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omments1.xml" ContentType="application/vnd.openxmlformats-officedocument.spreadsheetml.comments+xml"/>
  <Override PartName="/xl/customProperty3.bin" ContentType="application/vnd.openxmlformats-officedocument.spreadsheetml.customProperty"/>
  <Override PartName="/xl/drawings/drawing1.xml" ContentType="application/vnd.openxmlformats-officedocument.drawing+xml"/>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omments2.xml" ContentType="application/vnd.openxmlformats-officedocument.spreadsheetml.comments+xml"/>
  <Override PartName="/xl/customProperty9.bin" ContentType="application/vnd.openxmlformats-officedocument.spreadsheetml.customProperty"/>
  <Override PartName="/xl/customProperty10.bin" ContentType="application/vnd.openxmlformats-officedocument.spreadsheetml.customProperty"/>
  <Override PartName="/xl/comments3.xml" ContentType="application/vnd.openxmlformats-officedocument.spreadsheetml.comments+xml"/>
  <Override PartName="/xl/customProperty11.bin" ContentType="application/vnd.openxmlformats-officedocument.spreadsheetml.customProperty"/>
  <Override PartName="/xl/customProperty12.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showInkAnnotation="0" codeName="ThisWorkbook"/>
  <mc:AlternateContent xmlns:mc="http://schemas.openxmlformats.org/markup-compatibility/2006">
    <mc:Choice Requires="x15">
      <x15ac:absPath xmlns:x15ac="http://schemas.microsoft.com/office/spreadsheetml/2010/11/ac" url="C:\Users\jacqueline\Downloads\"/>
    </mc:Choice>
  </mc:AlternateContent>
  <xr:revisionPtr revIDLastSave="0" documentId="13_ncr:1_{F0BE6149-D680-4533-BBFE-0D9A629DDEA9}" xr6:coauthVersionLast="36" xr6:coauthVersionMax="47" xr10:uidLastSave="{00000000-0000-0000-0000-000000000000}"/>
  <workbookProtection workbookAlgorithmName="SHA-512" workbookHashValue="u7cCRfJSXsBMeBeVrylZs9xRgMMVOg7zIzOyei9XcA50rSVkGfNa6RdtmvnGJw4tiFHbrMVk3iuInsBRurSCew==" workbookSaltValue="PwXYoyBsHwjryJSQG9e/tQ==" workbookSpinCount="100000" lockStructure="1"/>
  <bookViews>
    <workbookView xWindow="0" yWindow="0" windowWidth="28800" windowHeight="12225" firstSheet="3" activeTab="3" xr2:uid="{705680DE-6733-4BE5-A592-E17D3450CE42}"/>
  </bookViews>
  <sheets>
    <sheet name="Changes 2027" sheetId="67" state="hidden" r:id="rId1"/>
    <sheet name="Datasheet AFS" sheetId="44" state="hidden" r:id="rId2"/>
    <sheet name="Datasheet BUDGET" sheetId="68" state="hidden" r:id="rId3"/>
    <sheet name="Coversht" sheetId="1" r:id="rId4"/>
    <sheet name="Contents" sheetId="2" r:id="rId5"/>
    <sheet name="Operations" sheetId="16" r:id="rId6"/>
    <sheet name="Program Operations" sheetId="53" r:id="rId7"/>
    <sheet name="Fees" sheetId="39" r:id="rId8"/>
    <sheet name="AOS" sheetId="4" r:id="rId9"/>
    <sheet name="AOS2" sheetId="34" r:id="rId10"/>
    <sheet name="Reserve Details" sheetId="66" r:id="rId11"/>
    <sheet name="Student STATS" sheetId="10" r:id="rId12"/>
    <sheet name="Staff STATS" sheetId="24" r:id="rId13"/>
    <sheet name="SA Limit" sheetId="50" r:id="rId14"/>
    <sheet name="Email Listing" sheetId="49" state="hidden" r:id="rId15"/>
    <sheet name="System Admin" sheetId="63" state="hidden" r:id="rId16"/>
    <sheet name="SGF" sheetId="64" state="hidden" r:id="rId17"/>
  </sheets>
  <definedNames>
    <definedName name="\S" localSheetId="15">#REF!</definedName>
    <definedName name="\S">#REF!</definedName>
    <definedName name="_______asd213">#REF!,#REF!,#REF!,#REF!,#REF!,#REF!,#REF!,#REF!</definedName>
    <definedName name="______asd213">#REF!,#REF!,#REF!,#REF!,#REF!,#REF!,#REF!,#REF!</definedName>
    <definedName name="_____asd213">#REF!,#REF!,#REF!,#REF!,#REF!,#REF!,#REF!,#REF!</definedName>
    <definedName name="____asd213">#REF!,#REF!,#REF!,#REF!,#REF!,#REF!,#REF!,#REF!</definedName>
    <definedName name="___asd213">#REF!,#REF!,#REF!,#REF!,#REF!,#REF!,#REF!,#REF!</definedName>
    <definedName name="__asd213">#REF!,#REF!,#REF!,#REF!,#REF!,#REF!,#REF!,#REF!</definedName>
    <definedName name="_2011severeSAFRS">#REF!</definedName>
    <definedName name="_asd213" localSheetId="6">#REF!,#REF!,#REF!,#REF!,#REF!,#REF!,#REF!,#REF!</definedName>
    <definedName name="_asd213" localSheetId="16">#REF!,#REF!,#REF!,#REF!,#REF!,#REF!,#REF!,#REF!</definedName>
    <definedName name="_asd213" localSheetId="15">#REF!,#REF!,#REF!,#REF!,#REF!,#REF!,#REF!,#REF!</definedName>
    <definedName name="_asd213">#REF!,#REF!,#REF!,#REF!,#REF!,#REF!,#REF!,#REF!</definedName>
    <definedName name="_Fill" localSheetId="6" hidden="1">#REF!</definedName>
    <definedName name="_Fill" localSheetId="16" hidden="1">#REF!</definedName>
    <definedName name="_Fill" localSheetId="15" hidden="1">#REF!</definedName>
    <definedName name="_Fill" hidden="1">#REF!</definedName>
    <definedName name="_xlnm._FilterDatabase" localSheetId="1" hidden="1">'Datasheet AFS'!$A$5:$FR$82</definedName>
    <definedName name="_xlnm._FilterDatabase" localSheetId="2" hidden="1">'Datasheet BUDGET'!$A$5:$BS$86</definedName>
    <definedName name="_xlnm._FilterDatabase" localSheetId="14" hidden="1">'Email Listing'!$B$3:$E$107</definedName>
    <definedName name="_xlnm._FilterDatabase" localSheetId="16" hidden="1">SGF!$A$2:$D$89</definedName>
    <definedName name="_xlnm._FilterDatabase" localSheetId="15" hidden="1">#REF!</definedName>
    <definedName name="_xlnm._FilterDatabase" hidden="1">#REF!</definedName>
    <definedName name="_Key2" localSheetId="6" hidden="1">#REF!</definedName>
    <definedName name="_Key2" localSheetId="16" hidden="1">#REF!</definedName>
    <definedName name="_Key2" localSheetId="15" hidden="1">#REF!</definedName>
    <definedName name="_Key2" hidden="1">#REF!</definedName>
    <definedName name="_Order1" hidden="1">255</definedName>
    <definedName name="_Order2" hidden="1">255</definedName>
    <definedName name="_RPT18" localSheetId="15">#REF!</definedName>
    <definedName name="_RPT18">#REF!</definedName>
    <definedName name="_RPT19" localSheetId="15">#REF!</definedName>
    <definedName name="_RPT19">#REF!</definedName>
    <definedName name="_RPT2018" localSheetId="15">#REF!</definedName>
    <definedName name="_RPT2018">#REF!</definedName>
    <definedName name="a" localSheetId="16">#REF!</definedName>
    <definedName name="a" localSheetId="15">#REF!</definedName>
    <definedName name="a">#REF!</definedName>
    <definedName name="abc" localSheetId="6" hidden="1">#REF!</definedName>
    <definedName name="abc" localSheetId="16" hidden="1">#REF!</definedName>
    <definedName name="abc" localSheetId="15" hidden="1">#REF!</definedName>
    <definedName name="abc" hidden="1">#REF!</definedName>
    <definedName name="ABORIGINAL_AFFAIRS_AND_NORTHERN_DEVELOPMENT" localSheetId="15">#REF!</definedName>
    <definedName name="ABORIGINAL_AFFAIRS_AND_NORTHERN_DEVELOPMENT">#REF!</definedName>
    <definedName name="AbsenceType" localSheetId="15">#REF!</definedName>
    <definedName name="AbsenceType">#REF!</definedName>
    <definedName name="Account" localSheetId="15">#REF!</definedName>
    <definedName name="Account">#REF!</definedName>
    <definedName name="Acct" localSheetId="15">#REF!</definedName>
    <definedName name="Acct">#REF!</definedName>
    <definedName name="Acct1" localSheetId="15">#REF!</definedName>
    <definedName name="Acct1">#REF!</definedName>
    <definedName name="Acct2" localSheetId="15">#REF!</definedName>
    <definedName name="Acct2">#REF!</definedName>
    <definedName name="act" localSheetId="15">#REF!</definedName>
    <definedName name="act">#REF!</definedName>
    <definedName name="ActionType" localSheetId="15">#REF!</definedName>
    <definedName name="ActionType">#REF!</definedName>
    <definedName name="AddPay" localSheetId="15">#REF!</definedName>
    <definedName name="AddPay">#REF!</definedName>
    <definedName name="AddPen" localSheetId="15">#REF!</definedName>
    <definedName name="AddPen">#REF!</definedName>
    <definedName name="AddressType" localSheetId="15">#REF!</definedName>
    <definedName name="AddressType">#REF!</definedName>
    <definedName name="AFLASAF_REV" localSheetId="15">#REF!</definedName>
    <definedName name="AFLASAF_REV">#REF!</definedName>
    <definedName name="AFRDF1A" localSheetId="16">#REF!</definedName>
    <definedName name="AFRDF1A" localSheetId="15">#REF!</definedName>
    <definedName name="AFRDF1A">#REF!</definedName>
    <definedName name="AFRDF1C" localSheetId="16">#REF!</definedName>
    <definedName name="AFRDF1C" localSheetId="15">#REF!</definedName>
    <definedName name="AFRDF1C">#REF!</definedName>
    <definedName name="AFRDF1L" localSheetId="16">#REF!</definedName>
    <definedName name="AFRDF1L" localSheetId="15">#REF!</definedName>
    <definedName name="AFRDF1L">#REF!</definedName>
    <definedName name="AFSC_REV" localSheetId="15">#REF!</definedName>
    <definedName name="AFSC_REV">#REF!</definedName>
    <definedName name="Agencies" localSheetId="15">#REF!</definedName>
    <definedName name="Agencies">#REF!</definedName>
    <definedName name="Agent">#REF!</definedName>
    <definedName name="All" localSheetId="15">#REF!</definedName>
    <definedName name="All">#REF!</definedName>
    <definedName name="Announcement">#REF!</definedName>
    <definedName name="AOC_REV" localSheetId="15">#REF!</definedName>
    <definedName name="AOC_REV">#REF!</definedName>
    <definedName name="aoichildrenincare">#REF!</definedName>
    <definedName name="aoidata">#REF!</definedName>
    <definedName name="aoidata2">#REF!</definedName>
    <definedName name="aoidata3">#REF!</definedName>
    <definedName name="aoidata5">#REF!</definedName>
    <definedName name="aoirefugee">#REF!</definedName>
    <definedName name="AppropAbbr" localSheetId="15">#REF!</definedName>
    <definedName name="AppropAbbr">#REF!</definedName>
    <definedName name="AppropCate" localSheetId="15">#REF!</definedName>
    <definedName name="AppropCate">#REF!</definedName>
    <definedName name="as" localSheetId="15">#REF!</definedName>
    <definedName name="as">#REF!</definedName>
    <definedName name="ASD" localSheetId="16">#REF!</definedName>
    <definedName name="ASD" localSheetId="15">#REF!</definedName>
    <definedName name="ASD">#REF!</definedName>
    <definedName name="ASD_LACTUALS" localSheetId="16">#REF!</definedName>
    <definedName name="ASD_LACTUALS" localSheetId="15">#REF!</definedName>
    <definedName name="ASD_LACTUALS">#REF!</definedName>
    <definedName name="ASD0" localSheetId="15">#REF!</definedName>
    <definedName name="ASD0">#REF!</definedName>
    <definedName name="asda" localSheetId="15">#REF!</definedName>
    <definedName name="asda">#REF!</definedName>
    <definedName name="asdf" localSheetId="6">#REF!</definedName>
    <definedName name="asdf" localSheetId="16">#REF!</definedName>
    <definedName name="asdf" localSheetId="15">#REF!</definedName>
    <definedName name="asdf">#N/A</definedName>
    <definedName name="asdf1232" localSheetId="6">#REF!</definedName>
    <definedName name="asdf1232" localSheetId="16">#REF!</definedName>
    <definedName name="asdf1232" localSheetId="15">#REF!</definedName>
    <definedName name="asdf1232">#N/A</definedName>
    <definedName name="asdf3" localSheetId="15">#REF!</definedName>
    <definedName name="asdf3">#REF!</definedName>
    <definedName name="asdflkaj" localSheetId="6">#REF!</definedName>
    <definedName name="asdflkaj" localSheetId="16">#REF!</definedName>
    <definedName name="asdflkaj" localSheetId="15">#REF!</definedName>
    <definedName name="asdflkaj">#N/A</definedName>
    <definedName name="ASFF_REV" localSheetId="16">#REF!</definedName>
    <definedName name="ASFF_REV" localSheetId="15">#REF!</definedName>
    <definedName name="ASFF_REV">#REF!</definedName>
    <definedName name="ATRF" localSheetId="16">#REF!</definedName>
    <definedName name="ATRF" localSheetId="15">#REF!</definedName>
    <definedName name="ATRF">#REF!</definedName>
    <definedName name="AttrSort" localSheetId="15">#REF!</definedName>
    <definedName name="AttrSort">#REF!</definedName>
    <definedName name="AuthName">#REF!</definedName>
    <definedName name="Authority">#REF!</definedName>
    <definedName name="Authority_Name">#REF!</definedName>
    <definedName name="BankType" localSheetId="15">#REF!</definedName>
    <definedName name="BankType">#REF!</definedName>
    <definedName name="base_year">#REF!</definedName>
    <definedName name="BasicPaySub" localSheetId="15">#REF!</definedName>
    <definedName name="BasicPaySub">#REF!</definedName>
    <definedName name="bbb" localSheetId="16">#REF!</definedName>
    <definedName name="bbb" localSheetId="15">#REF!</definedName>
    <definedName name="bbb">#REF!</definedName>
    <definedName name="Beginning_Year">#REF!</definedName>
    <definedName name="BenefitArea" localSheetId="15">#REF!</definedName>
    <definedName name="BenefitArea">#REF!</definedName>
    <definedName name="BenefitPlanType" localSheetId="15">#REF!</definedName>
    <definedName name="BenefitPlanType">#REF!</definedName>
    <definedName name="bilecs" localSheetId="16">#REF!</definedName>
    <definedName name="bilecs" localSheetId="15">#REF!</definedName>
    <definedName name="bilecs">#REF!</definedName>
    <definedName name="bilel" localSheetId="16">#REF!</definedName>
    <definedName name="bilel" localSheetId="15">#REF!</definedName>
    <definedName name="bilel">#REF!</definedName>
    <definedName name="bilflatel" localSheetId="16">#REF!</definedName>
    <definedName name="bilflatel" localSheetId="15">#REF!</definedName>
    <definedName name="bilflatel">#REF!</definedName>
    <definedName name="bilflatjr" localSheetId="16">#REF!</definedName>
    <definedName name="bilflatjr" localSheetId="15">#REF!</definedName>
    <definedName name="bilflatjr">#REF!</definedName>
    <definedName name="bilflatsr" localSheetId="16">#REF!</definedName>
    <definedName name="bilflatsr" localSheetId="15">#REF!</definedName>
    <definedName name="bilflatsr">#REF!</definedName>
    <definedName name="biljr" localSheetId="16">#REF!</definedName>
    <definedName name="biljr" localSheetId="15">#REF!</definedName>
    <definedName name="biljr">#REF!</definedName>
    <definedName name="bilsmallel" localSheetId="16">#REF!</definedName>
    <definedName name="bilsmallel" localSheetId="15">#REF!</definedName>
    <definedName name="bilsmallel">#REF!</definedName>
    <definedName name="bilsmalljr" localSheetId="16">#REF!</definedName>
    <definedName name="bilsmalljr" localSheetId="15">#REF!</definedName>
    <definedName name="bilsmalljr">#REF!</definedName>
    <definedName name="bilsr" localSheetId="16">#REF!</definedName>
    <definedName name="bilsr" localSheetId="15">#REF!</definedName>
    <definedName name="bilsr">#REF!</definedName>
    <definedName name="blah">#REF!</definedName>
    <definedName name="blah2">#REF!</definedName>
    <definedName name="BLPH90" hidden="1">#REF!</definedName>
    <definedName name="BLPH91" hidden="1">#REF!</definedName>
    <definedName name="BLPH92" hidden="1">#REF!</definedName>
    <definedName name="BLPH93" hidden="1">#REF!</definedName>
    <definedName name="boardtype">#REF!</definedName>
    <definedName name="calculation">#REF!</definedName>
    <definedName name="caldies" localSheetId="15">#REF!</definedName>
    <definedName name="caldies">#REF!</definedName>
    <definedName name="calmid" localSheetId="15">#REF!</definedName>
    <definedName name="calmid">#REF!</definedName>
    <definedName name="calprem" localSheetId="15">#REF!</definedName>
    <definedName name="calprem">#REF!</definedName>
    <definedName name="calprem_2" localSheetId="15">#REF!</definedName>
    <definedName name="calprem_2">#REF!</definedName>
    <definedName name="calprop" localSheetId="15">#REF!</definedName>
    <definedName name="calprop">#REF!</definedName>
    <definedName name="calrul" localSheetId="15">#REF!</definedName>
    <definedName name="calrul">#REF!</definedName>
    <definedName name="cat" localSheetId="16">#REF!</definedName>
    <definedName name="cat" localSheetId="15">#REF!</definedName>
    <definedName name="cat">#REF!</definedName>
    <definedName name="ccc" localSheetId="16">#REF!</definedName>
    <definedName name="ccc" localSheetId="15">#REF!</definedName>
    <definedName name="ccc">#REF!</definedName>
    <definedName name="cd" localSheetId="15">#REF!</definedName>
    <definedName name="cd">#REF!</definedName>
    <definedName name="cells_print_range" localSheetId="9">#REF!,#REF!,#REF!,#REF!,#REF!,#REF!,#REF!,#REF!,#REF!,#REF!,#REF!,#REF!,#REF!,#REF!,#REF!,#REF!,#REF!</definedName>
    <definedName name="cells_print_range" localSheetId="7">#REF!,#REF!,#REF!,#REF!,#REF!,#REF!,#REF!,#REF!,#REF!,#REF!,#REF!,#REF!,#REF!,#REF!,#REF!,#REF!,#REF!</definedName>
    <definedName name="cells_print_range" localSheetId="16">#REF!,#REF!,#REF!,#REF!,#REF!,#REF!,#REF!,#REF!,#REF!,#REF!,#REF!,#REF!,#REF!,#REF!,#REF!,#REF!,#REF!</definedName>
    <definedName name="cells_print_range" localSheetId="15">#REF!,#REF!,#REF!,#REF!,#REF!,#REF!,#REF!,#REF!,#REF!,#REF!,#REF!,#REF!,#REF!,#REF!,#REF!,#REF!,#REF!</definedName>
    <definedName name="cells_print_range">#REF!,#REF!,#REF!,#REF!,#REF!,#REF!,#REF!,#REF!,#REF!,#REF!,#REF!,#REF!,#REF!,#REF!,#REF!,#REF!,#REF!</definedName>
    <definedName name="chadies" localSheetId="15">#REF!</definedName>
    <definedName name="chadies">#REF!</definedName>
    <definedName name="Challenge" localSheetId="15">#REF!</definedName>
    <definedName name="Challenge">#REF!</definedName>
    <definedName name="chamid" localSheetId="15">#REF!</definedName>
    <definedName name="chamid">#REF!</definedName>
    <definedName name="Change" localSheetId="16">#REF!</definedName>
    <definedName name="Change" localSheetId="15">#REF!</definedName>
    <definedName name="Change">#REF!</definedName>
    <definedName name="chaprem" localSheetId="15">#REF!</definedName>
    <definedName name="chaprem">#REF!</definedName>
    <definedName name="chaprop" localSheetId="15">#REF!</definedName>
    <definedName name="chaprop">#REF!</definedName>
    <definedName name="chartersevere">#REF!</definedName>
    <definedName name="charul" localSheetId="15">#REF!</definedName>
    <definedName name="charul">#REF!</definedName>
    <definedName name="childcare">#REF!</definedName>
    <definedName name="CHLDF1A" localSheetId="16">#REF!</definedName>
    <definedName name="CHLDF1A" localSheetId="15">#REF!</definedName>
    <definedName name="CHLDF1A">#REF!</definedName>
    <definedName name="CHLDF1C" localSheetId="16">#REF!</definedName>
    <definedName name="CHLDF1C" localSheetId="15">#REF!</definedName>
    <definedName name="CHLDF1C">#REF!</definedName>
    <definedName name="CHLDF1C2018" localSheetId="15">#REF!</definedName>
    <definedName name="CHLDF1C2018">#REF!</definedName>
    <definedName name="CHLDF1L" localSheetId="16">#REF!</definedName>
    <definedName name="CHLDF1L" localSheetId="15">#REF!</definedName>
    <definedName name="CHLDF1L">#REF!</definedName>
    <definedName name="CloseCopyFiles" localSheetId="9">#N/A</definedName>
    <definedName name="CloseCopyFiles" localSheetId="7">#N/A</definedName>
    <definedName name="CloseCopyFiles" localSheetId="6">#REF!</definedName>
    <definedName name="CloseCopyFiles" localSheetId="16">#REF!</definedName>
    <definedName name="CloseCopyFiles" localSheetId="15">#REF!</definedName>
    <definedName name="CloseCopyFiles">'AOS2'!CloseCopyFiles</definedName>
    <definedName name="CloseCopyFiles2" localSheetId="9">#N/A</definedName>
    <definedName name="CloseCopyFiles2" localSheetId="7">#N/A</definedName>
    <definedName name="CloseCopyFiles2" localSheetId="6">#REF!</definedName>
    <definedName name="CloseCopyFiles2" localSheetId="16">#REF!</definedName>
    <definedName name="CloseCopyFiles2" localSheetId="15">#REF!</definedName>
    <definedName name="CloseCopyFiles2">'AOS2'!CloseCopyFiles2</definedName>
    <definedName name="CloseMissingFiles" localSheetId="6">#REF!</definedName>
    <definedName name="CloseMissingFiles" localSheetId="16">#REF!</definedName>
    <definedName name="CloseMissingFiles" localSheetId="15">#REF!</definedName>
    <definedName name="CloseMissingFiles">#N/A</definedName>
    <definedName name="CloseMissingFiles2" localSheetId="9">#N/A</definedName>
    <definedName name="CloseMissingFiles2" localSheetId="7">#N/A</definedName>
    <definedName name="CloseMissingFiles2" localSheetId="6">#REF!</definedName>
    <definedName name="CloseMissingFiles2" localSheetId="16">#REF!</definedName>
    <definedName name="CloseMissingFiles2" localSheetId="15">#REF!</definedName>
    <definedName name="CloseMissingFiles2">'AOS2'!CloseMissingFiles2</definedName>
    <definedName name="cmm">#REF!</definedName>
    <definedName name="COA">#REF!</definedName>
    <definedName name="coding" localSheetId="15">#REF!</definedName>
    <definedName name="coding">#REF!</definedName>
    <definedName name="COLUMN1">#REF!</definedName>
    <definedName name="COLUMN2">#REF!</definedName>
    <definedName name="COLUMN3">#REF!</definedName>
    <definedName name="COLUMN4">#REF!</definedName>
    <definedName name="COLUMN5">#REF!</definedName>
    <definedName name="COLUMN6">#REF!</definedName>
    <definedName name="COLUMN7">#REF!</definedName>
    <definedName name="COLUMN8">#REF!</definedName>
    <definedName name="COMDF1A" localSheetId="16">#REF!</definedName>
    <definedName name="COMDF1A" localSheetId="15">#REF!</definedName>
    <definedName name="COMDF1A">#REF!</definedName>
    <definedName name="COMDF1C" localSheetId="16">#REF!</definedName>
    <definedName name="COMDF1C" localSheetId="15">#REF!</definedName>
    <definedName name="COMDF1C">#REF!</definedName>
    <definedName name="COMDF1L" localSheetId="16">#REF!</definedName>
    <definedName name="COMDF1L" localSheetId="15">#REF!</definedName>
    <definedName name="COMDF1L">#REF!</definedName>
    <definedName name="COMDF1L18" localSheetId="15">#REF!</definedName>
    <definedName name="COMDF1L18">#REF!</definedName>
    <definedName name="Component_Testing_Req">#REF!</definedName>
    <definedName name="ComType" localSheetId="15">#REF!</definedName>
    <definedName name="ComType">#REF!</definedName>
    <definedName name="CondReason" localSheetId="15">#REF!</definedName>
    <definedName name="CondReason">#REF!</definedName>
    <definedName name="CondStage" localSheetId="15">#REF!</definedName>
    <definedName name="CondStage">#REF!</definedName>
    <definedName name="CondStatus" localSheetId="15">#REF!</definedName>
    <definedName name="CondStatus">#REF!</definedName>
    <definedName name="CondType" localSheetId="15">#REF!</definedName>
    <definedName name="CondType">#REF!</definedName>
    <definedName name="Contingencies">#REF!</definedName>
    <definedName name="contingency_assessment" localSheetId="15">#REF!</definedName>
    <definedName name="contingency_assessment">#REF!</definedName>
    <definedName name="Contract" localSheetId="15">#REF!</definedName>
    <definedName name="Contract">#REF!</definedName>
    <definedName name="ContractType" localSheetId="15">#REF!</definedName>
    <definedName name="ContractType">#REF!</definedName>
    <definedName name="Copy2018">#REF!</definedName>
    <definedName name="CopyFiles" localSheetId="9">#N/A</definedName>
    <definedName name="CopyFiles" localSheetId="7">#N/A</definedName>
    <definedName name="CopyFiles" localSheetId="6">#REF!</definedName>
    <definedName name="CopyFiles" localSheetId="16">#REF!</definedName>
    <definedName name="CopyFiles" localSheetId="15">#REF!</definedName>
    <definedName name="CopyFiles">'AOS2'!CopyFiles</definedName>
    <definedName name="CopyFiles2" localSheetId="9">#N/A</definedName>
    <definedName name="CopyFiles2" localSheetId="7">#N/A</definedName>
    <definedName name="CopyFiles2" localSheetId="6">#REF!</definedName>
    <definedName name="CopyFiles2" localSheetId="16">#REF!</definedName>
    <definedName name="CopyFiles2" localSheetId="15">#REF!</definedName>
    <definedName name="CopyFiles2">'AOS2'!CopyFiles2</definedName>
    <definedName name="CorpFunc" localSheetId="15">#REF!</definedName>
    <definedName name="CorpFunc">#REF!</definedName>
    <definedName name="Corporate_Services" localSheetId="15">#REF!</definedName>
    <definedName name="Corporate_Services">#REF!</definedName>
    <definedName name="count">#REF!</definedName>
    <definedName name="CourtOrderType" localSheetId="15">#REF!</definedName>
    <definedName name="CourtOrderType">#REF!</definedName>
    <definedName name="CreateFiles" localSheetId="9">#N/A</definedName>
    <definedName name="CreateFiles" localSheetId="7">#N/A</definedName>
    <definedName name="CreateFiles" localSheetId="6">#REF!</definedName>
    <definedName name="CreateFiles" localSheetId="16">#REF!</definedName>
    <definedName name="CreateFiles" localSheetId="15">#REF!</definedName>
    <definedName name="CreateFiles">'AOS2'!CreateFiles</definedName>
    <definedName name="CreateFiles2" localSheetId="15">#N/A</definedName>
    <definedName name="CreateFiles2">[0]!CreateFiles2</definedName>
    <definedName name="_xlnm.Criteria" localSheetId="16">#REF!</definedName>
    <definedName name="_xlnm.Criteria" localSheetId="15">#REF!</definedName>
    <definedName name="_xlnm.Criteria">#REF!</definedName>
    <definedName name="Criteria18" localSheetId="15">#REF!</definedName>
    <definedName name="Criteria18">#REF!</definedName>
    <definedName name="Culture">#REF!</definedName>
    <definedName name="CurrData" localSheetId="15">#REF!</definedName>
    <definedName name="CurrData">#REF!</definedName>
    <definedName name="CurrData1" localSheetId="15">#REF!</definedName>
    <definedName name="CurrData1">#REF!</definedName>
    <definedName name="CurrData2" localSheetId="15">#REF!</definedName>
    <definedName name="CurrData2">#REF!</definedName>
    <definedName name="CurrencyCells1" localSheetId="6">#REF!,#REF!,#REF!,#REF!,#REF!,#REF!,#REF!,#REF!</definedName>
    <definedName name="CurrencyCells1" localSheetId="16">#REF!,#REF!,#REF!,#REF!,#REF!,#REF!,#REF!,#REF!</definedName>
    <definedName name="CurrencyCells1" localSheetId="15">#REF!,#REF!,#REF!,#REF!,#REF!,#REF!,#REF!,#REF!</definedName>
    <definedName name="CurrencyCells1">#REF!,#REF!,#REF!,#REF!,#REF!,#REF!,#REF!,#REF!</definedName>
    <definedName name="CurrencyCells10" localSheetId="6">#REF!,#REF!,#REF!,#REF!,#REF!,#REF!</definedName>
    <definedName name="CurrencyCells10" localSheetId="16">#REF!,#REF!,#REF!,#REF!,#REF!,#REF!</definedName>
    <definedName name="CurrencyCells10" localSheetId="15">#REF!,#REF!,#REF!,#REF!,#REF!,#REF!</definedName>
    <definedName name="CurrencyCells10">#REF!,#REF!,#REF!,#REF!,#REF!,#REF!</definedName>
    <definedName name="CurrencyCells11" localSheetId="6">#REF!,#REF!,#REF!,#REF!,#REF!,#REF!,#REF!,#REF!,#REF!,#REF!,#REF!,#REF!,#REF!,#REF!,#REF!,#REF!,#REF!,#REF!,#REF!,#REF!,#REF!</definedName>
    <definedName name="CurrencyCells11" localSheetId="16">#REF!,#REF!,#REF!,#REF!,#REF!,#REF!,#REF!,#REF!,#REF!,#REF!,#REF!,#REF!,#REF!,#REF!,#REF!,#REF!,#REF!,#REF!,#REF!,#REF!,#REF!</definedName>
    <definedName name="CurrencyCells11" localSheetId="15">#REF!,#REF!,#REF!,#REF!,#REF!,#REF!,#REF!,#REF!,#REF!,#REF!,#REF!,#REF!,#REF!,#REF!,#REF!,#REF!,#REF!,#REF!,#REF!,#REF!,#REF!</definedName>
    <definedName name="CurrencyCells11">#REF!,#REF!,#REF!,#REF!,#REF!,#REF!,#REF!,#REF!,#REF!,#REF!,#REF!,#REF!,#REF!,#REF!,#REF!,#REF!,#REF!,#REF!,#REF!,#REF!,#REF!</definedName>
    <definedName name="CurrencyCells12" localSheetId="6">#REF!,#REF!,#REF!,#REF!,#REF!,#REF!,#REF!,#REF!,#REF!,#REF!,#REF!,#REF!,#REF!,#REF!,#REF!,#REF!,#REF!,#REF!,#REF!,#REF!,#REF!</definedName>
    <definedName name="CurrencyCells12" localSheetId="16">#REF!,#REF!,#REF!,#REF!,#REF!,#REF!,#REF!,#REF!,#REF!,#REF!,#REF!,#REF!,#REF!,#REF!,#REF!,#REF!,#REF!,#REF!,#REF!,#REF!,#REF!</definedName>
    <definedName name="CurrencyCells12" localSheetId="15">#REF!,#REF!,#REF!,#REF!,#REF!,#REF!,#REF!,#REF!,#REF!,#REF!,#REF!,#REF!,#REF!,#REF!,#REF!,#REF!,#REF!,#REF!,#REF!,#REF!,#REF!</definedName>
    <definedName name="CurrencyCells12">#REF!,#REF!,#REF!,#REF!,#REF!,#REF!,#REF!,#REF!,#REF!,#REF!,#REF!,#REF!,#REF!,#REF!,#REF!,#REF!,#REF!,#REF!,#REF!,#REF!,#REF!</definedName>
    <definedName name="CurrencyCells13" localSheetId="6">#REF!,#REF!,#REF!,#REF!,#REF!</definedName>
    <definedName name="CurrencyCells13" localSheetId="16">#REF!,#REF!,#REF!,#REF!,#REF!</definedName>
    <definedName name="CurrencyCells13" localSheetId="15">#REF!,#REF!,#REF!,#REF!,#REF!</definedName>
    <definedName name="CurrencyCells13">#REF!,#REF!,#REF!,#REF!,#REF!</definedName>
    <definedName name="CurrencyCells14" localSheetId="6">#REF!,#REF!,#REF!,#REF!,#REF!</definedName>
    <definedName name="CurrencyCells14" localSheetId="16">#REF!,#REF!,#REF!,#REF!,#REF!</definedName>
    <definedName name="CurrencyCells14" localSheetId="15">#REF!,#REF!,#REF!,#REF!,#REF!</definedName>
    <definedName name="CurrencyCells14">#REF!,#REF!,#REF!,#REF!,#REF!</definedName>
    <definedName name="CurrencyCells15" localSheetId="6">#REF!,#REF!,#REF!,#REF!,#REF!,#REF!,#REF!,#REF!,#REF!</definedName>
    <definedName name="CurrencyCells15" localSheetId="16">#REF!,#REF!,#REF!,#REF!,#REF!,#REF!,#REF!,#REF!,#REF!</definedName>
    <definedName name="CurrencyCells15" localSheetId="15">#REF!,#REF!,#REF!,#REF!,#REF!,#REF!,#REF!,#REF!,#REF!</definedName>
    <definedName name="CurrencyCells15">#REF!,#REF!,#REF!,#REF!,#REF!,#REF!,#REF!,#REF!,#REF!</definedName>
    <definedName name="CurrencyCells16" localSheetId="6">#REF!,#REF!,#REF!,#REF!,#REF!,#REF!,#REF!,#REF!,#REF!</definedName>
    <definedName name="CurrencyCells16" localSheetId="16">#REF!,#REF!,#REF!,#REF!,#REF!,#REF!,#REF!,#REF!,#REF!</definedName>
    <definedName name="CurrencyCells16" localSheetId="15">#REF!,#REF!,#REF!,#REF!,#REF!,#REF!,#REF!,#REF!,#REF!</definedName>
    <definedName name="CurrencyCells16">#REF!,#REF!,#REF!,#REF!,#REF!,#REF!,#REF!,#REF!,#REF!</definedName>
    <definedName name="CurrencyCells17" localSheetId="6">#REF!,#REF!,#REF!,#REF!,#REF!,#REF!,#REF!,#REF!,#REF!,#REF!,#REF!</definedName>
    <definedName name="CurrencyCells17" localSheetId="16">#REF!,#REF!,#REF!,#REF!,#REF!,#REF!,#REF!,#REF!,#REF!,#REF!,#REF!</definedName>
    <definedName name="CurrencyCells17" localSheetId="15">#REF!,#REF!,#REF!,#REF!,#REF!,#REF!,#REF!,#REF!,#REF!,#REF!,#REF!</definedName>
    <definedName name="CurrencyCells17">#REF!,#REF!,#REF!,#REF!,#REF!,#REF!,#REF!,#REF!,#REF!,#REF!,#REF!</definedName>
    <definedName name="CurrencyCells18" localSheetId="6">#REF!,#REF!,#REF!,#REF!,#REF!,#REF!,#REF!,#REF!,#REF!,#REF!,#REF!</definedName>
    <definedName name="CurrencyCells18" localSheetId="16">#REF!,#REF!,#REF!,#REF!,#REF!,#REF!,#REF!,#REF!,#REF!,#REF!,#REF!</definedName>
    <definedName name="CurrencyCells18" localSheetId="15">#REF!,#REF!,#REF!,#REF!,#REF!,#REF!,#REF!,#REF!,#REF!,#REF!,#REF!</definedName>
    <definedName name="CurrencyCells18">#REF!,#REF!,#REF!,#REF!,#REF!,#REF!,#REF!,#REF!,#REF!,#REF!,#REF!</definedName>
    <definedName name="CurrencyCells19" localSheetId="6">#REF!,#REF!,#REF!,#REF!,#REF!,#REF!,#REF!,#REF!</definedName>
    <definedName name="CurrencyCells19" localSheetId="16">#REF!,#REF!,#REF!,#REF!,#REF!,#REF!,#REF!,#REF!</definedName>
    <definedName name="CurrencyCells19" localSheetId="15">#REF!,#REF!,#REF!,#REF!,#REF!,#REF!,#REF!,#REF!</definedName>
    <definedName name="CurrencyCells19">#REF!,#REF!,#REF!,#REF!,#REF!,#REF!,#REF!,#REF!</definedName>
    <definedName name="CurrencyCells2" localSheetId="6">#REF!,#REF!,#REF!,#REF!,#REF!,#REF!,#REF!,#REF!,#REF!,#REF!,#REF!</definedName>
    <definedName name="CurrencyCells2" localSheetId="16">#REF!,#REF!,#REF!,#REF!,#REF!,#REF!,#REF!,#REF!,#REF!,#REF!,#REF!</definedName>
    <definedName name="CurrencyCells2" localSheetId="15">#REF!,#REF!,#REF!,#REF!,#REF!,#REF!,#REF!,#REF!,#REF!,#REF!,#REF!</definedName>
    <definedName name="CurrencyCells2">#REF!,#REF!,#REF!,#REF!,#REF!,#REF!,#REF!,#REF!,#REF!,#REF!,#REF!</definedName>
    <definedName name="CurrencyCells20" localSheetId="6">#REF!,#REF!,#REF!,#REF!,#REF!,#REF!,#REF!,#REF!</definedName>
    <definedName name="CurrencyCells20" localSheetId="16">#REF!,#REF!,#REF!,#REF!,#REF!,#REF!,#REF!,#REF!</definedName>
    <definedName name="CurrencyCells20" localSheetId="15">#REF!,#REF!,#REF!,#REF!,#REF!,#REF!,#REF!,#REF!</definedName>
    <definedName name="CurrencyCells20">#REF!,#REF!,#REF!,#REF!,#REF!,#REF!,#REF!,#REF!</definedName>
    <definedName name="Currencycells2018" localSheetId="15">#REF!,#REF!,#REF!,#REF!,#REF!,#REF!,#REF!,#REF!,#REF!,#REF!,#REF!,#REF!,#REF!,#REF!,#REF!</definedName>
    <definedName name="Currencycells2018">#REF!,#REF!,#REF!,#REF!,#REF!,#REF!,#REF!,#REF!,#REF!,#REF!,#REF!,#REF!,#REF!,#REF!,#REF!</definedName>
    <definedName name="Currencycells201819" localSheetId="15">#REF!,#REF!,#REF!,#REF!,#REF!,#REF!,#REF!,#REF!,#REF!,#REF!,#REF!,#REF!,#REF!,#REF!,#REF!,#REF!</definedName>
    <definedName name="Currencycells201819">#REF!,#REF!,#REF!,#REF!,#REF!,#REF!,#REF!,#REF!,#REF!,#REF!,#REF!,#REF!,#REF!,#REF!,#REF!,#REF!</definedName>
    <definedName name="CurrencyCells21" localSheetId="6">#REF!,#REF!,#REF!,#REF!,#REF!,#REF!,#REF!,#REF!,#REF!,#REF!,#REF!,#REF!,#REF!,#REF!,#REF!,#REF!,#REF!,#REF!,#REF!,#REF!,#REF!,#REF!,#REF!</definedName>
    <definedName name="CurrencyCells21" localSheetId="16">#REF!,#REF!,#REF!,#REF!,#REF!,#REF!,#REF!,#REF!,#REF!,#REF!,#REF!,#REF!,#REF!,#REF!,#REF!,#REF!,#REF!,#REF!,#REF!,#REF!,#REF!,#REF!,#REF!</definedName>
    <definedName name="CurrencyCells21" localSheetId="15">#REF!,#REF!,#REF!,#REF!,#REF!,#REF!,#REF!,#REF!,#REF!,#REF!,#REF!,#REF!,#REF!,#REF!,#REF!,#REF!,#REF!,#REF!,#REF!,#REF!,#REF!,#REF!,#REF!</definedName>
    <definedName name="CurrencyCells21">#REF!,#REF!,#REF!,#REF!,#REF!,#REF!,#REF!,#REF!,#REF!,#REF!,#REF!,#REF!,#REF!,#REF!,#REF!,#REF!,#REF!,#REF!,#REF!,#REF!,#REF!,#REF!,#REF!</definedName>
    <definedName name="CurrencyCells22" localSheetId="6">#REF!,#REF!,#REF!,#REF!,#REF!,#REF!,#REF!,#REF!,#REF!,#REF!,#REF!,#REF!,#REF!,#REF!,#REF!,#REF!,#REF!,#REF!,#REF!,#REF!,#REF!,#REF!,#REF!,#REF!,#REF!,#REF!</definedName>
    <definedName name="CurrencyCells22" localSheetId="16">#REF!,#REF!,#REF!,#REF!,#REF!,#REF!,#REF!,#REF!,#REF!,#REF!,#REF!,#REF!,#REF!,#REF!,#REF!,#REF!,#REF!,#REF!,#REF!,#REF!,#REF!,#REF!,#REF!,#REF!,#REF!,#REF!</definedName>
    <definedName name="CurrencyCells22" localSheetId="15">#REF!,#REF!,#REF!,#REF!,#REF!,#REF!,#REF!,#REF!,#REF!,#REF!,#REF!,#REF!,#REF!,#REF!,#REF!,#REF!,#REF!,#REF!,#REF!,#REF!,#REF!,#REF!,#REF!,#REF!,#REF!,#REF!</definedName>
    <definedName name="CurrencyCells22">#REF!,#REF!,#REF!,#REF!,#REF!,#REF!,#REF!,#REF!,#REF!,#REF!,#REF!,#REF!,#REF!,#REF!,#REF!,#REF!,#REF!,#REF!,#REF!,#REF!,#REF!,#REF!,#REF!,#REF!,#REF!,#REF!</definedName>
    <definedName name="CurrencyCells23" localSheetId="9">#REF!,#REF!,#REF!,#REF!,#REF!,#REF!,#REF!,#REF!,#REF!,#REF!,#REF!,#REF!,#REF!,#REF!,#REF!</definedName>
    <definedName name="CurrencyCells23" localSheetId="7">#REF!,#REF!,#REF!,#REF!,#REF!,#REF!,#REF!,#REF!,#REF!,#REF!,#REF!,#REF!,#REF!,#REF!,#REF!</definedName>
    <definedName name="CurrencyCells23" localSheetId="16">#REF!,#REF!,#REF!,#REF!,#REF!,#REF!,#REF!,#REF!,#REF!,#REF!,#REF!,#REF!,#REF!,#REF!,#REF!</definedName>
    <definedName name="CurrencyCells23" localSheetId="15">#REF!,#REF!,#REF!,#REF!,#REF!,#REF!,#REF!,#REF!,#REF!,#REF!,#REF!,#REF!,#REF!,#REF!,#REF!</definedName>
    <definedName name="CurrencyCells23">#REF!,#REF!,#REF!,#REF!,#REF!,#REF!,#REF!,#REF!,#REF!,#REF!,#REF!,#REF!,#REF!,#REF!,#REF!</definedName>
    <definedName name="CurrencyCells24" localSheetId="9">#REF!,#REF!,#REF!,#REF!,#REF!,#REF!,#REF!,#REF!,#REF!,#REF!,#REF!,#REF!,#REF!,#REF!,#REF!,#REF!</definedName>
    <definedName name="CurrencyCells24" localSheetId="7">#REF!,#REF!,#REF!,#REF!,#REF!,#REF!,#REF!,#REF!,#REF!,#REF!,#REF!,#REF!,#REF!,#REF!,#REF!,#REF!</definedName>
    <definedName name="CurrencyCells24" localSheetId="16">#REF!,#REF!,#REF!,#REF!,#REF!,#REF!,#REF!,#REF!,#REF!,#REF!,#REF!,#REF!,#REF!,#REF!,#REF!,#REF!</definedName>
    <definedName name="CurrencyCells24" localSheetId="15">#REF!,#REF!,#REF!,#REF!,#REF!,#REF!,#REF!,#REF!,#REF!,#REF!,#REF!,#REF!,#REF!,#REF!,#REF!,#REF!</definedName>
    <definedName name="CurrencyCells24">#REF!,#REF!,#REF!,#REF!,#REF!,#REF!,#REF!,#REF!,#REF!,#REF!,#REF!,#REF!,#REF!,#REF!,#REF!,#REF!</definedName>
    <definedName name="CurrencyCells25" localSheetId="6">#REF!,#REF!,#REF!,#REF!,#REF!,#REF!,#REF!,#REF!</definedName>
    <definedName name="CurrencyCells25" localSheetId="16">#REF!,#REF!,#REF!,#REF!,#REF!,#REF!,#REF!,#REF!</definedName>
    <definedName name="CurrencyCells25" localSheetId="15">#REF!,#REF!,#REF!,#REF!,#REF!,#REF!,#REF!,#REF!</definedName>
    <definedName name="CurrencyCells25">#REF!,#REF!,#REF!,#REF!,#REF!,#REF!,#REF!,#REF!</definedName>
    <definedName name="CurrencyCells26" localSheetId="6">#REF!,#REF!,#REF!,#REF!,#REF!,#REF!</definedName>
    <definedName name="CurrencyCells26" localSheetId="16">#REF!,#REF!,#REF!,#REF!,#REF!,#REF!</definedName>
    <definedName name="CurrencyCells26" localSheetId="15">#REF!,#REF!,#REF!,#REF!,#REF!,#REF!</definedName>
    <definedName name="CurrencyCells26">#REF!,#REF!,#REF!,#REF!,#REF!,#REF!</definedName>
    <definedName name="CurrencyCells3" localSheetId="6">#REF!,#REF!,#REF!,#REF!,#REF!</definedName>
    <definedName name="CurrencyCells3" localSheetId="16">#REF!,#REF!,#REF!,#REF!,#REF!</definedName>
    <definedName name="CurrencyCells3" localSheetId="15">#REF!,#REF!,#REF!,#REF!,#REF!</definedName>
    <definedName name="CurrencyCells3">#REF!,#REF!,#REF!,#REF!,#REF!</definedName>
    <definedName name="CurrencyCells33" localSheetId="6">#REF!,#REF!,#REF!,#REF!,#REF!,#REF!,#REF!,#REF!,#REF!,#REF!,#REF!,#REF!,#REF!,#REF!,#REF!,#REF!,#REF!,#REF!,#REF!,#REF!,#REF!,#REF!,#REF!,#REF!,#REF!,#REF!,#REF!</definedName>
    <definedName name="CurrencyCells33" localSheetId="16">#REF!,#REF!,#REF!,#REF!,#REF!,#REF!,#REF!,#REF!,#REF!,#REF!,#REF!,#REF!,#REF!,#REF!,#REF!,#REF!,#REF!,#REF!,#REF!,#REF!,#REF!,#REF!,#REF!,#REF!,#REF!,#REF!,#REF!</definedName>
    <definedName name="CurrencyCells33" localSheetId="15">#REF!,#REF!,#REF!,#REF!,#REF!,#REF!,#REF!,#REF!,#REF!,#REF!,#REF!,#REF!,#REF!,#REF!,#REF!,#REF!,#REF!,#REF!,#REF!,#REF!,#REF!,#REF!,#REF!,#REF!,#REF!,#REF!,#REF!</definedName>
    <definedName name="CurrencyCells33">#REF!,#REF!,#REF!,#REF!,#REF!,#REF!,#REF!,#REF!,#REF!,#REF!,#REF!,#REF!,#REF!,#REF!,#REF!,#REF!,#REF!,#REF!,#REF!,#REF!,#REF!,#REF!,#REF!,#REF!,#REF!,#REF!,#REF!</definedName>
    <definedName name="CurrencyCells4" localSheetId="6">#REF!,#REF!,#REF!,#REF!,#REF!</definedName>
    <definedName name="CurrencyCells4" localSheetId="16">#REF!,#REF!,#REF!,#REF!,#REF!</definedName>
    <definedName name="CurrencyCells4" localSheetId="15">#REF!,#REF!,#REF!,#REF!,#REF!</definedName>
    <definedName name="CurrencyCells4">#REF!,#REF!,#REF!,#REF!,#REF!</definedName>
    <definedName name="CurrencyCells5" localSheetId="6">#REF!,#REF!,#REF!,#REF!,#REF!,#REF!,#REF!,#REF!</definedName>
    <definedName name="CurrencyCells5" localSheetId="16">#REF!,#REF!,#REF!,#REF!,#REF!,#REF!,#REF!,#REF!</definedName>
    <definedName name="CurrencyCells5" localSheetId="15">#REF!,#REF!,#REF!,#REF!,#REF!,#REF!,#REF!,#REF!</definedName>
    <definedName name="CurrencyCells5">#REF!,#REF!,#REF!,#REF!,#REF!,#REF!,#REF!,#REF!</definedName>
    <definedName name="CurrencyCells6" localSheetId="6">#REF!,#REF!,#REF!,#REF!,#REF!,#REF!,#REF!,#REF!</definedName>
    <definedName name="CurrencyCells6" localSheetId="16">#REF!,#REF!,#REF!,#REF!,#REF!,#REF!,#REF!,#REF!</definedName>
    <definedName name="CurrencyCells6" localSheetId="15">#REF!,#REF!,#REF!,#REF!,#REF!,#REF!,#REF!,#REF!</definedName>
    <definedName name="CurrencyCells6">#REF!,#REF!,#REF!,#REF!,#REF!,#REF!,#REF!,#REF!</definedName>
    <definedName name="CurrencyCells7" localSheetId="6">#REF!,#REF!,#REF!,#REF!,#REF!,#REF!,#REF!,#REF!,#REF!,#REF!,#REF!,#REF!</definedName>
    <definedName name="CurrencyCells7" localSheetId="16">#REF!,#REF!,#REF!,#REF!,#REF!,#REF!,#REF!,#REF!,#REF!,#REF!,#REF!,#REF!</definedName>
    <definedName name="CurrencyCells7" localSheetId="15">#REF!,#REF!,#REF!,#REF!,#REF!,#REF!,#REF!,#REF!,#REF!,#REF!,#REF!,#REF!</definedName>
    <definedName name="CurrencyCells7">#REF!,#REF!,#REF!,#REF!,#REF!,#REF!,#REF!,#REF!,#REF!,#REF!,#REF!,#REF!</definedName>
    <definedName name="CurrencyCells8" localSheetId="6">#REF!,#REF!,#REF!,#REF!,#REF!,#REF!,#REF!,#REF!,#REF!,#REF!,#REF!</definedName>
    <definedName name="CurrencyCells8" localSheetId="16">#REF!,#REF!,#REF!,#REF!,#REF!,#REF!,#REF!,#REF!,#REF!,#REF!,#REF!</definedName>
    <definedName name="CurrencyCells8" localSheetId="15">#REF!,#REF!,#REF!,#REF!,#REF!,#REF!,#REF!,#REF!,#REF!,#REF!,#REF!</definedName>
    <definedName name="CurrencyCells8">#REF!,#REF!,#REF!,#REF!,#REF!,#REF!,#REF!,#REF!,#REF!,#REF!,#REF!</definedName>
    <definedName name="CurrencyCells9" localSheetId="6">#REF!,#REF!,#REF!,#REF!,#REF!,#REF!</definedName>
    <definedName name="CurrencyCells9" localSheetId="16">#REF!,#REF!,#REF!,#REF!,#REF!,#REF!</definedName>
    <definedName name="CurrencyCells9" localSheetId="15">#REF!,#REF!,#REF!,#REF!,#REF!,#REF!</definedName>
    <definedName name="CurrencyCells9">#REF!,#REF!,#REF!,#REF!,#REF!,#REF!</definedName>
    <definedName name="DAIRY_REV" localSheetId="15">#REF!</definedName>
    <definedName name="DAIRY_REV">#REF!</definedName>
    <definedName name="data" localSheetId="16">#REF!</definedName>
    <definedName name="data" localSheetId="15">#REF!</definedName>
    <definedName name="data">#REF!</definedName>
    <definedName name="_xlnm.Database" localSheetId="16">#REF!</definedName>
    <definedName name="_xlnm.Database" localSheetId="15">#REF!</definedName>
    <definedName name="_xlnm.Database">#REF!</definedName>
    <definedName name="Database2" localSheetId="15">#REF!</definedName>
    <definedName name="Database2">#REF!</definedName>
    <definedName name="dataset" localSheetId="15">#REF!</definedName>
    <definedName name="dataset">#REF!</definedName>
    <definedName name="DataString" localSheetId="15">#REF!</definedName>
    <definedName name="DataString">#REF!</definedName>
    <definedName name="DataType">#REF!</definedName>
    <definedName name="DateType" localSheetId="15">#REF!</definedName>
    <definedName name="DateType">#REF!</definedName>
    <definedName name="ddd" localSheetId="16">#REF!</definedName>
    <definedName name="ddd" localSheetId="15">#REF!</definedName>
    <definedName name="ddd">#REF!</definedName>
    <definedName name="DecisionMade" localSheetId="15">#REF!</definedName>
    <definedName name="DecisionMade">#REF!</definedName>
    <definedName name="density" localSheetId="15">#REF!</definedName>
    <definedName name="density">#REF!</definedName>
    <definedName name="DEPT_REV" localSheetId="16">#REF!</definedName>
    <definedName name="DEPT_REV" localSheetId="15">#REF!</definedName>
    <definedName name="DEPT_REV">#REF!</definedName>
    <definedName name="DeptID">#REF!</definedName>
    <definedName name="detailRnd">#REF!</definedName>
    <definedName name="Dfn_Lookup" localSheetId="15">#REF!</definedName>
    <definedName name="Dfn_Lookup">#REF!</definedName>
    <definedName name="dick">#REF!</definedName>
    <definedName name="DisabilityCategory" localSheetId="15">#REF!</definedName>
    <definedName name="DisabilityCategory">#REF!</definedName>
    <definedName name="disc_rate" localSheetId="6">#REF!</definedName>
    <definedName name="disc_rate" localSheetId="16">#REF!</definedName>
    <definedName name="disc_rate" localSheetId="15">#REF!</definedName>
    <definedName name="disc_rate">#REF!</definedName>
    <definedName name="discount_rate">#REF!</definedName>
    <definedName name="distance">#REF!</definedName>
    <definedName name="distanceallocation" localSheetId="15">#REF!</definedName>
    <definedName name="distanceallocation">#REF!</definedName>
    <definedName name="Distrib" localSheetId="15">#REF!</definedName>
    <definedName name="Distrib">#REF!</definedName>
    <definedName name="dl" localSheetId="15">#REF!</definedName>
    <definedName name="dl">#REF!</definedName>
    <definedName name="don" localSheetId="15">#REF!</definedName>
    <definedName name="don">#REF!</definedName>
    <definedName name="dsvc">#REF!</definedName>
    <definedName name="DTT" localSheetId="15">#REF!</definedName>
    <definedName name="DTT">#REF!</definedName>
    <definedName name="DTTT">#REF!</definedName>
    <definedName name="ecs" localSheetId="16">#REF!</definedName>
    <definedName name="ecs" localSheetId="15">#REF!</definedName>
    <definedName name="ecs">#REF!</definedName>
    <definedName name="ecsmildmod">#REF!</definedName>
    <definedName name="ecsmm">#REF!</definedName>
    <definedName name="ecspsc">#REF!</definedName>
    <definedName name="edmdiel" localSheetId="15">#REF!</definedName>
    <definedName name="edmdiel">#REF!</definedName>
    <definedName name="edmmid" localSheetId="15">#REF!</definedName>
    <definedName name="edmmid">#REF!</definedName>
    <definedName name="edmprem" localSheetId="15">#REF!</definedName>
    <definedName name="edmprem">#REF!</definedName>
    <definedName name="edmprop" localSheetId="15">#REF!</definedName>
    <definedName name="edmprop">#REF!</definedName>
    <definedName name="edmrul" localSheetId="15">#REF!</definedName>
    <definedName name="edmrul">#REF!</definedName>
    <definedName name="EDUCF1A" localSheetId="16">#REF!</definedName>
    <definedName name="EDUCF1A" localSheetId="15">#REF!</definedName>
    <definedName name="EDUCF1A">#REF!</definedName>
    <definedName name="EDUCF1C" localSheetId="16">#REF!</definedName>
    <definedName name="EDUCF1C" localSheetId="15">#REF!</definedName>
    <definedName name="EDUCF1C">#REF!</definedName>
    <definedName name="EDUCF1L" localSheetId="16">#REF!</definedName>
    <definedName name="EDUCF1L" localSheetId="15">#REF!</definedName>
    <definedName name="EDUCF1L">#REF!</definedName>
    <definedName name="ee" localSheetId="15">#REF!</definedName>
    <definedName name="ee">#REF!</definedName>
    <definedName name="eee" localSheetId="16">#REF!</definedName>
    <definedName name="eee" localSheetId="15">#REF!</definedName>
    <definedName name="eee">#REF!</definedName>
    <definedName name="EEGroup" localSheetId="15">#REF!</definedName>
    <definedName name="EEGroup">#REF!</definedName>
    <definedName name="EESubgroup" localSheetId="15">#REF!</definedName>
    <definedName name="EESubgroup">#REF!</definedName>
    <definedName name="EFR">#REF!</definedName>
    <definedName name="el" localSheetId="16">#REF!</definedName>
    <definedName name="el" localSheetId="15">#REF!</definedName>
    <definedName name="el">#REF!</definedName>
    <definedName name="elflat" localSheetId="16">#REF!</definedName>
    <definedName name="elflat" localSheetId="15">#REF!</definedName>
    <definedName name="elflat">#REF!</definedName>
    <definedName name="elsmall" localSheetId="16">#REF!</definedName>
    <definedName name="elsmall" localSheetId="15">#REF!</definedName>
    <definedName name="elsmall">#REF!</definedName>
    <definedName name="ENGYF1A" localSheetId="16">#REF!</definedName>
    <definedName name="ENGYF1A" localSheetId="15">#REF!</definedName>
    <definedName name="ENGYF1A">#REF!</definedName>
    <definedName name="ENGYF1C" localSheetId="16">#REF!</definedName>
    <definedName name="ENGYF1C" localSheetId="15">#REF!</definedName>
    <definedName name="ENGYF1C">#REF!</definedName>
    <definedName name="ENGYF1L" localSheetId="16">#REF!</definedName>
    <definedName name="ENGYF1L" localSheetId="15">#REF!</definedName>
    <definedName name="ENGYF1L">#REF!</definedName>
    <definedName name="enrol" localSheetId="15">#REF!</definedName>
    <definedName name="enrol">#REF!</definedName>
    <definedName name="enrol12_13">#REF!</definedName>
    <definedName name="entry" localSheetId="15">#REF!</definedName>
    <definedName name="entry">#REF!</definedName>
    <definedName name="ENTRY0" localSheetId="15">#REF!</definedName>
    <definedName name="ENTRY0">#REF!</definedName>
    <definedName name="EOC">#REF!</definedName>
    <definedName name="eofteschool" localSheetId="15">#REF!</definedName>
    <definedName name="eofteschool">#REF!</definedName>
    <definedName name="EPC_REV" localSheetId="15">#REF!</definedName>
    <definedName name="EPC_REV">#REF!</definedName>
    <definedName name="esl" localSheetId="16">#REF!</definedName>
    <definedName name="esl" localSheetId="15">#REF!</definedName>
    <definedName name="esl">#REF!</definedName>
    <definedName name="EthnicOrigin" localSheetId="15">#REF!</definedName>
    <definedName name="EthnicOrigin">#REF!</definedName>
    <definedName name="ExitReason" localSheetId="15">#REF!</definedName>
    <definedName name="ExitReason">#REF!</definedName>
    <definedName name="_xlnm.Extract" localSheetId="15">#REF!</definedName>
    <definedName name="_xlnm.Extract">#REF!</definedName>
    <definedName name="EXTRACT0" localSheetId="15">#REF!</definedName>
    <definedName name="EXTRACT0">#REF!</definedName>
    <definedName name="FamilyMember" localSheetId="15">#REF!</definedName>
    <definedName name="FamilyMember">#REF!</definedName>
    <definedName name="fdex_56a" localSheetId="16">#REF!</definedName>
    <definedName name="fdex_56a" localSheetId="15">#REF!</definedName>
    <definedName name="fdex_56a">#REF!</definedName>
    <definedName name="fdex_67b" localSheetId="16">#REF!</definedName>
    <definedName name="fdex_67b" localSheetId="15">#REF!</definedName>
    <definedName name="fdex_67b">#REF!</definedName>
    <definedName name="fdex_67f" localSheetId="16">#REF!</definedName>
    <definedName name="fdex_67f" localSheetId="15">#REF!</definedName>
    <definedName name="fdex_67f">#REF!</definedName>
    <definedName name="fdex_78" localSheetId="16">#REF!</definedName>
    <definedName name="fdex_78" localSheetId="15">#REF!</definedName>
    <definedName name="fdex_78">#REF!</definedName>
    <definedName name="fff" localSheetId="16">#REF!</definedName>
    <definedName name="fff" localSheetId="15">#REF!</definedName>
    <definedName name="fff">#REF!</definedName>
    <definedName name="Finance">#REF!</definedName>
    <definedName name="Financial_Statement_Date">#REF!</definedName>
    <definedName name="FINCF1A" localSheetId="16">#REF!</definedName>
    <definedName name="FINCF1A" localSheetId="15">#REF!</definedName>
    <definedName name="FINCF1A">#REF!</definedName>
    <definedName name="FINCF1C" localSheetId="16">#REF!</definedName>
    <definedName name="FINCF1C" localSheetId="15">#REF!</definedName>
    <definedName name="FINCF1C">#REF!</definedName>
    <definedName name="FINCF1L" localSheetId="16">#REF!</definedName>
    <definedName name="FINCF1L" localSheetId="15">#REF!</definedName>
    <definedName name="FINCF1L">#REF!</definedName>
    <definedName name="FinStmtDate">#REF!</definedName>
    <definedName name="FlexWorkingReason" localSheetId="15">#REF!</definedName>
    <definedName name="FlexWorkingReason">#REF!</definedName>
    <definedName name="FmtTbl1" localSheetId="15">#REF!</definedName>
    <definedName name="FmtTbl1">#REF!</definedName>
    <definedName name="FmtTbl1A" localSheetId="15">#REF!</definedName>
    <definedName name="FmtTbl1A">#REF!</definedName>
    <definedName name="FmtVt" localSheetId="15">#REF!</definedName>
    <definedName name="FmtVt">#REF!</definedName>
    <definedName name="fnmi2011fc">#REF!</definedName>
    <definedName name="fnmizscore2012">#REF!</definedName>
    <definedName name="For_Profit_Organization">#REF!</definedName>
    <definedName name="ForProfit_NonProfit_Org">#REF!</definedName>
    <definedName name="Foundations18" localSheetId="15" hidden="1">#REF!</definedName>
    <definedName name="Foundations18" hidden="1">#REF!</definedName>
    <definedName name="frozenecsGT_2011">#REF!</definedName>
    <definedName name="frozenecsmm2011">#REF!</definedName>
    <definedName name="FrozenHC11_12">#REF!</definedName>
    <definedName name="FUND" localSheetId="15">#REF!</definedName>
    <definedName name="FUND">#REF!</definedName>
    <definedName name="Fund_Code" localSheetId="15">#REF!</definedName>
    <definedName name="Fund_Code">#REF!</definedName>
    <definedName name="FUND_CODE0" localSheetId="15">#REF!</definedName>
    <definedName name="FUND_CODE0">#REF!</definedName>
    <definedName name="Fund_Desc" localSheetId="15">#REF!</definedName>
    <definedName name="Fund_Desc">#REF!</definedName>
    <definedName name="FY2021_22" localSheetId="15">#REF!</definedName>
    <definedName name="FY2021_22">#REF!</definedName>
    <definedName name="FY2022_23" localSheetId="15">#REF!</definedName>
    <definedName name="FY2022_23">#REF!</definedName>
    <definedName name="FY2023_24" localSheetId="15">#REF!</definedName>
    <definedName name="FY2023_24">#REF!</definedName>
    <definedName name="FY2024_25" localSheetId="15">#REF!</definedName>
    <definedName name="FY2024_25">#REF!</definedName>
    <definedName name="g" localSheetId="16">#REF!</definedName>
    <definedName name="g" localSheetId="15">#REF!</definedName>
    <definedName name="g">#REF!</definedName>
    <definedName name="GAMGF1A" localSheetId="16">#REF!</definedName>
    <definedName name="GAMGF1A" localSheetId="15">#REF!</definedName>
    <definedName name="GAMGF1A">#REF!</definedName>
    <definedName name="GAMGF1C" localSheetId="16">#REF!</definedName>
    <definedName name="GAMGF1C" localSheetId="15">#REF!</definedName>
    <definedName name="GAMGF1C">#REF!</definedName>
    <definedName name="GAMGF1L" localSheetId="16">#REF!</definedName>
    <definedName name="GAMGF1L" localSheetId="15">#REF!</definedName>
    <definedName name="GAMGF1L">#REF!</definedName>
    <definedName name="GOA">0.000462962962046731</definedName>
    <definedName name="GOABSSCH">"V231"</definedName>
    <definedName name="GoAname" localSheetId="15">#REF!</definedName>
    <definedName name="GoAname">#REF!</definedName>
    <definedName name="grad" localSheetId="16">#REF!</definedName>
    <definedName name="grad" localSheetId="15">#REF!</definedName>
    <definedName name="grad">#REF!</definedName>
    <definedName name="grade_offset">#REF!</definedName>
    <definedName name="Graph" localSheetId="15" hidden="1">{"Title",#N/A,TRUE,"Title";"Assumptions",#N/A,TRUE,"Assumptions";"Cash Flow",#N/A,TRUE,"Cash Flow";"Profit and Loss",#N/A,TRUE,"Profit and Loss";"Balance Sheet",#N/A,TRUE,"Balance Sheet";"Operating Expenditure",#N/A,TRUE,"Operational Expenditure";"Preoperating Expenditure",#N/A,TRUE,"Pre-operating Expenditure";"Revenue",#N/A,TRUE,"Revenue";"Senior Debt",#N/A,TRUE,"Senior Debt";"Subordinated Debt",#N/A,TRUE,"Subordinated Debt";"Debt Service",#N/A,TRUE,"Debt Service";"Depreciation",#N/A,TRUE,"Depreciation charges";"Taxation",#N/A,TRUE,"Taxation";"Dividends",#N/A,TRUE,"Dividends";"Inputs",#N/A,TRUE,"Inputs"}</definedName>
    <definedName name="Graph" hidden="1">{"Title",#N/A,TRUE,"Title";"Assumptions",#N/A,TRUE,"Assumptions";"Cash Flow",#N/A,TRUE,"Cash Flow";"Profit and Loss",#N/A,TRUE,"Profit and Loss";"Balance Sheet",#N/A,TRUE,"Balance Sheet";"Operating Expenditure",#N/A,TRUE,"Operational Expenditure";"Preoperating Expenditure",#N/A,TRUE,"Pre-operating Expenditure";"Revenue",#N/A,TRUE,"Revenue";"Senior Debt",#N/A,TRUE,"Senior Debt";"Subordinated Debt",#N/A,TRUE,"Subordinated Debt";"Debt Service",#N/A,TRUE,"Debt Service";"Depreciation",#N/A,TRUE,"Depreciation charges";"Taxation",#N/A,TRUE,"Taxation";"Dividends",#N/A,TRUE,"Dividends";"Inputs",#N/A,TRUE,"Inputs"}</definedName>
    <definedName name="Graph1" localSheetId="15" hidden="1">{"Title",#N/A,TRUE,"Title";"Assumptions",#N/A,TRUE,"Assumptions";"Cash Flow",#N/A,TRUE,"Cash Flow";"Profit and Loss",#N/A,TRUE,"Profit and Loss";"Balance Sheet",#N/A,TRUE,"Balance Sheet";"Operating Expenditure",#N/A,TRUE,"Operational Expenditure";"Preoperating Expenditure",#N/A,TRUE,"Pre-operating Expenditure";"Revenue",#N/A,TRUE,"Revenue";"Senior Debt",#N/A,TRUE,"Senior Debt";"Subordinated Debt",#N/A,TRUE,"Subordinated Debt";"Debt Service",#N/A,TRUE,"Debt Service";"Depreciation",#N/A,TRUE,"Depreciation charges";"Taxation",#N/A,TRUE,"Taxation";"Dividends",#N/A,TRUE,"Dividends";"Inputs",#N/A,TRUE,"Inputs"}</definedName>
    <definedName name="Graph1" hidden="1">{"Title",#N/A,TRUE,"Title";"Assumptions",#N/A,TRUE,"Assumptions";"Cash Flow",#N/A,TRUE,"Cash Flow";"Profit and Loss",#N/A,TRUE,"Profit and Loss";"Balance Sheet",#N/A,TRUE,"Balance Sheet";"Operating Expenditure",#N/A,TRUE,"Operational Expenditure";"Preoperating Expenditure",#N/A,TRUE,"Pre-operating Expenditure";"Revenue",#N/A,TRUE,"Revenue";"Senior Debt",#N/A,TRUE,"Senior Debt";"Subordinated Debt",#N/A,TRUE,"Subordinated Debt";"Debt Service",#N/A,TRUE,"Debt Service";"Depreciation",#N/A,TRUE,"Depreciation charges";"Taxation",#N/A,TRUE,"Taxation";"Dividends",#N/A,TRUE,"Dividends";"Inputs",#N/A,TRUE,"Inputs"}</definedName>
    <definedName name="GRE" localSheetId="15">#REF!</definedName>
    <definedName name="GRE">#REF!</definedName>
    <definedName name="GRE_REPORTING_TEMPLATE_DRILL_E_10" localSheetId="16">#REF!</definedName>
    <definedName name="GRE_REPORTING_TEMPLATE_DRILL_E_10" localSheetId="15">#REF!</definedName>
    <definedName name="GRE_REPORTING_TEMPLATE_DRILL_E_10">#REF!</definedName>
    <definedName name="h" localSheetId="16">#REF!</definedName>
    <definedName name="h" localSheetId="15">#REF!</definedName>
    <definedName name="h">#REF!</definedName>
    <definedName name="haldies" localSheetId="15">#REF!</definedName>
    <definedName name="haldies">#REF!</definedName>
    <definedName name="halmid" localSheetId="15">#REF!</definedName>
    <definedName name="halmid">#REF!</definedName>
    <definedName name="halprem" localSheetId="15">#REF!</definedName>
    <definedName name="halprem">#REF!</definedName>
    <definedName name="halprop" localSheetId="15">#REF!</definedName>
    <definedName name="halprop">#REF!</definedName>
    <definedName name="halrul" localSheetId="15">#REF!</definedName>
    <definedName name="halrul">#REF!</definedName>
    <definedName name="Headers" localSheetId="15">#REF!</definedName>
    <definedName name="Headers">#REF!</definedName>
    <definedName name="Health" localSheetId="15">#REF!</definedName>
    <definedName name="Health">#REF!</definedName>
    <definedName name="hello" localSheetId="15">#REF!</definedName>
    <definedName name="hello">#REF!</definedName>
    <definedName name="HiAlex" localSheetId="15">#REF!</definedName>
    <definedName name="HiAlex">#REF!</definedName>
    <definedName name="hl">#REF!</definedName>
    <definedName name="HLTHF1A" localSheetId="16">#REF!</definedName>
    <definedName name="HLTHF1A" localSheetId="15">#REF!</definedName>
    <definedName name="HLTHF1A">#REF!</definedName>
    <definedName name="HLTHF1C" localSheetId="16">#REF!</definedName>
    <definedName name="HLTHF1C" localSheetId="15">#REF!</definedName>
    <definedName name="HLTHF1C">#REF!</definedName>
    <definedName name="HLTHF1L" localSheetId="16">#REF!</definedName>
    <definedName name="HLTHF1L" localSheetId="15">#REF!</definedName>
    <definedName name="HLTHF1L">#REF!</definedName>
    <definedName name="holdharmoriginal" localSheetId="15">#REF!</definedName>
    <definedName name="holdharmoriginal">#REF!</definedName>
    <definedName name="HTML_CodePage" hidden="1">1252</definedName>
    <definedName name="HTML_Control" localSheetId="15" hidden="1">{"'web 98'!$A$1:$N$44"}</definedName>
    <definedName name="HTML_Control" hidden="1">{"'web 98'!$A$1:$N$44"}</definedName>
    <definedName name="HTML_Description" hidden="1">""</definedName>
    <definedName name="HTML_Email" hidden="1">""</definedName>
    <definedName name="HTML_Header" hidden="1">""</definedName>
    <definedName name="HTML_LastUpdate" hidden="1">"07/12/98"</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"C:\WEBSHARE\WWWROOT\MJErvin\A.Subscription Information\margins\ppdies98.htm"</definedName>
    <definedName name="HTML_Title" hidden="1">""</definedName>
    <definedName name="htmlarea" localSheetId="15">#REF!</definedName>
    <definedName name="htmlarea">#REF!</definedName>
    <definedName name="i" localSheetId="16">#REF!</definedName>
    <definedName name="i" localSheetId="15">#REF!</definedName>
    <definedName name="i">#REF!</definedName>
    <definedName name="IDN" localSheetId="15">#REF!</definedName>
    <definedName name="IDN">#REF!</definedName>
    <definedName name="IFN" localSheetId="15">#REF!</definedName>
    <definedName name="IFN">#REF!</definedName>
    <definedName name="IM2FATSNrmlMap" localSheetId="15">#REF!</definedName>
    <definedName name="IM2FATSNrmlMap">#REF!</definedName>
    <definedName name="IMAGIS_Acct">#REF!</definedName>
    <definedName name="Inc_dept" localSheetId="16">#REF!</definedName>
    <definedName name="Inc_dept" localSheetId="15">#REF!</definedName>
    <definedName name="Inc_dept">#REF!</definedName>
    <definedName name="inclusiveed">#REF!</definedName>
    <definedName name="INSCF1A" localSheetId="16">#REF!</definedName>
    <definedName name="INSCF1A" localSheetId="15">#REF!</definedName>
    <definedName name="INSCF1A">#REF!</definedName>
    <definedName name="INSCF1C" localSheetId="16">#REF!</definedName>
    <definedName name="INSCF1C" localSheetId="15">#REF!</definedName>
    <definedName name="INSCF1C">#REF!</definedName>
    <definedName name="INSCF1L" localSheetId="16">#REF!</definedName>
    <definedName name="INSCF1L" localSheetId="15">#REF!</definedName>
    <definedName name="INSCF1L">#REF!</definedName>
    <definedName name="Instruction_Type" localSheetId="15">#REF!</definedName>
    <definedName name="Instruction_Type">#REF!</definedName>
    <definedName name="InstructionType" localSheetId="15">#REF!</definedName>
    <definedName name="InstructionType">#REF!</definedName>
    <definedName name="InvestmentType">#REF!</definedName>
    <definedName name="iop" localSheetId="16">#REF!</definedName>
    <definedName name="iop" localSheetId="15">#REF!</definedName>
    <definedName name="iop">#REF!</definedName>
    <definedName name="irf" localSheetId="16">#REF!</definedName>
    <definedName name="irf" localSheetId="15">#REF!</definedName>
    <definedName name="irf">#REF!</definedName>
    <definedName name="ITA_REV" localSheetId="16">#REF!</definedName>
    <definedName name="ITA_REV" localSheetId="15">#REF!</definedName>
    <definedName name="ITA_REV">#REF!</definedName>
    <definedName name="ITR_REV" localSheetId="16">#REF!</definedName>
    <definedName name="ITR_REV" localSheetId="15">#REF!</definedName>
    <definedName name="ITR_REV">#REF!</definedName>
    <definedName name="j" localSheetId="16">#REF!</definedName>
    <definedName name="j" localSheetId="15">#REF!</definedName>
    <definedName name="j">#REF!</definedName>
    <definedName name="jan29enrol">#REF!</definedName>
    <definedName name="jan29fnmi">#REF!</definedName>
    <definedName name="jan29refugee">#REF!</definedName>
    <definedName name="jgh">#REF!</definedName>
    <definedName name="jr" localSheetId="16">#REF!</definedName>
    <definedName name="jr" localSheetId="15">#REF!</definedName>
    <definedName name="jr">#REF!</definedName>
    <definedName name="jrflat" localSheetId="16">#REF!</definedName>
    <definedName name="jrflat" localSheetId="15">#REF!</definedName>
    <definedName name="jrflat">#REF!</definedName>
    <definedName name="jrresource" localSheetId="16">#REF!</definedName>
    <definedName name="jrresource" localSheetId="15">#REF!</definedName>
    <definedName name="jrresource">#REF!</definedName>
    <definedName name="jrsmall" localSheetId="16">#REF!</definedName>
    <definedName name="jrsmall" localSheetId="15">#REF!</definedName>
    <definedName name="jrsmall">#REF!</definedName>
    <definedName name="Juris_List" localSheetId="15">#REF!</definedName>
    <definedName name="Juris_List">#REF!</definedName>
    <definedName name="Jurisdiction">#REF!</definedName>
    <definedName name="Jurisdiction_List">#REF!</definedName>
    <definedName name="Jurisdiction_Name">#REF!</definedName>
    <definedName name="Jurisdiction_Names" localSheetId="15">#REF!</definedName>
    <definedName name="Jurisdiction_Names">#REF!</definedName>
    <definedName name="JYUY">#N/A</definedName>
    <definedName name="kl" localSheetId="15">#REF!</definedName>
    <definedName name="kl">#REF!</definedName>
    <definedName name="l" localSheetId="15">#REF!</definedName>
    <definedName name="l">#REF!</definedName>
    <definedName name="learning" localSheetId="16">#REF!</definedName>
    <definedName name="learning" localSheetId="15">#REF!</definedName>
    <definedName name="learning">#REF!</definedName>
    <definedName name="LeaveType" localSheetId="15">#REF!</definedName>
    <definedName name="LeaveType">#REF!</definedName>
    <definedName name="libel" localSheetId="16">#REF!</definedName>
    <definedName name="libel" localSheetId="15">#REF!</definedName>
    <definedName name="libel">#REF!</definedName>
    <definedName name="libjr" localSheetId="16">#REF!</definedName>
    <definedName name="libjr" localSheetId="15">#REF!</definedName>
    <definedName name="libjr">#REF!</definedName>
    <definedName name="libsr" localSheetId="16">#REF!</definedName>
    <definedName name="libsr" localSheetId="15">#REF!</definedName>
    <definedName name="libsr">#REF!</definedName>
    <definedName name="List" localSheetId="15">#REF!</definedName>
    <definedName name="List">#REF!</definedName>
    <definedName name="list2" localSheetId="15">#REF!</definedName>
    <definedName name="list2">#REF!</definedName>
    <definedName name="listing" localSheetId="15">#REF!</definedName>
    <definedName name="listing">#REF!</definedName>
    <definedName name="ll" localSheetId="15">#REF!</definedName>
    <definedName name="ll">#REF!</definedName>
    <definedName name="lll" localSheetId="15">#REF!</definedName>
    <definedName name="lll">#REF!</definedName>
    <definedName name="llll" localSheetId="15">#REF!</definedName>
    <definedName name="llll">#REF!</definedName>
    <definedName name="LoanCond" localSheetId="15">#REF!</definedName>
    <definedName name="LoanCond">#REF!</definedName>
    <definedName name="LoanPayment" localSheetId="15">#REF!</definedName>
    <definedName name="LoanPayment">#REF!</definedName>
    <definedName name="LoanType" localSheetId="15">#REF!</definedName>
    <definedName name="LoanType">#REF!</definedName>
    <definedName name="LYN" localSheetId="15">#REF!</definedName>
    <definedName name="LYN">#REF!</definedName>
    <definedName name="m" localSheetId="15">#REF!</definedName>
    <definedName name="m">#REF!</definedName>
    <definedName name="ManualEntryOK" localSheetId="9">#N/A</definedName>
    <definedName name="ManualEntryOK" localSheetId="7">#N/A</definedName>
    <definedName name="ManualEntryOK" localSheetId="6">#REF!</definedName>
    <definedName name="ManualEntryOK" localSheetId="16">#REF!</definedName>
    <definedName name="ManualEntryOK" localSheetId="15">#REF!</definedName>
    <definedName name="ManualEntryOK">'AOS2'!ManualEntryOK</definedName>
    <definedName name="ManualEntryOK2" localSheetId="15">#N/A</definedName>
    <definedName name="ManualEntryOK2">[0]!ManualEntryOK2</definedName>
    <definedName name="map" localSheetId="15">#REF!</definedName>
    <definedName name="map">#REF!</definedName>
    <definedName name="MemberType" localSheetId="15">#REF!</definedName>
    <definedName name="MemberType">#REF!</definedName>
    <definedName name="MessageFormat" localSheetId="15">#REF!</definedName>
    <definedName name="MessageFormat">#REF!</definedName>
    <definedName name="Ministries" localSheetId="15">#REF!</definedName>
    <definedName name="Ministries">#REF!</definedName>
    <definedName name="mm" localSheetId="15">#REF!</definedName>
    <definedName name="mm">#REF!</definedName>
    <definedName name="modManualEntry.ManualEntryOK" localSheetId="9">#N/A</definedName>
    <definedName name="modManualEntry.ManualEntryOK" localSheetId="7">#N/A</definedName>
    <definedName name="modManualEntry.ManualEntryOK" localSheetId="6">#REF!</definedName>
    <definedName name="modManualEntry.ManualEntryOK" localSheetId="16">#REF!</definedName>
    <definedName name="modManualEntry.ManualEntryOK" localSheetId="15">#REF!</definedName>
    <definedName name="modManualEntry.ManualEntryOK">'AOS2'!modManualEntry.ManualEntryOK</definedName>
    <definedName name="modManualEntry.ManualEntryOK2" localSheetId="15">#N/A</definedName>
    <definedName name="modManualEntry.ManualEntryOK2">[0]!modManualEntry.ManualEntryOK2</definedName>
    <definedName name="mondies" localSheetId="15">#REF!</definedName>
    <definedName name="mondies">#REF!</definedName>
    <definedName name="monmid" localSheetId="15">#REF!</definedName>
    <definedName name="monmid">#REF!</definedName>
    <definedName name="monprem" localSheetId="15">#REF!</definedName>
    <definedName name="monprem">#REF!</definedName>
    <definedName name="monprop" localSheetId="15">#REF!</definedName>
    <definedName name="monprop">#REF!</definedName>
    <definedName name="monrul" localSheetId="15">#REF!</definedName>
    <definedName name="monrul">#REF!</definedName>
    <definedName name="N" localSheetId="15">#REF!</definedName>
    <definedName name="N">#REF!</definedName>
    <definedName name="name" localSheetId="15">#REF!</definedName>
    <definedName name="name">#REF!</definedName>
    <definedName name="names" localSheetId="15">#REF!</definedName>
    <definedName name="names">#REF!</definedName>
    <definedName name="New_and_old_data" localSheetId="15">#REF!</definedName>
    <definedName name="New_and_old_data">#REF!</definedName>
    <definedName name="NewAdminEquip_el" localSheetId="16">#REF!</definedName>
    <definedName name="NewAdminEquip_el" localSheetId="15">#REF!</definedName>
    <definedName name="NewAdminEquip_el">#REF!</definedName>
    <definedName name="NewLibrary_el" localSheetId="16">#REF!</definedName>
    <definedName name="NewLibrary_el" localSheetId="15">#REF!</definedName>
    <definedName name="NewLibrary_el">#REF!</definedName>
    <definedName name="nn" localSheetId="15">#REF!</definedName>
    <definedName name="nn">#REF!</definedName>
    <definedName name="node" localSheetId="15">#REF!</definedName>
    <definedName name="node">#REF!</definedName>
    <definedName name="Notifications" localSheetId="15">#REF!</definedName>
    <definedName name="Notifications">#REF!</definedName>
    <definedName name="NvsAnswerCol" localSheetId="16">"[Drill5.xlsm]HomeBU!$A$4:$A$2162"</definedName>
    <definedName name="NvsAnswerCol">"[Drill3]JRNLLAYOUT!$A$4:$A$6"</definedName>
    <definedName name="NvsASD">"V2008-03-31"</definedName>
    <definedName name="NvsAutoDrillOk">"VN"</definedName>
    <definedName name="NvsDateToNumber">"Y"</definedName>
    <definedName name="NvsElapsedTime">0.000578703700739425</definedName>
    <definedName name="NvsEndTime">39700.4676273148</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"V050"</definedName>
    <definedName name="NvsPanelEffdt">"V2006-04-01"</definedName>
    <definedName name="NvsPanelSetid">"V050"</definedName>
    <definedName name="NvsParentRef" localSheetId="16">"[DB_Apr20.xlsm]Dashboard!$K$22"</definedName>
    <definedName name="NvsParentRef">"'[11 Schedule 5 Cash and Temporary Investment.xls]AET_BS_May19'!$AI$7"</definedName>
    <definedName name="NvsReqBU">"V050"</definedName>
    <definedName name="NvsReqBUOnly">"VY"</definedName>
    <definedName name="NvsSheetType">"M"</definedName>
    <definedName name="NvsTransLed">"VN"</definedName>
    <definedName name="NvsTreeASD">"V2007-04-01"</definedName>
    <definedName name="NvsValTbl.ACCOUNT">"GL_ACCOUNT_TBL"</definedName>
    <definedName name="NvsValTbl.BUSINESS_UNIT">"BUS_UNIT_TBL_GL"</definedName>
    <definedName name="NvsValTbl.CURRENCY_CD">"CURRENCY_CD_TBL"</definedName>
    <definedName name="NvsValTbl.DEPTID">"DEPT_ALL_VW"</definedName>
    <definedName name="NvsValTbl.FUND_CODE">"FUND_TBL"</definedName>
    <definedName name="NvsValTbl.PROGRAM_CODE">"PROGRAM_TBL"</definedName>
    <definedName name="NvsValTbl.PROJECT_ID">"PROJECT_ID_VW"</definedName>
    <definedName name="NvsValTbl.SCENARIO">"BD_SCENARIO_TBL"</definedName>
    <definedName name="o" localSheetId="15">#REF!</definedName>
    <definedName name="o">#REF!</definedName>
    <definedName name="Objects" localSheetId="15">#REF!</definedName>
    <definedName name="Objects">#REF!</definedName>
    <definedName name="oldprofile">#REF!</definedName>
    <definedName name="oo" localSheetId="15">#REF!</definedName>
    <definedName name="oo">#REF!</definedName>
    <definedName name="ooo" localSheetId="15">#REF!</definedName>
    <definedName name="ooo">#REF!</definedName>
    <definedName name="opbudget">#REF!</definedName>
    <definedName name="opfunds" localSheetId="15">#REF!</definedName>
    <definedName name="opfunds">#REF!</definedName>
    <definedName name="Org" localSheetId="15">#REF!</definedName>
    <definedName name="Org">#REF!</definedName>
    <definedName name="Org_Code" localSheetId="15">#REF!</definedName>
    <definedName name="Org_Code">#REF!</definedName>
    <definedName name="Org_Desc" localSheetId="15">#REF!</definedName>
    <definedName name="Org_Desc">#REF!</definedName>
    <definedName name="OrganizationType">#REF!</definedName>
    <definedName name="original">#REF!</definedName>
    <definedName name="ottdies" localSheetId="15">#REF!</definedName>
    <definedName name="ottdies">#REF!</definedName>
    <definedName name="ottmid" localSheetId="15">#REF!</definedName>
    <definedName name="ottmid">#REF!</definedName>
    <definedName name="ottprop" localSheetId="15">#REF!</definedName>
    <definedName name="ottprop">#REF!</definedName>
    <definedName name="ottrul" localSheetId="15">#REF!</definedName>
    <definedName name="ottrul">#REF!</definedName>
    <definedName name="OverallReductionPercent">#REF!</definedName>
    <definedName name="p">#REF!</definedName>
    <definedName name="page" localSheetId="16">#REF!</definedName>
    <definedName name="page" localSheetId="15">#REF!</definedName>
    <definedName name="page">#REF!</definedName>
    <definedName name="Parks">#REF!</definedName>
    <definedName name="PayArea" localSheetId="15">#REF!</definedName>
    <definedName name="PayArea">#REF!</definedName>
    <definedName name="PaymentMethod" localSheetId="15">#REF!</definedName>
    <definedName name="PaymentMethod">#REF!</definedName>
    <definedName name="PayMessages" localSheetId="15">#REF!</definedName>
    <definedName name="PayMessages">#REF!</definedName>
    <definedName name="PayscaleType" localSheetId="15">#REF!</definedName>
    <definedName name="PayscaleType">#REF!</definedName>
    <definedName name="pc" localSheetId="15">#REF!</definedName>
    <definedName name="pc">#REF!</definedName>
    <definedName name="PC_LIST">#REF!</definedName>
    <definedName name="PC_LIST1">#REF!</definedName>
    <definedName name="PensionScheme" localSheetId="15">#REF!</definedName>
    <definedName name="PensionScheme">#REF!</definedName>
    <definedName name="percent" localSheetId="16">#REF!</definedName>
    <definedName name="percent" localSheetId="15">#REF!</definedName>
    <definedName name="percent">#REF!</definedName>
    <definedName name="Period" localSheetId="15">#REF!</definedName>
    <definedName name="Period">#REF!</definedName>
    <definedName name="Pers.Area" localSheetId="15">#REF!</definedName>
    <definedName name="Pers.Area">#REF!</definedName>
    <definedName name="perstudent">#REF!</definedName>
    <definedName name="perstudent2011FF">#REF!</definedName>
    <definedName name="PerWMA_StudentAllocation" localSheetId="15">#REF!</definedName>
    <definedName name="PerWMA_StudentAllocation">#REF!</definedName>
    <definedName name="PmntType" localSheetId="15">#REF!</definedName>
    <definedName name="PmntType">#REF!</definedName>
    <definedName name="PPC_LIST" localSheetId="15">#REF!</definedName>
    <definedName name="PPC_LIST">#REF!</definedName>
    <definedName name="ppp" localSheetId="15">#REF!</definedName>
    <definedName name="ppp">#REF!</definedName>
    <definedName name="pppp" localSheetId="15">#REF!</definedName>
    <definedName name="pppp">#REF!</definedName>
    <definedName name="PrepData" localSheetId="15">#REF!</definedName>
    <definedName name="PrepData">#REF!</definedName>
    <definedName name="PreTbl1" localSheetId="15">#REF!</definedName>
    <definedName name="PreTbl1">#REF!</definedName>
    <definedName name="PreTbl1A" localSheetId="15">#REF!</definedName>
    <definedName name="PreTbl1A">#REF!</definedName>
    <definedName name="PrevEmp" localSheetId="15">#REF!</definedName>
    <definedName name="PrevEmp">#REF!</definedName>
    <definedName name="_xlnm.Print_Area" localSheetId="8">AOS!$A$1:$H$52</definedName>
    <definedName name="_xlnm.Print_Area" localSheetId="9">'AOS2'!$A$1:$M$62</definedName>
    <definedName name="_xlnm.Print_Area" localSheetId="4">Contents!$A$1:$I$66</definedName>
    <definedName name="_xlnm.Print_Area" localSheetId="3">Coversht!$A$1:$I$38</definedName>
    <definedName name="_xlnm.Print_Area" localSheetId="7">Fees!$A$1:$I$50</definedName>
    <definedName name="_xlnm.Print_Area" localSheetId="5">Operations!$A$1:$I$55</definedName>
    <definedName name="_xlnm.Print_Area" localSheetId="6">'Program Operations'!$A$1:$L$46</definedName>
    <definedName name="_xlnm.Print_Area" localSheetId="10">'Reserve Details'!$A$1:$E$68</definedName>
    <definedName name="_xlnm.Print_Area" localSheetId="13">'SA Limit'!$A$1:$E$36</definedName>
    <definedName name="_xlnm.Print_Area" localSheetId="16">SGF!$B$1:$D$85</definedName>
    <definedName name="_xlnm.Print_Area" localSheetId="12">'Staff STATS'!$A$1:$N$59</definedName>
    <definedName name="_xlnm.Print_Area" localSheetId="11">'Student STATS'!$A$1:$K$57</definedName>
    <definedName name="_xlnm.Print_Area">#REF!</definedName>
    <definedName name="Print_Area_2" localSheetId="15">#REF!</definedName>
    <definedName name="Print_Area_2">#REF!</definedName>
    <definedName name="_xlnm.Print_Titles" localSheetId="16">SGF!$1:$2</definedName>
    <definedName name="_xlnm.Print_Titles">#REF!</definedName>
    <definedName name="Priority" localSheetId="15">#REF!</definedName>
    <definedName name="Priority">#REF!</definedName>
    <definedName name="Processing_Type">#REF!</definedName>
    <definedName name="ProcessingType" localSheetId="15">#REF!</definedName>
    <definedName name="ProcessingType">#REF!</definedName>
    <definedName name="ProductType">#REF!</definedName>
    <definedName name="profcen" localSheetId="15">#REF!</definedName>
    <definedName name="profcen">#REF!</definedName>
    <definedName name="Profit_Center" localSheetId="15">#REF!</definedName>
    <definedName name="Profit_Center">#REF!</definedName>
    <definedName name="Prog_Code" localSheetId="15">#REF!</definedName>
    <definedName name="Prog_Code">#REF!</definedName>
    <definedName name="Prog_Desc" localSheetId="15">#REF!</definedName>
    <definedName name="Prog_Desc">#REF!</definedName>
    <definedName name="Program">#REF!</definedName>
    <definedName name="ProjectCode">#REF!</definedName>
    <definedName name="ProjectStatus">#REF!</definedName>
    <definedName name="ProjectType">#REF!</definedName>
    <definedName name="psc" localSheetId="15">#REF!</definedName>
    <definedName name="psc">#REF!</definedName>
    <definedName name="psc1_12">#REF!</definedName>
    <definedName name="PSIs">#REF!</definedName>
    <definedName name="PSReason" localSheetId="15">#REF!</definedName>
    <definedName name="PSReason">#REF!</definedName>
    <definedName name="PubReportXML" localSheetId="15">#REF!</definedName>
    <definedName name="PubReportXML">#REF!</definedName>
    <definedName name="PY_Adjustments" localSheetId="15">#REF!</definedName>
    <definedName name="PY_Adjustments">#REF!</definedName>
    <definedName name="PY_FS">#REF!</definedName>
    <definedName name="qcdies" localSheetId="15">#REF!</definedName>
    <definedName name="qcdies">#REF!</definedName>
    <definedName name="qcmid" localSheetId="15">#REF!</definedName>
    <definedName name="qcmid">#REF!</definedName>
    <definedName name="qcprem" localSheetId="15">#REF!</definedName>
    <definedName name="qcprem">#REF!</definedName>
    <definedName name="qcprop" localSheetId="15">#REF!</definedName>
    <definedName name="qcprop">#REF!</definedName>
    <definedName name="qcrul" localSheetId="15">#REF!</definedName>
    <definedName name="qcrul">#REF!</definedName>
    <definedName name="QryXML" localSheetId="15">#REF!</definedName>
    <definedName name="QryXML">#REF!</definedName>
    <definedName name="Quantity">#REF!</definedName>
    <definedName name="ReasonforAction" localSheetId="15">#REF!</definedName>
    <definedName name="ReasonforAction">#REF!</definedName>
    <definedName name="Recover">#REF!</definedName>
    <definedName name="RecPayDed" localSheetId="15">#REF!</definedName>
    <definedName name="RecPayDed">#REF!</definedName>
    <definedName name="ReferralSource" localSheetId="15">#REF!</definedName>
    <definedName name="ReferralSource">#REF!</definedName>
    <definedName name="regdies" localSheetId="15">#REF!</definedName>
    <definedName name="regdies">#REF!</definedName>
    <definedName name="regmid" localSheetId="15">#REF!</definedName>
    <definedName name="regmid">#REF!</definedName>
    <definedName name="regprem" localSheetId="15">#REF!</definedName>
    <definedName name="regprem">#REF!</definedName>
    <definedName name="regprop" localSheetId="15">#REF!</definedName>
    <definedName name="regprop">#REF!</definedName>
    <definedName name="regrul" localSheetId="15">#REF!</definedName>
    <definedName name="regrul">#REF!</definedName>
    <definedName name="REINS_REV" localSheetId="15">#REF!</definedName>
    <definedName name="REINS_REV">#REF!</definedName>
    <definedName name="renam" localSheetId="15">#REF!</definedName>
    <definedName name="renam">#REF!</definedName>
    <definedName name="renamed" localSheetId="15">#REF!</definedName>
    <definedName name="renamed">#REF!</definedName>
    <definedName name="RepBase" localSheetId="15">#REF!</definedName>
    <definedName name="RepBase">#REF!</definedName>
    <definedName name="Report" localSheetId="6">#REF!</definedName>
    <definedName name="Report" localSheetId="16">#REF!</definedName>
    <definedName name="Report" localSheetId="15">#REF!</definedName>
    <definedName name="Report">#N/A</definedName>
    <definedName name="RESRCH_REV" localSheetId="15">#REF!</definedName>
    <definedName name="RESRCH_REV">#REF!</definedName>
    <definedName name="REVFD_REV" localSheetId="15">#REF!</definedName>
    <definedName name="REVFD_REV">#REF!</definedName>
    <definedName name="RID" localSheetId="15">#REF!</definedName>
    <definedName name="RID">#REF!</definedName>
    <definedName name="RID0" localSheetId="15">#REF!</definedName>
    <definedName name="RID0">#REF!</definedName>
    <definedName name="rn" localSheetId="15">#REF!</definedName>
    <definedName name="rn">#REF!</definedName>
    <definedName name="RndNote">#REF!</definedName>
    <definedName name="rnm" localSheetId="15">#REF!</definedName>
    <definedName name="rnm">#REF!</definedName>
    <definedName name="ROH" localSheetId="15" hidden="1">{"Title",#N/A,TRUE,"Title";"Assumptions",#N/A,TRUE,"Assumptions";"Cash Flow",#N/A,TRUE,"Cash Flow";"Profit and Loss",#N/A,TRUE,"Profit and Loss";"Balance Sheet",#N/A,TRUE,"Balance Sheet";"Operating Expenditure",#N/A,TRUE,"Operational Expenditure";"Preoperating Expenditure",#N/A,TRUE,"Pre-operating Expenditure";"Revenue",#N/A,TRUE,"Revenue";"Senior Debt",#N/A,TRUE,"Senior Debt";"Subordinated Debt",#N/A,TRUE,"Subordinated Debt";"Debt Service",#N/A,TRUE,"Debt Service";"Depreciation",#N/A,TRUE,"Depreciation charges";"Taxation",#N/A,TRUE,"Taxation";"Dividends",#N/A,TRUE,"Dividends";"Inputs",#N/A,TRUE,"Inputs"}</definedName>
    <definedName name="ROH" hidden="1">{"Title",#N/A,TRUE,"Title";"Assumptions",#N/A,TRUE,"Assumptions";"Cash Flow",#N/A,TRUE,"Cash Flow";"Profit and Loss",#N/A,TRUE,"Profit and Loss";"Balance Sheet",#N/A,TRUE,"Balance Sheet";"Operating Expenditure",#N/A,TRUE,"Operational Expenditure";"Preoperating Expenditure",#N/A,TRUE,"Pre-operating Expenditure";"Revenue",#N/A,TRUE,"Revenue";"Senior Debt",#N/A,TRUE,"Senior Debt";"Subordinated Debt",#N/A,TRUE,"Subordinated Debt";"Debt Service",#N/A,TRUE,"Debt Service";"Depreciation",#N/A,TRUE,"Depreciation charges";"Taxation",#N/A,TRUE,"Taxation";"Dividends",#N/A,TRUE,"Dividends";"Inputs",#N/A,TRUE,"Inputs"}</definedName>
    <definedName name="RPT" localSheetId="15">#REF!</definedName>
    <definedName name="RPT">#REF!</definedName>
    <definedName name="RTW" localSheetId="15">#REF!</definedName>
    <definedName name="RTW">#REF!</definedName>
    <definedName name="S">#REF!</definedName>
    <definedName name="SAPCrosstab1" localSheetId="15">#REF!</definedName>
    <definedName name="SAPCrosstab1">#REF!</definedName>
    <definedName name="SAPCrosstab2" localSheetId="15">#REF!</definedName>
    <definedName name="SAPCrosstab2">#REF!</definedName>
    <definedName name="SAPCrosstab3" localSheetId="15">#REF!</definedName>
    <definedName name="SAPCrosstab3">#REF!</definedName>
    <definedName name="SAPCrosstab6" localSheetId="15">#REF!</definedName>
    <definedName name="SAPCrosstab6">#REF!</definedName>
    <definedName name="SAPCrosstab8" localSheetId="15">#REF!</definedName>
    <definedName name="SAPCrosstab8">#REF!</definedName>
    <definedName name="School_Jurisdiction">#REF!</definedName>
    <definedName name="School_Jurisdictions">#REF!</definedName>
    <definedName name="Schools" localSheetId="15">#REF!</definedName>
    <definedName name="Schools">#REF!</definedName>
    <definedName name="ScreenFieldType" localSheetId="15">#REF!</definedName>
    <definedName name="ScreenFieldType">#REF!</definedName>
    <definedName name="sdpsb">#REF!</definedName>
    <definedName name="Se" localSheetId="15" hidden="1">{"Title",#N/A,TRUE,"Title";"Assumptions",#N/A,TRUE,"Assumptions";"Cash Flow",#N/A,TRUE,"Cash Flow";"Profit and Loss",#N/A,TRUE,"Profit and Loss";"Balance Sheet",#N/A,TRUE,"Balance Sheet";"Operating Expenditure",#N/A,TRUE,"Operational Expenditure";"Preoperating Expenditure",#N/A,TRUE,"Pre-operating Expenditure";"Revenue",#N/A,TRUE,"Revenue";"Senior Debt",#N/A,TRUE,"Senior Debt";"Subordinated Debt",#N/A,TRUE,"Subordinated Debt";"Debt Service",#N/A,TRUE,"Debt Service";"Depreciation",#N/A,TRUE,"Depreciation charges";"Taxation",#N/A,TRUE,"Taxation";"Dividends",#N/A,TRUE,"Dividends";"Inputs",#N/A,TRUE,"Inputs"}</definedName>
    <definedName name="Se" hidden="1">{"Title",#N/A,TRUE,"Title";"Assumptions",#N/A,TRUE,"Assumptions";"Cash Flow",#N/A,TRUE,"Cash Flow";"Profit and Loss",#N/A,TRUE,"Profit and Loss";"Balance Sheet",#N/A,TRUE,"Balance Sheet";"Operating Expenditure",#N/A,TRUE,"Operational Expenditure";"Preoperating Expenditure",#N/A,TRUE,"Pre-operating Expenditure";"Revenue",#N/A,TRUE,"Revenue";"Senior Debt",#N/A,TRUE,"Senior Debt";"Subordinated Debt",#N/A,TRUE,"Subordinated Debt";"Debt Service",#N/A,TRUE,"Debt Service";"Depreciation",#N/A,TRUE,"Depreciation charges";"Taxation",#N/A,TRUE,"Taxation";"Dividends",#N/A,TRUE,"Dividends";"Inputs",#N/A,TRUE,"Inputs"}</definedName>
    <definedName name="SecTitle" localSheetId="15">#REF!</definedName>
    <definedName name="SecTitle">#REF!</definedName>
    <definedName name="sen" localSheetId="15" hidden="1">{"Title",#N/A,TRUE,"Title";"Assumptions",#N/A,TRUE,"Assumptions";"Cash Flow",#N/A,TRUE,"Cash Flow";"Profit and Loss",#N/A,TRUE,"Profit and Loss";"Balance Sheet",#N/A,TRUE,"Balance Sheet";"Operating Expenditure",#N/A,TRUE,"Operational Expenditure";"Preoperating Expenditure",#N/A,TRUE,"Pre-operating Expenditure";"Revenue",#N/A,TRUE,"Revenue";"Senior Debt",#N/A,TRUE,"Senior Debt";"Subordinated Debt",#N/A,TRUE,"Subordinated Debt";"Debt Service",#N/A,TRUE,"Debt Service";"Depreciation",#N/A,TRUE,"Depreciation charges";"Taxation",#N/A,TRUE,"Taxation";"Dividends",#N/A,TRUE,"Dividends";"Inputs",#N/A,TRUE,"Inputs"}</definedName>
    <definedName name="sen" hidden="1">{"Title",#N/A,TRUE,"Title";"Assumptions",#N/A,TRUE,"Assumptions";"Cash Flow",#N/A,TRUE,"Cash Flow";"Profit and Loss",#N/A,TRUE,"Profit and Loss";"Balance Sheet",#N/A,TRUE,"Balance Sheet";"Operating Expenditure",#N/A,TRUE,"Operational Expenditure";"Preoperating Expenditure",#N/A,TRUE,"Pre-operating Expenditure";"Revenue",#N/A,TRUE,"Revenue";"Senior Debt",#N/A,TRUE,"Senior Debt";"Subordinated Debt",#N/A,TRUE,"Subordinated Debt";"Debt Service",#N/A,TRUE,"Debt Service";"Depreciation",#N/A,TRUE,"Depreciation charges";"Taxation",#N/A,TRUE,"Taxation";"Dividends",#N/A,TRUE,"Dividends";"Inputs",#N/A,TRUE,"Inputs"}</definedName>
    <definedName name="SENRF1A" localSheetId="16">#REF!</definedName>
    <definedName name="SENRF1A" localSheetId="15">#REF!</definedName>
    <definedName name="SENRF1A">#REF!</definedName>
    <definedName name="SENRF1C" localSheetId="16">#REF!</definedName>
    <definedName name="SENRF1C" localSheetId="15">#REF!</definedName>
    <definedName name="SENRF1C">#REF!</definedName>
    <definedName name="SENRF1L" localSheetId="16">#REF!</definedName>
    <definedName name="SENRF1L" localSheetId="15">#REF!</definedName>
    <definedName name="SENRF1L">#REF!</definedName>
    <definedName name="ses">#REF!</definedName>
    <definedName name="sesdifferential">#REF!</definedName>
    <definedName name="sesrate">#REF!</definedName>
    <definedName name="seven">#REF!</definedName>
    <definedName name="severeenrol">#REF!</definedName>
    <definedName name="sheet">"V274"</definedName>
    <definedName name="ShowRep" localSheetId="9">#N/A</definedName>
    <definedName name="ShowRep" localSheetId="7">#N/A</definedName>
    <definedName name="ShowRep" localSheetId="6">#REF!</definedName>
    <definedName name="ShowRep" localSheetId="16">#REF!</definedName>
    <definedName name="ShowRep" localSheetId="15">#REF!</definedName>
    <definedName name="ShowRep">'AOS2'!ShowRep</definedName>
    <definedName name="ShowRep2" localSheetId="15">#N/A</definedName>
    <definedName name="ShowRep2">[0]!ShowRep2</definedName>
    <definedName name="SOLGF1A" localSheetId="16">#REF!</definedName>
    <definedName name="SOLGF1A" localSheetId="15">#REF!</definedName>
    <definedName name="SOLGF1A">#REF!</definedName>
    <definedName name="SOLGF1C" localSheetId="16">#REF!</definedName>
    <definedName name="SOLGF1C" localSheetId="15">#REF!</definedName>
    <definedName name="SOLGF1C">#REF!</definedName>
    <definedName name="SOLGF1L" localSheetId="16">#REF!</definedName>
    <definedName name="SOLGF1L" localSheetId="15">#REF!</definedName>
    <definedName name="SOLGF1L">#REF!</definedName>
    <definedName name="Spend" localSheetId="15">#REF!</definedName>
    <definedName name="Spend">#REF!</definedName>
    <definedName name="Sport">#REF!</definedName>
    <definedName name="sr" localSheetId="16">#REF!</definedName>
    <definedName name="sr" localSheetId="15">#REF!</definedName>
    <definedName name="sr">#REF!</definedName>
    <definedName name="srflat" localSheetId="16">#REF!</definedName>
    <definedName name="srflat" localSheetId="15">#REF!</definedName>
    <definedName name="srflat">#REF!</definedName>
    <definedName name="status">#REF!</definedName>
    <definedName name="stjdies" localSheetId="15">#REF!</definedName>
    <definedName name="stjdies">#REF!</definedName>
    <definedName name="stjmid" localSheetId="15">#REF!</definedName>
    <definedName name="stjmid">#REF!</definedName>
    <definedName name="stjprem" localSheetId="15">#REF!</definedName>
    <definedName name="stjprem">#REF!</definedName>
    <definedName name="stjprop" localSheetId="15">#REF!</definedName>
    <definedName name="stjprop">#REF!</definedName>
    <definedName name="stjrul" localSheetId="15">#REF!</definedName>
    <definedName name="stjrul">#REF!</definedName>
    <definedName name="stjsdies" localSheetId="15">#REF!</definedName>
    <definedName name="stjsdies">#REF!</definedName>
    <definedName name="stjsmid" localSheetId="15">#REF!</definedName>
    <definedName name="stjsmid">#REF!</definedName>
    <definedName name="stjsprem" localSheetId="15">#REF!</definedName>
    <definedName name="stjsprem">#REF!</definedName>
    <definedName name="stjsprop" localSheetId="15">#REF!</definedName>
    <definedName name="stjsprop">#REF!</definedName>
    <definedName name="stjsrul" localSheetId="15">#REF!</definedName>
    <definedName name="stjsrul">#REF!</definedName>
    <definedName name="SttType" localSheetId="15">#REF!</definedName>
    <definedName name="SttType">#REF!</definedName>
    <definedName name="Subarea" localSheetId="15">#REF!</definedName>
    <definedName name="Subarea">#REF!</definedName>
    <definedName name="SubsType" localSheetId="15">#REF!</definedName>
    <definedName name="SubsType">#REF!</definedName>
    <definedName name="Summary" localSheetId="15" hidden="1">#REF!</definedName>
    <definedName name="Summary" hidden="1">#REF!</definedName>
    <definedName name="SuperNet_MaxPerMoPerSite">800</definedName>
    <definedName name="SUSTF1A" localSheetId="16">#REF!</definedName>
    <definedName name="SUSTF1A" localSheetId="15">#REF!</definedName>
    <definedName name="SUSTF1A">#REF!</definedName>
    <definedName name="SUSTF1C" localSheetId="16">#REF!</definedName>
    <definedName name="SUSTF1C" localSheetId="15">#REF!</definedName>
    <definedName name="SUSTF1C">#REF!</definedName>
    <definedName name="SUSTF1L" localSheetId="16">#REF!</definedName>
    <definedName name="SUSTF1L" localSheetId="15">#REF!</definedName>
    <definedName name="SUSTF1L">#REF!</definedName>
    <definedName name="SystemList" localSheetId="15">#REF!</definedName>
    <definedName name="SystemList">#REF!</definedName>
    <definedName name="TableName">"Dummy"</definedName>
    <definedName name="TaskType" localSheetId="15">#REF!</definedName>
    <definedName name="TaskType">#REF!</definedName>
    <definedName name="test" localSheetId="16">#REF!</definedName>
    <definedName name="test" localSheetId="15">#REF!</definedName>
    <definedName name="test">#REF!</definedName>
    <definedName name="TEST1">#REF!</definedName>
    <definedName name="Title" localSheetId="15">#REF!</definedName>
    <definedName name="Title">#REF!</definedName>
    <definedName name="title_be">#REF!</definedName>
    <definedName name="title_be2">#REF!</definedName>
    <definedName name="title_ca">#REF!</definedName>
    <definedName name="title_ca2">#REF!</definedName>
    <definedName name="title_cfb">#REF!</definedName>
    <definedName name="title_cfb2">#REF!</definedName>
    <definedName name="tl" localSheetId="15">#REF!</definedName>
    <definedName name="tl">#REF!</definedName>
    <definedName name="tm" localSheetId="15">#REF!</definedName>
    <definedName name="tm">#REF!</definedName>
    <definedName name="TMS" localSheetId="15">#REF!</definedName>
    <definedName name="TMS">#REF!</definedName>
    <definedName name="tordies" localSheetId="15">#REF!</definedName>
    <definedName name="tordies">#REF!</definedName>
    <definedName name="tormid" localSheetId="15">#REF!</definedName>
    <definedName name="tormid">#REF!</definedName>
    <definedName name="torprem" localSheetId="15">#REF!</definedName>
    <definedName name="torprem">#REF!</definedName>
    <definedName name="torprop" localSheetId="15">#REF!</definedName>
    <definedName name="torprop">#REF!</definedName>
    <definedName name="torrul" localSheetId="15">#REF!</definedName>
    <definedName name="torrul">#REF!</definedName>
    <definedName name="Tourism">#REF!</definedName>
    <definedName name="TreeLeaf_Lookup" localSheetId="15">#REF!</definedName>
    <definedName name="TreeLeaf_Lookup">#REF!</definedName>
    <definedName name="TreeNode_Lookup" localSheetId="15">#REF!</definedName>
    <definedName name="TreeNode_Lookup">#REF!</definedName>
    <definedName name="ttlstudent" localSheetId="16">#REF!</definedName>
    <definedName name="ttlstudent" localSheetId="15">#REF!</definedName>
    <definedName name="ttlstudent">#REF!</definedName>
    <definedName name="Type">#REF!</definedName>
    <definedName name="uuu" localSheetId="15">#REF!</definedName>
    <definedName name="uuu">#REF!</definedName>
    <definedName name="VALID_FEES" localSheetId="15">OFFSET(OFFSET(#REF!,1,0),0,0,COUNTA(#REF!)-1,1)</definedName>
    <definedName name="VALID_FEES">OFFSET(OFFSET(#REF!,1,0),0,0,COUNTA(#REF!)-1,1)</definedName>
    <definedName name="vandies" localSheetId="15">#REF!</definedName>
    <definedName name="vandies">#REF!</definedName>
    <definedName name="vanmid" localSheetId="15">#REF!</definedName>
    <definedName name="vanmid">#REF!</definedName>
    <definedName name="vanprem" localSheetId="15">#REF!</definedName>
    <definedName name="vanprem">#REF!</definedName>
    <definedName name="vanprop" localSheetId="15">#REF!</definedName>
    <definedName name="vanprop">#REF!</definedName>
    <definedName name="vanrul" localSheetId="15">#REF!</definedName>
    <definedName name="vanrul">#REF!</definedName>
    <definedName name="WageMainType" localSheetId="15">#REF!</definedName>
    <definedName name="WageMainType">#REF!</definedName>
    <definedName name="WFP_12_13" localSheetId="15">#REF!</definedName>
    <definedName name="WFP_12_13">#REF!</definedName>
    <definedName name="WFP13_14Enrol">#REF!</definedName>
    <definedName name="winmid" localSheetId="15">#REF!</definedName>
    <definedName name="winmid">#REF!</definedName>
    <definedName name="winprem" localSheetId="15">#REF!</definedName>
    <definedName name="winprem">#REF!</definedName>
    <definedName name="winprop" localSheetId="15">#REF!</definedName>
    <definedName name="winprop">#REF!</definedName>
    <definedName name="winrul" localSheetId="15">#REF!</definedName>
    <definedName name="winrul">#REF!</definedName>
    <definedName name="WorkingWeek" localSheetId="15">#REF!</definedName>
    <definedName name="WorkingWeek">#REF!</definedName>
    <definedName name="WorkSched" localSheetId="15">#REF!</definedName>
    <definedName name="WorkSched">#REF!</definedName>
    <definedName name="wrn.Worcester._.Model._._._.Full." localSheetId="15" hidden="1">{"Title",#N/A,TRUE,"Title";"Assumptions",#N/A,TRUE,"Assumptions";"Cash Flow",#N/A,TRUE,"Cash Flow";"Profit and Loss",#N/A,TRUE,"Profit and Loss";"Balance Sheet",#N/A,TRUE,"Balance Sheet";"Operating Expenditure",#N/A,TRUE,"Operational Expenditure";"Preoperating Expenditure",#N/A,TRUE,"Pre-operating Expenditure";"Revenue",#N/A,TRUE,"Revenue";"Senior Debt",#N/A,TRUE,"Senior Debt";"Subordinated Debt",#N/A,TRUE,"Subordinated Debt";"Debt Service",#N/A,TRUE,"Debt Service";"Depreciation",#N/A,TRUE,"Depreciation charges";"Taxation",#N/A,TRUE,"Taxation";"Dividends",#N/A,TRUE,"Dividends";"Inputs",#N/A,TRUE,"Inputs"}</definedName>
    <definedName name="wrn.Worcester._.Model._._._.Full." hidden="1">{"Title",#N/A,TRUE,"Title";"Assumptions",#N/A,TRUE,"Assumptions";"Cash Flow",#N/A,TRUE,"Cash Flow";"Profit and Loss",#N/A,TRUE,"Profit and Loss";"Balance Sheet",#N/A,TRUE,"Balance Sheet";"Operating Expenditure",#N/A,TRUE,"Operational Expenditure";"Preoperating Expenditure",#N/A,TRUE,"Pre-operating Expenditure";"Revenue",#N/A,TRUE,"Revenue";"Senior Debt",#N/A,TRUE,"Senior Debt";"Subordinated Debt",#N/A,TRUE,"Subordinated Debt";"Debt Service",#N/A,TRUE,"Debt Service";"Depreciation",#N/A,TRUE,"Depreciation charges";"Taxation",#N/A,TRUE,"Taxation";"Dividends",#N/A,TRUE,"Dividends";"Inputs",#N/A,TRUE,"Inputs"}</definedName>
    <definedName name="Year_End">#REF!</definedName>
    <definedName name="YN">#REF!</definedName>
    <definedName name="yyy" localSheetId="15">#REF!</definedName>
    <definedName name="yyy">#REF!</definedName>
    <definedName name="Z_0E3DDCBD_7B23_4639_B601_47B0BDB4461A_.wvu.FilterData" localSheetId="16" hidden="1">SGF!$A$2:$D$82</definedName>
    <definedName name="Z_0E3DDCBD_7B23_4639_B601_47B0BDB4461A_.wvu.PrintArea" localSheetId="16" hidden="1">SGF!$B$1:$D$85</definedName>
    <definedName name="Z_0E3DDCBD_7B23_4639_B601_47B0BDB4461A_.wvu.PrintTitles" localSheetId="16" hidden="1">SGF!$1:$2</definedName>
    <definedName name="Z_1248B19C_9CBA_4FFD_BA98_2A97CD3D2C42_.wvu.FilterData" localSheetId="16" hidden="1">SGF!$A$2:$D$82</definedName>
    <definedName name="Z_131978AC_1A56_4562_A84A_1F08E42C5460_.wvu.Cols" localSheetId="16" hidden="1">SGF!#REF!,SGF!#REF!,SGF!#REF!</definedName>
    <definedName name="Z_131978AC_1A56_4562_A84A_1F08E42C5460_.wvu.FilterData" localSheetId="16" hidden="1">SGF!$A$2:$D$82</definedName>
    <definedName name="Z_131978AC_1A56_4562_A84A_1F08E42C5460_.wvu.PrintArea" localSheetId="16" hidden="1">SGF!$B$1:$D$85</definedName>
    <definedName name="Z_131978AC_1A56_4562_A84A_1F08E42C5460_.wvu.PrintTitles" localSheetId="16" hidden="1">SGF!$1:$2</definedName>
    <definedName name="Z_19FEC4C1_3F46_4E17_B7AB_CD5606F6CC78_.wvu.FilterData" localSheetId="16" hidden="1">SGF!$A$2:$D$82</definedName>
    <definedName name="Z_19FEC4C1_3F46_4E17_B7AB_CD5606F6CC78_.wvu.PrintArea" localSheetId="16" hidden="1">SGF!$B$1:$D$85</definedName>
    <definedName name="Z_19FEC4C1_3F46_4E17_B7AB_CD5606F6CC78_.wvu.PrintTitles" localSheetId="16" hidden="1">SGF!$1:$2</definedName>
    <definedName name="Z_1CC12A25_1B8D_4A20_8170_96C0E9151854_.wvu.FilterData" localSheetId="16" hidden="1">SGF!$A$2:$D$82</definedName>
    <definedName name="Z_25EA5F29_CF2E_41EE_995E_60132224CB92_.wvu.FilterData" localSheetId="16" hidden="1">SGF!$A$2:$D$82</definedName>
    <definedName name="Z_2E3A9F6D_3F95_4BBB_A277_B3566939CE7A_.wvu.FilterData" localSheetId="16" hidden="1">SGF!$A$2:$D$82</definedName>
    <definedName name="Z_2F6A33CD_0E36_4A90_9028_406E5458F71D_.wvu.FilterData" localSheetId="16" hidden="1">SGF!$A$2:$D$82</definedName>
    <definedName name="Z_36AF3151_1F5B_457C_AEA5_A392C478677A_.wvu.FilterData" localSheetId="16" hidden="1">SGF!$A$2:$D$82</definedName>
    <definedName name="Z_3BC37568_6D58_4A28_8296_E7382DFC0160_.wvu.FilterData" localSheetId="16" hidden="1">SGF!$A$2:$D$82</definedName>
    <definedName name="Z_45C48571_9612_42F9_8014_339B6F382022_.wvu.FilterData" localSheetId="16" hidden="1">SGF!$A$2:$D$82</definedName>
    <definedName name="Z_4A7F4583_390B_487B_9DDA_DF59ABF1C944_.wvu.Cols" localSheetId="16" hidden="1">SGF!#REF!,SGF!#REF!,SGF!#REF!,SGF!#REF!</definedName>
    <definedName name="Z_4A7F4583_390B_487B_9DDA_DF59ABF1C944_.wvu.FilterData" localSheetId="16" hidden="1">SGF!$A$2:$D$82</definedName>
    <definedName name="Z_4A7F4583_390B_487B_9DDA_DF59ABF1C944_.wvu.PrintArea" localSheetId="16" hidden="1">SGF!$B$1:$D$85</definedName>
    <definedName name="Z_4A7F4583_390B_487B_9DDA_DF59ABF1C944_.wvu.PrintTitles" localSheetId="16" hidden="1">SGF!$1:$2</definedName>
    <definedName name="Z_5BA740B1_E9DE_469D_B9CE_B3C92C78D461_.wvu.Cols" localSheetId="16" hidden="1">SGF!#REF!,SGF!#REF!,SGF!#REF!,SGF!#REF!</definedName>
    <definedName name="Z_5BA740B1_E9DE_469D_B9CE_B3C92C78D461_.wvu.FilterData" localSheetId="16" hidden="1">SGF!$A$2:$D$82</definedName>
    <definedName name="Z_5BA740B1_E9DE_469D_B9CE_B3C92C78D461_.wvu.PrintArea" localSheetId="16" hidden="1">SGF!$B$1:$D$85</definedName>
    <definedName name="Z_5BA740B1_E9DE_469D_B9CE_B3C92C78D461_.wvu.PrintTitles" localSheetId="16" hidden="1">SGF!$1:$2</definedName>
    <definedName name="Z_66124342_C683_4368_AF6F_4E4C58DA848B_.wvu.Cols" localSheetId="16" hidden="1">SGF!#REF!,SGF!#REF!,SGF!#REF!</definedName>
    <definedName name="Z_66124342_C683_4368_AF6F_4E4C58DA848B_.wvu.FilterData" localSheetId="16" hidden="1">SGF!$A$2:$D$82</definedName>
    <definedName name="Z_66124342_C683_4368_AF6F_4E4C58DA848B_.wvu.PrintArea" localSheetId="16" hidden="1">SGF!$B$1:$D$85</definedName>
    <definedName name="Z_66124342_C683_4368_AF6F_4E4C58DA848B_.wvu.PrintTitles" localSheetId="16" hidden="1">SGF!$1:$2</definedName>
    <definedName name="Z_6E2BDF7C_EF13_454F_BE84_79A8F66424C8_.wvu.FilterData" localSheetId="16" hidden="1">SGF!$A$2:$D$82</definedName>
    <definedName name="Z_71E778C6_838C_4B85_8623_9F93BC96C85C_.wvu.FilterData" localSheetId="16" hidden="1">SGF!$A$2:$D$82</definedName>
    <definedName name="Z_71E778C6_838C_4B85_8623_9F93BC96C85C_.wvu.PrintArea" localSheetId="16" hidden="1">SGF!$B$1:$D$85</definedName>
    <definedName name="Z_71E778C6_838C_4B85_8623_9F93BC96C85C_.wvu.PrintTitles" localSheetId="16" hidden="1">SGF!$1:$2</definedName>
    <definedName name="Z_7DF98524_265E_41DE_BB84_04B8200C1B98_.wvu.FilterData" localSheetId="16" hidden="1">SGF!$A$2:$D$82</definedName>
    <definedName name="Z_8F82C10F_C378_4ED5_8509_E21FCAE804DD_.wvu.Cols" localSheetId="16" hidden="1">SGF!#REF!,SGF!#REF!,SGF!#REF!,SGF!#REF!</definedName>
    <definedName name="Z_8F82C10F_C378_4ED5_8509_E21FCAE804DD_.wvu.FilterData" localSheetId="16" hidden="1">SGF!$A$2:$D$82</definedName>
    <definedName name="Z_8F82C10F_C378_4ED5_8509_E21FCAE804DD_.wvu.PrintArea" localSheetId="16" hidden="1">SGF!$B$1:$D$85</definedName>
    <definedName name="Z_8F82C10F_C378_4ED5_8509_E21FCAE804DD_.wvu.PrintTitles" localSheetId="16" hidden="1">SGF!$1:$2</definedName>
    <definedName name="Z_9AAFAAEB_69B6_4279_9705_555116F20066_.wvu.FilterData" localSheetId="16" hidden="1">SGF!$A$2:$D$82</definedName>
    <definedName name="Z_9AAFAAEB_69B6_4279_9705_555116F20066_.wvu.PrintArea" localSheetId="16" hidden="1">SGF!$B$1:$D$85</definedName>
    <definedName name="Z_9AAFAAEB_69B6_4279_9705_555116F20066_.wvu.PrintTitles" localSheetId="16" hidden="1">SGF!$1:$2</definedName>
    <definedName name="Z_A73E0ED8_DAF1_4A3B_A539_B00CEBA535A1_.wvu.FilterData" localSheetId="16" hidden="1">SGF!$A$2:$D$82</definedName>
    <definedName name="Z_AA71ED69_E185_483D_A217_068A74379079_.wvu.FilterData" localSheetId="16" hidden="1">SGF!$A$2:$D$82</definedName>
    <definedName name="Z_AB18EEC5_5364_444F_BF58_484DB4B7176A_.wvu.FilterData" localSheetId="16" hidden="1">SGF!$A$2:$D$82</definedName>
    <definedName name="Z_AECEE84F_3BD8_487A_824B_19DE0C7ACD42_.wvu.PrintArea" localSheetId="6" hidden="1">'Program Operations'!$A$1:$L$47</definedName>
    <definedName name="Z_BD414E10_531A_4486_BAD4_B32E0E183F04_.wvu.PrintArea" localSheetId="6" hidden="1">'Program Operations'!$A$1:$L$47</definedName>
    <definedName name="Z_BE31DCD6_4086_4F74_8BBA_1D9C66E23855_.wvu.FilterData" localSheetId="16" hidden="1">SGF!$A$2:$D$82</definedName>
    <definedName name="Z_BE31DCD6_4086_4F74_8BBA_1D9C66E23855_.wvu.PrintArea" localSheetId="16" hidden="1">SGF!$B$1:$D$85</definedName>
    <definedName name="Z_BE31DCD6_4086_4F74_8BBA_1D9C66E23855_.wvu.PrintTitles" localSheetId="16" hidden="1">SGF!$1:$2</definedName>
    <definedName name="Z_C4952B9A_DCC4_40B4_A486_9DF2122F4EF9_.wvu.FilterData" localSheetId="16" hidden="1">SGF!$A$2:$D$82</definedName>
    <definedName name="Z_D63FC059_A2BD_4838_AA3E_AE0DACE70A7F_.wvu.FilterData" localSheetId="16" hidden="1">SGF!$A$2:$D$82</definedName>
    <definedName name="Z_D9F8C3EB_D55C_48E2_AC24_5000D858A6BE_.wvu.FilterData" localSheetId="16" hidden="1">SGF!$A$2:$D$82</definedName>
    <definedName name="Z_E34471E8_7D7D_4CAB_A1A1_86359DAEE810_.wvu.FilterData" localSheetId="16" hidden="1">SGF!$A$2:$D$82</definedName>
    <definedName name="Z_E4844617_93AF_4D6F_9009_A32EA9BE4B65_.wvu.FilterData" localSheetId="16" hidden="1">SGF!$A$2:$D$82</definedName>
    <definedName name="Z_E7E362C9_410D_4BA6_9661_4CD09F1ECC96_.wvu.FilterData" localSheetId="16" hidden="1">SGF!$A$2:$D$82</definedName>
    <definedName name="Z_E95D7351_D700_42B6_8CF3_34757AD8CF8A_.wvu.FilterData" localSheetId="16" hidden="1">SGF!$A$2:$D$82</definedName>
    <definedName name="Z_E95D7351_D700_42B6_8CF3_34757AD8CF8A_.wvu.PrintArea" localSheetId="16" hidden="1">SGF!$B$1:$D$85</definedName>
    <definedName name="Z_E95D7351_D700_42B6_8CF3_34757AD8CF8A_.wvu.PrintTitles" localSheetId="16" hidden="1">SGF!$1:$2</definedName>
    <definedName name="Z_E9A2594A_16E4_458F_B23B_69478E6E2C7D_.wvu.FilterData" localSheetId="16" hidden="1">SGF!$A$2:$D$82</definedName>
    <definedName name="Z_E9A2594A_16E4_458F_B23B_69478E6E2C7D_.wvu.PrintArea" localSheetId="16" hidden="1">SGF!$B$1:$D$85</definedName>
    <definedName name="Z_E9A2594A_16E4_458F_B23B_69478E6E2C7D_.wvu.PrintTitles" localSheetId="16" hidden="1">SGF!$1:$2</definedName>
    <definedName name="Z_EC7A31AA_40E3_4F5F_A8A2_35172CBE53F0_.wvu.FilterData" localSheetId="16" hidden="1">SGF!$A$2:$D$82</definedName>
    <definedName name="Z_ED98F3F9_2E21_4084_89A2_C0CCB9BBAD96_.wvu.FilterData" localSheetId="16" hidden="1">SGF!$A$2:$D$82</definedName>
    <definedName name="Z_F4AABA73_2B3D_4D1D_B156_7FB61DB622E6_.wvu.FilterData" localSheetId="16" hidden="1">SGF!$A$2:$D$82</definedName>
    <definedName name="Z_F718DCB8_D4BC_4B23_8D97_86A5CE4ED563_.wvu.PrintArea" localSheetId="6" hidden="1">'Program Operations'!$A$1:$L$47</definedName>
    <definedName name="zzz" localSheetId="6">#REF!</definedName>
    <definedName name="zzz" localSheetId="16">#REF!</definedName>
    <definedName name="zzz" localSheetId="15">#REF!</definedName>
    <definedName name="zzz">#N/A</definedName>
    <definedName name="zzzz" localSheetId="6">#REF!</definedName>
    <definedName name="zzzz" localSheetId="16">#REF!</definedName>
    <definedName name="zzzz" localSheetId="15">#REF!</definedName>
    <definedName name="zzzz">#N/A</definedName>
    <definedName name="zzzzz" localSheetId="6">#REF!</definedName>
    <definedName name="zzzzz" localSheetId="16">#REF!</definedName>
    <definedName name="zzzzz" localSheetId="15">#REF!</definedName>
    <definedName name="zzzzz">#N/A</definedName>
    <definedName name="zzzzzz" localSheetId="6">#REF!</definedName>
    <definedName name="zzzzzz" localSheetId="16">#REF!</definedName>
    <definedName name="zzzzzz" localSheetId="15">#REF!</definedName>
    <definedName name="zzzzzz">#N/A</definedName>
  </definedNames>
  <calcPr calcId="191029"/>
</workbook>
</file>

<file path=xl/calcChain.xml><?xml version="1.0" encoding="utf-8"?>
<calcChain xmlns="http://schemas.openxmlformats.org/spreadsheetml/2006/main">
  <c r="H2" i="1" l="1"/>
  <c r="FU2" i="44" l="1"/>
  <c r="FV2" i="44"/>
  <c r="FW2" i="44"/>
  <c r="FX2" i="44"/>
  <c r="FY2" i="44"/>
  <c r="FT2" i="44"/>
  <c r="C92" i="63"/>
  <c r="G60" i="49" l="1"/>
  <c r="G61" i="49"/>
  <c r="G62" i="49"/>
  <c r="G63" i="49"/>
  <c r="G64" i="49"/>
  <c r="G65" i="49"/>
  <c r="G66" i="49"/>
  <c r="D89" i="64"/>
  <c r="R22" i="10" l="1"/>
  <c r="Q22" i="10"/>
  <c r="P22" i="10"/>
  <c r="D60" i="66" l="1"/>
  <c r="G59" i="49" l="1"/>
  <c r="G58" i="49"/>
  <c r="G24" i="49"/>
  <c r="W39" i="24" l="1"/>
  <c r="X39" i="24"/>
  <c r="V39" i="24"/>
  <c r="B23" i="1" l="1"/>
  <c r="N1" i="24"/>
  <c r="G15" i="24" s="1"/>
  <c r="C1" i="50"/>
  <c r="C6" i="50" s="1"/>
  <c r="A10" i="1"/>
  <c r="A6" i="50" s="1"/>
  <c r="D67" i="66"/>
  <c r="P7" i="16" l="1"/>
  <c r="M7" i="16"/>
  <c r="M36" i="16" s="1"/>
  <c r="P36" i="16" l="1"/>
  <c r="N7" i="53"/>
  <c r="M37" i="39" l="1"/>
  <c r="M43" i="39"/>
  <c r="M47" i="39"/>
  <c r="G30" i="49" l="1"/>
  <c r="G57" i="49"/>
  <c r="P28" i="10" l="1"/>
  <c r="P27" i="10"/>
  <c r="P26" i="10"/>
  <c r="L43" i="39"/>
  <c r="P29" i="10" l="1"/>
  <c r="G86" i="49" l="1"/>
  <c r="G48" i="49"/>
  <c r="G85" i="49"/>
  <c r="G55" i="49"/>
  <c r="G52" i="49"/>
  <c r="G83" i="49"/>
  <c r="G37" i="49"/>
  <c r="G19" i="49"/>
  <c r="G28" i="49"/>
  <c r="G20" i="49"/>
  <c r="G73" i="49"/>
  <c r="G69" i="49"/>
  <c r="G84" i="49"/>
  <c r="G14" i="49"/>
  <c r="G78" i="49"/>
  <c r="G13" i="49"/>
  <c r="G9" i="49"/>
  <c r="G79" i="49"/>
  <c r="G90" i="49"/>
  <c r="G18" i="49"/>
  <c r="G10" i="49"/>
  <c r="G51" i="49"/>
  <c r="G12" i="49"/>
  <c r="G39" i="49"/>
  <c r="G72" i="49"/>
  <c r="G77" i="49"/>
  <c r="G43" i="49"/>
  <c r="G4" i="49"/>
  <c r="G29" i="49"/>
  <c r="G49" i="49"/>
  <c r="G76" i="49"/>
  <c r="G71" i="49"/>
  <c r="G33" i="49"/>
  <c r="G46" i="49"/>
  <c r="G88" i="49"/>
  <c r="G74" i="49"/>
  <c r="G41" i="49"/>
  <c r="G8" i="49"/>
  <c r="G80" i="49"/>
  <c r="G31" i="49"/>
  <c r="G75" i="49"/>
  <c r="G67" i="49"/>
  <c r="G11" i="49"/>
  <c r="G36" i="49"/>
  <c r="G81" i="49"/>
  <c r="G68" i="49"/>
  <c r="G82" i="49"/>
  <c r="G26" i="49"/>
  <c r="G27" i="49"/>
  <c r="G54" i="49"/>
  <c r="G42" i="49"/>
  <c r="G44" i="49"/>
  <c r="G89" i="49"/>
  <c r="G53" i="49"/>
  <c r="G56" i="49"/>
  <c r="G32" i="49"/>
  <c r="G21" i="49"/>
  <c r="G38" i="49"/>
  <c r="G35" i="49"/>
  <c r="G22" i="49"/>
  <c r="G6" i="49"/>
  <c r="G70" i="49"/>
  <c r="G40" i="49"/>
  <c r="G87" i="49"/>
  <c r="G50" i="49"/>
  <c r="G7" i="49"/>
  <c r="G34" i="49"/>
  <c r="G5" i="49"/>
  <c r="G25" i="49"/>
  <c r="G23" i="49"/>
  <c r="A13" i="1" s="1"/>
  <c r="G17" i="49"/>
  <c r="G16" i="49"/>
  <c r="G47" i="49"/>
  <c r="G45" i="49"/>
  <c r="G15" i="49"/>
  <c r="E31" i="10" l="1"/>
  <c r="E27" i="4" l="1"/>
  <c r="C27" i="4"/>
  <c r="E26" i="4"/>
  <c r="C26" i="4"/>
  <c r="E24" i="4"/>
  <c r="E18" i="4"/>
  <c r="B18" i="4" s="1"/>
  <c r="E16" i="4"/>
  <c r="C16" i="4"/>
  <c r="C24" i="4" l="1"/>
  <c r="E35" i="4" l="1"/>
  <c r="E40" i="4"/>
  <c r="E37" i="4"/>
  <c r="B37" i="4" s="1"/>
  <c r="E36" i="4"/>
  <c r="C20" i="4" l="1"/>
  <c r="I42" i="4" l="1"/>
  <c r="K52" i="34" l="1"/>
  <c r="H52" i="34"/>
  <c r="E52" i="34"/>
  <c r="K11" i="53"/>
  <c r="O11" i="53" s="1"/>
  <c r="N11" i="53" s="1"/>
  <c r="K10" i="53"/>
  <c r="K12" i="34" l="1"/>
  <c r="E17" i="34"/>
  <c r="E16" i="34"/>
  <c r="E12" i="34"/>
  <c r="E38" i="4" l="1"/>
  <c r="B38" i="4" s="1"/>
  <c r="C36" i="4"/>
  <c r="C46" i="4"/>
  <c r="C47" i="4"/>
  <c r="E46" i="4"/>
  <c r="E47" i="4"/>
  <c r="K39" i="53" l="1"/>
  <c r="K38" i="53"/>
  <c r="K37" i="53"/>
  <c r="E26" i="53"/>
  <c r="C35" i="4"/>
  <c r="E43" i="4"/>
  <c r="F44" i="4" l="1"/>
  <c r="F45" i="4"/>
  <c r="E14" i="34" s="1"/>
  <c r="C44" i="4" l="1"/>
  <c r="E44" i="4"/>
  <c r="C45" i="4"/>
  <c r="E45" i="4"/>
  <c r="E13" i="10" l="1"/>
  <c r="Q12" i="10" s="1"/>
  <c r="E1" i="66" l="1"/>
  <c r="D23" i="66" s="1"/>
  <c r="E67" i="34" s="1"/>
  <c r="F67" i="34" l="1"/>
  <c r="G67" i="34"/>
  <c r="E29" i="66"/>
  <c r="E30" i="66"/>
  <c r="K29" i="53"/>
  <c r="K9" i="53"/>
  <c r="F45" i="24" l="1"/>
  <c r="E45" i="24"/>
  <c r="F27" i="24"/>
  <c r="E27" i="24"/>
  <c r="F21" i="24"/>
  <c r="E21" i="24"/>
  <c r="E12" i="24"/>
  <c r="F12" i="24"/>
  <c r="S45" i="24" l="1"/>
  <c r="S41" i="24"/>
  <c r="S11" i="24"/>
  <c r="S17" i="24"/>
  <c r="J26" i="53"/>
  <c r="I26" i="53"/>
  <c r="H26" i="53"/>
  <c r="G26" i="53"/>
  <c r="F26" i="53"/>
  <c r="E33" i="53"/>
  <c r="Q46" i="53" l="1"/>
  <c r="E45" i="53"/>
  <c r="G20" i="16" l="1"/>
  <c r="E46" i="53"/>
  <c r="G39" i="16" l="1"/>
  <c r="S10" i="24" l="1"/>
  <c r="S12" i="24" l="1"/>
  <c r="E18" i="10" l="1"/>
  <c r="E29" i="10" l="1"/>
  <c r="E20" i="10"/>
  <c r="E32" i="10" l="1"/>
  <c r="E16" i="24" s="1"/>
  <c r="E36" i="10"/>
  <c r="A3" i="53" l="1"/>
  <c r="K44" i="53"/>
  <c r="G53" i="16" s="1"/>
  <c r="K43" i="53"/>
  <c r="G52" i="16" s="1"/>
  <c r="K42" i="53"/>
  <c r="G51" i="16" s="1"/>
  <c r="K41" i="53"/>
  <c r="G50" i="16" s="1"/>
  <c r="K40" i="53"/>
  <c r="G49" i="16" s="1"/>
  <c r="K36" i="53"/>
  <c r="K35" i="53"/>
  <c r="I43" i="4" s="1"/>
  <c r="K34" i="53"/>
  <c r="G43" i="16" s="1"/>
  <c r="J33" i="53"/>
  <c r="J45" i="53" s="1"/>
  <c r="G25" i="16" s="1"/>
  <c r="I33" i="53"/>
  <c r="I45" i="53" s="1"/>
  <c r="Q42" i="53" s="1"/>
  <c r="H33" i="53"/>
  <c r="H45" i="53" s="1"/>
  <c r="G23" i="16" s="1"/>
  <c r="G33" i="53"/>
  <c r="G45" i="53" s="1"/>
  <c r="G22" i="16" s="1"/>
  <c r="F33" i="53"/>
  <c r="F45" i="53" s="1"/>
  <c r="G21" i="16" s="1"/>
  <c r="K32" i="53"/>
  <c r="G42" i="16" s="1"/>
  <c r="K31" i="53"/>
  <c r="G41" i="16" s="1"/>
  <c r="K30" i="53"/>
  <c r="G40" i="16" s="1"/>
  <c r="S24" i="24" s="1"/>
  <c r="K25" i="53"/>
  <c r="K24" i="53"/>
  <c r="K23" i="53"/>
  <c r="K22" i="53"/>
  <c r="K21" i="53"/>
  <c r="K20" i="53"/>
  <c r="G15" i="16" s="1"/>
  <c r="K19" i="53"/>
  <c r="G14" i="16" s="1"/>
  <c r="K18" i="53"/>
  <c r="G13" i="16" s="1"/>
  <c r="K17" i="53"/>
  <c r="K16" i="53"/>
  <c r="K15" i="53"/>
  <c r="K14" i="53"/>
  <c r="K13" i="53"/>
  <c r="K12" i="53"/>
  <c r="A10" i="53"/>
  <c r="A11" i="53" s="1"/>
  <c r="A12" i="53" s="1"/>
  <c r="A13" i="53" s="1"/>
  <c r="A14" i="53" s="1"/>
  <c r="A15" i="53" s="1"/>
  <c r="A16" i="53" s="1"/>
  <c r="A17" i="53" s="1"/>
  <c r="A18" i="53" s="1"/>
  <c r="A19" i="53" s="1"/>
  <c r="A20" i="53" s="1"/>
  <c r="A21" i="53" s="1"/>
  <c r="A22" i="53" s="1"/>
  <c r="A23" i="53" s="1"/>
  <c r="A24" i="53" s="1"/>
  <c r="A25" i="53" s="1"/>
  <c r="S25" i="24" l="1"/>
  <c r="G10" i="16"/>
  <c r="G24" i="16"/>
  <c r="S44" i="24"/>
  <c r="S40" i="24"/>
  <c r="S16" i="24"/>
  <c r="G26" i="16"/>
  <c r="S26" i="24" s="1"/>
  <c r="G12" i="16"/>
  <c r="P12" i="10" s="1"/>
  <c r="R12" i="10" s="1"/>
  <c r="G46" i="16"/>
  <c r="F39" i="4"/>
  <c r="G47" i="16"/>
  <c r="G11" i="16"/>
  <c r="G16" i="16"/>
  <c r="G17" i="16"/>
  <c r="K26" i="53"/>
  <c r="A26" i="53"/>
  <c r="A29" i="53" s="1"/>
  <c r="I46" i="53"/>
  <c r="G46" i="53"/>
  <c r="J46" i="53"/>
  <c r="H46" i="53"/>
  <c r="F46" i="53"/>
  <c r="K33" i="53"/>
  <c r="K45" i="53" s="1"/>
  <c r="S42" i="24" l="1"/>
  <c r="S46" i="24"/>
  <c r="S18" i="24"/>
  <c r="G18" i="16"/>
  <c r="A30" i="53"/>
  <c r="A31" i="53" s="1"/>
  <c r="A32" i="53" s="1"/>
  <c r="A33" i="53" s="1"/>
  <c r="A34" i="53" s="1"/>
  <c r="A35" i="53" s="1"/>
  <c r="A36" i="53" s="1"/>
  <c r="A37" i="53" s="1"/>
  <c r="A38" i="53" s="1"/>
  <c r="A39" i="53" s="1"/>
  <c r="A40" i="53" s="1"/>
  <c r="A41" i="53" s="1"/>
  <c r="A42" i="53" s="1"/>
  <c r="A43" i="53" s="1"/>
  <c r="A44" i="53" s="1"/>
  <c r="A45" i="53" s="1"/>
  <c r="A46" i="53" s="1"/>
  <c r="E25" i="4"/>
  <c r="C25" i="4"/>
  <c r="E13" i="34"/>
  <c r="C39" i="4"/>
  <c r="K46" i="53"/>
  <c r="G28" i="16" l="1"/>
  <c r="E41" i="4"/>
  <c r="C41" i="4"/>
  <c r="E21" i="4"/>
  <c r="C21" i="4"/>
  <c r="F7" i="34" l="1"/>
  <c r="G37" i="16"/>
  <c r="S23" i="24" s="1"/>
  <c r="G7" i="34" l="1"/>
  <c r="I7" i="39" l="1"/>
  <c r="G7" i="10" s="1"/>
  <c r="H7" i="39"/>
  <c r="H32" i="39" s="1"/>
  <c r="G7" i="39"/>
  <c r="G32" i="39" s="1"/>
  <c r="F28" i="4"/>
  <c r="E28" i="4" s="1"/>
  <c r="B28" i="4" s="1"/>
  <c r="F48" i="4"/>
  <c r="E48" i="4" s="1"/>
  <c r="B48" i="4" s="1"/>
  <c r="M19" i="34"/>
  <c r="L19" i="34"/>
  <c r="K20" i="34"/>
  <c r="H20" i="34"/>
  <c r="E20" i="34"/>
  <c r="K19" i="34"/>
  <c r="H19" i="34"/>
  <c r="E18" i="34"/>
  <c r="G49" i="39"/>
  <c r="I10" i="1"/>
  <c r="H10" i="1"/>
  <c r="G10" i="1"/>
  <c r="F10" i="1"/>
  <c r="E10" i="1"/>
  <c r="D10" i="1"/>
  <c r="C10" i="1"/>
  <c r="B10" i="1"/>
  <c r="I37" i="16"/>
  <c r="U23" i="24" s="1"/>
  <c r="H37" i="16"/>
  <c r="T23" i="24" s="1"/>
  <c r="H7" i="34"/>
  <c r="K7" i="34" s="1"/>
  <c r="J7" i="34"/>
  <c r="M7" i="34" s="1"/>
  <c r="I7" i="34"/>
  <c r="L7" i="34" s="1"/>
  <c r="F30" i="4"/>
  <c r="D61" i="66" s="1"/>
  <c r="C40" i="4"/>
  <c r="C42" i="4"/>
  <c r="C43" i="4"/>
  <c r="F50" i="4"/>
  <c r="D68" i="66" s="1"/>
  <c r="E13" i="4"/>
  <c r="B13" i="4" s="1"/>
  <c r="E14" i="4"/>
  <c r="B14" i="4"/>
  <c r="F7" i="10"/>
  <c r="E7" i="10"/>
  <c r="E51" i="4"/>
  <c r="B51" i="4" s="1"/>
  <c r="E49" i="4"/>
  <c r="C49" i="4"/>
  <c r="E42" i="4"/>
  <c r="E31" i="4"/>
  <c r="B31" i="4" s="1"/>
  <c r="E29" i="4"/>
  <c r="C22" i="4"/>
  <c r="C15" i="4"/>
  <c r="C23" i="4"/>
  <c r="C19" i="4"/>
  <c r="E15" i="4"/>
  <c r="E17" i="4"/>
  <c r="B17" i="4" s="1"/>
  <c r="E19" i="4"/>
  <c r="E20" i="4"/>
  <c r="E22" i="4"/>
  <c r="E23" i="4"/>
  <c r="A4" i="4"/>
  <c r="C29" i="4"/>
  <c r="P23" i="10" l="1"/>
  <c r="S8" i="24" s="1"/>
  <c r="S39" i="24" s="1"/>
  <c r="O12" i="10"/>
  <c r="E7" i="24"/>
  <c r="Q23" i="10"/>
  <c r="T8" i="24" s="1"/>
  <c r="O13" i="10"/>
  <c r="G7" i="24"/>
  <c r="E30" i="4"/>
  <c r="E50" i="4"/>
  <c r="E15" i="34"/>
  <c r="E19" i="34"/>
  <c r="L1" i="53"/>
  <c r="Q40" i="53" s="1"/>
  <c r="Q41" i="53" s="1"/>
  <c r="I1" i="16"/>
  <c r="G54" i="16"/>
  <c r="I32" i="39"/>
  <c r="I1" i="2"/>
  <c r="K1" i="10"/>
  <c r="M1" i="34"/>
  <c r="H1" i="4"/>
  <c r="I1" i="39"/>
  <c r="H37" i="39" l="1"/>
  <c r="C47" i="39"/>
  <c r="C46" i="39"/>
  <c r="C48" i="39"/>
  <c r="D11" i="4"/>
  <c r="C11" i="4"/>
  <c r="H10" i="16"/>
  <c r="H15" i="16"/>
  <c r="H11" i="16"/>
  <c r="H17" i="16"/>
  <c r="H16" i="16"/>
  <c r="H13" i="16"/>
  <c r="H12" i="16"/>
  <c r="P13" i="10" s="1"/>
  <c r="H14" i="16"/>
  <c r="F35" i="10"/>
  <c r="G35" i="10"/>
  <c r="Q45" i="53"/>
  <c r="Q47" i="53" s="1"/>
  <c r="R23" i="10"/>
  <c r="O14" i="10"/>
  <c r="S29" i="24"/>
  <c r="T39" i="24"/>
  <c r="I7" i="24"/>
  <c r="I24" i="16"/>
  <c r="I21" i="16"/>
  <c r="I25" i="16"/>
  <c r="I22" i="16"/>
  <c r="I20" i="16"/>
  <c r="Q20" i="16" s="1"/>
  <c r="P20" i="16" s="1"/>
  <c r="I23" i="16"/>
  <c r="L26" i="4"/>
  <c r="M26" i="4"/>
  <c r="N26" i="4"/>
  <c r="H12" i="39"/>
  <c r="I35" i="39"/>
  <c r="M35" i="39" s="1"/>
  <c r="I10" i="39"/>
  <c r="M10" i="39" s="1"/>
  <c r="I42" i="39"/>
  <c r="M42" i="39" s="1"/>
  <c r="I15" i="39"/>
  <c r="M15" i="39" s="1"/>
  <c r="H40" i="39"/>
  <c r="I39" i="39"/>
  <c r="M39" i="39" s="1"/>
  <c r="I14" i="39"/>
  <c r="M14" i="39" s="1"/>
  <c r="H36" i="39"/>
  <c r="H11" i="39"/>
  <c r="I34" i="39"/>
  <c r="M34" i="39" s="1"/>
  <c r="H21" i="39"/>
  <c r="I17" i="39"/>
  <c r="M17" i="39" s="1"/>
  <c r="I40" i="39"/>
  <c r="M40" i="39" s="1"/>
  <c r="H39" i="39"/>
  <c r="H35" i="39"/>
  <c r="H10" i="39"/>
  <c r="I24" i="39"/>
  <c r="M24" i="39" s="1"/>
  <c r="I18" i="39"/>
  <c r="M18" i="39" s="1"/>
  <c r="I41" i="39"/>
  <c r="M41" i="39" s="1"/>
  <c r="H17" i="39"/>
  <c r="I38" i="39"/>
  <c r="M38" i="39" s="1"/>
  <c r="I36" i="39"/>
  <c r="M36" i="39" s="1"/>
  <c r="H34" i="39"/>
  <c r="I23" i="39"/>
  <c r="M23" i="39" s="1"/>
  <c r="I46" i="39"/>
  <c r="M46" i="39" s="1"/>
  <c r="C44" i="39"/>
  <c r="H44" i="39"/>
  <c r="H18" i="39"/>
  <c r="H14" i="39"/>
  <c r="H48" i="39"/>
  <c r="H24" i="39"/>
  <c r="I45" i="39"/>
  <c r="M45" i="39" s="1"/>
  <c r="I22" i="39"/>
  <c r="M22" i="39" s="1"/>
  <c r="H22" i="39"/>
  <c r="I44" i="39"/>
  <c r="M44" i="39" s="1"/>
  <c r="I19" i="39"/>
  <c r="M19" i="39" s="1"/>
  <c r="H45" i="39"/>
  <c r="H42" i="39"/>
  <c r="I16" i="39"/>
  <c r="M16" i="39" s="1"/>
  <c r="H41" i="39"/>
  <c r="H16" i="39"/>
  <c r="H15" i="39"/>
  <c r="I12" i="39"/>
  <c r="M12" i="39" s="1"/>
  <c r="I11" i="39"/>
  <c r="M11" i="39" s="1"/>
  <c r="H47" i="39"/>
  <c r="H23" i="39"/>
  <c r="C45" i="39"/>
  <c r="I21" i="39"/>
  <c r="M21" i="39" s="1"/>
  <c r="H46" i="39"/>
  <c r="H19" i="39"/>
  <c r="H38" i="39"/>
  <c r="H41" i="16"/>
  <c r="H40" i="16"/>
  <c r="H39" i="16"/>
  <c r="H20" i="16"/>
  <c r="N20" i="16" s="1"/>
  <c r="M20" i="16" s="1"/>
  <c r="H49" i="16"/>
  <c r="H46" i="16"/>
  <c r="H42" i="16"/>
  <c r="H25" i="16"/>
  <c r="H21" i="16"/>
  <c r="H24" i="16"/>
  <c r="H52" i="16"/>
  <c r="H22" i="16"/>
  <c r="H50" i="16"/>
  <c r="H47" i="16"/>
  <c r="H43" i="16"/>
  <c r="H53" i="16"/>
  <c r="H23" i="16"/>
  <c r="H51" i="16"/>
  <c r="H11" i="4"/>
  <c r="G11" i="4"/>
  <c r="F11" i="4"/>
  <c r="F30" i="10"/>
  <c r="G39" i="10"/>
  <c r="F28" i="10"/>
  <c r="G27" i="10"/>
  <c r="G30" i="10"/>
  <c r="F27" i="10"/>
  <c r="G24" i="10"/>
  <c r="G28" i="10"/>
  <c r="F24" i="10"/>
  <c r="G23" i="10"/>
  <c r="F19" i="10"/>
  <c r="F16" i="10"/>
  <c r="F12" i="10"/>
  <c r="Q28" i="10" s="1"/>
  <c r="G40" i="10"/>
  <c r="G11" i="10"/>
  <c r="R27" i="10" s="1"/>
  <c r="F40" i="10"/>
  <c r="F23" i="10"/>
  <c r="G19" i="10"/>
  <c r="F39" i="10"/>
  <c r="G16" i="10"/>
  <c r="G12" i="10"/>
  <c r="R28" i="10" s="1"/>
  <c r="F11" i="10"/>
  <c r="Q27" i="10" s="1"/>
  <c r="L37" i="53"/>
  <c r="O37" i="53" s="1"/>
  <c r="N37" i="53" s="1"/>
  <c r="L23" i="53"/>
  <c r="O23" i="53" s="1"/>
  <c r="N23" i="53" s="1"/>
  <c r="L15" i="53"/>
  <c r="O15" i="53" s="1"/>
  <c r="N15" i="53" s="1"/>
  <c r="L10" i="53"/>
  <c r="O10" i="53" s="1"/>
  <c r="N10" i="53" s="1"/>
  <c r="L34" i="53"/>
  <c r="L22" i="53"/>
  <c r="L14" i="53"/>
  <c r="O14" i="53" s="1"/>
  <c r="N14" i="53" s="1"/>
  <c r="L44" i="53"/>
  <c r="L32" i="53"/>
  <c r="L21" i="53"/>
  <c r="L13" i="53"/>
  <c r="L42" i="53"/>
  <c r="L30" i="53"/>
  <c r="L9" i="53"/>
  <c r="L41" i="53"/>
  <c r="L25" i="53"/>
  <c r="O25" i="53" s="1"/>
  <c r="N25" i="53" s="1"/>
  <c r="L24" i="53"/>
  <c r="O24" i="53" s="1"/>
  <c r="N24" i="53" s="1"/>
  <c r="L35" i="53"/>
  <c r="L18" i="53"/>
  <c r="L39" i="53"/>
  <c r="O39" i="53" s="1"/>
  <c r="N39" i="53" s="1"/>
  <c r="L17" i="53"/>
  <c r="L36" i="53"/>
  <c r="L16" i="53"/>
  <c r="O16" i="53" s="1"/>
  <c r="N16" i="53" s="1"/>
  <c r="L43" i="53"/>
  <c r="L31" i="53"/>
  <c r="L20" i="53"/>
  <c r="L12" i="53"/>
  <c r="O12" i="53" s="1"/>
  <c r="N12" i="53" s="1"/>
  <c r="L19" i="53"/>
  <c r="L29" i="53"/>
  <c r="L40" i="53"/>
  <c r="L38" i="53"/>
  <c r="O38" i="53" s="1"/>
  <c r="N38" i="53" s="1"/>
  <c r="G56" i="16"/>
  <c r="K47" i="53"/>
  <c r="E39" i="4"/>
  <c r="F46" i="39"/>
  <c r="F48" i="39"/>
  <c r="F45" i="39"/>
  <c r="E46" i="39"/>
  <c r="D46" i="39"/>
  <c r="E44" i="39"/>
  <c r="D48" i="39"/>
  <c r="D45" i="39"/>
  <c r="E48" i="39"/>
  <c r="E45" i="39"/>
  <c r="F47" i="39"/>
  <c r="F44" i="39"/>
  <c r="E47" i="39"/>
  <c r="D44" i="39"/>
  <c r="D47" i="39"/>
  <c r="K26" i="4" l="1"/>
  <c r="O20" i="53"/>
  <c r="N20" i="53" s="1"/>
  <c r="I15" i="16"/>
  <c r="Q15" i="16" s="1"/>
  <c r="P15" i="16" s="1"/>
  <c r="O22" i="53"/>
  <c r="N22" i="53" s="1"/>
  <c r="I17" i="16"/>
  <c r="Q17" i="16" s="1"/>
  <c r="P17" i="16" s="1"/>
  <c r="I10" i="16"/>
  <c r="O17" i="53"/>
  <c r="N17" i="53" s="1"/>
  <c r="I12" i="16"/>
  <c r="P14" i="10" s="1"/>
  <c r="S14" i="10" s="1"/>
  <c r="O19" i="53"/>
  <c r="N19" i="53" s="1"/>
  <c r="I14" i="16"/>
  <c r="Q14" i="16" s="1"/>
  <c r="P14" i="16" s="1"/>
  <c r="O18" i="53"/>
  <c r="N18" i="53" s="1"/>
  <c r="I13" i="16"/>
  <c r="Q13" i="16" s="1"/>
  <c r="P13" i="16" s="1"/>
  <c r="O13" i="53"/>
  <c r="N13" i="53" s="1"/>
  <c r="I11" i="16"/>
  <c r="Q11" i="16" s="1"/>
  <c r="P11" i="16" s="1"/>
  <c r="O21" i="53"/>
  <c r="N21" i="53" s="1"/>
  <c r="I16" i="16"/>
  <c r="Q16" i="16" s="1"/>
  <c r="P16" i="16" s="1"/>
  <c r="Q43" i="53"/>
  <c r="T24" i="24"/>
  <c r="T25" i="24"/>
  <c r="U8" i="24"/>
  <c r="J36" i="24"/>
  <c r="J35" i="24"/>
  <c r="J34" i="24"/>
  <c r="H11" i="24"/>
  <c r="G44" i="24"/>
  <c r="G42" i="24"/>
  <c r="G40" i="24"/>
  <c r="I35" i="24"/>
  <c r="G33" i="24"/>
  <c r="J33" i="24"/>
  <c r="G11" i="24"/>
  <c r="J43" i="24"/>
  <c r="J41" i="24"/>
  <c r="J39" i="24"/>
  <c r="H35" i="24"/>
  <c r="I32" i="24"/>
  <c r="J32" i="24"/>
  <c r="J10" i="24"/>
  <c r="I43" i="24"/>
  <c r="I41" i="24"/>
  <c r="I39" i="24"/>
  <c r="G35" i="24"/>
  <c r="H32" i="24"/>
  <c r="I10" i="24"/>
  <c r="H43" i="24"/>
  <c r="H41" i="24"/>
  <c r="H39" i="24"/>
  <c r="I34" i="24"/>
  <c r="G32" i="24"/>
  <c r="I42" i="24"/>
  <c r="I11" i="24"/>
  <c r="H42" i="24"/>
  <c r="H40" i="24"/>
  <c r="G36" i="24"/>
  <c r="G10" i="24"/>
  <c r="J31" i="24"/>
  <c r="H44" i="24"/>
  <c r="H33" i="24"/>
  <c r="I15" i="24"/>
  <c r="H10" i="24"/>
  <c r="G43" i="24"/>
  <c r="G41" i="24"/>
  <c r="G39" i="24"/>
  <c r="H34" i="24"/>
  <c r="I31" i="24"/>
  <c r="J44" i="24"/>
  <c r="J42" i="24"/>
  <c r="J40" i="24"/>
  <c r="I36" i="24"/>
  <c r="G34" i="24"/>
  <c r="H31" i="24"/>
  <c r="J11" i="24"/>
  <c r="I44" i="24"/>
  <c r="I40" i="24"/>
  <c r="H36" i="24"/>
  <c r="I33" i="24"/>
  <c r="G31" i="24"/>
  <c r="T31" i="24" s="1"/>
  <c r="I53" i="16"/>
  <c r="Q53" i="16" s="1"/>
  <c r="P53" i="16" s="1"/>
  <c r="T16" i="24"/>
  <c r="I46" i="16"/>
  <c r="Q46" i="16" s="1"/>
  <c r="P46" i="16" s="1"/>
  <c r="I47" i="16"/>
  <c r="Q47" i="16" s="1"/>
  <c r="P47" i="16" s="1"/>
  <c r="S27" i="10"/>
  <c r="U27" i="10" s="1"/>
  <c r="S28" i="10"/>
  <c r="U28" i="10" s="1"/>
  <c r="S13" i="10"/>
  <c r="O9" i="53"/>
  <c r="N9" i="53" s="1"/>
  <c r="N49" i="16"/>
  <c r="M49" i="16" s="1"/>
  <c r="N13" i="16"/>
  <c r="M13" i="16" s="1"/>
  <c r="L37" i="39"/>
  <c r="O44" i="53"/>
  <c r="N44" i="53" s="1"/>
  <c r="N11" i="16"/>
  <c r="M11" i="16" s="1"/>
  <c r="T40" i="24"/>
  <c r="N41" i="16"/>
  <c r="M41" i="16" s="1"/>
  <c r="N24" i="16"/>
  <c r="M24" i="16" s="1"/>
  <c r="N15" i="16"/>
  <c r="M15" i="16" s="1"/>
  <c r="L12" i="39"/>
  <c r="L39" i="39"/>
  <c r="C32" i="4"/>
  <c r="Q21" i="16"/>
  <c r="P21" i="16" s="1"/>
  <c r="L35" i="39"/>
  <c r="L47" i="39"/>
  <c r="N23" i="16"/>
  <c r="M23" i="16" s="1"/>
  <c r="L34" i="39"/>
  <c r="N14" i="16"/>
  <c r="M14" i="16" s="1"/>
  <c r="N16" i="16"/>
  <c r="M16" i="16" s="1"/>
  <c r="N52" i="16"/>
  <c r="M52" i="16" s="1"/>
  <c r="Q24" i="16"/>
  <c r="P24" i="16" s="1"/>
  <c r="L36" i="39"/>
  <c r="L17" i="39"/>
  <c r="L38" i="39"/>
  <c r="H32" i="4"/>
  <c r="O36" i="53"/>
  <c r="N36" i="53" s="1"/>
  <c r="I39" i="16"/>
  <c r="O29" i="53"/>
  <c r="N29" i="53" s="1"/>
  <c r="G31" i="10"/>
  <c r="R26" i="10"/>
  <c r="R29" i="10" s="1"/>
  <c r="L16" i="39"/>
  <c r="I42" i="16"/>
  <c r="O32" i="53"/>
  <c r="N32" i="53" s="1"/>
  <c r="L23" i="39"/>
  <c r="G32" i="4"/>
  <c r="M40" i="4" s="1"/>
  <c r="T10" i="24"/>
  <c r="N39" i="16"/>
  <c r="M39" i="16" s="1"/>
  <c r="L18" i="39"/>
  <c r="L46" i="39"/>
  <c r="L19" i="39"/>
  <c r="L40" i="39"/>
  <c r="F32" i="4"/>
  <c r="I43" i="16"/>
  <c r="Q43" i="16" s="1"/>
  <c r="P43" i="16" s="1"/>
  <c r="O34" i="53"/>
  <c r="N34" i="53" s="1"/>
  <c r="I40" i="16"/>
  <c r="O30" i="53"/>
  <c r="N30" i="53" s="1"/>
  <c r="N17" i="16"/>
  <c r="M17" i="16" s="1"/>
  <c r="F31" i="10"/>
  <c r="Q26" i="10"/>
  <c r="N10" i="16"/>
  <c r="M10" i="16" s="1"/>
  <c r="L44" i="39"/>
  <c r="N22" i="16"/>
  <c r="M22" i="16" s="1"/>
  <c r="L10" i="39"/>
  <c r="I52" i="16"/>
  <c r="O43" i="53"/>
  <c r="N43" i="53" s="1"/>
  <c r="D32" i="4"/>
  <c r="N43" i="16"/>
  <c r="M43" i="16" s="1"/>
  <c r="T44" i="24"/>
  <c r="N42" i="16"/>
  <c r="M42" i="16" s="1"/>
  <c r="N40" i="16"/>
  <c r="M40" i="16" s="1"/>
  <c r="N53" i="16"/>
  <c r="M53" i="16" s="1"/>
  <c r="N12" i="16"/>
  <c r="M12" i="16" s="1"/>
  <c r="N46" i="16"/>
  <c r="M46" i="16" s="1"/>
  <c r="L11" i="39"/>
  <c r="L21" i="39"/>
  <c r="L22" i="39"/>
  <c r="L42" i="39"/>
  <c r="I50" i="16"/>
  <c r="Q50" i="16" s="1"/>
  <c r="P50" i="16" s="1"/>
  <c r="O41" i="53"/>
  <c r="N41" i="53" s="1"/>
  <c r="O35" i="53"/>
  <c r="N35" i="53" s="1"/>
  <c r="L14" i="39"/>
  <c r="Q22" i="16"/>
  <c r="P22" i="16" s="1"/>
  <c r="L15" i="39"/>
  <c r="N21" i="16"/>
  <c r="M21" i="16" s="1"/>
  <c r="Q23" i="16"/>
  <c r="P23" i="16" s="1"/>
  <c r="N25" i="16"/>
  <c r="M25" i="16" s="1"/>
  <c r="N50" i="16"/>
  <c r="M50" i="16" s="1"/>
  <c r="N47" i="16"/>
  <c r="M47" i="16" s="1"/>
  <c r="Q25" i="16"/>
  <c r="P25" i="16" s="1"/>
  <c r="N51" i="16"/>
  <c r="M51" i="16" s="1"/>
  <c r="M48" i="39"/>
  <c r="L48" i="39"/>
  <c r="L41" i="39"/>
  <c r="L24" i="39"/>
  <c r="L45" i="39"/>
  <c r="I41" i="16"/>
  <c r="O31" i="53"/>
  <c r="N31" i="53" s="1"/>
  <c r="I49" i="16"/>
  <c r="Q49" i="16" s="1"/>
  <c r="P49" i="16" s="1"/>
  <c r="O40" i="53"/>
  <c r="N40" i="53" s="1"/>
  <c r="I51" i="16"/>
  <c r="Q51" i="16" s="1"/>
  <c r="P51" i="16" s="1"/>
  <c r="O42" i="53"/>
  <c r="N42" i="53" s="1"/>
  <c r="F13" i="10"/>
  <c r="Q13" i="10" s="1"/>
  <c r="G13" i="10"/>
  <c r="F29" i="10"/>
  <c r="L26" i="53"/>
  <c r="O26" i="53" s="1"/>
  <c r="N26" i="53" s="1"/>
  <c r="I25" i="39"/>
  <c r="L33" i="53"/>
  <c r="H18" i="16"/>
  <c r="N18" i="16" s="1"/>
  <c r="M18" i="16" s="1"/>
  <c r="E11" i="4"/>
  <c r="O55" i="4" s="1"/>
  <c r="G29" i="10"/>
  <c r="H26" i="16"/>
  <c r="T26" i="24" s="1"/>
  <c r="I26" i="16"/>
  <c r="H54" i="16"/>
  <c r="N54" i="16" s="1"/>
  <c r="M54" i="16" s="1"/>
  <c r="H49" i="39"/>
  <c r="H25" i="39"/>
  <c r="I49" i="39"/>
  <c r="D26" i="66" l="1"/>
  <c r="Q12" i="16"/>
  <c r="P12" i="16" s="1"/>
  <c r="U24" i="24"/>
  <c r="U26" i="24"/>
  <c r="U25" i="24"/>
  <c r="U39" i="24"/>
  <c r="U29" i="24"/>
  <c r="N40" i="4"/>
  <c r="N25" i="4"/>
  <c r="N27" i="4" s="1"/>
  <c r="N28" i="4" s="1"/>
  <c r="P32" i="4"/>
  <c r="L25" i="4"/>
  <c r="L27" i="4" s="1"/>
  <c r="L28" i="4" s="1"/>
  <c r="L40" i="4"/>
  <c r="C52" i="4"/>
  <c r="L52" i="4" s="1"/>
  <c r="L32" i="4"/>
  <c r="V32" i="24"/>
  <c r="U32" i="24" s="1"/>
  <c r="V10" i="24"/>
  <c r="V40" i="24"/>
  <c r="V44" i="24"/>
  <c r="T32" i="24"/>
  <c r="S32" i="24" s="1"/>
  <c r="T35" i="24"/>
  <c r="S35" i="24" s="1"/>
  <c r="V35" i="24"/>
  <c r="U35" i="24" s="1"/>
  <c r="T36" i="24"/>
  <c r="S36" i="24" s="1"/>
  <c r="V36" i="24"/>
  <c r="U36" i="24" s="1"/>
  <c r="T34" i="24"/>
  <c r="S34" i="24" s="1"/>
  <c r="V34" i="24"/>
  <c r="U34" i="24" s="1"/>
  <c r="T33" i="24"/>
  <c r="S33" i="24" s="1"/>
  <c r="V33" i="24"/>
  <c r="U33" i="24" s="1"/>
  <c r="S31" i="24"/>
  <c r="V31" i="24"/>
  <c r="U31" i="24" s="1"/>
  <c r="H10" i="34"/>
  <c r="H58" i="34" s="1"/>
  <c r="M25" i="4"/>
  <c r="M27" i="4" s="1"/>
  <c r="M28" i="4" s="1"/>
  <c r="K10" i="34"/>
  <c r="K58" i="34" s="1"/>
  <c r="U16" i="24"/>
  <c r="W16" i="24" s="1"/>
  <c r="U44" i="24"/>
  <c r="W44" i="24" s="1"/>
  <c r="U40" i="24"/>
  <c r="W40" i="24" s="1"/>
  <c r="U10" i="24"/>
  <c r="W10" i="24" s="1"/>
  <c r="Q39" i="16"/>
  <c r="P39" i="16" s="1"/>
  <c r="E32" i="4"/>
  <c r="E10" i="34"/>
  <c r="M32" i="4"/>
  <c r="N32" i="4"/>
  <c r="O32" i="4"/>
  <c r="Q14" i="10"/>
  <c r="R14" i="10" s="1"/>
  <c r="H52" i="4"/>
  <c r="N41" i="4" s="1"/>
  <c r="Q52" i="16"/>
  <c r="P52" i="16" s="1"/>
  <c r="I54" i="16"/>
  <c r="I56" i="16" s="1"/>
  <c r="N26" i="16"/>
  <c r="M26" i="16" s="1"/>
  <c r="L45" i="53"/>
  <c r="O45" i="53" s="1"/>
  <c r="N45" i="53" s="1"/>
  <c r="O33" i="53"/>
  <c r="N33" i="53" s="1"/>
  <c r="Q29" i="10"/>
  <c r="S26" i="10"/>
  <c r="G52" i="4"/>
  <c r="M41" i="4" s="1"/>
  <c r="M42" i="4" s="1"/>
  <c r="M43" i="4" s="1"/>
  <c r="B11" i="4"/>
  <c r="K11" i="4" s="1"/>
  <c r="E14" i="10"/>
  <c r="Q40" i="16"/>
  <c r="P40" i="16" s="1"/>
  <c r="V16" i="24"/>
  <c r="D52" i="4"/>
  <c r="M49" i="39"/>
  <c r="L49" i="39"/>
  <c r="Q42" i="16"/>
  <c r="P42" i="16" s="1"/>
  <c r="Q26" i="16"/>
  <c r="P26" i="16" s="1"/>
  <c r="Q41" i="16"/>
  <c r="P41" i="16" s="1"/>
  <c r="Q10" i="16"/>
  <c r="P10" i="16" s="1"/>
  <c r="F36" i="10"/>
  <c r="E37" i="10" s="1"/>
  <c r="F32" i="10"/>
  <c r="E33" i="10" s="1"/>
  <c r="G36" i="10"/>
  <c r="G32" i="10"/>
  <c r="H12" i="24"/>
  <c r="I12" i="24"/>
  <c r="J45" i="24"/>
  <c r="G45" i="24"/>
  <c r="T41" i="24" s="1"/>
  <c r="G12" i="24"/>
  <c r="J12" i="24"/>
  <c r="H45" i="24"/>
  <c r="I45" i="24"/>
  <c r="F14" i="10"/>
  <c r="F18" i="10"/>
  <c r="I18" i="16"/>
  <c r="H56" i="16"/>
  <c r="G18" i="10"/>
  <c r="H28" i="16"/>
  <c r="L10" i="34" l="1"/>
  <c r="L58" i="34" s="1"/>
  <c r="M10" i="34" s="1"/>
  <c r="M58" i="34" s="1"/>
  <c r="K59" i="34"/>
  <c r="I10" i="34"/>
  <c r="I58" i="34" s="1"/>
  <c r="J10" i="34" s="1"/>
  <c r="J58" i="34" s="1"/>
  <c r="H59" i="34"/>
  <c r="E18" i="24"/>
  <c r="N42" i="4"/>
  <c r="N43" i="4" s="1"/>
  <c r="K40" i="4"/>
  <c r="K25" i="4"/>
  <c r="K27" i="4" s="1"/>
  <c r="K28" i="4" s="1"/>
  <c r="X10" i="24"/>
  <c r="D22" i="66"/>
  <c r="X16" i="24"/>
  <c r="V41" i="24"/>
  <c r="X44" i="24"/>
  <c r="X40" i="24"/>
  <c r="U45" i="24"/>
  <c r="W45" i="24" s="1"/>
  <c r="U41" i="24"/>
  <c r="W41" i="24" s="1"/>
  <c r="B32" i="4"/>
  <c r="Q54" i="16"/>
  <c r="P54" i="16" s="1"/>
  <c r="E46" i="24"/>
  <c r="T45" i="24"/>
  <c r="L46" i="53"/>
  <c r="O46" i="53" s="1"/>
  <c r="N46" i="53" s="1"/>
  <c r="P52" i="4"/>
  <c r="O11" i="4"/>
  <c r="L11" i="4"/>
  <c r="M11" i="4"/>
  <c r="P11" i="4"/>
  <c r="N11" i="4"/>
  <c r="O52" i="4"/>
  <c r="M52" i="4"/>
  <c r="S29" i="10"/>
  <c r="U26" i="10"/>
  <c r="U29" i="10" s="1"/>
  <c r="T17" i="24"/>
  <c r="C18" i="24"/>
  <c r="T11" i="24"/>
  <c r="N28" i="16"/>
  <c r="M28" i="16" s="1"/>
  <c r="F20" i="10"/>
  <c r="G16" i="24" s="1"/>
  <c r="U11" i="24"/>
  <c r="U17" i="24"/>
  <c r="G20" i="10"/>
  <c r="I16" i="24" s="1"/>
  <c r="T14" i="10"/>
  <c r="R13" i="10"/>
  <c r="T13" i="10"/>
  <c r="I13" i="24"/>
  <c r="Q18" i="16"/>
  <c r="P18" i="16" s="1"/>
  <c r="F37" i="10"/>
  <c r="F33" i="10"/>
  <c r="E13" i="24"/>
  <c r="I46" i="24"/>
  <c r="G46" i="24"/>
  <c r="G13" i="24"/>
  <c r="I28" i="16"/>
  <c r="K33" i="4" l="1"/>
  <c r="K32" i="4"/>
  <c r="D24" i="66"/>
  <c r="X17" i="24"/>
  <c r="X45" i="24"/>
  <c r="V45" i="24"/>
  <c r="X41" i="24"/>
  <c r="U12" i="24"/>
  <c r="W11" i="24"/>
  <c r="U18" i="24"/>
  <c r="W17" i="24"/>
  <c r="X11" i="24"/>
  <c r="O33" i="4"/>
  <c r="N33" i="4"/>
  <c r="M33" i="4"/>
  <c r="L33" i="4"/>
  <c r="P33" i="4"/>
  <c r="E21" i="10"/>
  <c r="F21" i="10"/>
  <c r="V17" i="24"/>
  <c r="T18" i="24"/>
  <c r="V11" i="24"/>
  <c r="T12" i="24"/>
  <c r="U42" i="24"/>
  <c r="W42" i="24" s="1"/>
  <c r="U46" i="24"/>
  <c r="W46" i="24" s="1"/>
  <c r="Q28" i="16"/>
  <c r="P28" i="16" s="1"/>
  <c r="G25" i="39"/>
  <c r="M25" i="39" s="1"/>
  <c r="D27" i="66" l="1"/>
  <c r="E36" i="66" s="1"/>
  <c r="B24" i="66"/>
  <c r="B43" i="66"/>
  <c r="V18" i="24"/>
  <c r="X18" i="24"/>
  <c r="T19" i="24"/>
  <c r="S19" i="24"/>
  <c r="W18" i="24"/>
  <c r="S20" i="24"/>
  <c r="V12" i="24"/>
  <c r="T13" i="24"/>
  <c r="X12" i="24"/>
  <c r="S13" i="24"/>
  <c r="W12" i="24"/>
  <c r="S15" i="24"/>
  <c r="G26" i="39"/>
  <c r="L25" i="39"/>
  <c r="T46" i="24"/>
  <c r="T42" i="24"/>
  <c r="E27" i="66" l="1"/>
  <c r="B50" i="66"/>
  <c r="B51" i="66" s="1"/>
  <c r="X42" i="24"/>
  <c r="V42" i="24"/>
  <c r="X46" i="24"/>
  <c r="V46" i="24"/>
  <c r="K27" i="53"/>
  <c r="C43" i="66" l="1"/>
  <c r="C50" i="66" s="1"/>
  <c r="C51" i="66" s="1"/>
  <c r="F34" i="4"/>
  <c r="F52" i="4" s="1"/>
  <c r="L41" i="4" s="1"/>
  <c r="L42" i="4" s="1"/>
  <c r="L43" i="4" s="1"/>
  <c r="D43" i="66" l="1"/>
  <c r="D50" i="66" s="1"/>
  <c r="D51" i="66" s="1"/>
  <c r="E34" i="4"/>
  <c r="B34" i="4"/>
  <c r="N52" i="4"/>
  <c r="E52" i="4"/>
  <c r="E11" i="34"/>
  <c r="K41" i="4" l="1"/>
  <c r="K42" i="4" s="1"/>
  <c r="K43" i="4" s="1"/>
  <c r="M55" i="4"/>
  <c r="L55" i="4"/>
  <c r="K55" i="4"/>
  <c r="E58" i="34"/>
  <c r="E66" i="34" s="1"/>
  <c r="E68" i="34" s="1"/>
  <c r="B52" i="4"/>
  <c r="E59" i="34" l="1"/>
  <c r="L53" i="4"/>
  <c r="K52" i="4"/>
  <c r="E61" i="34"/>
  <c r="E60" i="34"/>
  <c r="K53" i="4"/>
  <c r="M53" i="4"/>
  <c r="P53" i="4"/>
  <c r="O53" i="4"/>
  <c r="N53" i="4"/>
  <c r="F10" i="34"/>
  <c r="F58" i="34" s="1"/>
  <c r="F66" i="34" l="1"/>
  <c r="F68" i="34" s="1"/>
  <c r="F60" i="34"/>
  <c r="F61" i="34"/>
  <c r="G10" i="34"/>
  <c r="G58" i="34" s="1"/>
  <c r="G66" i="34" l="1"/>
  <c r="G68" i="34" s="1"/>
  <c r="G61" i="34"/>
  <c r="G60"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Robert Mah</author>
  </authors>
  <commentList>
    <comment ref="A2" authorId="0" shapeId="0" xr:uid="{00000000-0006-0000-0000-000001000000}">
      <text>
        <r>
          <rPr>
            <sz val="9"/>
            <color indexed="81"/>
            <rFont val="Tahoma"/>
            <family val="2"/>
          </rPr>
          <t>Enter your school jurisdiction's unique 8-Character code to populate.
Contact Kevin Luu or Ash Bhasin at Alberta Education if you do not know your jurisdiction's 8-digit code.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Alberta Education</author>
  </authors>
  <commentList>
    <comment ref="E59" authorId="0" shapeId="0" xr:uid="{00000000-0006-0000-0700-000001000000}">
      <text>
        <r>
          <rPr>
            <b/>
            <sz val="9"/>
            <color indexed="81"/>
            <rFont val="Tahoma"/>
            <family val="2"/>
          </rPr>
          <t>Alberta Education:</t>
        </r>
        <r>
          <rPr>
            <sz val="9"/>
            <color indexed="81"/>
            <rFont val="Tahoma"/>
            <family val="2"/>
          </rPr>
          <t xml:space="preserve">
</t>
        </r>
        <r>
          <rPr>
            <sz val="11"/>
            <color indexed="81"/>
            <rFont val="Tahoma"/>
            <family val="2"/>
          </rPr>
          <t>The projected closing balance for unrestricted surplus must agree to what has been reported on the AOS tab.
(AOS2 E58 = AOS F52)</t>
        </r>
      </text>
    </comment>
    <comment ref="H59" authorId="0" shapeId="0" xr:uid="{00000000-0006-0000-0700-000002000000}">
      <text>
        <r>
          <rPr>
            <b/>
            <sz val="9"/>
            <color indexed="81"/>
            <rFont val="Tahoma"/>
            <family val="2"/>
          </rPr>
          <t>Alberta Education:</t>
        </r>
        <r>
          <rPr>
            <sz val="9"/>
            <color indexed="81"/>
            <rFont val="Tahoma"/>
            <family val="2"/>
          </rPr>
          <t xml:space="preserve">
</t>
        </r>
        <r>
          <rPr>
            <sz val="11"/>
            <color indexed="81"/>
            <rFont val="Tahoma"/>
            <family val="2"/>
          </rPr>
          <t>The projected closing balance for operating reserves must agree to what has been reported on the AOS tab. 
(AOS2 H58 = AOS G53)</t>
        </r>
      </text>
    </comment>
    <comment ref="K59" authorId="0" shapeId="0" xr:uid="{00000000-0006-0000-0700-000003000000}">
      <text>
        <r>
          <rPr>
            <b/>
            <sz val="9"/>
            <color indexed="81"/>
            <rFont val="Tahoma"/>
            <family val="2"/>
          </rPr>
          <t>Alberta Education:</t>
        </r>
        <r>
          <rPr>
            <sz val="9"/>
            <color indexed="81"/>
            <rFont val="Tahoma"/>
            <family val="2"/>
          </rPr>
          <t xml:space="preserve">
</t>
        </r>
        <r>
          <rPr>
            <sz val="11"/>
            <color indexed="81"/>
            <rFont val="Tahoma"/>
            <family val="2"/>
          </rPr>
          <t>The projected closing balance for capital reserves must agree to what has been reported on the AOS tab.
(AOS2 K58 = AOS H53)</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leila.williams</author>
    <author>Robert Mah</author>
    <author>jianan.wang</author>
  </authors>
  <commentList>
    <comment ref="Q9" authorId="0" shapeId="0" xr:uid="{00000000-0006-0000-0A00-000001000000}">
      <text>
        <r>
          <rPr>
            <sz val="9"/>
            <color indexed="81"/>
            <rFont val="Tahoma"/>
            <family val="2"/>
          </rPr>
          <t>There is an intentional misalignment between the budget and actual data used for the salary expense and the FTE counts in the second year of this table. This is due to the timing of receiving the audits. This is not a mistake.</t>
        </r>
      </text>
    </comment>
    <comment ref="G13" authorId="1" shapeId="0" xr:uid="{00000000-0006-0000-0A00-000002000000}">
      <text>
        <r>
          <rPr>
            <sz val="14"/>
            <color indexed="81"/>
            <rFont val="Tahoma"/>
            <family val="2"/>
          </rPr>
          <t>Change from Actual 2021/22 to Actual 2022/23</t>
        </r>
      </text>
    </comment>
    <comment ref="I13" authorId="1" shapeId="0" xr:uid="{00000000-0006-0000-0A00-000003000000}">
      <text>
        <r>
          <rPr>
            <sz val="14"/>
            <color indexed="81"/>
            <rFont val="Tahoma"/>
            <family val="2"/>
          </rPr>
          <t>Change from Actual 2021/22 to 2023/24 Budget</t>
        </r>
      </text>
    </comment>
    <comment ref="G46" authorId="1" shapeId="0" xr:uid="{00000000-0006-0000-0A00-000005000000}">
      <text>
        <r>
          <rPr>
            <sz val="14"/>
            <color indexed="81"/>
            <rFont val="Tahoma"/>
            <family val="2"/>
          </rPr>
          <t>Change from Actual 2021/22 to Actual 2022/23</t>
        </r>
      </text>
    </comment>
    <comment ref="I46" authorId="1" shapeId="0" xr:uid="{00000000-0006-0000-0A00-000006000000}">
      <text>
        <r>
          <rPr>
            <sz val="14"/>
            <color indexed="81"/>
            <rFont val="Tahoma"/>
            <family val="2"/>
          </rPr>
          <t>Change from Actual 2021/22 to 2023/24 Budget</t>
        </r>
      </text>
    </comment>
    <comment ref="C48" authorId="2" shapeId="0" xr:uid="{00000000-0006-0000-0A00-000007000000}">
      <text>
        <r>
          <rPr>
            <sz val="9"/>
            <color indexed="81"/>
            <rFont val="Tahoma"/>
            <family val="2"/>
          </rPr>
          <t>Provide variance analysis for change &gt; + or - 3% from 2021/22 budget to 2020/21 actual.</t>
        </r>
      </text>
    </comment>
  </commentList>
</comments>
</file>

<file path=xl/sharedStrings.xml><?xml version="1.0" encoding="utf-8"?>
<sst xmlns="http://schemas.openxmlformats.org/spreadsheetml/2006/main" count="2868" uniqueCount="1810">
  <si>
    <t>OPERATING</t>
  </si>
  <si>
    <t>RESERVES</t>
  </si>
  <si>
    <t>CAPITAL</t>
  </si>
  <si>
    <t>ACCUMULATED</t>
  </si>
  <si>
    <t>SURPLUS</t>
  </si>
  <si>
    <t>School Jurisdiction Code:</t>
  </si>
  <si>
    <t>BUDGET</t>
  </si>
  <si>
    <t>REPORT</t>
  </si>
  <si>
    <t>Name</t>
  </si>
  <si>
    <t>Signature</t>
  </si>
  <si>
    <t>SUPERINTENDENT</t>
  </si>
  <si>
    <t>TABLE OF CONTENTS</t>
  </si>
  <si>
    <t>Page</t>
  </si>
  <si>
    <t>Budget</t>
  </si>
  <si>
    <t>Other Alberta school authorities</t>
  </si>
  <si>
    <t>Gifts and donations</t>
  </si>
  <si>
    <t>Capital and debt services</t>
  </si>
  <si>
    <t xml:space="preserve">Amortization of capital assets  </t>
  </si>
  <si>
    <t>Interest on capital debt</t>
  </si>
  <si>
    <t>Notes</t>
  </si>
  <si>
    <t>(1)</t>
  </si>
  <si>
    <t>(2)</t>
  </si>
  <si>
    <t>(3)</t>
  </si>
  <si>
    <t>(4)</t>
  </si>
  <si>
    <t>(5)</t>
  </si>
  <si>
    <t>(6)</t>
  </si>
  <si>
    <t xml:space="preserve">TOTAL </t>
  </si>
  <si>
    <t>Actual</t>
  </si>
  <si>
    <t xml:space="preserve">  Grades 1 to 9</t>
  </si>
  <si>
    <t xml:space="preserve">  Total</t>
  </si>
  <si>
    <t>Total Net Enrolled Students</t>
  </si>
  <si>
    <t>Program Hours</t>
  </si>
  <si>
    <t>FTE Ratio</t>
  </si>
  <si>
    <t>FULL TIME EQUIVALENT (FTE) ENROLLED STUDENTS</t>
  </si>
  <si>
    <t>ASSETS</t>
  </si>
  <si>
    <t>INVESTMENT  IN</t>
  </si>
  <si>
    <t xml:space="preserve">UNRESTRICTED </t>
  </si>
  <si>
    <t>Investment income</t>
  </si>
  <si>
    <t xml:space="preserve">EXPENSES </t>
  </si>
  <si>
    <t>Transportation</t>
  </si>
  <si>
    <t>TOTAL EXPENSES</t>
  </si>
  <si>
    <t>NOTES:</t>
  </si>
  <si>
    <t>Certificated salaries</t>
  </si>
  <si>
    <t>for the Year Ending August 31</t>
  </si>
  <si>
    <t>Certificated benefits</t>
  </si>
  <si>
    <t>Budgeted</t>
  </si>
  <si>
    <t>1)</t>
  </si>
  <si>
    <t>2)</t>
  </si>
  <si>
    <t>3)</t>
  </si>
  <si>
    <t xml:space="preserve">  Head count</t>
  </si>
  <si>
    <t>Legal Name of School Jurisdiction</t>
  </si>
  <si>
    <t>External Services</t>
  </si>
  <si>
    <t>Out of province authorities</t>
  </si>
  <si>
    <t>Eligible Funded Students:</t>
  </si>
  <si>
    <t>Approved</t>
  </si>
  <si>
    <t>Other Students:</t>
  </si>
  <si>
    <t xml:space="preserve">c.c. </t>
  </si>
  <si>
    <t>.</t>
  </si>
  <si>
    <t>Non-certificated salaries and wages</t>
  </si>
  <si>
    <t>Non-certificated benefits</t>
  </si>
  <si>
    <t>EXPENSES</t>
  </si>
  <si>
    <t>INTERNALLY RESTRICTED</t>
  </si>
  <si>
    <t xml:space="preserve">    Estimated surplus(deficit)</t>
  </si>
  <si>
    <t>CERTIFICATED STAFF</t>
  </si>
  <si>
    <t>NON-CERTIFICATED STAFF</t>
  </si>
  <si>
    <t>FTE for personnel possessing a valid Alberta teaching certificate or equivalency.</t>
  </si>
  <si>
    <t>FTE for personnel not possessing a valid Alberta teaching certificate or equivalency.</t>
  </si>
  <si>
    <t>FULL TIME EQUIVALENT (FTE) PERSONNEL</t>
  </si>
  <si>
    <t>Teacher certification required for performing functions at the school level.</t>
  </si>
  <si>
    <t>Teacher certification required for performing functions at the system/central office level.</t>
  </si>
  <si>
    <t>PROJECTED STUDENT STATISTICS</t>
  </si>
  <si>
    <t>PROJECTED STAFFING STATISTICS</t>
  </si>
  <si>
    <t>Of the Eligible Funded Students:</t>
  </si>
  <si>
    <t>Eligible Funded Children</t>
  </si>
  <si>
    <t>Of the Eligible Funded Children:</t>
  </si>
  <si>
    <t xml:space="preserve">  Note 3</t>
  </si>
  <si>
    <t>4)</t>
  </si>
  <si>
    <t>(Note 2)</t>
  </si>
  <si>
    <t xml:space="preserve">School Based </t>
  </si>
  <si>
    <t xml:space="preserve">Non-School Based </t>
  </si>
  <si>
    <t>Enrolment is to be completed WHEREVER APPLICABLE and are 'as at September 30th' for each year.</t>
  </si>
  <si>
    <t>The following were presented to the Board and approved as underlying the budget.  These key points and assumptions used in development of the budget take into</t>
  </si>
  <si>
    <t xml:space="preserve">consideration the economic environment of the jurisdiction, focus on anticipated changes from current year, and are realistic and consistent with the three year </t>
  </si>
  <si>
    <t>BOARD CHAIR</t>
  </si>
  <si>
    <t>Other expense</t>
  </si>
  <si>
    <t>Other revenue</t>
  </si>
  <si>
    <t>Date</t>
  </si>
  <si>
    <t>ANNUAL SURPLUS (DEFICIT)</t>
  </si>
  <si>
    <t>Rental of facilities</t>
  </si>
  <si>
    <t>Services, contracts, and supplies</t>
  </si>
  <si>
    <t>Fees</t>
  </si>
  <si>
    <t>Fundraising</t>
  </si>
  <si>
    <t>Education Plan.  At a minimum, they disclose  key budget assumptions, financial &amp; business risks, and specific strategies explaining how this budget will</t>
  </si>
  <si>
    <t>support the jurisdiction's plans.</t>
  </si>
  <si>
    <t>Almadina School Society</t>
  </si>
  <si>
    <t>Aurora School Ltd.</t>
  </si>
  <si>
    <t>Boyle Street Education Centre</t>
  </si>
  <si>
    <t>Calgary Arts Academy Society</t>
  </si>
  <si>
    <t>Calgary Girls' School Society</t>
  </si>
  <si>
    <t>New Horizons Charter School Society</t>
  </si>
  <si>
    <t>Suzuki Charter School Society</t>
  </si>
  <si>
    <t>Westmount Charter School Society</t>
  </si>
  <si>
    <t>Valhalla School Foundation</t>
  </si>
  <si>
    <t>Authority Code</t>
  </si>
  <si>
    <t>Authority Name</t>
  </si>
  <si>
    <t>Authority Role Full Name</t>
  </si>
  <si>
    <t>Authority Role Description</t>
  </si>
  <si>
    <t>Secretary Treasurer</t>
  </si>
  <si>
    <t>secretarytreasurer@esl-almadina.com</t>
  </si>
  <si>
    <t>Treasurer</t>
  </si>
  <si>
    <t>Mrs. Imogene Walsh</t>
  </si>
  <si>
    <t>Iwalsh@brsd.ab.ca</t>
  </si>
  <si>
    <t>Mr. Bradley Grundy</t>
  </si>
  <si>
    <t>brgrundy@cbe.ab.ca</t>
  </si>
  <si>
    <t>maryann.threinen@ecacs16.ab.ca</t>
  </si>
  <si>
    <t>Mr. Allan Kallal</t>
  </si>
  <si>
    <t>allan.kallal@fmpsd.ab.ca</t>
  </si>
  <si>
    <t>Mr. Francois Gagnon</t>
  </si>
  <si>
    <t>fgagnon@fmcsd.ab.ca</t>
  </si>
  <si>
    <t>Mr. Norman Buhler</t>
  </si>
  <si>
    <t>normanb@fvsd.ab.ca</t>
  </si>
  <si>
    <t>Ms. Tahra Sabir</t>
  </si>
  <si>
    <t>tahra.sabir@ghsd75.ca</t>
  </si>
  <si>
    <t>Mr. Bryan Turner</t>
  </si>
  <si>
    <t>Ms. Rhian Schroeder</t>
  </si>
  <si>
    <t>rhian.schroeder@grasslands.ab.ca</t>
  </si>
  <si>
    <t>Mr. Jeff Perry</t>
  </si>
  <si>
    <t>perryj@lrsd.ab.ca</t>
  </si>
  <si>
    <t>Mr. Greg MacPherson</t>
  </si>
  <si>
    <t>greg.macpherson@mhcbe.ab.ca</t>
  </si>
  <si>
    <t>Ms. Paula Elock</t>
  </si>
  <si>
    <t>paula.elock@nlsd.ab.ca</t>
  </si>
  <si>
    <t>Mr. Ralph Paquin</t>
  </si>
  <si>
    <t>michael.brenneis@spschools.org</t>
  </si>
  <si>
    <t>Mr. Jean Champagne</t>
  </si>
  <si>
    <t>SECRETARY TREASURER or TREASURER</t>
  </si>
  <si>
    <t>Other - Government of Alberta</t>
  </si>
  <si>
    <t>Property taxes</t>
  </si>
  <si>
    <t>Administration</t>
  </si>
  <si>
    <t>SURPLUS FROM</t>
  </si>
  <si>
    <t>OPERATIONS</t>
  </si>
  <si>
    <t>ENDOWMENTS</t>
  </si>
  <si>
    <t>(7)</t>
  </si>
  <si>
    <t>(2+3+4+7)</t>
  </si>
  <si>
    <t>(5+6)</t>
  </si>
  <si>
    <t xml:space="preserve">    Estimated capital revenue recognized - Other GOA</t>
  </si>
  <si>
    <t xml:space="preserve">    Estimated capital revenue recognized - Other sources</t>
  </si>
  <si>
    <t xml:space="preserve">    Estimated amortization of capital assets (expense)</t>
  </si>
  <si>
    <t xml:space="preserve">    Budgeted capital revenue recognized - Other GOA</t>
  </si>
  <si>
    <t xml:space="preserve">    Budgeted capital revenue recognized - Other sources</t>
  </si>
  <si>
    <t>TANGIBLE</t>
  </si>
  <si>
    <t>of Trustees at its meeting held on</t>
  </si>
  <si>
    <t>Certified as an accurate summary of the year's budget as approved by the Board</t>
  </si>
  <si>
    <t>Federal Government and First Nations</t>
  </si>
  <si>
    <t>Other interest and finance charges</t>
  </si>
  <si>
    <t>Losses on disposal of capital assets</t>
  </si>
  <si>
    <t>PROJECTED SCHEDULE OF CHANGES IN ACCUMULATED OPERATING SURPLUS (SUMMARY)</t>
  </si>
  <si>
    <t xml:space="preserve">    Budgeted changes in Endowments</t>
  </si>
  <si>
    <t xml:space="preserve">    Estimated changes in Endowments</t>
  </si>
  <si>
    <t>Personnel providing support to maintain school facilities</t>
  </si>
  <si>
    <t>FEES</t>
  </si>
  <si>
    <t>TOTAL FEES</t>
  </si>
  <si>
    <t xml:space="preserve">  Percentage Change</t>
  </si>
  <si>
    <t>BUDGETED SCHEDULE OF FEE REVENUE</t>
  </si>
  <si>
    <t>Password</t>
  </si>
  <si>
    <t>Code</t>
  </si>
  <si>
    <t>School Jurisdiction</t>
  </si>
  <si>
    <t>6021GRE1</t>
  </si>
  <si>
    <t>2125REG1</t>
  </si>
  <si>
    <t>6020TRE1</t>
  </si>
  <si>
    <t>2285HGR1</t>
  </si>
  <si>
    <t>2245GRW1</t>
  </si>
  <si>
    <t>6017YTR1</t>
  </si>
  <si>
    <t>1155NMH1</t>
  </si>
  <si>
    <t>6019CXZ1</t>
  </si>
  <si>
    <t>0151XDS1</t>
  </si>
  <si>
    <t>0152KKU1</t>
  </si>
  <si>
    <t>4010UUE2</t>
  </si>
  <si>
    <t>3030PPJ2</t>
  </si>
  <si>
    <t>3065NNH1</t>
  </si>
  <si>
    <t>0053XCV1</t>
  </si>
  <si>
    <t>4208VBN1</t>
  </si>
  <si>
    <t>0052MNB1</t>
  </si>
  <si>
    <t>0045UUH1</t>
  </si>
  <si>
    <t>4330YYE1</t>
  </si>
  <si>
    <t>8060HGF1</t>
  </si>
  <si>
    <t>0110DDS1</t>
  </si>
  <si>
    <t>3020HHW1</t>
  </si>
  <si>
    <t>0046PPN1</t>
  </si>
  <si>
    <t>2195HJK1</t>
  </si>
  <si>
    <t>0048QQW1</t>
  </si>
  <si>
    <t>1180WWR1</t>
  </si>
  <si>
    <t>3260HGT1</t>
  </si>
  <si>
    <t>4160PLL1</t>
  </si>
  <si>
    <t>1250FSM1</t>
  </si>
  <si>
    <t>0009HHW2</t>
  </si>
  <si>
    <t>2155XXD2</t>
  </si>
  <si>
    <t>4130WDK1</t>
  </si>
  <si>
    <t>3240TTY1</t>
  </si>
  <si>
    <t>1085YYU1</t>
  </si>
  <si>
    <t>2045LLN1</t>
  </si>
  <si>
    <t>8040GGG2</t>
  </si>
  <si>
    <t>4077AAB2</t>
  </si>
  <si>
    <t>1220FJH5</t>
  </si>
  <si>
    <t>0021RRE3</t>
  </si>
  <si>
    <t>4481PPU7</t>
  </si>
  <si>
    <t>1045KKU2</t>
  </si>
  <si>
    <t>4105HHY1</t>
  </si>
  <si>
    <t>3040UUY6</t>
  </si>
  <si>
    <t>0047VVW2</t>
  </si>
  <si>
    <t>1135YYY3</t>
  </si>
  <si>
    <t>4501LLL4</t>
  </si>
  <si>
    <t>3050VGT4</t>
  </si>
  <si>
    <t>2275PIO2</t>
  </si>
  <si>
    <t>1245HBV2</t>
  </si>
  <si>
    <t>1280RRE2</t>
  </si>
  <si>
    <t>8050QWE2</t>
  </si>
  <si>
    <t>2255TRE3</t>
  </si>
  <si>
    <t>2305CCX3</t>
  </si>
  <si>
    <t>1070IUY1</t>
  </si>
  <si>
    <t>0177QQW2</t>
  </si>
  <si>
    <t>1175PLK1</t>
  </si>
  <si>
    <t>1115JUK2</t>
  </si>
  <si>
    <t>0195PRD8</t>
  </si>
  <si>
    <t>0019PUY1</t>
  </si>
  <si>
    <t>3070FDS2</t>
  </si>
  <si>
    <t>1190CCV3</t>
  </si>
  <si>
    <t>7020TTT4</t>
  </si>
  <si>
    <t>2185BGD3</t>
  </si>
  <si>
    <t>0020UHY7</t>
  </si>
  <si>
    <t>1110PUK4</t>
  </si>
  <si>
    <t>0012VCF3</t>
  </si>
  <si>
    <t>0284GRD1</t>
  </si>
  <si>
    <t>0224XRVV</t>
  </si>
  <si>
    <t>0109CXD3</t>
  </si>
  <si>
    <t>0056KIO5</t>
  </si>
  <si>
    <t>2115XCV4</t>
  </si>
  <si>
    <t>1325GR21</t>
  </si>
  <si>
    <t>0054VFR4</t>
  </si>
  <si>
    <t>REVENUES</t>
  </si>
  <si>
    <t>TOTAL REVENUES</t>
  </si>
  <si>
    <t>Other Children</t>
  </si>
  <si>
    <t>Non-cert. salaries and wages</t>
  </si>
  <si>
    <t>Non-cert. benefits</t>
  </si>
  <si>
    <t>Amortization - Supported</t>
  </si>
  <si>
    <t>Amortization - Unsupported</t>
  </si>
  <si>
    <t>Interest - Supported</t>
  </si>
  <si>
    <t>Interest - Unsupported</t>
  </si>
  <si>
    <t>Instruction - ECS</t>
  </si>
  <si>
    <t>Instruction - Gr 1-12</t>
  </si>
  <si>
    <t>P.O.M.</t>
  </si>
  <si>
    <t>Losses on disp. capital assets</t>
  </si>
  <si>
    <t>FINAL BUDGETED STATEMENT OF OPERATIONS &amp; ALLOCATION OF EXPENSES (BY OBJECT)</t>
  </si>
  <si>
    <t>Technology user fees</t>
  </si>
  <si>
    <t>Alternative program fees</t>
  </si>
  <si>
    <t>Fees for optional courses</t>
  </si>
  <si>
    <t>Other (describe)</t>
  </si>
  <si>
    <t xml:space="preserve">    Prior period adjustment</t>
  </si>
  <si>
    <t>If an average standard cost is used, please disclose rate:</t>
  </si>
  <si>
    <t>N/A</t>
  </si>
  <si>
    <t>Are non-certificated staff subject to a collective agreement?</t>
  </si>
  <si>
    <t>Additional Information</t>
  </si>
  <si>
    <t>BUDGETED STATEMENT OF OPERATIONS &amp; ALLOCATION OF EXPENSES (BY OBJECT)</t>
  </si>
  <si>
    <t>BUDGETED STATEMENT OF OPERATIONS</t>
  </si>
  <si>
    <t xml:space="preserve">BUDGETED ALLOCATION OF EXPENSES (BY OBJECT) </t>
  </si>
  <si>
    <t xml:space="preserve">    Budgeted surplus(deficit)</t>
  </si>
  <si>
    <t>Sales or rentals of other supplies/services</t>
  </si>
  <si>
    <t>SCHEDULE OF USES FOR ACCUMULATED SURPLUSES AND RESERVES</t>
  </si>
  <si>
    <t>Non-recurring certificated remuneration</t>
  </si>
  <si>
    <t>Non-recurring non-certificated remuneration</t>
  </si>
  <si>
    <t>Non-recurring contracts, supplies &amp; services</t>
  </si>
  <si>
    <t>Professional development, training &amp; support</t>
  </si>
  <si>
    <t>Other 2 - please use this row only if no other row is appropriate</t>
  </si>
  <si>
    <t>Other 3 - please use this row only if no other row is appropriate</t>
  </si>
  <si>
    <t>Decentralized school reserves</t>
  </si>
  <si>
    <t>Unrestricted Surplus Usage</t>
  </si>
  <si>
    <t>Year Ended</t>
  </si>
  <si>
    <t>Student F.T.E. per certificated Staff</t>
  </si>
  <si>
    <t>Enrolment Change</t>
  </si>
  <si>
    <t>Other Factors</t>
  </si>
  <si>
    <t>Year-over-year change in Certificated FTE</t>
  </si>
  <si>
    <t>Breakdown, where total change is Negative:</t>
  </si>
  <si>
    <t>Continuous contracts terminated</t>
  </si>
  <si>
    <t>FTEs</t>
  </si>
  <si>
    <t>Non-permanent contracts not being renewed</t>
  </si>
  <si>
    <t>Other (retirement, attrition, etc.)</t>
  </si>
  <si>
    <t>Breakdown required where year-over-year total change in Certificated FTE is 'negative' only.</t>
  </si>
  <si>
    <t>Estimated closing balance for operating contingency</t>
  </si>
  <si>
    <t>AB</t>
  </si>
  <si>
    <t>6015HAB1</t>
  </si>
  <si>
    <t>New school start-up costs</t>
  </si>
  <si>
    <t>English language learners</t>
  </si>
  <si>
    <t>Building leases</t>
  </si>
  <si>
    <t>Debt repayment</t>
  </si>
  <si>
    <t>Non-salary related programming costs (explain)</t>
  </si>
  <si>
    <t>Extracurricular fees (sports teams and clubs)</t>
  </si>
  <si>
    <t>Other</t>
  </si>
  <si>
    <t>Cafeteria sales, hot lunch, milk programs</t>
  </si>
  <si>
    <t>Adult education revenue</t>
  </si>
  <si>
    <t>Child care &amp; before and after school care</t>
  </si>
  <si>
    <t>Projected opening balance</t>
  </si>
  <si>
    <t>Budgeted changes in Endowments</t>
  </si>
  <si>
    <t>Projected excess of revenues over expenses (surplus only)</t>
  </si>
  <si>
    <t>Budgeted unsupported debt principal repayment</t>
  </si>
  <si>
    <t>Projected reserves transfers (net)</t>
  </si>
  <si>
    <t>Projected assumptions/transfers of operations</t>
  </si>
  <si>
    <t>Donations</t>
  </si>
  <si>
    <t>Concession/Vending</t>
  </si>
  <si>
    <t>Library and Book Fair</t>
  </si>
  <si>
    <t>Foreign Tuition</t>
  </si>
  <si>
    <t>Music Instruments, library fees, commissions</t>
  </si>
  <si>
    <t>Schools - bookfairs, tournament income, fitness facility</t>
  </si>
  <si>
    <t>Technology - revenue from communication tower leases</t>
  </si>
  <si>
    <t>Laptop / Ipad self insurance</t>
  </si>
  <si>
    <t>Library fines, book donations</t>
  </si>
  <si>
    <t>Prekindergarten</t>
  </si>
  <si>
    <t>Extracurricular</t>
  </si>
  <si>
    <t>Miscellaneous such as fundraising, french immersion, class incentives, work projects</t>
  </si>
  <si>
    <t>Additional course fees/supplies/class trips</t>
  </si>
  <si>
    <t>Locker rental</t>
  </si>
  <si>
    <t>Textbooks, including lost or replacement fees, course materials</t>
  </si>
  <si>
    <t>Hutterite Colony Contribution for Budget Shortfall</t>
  </si>
  <si>
    <t>Preschool</t>
  </si>
  <si>
    <t>International and out of province student revenue</t>
  </si>
  <si>
    <t>Lost item replacement fees</t>
  </si>
  <si>
    <t>FEES TO ENHANCE BASIC INSTRUCTION</t>
  </si>
  <si>
    <t>NON-CURRICULAR FEES</t>
  </si>
  <si>
    <t>Operating Reserves Usage</t>
  </si>
  <si>
    <t>Students with Severe Disabilities</t>
  </si>
  <si>
    <t>Students with Mild/Moderate Disabilities</t>
  </si>
  <si>
    <t>FTE of students identified with mild/moderate disabilities as reported by the board via PASI.</t>
  </si>
  <si>
    <t>FTE of students with severe disabilities as reported by the board via PASI.</t>
  </si>
  <si>
    <t>Extra-curricular fees</t>
  </si>
  <si>
    <t>OH&amp;S / wellness programs</t>
  </si>
  <si>
    <t>Repairs &amp; maintenance - School building &amp; land</t>
  </si>
  <si>
    <t>Repairs &amp; maintenance - Technology</t>
  </si>
  <si>
    <t>Repairs &amp; maintenance - Vehicle &amp; transportation</t>
  </si>
  <si>
    <t>Repairs &amp; maintenance - Administration building</t>
  </si>
  <si>
    <t>Repairs &amp; maintenance - POM building &amp; equipment</t>
  </si>
  <si>
    <t>Repairs &amp; maintenance - Other (explain)</t>
  </si>
  <si>
    <t>Capital costs - School land &amp; building</t>
  </si>
  <si>
    <t>Capital costs - School modernization</t>
  </si>
  <si>
    <t>Capital costs - School modular &amp; additions</t>
  </si>
  <si>
    <t>Capital costs - School building partnership projects</t>
  </si>
  <si>
    <t>Capital costs - Technology</t>
  </si>
  <si>
    <t>Capital costs - Vehicle &amp; transportation</t>
  </si>
  <si>
    <t>Capital costs - Administration building</t>
  </si>
  <si>
    <t>Capital costs - POM building &amp; equipment</t>
  </si>
  <si>
    <t>Capital costs - Other</t>
  </si>
  <si>
    <t>Supported</t>
  </si>
  <si>
    <t>Unsupported</t>
  </si>
  <si>
    <t>Other expenses</t>
  </si>
  <si>
    <t>TRANSPORTATION</t>
  </si>
  <si>
    <t>Special events</t>
  </si>
  <si>
    <t>6021   Almadina School Society</t>
  </si>
  <si>
    <t>6020   Aurora School Ltd.</t>
  </si>
  <si>
    <t>6017   Boyle Street Education Centre</t>
  </si>
  <si>
    <t>6019   CAPE-Centre for Academic and Personal Excellence Institute</t>
  </si>
  <si>
    <t>0151   Calgary Arts Academy Society</t>
  </si>
  <si>
    <t>0152   Calgary Girls' School Society</t>
  </si>
  <si>
    <t>0045   Connect Charter School Society</t>
  </si>
  <si>
    <t>6015   New Horizons Charter School Society</t>
  </si>
  <si>
    <t>0012   Suzuki Charter School Society</t>
  </si>
  <si>
    <t>0224   Valhalla School Foundation</t>
  </si>
  <si>
    <t>0109   Westmount Charter School Society</t>
  </si>
  <si>
    <t>ECS enhanced program fees</t>
  </si>
  <si>
    <t>Library Books and Fines</t>
  </si>
  <si>
    <t>Clubs &amp; Teams: Fees, Tournaments, Wrapups</t>
  </si>
  <si>
    <t>Replacement of lost items</t>
  </si>
  <si>
    <t>Recycling and miscellaneous</t>
  </si>
  <si>
    <t>Band Supplies</t>
  </si>
  <si>
    <t>Fieldtrips</t>
  </si>
  <si>
    <t>Other fees to enhance education</t>
  </si>
  <si>
    <t>Total</t>
  </si>
  <si>
    <t>OTHER FEES</t>
  </si>
  <si>
    <t>BASIC INSTRUCTION SUPPLIES (Instructional supplies, &amp; materials)</t>
  </si>
  <si>
    <t xml:space="preserve">    Estimated board funded capital asset additions</t>
  </si>
  <si>
    <t xml:space="preserve">    Estimated disposal of unsupported tangible capital assets</t>
  </si>
  <si>
    <t xml:space="preserve">    Estimated unsupported debt principal repayment</t>
  </si>
  <si>
    <t xml:space="preserve">    Budgeted disposal of unsupported tangible capital assets</t>
  </si>
  <si>
    <t xml:space="preserve">    Budgeted amortization of capital assets (expense)</t>
  </si>
  <si>
    <t xml:space="preserve">    Budgeted unsupported debt principal repayment</t>
  </si>
  <si>
    <t>Budgeted amortization of capital assets (expense)</t>
  </si>
  <si>
    <t>B &amp; S administration organization / reorganization</t>
  </si>
  <si>
    <t>1221 8 Street SW</t>
  </si>
  <si>
    <t>618 7th Avenue</t>
  </si>
  <si>
    <t>Ms. Mary Ann Threinen</t>
  </si>
  <si>
    <t>Mr. Todd Burnstad</t>
  </si>
  <si>
    <t>todd.burnstad@epsb.ca</t>
  </si>
  <si>
    <t>683 Wye Road</t>
  </si>
  <si>
    <t>231 Hardin Street</t>
  </si>
  <si>
    <t>9809 Main Street</t>
  </si>
  <si>
    <t>435A Highway #1</t>
  </si>
  <si>
    <t>745 2nd Avenue East</t>
  </si>
  <si>
    <t>6 St. Vital Avenue</t>
  </si>
  <si>
    <t>bryan.turner@livingwaters.ab.ca</t>
  </si>
  <si>
    <t>1000 Strathcona Drive</t>
  </si>
  <si>
    <t>joseagagnon@csno.ab.ca</t>
  </si>
  <si>
    <t>5310 - 49 Street</t>
  </si>
  <si>
    <t>Barrhead</t>
  </si>
  <si>
    <t>Mr. Ryan Boser</t>
  </si>
  <si>
    <t>Mr. Colin Cairney</t>
  </si>
  <si>
    <t>colin.cairney@rdpsd.ab.ca</t>
  </si>
  <si>
    <t>60 Sir Winston Churchill Ave</t>
  </si>
  <si>
    <t>4313 48 Avenue</t>
  </si>
  <si>
    <t>6000 Highway 2A</t>
  </si>
  <si>
    <t>Superintendent</t>
  </si>
  <si>
    <t>Mr. Peter Barron</t>
  </si>
  <si>
    <t>Mr. Michael McMann</t>
  </si>
  <si>
    <t>Ms. Jo-Anne Lanctot</t>
  </si>
  <si>
    <t>Mr. Cam McKeage</t>
  </si>
  <si>
    <t>Dr. Lynne Paradis</t>
  </si>
  <si>
    <t>Authority Code / Name</t>
  </si>
  <si>
    <t>Address</t>
  </si>
  <si>
    <t>Address 1</t>
  </si>
  <si>
    <t>Address 2</t>
  </si>
  <si>
    <t>Address 3</t>
  </si>
  <si>
    <t>Josea Gagnon</t>
  </si>
  <si>
    <t>Rhonda Freeman</t>
  </si>
  <si>
    <t>Mr. Peter Wright</t>
  </si>
  <si>
    <t>CODE</t>
  </si>
  <si>
    <t>Contact Address, Telephone &amp; Email Address</t>
  </si>
  <si>
    <t>Email</t>
  </si>
  <si>
    <t>cjordan@caaschool.com</t>
  </si>
  <si>
    <t>IPoulin@centreest.ca</t>
  </si>
  <si>
    <t>Freemanrh@prsd.ab.ca</t>
  </si>
  <si>
    <t>peter.wright@westwind.ab.ca</t>
  </si>
  <si>
    <t>E-MAIL: EDC.FRA@gov.ab.ca</t>
  </si>
  <si>
    <t>T1Y 6Z1</t>
  </si>
  <si>
    <t>T5L 1M8</t>
  </si>
  <si>
    <t>T4V 0L3</t>
  </si>
  <si>
    <t>T9E 7N3</t>
  </si>
  <si>
    <t>T5J 1E6</t>
  </si>
  <si>
    <t>T9W 2R4</t>
  </si>
  <si>
    <t>T2H 1G2</t>
  </si>
  <si>
    <t>T2P 4T9</t>
  </si>
  <si>
    <t>T2R 0L4</t>
  </si>
  <si>
    <t>T1W 2H5</t>
  </si>
  <si>
    <t>T4G 1W4</t>
  </si>
  <si>
    <t>T1S 1B3</t>
  </si>
  <si>
    <t>T3E 5Z4</t>
  </si>
  <si>
    <t>T9W 1G9</t>
  </si>
  <si>
    <t>T5K 1C2</t>
  </si>
  <si>
    <t>T5H 4G9</t>
  </si>
  <si>
    <t>T8B 1N2</t>
  </si>
  <si>
    <t>T7X 2Y9</t>
  </si>
  <si>
    <t>T1V 1M7</t>
  </si>
  <si>
    <t>T9H 2G2</t>
  </si>
  <si>
    <t>T9H 1T7</t>
  </si>
  <si>
    <t>T0H 1N0</t>
  </si>
  <si>
    <t>T1P 1J4</t>
  </si>
  <si>
    <t>T8V 2P4</t>
  </si>
  <si>
    <t>T7E 1S8</t>
  </si>
  <si>
    <t>T1R 1L2</t>
  </si>
  <si>
    <t>T8N 1K2</t>
  </si>
  <si>
    <t>T0G 1E0</t>
  </si>
  <si>
    <t>T1H 2L7</t>
  </si>
  <si>
    <t>T1G 1Z9</t>
  </si>
  <si>
    <t>T9N 2R2</t>
  </si>
  <si>
    <t>T7S 1P6</t>
  </si>
  <si>
    <t>T1A 8B4</t>
  </si>
  <si>
    <t>T1A 4Y7</t>
  </si>
  <si>
    <t>T8A 3R6</t>
  </si>
  <si>
    <t>T7S 1N8</t>
  </si>
  <si>
    <t>T9N 2L4</t>
  </si>
  <si>
    <t>T8S 1V2</t>
  </si>
  <si>
    <t>T0H 3B0</t>
  </si>
  <si>
    <t>T1H 5S1</t>
  </si>
  <si>
    <t>T7Z 2A8</t>
  </si>
  <si>
    <t>T8S 2A5</t>
  </si>
  <si>
    <t>T8V 4C5</t>
  </si>
  <si>
    <t>T0J 1P0</t>
  </si>
  <si>
    <t>T1B 0K3</t>
  </si>
  <si>
    <t>T4N 6N8</t>
  </si>
  <si>
    <t>T4N 2E6</t>
  </si>
  <si>
    <t>T8N 0G4</t>
  </si>
  <si>
    <t>T0A 3A3</t>
  </si>
  <si>
    <t>T9E 6W9</t>
  </si>
  <si>
    <t>T8R 1L8</t>
  </si>
  <si>
    <t>T6A 2H9</t>
  </si>
  <si>
    <t>T0H 3M0</t>
  </si>
  <si>
    <t>T2N 2V9</t>
  </si>
  <si>
    <t>T0K 0K0</t>
  </si>
  <si>
    <t>T9A 3S3</t>
  </si>
  <si>
    <t>T4T 1P4</t>
  </si>
  <si>
    <t>T4J 1P6</t>
  </si>
  <si>
    <t>Audited</t>
  </si>
  <si>
    <t>LUNCHROOM SUPERVISION &amp; NOON HOUR ACTIVITY FEES</t>
  </si>
  <si>
    <t>Out of district unfunded student revenue</t>
  </si>
  <si>
    <t>Other Revenue/Other (1)/Descriptor</t>
  </si>
  <si>
    <t>Other Revenue/Other (2)/Descriptor</t>
  </si>
  <si>
    <t>Other Revenue/Other (3)/Descriptor</t>
  </si>
  <si>
    <t>Other (Describe)</t>
  </si>
  <si>
    <t>-</t>
  </si>
  <si>
    <t>(Describe here)</t>
  </si>
  <si>
    <t>Non-curricular goods and services</t>
  </si>
  <si>
    <t>Bulk supply sales</t>
  </si>
  <si>
    <t>Ms. Ama Urbinsky</t>
  </si>
  <si>
    <t>118 3132 - 26 Street</t>
  </si>
  <si>
    <t>12245 131 Street NW</t>
  </si>
  <si>
    <t>5402 48 A Avenue</t>
  </si>
  <si>
    <t>3rd Flr 1101 5 Street NW</t>
  </si>
  <si>
    <t>10312 105 Street</t>
  </si>
  <si>
    <t xml:space="preserve">1041 10 A Street </t>
  </si>
  <si>
    <t>Unit C 7239 Flint Road SE</t>
  </si>
  <si>
    <t>1000 - 5th Avenue SW</t>
  </si>
  <si>
    <t>4904 50 Street</t>
  </si>
  <si>
    <t>5031 50 Street</t>
  </si>
  <si>
    <t>5915 Lewis Drive SW</t>
  </si>
  <si>
    <t>1018 1st Avenue</t>
  </si>
  <si>
    <t>PO Box 249</t>
  </si>
  <si>
    <t>9807 106 Street</t>
  </si>
  <si>
    <t>One Kingsway NW</t>
  </si>
  <si>
    <t>Suite 110 381 Grove Drive</t>
  </si>
  <si>
    <t>PO Box 5700</t>
  </si>
  <si>
    <t>PO Bag 1  5213 River Road</t>
  </si>
  <si>
    <t>9902 101 Street</t>
  </si>
  <si>
    <t>3656 1 Avenue</t>
  </si>
  <si>
    <t>Box 870</t>
  </si>
  <si>
    <t>10307 99 Street NW</t>
  </si>
  <si>
    <t>620 12 Street B North</t>
  </si>
  <si>
    <t>6302 56 Street</t>
  </si>
  <si>
    <t>4810 46 Street</t>
  </si>
  <si>
    <t>433 15 Street S</t>
  </si>
  <si>
    <t>Box 1949 4204 Kepler Street</t>
  </si>
  <si>
    <t>1251 1 Avenue SW</t>
  </si>
  <si>
    <t>601 1 Avenue SW</t>
  </si>
  <si>
    <t>PO Box 840</t>
  </si>
  <si>
    <t>6005 50 Avenue</t>
  </si>
  <si>
    <t>9809 77 Avenue PO Bag 1400</t>
  </si>
  <si>
    <t>PO Box 1220</t>
  </si>
  <si>
    <t>101 3305 18 Avenue N</t>
  </si>
  <si>
    <t>4603 48 Street</t>
  </si>
  <si>
    <t>10018 101 Street</t>
  </si>
  <si>
    <t>8611A 108 Street</t>
  </si>
  <si>
    <t xml:space="preserve">918 2nd Avenue </t>
  </si>
  <si>
    <t>5210 61 Street</t>
  </si>
  <si>
    <t>4747 53 Street</t>
  </si>
  <si>
    <t xml:space="preserve">4906 50 Avenue </t>
  </si>
  <si>
    <t>9820 104 Street NW</t>
  </si>
  <si>
    <t>10720 54 Avenue NW</t>
  </si>
  <si>
    <t>Box 148  Valhalla Centre</t>
  </si>
  <si>
    <t>728 32 Street NW</t>
  </si>
  <si>
    <t>445 Main Street PO Box 10</t>
  </si>
  <si>
    <t>5515 47 A Avenue</t>
  </si>
  <si>
    <t>4912 43 Street</t>
  </si>
  <si>
    <t>ryanboser@prrd8.ca</t>
  </si>
  <si>
    <t>Calgary AB</t>
  </si>
  <si>
    <t>Athabasca AB</t>
  </si>
  <si>
    <t>Edmonton AB</t>
  </si>
  <si>
    <t>Camrose AB</t>
  </si>
  <si>
    <t>Nisku AB</t>
  </si>
  <si>
    <t>Wainwright AB</t>
  </si>
  <si>
    <t>Canmore AB</t>
  </si>
  <si>
    <t>Medicine Hat AB</t>
  </si>
  <si>
    <t>Innisfail AB</t>
  </si>
  <si>
    <t>Okatoks AB</t>
  </si>
  <si>
    <t>Stettler AB</t>
  </si>
  <si>
    <t>T9C 2L9</t>
  </si>
  <si>
    <t>St. Albert  AB</t>
  </si>
  <si>
    <t>T0A 3A9</t>
  </si>
  <si>
    <t>Sherwood Park AB</t>
  </si>
  <si>
    <t>Spruce Grove AB</t>
  </si>
  <si>
    <t>High River AB</t>
  </si>
  <si>
    <t>Fort McMurray AB</t>
  </si>
  <si>
    <t>Fort Vermillion AB</t>
  </si>
  <si>
    <t>Strathmore AB</t>
  </si>
  <si>
    <t>Grande Prairie AB</t>
  </si>
  <si>
    <t>Edson AB</t>
  </si>
  <si>
    <t>Brooks AB</t>
  </si>
  <si>
    <t>T5C 3N1</t>
  </si>
  <si>
    <t>High Prairie AB</t>
  </si>
  <si>
    <t>Peace River AB</t>
  </si>
  <si>
    <t>T8T 1K1</t>
  </si>
  <si>
    <t>Lethbridge AB</t>
  </si>
  <si>
    <t>Taber AB</t>
  </si>
  <si>
    <t>Bonnyville AB</t>
  </si>
  <si>
    <t>T1J 2Z5</t>
  </si>
  <si>
    <t>Whitecourt AB</t>
  </si>
  <si>
    <t>Stony Plain AB</t>
  </si>
  <si>
    <t>St. Isidore AB</t>
  </si>
  <si>
    <t>Hanna AB</t>
  </si>
  <si>
    <t>Dunmore AB</t>
  </si>
  <si>
    <t>Red Deer AB</t>
  </si>
  <si>
    <t>St. Paul AB</t>
  </si>
  <si>
    <t>Leduc AB</t>
  </si>
  <si>
    <t>Morinville AB</t>
  </si>
  <si>
    <t>Valhalla AB</t>
  </si>
  <si>
    <t>Cardston AB</t>
  </si>
  <si>
    <t>Wetaskiwin AB</t>
  </si>
  <si>
    <t>Rocky Mountain House AB</t>
  </si>
  <si>
    <t>Ponoka AB</t>
  </si>
  <si>
    <t>Mr. Chris Gilmour</t>
  </si>
  <si>
    <t>Ms. Shauna Boyce</t>
  </si>
  <si>
    <t xml:space="preserve"> </t>
  </si>
  <si>
    <t>0009   Foundations for the Future Charter Academy Charter School Society</t>
  </si>
  <si>
    <t xml:space="preserve">Transportation Expenses </t>
  </si>
  <si>
    <t xml:space="preserve">POM expenses </t>
  </si>
  <si>
    <t xml:space="preserve">Capital Costs - Furniture &amp; Equipment </t>
  </si>
  <si>
    <t xml:space="preserve">    Budgeted capital revenue recognized - Alberta Infrastructure</t>
  </si>
  <si>
    <t>2651 Chinook Winds Drive SW</t>
  </si>
  <si>
    <t>Airdrie, AB</t>
  </si>
  <si>
    <t>T4B 0B4</t>
  </si>
  <si>
    <t>Please note that the information in the section below only includes Certificated Number of Teachers (not FTEs):</t>
  </si>
  <si>
    <t>Certificated Number of Teachers</t>
  </si>
  <si>
    <t>Permanent - Full time</t>
  </si>
  <si>
    <t>Permanent - Part time</t>
  </si>
  <si>
    <t xml:space="preserve">Probationary - Full time </t>
  </si>
  <si>
    <t xml:space="preserve">Probationary - Part time </t>
  </si>
  <si>
    <t xml:space="preserve">Temporary - Full time </t>
  </si>
  <si>
    <t xml:space="preserve">Temporary - Part time </t>
  </si>
  <si>
    <t>Instruction</t>
  </si>
  <si>
    <t>and</t>
  </si>
  <si>
    <t xml:space="preserve">System </t>
  </si>
  <si>
    <t xml:space="preserve">External </t>
  </si>
  <si>
    <t>Maintenance</t>
  </si>
  <si>
    <t>Services</t>
  </si>
  <si>
    <t>TOTAL</t>
  </si>
  <si>
    <t>Alberta municipalities-special tax levies</t>
  </si>
  <si>
    <t>Gains on disposal of tangible capital assets</t>
  </si>
  <si>
    <t xml:space="preserve">Non-certificated salaries and wages </t>
  </si>
  <si>
    <t>SUB - TOTAL</t>
  </si>
  <si>
    <t>Services, contracts and supplies</t>
  </si>
  <si>
    <t>Amortization of supported tangible capital assets</t>
  </si>
  <si>
    <t>Amortization of unsupported tangible capital assets</t>
  </si>
  <si>
    <t>Supported interest on capital debt</t>
  </si>
  <si>
    <t>Unsupported interest on capital debt</t>
  </si>
  <si>
    <t>Losses on disposal of tangible capital assets</t>
  </si>
  <si>
    <t>OPERATING SURPLUS (DEFICIT)</t>
  </si>
  <si>
    <t>BUDGETED SCHEDULE OF PROGRAM OPERATIONS</t>
  </si>
  <si>
    <t>Actual Audited</t>
  </si>
  <si>
    <t>Government of Alberta</t>
  </si>
  <si>
    <t>Amount</t>
  </si>
  <si>
    <t xml:space="preserve">  Note 4</t>
  </si>
  <si>
    <t>Students with Severe Disabilities (PUF)</t>
  </si>
  <si>
    <t>Operations &amp; maintenance</t>
  </si>
  <si>
    <t>System Administration</t>
  </si>
  <si>
    <t xml:space="preserve">Operations </t>
  </si>
  <si>
    <t xml:space="preserve">    Estimated capital revenue recognized - Alberta Infrastructure</t>
  </si>
  <si>
    <t>PLEASE DO NOT USE "SCHOOL GENERATED FUNDS" AS A CATEGORY</t>
  </si>
  <si>
    <t>Home Ed Students</t>
  </si>
  <si>
    <t>Operations &amp; Maintenance</t>
  </si>
  <si>
    <t>Increase in (use of) school generated funds</t>
  </si>
  <si>
    <t>Personnel in System Admin. and External service areas.</t>
  </si>
  <si>
    <t>2125   The Aspen View School Division</t>
  </si>
  <si>
    <t>2285   The Battle River School Division</t>
  </si>
  <si>
    <t>2245   The Black Gold School Division</t>
  </si>
  <si>
    <t>1155   The Buffalo Trail School Division</t>
  </si>
  <si>
    <t>4010   The Calgary Roman Catholic Separate School Division</t>
  </si>
  <si>
    <t>3030   The Calgary School Division</t>
  </si>
  <si>
    <t>3065   The Canadian Rockies School Division</t>
  </si>
  <si>
    <t>4208   The Christ the Redeemer Catholic Separate School Division</t>
  </si>
  <si>
    <t>4330   The East Central Alberta Catholic Separate School Division</t>
  </si>
  <si>
    <t>8060   The East Central Francophone Education Region</t>
  </si>
  <si>
    <t>3020   The Edmonton School Division</t>
  </si>
  <si>
    <t>2195   The Elk Island School Division</t>
  </si>
  <si>
    <t>1180   The Foothills School Division</t>
  </si>
  <si>
    <t>3260   The Fort McMurray School Division</t>
  </si>
  <si>
    <t>4160   The Fort McMurray Roman Catholic Separate School Division</t>
  </si>
  <si>
    <t>1250   The Fort Vermilion School Division</t>
  </si>
  <si>
    <t>2155   The Golden Hills School Division</t>
  </si>
  <si>
    <t>4130   The Grande Prairie Roman Catholic Separate School Division</t>
  </si>
  <si>
    <t>3240   The Grande Prairie School Division</t>
  </si>
  <si>
    <t>1085   The Grande Yellowhead School Division</t>
  </si>
  <si>
    <t>2045   The Grasslands School Division</t>
  </si>
  <si>
    <t>8040   The Greater North Central Francophone Education Region</t>
  </si>
  <si>
    <t>4077   The Greater St. Albert Roman Catholic Separate School Division</t>
  </si>
  <si>
    <t>1220   The High Prairie School Division</t>
  </si>
  <si>
    <t>4481   The Holy Spirit Roman Catholic Separate School Division</t>
  </si>
  <si>
    <t>1045   The Horizon School Division</t>
  </si>
  <si>
    <t>4105   The Lakeland Roman Catholic Separate School Division</t>
  </si>
  <si>
    <t>3040   The Lethbridge School Division</t>
  </si>
  <si>
    <t>4501   The Medicine Hat Roman Catholic Separate School Division</t>
  </si>
  <si>
    <t>3050   The Medicine Hat School Division</t>
  </si>
  <si>
    <t>2275   The Northern Gateway School Division</t>
  </si>
  <si>
    <t>1245   The Northern Lights School Division</t>
  </si>
  <si>
    <t>1280   The Northland School Division</t>
  </si>
  <si>
    <t>8050   The Northwest Francophone Education Region</t>
  </si>
  <si>
    <t>2255   The Palliser School Division</t>
  </si>
  <si>
    <t>2305   The Parkland School Division</t>
  </si>
  <si>
    <t>1070   The Peace River School Division</t>
  </si>
  <si>
    <t>1175   The Pembina Hills School Division</t>
  </si>
  <si>
    <t>1115   The Prairie Land School Division</t>
  </si>
  <si>
    <t>3070   The Red Deer School Division</t>
  </si>
  <si>
    <t>1190   The Rocky View School Division</t>
  </si>
  <si>
    <t>7020   The St. Albert School Division</t>
  </si>
  <si>
    <t>2185   The St. Paul School Division</t>
  </si>
  <si>
    <t>1110   The Sturgeon School Division</t>
  </si>
  <si>
    <t>2115   The Wetaskiwin School Division</t>
  </si>
  <si>
    <t>1325   The Wild Rose School Division</t>
  </si>
  <si>
    <t>Aspen View Public School Division No. 78</t>
  </si>
  <si>
    <t>Black Gold Regional Division No. 18</t>
  </si>
  <si>
    <t>Buffalo Trail Public Schools Regional Division No. 28</t>
  </si>
  <si>
    <t>Calgary Roman Catholic Separate School District No. 1</t>
  </si>
  <si>
    <t>Calgary School District No. 19</t>
  </si>
  <si>
    <t>Canadian Rockies Regional Division No. 12</t>
  </si>
  <si>
    <t>CAPE - Centre for Academic and Personal Excellence Institute</t>
  </si>
  <si>
    <t>Chinook's Edge School Division No. 73</t>
  </si>
  <si>
    <t>Christ the Redeemer Catholic Separate Regional Division No. 3</t>
  </si>
  <si>
    <t>Connect Charter School Society (March 5, 2014)</t>
  </si>
  <si>
    <t>East Central Alberta Catholic Separate Schools Regional Division No. 16</t>
  </si>
  <si>
    <t>East Central Francophone Education Region No. 3</t>
  </si>
  <si>
    <t>Edmonton Catholic Separate School District No. 7</t>
  </si>
  <si>
    <t>Edmonton School District No. 7</t>
  </si>
  <si>
    <t>Elk Island Catholic Separate Regional Division No. 41</t>
  </si>
  <si>
    <t>Elk Island Public Schools Regional Division No. 14</t>
  </si>
  <si>
    <t>Evergreen Catholic Separate Regional Division No. 2</t>
  </si>
  <si>
    <t>Foothills School Division No. 38</t>
  </si>
  <si>
    <t>Fort McMurray Public School District No. 2833</t>
  </si>
  <si>
    <t>Fort McMurray Roman Catholic Separate School District No. 32</t>
  </si>
  <si>
    <t>Fort Vermilion School Division No. 52</t>
  </si>
  <si>
    <t>Foundations for the Future Charter Academy Charter School Society</t>
  </si>
  <si>
    <t>Golden Hills School Division No. 75</t>
  </si>
  <si>
    <t>Grande Prairie Roman Catholic Separate School District No. 28</t>
  </si>
  <si>
    <t>Grande Yellowhead Public School Division No. 77</t>
  </si>
  <si>
    <t>Greater North Central Francophone Education Region No. 2</t>
  </si>
  <si>
    <t>Greater St. Albert Roman Catholic Separate School District No. 734</t>
  </si>
  <si>
    <t>High Prairie School Division No. 48</t>
  </si>
  <si>
    <t>Holy Family Catholic Regional Division No. 37</t>
  </si>
  <si>
    <t>Holy Spirit Roman Catholic Separate Regional Division No. 4</t>
  </si>
  <si>
    <t>Horizon School Division No. 67</t>
  </si>
  <si>
    <t>Lakeland Roman Catholic Separate School District No. 150</t>
  </si>
  <si>
    <t>Living Waters Catholic Regional Division No. 42</t>
  </si>
  <si>
    <t>Livingstone Range School Division No. 68</t>
  </si>
  <si>
    <t>The Medicine Hat Catholic Board of Education</t>
  </si>
  <si>
    <t>Medicine Hat Public School District No. 76</t>
  </si>
  <si>
    <t>Northern Gateway Regional Division No. 10</t>
  </si>
  <si>
    <t>Northern Lights School Division No. 69</t>
  </si>
  <si>
    <t>Northland School Division No. 61</t>
  </si>
  <si>
    <t>Northwest Francophone Education Region No. 1</t>
  </si>
  <si>
    <t>Palliser Regional Division No. 26</t>
  </si>
  <si>
    <t>Parkland School Division No. 70</t>
  </si>
  <si>
    <t>Peace River School Division No. 10</t>
  </si>
  <si>
    <t>Pembina Hills Regional Division No. 7</t>
  </si>
  <si>
    <t>Prairie Land Regional Division No. 25</t>
  </si>
  <si>
    <t>Prairie Rose School Division No. 8</t>
  </si>
  <si>
    <t>Red Deer Catholic Regional Division No. 39</t>
  </si>
  <si>
    <t>Red Deer Public School District No. 104</t>
  </si>
  <si>
    <t>Rocky View School Division No. 41</t>
  </si>
  <si>
    <t>St. Albert Public School District No. 5565</t>
  </si>
  <si>
    <t>St. Paul Education Regional Division No. 1</t>
  </si>
  <si>
    <t>St. Thomas Aquinas Roman Catholic Separate Regional Division No. 38</t>
  </si>
  <si>
    <t>Sturgeon School Division No. 24</t>
  </si>
  <si>
    <t>The Southern Francophone Education Region No. 4</t>
  </si>
  <si>
    <t>Westwind School Division No. 74</t>
  </si>
  <si>
    <t>Wild Rose School Division No. 66</t>
  </si>
  <si>
    <t>Wolf Creek School Division No. 72</t>
  </si>
  <si>
    <t>Mrs. Iva Paulik</t>
  </si>
  <si>
    <t>Tessa Hetu</t>
  </si>
  <si>
    <t>Mr. Michael R. Brenneis CPA, CA</t>
  </si>
  <si>
    <t>T7N1P3</t>
  </si>
  <si>
    <t>ipaulik@gsacrd.ab.ca</t>
  </si>
  <si>
    <t>Mr. Christopher Fuzessy</t>
  </si>
  <si>
    <t>Mr. Alexander McDonald</t>
  </si>
  <si>
    <t>Mr. Rick Cusson</t>
  </si>
  <si>
    <t>Mr. Darren Mazutinec</t>
  </si>
  <si>
    <t xml:space="preserve">Instructional - Other non-certificated instruction </t>
  </si>
  <si>
    <t>Instructional - Education Assistants</t>
  </si>
  <si>
    <t>Transportation - Bus Drivers Employed</t>
  </si>
  <si>
    <t>Transportation - Other Staff</t>
  </si>
  <si>
    <t>Bus drivers employed, but not contracted</t>
  </si>
  <si>
    <t>Other personnel providing direct support to the transportion of students to and from school other than bus drivers employed</t>
  </si>
  <si>
    <t>Personnel support students as part of a multidisciplinary team with teachers and other other support personnel to provide meaningful instruction</t>
  </si>
  <si>
    <t>Personnel providing instruction support for schools under 'Instruction' program areas other than EAs</t>
  </si>
  <si>
    <t xml:space="preserve">    Estimated assumptions/transfers of operations - capital lease addition</t>
  </si>
  <si>
    <t xml:space="preserve">    Projected assumptions/transfers of operations - capital lease addition</t>
  </si>
  <si>
    <t>Increased insurance costs - unsupported</t>
  </si>
  <si>
    <t>Grid creep, net salary increases</t>
  </si>
  <si>
    <t>Unsupported amortization to capital reserves</t>
  </si>
  <si>
    <t>Techonology asset renewal</t>
  </si>
  <si>
    <t xml:space="preserve">Approved </t>
  </si>
  <si>
    <t>0053   The Chinook's Edge School Division</t>
  </si>
  <si>
    <t>0052   The Clearview School Division</t>
  </si>
  <si>
    <t>0110   The Edmonton Catholic Separate School Division</t>
  </si>
  <si>
    <t>0046   The Elk Island Catholic Separate School Division</t>
  </si>
  <si>
    <t>0048   The Evergreen Catholic Separate School Division</t>
  </si>
  <si>
    <t>0021   The Holy Family Catholic Separate School Division</t>
  </si>
  <si>
    <t>0047   The Living Waters Catholic Separate School Division</t>
  </si>
  <si>
    <t>1135   The Livingstone Range School Division</t>
  </si>
  <si>
    <t>0177   The Peace Wapiti School Division</t>
  </si>
  <si>
    <t>0195   The Prairie Rose School Division</t>
  </si>
  <si>
    <t>0019   The Red Deer Catholic Separate School Division</t>
  </si>
  <si>
    <t>0284   The Southern Francophone Education Region</t>
  </si>
  <si>
    <t>0020   The St. Thomas Aquinas Roman Catholic Separate School Division</t>
  </si>
  <si>
    <t>0056   The Westwind School Division</t>
  </si>
  <si>
    <t>0054   The Wolf Creek School Division</t>
  </si>
  <si>
    <t>Union Staff</t>
  </si>
  <si>
    <t>Certificated Staffing Change due to:</t>
  </si>
  <si>
    <t/>
  </si>
  <si>
    <t xml:space="preserve">The Battle River School Division </t>
  </si>
  <si>
    <t>Clearview Public Schools</t>
  </si>
  <si>
    <t>The Grande Prairie Public School Division</t>
  </si>
  <si>
    <t>The Grasslands School Division</t>
  </si>
  <si>
    <t>Lethbridge School Division</t>
  </si>
  <si>
    <t xml:space="preserve">Peace Wapiti School Division </t>
  </si>
  <si>
    <t>Wetaskiwin Regional Public Schools</t>
  </si>
  <si>
    <t>Chelsey Volkman</t>
  </si>
  <si>
    <t>Katelyn Nickel</t>
  </si>
  <si>
    <t>Marc Labonté</t>
  </si>
  <si>
    <t xml:space="preserve">Patricia Dundas </t>
  </si>
  <si>
    <t>Tamara Spong</t>
  </si>
  <si>
    <t>mlabonte@centrenord.ab.ca</t>
  </si>
  <si>
    <t>pdundas@newhorizons.ca</t>
  </si>
  <si>
    <t>7000 Railway Street SE, Unit 110</t>
  </si>
  <si>
    <t>10127 – 120 Ave.</t>
  </si>
  <si>
    <t>T2H 3A8</t>
  </si>
  <si>
    <t>T8V 8H8</t>
  </si>
  <si>
    <t>Dr. Bryan Szumlas</t>
  </si>
  <si>
    <t>Dr. Clint Moroziuk</t>
  </si>
  <si>
    <t>Sales of services and products</t>
  </si>
  <si>
    <t>Please disclose amounts paid by parents of students that are recorded as "Sales of services and products" (rather than fee revenue).  Note that this schedule should include only amounts collected from parents and so it may not agree with the Statement of Operations.</t>
  </si>
  <si>
    <t>Explanation of Changes to Non-Certificated Staff:</t>
  </si>
  <si>
    <t xml:space="preserve">Sales of services and products </t>
  </si>
  <si>
    <t>0369JRTY</t>
  </si>
  <si>
    <t>0370MTUY</t>
  </si>
  <si>
    <t xml:space="preserve">New Humble Community School  </t>
  </si>
  <si>
    <t>The STEM Innovation Academy</t>
  </si>
  <si>
    <t xml:space="preserve">Lisa Davis </t>
  </si>
  <si>
    <t>ECS</t>
  </si>
  <si>
    <t>Instruction - Grade 1 to 12</t>
  </si>
  <si>
    <t>Grade 1 to 12</t>
  </si>
  <si>
    <t xml:space="preserve">  Grades 10 to 12 </t>
  </si>
  <si>
    <t>Grades 1 to 12</t>
  </si>
  <si>
    <t xml:space="preserve">  Total </t>
  </si>
  <si>
    <t>Total Enrolled Students, Grades 1-12</t>
  </si>
  <si>
    <t>EARLY CHILDHOOD SERVICES (ECS)</t>
  </si>
  <si>
    <t>Total Enrolled Children - ECS</t>
  </si>
  <si>
    <t>FTE's Enrolled, ECS</t>
  </si>
  <si>
    <t xml:space="preserve">Capital Reserves Usage </t>
  </si>
  <si>
    <t>Actual hours divided by 950</t>
  </si>
  <si>
    <t xml:space="preserve">Donations and other contributions </t>
  </si>
  <si>
    <t>The Aspen View School Division</t>
  </si>
  <si>
    <t>The Battle River School Division</t>
  </si>
  <si>
    <t>The Black Gold School Division</t>
  </si>
  <si>
    <t>The Buffalo Trail School Division</t>
  </si>
  <si>
    <t>The Calgary Roman Catholic Separate School Division</t>
  </si>
  <si>
    <t>The Calgary School Division</t>
  </si>
  <si>
    <t>The Canadian Rockies School Division</t>
  </si>
  <si>
    <t>The Chinook's Edge School Division</t>
  </si>
  <si>
    <t>The Christ the Redeemer Catholic Separate School Division</t>
  </si>
  <si>
    <t>The Clearview School Division</t>
  </si>
  <si>
    <t>The East Central Alberta Catholic Separate School Division</t>
  </si>
  <si>
    <t>The East Central Francophone Education Region</t>
  </si>
  <si>
    <t>The Edmonton Catholic Separate School Division</t>
  </si>
  <si>
    <t>The Edmonton School Division</t>
  </si>
  <si>
    <t>The Elk Island Catholic Separate School Division</t>
  </si>
  <si>
    <t>The Elk Island School Division</t>
  </si>
  <si>
    <t>The Evergreen Catholic Separate School Division</t>
  </si>
  <si>
    <t>The Foothills School Division</t>
  </si>
  <si>
    <t>The Fort McMurray School Division</t>
  </si>
  <si>
    <t>The Fort McMurray Roman Catholic Separate School Division</t>
  </si>
  <si>
    <t>The Fort Vermilion School Division</t>
  </si>
  <si>
    <t>The Golden Hills School Division</t>
  </si>
  <si>
    <t>The Grande Prairie Roman Catholic Separate School Division</t>
  </si>
  <si>
    <t>The Grande Prairie School Division</t>
  </si>
  <si>
    <t>The Grande Yellowhead School Division</t>
  </si>
  <si>
    <t>The Greater North Central Francophone Education Region</t>
  </si>
  <si>
    <t>The Greater St. Albert Roman Catholic Separate School Division</t>
  </si>
  <si>
    <t>The High Prairie School Division</t>
  </si>
  <si>
    <t>The Holy Family Catholic Separate School Division</t>
  </si>
  <si>
    <t>The Holy Spirit Roman Catholic Separate School Division</t>
  </si>
  <si>
    <t>The Horizon School Division</t>
  </si>
  <si>
    <t>The Lakeland Roman Catholic Separate School Division</t>
  </si>
  <si>
    <t>The Lethbridge School Division</t>
  </si>
  <si>
    <t>The Living Waters Catholic Separate School Division</t>
  </si>
  <si>
    <t>The Livingstone Range School Division</t>
  </si>
  <si>
    <t>Lloydminster Public School Division</t>
  </si>
  <si>
    <t>Lloydminster Roman Catholic Separate School Division</t>
  </si>
  <si>
    <t>The Medicine Hat School Division</t>
  </si>
  <si>
    <t>The Medicine Hat Roman Catholic Separate School Division</t>
  </si>
  <si>
    <t>The Northern Gateway School Division</t>
  </si>
  <si>
    <t>The Northern Lights School Division</t>
  </si>
  <si>
    <t>The Northland School Division</t>
  </si>
  <si>
    <t>The Northwest Francophone Education Region</t>
  </si>
  <si>
    <t>The Palliser School Division</t>
  </si>
  <si>
    <t>The Parkland School Division</t>
  </si>
  <si>
    <t>The Peace River School Division</t>
  </si>
  <si>
    <t>The Peace Wapiti School Division</t>
  </si>
  <si>
    <t>The Pembina Hills School Division</t>
  </si>
  <si>
    <t>The Prairie Land School Division</t>
  </si>
  <si>
    <t>The Prairie Rose School Division</t>
  </si>
  <si>
    <t>The Red Deer Catholic Separate School Division</t>
  </si>
  <si>
    <t>The Red Deer School Division</t>
  </si>
  <si>
    <t>The Rocky View School Division</t>
  </si>
  <si>
    <t>The St. Albert School Division</t>
  </si>
  <si>
    <t>The St. Paul School Division</t>
  </si>
  <si>
    <t>The St. Thomas Aquinas Roman Catholic Separate School Division</t>
  </si>
  <si>
    <t>The Sturgeon School Division</t>
  </si>
  <si>
    <t>The Southern Francophone Education Region</t>
  </si>
  <si>
    <t>The Westwind School Division</t>
  </si>
  <si>
    <t>The Wetaskiwin School Division</t>
  </si>
  <si>
    <t>The Wild Rose School Division</t>
  </si>
  <si>
    <t>The Wolf Creek School Division</t>
  </si>
  <si>
    <t>Connect Charter School Society</t>
  </si>
  <si>
    <t>Accretion expenses</t>
  </si>
  <si>
    <t>Alberta Infrastructure - remediation</t>
  </si>
  <si>
    <t>Alberta Infrastructure - non remediation</t>
  </si>
  <si>
    <t xml:space="preserve">    Budgeted board funded ARO liabilities - recognition</t>
  </si>
  <si>
    <t xml:space="preserve">    Budgeted board funded ARO liabilities - remediation</t>
  </si>
  <si>
    <t>Budgeted board funded ARO liabilities - recognition</t>
  </si>
  <si>
    <t>Budgeted board funded ARO liabilities - remediation</t>
  </si>
  <si>
    <t>Budgeted disposal of board funded TCA and ARO TCA</t>
  </si>
  <si>
    <t>Budgeted capital revenue recognized, including ARO assets amortization</t>
  </si>
  <si>
    <t>SURPLUS/DEFICITS</t>
  </si>
  <si>
    <t>Amortization of supported ARO tangible capital assets</t>
  </si>
  <si>
    <t>Amortization of unsupported ARO tangible capital assets</t>
  </si>
  <si>
    <t xml:space="preserve">    Projected board funded tangible capital asset additions</t>
  </si>
  <si>
    <t xml:space="preserve">    Projected board funded ARO tangible capital asset additions</t>
  </si>
  <si>
    <t xml:space="preserve">    Budgeted disposal of unsupported ARO tangible capital assets</t>
  </si>
  <si>
    <t xml:space="preserve">Explanation </t>
  </si>
  <si>
    <t xml:space="preserve">    Budgeted amortization of ARO tangible capital assets</t>
  </si>
  <si>
    <t>0399   Holden Rural Academy</t>
  </si>
  <si>
    <t xml:space="preserve">0369   New Humble Community School </t>
  </si>
  <si>
    <t>0370   The STEM Innovation Academy</t>
  </si>
  <si>
    <t>Financial Reporting &amp; Accountability Branch</t>
  </si>
  <si>
    <t>Total Enrolled Students, ECS</t>
  </si>
  <si>
    <t>Note 4</t>
  </si>
  <si>
    <t>School Authority Name</t>
  </si>
  <si>
    <t xml:space="preserve">Holden Rural Academy </t>
  </si>
  <si>
    <t>9989FSD5</t>
  </si>
  <si>
    <t>TAAPCS Conference fees</t>
  </si>
  <si>
    <t>Administrative Fee</t>
  </si>
  <si>
    <t>Kindergarten Program fees</t>
  </si>
  <si>
    <t>Lost or Damaged Textbook fees</t>
  </si>
  <si>
    <t>Casino</t>
  </si>
  <si>
    <t>Other - Commisions, Summer School Admin Revenue, etc</t>
  </si>
  <si>
    <t>Other - Fundraising donations</t>
  </si>
  <si>
    <t>Gifts &amp; Donations</t>
  </si>
  <si>
    <t>Other Revenue</t>
  </si>
  <si>
    <t>Other Sales and Services</t>
  </si>
  <si>
    <t>Other Fundraising Revenue</t>
  </si>
  <si>
    <t>Other Donation Revenue</t>
  </si>
  <si>
    <t>Parent paid donations and fundraising (estimated)</t>
  </si>
  <si>
    <t>Interest revenue</t>
  </si>
  <si>
    <t>Administrative fees and interest</t>
  </si>
  <si>
    <t>Fundraising for third parties</t>
  </si>
  <si>
    <t>Other (Describe): Other Revenue and Administration (Interest)</t>
  </si>
  <si>
    <t>Other (Describe): Student Travel</t>
  </si>
  <si>
    <t>Book Fair, Literacy etc.</t>
  </si>
  <si>
    <t>Prior years' fees</t>
  </si>
  <si>
    <t>Holden Rural Academy</t>
  </si>
  <si>
    <t>Mr. Ayman Abdellatif</t>
  </si>
  <si>
    <t>Wen Liang</t>
  </si>
  <si>
    <t>Cole Jordan</t>
  </si>
  <si>
    <t>Sadiq Valliani</t>
  </si>
  <si>
    <t>Janice Ouellet</t>
  </si>
  <si>
    <t xml:space="preserve">Ms. Amanda Au-Yeung </t>
  </si>
  <si>
    <t>Jhamily Estrada</t>
  </si>
  <si>
    <t>Nicole MacMullin</t>
  </si>
  <si>
    <t>Director of Finance</t>
  </si>
  <si>
    <t>Darla Smith</t>
  </si>
  <si>
    <t>Nicholas Masvikeni</t>
  </si>
  <si>
    <t>Barb MacIntyre</t>
  </si>
  <si>
    <t>Louis Arseneault</t>
  </si>
  <si>
    <t>Ms. Sherri Reid</t>
  </si>
  <si>
    <t>Mr. Kevin Puboda</t>
  </si>
  <si>
    <t xml:space="preserve">Suite 295, 6715 - 8 Street NE </t>
  </si>
  <si>
    <t>T2E 7H7</t>
  </si>
  <si>
    <t>Mr. Ahmad Jamal ElRafih</t>
  </si>
  <si>
    <t>Mr. Ian Gray</t>
  </si>
  <si>
    <t>Mr. Paul Corrigan</t>
  </si>
  <si>
    <t>Ms. Cindy Escott</t>
  </si>
  <si>
    <t>Ms. Annalee Nutter</t>
  </si>
  <si>
    <t>Mr. Scott Brandt</t>
  </si>
  <si>
    <t>Mrs. E. Joanne Higgins</t>
  </si>
  <si>
    <t>Mr. Michael Borgfjord</t>
  </si>
  <si>
    <t>Mr. Chad Erickson</t>
  </si>
  <si>
    <t>Mr. Tim De Ruyck</t>
  </si>
  <si>
    <t>Holden AB</t>
  </si>
  <si>
    <t>5335 50 Avenue</t>
  </si>
  <si>
    <t>T0B 2C0</t>
  </si>
  <si>
    <t>Calmar AB</t>
  </si>
  <si>
    <t>T0C 0V0</t>
  </si>
  <si>
    <t>Mr. Wesley Oginski</t>
  </si>
  <si>
    <t>wliang@auroraschool.ca</t>
  </si>
  <si>
    <t>Sadiq.Valliani@classicalacademy.ca</t>
  </si>
  <si>
    <t>jouellet@capeisgreat.org</t>
  </si>
  <si>
    <t>amanda.a@connectcharter.ca</t>
  </si>
  <si>
    <t>jhamily.estrada@ffca-calgary.com</t>
  </si>
  <si>
    <t>thetu@lrcssd.ca</t>
  </si>
  <si>
    <t>l.davis@stemia.ca</t>
  </si>
  <si>
    <t>jean_champagne@sperd.ca</t>
  </si>
  <si>
    <t>macintyreb@suzukischool.ca</t>
  </si>
  <si>
    <t>louis.arseneault@francosud.ca</t>
  </si>
  <si>
    <t>Sherri.Reid@wrps11.ca</t>
  </si>
  <si>
    <t>kevin.pobuda@wolfcreek.ab.ca</t>
  </si>
  <si>
    <t>Because they are funded separately, Home Education students are not included with total net enrolled students. Home Education Kindergartens, under ECS, do not apply to charter schools.</t>
  </si>
  <si>
    <t>[Education Act, Sections 139(2)(a) and 244]</t>
  </si>
  <si>
    <t>Blue</t>
  </si>
  <si>
    <r>
      <t xml:space="preserve">Data input is </t>
    </r>
    <r>
      <rPr>
        <b/>
        <u/>
        <sz val="10"/>
        <rFont val="Arial"/>
        <family val="2"/>
      </rPr>
      <t xml:space="preserve">required </t>
    </r>
  </si>
  <si>
    <t>Grey</t>
  </si>
  <si>
    <t>No entry required - the cell is protected.</t>
  </si>
  <si>
    <t>Pink</t>
  </si>
  <si>
    <t>Populated from data entered in this template (i.e. other tabs)</t>
  </si>
  <si>
    <t>White</t>
  </si>
  <si>
    <t>Green</t>
  </si>
  <si>
    <t>Yellow</t>
  </si>
  <si>
    <t>Calculation cells. These are protected and cannot be changed.</t>
  </si>
  <si>
    <t>Legend:</t>
  </si>
  <si>
    <t>Prior to Current Budget</t>
  </si>
  <si>
    <t>Actual to Current Budget</t>
  </si>
  <si>
    <t>% Variance</t>
  </si>
  <si>
    <t xml:space="preserve"> $ Variance</t>
  </si>
  <si>
    <t>Variance Analysis: Net Change from Prior</t>
  </si>
  <si>
    <t>Investment</t>
  </si>
  <si>
    <t>Unrestricted</t>
  </si>
  <si>
    <t>A.O.S.</t>
  </si>
  <si>
    <t>in TCA</t>
  </si>
  <si>
    <t>Endowments</t>
  </si>
  <si>
    <t>Surplus</t>
  </si>
  <si>
    <t>Percentage Change</t>
  </si>
  <si>
    <t>Funded Enrolment</t>
  </si>
  <si>
    <t>Funding Ratio</t>
  </si>
  <si>
    <t>Board Estimates and Actuals:</t>
  </si>
  <si>
    <t>A.E. Revenue</t>
  </si>
  <si>
    <t>Total WMA Enrolment</t>
  </si>
  <si>
    <t>Base Instruction Rate</t>
  </si>
  <si>
    <t>Total Funding</t>
  </si>
  <si>
    <t>WMA Enrolment (FTEs)</t>
  </si>
  <si>
    <t>@ 50%</t>
  </si>
  <si>
    <t>@ 30%</t>
  </si>
  <si>
    <t>@ 20%</t>
  </si>
  <si>
    <t>Grades 1 to 9</t>
  </si>
  <si>
    <t>Grades 10 to 12</t>
  </si>
  <si>
    <t>Totals</t>
  </si>
  <si>
    <t>Minimum program hours is 475 Hours</t>
  </si>
  <si>
    <t>Certificated Salary Per Teacher</t>
  </si>
  <si>
    <t>Certificated salaries expense (by object)</t>
  </si>
  <si>
    <t>Certificated FTE</t>
  </si>
  <si>
    <t>Ratios (Salary per FTE)</t>
  </si>
  <si>
    <t>Certificated Benefits Per Teacher</t>
  </si>
  <si>
    <t>Certificated benefits expense (by object)</t>
  </si>
  <si>
    <t>Ratio (Benefits per FTE)</t>
  </si>
  <si>
    <t>Change in Certificated # of Teachers</t>
  </si>
  <si>
    <t xml:space="preserve">Increase/Decrease </t>
  </si>
  <si>
    <t>Non-Certificated Salary Per Staff</t>
  </si>
  <si>
    <t>Non-certificated salary &amp; wage expense (by object)</t>
  </si>
  <si>
    <t>Non-certificated FTE</t>
  </si>
  <si>
    <t>Non-Certificated Benefits Per Staff</t>
  </si>
  <si>
    <t>Non-certificated benefit expense (by object)</t>
  </si>
  <si>
    <t>Total Certificated Staff FTE</t>
  </si>
  <si>
    <t>Total Negative Change in Certificated FTEs</t>
  </si>
  <si>
    <t>Total Change</t>
  </si>
  <si>
    <t>Total Non-Certificated Staff FTE</t>
  </si>
  <si>
    <t>@ 250 Days</t>
  </si>
  <si>
    <t>@ 200 Days</t>
  </si>
  <si>
    <t>Other 4 - please use this row only if no other row is appropriate</t>
  </si>
  <si>
    <t>2473 Thrive Charter School Society</t>
  </si>
  <si>
    <t>Thrive Charter School Society</t>
  </si>
  <si>
    <t>2473   Thrive Charter School Society</t>
  </si>
  <si>
    <t>10735 McQueen Road</t>
  </si>
  <si>
    <t>T5N 3L1</t>
  </si>
  <si>
    <t>0400 STEM Collegiate Canada Society</t>
  </si>
  <si>
    <t>0400   STEM Collegiate Canada Society</t>
  </si>
  <si>
    <t>STEM Collegiate Canada Society</t>
  </si>
  <si>
    <t>4703 52 Ave NW</t>
  </si>
  <si>
    <t>T6B 3R6</t>
  </si>
  <si>
    <t>NO</t>
  </si>
  <si>
    <t>0395   Alberta Classical Academy Ltd.</t>
  </si>
  <si>
    <t>DETAILS OF RESERVES AND</t>
  </si>
  <si>
    <t>SECTION B: (MAX LIMIT EXEMPTION CRITERIA)</t>
  </si>
  <si>
    <t>2025/26</t>
  </si>
  <si>
    <t>2026/27</t>
  </si>
  <si>
    <t>Additional Comments</t>
  </si>
  <si>
    <t>Opening operating reserve balance</t>
  </si>
  <si>
    <t>Alberta Classical Academy Ltd.</t>
  </si>
  <si>
    <t>2024/2025</t>
  </si>
  <si>
    <t>Sports/Clubs</t>
  </si>
  <si>
    <t>Trips/Travel Groups</t>
  </si>
  <si>
    <t>Other revenues</t>
  </si>
  <si>
    <t>New Humble Community School Association</t>
  </si>
  <si>
    <t>Book rental</t>
  </si>
  <si>
    <t>Schedule of Program Operations</t>
  </si>
  <si>
    <t>Statement of Operations</t>
  </si>
  <si>
    <t>Schedule of Fees</t>
  </si>
  <si>
    <t>Staff STATS</t>
  </si>
  <si>
    <t>Net Transfer Between Operating and Capital Reserves</t>
  </si>
  <si>
    <t>MAXIMUM OPERATING RESERVE LIMIT EXEMPTION CRITERIA</t>
  </si>
  <si>
    <r>
      <t xml:space="preserve">    Estimated reserve transfers (net)</t>
    </r>
    <r>
      <rPr>
        <b/>
        <sz val="9"/>
        <rFont val="Arial"/>
        <family val="2"/>
      </rPr>
      <t xml:space="preserve"> </t>
    </r>
  </si>
  <si>
    <t xml:space="preserve">    Projected reserve transfers (net)</t>
  </si>
  <si>
    <t>System Administration Grant</t>
  </si>
  <si>
    <t>Public Authority Total</t>
  </si>
  <si>
    <t>SGF in AS (Current)</t>
  </si>
  <si>
    <t>RANK / EXP</t>
  </si>
  <si>
    <t>Schedule of Net Assets</t>
  </si>
  <si>
    <t>Student STATS tab</t>
  </si>
  <si>
    <t>Sch of Program Ops</t>
  </si>
  <si>
    <t>Staff STATS tab</t>
  </si>
  <si>
    <t>rev/AI - rem/TotalBudget 2023/24</t>
  </si>
  <si>
    <t>rev/AI - non rem/TotalBudget 2023/24</t>
  </si>
  <si>
    <t>VBA Information:</t>
  </si>
  <si>
    <t xml:space="preserve">Total Certificated Benefits % of Total Cert. Salaries </t>
  </si>
  <si>
    <t>Total Non-Cert. Benefits % of Non- Cert. Sal.</t>
  </si>
  <si>
    <t>Total Salaries &amp; Benefits % of Total Expenses</t>
  </si>
  <si>
    <t>Benefits as % of Salaries</t>
  </si>
  <si>
    <t>System Administration Check (Column I)</t>
  </si>
  <si>
    <t>Amount Underspent/(Overspent)</t>
  </si>
  <si>
    <t>Schedule of AOS</t>
  </si>
  <si>
    <t>ASO</t>
  </si>
  <si>
    <t>Operating Reserves</t>
  </si>
  <si>
    <t>Unrestricted Surplus</t>
  </si>
  <si>
    <t>Capital Reserves</t>
  </si>
  <si>
    <t>Variance ($)</t>
  </si>
  <si>
    <t>Variance (%)</t>
  </si>
  <si>
    <t>% of Annual Expenses 2024/25</t>
  </si>
  <si>
    <t>Amber.Oko@aspenview.org</t>
  </si>
  <si>
    <t>chelsey.volkman@gshare.blackgold.ca</t>
  </si>
  <si>
    <t>ssandhu@bsec.ab.ca</t>
  </si>
  <si>
    <t>vanessa.klettke@cssd.ab.ca</t>
  </si>
  <si>
    <t>Vanessa Klettke</t>
  </si>
  <si>
    <t>naltaf@cesd73.ca</t>
  </si>
  <si>
    <t>Nadeem Altaf</t>
  </si>
  <si>
    <t>Mauricio Reyes</t>
  </si>
  <si>
    <t>ssemagin@ecsrd.ca</t>
  </si>
  <si>
    <t xml:space="preserve">Sergey Semagin </t>
  </si>
  <si>
    <t>NicoleMacMullin@gpcsd.ca</t>
  </si>
  <si>
    <t>zachary.silva@hfcrd.ab.ca</t>
  </si>
  <si>
    <t>Zachary Silva</t>
  </si>
  <si>
    <t>cheryl.jensen@crps.ca</t>
  </si>
  <si>
    <t>Amanda Lindemann</t>
  </si>
  <si>
    <t>tamara.spong@ngps.ca</t>
  </si>
  <si>
    <t>Cheryl Jensen</t>
  </si>
  <si>
    <t>Acting Secretary Treasurer</t>
  </si>
  <si>
    <t>philip.johansen@horizon.ab.ca</t>
  </si>
  <si>
    <t>Leanne.dulle@sd76.ab.ca</t>
  </si>
  <si>
    <t>ralphpaquin@pwpsd.ca</t>
  </si>
  <si>
    <t>heather.nanninga@pembinahills.ca</t>
  </si>
  <si>
    <t>laurel.latka@rdcrs.ca</t>
  </si>
  <si>
    <t>mguindon@rockyview.ab.ca</t>
  </si>
  <si>
    <t>Nick.Masvikeni@starcatholic.ab.ca</t>
  </si>
  <si>
    <t>ama.kankamurbinsky@wrsd.ca</t>
  </si>
  <si>
    <t>Amber Oko</t>
  </si>
  <si>
    <t>Sharan Sandhu</t>
  </si>
  <si>
    <t>Isabelle Poulin</t>
  </si>
  <si>
    <t>Philip Johansen</t>
  </si>
  <si>
    <t>Leanne Dulle</t>
  </si>
  <si>
    <t>Heather Nanninga</t>
  </si>
  <si>
    <t>Laurel Latka</t>
  </si>
  <si>
    <t>Mike Guindon</t>
  </si>
  <si>
    <t>Justin Milliken</t>
  </si>
  <si>
    <t>[Itemized description for increase/(decrease) to reserves]</t>
  </si>
  <si>
    <t>Detailed Rationale</t>
  </si>
  <si>
    <r>
      <t xml:space="preserve">Projected Transfer from Operating to Capital Reserves </t>
    </r>
    <r>
      <rPr>
        <i/>
        <sz val="10"/>
        <rFont val="Arial"/>
        <family val="2"/>
      </rPr>
      <t>(Please enter a negative amount)</t>
    </r>
  </si>
  <si>
    <r>
      <t xml:space="preserve">Projected Transfer from Capital to Operating Reserves </t>
    </r>
    <r>
      <rPr>
        <i/>
        <sz val="10"/>
        <rFont val="Arial"/>
        <family val="2"/>
      </rPr>
      <t>(Please enter a positive amount)</t>
    </r>
  </si>
  <si>
    <t>PART 2: TRANSFERS BETWEEN OPERATING AND CAPITAL RESERVES</t>
  </si>
  <si>
    <t>PART 1: EXEMPTIONS</t>
  </si>
  <si>
    <t>DETAILS OF RESERVES AND MAXIMUM OPERATING RESERVE LIMIT EXEMPTION CRITERIA</t>
  </si>
  <si>
    <t>Activity fees</t>
  </si>
  <si>
    <t>Non-curricular travel</t>
  </si>
  <si>
    <r>
      <t>between operating and capital reserves should agree the amounts reported in the 'AOS' tab. (</t>
    </r>
    <r>
      <rPr>
        <b/>
        <sz val="10"/>
        <rFont val="Arial"/>
        <family val="2"/>
      </rPr>
      <t>Note: Ministerial approval is required to transfer from Capital to Operating Reserves</t>
    </r>
    <r>
      <rPr>
        <sz val="10"/>
        <rFont val="Arial"/>
        <family val="2"/>
      </rPr>
      <t>):</t>
    </r>
  </si>
  <si>
    <t xml:space="preserve">This template is designed to provide information about your school jurisdiction's reserves and to assist you in determining if you need to submit a letter requesting an exemption to exceed the </t>
  </si>
  <si>
    <t>2473SN2</t>
  </si>
  <si>
    <t>0400WS4</t>
  </si>
  <si>
    <t>0395CAD2</t>
  </si>
  <si>
    <t>2027/28</t>
  </si>
  <si>
    <t>Provide a detailed drawdown plan to illustrate how and when the reserve balance will be below 6.0%.</t>
  </si>
  <si>
    <t>Please note that this does not constitute as a Ministerial request for approval. An exemption request letter submitted to the Minister is still required for an exemption for the 2024/25 school year.</t>
  </si>
  <si>
    <t>demonstrating when operating reserves will be drawn down below 6% over the subsequent school years.</t>
  </si>
  <si>
    <t>If not, please explain any deviations from the original plan and the reasons for the changes.</t>
  </si>
  <si>
    <t>The transfer amounts reported should agree with the 'AOS' tab. Please note that a letter requesting Ministerial approval is required to transfer from Capital to Operating Reserves.</t>
  </si>
  <si>
    <t>Complete Part 2 if projecting transfers between operating and capital reserves.</t>
  </si>
  <si>
    <t>maximum limit of Operating Reserves to the Minister. It has been split in to two parts, Part 1: exemptions (Row 21 - 51) and Part 2: transfers between operating and capital reserves (Row 52 - 67).</t>
  </si>
  <si>
    <t>Complete Part 1 if over 6% in cell B24. Check for flag in cell E27.</t>
  </si>
  <si>
    <t>2025/2026</t>
  </si>
  <si>
    <t>A2024/25 to B2025/26</t>
  </si>
  <si>
    <t>A2023/24 to A2024/25</t>
  </si>
  <si>
    <t>2025/26 (%) Budget</t>
  </si>
  <si>
    <t>Technology Buyback Program</t>
  </si>
  <si>
    <t>Non-fee Amounts</t>
  </si>
  <si>
    <t>Other (Fundrasing General)</t>
  </si>
  <si>
    <t>Other (Fundraising Charity)</t>
  </si>
  <si>
    <t>Ski Academy (Included in Alternative Program Fees in 2024)</t>
  </si>
  <si>
    <t>Gr 1 - 12/eligible/Gr 1-9/Actual 2024/25</t>
  </si>
  <si>
    <t>Gr 1 - 12/eligible/Gr 10-12/Actual 2024/25</t>
  </si>
  <si>
    <t>Gr 1 - 12/eligible/Total FTE/Actual 2024/25</t>
  </si>
  <si>
    <t>Gr 1 - 12/Other/Total/Actual 2024/25</t>
  </si>
  <si>
    <t>Gr 1 - 12/Total Net Enrld Stdnts/Actual 2024/25</t>
  </si>
  <si>
    <t>Gr 1 - 12/Home Ed. Stdnts/Actual 2024/25</t>
  </si>
  <si>
    <t>Gr 1 - 12/Total Enrld Stdnts Gr 1-12/Actual 2024/25</t>
  </si>
  <si>
    <t>Gr 1 - 12/with Severe Dis/Actual 2024/25</t>
  </si>
  <si>
    <t>Gr 1 - 12/with mild/mod dis/Actual 2024/25</t>
  </si>
  <si>
    <t>ECS/elig funded children/Actual 2024/25</t>
  </si>
  <si>
    <t>ECS/other children/Actual 2024/25</t>
  </si>
  <si>
    <t>ECS/total enrld children ECS/Actual 2024/25</t>
  </si>
  <si>
    <t>ECS/program hours/Actual 2024/25</t>
  </si>
  <si>
    <t>ECS/Stdnts with severe dis/Actual 2024/25</t>
  </si>
  <si>
    <t>ECS/Stdnts with mild/mod dis/Actual 2024/25</t>
  </si>
  <si>
    <t>ECS/Home Ed Students/Actual 2024/25</t>
  </si>
  <si>
    <t>cert staff/school based/FTE/Actual 2024/25</t>
  </si>
  <si>
    <t>cert staff/non-school based/ FTE/Actual 2024/25</t>
  </si>
  <si>
    <t>non-cert staff/instructional/Ed. Assist./Actual 2024/25</t>
  </si>
  <si>
    <t>non-cert staff/instructional/Oth. Non.Cert. Instr./Actual 2024/25</t>
  </si>
  <si>
    <t>non-cert staff/O&amp;M/Actual 2024/25</t>
  </si>
  <si>
    <t>non-cert staff/Trans - Bus Drivers Empl./Actual 2024/25</t>
  </si>
  <si>
    <t>non-cert staff/Trans -  Other Staff/Actual 2024/25</t>
  </si>
  <si>
    <t>non-cert staff/Other/Actual 2024/25</t>
  </si>
  <si>
    <t>cert staff/school based/FTE/Union 2024/25</t>
  </si>
  <si>
    <t>cert staff/non-school based/ FTE/Union 2024/25</t>
  </si>
  <si>
    <t>cert staff/Total Negative Change/Union 2024/25</t>
  </si>
  <si>
    <t>cert staff/Cert. Tchrs Perm. Full time/Union 2024/25</t>
  </si>
  <si>
    <t>cert staff/Cert. Tchrs Perm. Part time/Union 2024/25</t>
  </si>
  <si>
    <t>cert staff/Cert. Tchrs Prob. Full time/Union 2024/25</t>
  </si>
  <si>
    <t>cert staff/Cert. Tchrs Prob. Part time/Union 2024/25</t>
  </si>
  <si>
    <t>cert staff/Cert. Tchrs Temp. Full time/Union 2024/25</t>
  </si>
  <si>
    <t>cert staff/Cert. Tchrs Temp. Part time/Union 2024/25</t>
  </si>
  <si>
    <t>non-cert staff/instructional/Ed. Assist./Union 2024/25</t>
  </si>
  <si>
    <t>non-cert staff/instructional/Oth. Non.Cert. Instr./Union 2024/25</t>
  </si>
  <si>
    <t>non-cert staff/O&amp;M/Union 2024/25</t>
  </si>
  <si>
    <t>non-cert staff/Trans - Bus Drivers Empl./Union 2024/25</t>
  </si>
  <si>
    <t>non-cert staff/Trans -  Other Staff/Union 2024/25</t>
  </si>
  <si>
    <t>non-cert staff/Other/Union 2024/25</t>
  </si>
  <si>
    <t>non-cert staff/total non-cert staff/FTE/Union 2024/25</t>
  </si>
  <si>
    <t>cert staff/Cert. Tchrs Perm. Full time/Actual 2024/25</t>
  </si>
  <si>
    <t>cert staff/Cert. Tchrs Perm. Part time/Actual 2024/25</t>
  </si>
  <si>
    <t>cert staff/Cert. Tchrs Prob. Full time/Actual 2024/25</t>
  </si>
  <si>
    <t>cert staff/Cert. Tchrs Prob. Part time/Actual 2024/25</t>
  </si>
  <si>
    <t>cert staff/Cert. Tchrs Temp. Full time/Actual 2024/25</t>
  </si>
  <si>
    <t>cert staff/Cert. Tchrs Temp. Part time/Actual 2024/25</t>
  </si>
  <si>
    <t>cert staff/Standard Cost/Actual 2024/25</t>
  </si>
  <si>
    <t>fees/Other/Descrip.</t>
  </si>
  <si>
    <t>2025 SCAOS budg/proj. balance/ASO</t>
  </si>
  <si>
    <t>2025 SCAOS budg/proj. balance/Capital reserves</t>
  </si>
  <si>
    <t>2025 SCAOS budg/proj. balance/Operating reserves</t>
  </si>
  <si>
    <t>2025 SCAOS budg/proj. balance/Unrestricted Surplus</t>
  </si>
  <si>
    <t>Agriculture Charter School Society</t>
  </si>
  <si>
    <t>Andrew Rural Academy Foundation</t>
  </si>
  <si>
    <t>0257  Footprints For Learning Society</t>
  </si>
  <si>
    <t>2485  Fusion Education Association</t>
  </si>
  <si>
    <t>2487  Gwynne Valley Rural Education Association</t>
  </si>
  <si>
    <t>2638  The WISE Charter Society</t>
  </si>
  <si>
    <t>0257AWC1</t>
  </si>
  <si>
    <t>2485DVZ1</t>
  </si>
  <si>
    <t>2487AQW1</t>
  </si>
  <si>
    <t>2638EJI1</t>
  </si>
  <si>
    <t>2669WOC3</t>
  </si>
  <si>
    <t>2671CKE8</t>
  </si>
  <si>
    <t>Footprints For Learning Society</t>
  </si>
  <si>
    <t>Fusion Education Association</t>
  </si>
  <si>
    <t>Gwynne Valley Rural Education Association</t>
  </si>
  <si>
    <t>The WISE Charter Society</t>
  </si>
  <si>
    <t>School Jurisdiction (AFS 2023-2024)</t>
  </si>
  <si>
    <t>Footprints for Learning Society</t>
  </si>
  <si>
    <t>Wise Charter Society</t>
  </si>
  <si>
    <t>Chad Schulz</t>
  </si>
  <si>
    <t>Natasha Upham</t>
  </si>
  <si>
    <t>Ola Oladele</t>
  </si>
  <si>
    <t>Mr. Douglas Aird</t>
  </si>
  <si>
    <t>Cindy Rogers</t>
  </si>
  <si>
    <t>Mark Nikota</t>
  </si>
  <si>
    <t>Denise Macklin</t>
  </si>
  <si>
    <t>Melanie Bjoern</t>
  </si>
  <si>
    <t>Ms. Margot Bright</t>
  </si>
  <si>
    <t>Chad.Schulz@ecsd.net</t>
  </si>
  <si>
    <t>Ola.Oladele@gppsd.ab.ca</t>
  </si>
  <si>
    <t>dstout@hpsd.ca</t>
  </si>
  <si>
    <t>Lindemanna@holyspirit.ab.ca</t>
  </si>
  <si>
    <t>douglas.aird@nsd61.ca</t>
  </si>
  <si>
    <t>cindy.rogers@pallisersd.ab.ca</t>
  </si>
  <si>
    <t xml:space="preserve">mark.nikota@plrd.ab.ca </t>
  </si>
  <si>
    <t>jmilliken@goauto.ca</t>
  </si>
  <si>
    <t>dmacklin@valhallacommunityschool.ca</t>
  </si>
  <si>
    <t>treasurer@growwithgwynnevalley.ca</t>
  </si>
  <si>
    <t>treasurer@thewise.ca</t>
  </si>
  <si>
    <t>102-2926 Kingsview Blvd</t>
  </si>
  <si>
    <t>Airdrie AB</t>
  </si>
  <si>
    <t>T4A 0C9</t>
  </si>
  <si>
    <t>Terry-Ann Robertson</t>
  </si>
  <si>
    <t>3636 Research Road NW</t>
  </si>
  <si>
    <t>T2L 1Y1</t>
  </si>
  <si>
    <t>Christine Meaden</t>
  </si>
  <si>
    <t>Sean.Nicholson@sturgeon.ab.ca</t>
  </si>
  <si>
    <t>Sean Nicholson</t>
  </si>
  <si>
    <t>Box 246</t>
  </si>
  <si>
    <t>Gwynne AB</t>
  </si>
  <si>
    <t>T0C 1L0</t>
  </si>
  <si>
    <t>Karen Penney</t>
  </si>
  <si>
    <t>7211 96A ave</t>
  </si>
  <si>
    <t>T6B 1B5</t>
  </si>
  <si>
    <t>Apryl Sponholz</t>
  </si>
  <si>
    <t>School Telephone</t>
  </si>
  <si>
    <t>(403) 543-5078</t>
  </si>
  <si>
    <t>(780) 675-7080</t>
  </si>
  <si>
    <t>(780) 454-1855</t>
  </si>
  <si>
    <t>(780) 672-6131</t>
  </si>
  <si>
    <t>(780) 955-6025</t>
  </si>
  <si>
    <t>(780) 428-1420</t>
  </si>
  <si>
    <t>(780) 842-6144</t>
  </si>
  <si>
    <t>(403) 532-3020</t>
  </si>
  <si>
    <t>(587) 885-3688</t>
  </si>
  <si>
    <t>(403) 220-0745</t>
  </si>
  <si>
    <t>(403) 500-2000</t>
  </si>
  <si>
    <t>(403) 817-4000</t>
  </si>
  <si>
    <t>(403) 609-6072</t>
  </si>
  <si>
    <t>(403) 528-2983</t>
  </si>
  <si>
    <t>(403) 227-7070</t>
  </si>
  <si>
    <t>(403) 938-2659</t>
  </si>
  <si>
    <t>(403) 742-3331</t>
  </si>
  <si>
    <t>(403) 282-2890</t>
  </si>
  <si>
    <t>(780) 842-3992</t>
  </si>
  <si>
    <t>(780) 645-3888</t>
  </si>
  <si>
    <t>(780) 441-6000</t>
  </si>
  <si>
    <t>(780) 429-8000</t>
  </si>
  <si>
    <t>(780) 467-8896</t>
  </si>
  <si>
    <t>(780) 417-8231</t>
  </si>
  <si>
    <t>(780) 962-5627</t>
  </si>
  <si>
    <t>(403) 652-3001</t>
  </si>
  <si>
    <t>(780) 799-7900</t>
  </si>
  <si>
    <t>(780) 799-5700</t>
  </si>
  <si>
    <t>(780) 927-3766</t>
  </si>
  <si>
    <t>(403) 520-3206</t>
  </si>
  <si>
    <t>(780) 688-0232</t>
  </si>
  <si>
    <t>(403) 934-5121</t>
  </si>
  <si>
    <t>(780) 532-3013</t>
  </si>
  <si>
    <t>(780) 532-4491</t>
  </si>
  <si>
    <t>(780) 723-4471</t>
  </si>
  <si>
    <t>(403) 793-6700</t>
  </si>
  <si>
    <t>(780) 468-6440</t>
  </si>
  <si>
    <t>(780) 459-7711</t>
  </si>
  <si>
    <t>(780) 523-3337</t>
  </si>
  <si>
    <t>(780) 624-3956</t>
  </si>
  <si>
    <t>(403) 327-9555</t>
  </si>
  <si>
    <t>(403) 223-3547</t>
  </si>
  <si>
    <t>(780) 826-3764</t>
  </si>
  <si>
    <t>(403) 380-5300</t>
  </si>
  <si>
    <t>(780) 778-5666</t>
  </si>
  <si>
    <t>(403) 625-3356</t>
  </si>
  <si>
    <t>(403) 527-2292</t>
  </si>
  <si>
    <t>(403) 528-6700</t>
  </si>
  <si>
    <t>(780) 416-2353</t>
  </si>
  <si>
    <t>(780) 985-3211</t>
  </si>
  <si>
    <t>(587) 943-2499</t>
  </si>
  <si>
    <t>(780) 778-2800</t>
  </si>
  <si>
    <t>(780) 826-3145</t>
  </si>
  <si>
    <t>(780) 624-2060</t>
  </si>
  <si>
    <t>(780) 624-8855</t>
  </si>
  <si>
    <t>(403) 328-4111</t>
  </si>
  <si>
    <t>(780) 963-4010</t>
  </si>
  <si>
    <t>(780) 624-3601</t>
  </si>
  <si>
    <t>(780) 532-8133</t>
  </si>
  <si>
    <t>(780) 674-8500</t>
  </si>
  <si>
    <t>(403) 854-4481</t>
  </si>
  <si>
    <t>(403) 527-5516</t>
  </si>
  <si>
    <t>(403) 343-1055</t>
  </si>
  <si>
    <t>(403) 343-1405</t>
  </si>
  <si>
    <t>(403) 945-4000</t>
  </si>
  <si>
    <t>(780) 460-3712</t>
  </si>
  <si>
    <t>(587) 921-6866</t>
  </si>
  <si>
    <t>(780) 645-3323</t>
  </si>
  <si>
    <t>(780) 986-2500</t>
  </si>
  <si>
    <t>(780) 939-4341</t>
  </si>
  <si>
    <t>(780) 468-2598</t>
  </si>
  <si>
    <t>(403) 686-6998</t>
  </si>
  <si>
    <t>(780) 446-2235</t>
  </si>
  <si>
    <t>(780) 356-2370</t>
  </si>
  <si>
    <t>(403) 217-3707</t>
  </si>
  <si>
    <t>(403) 653-4991</t>
  </si>
  <si>
    <t>(780) 352-6018</t>
  </si>
  <si>
    <t>(403) 845-3376</t>
  </si>
  <si>
    <t>(403) 783-3473</t>
  </si>
  <si>
    <t>(587) 775-9303</t>
  </si>
  <si>
    <t>(587) 333-7772</t>
  </si>
  <si>
    <t>(780) 312-5939</t>
  </si>
  <si>
    <t>(780) 466-3312</t>
  </si>
  <si>
    <t>Comparing Estimated 2024/25 and BR 2025/26 - YOY Planning change</t>
  </si>
  <si>
    <t>10th floor, 44 Capital Boulevard, 10044 108th Street NW, Edmonton AB  T5J 5E6</t>
  </si>
  <si>
    <t>% of Annual Expenses 2023/24</t>
  </si>
  <si>
    <t>System Admin Expense Limit %</t>
  </si>
  <si>
    <t>Sandra Stoddard</t>
  </si>
  <si>
    <t>Changes Applied</t>
  </si>
  <si>
    <t>Tab</t>
  </si>
  <si>
    <t>Reserves</t>
  </si>
  <si>
    <t>Vlookup</t>
  </si>
  <si>
    <t>STATEMENT OF OPERATIONS</t>
  </si>
  <si>
    <t>Student STATS</t>
  </si>
  <si>
    <t>Coversht</t>
  </si>
  <si>
    <t>(Optional)</t>
  </si>
  <si>
    <t>(Mandatory)</t>
  </si>
  <si>
    <t>(Optional &amp; Mandatory)</t>
  </si>
  <si>
    <t>Data Vlidation - List</t>
  </si>
  <si>
    <t>`</t>
  </si>
  <si>
    <t>Reserve Details</t>
  </si>
  <si>
    <t>Mentioned in Guidelines</t>
  </si>
  <si>
    <t>Budgeted SA Expenses, net of unsupported amortization</t>
  </si>
  <si>
    <t>2026/27 SA Allocation</t>
  </si>
  <si>
    <t>2026/27 Other SA revenues</t>
  </si>
  <si>
    <t>Expected total SA revenue</t>
  </si>
  <si>
    <t>Projected total SA revenue</t>
  </si>
  <si>
    <t>Difference</t>
  </si>
  <si>
    <t>Updated in Checklist</t>
  </si>
  <si>
    <t>2024-25: Cycle 2</t>
  </si>
  <si>
    <t>Roots of Resilience Charter</t>
  </si>
  <si>
    <t>ALBERTA ADVANCE ACADEMY</t>
  </si>
  <si>
    <t>bjssms@telusplanet.net</t>
  </si>
  <si>
    <t>officeaaa@shaw.ca</t>
  </si>
  <si>
    <t>2743GRT9</t>
  </si>
  <si>
    <t>2750UCT3</t>
  </si>
  <si>
    <t>2750   ALBERTA ADVANCE ACADEMY</t>
  </si>
  <si>
    <t>2743   Roots of Resilience Charter</t>
  </si>
  <si>
    <t>2485   Fusion Education Association</t>
  </si>
  <si>
    <t>2487   Gwynne Valley Rural Education Association</t>
  </si>
  <si>
    <t>2638   The WISE Charter Society</t>
  </si>
  <si>
    <t>2669   Agriculture Charter School Society</t>
  </si>
  <si>
    <t>2671   Andrew Rural Academy Foundation</t>
  </si>
  <si>
    <t>karens@rragacademy.ca</t>
  </si>
  <si>
    <t>jasontkachuk@gmail.com</t>
  </si>
  <si>
    <t>Karen Smith</t>
  </si>
  <si>
    <t>Jason Tkachuk</t>
  </si>
  <si>
    <t>Brian Smith</t>
  </si>
  <si>
    <t>Kulvinder Kaur Thiara</t>
  </si>
  <si>
    <t>2026/27 Allocation (Preliminary)</t>
  </si>
  <si>
    <t>2026/27 (%) Budget</t>
  </si>
  <si>
    <t>2025/26(%) Actual</t>
  </si>
  <si>
    <t>Roots of Resilience</t>
  </si>
  <si>
    <t>Alberta Advanced Academy</t>
  </si>
  <si>
    <t xml:space="preserve">Agriculture Charter School Society (Rural Route) </t>
  </si>
  <si>
    <t>(587) 848-4200</t>
  </si>
  <si>
    <t>PO Box 2483</t>
  </si>
  <si>
    <t>Strathmore, AB</t>
  </si>
  <si>
    <t>T1P 0H3</t>
  </si>
  <si>
    <t>(780) 365-7836</t>
  </si>
  <si>
    <t>Box 240</t>
  </si>
  <si>
    <t>Andrew, AB</t>
  </si>
  <si>
    <t>T0B 0C0</t>
  </si>
  <si>
    <t>Tom Wasylenko</t>
  </si>
  <si>
    <t>Rylan Muenchrath</t>
  </si>
  <si>
    <t>(587) 464-1882</t>
  </si>
  <si>
    <t>5400 22nd Avenue</t>
  </si>
  <si>
    <t>Drayton Valley, AB</t>
  </si>
  <si>
    <t>T7A 0C5</t>
  </si>
  <si>
    <t>Ron Taylor</t>
  </si>
  <si>
    <t>10435 76 Street NW</t>
  </si>
  <si>
    <t>Edmonton, AB</t>
  </si>
  <si>
    <t>T6A 3B1</t>
  </si>
  <si>
    <t>Mark Ingham</t>
  </si>
  <si>
    <t>(780) 951-6677</t>
  </si>
  <si>
    <t>0395PT31</t>
  </si>
  <si>
    <t>0399YY62</t>
  </si>
  <si>
    <t>mauricio.reyes@eics.ab.ca</t>
  </si>
  <si>
    <t>nwice@clearview.ab.ca</t>
  </si>
  <si>
    <t>konstantin.gregovic@westmountcharter.com</t>
  </si>
  <si>
    <t>dexter.durfey@mycgcs.ca</t>
  </si>
  <si>
    <t>s.pilling@footprintsforlearning.com</t>
  </si>
  <si>
    <t>sara.zimmerman@newhumbleschool.ca</t>
  </si>
  <si>
    <t>treasurer@holdenra.ca</t>
  </si>
  <si>
    <t>l.krawchuk@stemcollegiate.ca</t>
  </si>
  <si>
    <t>tashtayl@gypsd.ca</t>
  </si>
  <si>
    <t>matt.read@btps.ca</t>
  </si>
  <si>
    <t>nickelk@fsd38.ab.ca</t>
  </si>
  <si>
    <t>leah.lewis@eips.ca</t>
  </si>
  <si>
    <t>jason.krefting@psd.ca</t>
  </si>
  <si>
    <t>LBetterton@fusioncollegiate.ca</t>
  </si>
  <si>
    <t>Kyle.Beauchamp@lethsd.ab.ca</t>
  </si>
  <si>
    <t>KOrr@redeemer.ab.ca</t>
  </si>
  <si>
    <t xml:space="preserve">Natasha Wice </t>
  </si>
  <si>
    <t xml:space="preserve">Konstantin Gregovic </t>
  </si>
  <si>
    <t>Dexter Durfey</t>
  </si>
  <si>
    <t>Shaun Pilling</t>
  </si>
  <si>
    <t xml:space="preserve">Sara Zimmerman </t>
  </si>
  <si>
    <t>Lisa Krawchuck</t>
  </si>
  <si>
    <t>Tash Taylor</t>
  </si>
  <si>
    <t>Matthew Read</t>
  </si>
  <si>
    <t xml:space="preserve">Leah Lewis </t>
  </si>
  <si>
    <t>Jason Krefting</t>
  </si>
  <si>
    <t>Lisa Betterton</t>
  </si>
  <si>
    <t>Kyle Beauchamp</t>
  </si>
  <si>
    <t xml:space="preserve">Kirk Orr </t>
  </si>
  <si>
    <t>ECS/Home Ed Students/Actual 2025/26</t>
  </si>
  <si>
    <t>Gr 1 - 12/eligible/Gr 1-9/Actual 2025/26</t>
  </si>
  <si>
    <t>Gr 1 - 12/eligible/Gr 10-12/Actual 2025/26</t>
  </si>
  <si>
    <t>Gr 1 - 12/eligible/Total FTE/Actual 2025/26</t>
  </si>
  <si>
    <t>Gr 1 - 12/Other/Total/Actual 2025/26</t>
  </si>
  <si>
    <t>Gr 1 - 12/Total Net Enrld Stdnts/Actual 2025/26</t>
  </si>
  <si>
    <t>Gr 1 - 12/Home Ed. Stdnts/Actual 2025/26</t>
  </si>
  <si>
    <t>Gr 1 - 12/Total Enrld Stdnts Gr 1-12/Actual 2025/26</t>
  </si>
  <si>
    <t>Gr 1 - 12/with Severe Dis/Actual 2025/26</t>
  </si>
  <si>
    <t>Gr 1 - 12/with mild/mod dis/Actual 2025/26</t>
  </si>
  <si>
    <t>ECS/elig funded children/Actual 2025/26</t>
  </si>
  <si>
    <t>ECS/other children/Actual 2025/26</t>
  </si>
  <si>
    <t>ECS/total enrld children ECS/Actual 2025/26</t>
  </si>
  <si>
    <t>ECS/program hours/Actual 2025/26</t>
  </si>
  <si>
    <t>ECS/Stdnts with severe dis/Actual 2025/26</t>
  </si>
  <si>
    <t>ECS/Stdnts with mild/mod dis/Actual 2025/26</t>
  </si>
  <si>
    <t>non-cert staff/total non-cert staff/FTE/Actual 2024/25</t>
  </si>
  <si>
    <t>cert staff/total cert staff/FTE/Union 2024/25</t>
  </si>
  <si>
    <t>FOR THE YEAR ENDING AUGUST 31, 2027</t>
  </si>
  <si>
    <t>Version 1 - April 15, 2026</t>
  </si>
  <si>
    <t>2026/2027</t>
  </si>
  <si>
    <t>2024/25</t>
  </si>
  <si>
    <t>Approved Budget 2026/2027</t>
  </si>
  <si>
    <t>HIGHLIGHTS, PLANS, ASSUMPTIONS AND RISKS SUMMARY- 2026/2027 BUDGET REPORT</t>
  </si>
  <si>
    <t>Comparing Estimated 2025/26 and BR 2025/26 - Actual v.s. Budget change</t>
  </si>
  <si>
    <t>Net Change From AFS 2024/25 to Estimated 2025/26</t>
  </si>
  <si>
    <t>Estimated 2025/26</t>
  </si>
  <si>
    <t>BR 2025/26</t>
  </si>
  <si>
    <t>Estimated 2026</t>
  </si>
  <si>
    <t>Projected 2027</t>
  </si>
  <si>
    <t>Actual balances per AFS at August 31, 2025</t>
  </si>
  <si>
    <t xml:space="preserve">2025/2026 Estimated impact to AOS for: </t>
  </si>
  <si>
    <t>Estimated Balances for August 31, 2026</t>
  </si>
  <si>
    <t>2026/27 Budget projections for:</t>
  </si>
  <si>
    <t>Projected Balances for August 31, 2027</t>
  </si>
  <si>
    <t>Net Change From Budget 2026/27 to 2025/26</t>
  </si>
  <si>
    <t>Total surplus as a percentage of 2027 Expenses</t>
  </si>
  <si>
    <t>ASO as a percentage of 2027 Expenses</t>
  </si>
  <si>
    <t>for the Year Ending August 31, 2026</t>
  </si>
  <si>
    <t xml:space="preserve">Part 1: As per the 2025/26 Funding Manual, a formal request for an exemption to exceed the 2025/26 maximum operating reserve must be approved by the board and submitted to the Minister. </t>
  </si>
  <si>
    <t xml:space="preserve">If a reserve request to exceed the limit is required, please submit your formal letter by November 30, 2026.  This tab should be attached as a supplement to your formal request. School jurisdictions </t>
  </si>
  <si>
    <t xml:space="preserve">who are projecting their 2025/26 operating reserves to be over their 2025/26 maximum limit, which is based on 6% of school jurisdiction's 2024/25 total expenses, and intend to submit a formal </t>
  </si>
  <si>
    <t xml:space="preserve">2025/26 exemption request must complete Section A (if a 2024/25 exemption request was made and Ministerial approved) and Section B, explaining the rationale for an exemption and </t>
  </si>
  <si>
    <t xml:space="preserve">Part 2: If your school jurisdiction is projecting to transfer between operating and capital reserves for the 2025/26 and/or 2026/27 school year, please complete the section under Row 52. </t>
  </si>
  <si>
    <t xml:space="preserve">Cell E29 reports your school jurisdiction's 2024/25 Ministerial approval exemption amount over your 2024/25 maximum limit. </t>
  </si>
  <si>
    <t>Cell E30 shows the school year you planned to return below the limit, as per your 2024/25 exemption approval.</t>
  </si>
  <si>
    <t xml:space="preserve">If you've been approved for a 2024/25 exemption and will be requesting an exemption for 2025/26, please provide the following details below: Have you followed the drawdown plan from your </t>
  </si>
  <si>
    <t xml:space="preserve">2024/25 exemption request? If yes, please outline what has been achieved. Please indicate the $ figure amounts and initiatives. </t>
  </si>
  <si>
    <r>
      <t xml:space="preserve">Please provide </t>
    </r>
    <r>
      <rPr>
        <b/>
        <sz val="10"/>
        <rFont val="Arial"/>
        <family val="2"/>
      </rPr>
      <t>detailed rationale</t>
    </r>
    <r>
      <rPr>
        <sz val="10"/>
        <rFont val="Arial"/>
        <family val="2"/>
      </rPr>
      <t xml:space="preserve"> and planned usage for operating reserves in excess of the 2025/26 maximum:</t>
    </r>
  </si>
  <si>
    <t>SECTION A: 2024/25 EXEMPTION REQUEST</t>
  </si>
  <si>
    <t>2028/29</t>
  </si>
  <si>
    <t xml:space="preserve">Please report the projected amounts and detailed rationale for transfers between operating reserves and capital reserves for the 2025/26 and 2026/27 school year. The net transfer </t>
  </si>
  <si>
    <t>Estimated Accumulated Surplus/(Deficit) from Operations as at Aug. 31, 2026</t>
  </si>
  <si>
    <t>Less: School Generated Funds in Operating Reserves (from 2024/25 AFS)</t>
  </si>
  <si>
    <t>Estimated 2025/26 Operating Reserves</t>
  </si>
  <si>
    <t>Maximum 2025/26 Operating Reserve Limit</t>
  </si>
  <si>
    <t>Estimated 2025/26 Operating Reserves Over Maximum Limit</t>
  </si>
  <si>
    <t>Operating Reserve Exemption 2025</t>
  </si>
  <si>
    <t>Not specified</t>
  </si>
  <si>
    <t>school year planned to return below the limit</t>
  </si>
  <si>
    <t>Colleen Parks</t>
  </si>
  <si>
    <t>Debbie Michael</t>
  </si>
  <si>
    <t>Brian Celli</t>
  </si>
  <si>
    <t>Michelle Stonehouse</t>
  </si>
  <si>
    <t>Dani Sever</t>
  </si>
  <si>
    <t>Kurtis Leinweiber</t>
  </si>
  <si>
    <t>Terry Moghrabi</t>
  </si>
  <si>
    <t>Doug Nicholls</t>
  </si>
  <si>
    <t>Ted Zarowny</t>
  </si>
  <si>
    <t>Constantine Kastrinos</t>
  </si>
  <si>
    <t>Mrs. Natasha Wilm</t>
  </si>
  <si>
    <t>Michelle Webb</t>
  </si>
  <si>
    <t>Ms. Joanne Pitman</t>
  </si>
  <si>
    <t>Mr. Christopher MacPhee</t>
  </si>
  <si>
    <t>Mr. Ryan Sawula</t>
  </si>
  <si>
    <t xml:space="preserve">Dr. Andrea Holowka </t>
  </si>
  <si>
    <t>Scot Leys</t>
  </si>
  <si>
    <t>Mr. Jim Taplin</t>
  </si>
  <si>
    <t>Dolorèse Nolette</t>
  </si>
  <si>
    <t>Lynnette Anderson</t>
  </si>
  <si>
    <t>Ms. Natasha MacArthur-Poole</t>
  </si>
  <si>
    <t>Jeff Grimsdale</t>
  </si>
  <si>
    <t>Dr. Jessie Shirley</t>
  </si>
  <si>
    <t>Mr. Kurt Scobie</t>
  </si>
  <si>
    <t>M. Robert Lessard</t>
  </si>
  <si>
    <t>Mr. Murray Marran</t>
  </si>
  <si>
    <t>Mrs. Victoria Cornick</t>
  </si>
  <si>
    <t>Ms. Chantel Axani</t>
  </si>
  <si>
    <t>Dr. Adam Browning</t>
  </si>
  <si>
    <t>Mr. Sheldon Germain</t>
  </si>
  <si>
    <t>Mr. Michael Nightingale</t>
  </si>
  <si>
    <t>Mr. Sean Beaton</t>
  </si>
  <si>
    <t>Dr. Dwayne Zarichny</t>
  </si>
  <si>
    <t>Ms. Tracy Hensel</t>
  </si>
  <si>
    <t>Kevin Bird</t>
  </si>
  <si>
    <t>Mr. Cal Johnson</t>
  </si>
  <si>
    <t>Denis Fontaine</t>
  </si>
  <si>
    <t>Mr. Tom Hamer</t>
  </si>
  <si>
    <t>Dr. Jeff Thompson</t>
  </si>
  <si>
    <t>Mr. Shawn O'Shea</t>
  </si>
  <si>
    <t>Brett Cooper</t>
  </si>
  <si>
    <t>Reagan Weeks</t>
  </si>
  <si>
    <t>Dr. Rhonda Nixon</t>
  </si>
  <si>
    <t>Mr. Ryan Reed</t>
  </si>
  <si>
    <t>Monique Baker</t>
  </si>
  <si>
    <t>Krimsen Sumners</t>
  </si>
  <si>
    <t>Laurie Kardynal</t>
  </si>
  <si>
    <t>Shawna Warren</t>
  </si>
  <si>
    <t>Mr. Mike Wake</t>
  </si>
  <si>
    <t>Ms. Jodie Mattia</t>
  </si>
  <si>
    <t>Mr. Dean Lindquist</t>
  </si>
  <si>
    <t>Mrs. Loriann Stienwand</t>
  </si>
  <si>
    <t>Dr. Adriana Klassen</t>
  </si>
  <si>
    <t>310 Broadview Road</t>
  </si>
  <si>
    <t>T8H 1A4</t>
  </si>
  <si>
    <t>640 14th Ave SE</t>
  </si>
  <si>
    <t>T2J1E8</t>
  </si>
  <si>
    <t>Box 12 Site 7, RR 4</t>
  </si>
  <si>
    <t>#408, 609 14 Street NW</t>
  </si>
  <si>
    <t>T2N 2A1</t>
  </si>
  <si>
    <t>101 Palliser Trail PO Box 670</t>
  </si>
  <si>
    <t>PO Box 1810, 410 20th Street</t>
  </si>
  <si>
    <t>Fort Macleod, AB</t>
  </si>
  <si>
    <t>T0L 0Z0</t>
  </si>
  <si>
    <t>1 University Drive</t>
  </si>
  <si>
    <t>T9S 3A3</t>
  </si>
  <si>
    <t>23 Riverside Drive Box 1318</t>
  </si>
  <si>
    <t>201 - 5 St SW</t>
  </si>
  <si>
    <t>T1A 4G7</t>
  </si>
  <si>
    <t>322 8627 91 Street NW</t>
  </si>
  <si>
    <t>Ron Thompson</t>
  </si>
  <si>
    <t>cert staff/school based/FTE/Actual 2025/26</t>
  </si>
  <si>
    <t>cert staff/non-school based/ FTE/Actual 2025/26</t>
  </si>
  <si>
    <t>non-cert staff/instructional/Ed. Assist./Actual 2025/26</t>
  </si>
  <si>
    <t>non-cert staff/instructional/Oth. Non.Cert. Instr./Actual 2025/26</t>
  </si>
  <si>
    <t>non-cert staff/O&amp;M/Actual 2025/26</t>
  </si>
  <si>
    <t>non-cert staff/Trans - Bus Drivers Empl./Actual 2025/26</t>
  </si>
  <si>
    <t>non-cert staff/Trans -  Other Staff/Actual 2025/26</t>
  </si>
  <si>
    <t>non-cert staff/Other/Actual 2025/26</t>
  </si>
  <si>
    <t xml:space="preserve"> -   </t>
  </si>
  <si>
    <t>cert staff/school based/FTE/Union 2025/26</t>
  </si>
  <si>
    <t>cert staff/non-school based/ FTE/Union 2025/26</t>
  </si>
  <si>
    <t>cert staff/school based/total cert staff/FTE/Union 2025/26</t>
  </si>
  <si>
    <t>non-cert staff/instructional/Ed. Assist./Union 2025/26</t>
  </si>
  <si>
    <t>non-cert staff/instructional/Oth. Non.Cert. Instr./Union 2025/26</t>
  </si>
  <si>
    <t>non-cert staff/O&amp;M/Union 2025/26</t>
  </si>
  <si>
    <t>non-cert staff/Trans - Bus Drivers Empl./Union 2025/26</t>
  </si>
  <si>
    <t>non-cert staff/Trans -  Other Staff/Union 2025/26</t>
  </si>
  <si>
    <t>non-cert staff/Other/Union 2025/26</t>
  </si>
  <si>
    <t>non-cert staff/total non-cert staff/FTE/Union 2025/26</t>
  </si>
  <si>
    <t>cert staff/Standard Cost/Actual 2025/26</t>
  </si>
  <si>
    <t>cert staff/Cert. Tchrs Perm. Full time/Actual 2025/26</t>
  </si>
  <si>
    <t>cert staff/Cert. Tchrs Perm. Part time/Actual 2025/26</t>
  </si>
  <si>
    <t>cert staff/Cert. Tchrs Prob. Full time/Actual 2025/26</t>
  </si>
  <si>
    <t>cert staff/Cert. Tchrs Prob. Part time/Actual 2025/26</t>
  </si>
  <si>
    <t>cert staff/Cert. Tchrs Temp. Full time/Actual 2025/26</t>
  </si>
  <si>
    <t>cert staff/Cert. Tchrs Temp. Part time/Actual 2025/26</t>
  </si>
  <si>
    <t>cert staff/Cert. Tchrs Perm. Full time/Union 2025/26</t>
  </si>
  <si>
    <t>cert staff/Cert. Tchrs Perm. Part time/Union 2025/26</t>
  </si>
  <si>
    <t>cert staff/Cert. Tchrs Prob. Full time/Union 2025/26</t>
  </si>
  <si>
    <t>cert staff/Cert. Tchrs Prob. Part time/Union 2025/26</t>
  </si>
  <si>
    <t>cert staff/Cert. Tchrs Temp. Full time/Union 2025/26</t>
  </si>
  <si>
    <t>cert staff/Cert. Tchrs Temp. Part time/Union 2025/26</t>
  </si>
  <si>
    <t>Please provide terms of contract for 2026/27 and future years for non-certificated staff subject to a collective agreement along with the number of qualifying staff FTE's.</t>
  </si>
  <si>
    <t>B26/27-A25/26</t>
  </si>
  <si>
    <t>B26/27-A24/25</t>
  </si>
  <si>
    <t>A25/26-A24/25</t>
  </si>
  <si>
    <t>(unadj) bal @ Aug 31, 2025/invest in tangible Capital Assets</t>
  </si>
  <si>
    <t>(unadj) bal @ Aug 31, 2025/endowments</t>
  </si>
  <si>
    <t>(unadj) bal @ Aug 31, 2025/unrestricted surplus</t>
  </si>
  <si>
    <t>(unadj) bal @ Aug 31, 2025/total operating reserves</t>
  </si>
  <si>
    <t>(unadj) bal @ Aug 31, 2025/total capital reserves</t>
  </si>
  <si>
    <t>rev/Alberta Education/total Alberta Education-2025 total</t>
  </si>
  <si>
    <t>rev/Other Govern of Alberta Revenue-2025 total</t>
  </si>
  <si>
    <t>rev/fed'l gov't or 1st Nations-2025 total</t>
  </si>
  <si>
    <t>rev/Other Alberta School Authorities-2025 total</t>
  </si>
  <si>
    <t>rev/Out of province authorities-2025 total</t>
  </si>
  <si>
    <t>rev/Alberta Municipalities-special tax levies-2025 total</t>
  </si>
  <si>
    <t>rev/Property taxes-2025 total</t>
  </si>
  <si>
    <t>rev/Fees-2025 total</t>
  </si>
  <si>
    <t>rev/Sales and srvcs of products-2025 total</t>
  </si>
  <si>
    <t>rev/Investment income-2025 total</t>
  </si>
  <si>
    <t>rev/Gifts and donations-2025 total</t>
  </si>
  <si>
    <t>rev/Rental of facilities-2025 total</t>
  </si>
  <si>
    <t>rev/Fundraising-2025 total</t>
  </si>
  <si>
    <t>rev/Gains on disposal of TCA-2025 total</t>
  </si>
  <si>
    <t>rev/Other revenues-2025 total</t>
  </si>
  <si>
    <t>rev/Total revenues-2025 total</t>
  </si>
  <si>
    <t>rev/AB Infra-2025 total</t>
  </si>
  <si>
    <t>exp/Certificated salaries-2025 total</t>
  </si>
  <si>
    <t>exp/Certificated benefits-2025 total</t>
  </si>
  <si>
    <t>exp/Non-certificated salaries&amp;wages-2025 total</t>
  </si>
  <si>
    <t>exp/Non-certificated benefits-2025 total</t>
  </si>
  <si>
    <t>exp/Services contracts&amp;supplies-2025 total</t>
  </si>
  <si>
    <t>exp/Amort of supported TCA-2025 total</t>
  </si>
  <si>
    <t>exp/Amort of unsupported TCA-2025 total</t>
  </si>
  <si>
    <t>exp/Unsupported interest on capital debt-2025 total</t>
  </si>
  <si>
    <t>exp/Other interest and finance charges-2025 total</t>
  </si>
  <si>
    <t>exp/Losses on disposal of TCA-2025 total</t>
  </si>
  <si>
    <t>exp/Other expenses-2025 total</t>
  </si>
  <si>
    <t>exp/Amort of supported ARO TCA-2025 total</t>
  </si>
  <si>
    <t>exp/Amort of unsupported ARO TCA-2025 total</t>
  </si>
  <si>
    <t>exp/Accretion expenses-2025 total</t>
  </si>
  <si>
    <t>exp/instruction ECS/actual 2025</t>
  </si>
  <si>
    <t>exp/instruction Gr 1 - 12/actual 2025</t>
  </si>
  <si>
    <t>exp/operations and maintenance/actual 2025</t>
  </si>
  <si>
    <t>exp/transportation/actual 2025</t>
  </si>
  <si>
    <t>exp/sys admin/actual 2025</t>
  </si>
  <si>
    <t>exp/external services/actual 2025</t>
  </si>
  <si>
    <t>Trans fees/Actual Fees Collected 2024-2025</t>
  </si>
  <si>
    <t>Basic Instr Fees/supplies/Actual Fees Coll 2024-2025</t>
  </si>
  <si>
    <t>Enhance Base Instr./Tech. User Fees/Actual Fees Coll 2024-2025</t>
  </si>
  <si>
    <t>Enhance Base Instr./Alt. Prog. Fees/Actual Fees Coll 2024-2025</t>
  </si>
  <si>
    <t>Enhance Base Instr./Opt. Courses /Actual Fees Coll 2024-2025</t>
  </si>
  <si>
    <t>Enhance Base Instr./Activity Fees/Actual Fees Coll 2024-2025</t>
  </si>
  <si>
    <t>Enhance Base Instr./ECS/Actual Fees Coll 2024-2025</t>
  </si>
  <si>
    <t>Enhance Base Instr./Other for Ed/Actual Fees Coll 2024-2025</t>
  </si>
  <si>
    <t>Non-Curr/Extracurricular/Actual Fees Coll 2024-2025</t>
  </si>
  <si>
    <t>Non-Curr/Non-curricular Travel/Actual Fees Coll 2024-2025</t>
  </si>
  <si>
    <t>Non-Curr/Lunch Sprvsn-Noon hr. activity/Actual Fees Coll 2024-2025</t>
  </si>
  <si>
    <t>Non-Curri/Non-curr Gds and Srvcs/Actual Fees Coll 2024-2025</t>
  </si>
  <si>
    <t>Non-Curr/Other Fees/Actual Fees Coll 2024-2025</t>
  </si>
  <si>
    <t>Other Revenue/Cafeteria,Hot Lunch,Milk Prog/Actual 2025</t>
  </si>
  <si>
    <t>Other Revenue/Special events, grad, tickets/Actual 2025</t>
  </si>
  <si>
    <t>Other Revenue/Int. and Out of Prov. Student/Actual 2025</t>
  </si>
  <si>
    <t>Other Revenue/Sales or Rentals Oth Suppl-Serv/Actual 2025</t>
  </si>
  <si>
    <t>Other Revenue/Adult Education/Actual 2025</t>
  </si>
  <si>
    <t>Other Revenue/Preschool/Actual 2025</t>
  </si>
  <si>
    <t>Other Revenue/Childcare, Bef and after sch/Actual 2025</t>
  </si>
  <si>
    <t>Other Revenue/Lost Item Replcmnt/Actual 2025</t>
  </si>
  <si>
    <t>Other Revenue/Other (1)/Actual 2025</t>
  </si>
  <si>
    <t>Other Revenue/Other (2)/Actual 2025</t>
  </si>
  <si>
    <t>Other Revenue/Other (3)/Actual 2025</t>
  </si>
  <si>
    <t>School bus rent, preschool rent</t>
  </si>
  <si>
    <t>NSF fees, credit card processing fees</t>
  </si>
  <si>
    <t>Kindercare</t>
  </si>
  <si>
    <t>Commission</t>
  </si>
  <si>
    <t>Spring camp</t>
  </si>
  <si>
    <t>Patronage income</t>
  </si>
  <si>
    <t>Rental of Facilities</t>
  </si>
  <si>
    <t>2750   Alberta Advance Academy</t>
  </si>
  <si>
    <t>Expenses-Certificated salaries &amp; wages-Budget 2025/26</t>
  </si>
  <si>
    <t>Expenses-Certificated benefits-Budget 2025/26</t>
  </si>
  <si>
    <t>Expenses-Non-certificated salaries &amp; wages-Budget 2025/26</t>
  </si>
  <si>
    <t>Expenses-Non-certificated benefits-Budget 2025/26</t>
  </si>
  <si>
    <t>Expenses-Services contracts supplies-Budget 2025/26</t>
  </si>
  <si>
    <t>Expenses-Amortization supported -Budget 2025/26</t>
  </si>
  <si>
    <t>Expenses-Amortization unsupported -Budget 2025/26</t>
  </si>
  <si>
    <t>Expenses-Interest on capital debt-supported-Budget 2025/26</t>
  </si>
  <si>
    <t>Expenses-Interest on capital debt-unsupported-Budget 2025/26</t>
  </si>
  <si>
    <t>Expenses-Other interest-Budget 2025/26</t>
  </si>
  <si>
    <t>Expenses-Loss on Disposal-Budget 2025/26</t>
  </si>
  <si>
    <t>Expenses-Other exp-Budget 2025/26</t>
  </si>
  <si>
    <t>Expenses-POM-Budget 2025/26</t>
  </si>
  <si>
    <t>Expenses-Transportation-Budget 2025/26</t>
  </si>
  <si>
    <t>Expenses-BSAdmin-Budget 2025/26</t>
  </si>
  <si>
    <t>Expenses-External-Budget 2025/26</t>
  </si>
  <si>
    <t>exp budget/Instruction Gr 1-12/2025/26</t>
  </si>
  <si>
    <t>exp/Instruction ECS- Budget/2025/26</t>
  </si>
  <si>
    <t>fees/Transportation/2026</t>
  </si>
  <si>
    <t>fees/Basic Instr. Supplies/2026</t>
  </si>
  <si>
    <t>fees/Lunchroom/2026</t>
  </si>
  <si>
    <t>fees/Technology/2026</t>
  </si>
  <si>
    <t>fees/Alternative program/2026</t>
  </si>
  <si>
    <t>fees/Optional courses/2026</t>
  </si>
  <si>
    <t>fees/ECS Enhanced/2026</t>
  </si>
  <si>
    <t>fees/Activity/2026</t>
  </si>
  <si>
    <t>fees/OtherEnhancement/2026</t>
  </si>
  <si>
    <t>fees/Extracurricular fees/2026</t>
  </si>
  <si>
    <t>fees/Non-curricular goods&amp;serv/2026</t>
  </si>
  <si>
    <t>fees/Non-curricular travel/2026</t>
  </si>
  <si>
    <t>fees/Cafeteria, Hot Lunch/</t>
  </si>
  <si>
    <t>fees/Special events/</t>
  </si>
  <si>
    <t>fees/Sales or Rental/</t>
  </si>
  <si>
    <t>fees/International/</t>
  </si>
  <si>
    <t>fees/Adult Ed/</t>
  </si>
  <si>
    <t>fees/Preschool/</t>
  </si>
  <si>
    <t>fees/Child care after school care/</t>
  </si>
  <si>
    <t>fees/Lost Item Replacement/</t>
  </si>
  <si>
    <t>fees/Other Sales1/</t>
  </si>
  <si>
    <t>fees/Other Sales2/</t>
  </si>
  <si>
    <t>fees/Other Sales3/</t>
  </si>
  <si>
    <t>fees/Other Sales4/</t>
  </si>
  <si>
    <t>fees/Other Sales5/</t>
  </si>
  <si>
    <t>Old/not used tabs</t>
  </si>
  <si>
    <t>Cell D27: show positive numbers only.</t>
  </si>
  <si>
    <t>Program Operations tab</t>
  </si>
  <si>
    <t>SA formula check</t>
  </si>
  <si>
    <t>Yes</t>
  </si>
  <si>
    <t>Adjusting the maximum limit calculation in the ‘Reserve Details’ tab to have have a minimum of $100K</t>
  </si>
  <si>
    <t>AOS</t>
  </si>
  <si>
    <t>I43 formula updated</t>
  </si>
  <si>
    <t>Split the datasheet between data sourced from AFS and Budget.</t>
  </si>
  <si>
    <t>Datasheet AFS/Datasheet Budget</t>
  </si>
  <si>
    <t>Row 25 - changed from "Budgeted amortization of supported ARO tangible capital assets" to "Estimated Capital revenue recognized - supported ARO</t>
  </si>
  <si>
    <t>Fixing Cell E60 and F60 of AOS2 tab so that it shows percentages and not decimals</t>
  </si>
  <si>
    <t>AOS2</t>
  </si>
  <si>
    <t>column C - color change to blue</t>
  </si>
  <si>
    <t>Out of balance due to rounding (E59, H59, K59) - rounding formula added</t>
  </si>
  <si>
    <t>All Removed. All external links removed.</t>
  </si>
  <si>
    <t>SGF (2024/25 AFS)</t>
  </si>
  <si>
    <t>Row 9 - update wording to "Alberta Education and Childcare"</t>
  </si>
  <si>
    <t>2752PLQ1</t>
  </si>
  <si>
    <t>Alberta Ukrainian Academy Board</t>
  </si>
  <si>
    <t>2741LKG5</t>
  </si>
  <si>
    <t>Rocky Mountain Charter School Foundation</t>
  </si>
  <si>
    <t>2747PDU9</t>
  </si>
  <si>
    <t>Grande Prairie Technical Institute Society</t>
  </si>
  <si>
    <t>2780LTR3</t>
  </si>
  <si>
    <t>Dixonville Charter School Society</t>
  </si>
  <si>
    <t>2784MVT2</t>
  </si>
  <si>
    <t>Busy School Calgary</t>
  </si>
  <si>
    <t>2810LSY7</t>
  </si>
  <si>
    <t>Academy of Business Literacy and Entrepreneurship (ABLE)</t>
  </si>
  <si>
    <t>2813OHN7</t>
  </si>
  <si>
    <t>Education Association of Alberta Intercultural Harmony</t>
  </si>
  <si>
    <t>Updated procedure: Retrieve the most recent Board Chair, Superintendent, and ST data from VBA for comparison.- Superintendent and Address updated per AFS. Board Chair requests user input</t>
  </si>
  <si>
    <t>Budgeted enrolment is to be based on best information available at time of the 2026/2027 budget report preparation.</t>
  </si>
  <si>
    <t xml:space="preserve">If the estimated 2025/26 operating reserve balance exceeds the maximum limit (refer to the Reserve Details tab), </t>
  </si>
  <si>
    <t>Ensure this reasonably aligns with the projected operating reserve balances on the AOS2 tab (Row 68)</t>
  </si>
  <si>
    <t>ensure that the drawdown plan in the Reserve Details tab (Row 50) reasonably aligns with the projected operating reserve balances below.</t>
  </si>
  <si>
    <t>If +/- 3% variance change from prior year, please provide explanation here.</t>
  </si>
  <si>
    <t>Alberta Education and Childcare</t>
  </si>
  <si>
    <t>Populated based on information previously submitted to Alberta Education and Childcare</t>
  </si>
  <si>
    <t xml:space="preserve">    Estimated capital revenue recognized - Alberta Education and Childcare</t>
  </si>
  <si>
    <t xml:space="preserve">    Budgeted capital revenue recognized - Alberta Education and Childcare</t>
  </si>
  <si>
    <t>Alberta Education and Childcare Revenue+Property Tax Rev</t>
  </si>
  <si>
    <t>Grade 1 to 12 students eligible for base instruction funding from Alberta Education and Childcare.</t>
  </si>
  <si>
    <t xml:space="preserve">  ECS children eligible for ECS base instruction funding from Alberta Education and Childcare.</t>
  </si>
  <si>
    <t xml:space="preserve">  ECS children not eligible for ECS base instruction funding from Alberta Education and Childcare.</t>
  </si>
  <si>
    <t>Other Grade 1 to 12 students that are not eligible for base instruction funding from Alberta Education and Childcare include First Nations students living on reserves for which tuition fee payments are made from Band or AANDC (Code 330), students younger than 5 1/2 or older than 20, and out-of-province and foreign students.</t>
  </si>
  <si>
    <t xml:space="preserve">Flags to draw attention to sections requiring entry depending on other parts </t>
  </si>
  <si>
    <t>of the submission.</t>
  </si>
  <si>
    <t xml:space="preserve">    Budgeted capital revenue recognized - supported ARO</t>
  </si>
  <si>
    <t xml:space="preserve">    Estimated capital revenue recognized - supported ARO</t>
  </si>
  <si>
    <t xml:space="preserve">Additional funding has provided funds to hire additional staffing. </t>
  </si>
  <si>
    <t xml:space="preserve">Additonal funding has allowed increases to educational assistants for students and an additional bus driver to reduce ride times. </t>
  </si>
  <si>
    <t>No</t>
  </si>
  <si>
    <t>Additional funding based on enrolment has allowed for more teaching staff</t>
  </si>
  <si>
    <t xml:space="preserve">Additional funding will be used for an additional bus route, an increase in certificated and non-certificated school staff plus additional funding for therapeutic supports for students. </t>
  </si>
  <si>
    <t>Amortization</t>
  </si>
  <si>
    <t xml:space="preserve">Additional unexpected funding from Alberta Education. This includes fuel, nutrition, literacy, mental health and other community based funding.  Fund raising exceeded budgetby $25,000. Expenses were not increased.  </t>
  </si>
  <si>
    <t>Terri Corbett</t>
  </si>
  <si>
    <t>Projected deficit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</si>
</sst>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5" formatCode="&quot;$&quot;#,##0_);\(&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quot;$&quot;#,##0;\-&quot;$&quot;#,##0"/>
    <numFmt numFmtId="165" formatCode="_-&quot;$&quot;* #,##0.00_-;\-&quot;$&quot;* #,##0.00_-;_-&quot;$&quot;* &quot;-&quot;??_-;_-@_-"/>
    <numFmt numFmtId="166" formatCode="_-* #,##0.00_-;\-* #,##0.00_-;_-* &quot;-&quot;??_-;_-@_-"/>
    <numFmt numFmtId="167" formatCode="0_);[Red]\(0\)"/>
    <numFmt numFmtId="168" formatCode="mm/dd/yy"/>
    <numFmt numFmtId="169" formatCode="_(* #,##0_);_(* \(#,##0\);_(* &quot;-&quot;??_);_(@_)"/>
    <numFmt numFmtId="170" formatCode="_(* #,##0.000_);_(* \(#,##0.000\);_(* &quot;-&quot;???_);_(@_)"/>
    <numFmt numFmtId="171" formatCode="[$-409]mmmm\-yy;@"/>
    <numFmt numFmtId="172" formatCode="[$-409]mmmm\ d\,\ yyyy;@"/>
    <numFmt numFmtId="173" formatCode="_(* #,##0.0_);_(* \(#,##0.0\);_(* &quot;-&quot;?_);_(@_)"/>
    <numFmt numFmtId="174" formatCode="0.0%"/>
    <numFmt numFmtId="175" formatCode="_(* #,##0.0_);_(* \(#,##0.0\);_(* &quot;-&quot;??_);_(@_)"/>
    <numFmt numFmtId="176" formatCode="&quot;$&quot;#,##0"/>
    <numFmt numFmtId="177" formatCode="[$-409]d\-mmm\-yyyy;@"/>
    <numFmt numFmtId="178" formatCode="&quot;$&quot;* #,##0;&quot;$&quot;* #,##0;_-&quot;$&quot;* &quot;-&quot;_-;_-@_-"/>
    <numFmt numFmtId="179" formatCode="\ #,##0.00\ ;\(\ #,##0.00\);_-* &quot;-&quot;??_-;_-@_-"/>
    <numFmt numFmtId="180" formatCode="0000"/>
    <numFmt numFmtId="181" formatCode="00"/>
    <numFmt numFmtId="182" formatCode="mmmm\ d\,\ yyyy"/>
    <numFmt numFmtId="183" formatCode="_([$€-2]* #,##0.00_);_([$€-2]* \(#,##0.00\);_([$€-2]* &quot;-&quot;??_)"/>
    <numFmt numFmtId="184" formatCode="#,##0;\(#,##0\)"/>
    <numFmt numFmtId="185" formatCode="#,###;\(#,###\)"/>
    <numFmt numFmtId="186" formatCode="0.0%;\(0.0%\)"/>
    <numFmt numFmtId="187" formatCode="0.0%;\(0.0\)%"/>
    <numFmt numFmtId="188" formatCode="_(&quot;$&quot;* #,##0_);_(&quot;$&quot;* \(#,##0\);_(&quot;$&quot;* &quot;-&quot;??_);_(@_)"/>
    <numFmt numFmtId="189" formatCode="_-&quot;$&quot;* #,##0_-;\-&quot;$&quot;* #,##0_-;_-&quot;$&quot;* &quot;-&quot;??_-;_-@_-"/>
    <numFmt numFmtId="190" formatCode="0.0"/>
    <numFmt numFmtId="191" formatCode="_-* #,##0_-;\-* #,##0_-;_-* &quot;-&quot;??_-;_-@_-"/>
    <numFmt numFmtId="192" formatCode="0_);\(0\)"/>
  </numFmts>
  <fonts count="28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4"/>
      <name val="Arial"/>
      <family val="2"/>
    </font>
    <font>
      <b/>
      <sz val="14"/>
      <name val="Arial"/>
      <family val="2"/>
    </font>
    <font>
      <sz val="18"/>
      <name val="Arial"/>
      <family val="2"/>
    </font>
    <font>
      <b/>
      <sz val="11"/>
      <name val="Arial"/>
      <family val="2"/>
    </font>
    <font>
      <sz val="12"/>
      <name val="Arial"/>
      <family val="2"/>
    </font>
    <font>
      <b/>
      <sz val="12"/>
      <name val="Arial"/>
      <family val="2"/>
    </font>
    <font>
      <b/>
      <u/>
      <sz val="12"/>
      <name val="Arial"/>
      <family val="2"/>
    </font>
    <font>
      <b/>
      <sz val="13"/>
      <name val="Arial"/>
      <family val="2"/>
    </font>
    <font>
      <sz val="10"/>
      <name val="Arial"/>
      <family val="2"/>
    </font>
    <font>
      <sz val="11"/>
      <name val="Arial"/>
      <family val="2"/>
    </font>
    <font>
      <b/>
      <sz val="16"/>
      <name val="Arial"/>
      <family val="2"/>
    </font>
    <font>
      <sz val="16"/>
      <name val="Arial"/>
      <family val="2"/>
    </font>
    <font>
      <sz val="15"/>
      <name val="Arial"/>
      <family val="2"/>
    </font>
    <font>
      <sz val="20"/>
      <name val="Arial"/>
      <family val="2"/>
    </font>
    <font>
      <b/>
      <sz val="20"/>
      <name val="Arial"/>
      <family val="2"/>
    </font>
    <font>
      <b/>
      <sz val="10"/>
      <name val="Arial"/>
      <family val="2"/>
    </font>
    <font>
      <sz val="10"/>
      <color theme="1"/>
      <name val="Tahoma"/>
      <family val="2"/>
    </font>
    <font>
      <sz val="8"/>
      <color theme="1"/>
      <name val="Tahoma"/>
      <family val="2"/>
    </font>
    <font>
      <b/>
      <sz val="9"/>
      <color indexed="81"/>
      <name val="Tahoma"/>
      <family val="2"/>
    </font>
    <font>
      <sz val="9"/>
      <color indexed="81"/>
      <name val="Tahoma"/>
      <family val="2"/>
    </font>
    <font>
      <sz val="9"/>
      <name val="Arial"/>
      <family val="2"/>
    </font>
    <font>
      <b/>
      <sz val="9"/>
      <name val="Arial"/>
      <family val="2"/>
    </font>
    <font>
      <b/>
      <i/>
      <sz val="10"/>
      <color indexed="10"/>
      <name val="PMingLiU"/>
      <family val="1"/>
    </font>
    <font>
      <sz val="8"/>
      <name val="Arial"/>
      <family val="2"/>
    </font>
    <font>
      <b/>
      <sz val="8"/>
      <name val="Arial"/>
      <family val="2"/>
    </font>
    <font>
      <b/>
      <sz val="12"/>
      <color rgb="FFFF0000"/>
      <name val="Arial"/>
      <family val="2"/>
    </font>
    <font>
      <b/>
      <sz val="11"/>
      <color theme="1"/>
      <name val="Calibri"/>
      <family val="2"/>
      <scheme val="minor"/>
    </font>
    <font>
      <sz val="10"/>
      <name val="Helv"/>
    </font>
    <font>
      <sz val="10"/>
      <name val="Geneva"/>
    </font>
    <font>
      <sz val="11"/>
      <color indexed="8"/>
      <name val="Calibri"/>
      <family val="2"/>
    </font>
    <font>
      <sz val="11"/>
      <color rgb="FFCCECFF"/>
      <name val="Calibri"/>
      <family val="2"/>
      <scheme val="minor"/>
    </font>
    <font>
      <b/>
      <sz val="9"/>
      <color rgb="FFFF0000"/>
      <name val="Arial"/>
      <family val="2"/>
    </font>
    <font>
      <b/>
      <i/>
      <sz val="12"/>
      <name val="Arial"/>
      <family val="2"/>
    </font>
    <font>
      <sz val="8"/>
      <color theme="1"/>
      <name val="Calibri"/>
      <family val="2"/>
      <scheme val="minor"/>
    </font>
    <font>
      <sz val="14"/>
      <color indexed="81"/>
      <name val="Tahoma"/>
      <family val="2"/>
    </font>
    <font>
      <i/>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name val="Times New Roman"/>
      <family val="1"/>
    </font>
    <font>
      <sz val="10"/>
      <color theme="1"/>
      <name val="Times New Roman"/>
      <family val="2"/>
    </font>
    <font>
      <sz val="10"/>
      <color indexed="8"/>
      <name val="Times New Roman"/>
      <family val="2"/>
    </font>
    <font>
      <sz val="11"/>
      <color theme="1"/>
      <name val="Times New Roman"/>
      <family val="2"/>
    </font>
    <font>
      <sz val="11"/>
      <color indexed="8"/>
      <name val="Times New Roman"/>
      <family val="2"/>
    </font>
    <font>
      <sz val="11"/>
      <color theme="0"/>
      <name val="Times New Roman"/>
      <family val="2"/>
    </font>
    <font>
      <sz val="10"/>
      <color theme="0"/>
      <name val="Times New Roman"/>
      <family val="2"/>
    </font>
    <font>
      <sz val="10"/>
      <color indexed="9"/>
      <name val="Times New Roman"/>
      <family val="2"/>
    </font>
    <font>
      <sz val="11"/>
      <color indexed="9"/>
      <name val="Calibri"/>
      <family val="2"/>
    </font>
    <font>
      <sz val="11"/>
      <color indexed="9"/>
      <name val="Times New Roman"/>
      <family val="2"/>
    </font>
    <font>
      <sz val="11"/>
      <color theme="0"/>
      <name val="Arial"/>
      <family val="2"/>
    </font>
    <font>
      <sz val="8"/>
      <name val="Times New Roman"/>
      <family val="1"/>
    </font>
    <font>
      <sz val="11"/>
      <color rgb="FF9C0006"/>
      <name val="Times New Roman"/>
      <family val="2"/>
    </font>
    <font>
      <sz val="10"/>
      <color rgb="FF9C0006"/>
      <name val="Times New Roman"/>
      <family val="2"/>
    </font>
    <font>
      <sz val="10"/>
      <color indexed="20"/>
      <name val="Times New Roman"/>
      <family val="2"/>
    </font>
    <font>
      <sz val="11"/>
      <color indexed="20"/>
      <name val="Calibri"/>
      <family val="2"/>
    </font>
    <font>
      <sz val="11"/>
      <color indexed="20"/>
      <name val="Times New Roman"/>
      <family val="2"/>
    </font>
    <font>
      <b/>
      <sz val="11"/>
      <color rgb="FFFA7D00"/>
      <name val="Times New Roman"/>
      <family val="2"/>
    </font>
    <font>
      <b/>
      <sz val="11"/>
      <color indexed="52"/>
      <name val="Calibri"/>
      <family val="2"/>
    </font>
    <font>
      <b/>
      <sz val="10"/>
      <color rgb="FFFA7D00"/>
      <name val="Times New Roman"/>
      <family val="2"/>
    </font>
    <font>
      <b/>
      <sz val="10"/>
      <color indexed="52"/>
      <name val="Times New Roman"/>
      <family val="2"/>
    </font>
    <font>
      <b/>
      <sz val="11"/>
      <color indexed="10"/>
      <name val="Calibri"/>
      <family val="2"/>
      <scheme val="minor"/>
    </font>
    <font>
      <b/>
      <sz val="11"/>
      <color indexed="10"/>
      <name val="Calibri"/>
      <family val="2"/>
    </font>
    <font>
      <b/>
      <sz val="11"/>
      <color indexed="52"/>
      <name val="Times New Roman"/>
      <family val="2"/>
    </font>
    <font>
      <b/>
      <sz val="11"/>
      <color theme="0"/>
      <name val="Times New Roman"/>
      <family val="2"/>
    </font>
    <font>
      <b/>
      <sz val="10"/>
      <color theme="0"/>
      <name val="Times New Roman"/>
      <family val="2"/>
    </font>
    <font>
      <b/>
      <sz val="10"/>
      <color indexed="9"/>
      <name val="Times New Roman"/>
      <family val="2"/>
    </font>
    <font>
      <b/>
      <sz val="11"/>
      <color indexed="9"/>
      <name val="Calibri"/>
      <family val="2"/>
    </font>
    <font>
      <b/>
      <sz val="11"/>
      <color indexed="9"/>
      <name val="Times New Roman"/>
      <family val="2"/>
    </font>
    <font>
      <sz val="10"/>
      <color indexed="8"/>
      <name val="Arial"/>
      <family val="2"/>
    </font>
    <font>
      <sz val="10"/>
      <color theme="1"/>
      <name val="Arial"/>
      <family val="2"/>
    </font>
    <font>
      <sz val="10"/>
      <name val="MS Sans Serif"/>
      <family val="2"/>
    </font>
    <font>
      <sz val="11"/>
      <color theme="1"/>
      <name val="Arial"/>
      <family val="2"/>
    </font>
    <font>
      <sz val="11"/>
      <color indexed="8"/>
      <name val="Arial"/>
      <family val="2"/>
    </font>
    <font>
      <sz val="10"/>
      <name val="Times New Roman"/>
      <family val="1"/>
    </font>
    <font>
      <sz val="9"/>
      <color theme="1"/>
      <name val="Arial"/>
      <family val="2"/>
    </font>
    <font>
      <b/>
      <sz val="8"/>
      <color indexed="9"/>
      <name val="Arial"/>
      <family val="2"/>
    </font>
    <font>
      <b/>
      <sz val="10"/>
      <color indexed="9"/>
      <name val="Arial"/>
      <family val="2"/>
    </font>
    <font>
      <sz val="10"/>
      <color indexed="8"/>
      <name val="Arial Narrow"/>
      <family val="2"/>
    </font>
    <font>
      <sz val="8"/>
      <name val="Tahoma"/>
      <family val="2"/>
    </font>
    <font>
      <sz val="12"/>
      <name val="Times New Roman"/>
      <family val="1"/>
    </font>
    <font>
      <i/>
      <sz val="11"/>
      <color rgb="FF7F7F7F"/>
      <name val="Times New Roman"/>
      <family val="2"/>
    </font>
    <font>
      <i/>
      <sz val="10"/>
      <color rgb="FF7F7F7F"/>
      <name val="Times New Roman"/>
      <family val="2"/>
    </font>
    <font>
      <i/>
      <sz val="10"/>
      <color indexed="23"/>
      <name val="Times New Roman"/>
      <family val="2"/>
    </font>
    <font>
      <sz val="11"/>
      <color indexed="8"/>
      <name val="Calibri"/>
      <family val="2"/>
      <scheme val="minor"/>
    </font>
    <font>
      <i/>
      <sz val="11"/>
      <color indexed="23"/>
      <name val="Calibri"/>
      <family val="2"/>
    </font>
    <font>
      <i/>
      <sz val="11"/>
      <color indexed="23"/>
      <name val="Times New Roman"/>
      <family val="2"/>
    </font>
    <font>
      <sz val="11"/>
      <color rgb="FF006100"/>
      <name val="Times New Roman"/>
      <family val="2"/>
    </font>
    <font>
      <sz val="10"/>
      <color rgb="FF006100"/>
      <name val="Times New Roman"/>
      <family val="2"/>
    </font>
    <font>
      <sz val="10"/>
      <color indexed="17"/>
      <name val="Times New Roman"/>
      <family val="2"/>
    </font>
    <font>
      <sz val="11"/>
      <color indexed="17"/>
      <name val="Calibri"/>
      <family val="2"/>
    </font>
    <font>
      <sz val="11"/>
      <color indexed="17"/>
      <name val="Times New Roman"/>
      <family val="2"/>
    </font>
    <font>
      <sz val="11"/>
      <color rgb="FF006100"/>
      <name val="Arial"/>
      <family val="2"/>
    </font>
    <font>
      <b/>
      <sz val="12"/>
      <name val="Times New Roman"/>
      <family val="1"/>
    </font>
    <font>
      <b/>
      <sz val="15"/>
      <color indexed="62"/>
      <name val="Calibri"/>
      <family val="2"/>
    </font>
    <font>
      <b/>
      <sz val="15"/>
      <color theme="3"/>
      <name val="Times New Roman"/>
      <family val="2"/>
    </font>
    <font>
      <b/>
      <sz val="15"/>
      <color indexed="62"/>
      <name val="Times New Roman"/>
      <family val="2"/>
    </font>
    <font>
      <b/>
      <sz val="15"/>
      <color indexed="56"/>
      <name val="Times New Roman"/>
      <family val="2"/>
    </font>
    <font>
      <b/>
      <sz val="15"/>
      <color indexed="62"/>
      <name val="Calibri"/>
      <family val="2"/>
      <scheme val="minor"/>
    </font>
    <font>
      <b/>
      <sz val="15"/>
      <color indexed="56"/>
      <name val="Calibri"/>
      <family val="2"/>
    </font>
    <font>
      <b/>
      <sz val="13"/>
      <color indexed="62"/>
      <name val="Calibri"/>
      <family val="2"/>
    </font>
    <font>
      <b/>
      <sz val="13"/>
      <color theme="3"/>
      <name val="Times New Roman"/>
      <family val="2"/>
    </font>
    <font>
      <b/>
      <sz val="13"/>
      <color indexed="62"/>
      <name val="Times New Roman"/>
      <family val="2"/>
    </font>
    <font>
      <b/>
      <sz val="13"/>
      <color indexed="56"/>
      <name val="Times New Roman"/>
      <family val="2"/>
    </font>
    <font>
      <b/>
      <sz val="13"/>
      <color indexed="62"/>
      <name val="Calibri"/>
      <family val="2"/>
      <scheme val="minor"/>
    </font>
    <font>
      <b/>
      <sz val="13"/>
      <color indexed="56"/>
      <name val="Calibri"/>
      <family val="2"/>
    </font>
    <font>
      <b/>
      <sz val="11"/>
      <color indexed="62"/>
      <name val="Calibri"/>
      <family val="2"/>
    </font>
    <font>
      <b/>
      <sz val="11"/>
      <color indexed="62"/>
      <name val="Calibri"/>
      <family val="2"/>
      <scheme val="minor"/>
    </font>
    <font>
      <b/>
      <sz val="11"/>
      <color theme="3"/>
      <name val="Times New Roman"/>
      <family val="2"/>
    </font>
    <font>
      <b/>
      <sz val="11"/>
      <color indexed="62"/>
      <name val="Times New Roman"/>
      <family val="2"/>
    </font>
    <font>
      <b/>
      <sz val="11"/>
      <color indexed="56"/>
      <name val="Times New Roman"/>
      <family val="2"/>
    </font>
    <font>
      <b/>
      <sz val="11"/>
      <color indexed="56"/>
      <name val="Calibri"/>
      <family val="2"/>
    </font>
    <font>
      <u/>
      <sz val="10"/>
      <color indexed="12"/>
      <name val="Arial"/>
      <family val="2"/>
    </font>
    <font>
      <u/>
      <sz val="10"/>
      <color theme="10"/>
      <name val="Times New Roman"/>
      <family val="2"/>
    </font>
    <font>
      <u/>
      <sz val="10"/>
      <color indexed="12"/>
      <name val="Times New Roman"/>
      <family val="2"/>
    </font>
    <font>
      <u/>
      <sz val="10"/>
      <color theme="10"/>
      <name val="Arial"/>
      <family val="2"/>
    </font>
    <font>
      <u/>
      <sz val="11"/>
      <color theme="10"/>
      <name val="Calibri"/>
      <family val="2"/>
      <scheme val="minor"/>
    </font>
    <font>
      <sz val="11"/>
      <color rgb="FF3F3F76"/>
      <name val="Times New Roman"/>
      <family val="2"/>
    </font>
    <font>
      <sz val="11"/>
      <color indexed="62"/>
      <name val="Calibri"/>
      <family val="2"/>
    </font>
    <font>
      <sz val="10"/>
      <color rgb="FF3F3F76"/>
      <name val="Times New Roman"/>
      <family val="2"/>
    </font>
    <font>
      <sz val="10"/>
      <color indexed="62"/>
      <name val="Times New Roman"/>
      <family val="2"/>
    </font>
    <font>
      <sz val="11"/>
      <color indexed="62"/>
      <name val="Times New Roman"/>
      <family val="2"/>
    </font>
    <font>
      <sz val="11"/>
      <color indexed="10"/>
      <name val="Calibri"/>
      <family val="2"/>
    </font>
    <font>
      <sz val="10"/>
      <color rgb="FFFA7D00"/>
      <name val="Times New Roman"/>
      <family val="2"/>
    </font>
    <font>
      <sz val="10"/>
      <color indexed="52"/>
      <name val="Times New Roman"/>
      <family val="2"/>
    </font>
    <font>
      <sz val="11"/>
      <color indexed="10"/>
      <name val="Calibri"/>
      <family val="2"/>
      <scheme val="minor"/>
    </font>
    <font>
      <sz val="11"/>
      <color indexed="52"/>
      <name val="Calibri"/>
      <family val="2"/>
    </font>
    <font>
      <sz val="11"/>
      <color rgb="FFFA7D00"/>
      <name val="Times New Roman"/>
      <family val="2"/>
    </font>
    <font>
      <sz val="11"/>
      <color indexed="52"/>
      <name val="Times New Roman"/>
      <family val="2"/>
    </font>
    <font>
      <sz val="11"/>
      <color rgb="FF9C6500"/>
      <name val="Times New Roman"/>
      <family val="2"/>
    </font>
    <font>
      <sz val="10"/>
      <color rgb="FF9C6500"/>
      <name val="Times New Roman"/>
      <family val="2"/>
    </font>
    <font>
      <sz val="10"/>
      <color indexed="60"/>
      <name val="Times New Roman"/>
      <family val="2"/>
    </font>
    <font>
      <sz val="11"/>
      <color indexed="60"/>
      <name val="Calibri"/>
      <family val="2"/>
    </font>
    <font>
      <sz val="11"/>
      <color indexed="19"/>
      <name val="Calibri"/>
      <family val="2"/>
      <scheme val="minor"/>
    </font>
    <font>
      <sz val="11"/>
      <color indexed="19"/>
      <name val="Calibri"/>
      <family val="2"/>
    </font>
    <font>
      <sz val="11"/>
      <color indexed="60"/>
      <name val="Times New Roman"/>
      <family val="2"/>
    </font>
    <font>
      <sz val="9"/>
      <name val="Palatino"/>
    </font>
    <font>
      <sz val="10"/>
      <color rgb="FF000000"/>
      <name val="MS Sans Serif"/>
      <family val="2"/>
    </font>
    <font>
      <sz val="9"/>
      <name val="Geneva"/>
    </font>
    <font>
      <sz val="8"/>
      <color theme="1"/>
      <name val="Arial"/>
      <family val="2"/>
    </font>
    <font>
      <sz val="8"/>
      <color indexed="8"/>
      <name val="Arial"/>
      <family val="2"/>
    </font>
    <font>
      <b/>
      <sz val="11"/>
      <name val="Times New Roman"/>
      <family val="1"/>
    </font>
    <font>
      <b/>
      <sz val="11"/>
      <color rgb="FF3F3F3F"/>
      <name val="Times New Roman"/>
      <family val="2"/>
    </font>
    <font>
      <b/>
      <sz val="11"/>
      <color indexed="63"/>
      <name val="Calibri"/>
      <family val="2"/>
    </font>
    <font>
      <b/>
      <sz val="10"/>
      <color rgb="FF3F3F3F"/>
      <name val="Times New Roman"/>
      <family val="2"/>
    </font>
    <font>
      <b/>
      <sz val="10"/>
      <color indexed="63"/>
      <name val="Times New Roman"/>
      <family val="2"/>
    </font>
    <font>
      <b/>
      <sz val="11"/>
      <color indexed="63"/>
      <name val="Times New Roman"/>
      <family val="2"/>
    </font>
    <font>
      <b/>
      <sz val="10"/>
      <name val="MS Sans Serif"/>
      <family val="2"/>
    </font>
    <font>
      <sz val="8"/>
      <color rgb="FF000000"/>
      <name val="Arial"/>
      <family val="2"/>
    </font>
    <font>
      <b/>
      <sz val="11"/>
      <color rgb="FF000000"/>
      <name val="Arial"/>
      <family val="2"/>
    </font>
    <font>
      <b/>
      <sz val="11"/>
      <color indexed="8"/>
      <name val="Arial"/>
      <family val="2"/>
    </font>
    <font>
      <b/>
      <sz val="8"/>
      <color rgb="FF0000FF"/>
      <name val="Courier New"/>
      <family val="3"/>
    </font>
    <font>
      <b/>
      <sz val="8"/>
      <color indexed="12"/>
      <name val="Courier New"/>
      <family val="3"/>
    </font>
    <font>
      <b/>
      <sz val="8"/>
      <color rgb="FF00FFFF"/>
      <name val="Arial"/>
      <family val="2"/>
    </font>
    <font>
      <b/>
      <sz val="8"/>
      <color indexed="15"/>
      <name val="Arial"/>
      <family val="2"/>
    </font>
    <font>
      <b/>
      <sz val="8"/>
      <color rgb="FFFF0000"/>
      <name val="Times New Roman"/>
      <family val="1"/>
    </font>
    <font>
      <b/>
      <sz val="8"/>
      <color indexed="10"/>
      <name val="Times New Roman"/>
      <family val="1"/>
    </font>
    <font>
      <b/>
      <i/>
      <sz val="11"/>
      <color rgb="FF000000"/>
      <name val="Times New Roman"/>
      <family val="1"/>
    </font>
    <font>
      <b/>
      <i/>
      <sz val="11"/>
      <color indexed="8"/>
      <name val="Times New Roman"/>
      <family val="1"/>
    </font>
    <font>
      <b/>
      <i/>
      <sz val="8"/>
      <color rgb="FFFF0000"/>
      <name val="Arial"/>
      <family val="2"/>
    </font>
    <font>
      <b/>
      <i/>
      <sz val="8"/>
      <color indexed="10"/>
      <name val="Arial"/>
      <family val="2"/>
    </font>
    <font>
      <b/>
      <sz val="11"/>
      <color rgb="FF800080"/>
      <name val="Arial"/>
      <family val="2"/>
    </font>
    <font>
      <b/>
      <sz val="11"/>
      <color indexed="20"/>
      <name val="Arial"/>
      <family val="2"/>
    </font>
    <font>
      <b/>
      <sz val="8"/>
      <color rgb="FF000000"/>
      <name val="Arial"/>
      <family val="2"/>
    </font>
    <font>
      <b/>
      <sz val="8"/>
      <color indexed="8"/>
      <name val="Arial"/>
      <family val="2"/>
    </font>
    <font>
      <b/>
      <sz val="8"/>
      <color rgb="FF000000"/>
      <name val="Times New Roman"/>
      <family val="1"/>
    </font>
    <font>
      <b/>
      <sz val="8"/>
      <color indexed="8"/>
      <name val="Times New Roman"/>
      <family val="1"/>
    </font>
    <font>
      <b/>
      <sz val="9"/>
      <color rgb="FF000000"/>
      <name val="Arial"/>
      <family val="2"/>
    </font>
    <font>
      <b/>
      <sz val="9"/>
      <color indexed="8"/>
      <name val="Arial"/>
      <family val="2"/>
    </font>
    <font>
      <b/>
      <sz val="8"/>
      <color rgb="FF00FF00"/>
      <name val="Courier New"/>
      <family val="3"/>
    </font>
    <font>
      <b/>
      <sz val="8"/>
      <color indexed="11"/>
      <name val="Courier New"/>
      <family val="3"/>
    </font>
    <font>
      <sz val="9"/>
      <color rgb="FF000000"/>
      <name val="Segoe UI"/>
      <family val="2"/>
    </font>
    <font>
      <sz val="9"/>
      <color indexed="8"/>
      <name val="Segoe UI"/>
      <family val="2"/>
    </font>
    <font>
      <b/>
      <sz val="8"/>
      <color rgb="FFFF9900"/>
      <name val="Arial"/>
      <family val="2"/>
    </font>
    <font>
      <b/>
      <sz val="8"/>
      <color indexed="52"/>
      <name val="Arial"/>
      <family val="2"/>
    </font>
    <font>
      <b/>
      <sz val="8"/>
      <color rgb="FF3E97C1"/>
      <name val="Arial"/>
      <family val="2"/>
    </font>
    <font>
      <b/>
      <sz val="8"/>
      <color indexed="49"/>
      <name val="Arial"/>
      <family val="2"/>
    </font>
    <font>
      <b/>
      <sz val="8"/>
      <color rgb="FF803600"/>
      <name val="Arial"/>
      <family val="2"/>
    </font>
    <font>
      <b/>
      <sz val="8"/>
      <color indexed="60"/>
      <name val="Arial"/>
      <family val="2"/>
    </font>
    <font>
      <b/>
      <sz val="8"/>
      <color rgb="FF0000FF"/>
      <name val="Arial"/>
      <family val="2"/>
    </font>
    <font>
      <b/>
      <sz val="8"/>
      <color indexed="12"/>
      <name val="Arial"/>
      <family val="2"/>
    </font>
    <font>
      <sz val="10"/>
      <color rgb="FF000000"/>
      <name val="Courier New"/>
      <family val="3"/>
    </font>
    <font>
      <sz val="10"/>
      <color indexed="8"/>
      <name val="Courier New"/>
      <family val="3"/>
    </font>
    <font>
      <b/>
      <sz val="8"/>
      <color rgb="FFFF00FF"/>
      <name val="Courier New"/>
      <family val="3"/>
    </font>
    <font>
      <b/>
      <sz val="8"/>
      <color indexed="14"/>
      <name val="Courier New"/>
      <family val="3"/>
    </font>
    <font>
      <b/>
      <sz val="14"/>
      <name val="Times New Roman"/>
      <family val="1"/>
    </font>
    <font>
      <b/>
      <sz val="16"/>
      <name val="Times New Roman"/>
      <family val="1"/>
    </font>
    <font>
      <b/>
      <sz val="18"/>
      <color indexed="62"/>
      <name val="Cambria"/>
      <family val="2"/>
    </font>
    <font>
      <b/>
      <sz val="18"/>
      <color indexed="56"/>
      <name val="Cambria"/>
      <family val="2"/>
    </font>
    <font>
      <sz val="18"/>
      <color theme="3"/>
      <name val="Cambria"/>
      <family val="2"/>
      <scheme val="major"/>
    </font>
    <font>
      <b/>
      <sz val="11"/>
      <color theme="1"/>
      <name val="Times New Roman"/>
      <family val="2"/>
    </font>
    <font>
      <b/>
      <sz val="11"/>
      <color indexed="8"/>
      <name val="Times New Roman"/>
      <family val="2"/>
    </font>
    <font>
      <b/>
      <sz val="10"/>
      <color theme="1"/>
      <name val="Times New Roman"/>
      <family val="2"/>
    </font>
    <font>
      <b/>
      <sz val="11"/>
      <color indexed="8"/>
      <name val="Calibri"/>
      <family val="2"/>
    </font>
    <font>
      <b/>
      <sz val="10"/>
      <color indexed="8"/>
      <name val="Times New Roman"/>
      <family val="2"/>
    </font>
    <font>
      <sz val="11"/>
      <color rgb="FFFF0000"/>
      <name val="Times New Roman"/>
      <family val="2"/>
    </font>
    <font>
      <sz val="10"/>
      <color rgb="FFFF0000"/>
      <name val="Times New Roman"/>
      <family val="2"/>
    </font>
    <font>
      <sz val="10"/>
      <color indexed="10"/>
      <name val="Times New Roman"/>
      <family val="2"/>
    </font>
    <font>
      <sz val="11"/>
      <color indexed="10"/>
      <name val="Times New Roman"/>
      <family val="2"/>
    </font>
    <font>
      <sz val="8"/>
      <color indexed="8"/>
      <name val="Arial Narrow"/>
      <family val="2"/>
    </font>
    <font>
      <sz val="11"/>
      <color rgb="FF000000"/>
      <name val="Calibri"/>
      <family val="2"/>
      <scheme val="minor"/>
    </font>
    <font>
      <b/>
      <sz val="10"/>
      <color theme="1"/>
      <name val="Tahoma"/>
      <family val="2"/>
    </font>
    <font>
      <sz val="10"/>
      <name val="Arial"/>
      <family val="2"/>
    </font>
    <font>
      <sz val="12"/>
      <name val="Calibri"/>
      <family val="2"/>
      <scheme val="minor"/>
    </font>
    <font>
      <sz val="12"/>
      <color rgb="FFFF0000"/>
      <name val="Arial"/>
      <family val="2"/>
    </font>
    <font>
      <b/>
      <strike/>
      <sz val="12"/>
      <name val="Arial"/>
      <family val="2"/>
    </font>
    <font>
      <strike/>
      <sz val="12"/>
      <name val="Arial"/>
      <family val="2"/>
    </font>
    <font>
      <sz val="12"/>
      <color theme="1"/>
      <name val="Arial"/>
      <family val="2"/>
    </font>
    <font>
      <sz val="9"/>
      <color theme="0"/>
      <name val="Arial"/>
      <family val="2"/>
    </font>
    <font>
      <sz val="10"/>
      <name val="Arial"/>
      <family val="2"/>
    </font>
    <font>
      <sz val="9"/>
      <color rgb="FF7030A0"/>
      <name val="Arial"/>
      <family val="2"/>
    </font>
    <font>
      <b/>
      <sz val="1"/>
      <color rgb="FF99CCFF"/>
      <name val="Browallia New"/>
      <family val="2"/>
    </font>
    <font>
      <b/>
      <u/>
      <sz val="10"/>
      <name val="Arial"/>
      <family val="2"/>
    </font>
    <font>
      <b/>
      <u/>
      <sz val="11"/>
      <name val="Arial"/>
      <family val="2"/>
    </font>
    <font>
      <u/>
      <sz val="11"/>
      <name val="Arial"/>
      <family val="2"/>
    </font>
    <font>
      <sz val="12"/>
      <color rgb="FF7030A0"/>
      <name val="Arial"/>
      <family val="2"/>
    </font>
    <font>
      <b/>
      <u/>
      <sz val="12"/>
      <color theme="0"/>
      <name val="Arial"/>
      <family val="2"/>
    </font>
    <font>
      <i/>
      <sz val="11"/>
      <name val="Arial"/>
      <family val="2"/>
    </font>
    <font>
      <b/>
      <i/>
      <u val="double"/>
      <sz val="11"/>
      <color rgb="FFFF0000"/>
      <name val="Arial"/>
      <family val="2"/>
    </font>
    <font>
      <u val="double"/>
      <sz val="11"/>
      <name val="Arial"/>
      <family val="2"/>
    </font>
    <font>
      <sz val="11"/>
      <color indexed="81"/>
      <name val="Tahoma"/>
      <family val="2"/>
    </font>
    <font>
      <b/>
      <sz val="10"/>
      <color rgb="FFFF0000"/>
      <name val="Arial"/>
      <family val="2"/>
    </font>
    <font>
      <sz val="10"/>
      <color rgb="FFFF0000"/>
      <name val="Arial"/>
      <family val="2"/>
    </font>
    <font>
      <sz val="11"/>
      <color rgb="FFFF0000"/>
      <name val="Arial"/>
      <family val="2"/>
    </font>
    <font>
      <b/>
      <sz val="16"/>
      <color theme="1"/>
      <name val="Cambria"/>
      <family val="1"/>
    </font>
    <font>
      <b/>
      <sz val="11"/>
      <color theme="1"/>
      <name val="Cambria"/>
      <family val="1"/>
    </font>
    <font>
      <sz val="11"/>
      <color theme="1"/>
      <name val="Cambria"/>
      <family val="1"/>
    </font>
    <font>
      <sz val="8"/>
      <name val="Calibri"/>
      <family val="2"/>
      <scheme val="minor"/>
    </font>
    <font>
      <sz val="10"/>
      <name val="Calibri"/>
      <family val="2"/>
      <scheme val="minor"/>
    </font>
    <font>
      <sz val="10"/>
      <color theme="1"/>
      <name val="Calibri"/>
      <family val="2"/>
      <scheme val="minor"/>
    </font>
    <font>
      <b/>
      <sz val="11"/>
      <name val="Calibri"/>
      <family val="2"/>
      <scheme val="minor"/>
    </font>
    <font>
      <b/>
      <sz val="8"/>
      <name val="Calibri"/>
      <family val="2"/>
      <scheme val="minor"/>
    </font>
    <font>
      <b/>
      <sz val="10"/>
      <name val="Calibri"/>
      <family val="2"/>
      <scheme val="minor"/>
    </font>
    <font>
      <b/>
      <sz val="12"/>
      <color theme="1"/>
      <name val="Calibri"/>
      <family val="2"/>
      <scheme val="minor"/>
    </font>
    <font>
      <sz val="11"/>
      <color rgb="FF0000FF"/>
      <name val="Calibri"/>
      <family val="2"/>
      <scheme val="minor"/>
    </font>
    <font>
      <sz val="10"/>
      <color rgb="FF0000FF"/>
      <name val="Arial"/>
      <family val="2"/>
    </font>
    <font>
      <b/>
      <sz val="11"/>
      <name val="Calibri"/>
      <family val="2"/>
    </font>
    <font>
      <sz val="12"/>
      <color theme="1"/>
      <name val="Calibri"/>
      <family val="2"/>
      <scheme val="minor"/>
    </font>
    <font>
      <sz val="8"/>
      <color rgb="FF0000FF"/>
      <name val="Calibri"/>
      <family val="2"/>
      <scheme val="minor"/>
    </font>
    <font>
      <sz val="11"/>
      <color rgb="FF7030A0"/>
      <name val="Calibri"/>
      <family val="2"/>
      <scheme val="minor"/>
    </font>
    <font>
      <sz val="10"/>
      <color rgb="FF7030A0"/>
      <name val="Arial"/>
      <family val="2"/>
    </font>
    <font>
      <sz val="10"/>
      <color rgb="FF000000"/>
      <name val="Calibri"/>
      <family val="2"/>
    </font>
    <font>
      <sz val="11"/>
      <color rgb="FF0000FF"/>
      <name val="Arial"/>
      <family val="2"/>
    </font>
  </fonts>
  <fills count="108">
    <fill>
      <patternFill patternType="none"/>
    </fill>
    <fill>
      <patternFill patternType="gray125"/>
    </fill>
    <fill>
      <patternFill patternType="solid">
        <fgColor indexed="9"/>
        <bgColor indexed="64"/>
      </patternFill>
    </fill>
    <fill>
      <patternFill patternType="solid">
        <fgColor rgb="FFFF7C80"/>
        <bgColor rgb="FFFF7C80"/>
      </patternFill>
    </fill>
    <fill>
      <patternFill patternType="solid">
        <fgColor theme="0"/>
        <bgColor indexed="64"/>
      </patternFill>
    </fill>
    <fill>
      <patternFill patternType="solid">
        <fgColor rgb="FFBFD2E2"/>
      </patternFill>
    </fill>
    <fill>
      <patternFill patternType="solid">
        <fgColor rgb="FFFFFF00"/>
        <bgColor indexed="64"/>
      </patternFill>
    </fill>
    <fill>
      <patternFill patternType="solid">
        <fgColor rgb="FFFFFFCC"/>
      </patternFill>
    </fill>
    <fill>
      <patternFill patternType="solid">
        <fgColor indexed="65"/>
        <bgColor indexed="64"/>
      </patternFill>
    </fill>
    <fill>
      <patternFill patternType="solid">
        <fgColor rgb="FFCCFF99"/>
        <bgColor rgb="FFFF7C80"/>
      </patternFill>
    </fill>
    <fill>
      <patternFill patternType="solid">
        <fgColor theme="0"/>
        <bgColor indexed="41"/>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5"/>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9"/>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55"/>
      </patternFill>
    </fill>
    <fill>
      <patternFill patternType="solid">
        <fgColor indexed="32"/>
        <bgColor indexed="64"/>
      </patternFill>
    </fill>
    <fill>
      <patternFill patternType="solid">
        <fgColor indexed="43"/>
        <bgColor indexed="64"/>
      </patternFill>
    </fill>
    <fill>
      <patternFill patternType="mediumGray">
        <fgColor indexed="22"/>
      </patternFill>
    </fill>
    <fill>
      <patternFill patternType="solid">
        <fgColor rgb="FFD9D9D9"/>
        <bgColor indexed="64"/>
      </patternFill>
    </fill>
    <fill>
      <patternFill patternType="solid">
        <fgColor rgb="FF00B0F0"/>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indexed="65"/>
        <bgColor theme="0"/>
      </patternFill>
    </fill>
    <fill>
      <patternFill patternType="solid">
        <fgColor rgb="FFCAFFAF"/>
        <bgColor theme="0"/>
      </patternFill>
    </fill>
    <fill>
      <patternFill patternType="solid">
        <fgColor rgb="FFCCECFF"/>
        <bgColor theme="0"/>
      </patternFill>
    </fill>
    <fill>
      <patternFill patternType="solid">
        <fgColor theme="0" tint="-0.14999847407452621"/>
        <bgColor theme="0"/>
      </patternFill>
    </fill>
    <fill>
      <patternFill patternType="solid">
        <fgColor rgb="FFFFB9DC"/>
        <bgColor theme="0"/>
      </patternFill>
    </fill>
    <fill>
      <patternFill patternType="solid">
        <fgColor theme="0"/>
        <bgColor theme="0"/>
      </patternFill>
    </fill>
    <fill>
      <patternFill patternType="solid">
        <fgColor theme="0" tint="-0.14999847407452621"/>
        <bgColor indexed="27"/>
      </patternFill>
    </fill>
    <fill>
      <patternFill patternType="solid">
        <fgColor rgb="FFCCECFF"/>
        <bgColor indexed="27"/>
      </patternFill>
    </fill>
    <fill>
      <patternFill patternType="solid">
        <fgColor rgb="FFFFB9DC"/>
        <bgColor rgb="FFFF7C80"/>
      </patternFill>
    </fill>
    <fill>
      <patternFill patternType="solid">
        <fgColor indexed="9"/>
        <bgColor theme="0"/>
      </patternFill>
    </fill>
    <fill>
      <patternFill patternType="solid">
        <fgColor rgb="FFCCECFF"/>
        <bgColor rgb="FF99CCFF"/>
      </patternFill>
    </fill>
    <fill>
      <patternFill patternType="solid">
        <fgColor theme="0" tint="-0.249977111117893"/>
        <bgColor theme="0"/>
      </patternFill>
    </fill>
    <fill>
      <patternFill patternType="solid">
        <fgColor rgb="FFFFB9DC"/>
        <bgColor indexed="64"/>
      </patternFill>
    </fill>
    <fill>
      <patternFill patternType="solid">
        <fgColor rgb="FFCCFF99"/>
        <bgColor theme="0"/>
      </patternFill>
    </fill>
    <fill>
      <patternFill patternType="solid">
        <fgColor theme="2" tint="-9.9978637043366805E-2"/>
        <bgColor rgb="FF99CCFF"/>
      </patternFill>
    </fill>
    <fill>
      <patternFill patternType="solid">
        <fgColor theme="2"/>
        <bgColor rgb="FF99CCFF"/>
      </patternFill>
    </fill>
    <fill>
      <patternFill patternType="solid">
        <fgColor rgb="FFD9ECFF"/>
        <bgColor theme="0"/>
      </patternFill>
    </fill>
    <fill>
      <patternFill patternType="solid">
        <fgColor theme="2" tint="-9.9978637043366805E-2"/>
        <bgColor theme="0"/>
      </patternFill>
    </fill>
    <fill>
      <patternFill patternType="solid">
        <fgColor theme="1"/>
        <bgColor theme="0"/>
      </patternFill>
    </fill>
    <fill>
      <patternFill patternType="solid">
        <fgColor theme="9" tint="0.59999389629810485"/>
        <bgColor theme="0"/>
      </patternFill>
    </fill>
    <fill>
      <patternFill patternType="solid">
        <fgColor rgb="FFCCFFFF"/>
        <bgColor theme="0"/>
      </patternFill>
    </fill>
    <fill>
      <patternFill patternType="solid">
        <fgColor rgb="FFCCECFF"/>
        <bgColor indexed="64"/>
      </patternFill>
    </fill>
    <fill>
      <patternFill patternType="solid">
        <fgColor rgb="FFDDD9C4"/>
        <bgColor indexed="64"/>
      </patternFill>
    </fill>
    <fill>
      <patternFill patternType="solid">
        <fgColor theme="3" tint="0.79998168889431442"/>
        <bgColor theme="0"/>
      </patternFill>
    </fill>
    <fill>
      <patternFill patternType="solid">
        <fgColor theme="6" tint="0.39997558519241921"/>
        <bgColor indexed="64"/>
      </patternFill>
    </fill>
    <fill>
      <patternFill patternType="solid">
        <fgColor theme="5" tint="0.39997558519241921"/>
        <bgColor indexed="64"/>
      </patternFill>
    </fill>
    <fill>
      <patternFill patternType="solid">
        <fgColor rgb="FFC5D9F1"/>
        <bgColor theme="0"/>
      </patternFill>
    </fill>
    <fill>
      <patternFill patternType="solid">
        <fgColor rgb="FFCCFF99"/>
        <bgColor indexed="41"/>
      </patternFill>
    </fill>
    <fill>
      <patternFill patternType="solid">
        <fgColor theme="3" tint="0.79998168889431442"/>
        <bgColor indexed="64"/>
      </patternFill>
    </fill>
    <fill>
      <patternFill patternType="solid">
        <fgColor theme="8" tint="0.79998168889431442"/>
        <bgColor indexed="64"/>
      </patternFill>
    </fill>
    <fill>
      <patternFill patternType="solid">
        <fgColor theme="2" tint="-0.249977111117893"/>
        <bgColor indexed="64"/>
      </patternFill>
    </fill>
    <fill>
      <patternFill patternType="solid">
        <fgColor theme="7" tint="0.79998168889431442"/>
        <bgColor indexed="64"/>
      </patternFill>
    </fill>
    <fill>
      <patternFill patternType="solid">
        <fgColor theme="0" tint="-0.249977111117893"/>
        <bgColor indexed="64"/>
      </patternFill>
    </fill>
  </fills>
  <borders count="153">
    <border>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double">
        <color indexed="64"/>
      </bottom>
      <diagonal/>
    </border>
    <border>
      <left/>
      <right/>
      <top/>
      <bottom style="double">
        <color indexed="64"/>
      </bottom>
      <diagonal/>
    </border>
    <border>
      <left style="medium">
        <color indexed="64"/>
      </left>
      <right style="medium">
        <color indexed="64"/>
      </right>
      <top/>
      <bottom style="medium">
        <color indexed="64"/>
      </bottom>
      <diagonal/>
    </border>
    <border>
      <left/>
      <right style="medium">
        <color indexed="64"/>
      </right>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top/>
      <bottom style="double">
        <color indexed="64"/>
      </bottom>
      <diagonal/>
    </border>
    <border>
      <left style="medium">
        <color indexed="64"/>
      </left>
      <right/>
      <top style="double">
        <color indexed="64"/>
      </top>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medium">
        <color rgb="FF608BB4"/>
      </left>
      <right style="medium">
        <color rgb="FF608BB4"/>
      </right>
      <top style="medium">
        <color rgb="FF608BB4"/>
      </top>
      <bottom style="medium">
        <color rgb="FF608BB4"/>
      </bottom>
      <diagonal/>
    </border>
    <border>
      <left style="medium">
        <color rgb="FFCCCCCC"/>
      </left>
      <right style="medium">
        <color rgb="FFCCCCCC"/>
      </right>
      <top style="medium">
        <color rgb="FFCCCCCC"/>
      </top>
      <bottom style="medium">
        <color rgb="FFCCCCCC"/>
      </bottom>
      <diagonal/>
    </border>
    <border>
      <left/>
      <right/>
      <top style="medium">
        <color indexed="64"/>
      </top>
      <bottom style="medium">
        <color indexed="64"/>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bottom style="thin">
        <color indexed="64"/>
      </bottom>
      <diagonal/>
    </border>
    <border>
      <left/>
      <right style="thick">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hair">
        <color indexed="64"/>
      </bottom>
      <diagonal/>
    </border>
    <border>
      <left/>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49"/>
      </bottom>
      <diagonal/>
    </border>
    <border>
      <left/>
      <right/>
      <top/>
      <bottom style="thick">
        <color indexed="62"/>
      </bottom>
      <diagonal/>
    </border>
    <border>
      <left/>
      <right/>
      <top/>
      <bottom style="thick">
        <color indexed="27"/>
      </bottom>
      <diagonal/>
    </border>
    <border>
      <left/>
      <right/>
      <top/>
      <bottom style="thick">
        <color indexed="25"/>
      </bottom>
      <diagonal/>
    </border>
    <border>
      <left/>
      <right/>
      <top/>
      <bottom style="thick">
        <color indexed="22"/>
      </bottom>
      <diagonal/>
    </border>
    <border>
      <left/>
      <right/>
      <top/>
      <bottom style="medium">
        <color indexed="27"/>
      </bottom>
      <diagonal/>
    </border>
    <border>
      <left/>
      <right/>
      <top/>
      <bottom style="medium">
        <color indexed="25"/>
      </bottom>
      <diagonal/>
    </border>
    <border>
      <left/>
      <right/>
      <top/>
      <bottom style="medium">
        <color indexed="30"/>
      </bottom>
      <diagonal/>
    </border>
    <border>
      <left/>
      <right/>
      <top/>
      <bottom style="double">
        <color indexed="1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4"/>
      </left>
      <right style="thin">
        <color indexed="64"/>
      </right>
      <top/>
      <bottom/>
      <diagonal/>
    </border>
    <border>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bottom style="hair">
        <color indexed="64"/>
      </bottom>
      <diagonal/>
    </border>
    <border>
      <left/>
      <right/>
      <top style="thin">
        <color auto="1"/>
      </top>
      <bottom/>
      <diagonal/>
    </border>
    <border>
      <left style="thin">
        <color indexed="64"/>
      </left>
      <right style="medium">
        <color indexed="64"/>
      </right>
      <top style="thin">
        <color indexed="64"/>
      </top>
      <bottom style="medium">
        <color indexed="64"/>
      </bottom>
      <diagonal/>
    </border>
    <border>
      <left/>
      <right/>
      <top style="double">
        <color indexed="64"/>
      </top>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hair">
        <color indexed="64"/>
      </top>
      <bottom/>
      <diagonal/>
    </border>
    <border>
      <left/>
      <right/>
      <top style="hair">
        <color indexed="64"/>
      </top>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theme="1"/>
      </left>
      <right style="thin">
        <color theme="1"/>
      </right>
      <top style="thin">
        <color theme="1"/>
      </top>
      <bottom style="hair">
        <color theme="1"/>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style="medium">
        <color indexed="64"/>
      </left>
      <right/>
      <top style="hair">
        <color indexed="64"/>
      </top>
      <bottom/>
      <diagonal/>
    </border>
    <border>
      <left style="thin">
        <color indexed="64"/>
      </left>
      <right style="medium">
        <color indexed="64"/>
      </right>
      <top/>
      <bottom style="double">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style="thin">
        <color indexed="64"/>
      </left>
      <right style="thin">
        <color indexed="64"/>
      </right>
      <top/>
      <bottom style="hair">
        <color theme="1"/>
      </bottom>
      <diagonal/>
    </border>
    <border>
      <left/>
      <right style="thin">
        <color indexed="64"/>
      </right>
      <top style="hair">
        <color indexed="64"/>
      </top>
      <bottom style="hair">
        <color indexed="64"/>
      </bottom>
      <diagonal/>
    </border>
    <border>
      <left style="thin">
        <color indexed="64"/>
      </left>
      <right style="thin">
        <color indexed="64"/>
      </right>
      <top style="hair">
        <color theme="1"/>
      </top>
      <bottom style="hair">
        <color theme="1"/>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theme="1"/>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hair">
        <color theme="1"/>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hair">
        <color theme="1"/>
      </top>
      <bottom style="medium">
        <color indexed="64"/>
      </bottom>
      <diagonal/>
    </border>
    <border>
      <left style="thin">
        <color indexed="64"/>
      </left>
      <right style="thin">
        <color indexed="64"/>
      </right>
      <top style="hair">
        <color theme="1"/>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medium">
        <color indexed="64"/>
      </right>
      <top style="hair">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double">
        <color indexed="64"/>
      </bottom>
      <diagonal/>
    </border>
    <border>
      <left style="thin">
        <color indexed="64"/>
      </left>
      <right style="thin">
        <color theme="0" tint="-0.14996795556505021"/>
      </right>
      <top style="thin">
        <color indexed="64"/>
      </top>
      <bottom style="double">
        <color indexed="64"/>
      </bottom>
      <diagonal/>
    </border>
    <border>
      <left style="thin">
        <color theme="0" tint="-0.14996795556505021"/>
      </left>
      <right style="thin">
        <color theme="0" tint="-0.14996795556505021"/>
      </right>
      <top style="thin">
        <color indexed="64"/>
      </top>
      <bottom style="double">
        <color indexed="64"/>
      </bottom>
      <diagonal/>
    </border>
    <border>
      <left style="thin">
        <color theme="0" tint="-0.14996795556505021"/>
      </left>
      <right style="thin">
        <color indexed="64"/>
      </right>
      <top style="thin">
        <color indexed="64"/>
      </top>
      <bottom style="double">
        <color indexed="64"/>
      </bottom>
      <diagonal/>
    </border>
    <border>
      <left/>
      <right/>
      <top style="thin">
        <color indexed="64"/>
      </top>
      <bottom style="thin">
        <color theme="0" tint="-0.24994659260841701"/>
      </bottom>
      <diagonal/>
    </border>
    <border>
      <left/>
      <right/>
      <top style="thin">
        <color theme="0" tint="-0.24994659260841701"/>
      </top>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ck">
        <color indexed="64"/>
      </right>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style="thin">
        <color indexed="64"/>
      </left>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thin">
        <color indexed="64"/>
      </bottom>
      <diagonal/>
    </border>
  </borders>
  <cellStyleXfs count="58880">
    <xf numFmtId="0" fontId="0" fillId="0" borderId="0"/>
    <xf numFmtId="43" fontId="28" fillId="0" borderId="0" applyFont="0" applyFill="0" applyBorder="0" applyAlignment="0" applyProtection="0"/>
    <xf numFmtId="0" fontId="45" fillId="0" borderId="0"/>
    <xf numFmtId="0" fontId="27" fillId="0" borderId="0"/>
    <xf numFmtId="0" fontId="27" fillId="0" borderId="0"/>
    <xf numFmtId="43" fontId="28" fillId="0" borderId="0" applyFont="0" applyFill="0" applyBorder="0" applyAlignment="0" applyProtection="0"/>
    <xf numFmtId="43" fontId="28" fillId="0" borderId="0" applyFont="0" applyFill="0" applyBorder="0" applyAlignment="0" applyProtection="0"/>
    <xf numFmtId="43" fontId="33" fillId="0" borderId="0" applyFont="0" applyFill="0" applyBorder="0" applyAlignment="0" applyProtection="0"/>
    <xf numFmtId="43" fontId="28" fillId="0" borderId="0" applyFont="0" applyFill="0" applyBorder="0" applyAlignment="0" applyProtection="0"/>
    <xf numFmtId="43" fontId="2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8" fontId="56"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7" fillId="0" borderId="0" applyFont="0" applyFill="0" applyBorder="0" applyAlignment="0" applyProtection="0"/>
    <xf numFmtId="44" fontId="28" fillId="0" borderId="0" applyFont="0" applyFill="0" applyBorder="0" applyAlignment="0" applyProtection="0"/>
    <xf numFmtId="0" fontId="57" fillId="0" borderId="0"/>
    <xf numFmtId="0" fontId="45" fillId="0" borderId="0"/>
    <xf numFmtId="0" fontId="27" fillId="0" borderId="0"/>
    <xf numFmtId="0" fontId="28" fillId="0" borderId="0"/>
    <xf numFmtId="0" fontId="27" fillId="0" borderId="0"/>
    <xf numFmtId="0" fontId="27" fillId="0" borderId="0"/>
    <xf numFmtId="0" fontId="27" fillId="0" borderId="0"/>
    <xf numFmtId="0" fontId="27" fillId="0" borderId="0"/>
    <xf numFmtId="0" fontId="28" fillId="0" borderId="0"/>
    <xf numFmtId="0" fontId="58" fillId="7" borderId="33" applyNumberFormat="0" applyFont="0" applyAlignment="0" applyProtection="0"/>
    <xf numFmtId="0" fontId="58" fillId="7" borderId="33" applyNumberFormat="0" applyFont="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0" fontId="26" fillId="0" borderId="0"/>
    <xf numFmtId="0" fontId="25" fillId="0" borderId="0"/>
    <xf numFmtId="0" fontId="25" fillId="0" borderId="0"/>
    <xf numFmtId="43" fontId="25" fillId="0" borderId="0" applyFont="0" applyFill="0" applyBorder="0" applyAlignment="0" applyProtection="0"/>
    <xf numFmtId="44"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28" fillId="0" borderId="0"/>
    <xf numFmtId="0" fontId="18" fillId="0" borderId="0"/>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178" fontId="80" fillId="0" borderId="17" applyFill="0" applyProtection="0">
      <alignment horizontal="right"/>
    </xf>
    <xf numFmtId="0" fontId="81" fillId="18" borderId="0" applyNumberFormat="0" applyBorder="0" applyAlignment="0" applyProtection="0"/>
    <xf numFmtId="0" fontId="81" fillId="18" borderId="0" applyNumberFormat="0" applyBorder="0" applyAlignment="0" applyProtection="0"/>
    <xf numFmtId="0" fontId="81"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2" fillId="42" borderId="0" applyNumberFormat="0" applyBorder="0" applyAlignment="0" applyProtection="0"/>
    <xf numFmtId="0" fontId="81"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41"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4" fillId="42" borderId="0" applyNumberFormat="0" applyBorder="0" applyAlignment="0" applyProtection="0"/>
    <xf numFmtId="0" fontId="83" fillId="18" borderId="0" applyNumberFormat="0" applyBorder="0" applyAlignment="0" applyProtection="0"/>
    <xf numFmtId="0" fontId="83" fillId="41" borderId="0" applyNumberFormat="0" applyBorder="0" applyAlignment="0" applyProtection="0"/>
    <xf numFmtId="0" fontId="83" fillId="18"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3" fillId="18" borderId="0" applyNumberFormat="0" applyBorder="0" applyAlignment="0" applyProtection="0"/>
    <xf numFmtId="0" fontId="84" fillId="42" borderId="0" applyNumberFormat="0" applyBorder="0" applyAlignment="0" applyProtection="0"/>
    <xf numFmtId="0" fontId="83"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1"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41"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4" fillId="42" borderId="0" applyNumberFormat="0" applyBorder="0" applyAlignment="0" applyProtection="0"/>
    <xf numFmtId="0" fontId="83" fillId="18" borderId="0" applyNumberFormat="0" applyBorder="0" applyAlignment="0" applyProtection="0"/>
    <xf numFmtId="0" fontId="83" fillId="41" borderId="0" applyNumberFormat="0" applyBorder="0" applyAlignment="0" applyProtection="0"/>
    <xf numFmtId="0" fontId="83" fillId="18"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3" fillId="18" borderId="0" applyNumberFormat="0" applyBorder="0" applyAlignment="0" applyProtection="0"/>
    <xf numFmtId="0" fontId="84" fillId="42" borderId="0" applyNumberFormat="0" applyBorder="0" applyAlignment="0" applyProtection="0"/>
    <xf numFmtId="0" fontId="83"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1"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41"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4" fillId="42" borderId="0" applyNumberFormat="0" applyBorder="0" applyAlignment="0" applyProtection="0"/>
    <xf numFmtId="0" fontId="83" fillId="18" borderId="0" applyNumberFormat="0" applyBorder="0" applyAlignment="0" applyProtection="0"/>
    <xf numFmtId="0" fontId="83" fillId="41" borderId="0" applyNumberFormat="0" applyBorder="0" applyAlignment="0" applyProtection="0"/>
    <xf numFmtId="0" fontId="83" fillId="18"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3" fillId="18" borderId="0" applyNumberFormat="0" applyBorder="0" applyAlignment="0" applyProtection="0"/>
    <xf numFmtId="0" fontId="84" fillId="42" borderId="0" applyNumberFormat="0" applyBorder="0" applyAlignment="0" applyProtection="0"/>
    <xf numFmtId="0" fontId="83" fillId="41"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41"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4" fillId="42" borderId="0" applyNumberFormat="0" applyBorder="0" applyAlignment="0" applyProtection="0"/>
    <xf numFmtId="0" fontId="83" fillId="18" borderId="0" applyNumberFormat="0" applyBorder="0" applyAlignment="0" applyProtection="0"/>
    <xf numFmtId="0" fontId="83" fillId="41" borderId="0" applyNumberFormat="0" applyBorder="0" applyAlignment="0" applyProtection="0"/>
    <xf numFmtId="0" fontId="83" fillId="18"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3" fillId="18" borderId="0" applyNumberFormat="0" applyBorder="0" applyAlignment="0" applyProtection="0"/>
    <xf numFmtId="0" fontId="84" fillId="42" borderId="0" applyNumberFormat="0" applyBorder="0" applyAlignment="0" applyProtection="0"/>
    <xf numFmtId="0" fontId="83" fillId="41" borderId="0" applyNumberFormat="0" applyBorder="0" applyAlignment="0" applyProtection="0"/>
    <xf numFmtId="0" fontId="81"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41" borderId="0" applyNumberFormat="0" applyBorder="0" applyAlignment="0" applyProtection="0"/>
    <xf numFmtId="0" fontId="83" fillId="18" borderId="0" applyNumberFormat="0" applyBorder="0" applyAlignment="0" applyProtection="0"/>
    <xf numFmtId="0" fontId="81" fillId="18" borderId="0" applyNumberFormat="0" applyBorder="0" applyAlignment="0" applyProtection="0"/>
    <xf numFmtId="0" fontId="83" fillId="18" borderId="0" applyNumberFormat="0" applyBorder="0" applyAlignment="0" applyProtection="0"/>
    <xf numFmtId="0" fontId="83" fillId="41" borderId="0" applyNumberFormat="0" applyBorder="0" applyAlignment="0" applyProtection="0"/>
    <xf numFmtId="0" fontId="81" fillId="18" borderId="0" applyNumberFormat="0" applyBorder="0" applyAlignment="0" applyProtection="0"/>
    <xf numFmtId="0" fontId="83" fillId="18" borderId="0" applyNumberFormat="0" applyBorder="0" applyAlignment="0" applyProtection="0"/>
    <xf numFmtId="0" fontId="81" fillId="18" borderId="0" applyNumberFormat="0" applyBorder="0" applyAlignment="0" applyProtection="0"/>
    <xf numFmtId="0" fontId="84" fillId="42" borderId="0" applyNumberFormat="0" applyBorder="0" applyAlignment="0" applyProtection="0"/>
    <xf numFmtId="0" fontId="83" fillId="18" borderId="0" applyNumberFormat="0" applyBorder="0" applyAlignment="0" applyProtection="0"/>
    <xf numFmtId="0" fontId="83" fillId="41" borderId="0" applyNumberFormat="0" applyBorder="0" applyAlignment="0" applyProtection="0"/>
    <xf numFmtId="0" fontId="83" fillId="18"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3" fillId="18" borderId="0" applyNumberFormat="0" applyBorder="0" applyAlignment="0" applyProtection="0"/>
    <xf numFmtId="0" fontId="84" fillId="42" borderId="0" applyNumberFormat="0" applyBorder="0" applyAlignment="0" applyProtection="0"/>
    <xf numFmtId="0" fontId="83" fillId="41"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1" fillId="18" borderId="0" applyNumberFormat="0" applyBorder="0" applyAlignment="0" applyProtection="0"/>
    <xf numFmtId="0" fontId="81"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41" borderId="0" applyNumberFormat="0" applyBorder="0" applyAlignment="0" applyProtection="0"/>
    <xf numFmtId="0" fontId="18" fillId="18"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41" borderId="0" applyNumberFormat="0" applyBorder="0" applyAlignment="0" applyProtection="0"/>
    <xf numFmtId="0" fontId="18" fillId="18"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2" fillId="42" borderId="0" applyNumberFormat="0" applyBorder="0" applyAlignment="0" applyProtection="0"/>
    <xf numFmtId="0" fontId="81"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41" borderId="0" applyNumberFormat="0" applyBorder="0" applyAlignment="0" applyProtection="0"/>
    <xf numFmtId="0" fontId="18" fillId="18"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58" fillId="42" borderId="0" applyNumberFormat="0" applyBorder="0" applyAlignment="0" applyProtection="0"/>
    <xf numFmtId="0" fontId="18" fillId="41" borderId="0" applyNumberFormat="0" applyBorder="0" applyAlignment="0" applyProtection="0"/>
    <xf numFmtId="0" fontId="18" fillId="4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41" borderId="0" applyNumberFormat="0" applyBorder="0" applyAlignment="0" applyProtection="0"/>
    <xf numFmtId="0" fontId="18" fillId="18"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18" borderId="0" applyNumberFormat="0" applyBorder="0" applyAlignment="0" applyProtection="0"/>
    <xf numFmtId="0" fontId="18" fillId="41" borderId="0" applyNumberFormat="0" applyBorder="0" applyAlignment="0" applyProtection="0"/>
    <xf numFmtId="0" fontId="18" fillId="4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41" borderId="0" applyNumberFormat="0" applyBorder="0" applyAlignment="0" applyProtection="0"/>
    <xf numFmtId="0" fontId="18" fillId="18"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58" fillId="43" borderId="0" applyNumberFormat="0" applyBorder="0" applyAlignment="0" applyProtection="0"/>
    <xf numFmtId="0" fontId="18" fillId="43"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2" fillId="42" borderId="0" applyNumberFormat="0" applyBorder="0" applyAlignment="0" applyProtection="0"/>
    <xf numFmtId="0" fontId="81"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41"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18" fillId="43"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18"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43" borderId="0" applyNumberFormat="0" applyBorder="0" applyAlignment="0" applyProtection="0"/>
    <xf numFmtId="0" fontId="18"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58" fillId="43"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3" fillId="41"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84" fillId="42" borderId="0" applyNumberFormat="0" applyBorder="0" applyAlignment="0" applyProtection="0"/>
    <xf numFmtId="0" fontId="83" fillId="18" borderId="0" applyNumberFormat="0" applyBorder="0" applyAlignment="0" applyProtection="0"/>
    <xf numFmtId="0" fontId="83" fillId="41" borderId="0" applyNumberFormat="0" applyBorder="0" applyAlignment="0" applyProtection="0"/>
    <xf numFmtId="0" fontId="83" fillId="18"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4" fillId="42" borderId="0" applyNumberFormat="0" applyBorder="0" applyAlignment="0" applyProtection="0"/>
    <xf numFmtId="0" fontId="83" fillId="18" borderId="0" applyNumberFormat="0" applyBorder="0" applyAlignment="0" applyProtection="0"/>
    <xf numFmtId="0" fontId="84" fillId="42" borderId="0" applyNumberFormat="0" applyBorder="0" applyAlignment="0" applyProtection="0"/>
    <xf numFmtId="0" fontId="83" fillId="41"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58" fillId="43" borderId="0" applyNumberFormat="0" applyBorder="0" applyAlignment="0" applyProtection="0"/>
    <xf numFmtId="0" fontId="83" fillId="18" borderId="0" applyNumberFormat="0" applyBorder="0" applyAlignment="0" applyProtection="0"/>
    <xf numFmtId="0" fontId="58" fillId="43" borderId="0" applyNumberFormat="0" applyBorder="0" applyAlignment="0" applyProtection="0"/>
    <xf numFmtId="0" fontId="83" fillId="18" borderId="0" applyNumberFormat="0" applyBorder="0" applyAlignment="0" applyProtection="0"/>
    <xf numFmtId="0" fontId="83" fillId="18" borderId="0" applyNumberFormat="0" applyBorder="0" applyAlignment="0" applyProtection="0"/>
    <xf numFmtId="0" fontId="58" fillId="43"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2" fillId="42" borderId="0" applyNumberFormat="0" applyBorder="0" applyAlignment="0" applyProtection="0"/>
    <xf numFmtId="0" fontId="81"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2" fillId="42" borderId="0" applyNumberFormat="0" applyBorder="0" applyAlignment="0" applyProtection="0"/>
    <xf numFmtId="0" fontId="81"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2" fillId="42" borderId="0" applyNumberFormat="0" applyBorder="0" applyAlignment="0" applyProtection="0"/>
    <xf numFmtId="0" fontId="81"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2" fillId="42" borderId="0" applyNumberFormat="0" applyBorder="0" applyAlignment="0" applyProtection="0"/>
    <xf numFmtId="0" fontId="81"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2" fillId="42" borderId="0" applyNumberFormat="0" applyBorder="0" applyAlignment="0" applyProtection="0"/>
    <xf numFmtId="0" fontId="81" fillId="41"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2" fillId="45" borderId="0" applyNumberFormat="0" applyBorder="0" applyAlignment="0" applyProtection="0"/>
    <xf numFmtId="0" fontId="81"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44"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4" fillId="45" borderId="0" applyNumberFormat="0" applyBorder="0" applyAlignment="0" applyProtection="0"/>
    <xf numFmtId="0" fontId="83" fillId="22" borderId="0" applyNumberFormat="0" applyBorder="0" applyAlignment="0" applyProtection="0"/>
    <xf numFmtId="0" fontId="83" fillId="44" borderId="0" applyNumberFormat="0" applyBorder="0" applyAlignment="0" applyProtection="0"/>
    <xf numFmtId="0" fontId="83" fillId="22"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3" fillId="22" borderId="0" applyNumberFormat="0" applyBorder="0" applyAlignment="0" applyProtection="0"/>
    <xf numFmtId="0" fontId="84" fillId="45" borderId="0" applyNumberFormat="0" applyBorder="0" applyAlignment="0" applyProtection="0"/>
    <xf numFmtId="0" fontId="83"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1"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44"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4" fillId="45" borderId="0" applyNumberFormat="0" applyBorder="0" applyAlignment="0" applyProtection="0"/>
    <xf numFmtId="0" fontId="83" fillId="22" borderId="0" applyNumberFormat="0" applyBorder="0" applyAlignment="0" applyProtection="0"/>
    <xf numFmtId="0" fontId="83" fillId="44" borderId="0" applyNumberFormat="0" applyBorder="0" applyAlignment="0" applyProtection="0"/>
    <xf numFmtId="0" fontId="83" fillId="22"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3" fillId="22" borderId="0" applyNumberFormat="0" applyBorder="0" applyAlignment="0" applyProtection="0"/>
    <xf numFmtId="0" fontId="84" fillId="45" borderId="0" applyNumberFormat="0" applyBorder="0" applyAlignment="0" applyProtection="0"/>
    <xf numFmtId="0" fontId="83"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1"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44"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4" fillId="45" borderId="0" applyNumberFormat="0" applyBorder="0" applyAlignment="0" applyProtection="0"/>
    <xf numFmtId="0" fontId="83" fillId="22" borderId="0" applyNumberFormat="0" applyBorder="0" applyAlignment="0" applyProtection="0"/>
    <xf numFmtId="0" fontId="83" fillId="44" borderId="0" applyNumberFormat="0" applyBorder="0" applyAlignment="0" applyProtection="0"/>
    <xf numFmtId="0" fontId="83" fillId="22"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3" fillId="22" borderId="0" applyNumberFormat="0" applyBorder="0" applyAlignment="0" applyProtection="0"/>
    <xf numFmtId="0" fontId="84" fillId="45" borderId="0" applyNumberFormat="0" applyBorder="0" applyAlignment="0" applyProtection="0"/>
    <xf numFmtId="0" fontId="83" fillId="44"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44"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4" fillId="45" borderId="0" applyNumberFormat="0" applyBorder="0" applyAlignment="0" applyProtection="0"/>
    <xf numFmtId="0" fontId="83" fillId="22" borderId="0" applyNumberFormat="0" applyBorder="0" applyAlignment="0" applyProtection="0"/>
    <xf numFmtId="0" fontId="83" fillId="44" borderId="0" applyNumberFormat="0" applyBorder="0" applyAlignment="0" applyProtection="0"/>
    <xf numFmtId="0" fontId="83" fillId="22"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3" fillId="22" borderId="0" applyNumberFormat="0" applyBorder="0" applyAlignment="0" applyProtection="0"/>
    <xf numFmtId="0" fontId="84" fillId="45" borderId="0" applyNumberFormat="0" applyBorder="0" applyAlignment="0" applyProtection="0"/>
    <xf numFmtId="0" fontId="83" fillId="44" borderId="0" applyNumberFormat="0" applyBorder="0" applyAlignment="0" applyProtection="0"/>
    <xf numFmtId="0" fontId="81"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44" borderId="0" applyNumberFormat="0" applyBorder="0" applyAlignment="0" applyProtection="0"/>
    <xf numFmtId="0" fontId="83" fillId="22" borderId="0" applyNumberFormat="0" applyBorder="0" applyAlignment="0" applyProtection="0"/>
    <xf numFmtId="0" fontId="81" fillId="22" borderId="0" applyNumberFormat="0" applyBorder="0" applyAlignment="0" applyProtection="0"/>
    <xf numFmtId="0" fontId="83" fillId="22" borderId="0" applyNumberFormat="0" applyBorder="0" applyAlignment="0" applyProtection="0"/>
    <xf numFmtId="0" fontId="83" fillId="44" borderId="0" applyNumberFormat="0" applyBorder="0" applyAlignment="0" applyProtection="0"/>
    <xf numFmtId="0" fontId="81" fillId="22" borderId="0" applyNumberFormat="0" applyBorder="0" applyAlignment="0" applyProtection="0"/>
    <xf numFmtId="0" fontId="83" fillId="22" borderId="0" applyNumberFormat="0" applyBorder="0" applyAlignment="0" applyProtection="0"/>
    <xf numFmtId="0" fontId="81" fillId="22" borderId="0" applyNumberFormat="0" applyBorder="0" applyAlignment="0" applyProtection="0"/>
    <xf numFmtId="0" fontId="84" fillId="45" borderId="0" applyNumberFormat="0" applyBorder="0" applyAlignment="0" applyProtection="0"/>
    <xf numFmtId="0" fontId="83" fillId="22" borderId="0" applyNumberFormat="0" applyBorder="0" applyAlignment="0" applyProtection="0"/>
    <xf numFmtId="0" fontId="83" fillId="44" borderId="0" applyNumberFormat="0" applyBorder="0" applyAlignment="0" applyProtection="0"/>
    <xf numFmtId="0" fontId="83" fillId="22"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3" fillId="22" borderId="0" applyNumberFormat="0" applyBorder="0" applyAlignment="0" applyProtection="0"/>
    <xf numFmtId="0" fontId="84" fillId="45" borderId="0" applyNumberFormat="0" applyBorder="0" applyAlignment="0" applyProtection="0"/>
    <xf numFmtId="0" fontId="83" fillId="44"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1" fillId="22" borderId="0" applyNumberFormat="0" applyBorder="0" applyAlignment="0" applyProtection="0"/>
    <xf numFmtId="0" fontId="81"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44" borderId="0" applyNumberFormat="0" applyBorder="0" applyAlignment="0" applyProtection="0"/>
    <xf numFmtId="0" fontId="18" fillId="22"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44" borderId="0" applyNumberFormat="0" applyBorder="0" applyAlignment="0" applyProtection="0"/>
    <xf numFmtId="0" fontId="18" fillId="22"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2" fillId="45" borderId="0" applyNumberFormat="0" applyBorder="0" applyAlignment="0" applyProtection="0"/>
    <xf numFmtId="0" fontId="81"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44" borderId="0" applyNumberFormat="0" applyBorder="0" applyAlignment="0" applyProtection="0"/>
    <xf numFmtId="0" fontId="18" fillId="22"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58" fillId="45" borderId="0" applyNumberFormat="0" applyBorder="0" applyAlignment="0" applyProtection="0"/>
    <xf numFmtId="0" fontId="18" fillId="44" borderId="0" applyNumberFormat="0" applyBorder="0" applyAlignment="0" applyProtection="0"/>
    <xf numFmtId="0" fontId="18" fillId="46"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44" borderId="0" applyNumberFormat="0" applyBorder="0" applyAlignment="0" applyProtection="0"/>
    <xf numFmtId="0" fontId="18" fillId="22"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22" borderId="0" applyNumberFormat="0" applyBorder="0" applyAlignment="0" applyProtection="0"/>
    <xf numFmtId="0" fontId="18" fillId="44" borderId="0" applyNumberFormat="0" applyBorder="0" applyAlignment="0" applyProtection="0"/>
    <xf numFmtId="0" fontId="18" fillId="46"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44" borderId="0" applyNumberFormat="0" applyBorder="0" applyAlignment="0" applyProtection="0"/>
    <xf numFmtId="0" fontId="18" fillId="22"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58" fillId="46" borderId="0" applyNumberFormat="0" applyBorder="0" applyAlignment="0" applyProtection="0"/>
    <xf numFmtId="0" fontId="18" fillId="46"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2" fillId="45" borderId="0" applyNumberFormat="0" applyBorder="0" applyAlignment="0" applyProtection="0"/>
    <xf numFmtId="0" fontId="81"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44"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18" fillId="46"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22"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46" borderId="0" applyNumberFormat="0" applyBorder="0" applyAlignment="0" applyProtection="0"/>
    <xf numFmtId="0" fontId="18" fillId="22"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58" fillId="46"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3" fillId="44"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84" fillId="45" borderId="0" applyNumberFormat="0" applyBorder="0" applyAlignment="0" applyProtection="0"/>
    <xf numFmtId="0" fontId="83" fillId="22" borderId="0" applyNumberFormat="0" applyBorder="0" applyAlignment="0" applyProtection="0"/>
    <xf numFmtId="0" fontId="83" fillId="44" borderId="0" applyNumberFormat="0" applyBorder="0" applyAlignment="0" applyProtection="0"/>
    <xf numFmtId="0" fontId="83" fillId="22"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4" fillId="45" borderId="0" applyNumberFormat="0" applyBorder="0" applyAlignment="0" applyProtection="0"/>
    <xf numFmtId="0" fontId="83" fillId="22" borderId="0" applyNumberFormat="0" applyBorder="0" applyAlignment="0" applyProtection="0"/>
    <xf numFmtId="0" fontId="84" fillId="45" borderId="0" applyNumberFormat="0" applyBorder="0" applyAlignment="0" applyProtection="0"/>
    <xf numFmtId="0" fontId="83" fillId="44"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58" fillId="46" borderId="0" applyNumberFormat="0" applyBorder="0" applyAlignment="0" applyProtection="0"/>
    <xf numFmtId="0" fontId="83" fillId="22" borderId="0" applyNumberFormat="0" applyBorder="0" applyAlignment="0" applyProtection="0"/>
    <xf numFmtId="0" fontId="58" fillId="46" borderId="0" applyNumberFormat="0" applyBorder="0" applyAlignment="0" applyProtection="0"/>
    <xf numFmtId="0" fontId="83" fillId="22" borderId="0" applyNumberFormat="0" applyBorder="0" applyAlignment="0" applyProtection="0"/>
    <xf numFmtId="0" fontId="83" fillId="22" borderId="0" applyNumberFormat="0" applyBorder="0" applyAlignment="0" applyProtection="0"/>
    <xf numFmtId="0" fontId="58" fillId="46"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2" fillId="45" borderId="0" applyNumberFormat="0" applyBorder="0" applyAlignment="0" applyProtection="0"/>
    <xf numFmtId="0" fontId="81"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2" fillId="45" borderId="0" applyNumberFormat="0" applyBorder="0" applyAlignment="0" applyProtection="0"/>
    <xf numFmtId="0" fontId="81"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2" fillId="45" borderId="0" applyNumberFormat="0" applyBorder="0" applyAlignment="0" applyProtection="0"/>
    <xf numFmtId="0" fontId="81"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2" fillId="45" borderId="0" applyNumberFormat="0" applyBorder="0" applyAlignment="0" applyProtection="0"/>
    <xf numFmtId="0" fontId="81"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2" fillId="45" borderId="0" applyNumberFormat="0" applyBorder="0" applyAlignment="0" applyProtection="0"/>
    <xf numFmtId="0" fontId="81" fillId="44"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2" fillId="48" borderId="0" applyNumberFormat="0" applyBorder="0" applyAlignment="0" applyProtection="0"/>
    <xf numFmtId="0" fontId="81"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3" fillId="47"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4" fillId="48" borderId="0" applyNumberFormat="0" applyBorder="0" applyAlignment="0" applyProtection="0"/>
    <xf numFmtId="0" fontId="83" fillId="26" borderId="0" applyNumberFormat="0" applyBorder="0" applyAlignment="0" applyProtection="0"/>
    <xf numFmtId="0" fontId="83" fillId="47" borderId="0" applyNumberFormat="0" applyBorder="0" applyAlignment="0" applyProtection="0"/>
    <xf numFmtId="0" fontId="83" fillId="26"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3" fillId="26" borderId="0" applyNumberFormat="0" applyBorder="0" applyAlignment="0" applyProtection="0"/>
    <xf numFmtId="0" fontId="84" fillId="48" borderId="0" applyNumberFormat="0" applyBorder="0" applyAlignment="0" applyProtection="0"/>
    <xf numFmtId="0" fontId="83"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1" fillId="26"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3" fillId="47"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4" fillId="48" borderId="0" applyNumberFormat="0" applyBorder="0" applyAlignment="0" applyProtection="0"/>
    <xf numFmtId="0" fontId="83" fillId="26" borderId="0" applyNumberFormat="0" applyBorder="0" applyAlignment="0" applyProtection="0"/>
    <xf numFmtId="0" fontId="83" fillId="47" borderId="0" applyNumberFormat="0" applyBorder="0" applyAlignment="0" applyProtection="0"/>
    <xf numFmtId="0" fontId="83" fillId="26"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3" fillId="26" borderId="0" applyNumberFormat="0" applyBorder="0" applyAlignment="0" applyProtection="0"/>
    <xf numFmtId="0" fontId="84" fillId="48" borderId="0" applyNumberFormat="0" applyBorder="0" applyAlignment="0" applyProtection="0"/>
    <xf numFmtId="0" fontId="83"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1" fillId="26"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3" fillId="47"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4" fillId="48" borderId="0" applyNumberFormat="0" applyBorder="0" applyAlignment="0" applyProtection="0"/>
    <xf numFmtId="0" fontId="83" fillId="26" borderId="0" applyNumberFormat="0" applyBorder="0" applyAlignment="0" applyProtection="0"/>
    <xf numFmtId="0" fontId="83" fillId="47" borderId="0" applyNumberFormat="0" applyBorder="0" applyAlignment="0" applyProtection="0"/>
    <xf numFmtId="0" fontId="83" fillId="26"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3" fillId="26" borderId="0" applyNumberFormat="0" applyBorder="0" applyAlignment="0" applyProtection="0"/>
    <xf numFmtId="0" fontId="84" fillId="48" borderId="0" applyNumberFormat="0" applyBorder="0" applyAlignment="0" applyProtection="0"/>
    <xf numFmtId="0" fontId="83" fillId="47"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3" fillId="47"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4" fillId="48" borderId="0" applyNumberFormat="0" applyBorder="0" applyAlignment="0" applyProtection="0"/>
    <xf numFmtId="0" fontId="83" fillId="26" borderId="0" applyNumberFormat="0" applyBorder="0" applyAlignment="0" applyProtection="0"/>
    <xf numFmtId="0" fontId="83" fillId="47" borderId="0" applyNumberFormat="0" applyBorder="0" applyAlignment="0" applyProtection="0"/>
    <xf numFmtId="0" fontId="83" fillId="26"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3" fillId="26" borderId="0" applyNumberFormat="0" applyBorder="0" applyAlignment="0" applyProtection="0"/>
    <xf numFmtId="0" fontId="84" fillId="48" borderId="0" applyNumberFormat="0" applyBorder="0" applyAlignment="0" applyProtection="0"/>
    <xf numFmtId="0" fontId="83" fillId="47" borderId="0" applyNumberFormat="0" applyBorder="0" applyAlignment="0" applyProtection="0"/>
    <xf numFmtId="0" fontId="81" fillId="26"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3" fillId="47" borderId="0" applyNumberFormat="0" applyBorder="0" applyAlignment="0" applyProtection="0"/>
    <xf numFmtId="0" fontId="83" fillId="26" borderId="0" applyNumberFormat="0" applyBorder="0" applyAlignment="0" applyProtection="0"/>
    <xf numFmtId="0" fontId="81" fillId="26" borderId="0" applyNumberFormat="0" applyBorder="0" applyAlignment="0" applyProtection="0"/>
    <xf numFmtId="0" fontId="83" fillId="26" borderId="0" applyNumberFormat="0" applyBorder="0" applyAlignment="0" applyProtection="0"/>
    <xf numFmtId="0" fontId="83" fillId="47" borderId="0" applyNumberFormat="0" applyBorder="0" applyAlignment="0" applyProtection="0"/>
    <xf numFmtId="0" fontId="81" fillId="26" borderId="0" applyNumberFormat="0" applyBorder="0" applyAlignment="0" applyProtection="0"/>
    <xf numFmtId="0" fontId="83" fillId="26" borderId="0" applyNumberFormat="0" applyBorder="0" applyAlignment="0" applyProtection="0"/>
    <xf numFmtId="0" fontId="81" fillId="26" borderId="0" applyNumberFormat="0" applyBorder="0" applyAlignment="0" applyProtection="0"/>
    <xf numFmtId="0" fontId="84" fillId="48" borderId="0" applyNumberFormat="0" applyBorder="0" applyAlignment="0" applyProtection="0"/>
    <xf numFmtId="0" fontId="83" fillId="26" borderId="0" applyNumberFormat="0" applyBorder="0" applyAlignment="0" applyProtection="0"/>
    <xf numFmtId="0" fontId="83" fillId="47" borderId="0" applyNumberFormat="0" applyBorder="0" applyAlignment="0" applyProtection="0"/>
    <xf numFmtId="0" fontId="83" fillId="26"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3" fillId="26" borderId="0" applyNumberFormat="0" applyBorder="0" applyAlignment="0" applyProtection="0"/>
    <xf numFmtId="0" fontId="84" fillId="48" borderId="0" applyNumberFormat="0" applyBorder="0" applyAlignment="0" applyProtection="0"/>
    <xf numFmtId="0" fontId="83" fillId="47"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1" fillId="26" borderId="0" applyNumberFormat="0" applyBorder="0" applyAlignment="0" applyProtection="0"/>
    <xf numFmtId="0" fontId="81"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2" fillId="48" borderId="0" applyNumberFormat="0" applyBorder="0" applyAlignment="0" applyProtection="0"/>
    <xf numFmtId="0" fontId="81"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58" fillId="48"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58" fillId="47" borderId="0" applyNumberFormat="0" applyBorder="0" applyAlignment="0" applyProtection="0"/>
    <xf numFmtId="0" fontId="18"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2" fillId="48" borderId="0" applyNumberFormat="0" applyBorder="0" applyAlignment="0" applyProtection="0"/>
    <xf numFmtId="0" fontId="81"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18"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26"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58" fillId="47"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3" fillId="47"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84" fillId="48" borderId="0" applyNumberFormat="0" applyBorder="0" applyAlignment="0" applyProtection="0"/>
    <xf numFmtId="0" fontId="83" fillId="26" borderId="0" applyNumberFormat="0" applyBorder="0" applyAlignment="0" applyProtection="0"/>
    <xf numFmtId="0" fontId="83" fillId="47" borderId="0" applyNumberFormat="0" applyBorder="0" applyAlignment="0" applyProtection="0"/>
    <xf numFmtId="0" fontId="83" fillId="26"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4" fillId="48" borderId="0" applyNumberFormat="0" applyBorder="0" applyAlignment="0" applyProtection="0"/>
    <xf numFmtId="0" fontId="83" fillId="26" borderId="0" applyNumberFormat="0" applyBorder="0" applyAlignment="0" applyProtection="0"/>
    <xf numFmtId="0" fontId="84" fillId="48" borderId="0" applyNumberFormat="0" applyBorder="0" applyAlignment="0" applyProtection="0"/>
    <xf numFmtId="0" fontId="83" fillId="47"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58" fillId="47" borderId="0" applyNumberFormat="0" applyBorder="0" applyAlignment="0" applyProtection="0"/>
    <xf numFmtId="0" fontId="83" fillId="26" borderId="0" applyNumberFormat="0" applyBorder="0" applyAlignment="0" applyProtection="0"/>
    <xf numFmtId="0" fontId="58" fillId="47" borderId="0" applyNumberFormat="0" applyBorder="0" applyAlignment="0" applyProtection="0"/>
    <xf numFmtId="0" fontId="83" fillId="26" borderId="0" applyNumberFormat="0" applyBorder="0" applyAlignment="0" applyProtection="0"/>
    <xf numFmtId="0" fontId="83" fillId="26" borderId="0" applyNumberFormat="0" applyBorder="0" applyAlignment="0" applyProtection="0"/>
    <xf numFmtId="0" fontId="58"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2" fillId="48" borderId="0" applyNumberFormat="0" applyBorder="0" applyAlignment="0" applyProtection="0"/>
    <xf numFmtId="0" fontId="81"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2" fillId="48" borderId="0" applyNumberFormat="0" applyBorder="0" applyAlignment="0" applyProtection="0"/>
    <xf numFmtId="0" fontId="81"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2" fillId="48" borderId="0" applyNumberFormat="0" applyBorder="0" applyAlignment="0" applyProtection="0"/>
    <xf numFmtId="0" fontId="81"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2" fillId="48" borderId="0" applyNumberFormat="0" applyBorder="0" applyAlignment="0" applyProtection="0"/>
    <xf numFmtId="0" fontId="81"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2" fillId="48" borderId="0" applyNumberFormat="0" applyBorder="0" applyAlignment="0" applyProtection="0"/>
    <xf numFmtId="0" fontId="81" fillId="47"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2" fillId="50" borderId="0" applyNumberFormat="0" applyBorder="0" applyAlignment="0" applyProtection="0"/>
    <xf numFmtId="0" fontId="81"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4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4" fillId="50" borderId="0" applyNumberFormat="0" applyBorder="0" applyAlignment="0" applyProtection="0"/>
    <xf numFmtId="0" fontId="83" fillId="30" borderId="0" applyNumberFormat="0" applyBorder="0" applyAlignment="0" applyProtection="0"/>
    <xf numFmtId="0" fontId="83" fillId="49" borderId="0" applyNumberFormat="0" applyBorder="0" applyAlignment="0" applyProtection="0"/>
    <xf numFmtId="0" fontId="83" fillId="3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3" fillId="30" borderId="0" applyNumberFormat="0" applyBorder="0" applyAlignment="0" applyProtection="0"/>
    <xf numFmtId="0" fontId="84" fillId="50" borderId="0" applyNumberFormat="0" applyBorder="0" applyAlignment="0" applyProtection="0"/>
    <xf numFmtId="0" fontId="83"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1"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4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4" fillId="50" borderId="0" applyNumberFormat="0" applyBorder="0" applyAlignment="0" applyProtection="0"/>
    <xf numFmtId="0" fontId="83" fillId="30" borderId="0" applyNumberFormat="0" applyBorder="0" applyAlignment="0" applyProtection="0"/>
    <xf numFmtId="0" fontId="83" fillId="49" borderId="0" applyNumberFormat="0" applyBorder="0" applyAlignment="0" applyProtection="0"/>
    <xf numFmtId="0" fontId="83" fillId="3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3" fillId="30" borderId="0" applyNumberFormat="0" applyBorder="0" applyAlignment="0" applyProtection="0"/>
    <xf numFmtId="0" fontId="84" fillId="50" borderId="0" applyNumberFormat="0" applyBorder="0" applyAlignment="0" applyProtection="0"/>
    <xf numFmtId="0" fontId="83"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1"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4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4" fillId="50" borderId="0" applyNumberFormat="0" applyBorder="0" applyAlignment="0" applyProtection="0"/>
    <xf numFmtId="0" fontId="83" fillId="30" borderId="0" applyNumberFormat="0" applyBorder="0" applyAlignment="0" applyProtection="0"/>
    <xf numFmtId="0" fontId="83" fillId="49" borderId="0" applyNumberFormat="0" applyBorder="0" applyAlignment="0" applyProtection="0"/>
    <xf numFmtId="0" fontId="83" fillId="3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3" fillId="30" borderId="0" applyNumberFormat="0" applyBorder="0" applyAlignment="0" applyProtection="0"/>
    <xf numFmtId="0" fontId="84" fillId="50" borderId="0" applyNumberFormat="0" applyBorder="0" applyAlignment="0" applyProtection="0"/>
    <xf numFmtId="0" fontId="83" fillId="4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4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4" fillId="50" borderId="0" applyNumberFormat="0" applyBorder="0" applyAlignment="0" applyProtection="0"/>
    <xf numFmtId="0" fontId="83" fillId="30" borderId="0" applyNumberFormat="0" applyBorder="0" applyAlignment="0" applyProtection="0"/>
    <xf numFmtId="0" fontId="83" fillId="49" borderId="0" applyNumberFormat="0" applyBorder="0" applyAlignment="0" applyProtection="0"/>
    <xf numFmtId="0" fontId="83" fillId="3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3" fillId="30" borderId="0" applyNumberFormat="0" applyBorder="0" applyAlignment="0" applyProtection="0"/>
    <xf numFmtId="0" fontId="84" fillId="50" borderId="0" applyNumberFormat="0" applyBorder="0" applyAlignment="0" applyProtection="0"/>
    <xf numFmtId="0" fontId="83" fillId="49" borderId="0" applyNumberFormat="0" applyBorder="0" applyAlignment="0" applyProtection="0"/>
    <xf numFmtId="0" fontId="81"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49" borderId="0" applyNumberFormat="0" applyBorder="0" applyAlignment="0" applyProtection="0"/>
    <xf numFmtId="0" fontId="83" fillId="30" borderId="0" applyNumberFormat="0" applyBorder="0" applyAlignment="0" applyProtection="0"/>
    <xf numFmtId="0" fontId="81" fillId="30" borderId="0" applyNumberFormat="0" applyBorder="0" applyAlignment="0" applyProtection="0"/>
    <xf numFmtId="0" fontId="83" fillId="30" borderId="0" applyNumberFormat="0" applyBorder="0" applyAlignment="0" applyProtection="0"/>
    <xf numFmtId="0" fontId="83" fillId="49" borderId="0" applyNumberFormat="0" applyBorder="0" applyAlignment="0" applyProtection="0"/>
    <xf numFmtId="0" fontId="81" fillId="30" borderId="0" applyNumberFormat="0" applyBorder="0" applyAlignment="0" applyProtection="0"/>
    <xf numFmtId="0" fontId="83" fillId="30" borderId="0" applyNumberFormat="0" applyBorder="0" applyAlignment="0" applyProtection="0"/>
    <xf numFmtId="0" fontId="81" fillId="30" borderId="0" applyNumberFormat="0" applyBorder="0" applyAlignment="0" applyProtection="0"/>
    <xf numFmtId="0" fontId="84" fillId="50" borderId="0" applyNumberFormat="0" applyBorder="0" applyAlignment="0" applyProtection="0"/>
    <xf numFmtId="0" fontId="83" fillId="30" borderId="0" applyNumberFormat="0" applyBorder="0" applyAlignment="0" applyProtection="0"/>
    <xf numFmtId="0" fontId="83" fillId="49" borderId="0" applyNumberFormat="0" applyBorder="0" applyAlignment="0" applyProtection="0"/>
    <xf numFmtId="0" fontId="83" fillId="3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3" fillId="30" borderId="0" applyNumberFormat="0" applyBorder="0" applyAlignment="0" applyProtection="0"/>
    <xf numFmtId="0" fontId="84" fillId="50" borderId="0" applyNumberFormat="0" applyBorder="0" applyAlignment="0" applyProtection="0"/>
    <xf numFmtId="0" fontId="83" fillId="4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1" fillId="30" borderId="0" applyNumberFormat="0" applyBorder="0" applyAlignment="0" applyProtection="0"/>
    <xf numFmtId="0" fontId="81"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49" borderId="0" applyNumberFormat="0" applyBorder="0" applyAlignment="0" applyProtection="0"/>
    <xf numFmtId="0" fontId="18" fillId="3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49" borderId="0" applyNumberFormat="0" applyBorder="0" applyAlignment="0" applyProtection="0"/>
    <xf numFmtId="0" fontId="18" fillId="3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2" fillId="50" borderId="0" applyNumberFormat="0" applyBorder="0" applyAlignment="0" applyProtection="0"/>
    <xf numFmtId="0" fontId="81"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49" borderId="0" applyNumberFormat="0" applyBorder="0" applyAlignment="0" applyProtection="0"/>
    <xf numFmtId="0" fontId="18" fillId="3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18" fillId="49" borderId="0" applyNumberFormat="0" applyBorder="0" applyAlignment="0" applyProtection="0"/>
    <xf numFmtId="0" fontId="18" fillId="44"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49" borderId="0" applyNumberFormat="0" applyBorder="0" applyAlignment="0" applyProtection="0"/>
    <xf numFmtId="0" fontId="18" fillId="3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30" borderId="0" applyNumberFormat="0" applyBorder="0" applyAlignment="0" applyProtection="0"/>
    <xf numFmtId="0" fontId="18" fillId="49" borderId="0" applyNumberFormat="0" applyBorder="0" applyAlignment="0" applyProtection="0"/>
    <xf numFmtId="0" fontId="18" fillId="44"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49" borderId="0" applyNumberFormat="0" applyBorder="0" applyAlignment="0" applyProtection="0"/>
    <xf numFmtId="0" fontId="18" fillId="3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58" fillId="44" borderId="0" applyNumberFormat="0" applyBorder="0" applyAlignment="0" applyProtection="0"/>
    <xf numFmtId="0" fontId="18" fillId="44"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2" fillId="50" borderId="0" applyNumberFormat="0" applyBorder="0" applyAlignment="0" applyProtection="0"/>
    <xf numFmtId="0" fontId="81"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49"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18" fillId="44"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3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44" borderId="0" applyNumberFormat="0" applyBorder="0" applyAlignment="0" applyProtection="0"/>
    <xf numFmtId="0" fontId="18" fillId="30"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58" fillId="44"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3" fillId="49"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84" fillId="50" borderId="0" applyNumberFormat="0" applyBorder="0" applyAlignment="0" applyProtection="0"/>
    <xf numFmtId="0" fontId="83" fillId="30" borderId="0" applyNumberFormat="0" applyBorder="0" applyAlignment="0" applyProtection="0"/>
    <xf numFmtId="0" fontId="83" fillId="49" borderId="0" applyNumberFormat="0" applyBorder="0" applyAlignment="0" applyProtection="0"/>
    <xf numFmtId="0" fontId="83" fillId="3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3" fillId="30" borderId="0" applyNumberFormat="0" applyBorder="0" applyAlignment="0" applyProtection="0"/>
    <xf numFmtId="0" fontId="84" fillId="50" borderId="0" applyNumberFormat="0" applyBorder="0" applyAlignment="0" applyProtection="0"/>
    <xf numFmtId="0" fontId="83" fillId="49"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58" fillId="44" borderId="0" applyNumberFormat="0" applyBorder="0" applyAlignment="0" applyProtection="0"/>
    <xf numFmtId="0" fontId="83" fillId="30" borderId="0" applyNumberFormat="0" applyBorder="0" applyAlignment="0" applyProtection="0"/>
    <xf numFmtId="0" fontId="58" fillId="44" borderId="0" applyNumberFormat="0" applyBorder="0" applyAlignment="0" applyProtection="0"/>
    <xf numFmtId="0" fontId="83" fillId="30" borderId="0" applyNumberFormat="0" applyBorder="0" applyAlignment="0" applyProtection="0"/>
    <xf numFmtId="0" fontId="83" fillId="30" borderId="0" applyNumberFormat="0" applyBorder="0" applyAlignment="0" applyProtection="0"/>
    <xf numFmtId="0" fontId="58" fillId="44"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2" fillId="50" borderId="0" applyNumberFormat="0" applyBorder="0" applyAlignment="0" applyProtection="0"/>
    <xf numFmtId="0" fontId="81"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2" fillId="50" borderId="0" applyNumberFormat="0" applyBorder="0" applyAlignment="0" applyProtection="0"/>
    <xf numFmtId="0" fontId="81"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2" fillId="50" borderId="0" applyNumberFormat="0" applyBorder="0" applyAlignment="0" applyProtection="0"/>
    <xf numFmtId="0" fontId="81"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2" fillId="50" borderId="0" applyNumberFormat="0" applyBorder="0" applyAlignment="0" applyProtection="0"/>
    <xf numFmtId="0" fontId="81"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2" fillId="50" borderId="0" applyNumberFormat="0" applyBorder="0" applyAlignment="0" applyProtection="0"/>
    <xf numFmtId="0" fontId="81" fillId="4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2" fillId="51" borderId="0" applyNumberFormat="0" applyBorder="0" applyAlignment="0" applyProtection="0"/>
    <xf numFmtId="0" fontId="81"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4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4" fillId="51" borderId="0" applyNumberFormat="0" applyBorder="0" applyAlignment="0" applyProtection="0"/>
    <xf numFmtId="0" fontId="83" fillId="34" borderId="0" applyNumberFormat="0" applyBorder="0" applyAlignment="0" applyProtection="0"/>
    <xf numFmtId="0" fontId="83" fillId="41" borderId="0" applyNumberFormat="0" applyBorder="0" applyAlignment="0" applyProtection="0"/>
    <xf numFmtId="0" fontId="83" fillId="34"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3" fillId="34" borderId="0" applyNumberFormat="0" applyBorder="0" applyAlignment="0" applyProtection="0"/>
    <xf numFmtId="0" fontId="84" fillId="51" borderId="0" applyNumberFormat="0" applyBorder="0" applyAlignment="0" applyProtection="0"/>
    <xf numFmtId="0" fontId="83"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1"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4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4" fillId="51" borderId="0" applyNumberFormat="0" applyBorder="0" applyAlignment="0" applyProtection="0"/>
    <xf numFmtId="0" fontId="83" fillId="34" borderId="0" applyNumberFormat="0" applyBorder="0" applyAlignment="0" applyProtection="0"/>
    <xf numFmtId="0" fontId="83" fillId="41" borderId="0" applyNumberFormat="0" applyBorder="0" applyAlignment="0" applyProtection="0"/>
    <xf numFmtId="0" fontId="83" fillId="34"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3" fillId="34" borderId="0" applyNumberFormat="0" applyBorder="0" applyAlignment="0" applyProtection="0"/>
    <xf numFmtId="0" fontId="84" fillId="51" borderId="0" applyNumberFormat="0" applyBorder="0" applyAlignment="0" applyProtection="0"/>
    <xf numFmtId="0" fontId="83"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1"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4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4" fillId="51" borderId="0" applyNumberFormat="0" applyBorder="0" applyAlignment="0" applyProtection="0"/>
    <xf numFmtId="0" fontId="83" fillId="34" borderId="0" applyNumberFormat="0" applyBorder="0" applyAlignment="0" applyProtection="0"/>
    <xf numFmtId="0" fontId="83" fillId="41" borderId="0" applyNumberFormat="0" applyBorder="0" applyAlignment="0" applyProtection="0"/>
    <xf numFmtId="0" fontId="83" fillId="34"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3" fillId="34" borderId="0" applyNumberFormat="0" applyBorder="0" applyAlignment="0" applyProtection="0"/>
    <xf numFmtId="0" fontId="84" fillId="51" borderId="0" applyNumberFormat="0" applyBorder="0" applyAlignment="0" applyProtection="0"/>
    <xf numFmtId="0" fontId="83" fillId="4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4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4" fillId="51" borderId="0" applyNumberFormat="0" applyBorder="0" applyAlignment="0" applyProtection="0"/>
    <xf numFmtId="0" fontId="83" fillId="34" borderId="0" applyNumberFormat="0" applyBorder="0" applyAlignment="0" applyProtection="0"/>
    <xf numFmtId="0" fontId="83" fillId="41" borderId="0" applyNumberFormat="0" applyBorder="0" applyAlignment="0" applyProtection="0"/>
    <xf numFmtId="0" fontId="83" fillId="34"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3" fillId="34" borderId="0" applyNumberFormat="0" applyBorder="0" applyAlignment="0" applyProtection="0"/>
    <xf numFmtId="0" fontId="84" fillId="51" borderId="0" applyNumberFormat="0" applyBorder="0" applyAlignment="0" applyProtection="0"/>
    <xf numFmtId="0" fontId="83" fillId="41" borderId="0" applyNumberFormat="0" applyBorder="0" applyAlignment="0" applyProtection="0"/>
    <xf numFmtId="0" fontId="81"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41" borderId="0" applyNumberFormat="0" applyBorder="0" applyAlignment="0" applyProtection="0"/>
    <xf numFmtId="0" fontId="83" fillId="34" borderId="0" applyNumberFormat="0" applyBorder="0" applyAlignment="0" applyProtection="0"/>
    <xf numFmtId="0" fontId="81" fillId="34" borderId="0" applyNumberFormat="0" applyBorder="0" applyAlignment="0" applyProtection="0"/>
    <xf numFmtId="0" fontId="83" fillId="34" borderId="0" applyNumberFormat="0" applyBorder="0" applyAlignment="0" applyProtection="0"/>
    <xf numFmtId="0" fontId="83" fillId="41" borderId="0" applyNumberFormat="0" applyBorder="0" applyAlignment="0" applyProtection="0"/>
    <xf numFmtId="0" fontId="81" fillId="34" borderId="0" applyNumberFormat="0" applyBorder="0" applyAlignment="0" applyProtection="0"/>
    <xf numFmtId="0" fontId="83" fillId="34" borderId="0" applyNumberFormat="0" applyBorder="0" applyAlignment="0" applyProtection="0"/>
    <xf numFmtId="0" fontId="81" fillId="34" borderId="0" applyNumberFormat="0" applyBorder="0" applyAlignment="0" applyProtection="0"/>
    <xf numFmtId="0" fontId="84" fillId="51" borderId="0" applyNumberFormat="0" applyBorder="0" applyAlignment="0" applyProtection="0"/>
    <xf numFmtId="0" fontId="83" fillId="34" borderId="0" applyNumberFormat="0" applyBorder="0" applyAlignment="0" applyProtection="0"/>
    <xf numFmtId="0" fontId="83" fillId="41" borderId="0" applyNumberFormat="0" applyBorder="0" applyAlignment="0" applyProtection="0"/>
    <xf numFmtId="0" fontId="83" fillId="34"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3" fillId="34" borderId="0" applyNumberFormat="0" applyBorder="0" applyAlignment="0" applyProtection="0"/>
    <xf numFmtId="0" fontId="84" fillId="51" borderId="0" applyNumberFormat="0" applyBorder="0" applyAlignment="0" applyProtection="0"/>
    <xf numFmtId="0" fontId="83" fillId="4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1" fillId="34" borderId="0" applyNumberFormat="0" applyBorder="0" applyAlignment="0" applyProtection="0"/>
    <xf numFmtId="0" fontId="81"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41" borderId="0" applyNumberFormat="0" applyBorder="0" applyAlignment="0" applyProtection="0"/>
    <xf numFmtId="0" fontId="18" fillId="3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58" fillId="51" borderId="0" applyNumberFormat="0" applyBorder="0" applyAlignment="0" applyProtection="0"/>
    <xf numFmtId="0" fontId="58" fillId="51" borderId="0" applyNumberFormat="0" applyBorder="0" applyAlignment="0" applyProtection="0"/>
    <xf numFmtId="0" fontId="58" fillId="5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41" borderId="0" applyNumberFormat="0" applyBorder="0" applyAlignment="0" applyProtection="0"/>
    <xf numFmtId="0" fontId="18" fillId="3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2" fillId="51" borderId="0" applyNumberFormat="0" applyBorder="0" applyAlignment="0" applyProtection="0"/>
    <xf numFmtId="0" fontId="81"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18" fillId="3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41" borderId="0" applyNumberFormat="0" applyBorder="0" applyAlignment="0" applyProtection="0"/>
    <xf numFmtId="0" fontId="18" fillId="3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41" borderId="0" applyNumberFormat="0" applyBorder="0" applyAlignment="0" applyProtection="0"/>
    <xf numFmtId="0" fontId="18" fillId="3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58" fillId="5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2" fillId="51" borderId="0" applyNumberFormat="0" applyBorder="0" applyAlignment="0" applyProtection="0"/>
    <xf numFmtId="0" fontId="18" fillId="3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81"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3" fillId="4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84" fillId="51" borderId="0" applyNumberFormat="0" applyBorder="0" applyAlignment="0" applyProtection="0"/>
    <xf numFmtId="0" fontId="83" fillId="34" borderId="0" applyNumberFormat="0" applyBorder="0" applyAlignment="0" applyProtection="0"/>
    <xf numFmtId="0" fontId="83" fillId="41" borderId="0" applyNumberFormat="0" applyBorder="0" applyAlignment="0" applyProtection="0"/>
    <xf numFmtId="0" fontId="83" fillId="34"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4" fillId="51" borderId="0" applyNumberFormat="0" applyBorder="0" applyAlignment="0" applyProtection="0"/>
    <xf numFmtId="0" fontId="83" fillId="34" borderId="0" applyNumberFormat="0" applyBorder="0" applyAlignment="0" applyProtection="0"/>
    <xf numFmtId="0" fontId="84" fillId="51" borderId="0" applyNumberFormat="0" applyBorder="0" applyAlignment="0" applyProtection="0"/>
    <xf numFmtId="0" fontId="83" fillId="41" borderId="0" applyNumberFormat="0" applyBorder="0" applyAlignment="0" applyProtection="0"/>
    <xf numFmtId="0" fontId="58" fillId="51" borderId="0" applyNumberFormat="0" applyBorder="0" applyAlignment="0" applyProtection="0"/>
    <xf numFmtId="0" fontId="58" fillId="51" borderId="0" applyNumberFormat="0" applyBorder="0" applyAlignment="0" applyProtection="0"/>
    <xf numFmtId="0" fontId="83" fillId="34" borderId="0" applyNumberFormat="0" applyBorder="0" applyAlignment="0" applyProtection="0"/>
    <xf numFmtId="0" fontId="83" fillId="34" borderId="0" applyNumberFormat="0" applyBorder="0" applyAlignment="0" applyProtection="0"/>
    <xf numFmtId="0" fontId="58" fillId="5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2" fillId="51" borderId="0" applyNumberFormat="0" applyBorder="0" applyAlignment="0" applyProtection="0"/>
    <xf numFmtId="0" fontId="81"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2" fillId="51" borderId="0" applyNumberFormat="0" applyBorder="0" applyAlignment="0" applyProtection="0"/>
    <xf numFmtId="0" fontId="81"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2" fillId="51" borderId="0" applyNumberFormat="0" applyBorder="0" applyAlignment="0" applyProtection="0"/>
    <xf numFmtId="0" fontId="81"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2" fillId="51" borderId="0" applyNumberFormat="0" applyBorder="0" applyAlignment="0" applyProtection="0"/>
    <xf numFmtId="0" fontId="81"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2" fillId="51" borderId="0" applyNumberFormat="0" applyBorder="0" applyAlignment="0" applyProtection="0"/>
    <xf numFmtId="0" fontId="81" fillId="41"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82" fillId="44"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4" fillId="44"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1" fillId="38" borderId="0" applyNumberFormat="0" applyBorder="0" applyAlignment="0" applyProtection="0"/>
    <xf numFmtId="0" fontId="83" fillId="38" borderId="0" applyNumberFormat="0" applyBorder="0" applyAlignment="0" applyProtection="0"/>
    <xf numFmtId="0" fontId="81"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4" fillId="44"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1" fillId="38" borderId="0" applyNumberFormat="0" applyBorder="0" applyAlignment="0" applyProtection="0"/>
    <xf numFmtId="0" fontId="83" fillId="38" borderId="0" applyNumberFormat="0" applyBorder="0" applyAlignment="0" applyProtection="0"/>
    <xf numFmtId="0" fontId="81"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4" fillId="44"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4" fillId="44"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1"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84" fillId="44"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1"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82" fillId="44"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18" fillId="38" borderId="0" applyNumberFormat="0" applyBorder="0" applyAlignment="0" applyProtection="0"/>
    <xf numFmtId="0" fontId="18" fillId="47"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58" fillId="47" borderId="0" applyNumberFormat="0" applyBorder="0" applyAlignment="0" applyProtection="0"/>
    <xf numFmtId="0" fontId="18" fillId="47"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82" fillId="44" borderId="0" applyNumberFormat="0" applyBorder="0" applyAlignment="0" applyProtection="0"/>
    <xf numFmtId="0" fontId="81" fillId="38"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81" fillId="38" borderId="0" applyNumberFormat="0" applyBorder="0" applyAlignment="0" applyProtection="0"/>
    <xf numFmtId="0" fontId="18" fillId="47"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47" borderId="0" applyNumberFormat="0" applyBorder="0" applyAlignment="0" applyProtection="0"/>
    <xf numFmtId="0" fontId="18" fillId="38"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58" fillId="47"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4" fillId="44" borderId="0" applyNumberFormat="0" applyBorder="0" applyAlignment="0" applyProtection="0"/>
    <xf numFmtId="0" fontId="83" fillId="38" borderId="0" applyNumberFormat="0" applyBorder="0" applyAlignment="0" applyProtection="0"/>
    <xf numFmtId="0" fontId="83" fillId="38"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58" fillId="47" borderId="0" applyNumberFormat="0" applyBorder="0" applyAlignment="0" applyProtection="0"/>
    <xf numFmtId="0" fontId="18" fillId="38" borderId="0" applyNumberFormat="0" applyBorder="0" applyAlignment="0" applyProtection="0"/>
    <xf numFmtId="0" fontId="83" fillId="38" borderId="0" applyNumberFormat="0" applyBorder="0" applyAlignment="0" applyProtection="0"/>
    <xf numFmtId="0" fontId="58" fillId="47"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82" fillId="44"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82" fillId="44"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82" fillId="44"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82" fillId="44"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82" fillId="44"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2" fillId="43" borderId="0" applyNumberFormat="0" applyBorder="0" applyAlignment="0" applyProtection="0"/>
    <xf numFmtId="0" fontId="81"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41"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4" fillId="43" borderId="0" applyNumberFormat="0" applyBorder="0" applyAlignment="0" applyProtection="0"/>
    <xf numFmtId="0" fontId="83" fillId="19" borderId="0" applyNumberFormat="0" applyBorder="0" applyAlignment="0" applyProtection="0"/>
    <xf numFmtId="0" fontId="83" fillId="41" borderId="0" applyNumberFormat="0" applyBorder="0" applyAlignment="0" applyProtection="0"/>
    <xf numFmtId="0" fontId="83" fillId="19"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3" fillId="19" borderId="0" applyNumberFormat="0" applyBorder="0" applyAlignment="0" applyProtection="0"/>
    <xf numFmtId="0" fontId="84" fillId="43" borderId="0" applyNumberFormat="0" applyBorder="0" applyAlignment="0" applyProtection="0"/>
    <xf numFmtId="0" fontId="83"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1"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41"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4" fillId="43" borderId="0" applyNumberFormat="0" applyBorder="0" applyAlignment="0" applyProtection="0"/>
    <xf numFmtId="0" fontId="83" fillId="19" borderId="0" applyNumberFormat="0" applyBorder="0" applyAlignment="0" applyProtection="0"/>
    <xf numFmtId="0" fontId="83" fillId="41" borderId="0" applyNumberFormat="0" applyBorder="0" applyAlignment="0" applyProtection="0"/>
    <xf numFmtId="0" fontId="83" fillId="19"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3" fillId="19" borderId="0" applyNumberFormat="0" applyBorder="0" applyAlignment="0" applyProtection="0"/>
    <xf numFmtId="0" fontId="84" fillId="43" borderId="0" applyNumberFormat="0" applyBorder="0" applyAlignment="0" applyProtection="0"/>
    <xf numFmtId="0" fontId="83"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1"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41"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4" fillId="43" borderId="0" applyNumberFormat="0" applyBorder="0" applyAlignment="0" applyProtection="0"/>
    <xf numFmtId="0" fontId="83" fillId="19" borderId="0" applyNumberFormat="0" applyBorder="0" applyAlignment="0" applyProtection="0"/>
    <xf numFmtId="0" fontId="83" fillId="41" borderId="0" applyNumberFormat="0" applyBorder="0" applyAlignment="0" applyProtection="0"/>
    <xf numFmtId="0" fontId="83" fillId="19"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3" fillId="19" borderId="0" applyNumberFormat="0" applyBorder="0" applyAlignment="0" applyProtection="0"/>
    <xf numFmtId="0" fontId="84" fillId="43" borderId="0" applyNumberFormat="0" applyBorder="0" applyAlignment="0" applyProtection="0"/>
    <xf numFmtId="0" fontId="83" fillId="41"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41"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4" fillId="43" borderId="0" applyNumberFormat="0" applyBorder="0" applyAlignment="0" applyProtection="0"/>
    <xf numFmtId="0" fontId="83" fillId="19" borderId="0" applyNumberFormat="0" applyBorder="0" applyAlignment="0" applyProtection="0"/>
    <xf numFmtId="0" fontId="83" fillId="41" borderId="0" applyNumberFormat="0" applyBorder="0" applyAlignment="0" applyProtection="0"/>
    <xf numFmtId="0" fontId="83" fillId="19"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3" fillId="19" borderId="0" applyNumberFormat="0" applyBorder="0" applyAlignment="0" applyProtection="0"/>
    <xf numFmtId="0" fontId="84" fillId="43" borderId="0" applyNumberFormat="0" applyBorder="0" applyAlignment="0" applyProtection="0"/>
    <xf numFmtId="0" fontId="83" fillId="41" borderId="0" applyNumberFormat="0" applyBorder="0" applyAlignment="0" applyProtection="0"/>
    <xf numFmtId="0" fontId="81"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41" borderId="0" applyNumberFormat="0" applyBorder="0" applyAlignment="0" applyProtection="0"/>
    <xf numFmtId="0" fontId="83" fillId="19" borderId="0" applyNumberFormat="0" applyBorder="0" applyAlignment="0" applyProtection="0"/>
    <xf numFmtId="0" fontId="81" fillId="19" borderId="0" applyNumberFormat="0" applyBorder="0" applyAlignment="0" applyProtection="0"/>
    <xf numFmtId="0" fontId="83" fillId="19" borderId="0" applyNumberFormat="0" applyBorder="0" applyAlignment="0" applyProtection="0"/>
    <xf numFmtId="0" fontId="83" fillId="41" borderId="0" applyNumberFormat="0" applyBorder="0" applyAlignment="0" applyProtection="0"/>
    <xf numFmtId="0" fontId="81" fillId="19" borderId="0" applyNumberFormat="0" applyBorder="0" applyAlignment="0" applyProtection="0"/>
    <xf numFmtId="0" fontId="83" fillId="19" borderId="0" applyNumberFormat="0" applyBorder="0" applyAlignment="0" applyProtection="0"/>
    <xf numFmtId="0" fontId="81" fillId="19" borderId="0" applyNumberFormat="0" applyBorder="0" applyAlignment="0" applyProtection="0"/>
    <xf numFmtId="0" fontId="84" fillId="43" borderId="0" applyNumberFormat="0" applyBorder="0" applyAlignment="0" applyProtection="0"/>
    <xf numFmtId="0" fontId="83" fillId="19" borderId="0" applyNumberFormat="0" applyBorder="0" applyAlignment="0" applyProtection="0"/>
    <xf numFmtId="0" fontId="83" fillId="41" borderId="0" applyNumberFormat="0" applyBorder="0" applyAlignment="0" applyProtection="0"/>
    <xf numFmtId="0" fontId="83" fillId="19"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3" fillId="19" borderId="0" applyNumberFormat="0" applyBorder="0" applyAlignment="0" applyProtection="0"/>
    <xf numFmtId="0" fontId="84" fillId="43" borderId="0" applyNumberFormat="0" applyBorder="0" applyAlignment="0" applyProtection="0"/>
    <xf numFmtId="0" fontId="83" fillId="41"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1" fillId="19" borderId="0" applyNumberFormat="0" applyBorder="0" applyAlignment="0" applyProtection="0"/>
    <xf numFmtId="0" fontId="81"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41" borderId="0" applyNumberFormat="0" applyBorder="0" applyAlignment="0" applyProtection="0"/>
    <xf numFmtId="0" fontId="18" fillId="19"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41" borderId="0" applyNumberFormat="0" applyBorder="0" applyAlignment="0" applyProtection="0"/>
    <xf numFmtId="0" fontId="18" fillId="19"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2" fillId="43" borderId="0" applyNumberFormat="0" applyBorder="0" applyAlignment="0" applyProtection="0"/>
    <xf numFmtId="0" fontId="81"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41" borderId="0" applyNumberFormat="0" applyBorder="0" applyAlignment="0" applyProtection="0"/>
    <xf numFmtId="0" fontId="18" fillId="19"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18" fillId="41" borderId="0" applyNumberFormat="0" applyBorder="0" applyAlignment="0" applyProtection="0"/>
    <xf numFmtId="0" fontId="18" fillId="5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41" borderId="0" applyNumberFormat="0" applyBorder="0" applyAlignment="0" applyProtection="0"/>
    <xf numFmtId="0" fontId="18" fillId="19"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19" borderId="0" applyNumberFormat="0" applyBorder="0" applyAlignment="0" applyProtection="0"/>
    <xf numFmtId="0" fontId="18" fillId="41" borderId="0" applyNumberFormat="0" applyBorder="0" applyAlignment="0" applyProtection="0"/>
    <xf numFmtId="0" fontId="18" fillId="5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41" borderId="0" applyNumberFormat="0" applyBorder="0" applyAlignment="0" applyProtection="0"/>
    <xf numFmtId="0" fontId="18" fillId="19"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58" fillId="51" borderId="0" applyNumberFormat="0" applyBorder="0" applyAlignment="0" applyProtection="0"/>
    <xf numFmtId="0" fontId="18" fillId="5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2" fillId="43" borderId="0" applyNumberFormat="0" applyBorder="0" applyAlignment="0" applyProtection="0"/>
    <xf numFmtId="0" fontId="81"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4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18" fillId="5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19"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51" borderId="0" applyNumberFormat="0" applyBorder="0" applyAlignment="0" applyProtection="0"/>
    <xf numFmtId="0" fontId="18" fillId="19"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58" fillId="51"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41"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4" fillId="43" borderId="0" applyNumberFormat="0" applyBorder="0" applyAlignment="0" applyProtection="0"/>
    <xf numFmtId="0" fontId="83" fillId="19" borderId="0" applyNumberFormat="0" applyBorder="0" applyAlignment="0" applyProtection="0"/>
    <xf numFmtId="0" fontId="83" fillId="41" borderId="0" applyNumberFormat="0" applyBorder="0" applyAlignment="0" applyProtection="0"/>
    <xf numFmtId="0" fontId="83" fillId="19"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3" fillId="19" borderId="0" applyNumberFormat="0" applyBorder="0" applyAlignment="0" applyProtection="0"/>
    <xf numFmtId="0" fontId="84" fillId="43" borderId="0" applyNumberFormat="0" applyBorder="0" applyAlignment="0" applyProtection="0"/>
    <xf numFmtId="0" fontId="83" fillId="41"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58" fillId="51" borderId="0" applyNumberFormat="0" applyBorder="0" applyAlignment="0" applyProtection="0"/>
    <xf numFmtId="0" fontId="83" fillId="19" borderId="0" applyNumberFormat="0" applyBorder="0" applyAlignment="0" applyProtection="0"/>
    <xf numFmtId="0" fontId="58" fillId="51"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58" fillId="5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2" fillId="43" borderId="0" applyNumberFormat="0" applyBorder="0" applyAlignment="0" applyProtection="0"/>
    <xf numFmtId="0" fontId="81"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2" fillId="43" borderId="0" applyNumberFormat="0" applyBorder="0" applyAlignment="0" applyProtection="0"/>
    <xf numFmtId="0" fontId="81"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2" fillId="43" borderId="0" applyNumberFormat="0" applyBorder="0" applyAlignment="0" applyProtection="0"/>
    <xf numFmtId="0" fontId="81"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2" fillId="43" borderId="0" applyNumberFormat="0" applyBorder="0" applyAlignment="0" applyProtection="0"/>
    <xf numFmtId="0" fontId="81"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2" fillId="43" borderId="0" applyNumberFormat="0" applyBorder="0" applyAlignment="0" applyProtection="0"/>
    <xf numFmtId="0" fontId="81" fillId="41"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2" fillId="46"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4" fillId="46"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1" fillId="23" borderId="0" applyNumberFormat="0" applyBorder="0" applyAlignment="0" applyProtection="0"/>
    <xf numFmtId="0" fontId="83" fillId="23" borderId="0" applyNumberFormat="0" applyBorder="0" applyAlignment="0" applyProtection="0"/>
    <xf numFmtId="0" fontId="81"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4" fillId="46"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1" fillId="23" borderId="0" applyNumberFormat="0" applyBorder="0" applyAlignment="0" applyProtection="0"/>
    <xf numFmtId="0" fontId="83" fillId="23" borderId="0" applyNumberFormat="0" applyBorder="0" applyAlignment="0" applyProtection="0"/>
    <xf numFmtId="0" fontId="81"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4" fillId="46"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4" fillId="46"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1"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4" fillId="46"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1"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58" fillId="46"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2" fillId="46"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58" fillId="46"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2" fillId="46"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4" fillId="46"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84" fillId="46" borderId="0" applyNumberFormat="0" applyBorder="0" applyAlignment="0" applyProtection="0"/>
    <xf numFmtId="0" fontId="58" fillId="46" borderId="0" applyNumberFormat="0" applyBorder="0" applyAlignment="0" applyProtection="0"/>
    <xf numFmtId="0" fontId="83" fillId="23" borderId="0" applyNumberFormat="0" applyBorder="0" applyAlignment="0" applyProtection="0"/>
    <xf numFmtId="0" fontId="58" fillId="46"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2" fillId="46"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2" fillId="46"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2" fillId="46"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2" fillId="46"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2" fillId="4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2" fillId="53" borderId="0" applyNumberFormat="0" applyBorder="0" applyAlignment="0" applyProtection="0"/>
    <xf numFmtId="0" fontId="81"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52"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4" fillId="53" borderId="0" applyNumberFormat="0" applyBorder="0" applyAlignment="0" applyProtection="0"/>
    <xf numFmtId="0" fontId="83" fillId="27" borderId="0" applyNumberFormat="0" applyBorder="0" applyAlignment="0" applyProtection="0"/>
    <xf numFmtId="0" fontId="83" fillId="52" borderId="0" applyNumberFormat="0" applyBorder="0" applyAlignment="0" applyProtection="0"/>
    <xf numFmtId="0" fontId="83" fillId="27" borderId="0" applyNumberFormat="0" applyBorder="0" applyAlignment="0" applyProtection="0"/>
    <xf numFmtId="0" fontId="84" fillId="53" borderId="0" applyNumberFormat="0" applyBorder="0" applyAlignment="0" applyProtection="0"/>
    <xf numFmtId="0" fontId="84" fillId="53" borderId="0" applyNumberFormat="0" applyBorder="0" applyAlignment="0" applyProtection="0"/>
    <xf numFmtId="0" fontId="84" fillId="53" borderId="0" applyNumberFormat="0" applyBorder="0" applyAlignment="0" applyProtection="0"/>
    <xf numFmtId="0" fontId="83" fillId="27" borderId="0" applyNumberFormat="0" applyBorder="0" applyAlignment="0" applyProtection="0"/>
    <xf numFmtId="0" fontId="84" fillId="53" borderId="0" applyNumberFormat="0" applyBorder="0" applyAlignment="0" applyProtection="0"/>
    <xf numFmtId="0" fontId="83"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1"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52"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4" fillId="53" borderId="0" applyNumberFormat="0" applyBorder="0" applyAlignment="0" applyProtection="0"/>
    <xf numFmtId="0" fontId="83" fillId="27" borderId="0" applyNumberFormat="0" applyBorder="0" applyAlignment="0" applyProtection="0"/>
    <xf numFmtId="0" fontId="83" fillId="52" borderId="0" applyNumberFormat="0" applyBorder="0" applyAlignment="0" applyProtection="0"/>
    <xf numFmtId="0" fontId="83" fillId="27" borderId="0" applyNumberFormat="0" applyBorder="0" applyAlignment="0" applyProtection="0"/>
    <xf numFmtId="0" fontId="84" fillId="53" borderId="0" applyNumberFormat="0" applyBorder="0" applyAlignment="0" applyProtection="0"/>
    <xf numFmtId="0" fontId="84" fillId="53" borderId="0" applyNumberFormat="0" applyBorder="0" applyAlignment="0" applyProtection="0"/>
    <xf numFmtId="0" fontId="84" fillId="53" borderId="0" applyNumberFormat="0" applyBorder="0" applyAlignment="0" applyProtection="0"/>
    <xf numFmtId="0" fontId="83" fillId="27" borderId="0" applyNumberFormat="0" applyBorder="0" applyAlignment="0" applyProtection="0"/>
    <xf numFmtId="0" fontId="84" fillId="53" borderId="0" applyNumberFormat="0" applyBorder="0" applyAlignment="0" applyProtection="0"/>
    <xf numFmtId="0" fontId="83"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1"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52"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4" fillId="53" borderId="0" applyNumberFormat="0" applyBorder="0" applyAlignment="0" applyProtection="0"/>
    <xf numFmtId="0" fontId="83" fillId="27" borderId="0" applyNumberFormat="0" applyBorder="0" applyAlignment="0" applyProtection="0"/>
    <xf numFmtId="0" fontId="83" fillId="52" borderId="0" applyNumberFormat="0" applyBorder="0" applyAlignment="0" applyProtection="0"/>
    <xf numFmtId="0" fontId="83" fillId="27" borderId="0" applyNumberFormat="0" applyBorder="0" applyAlignment="0" applyProtection="0"/>
    <xf numFmtId="0" fontId="84" fillId="53" borderId="0" applyNumberFormat="0" applyBorder="0" applyAlignment="0" applyProtection="0"/>
    <xf numFmtId="0" fontId="84" fillId="53" borderId="0" applyNumberFormat="0" applyBorder="0" applyAlignment="0" applyProtection="0"/>
    <xf numFmtId="0" fontId="84" fillId="53" borderId="0" applyNumberFormat="0" applyBorder="0" applyAlignment="0" applyProtection="0"/>
    <xf numFmtId="0" fontId="83" fillId="27" borderId="0" applyNumberFormat="0" applyBorder="0" applyAlignment="0" applyProtection="0"/>
    <xf numFmtId="0" fontId="84" fillId="53" borderId="0" applyNumberFormat="0" applyBorder="0" applyAlignment="0" applyProtection="0"/>
    <xf numFmtId="0" fontId="83" fillId="52"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52"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4" fillId="53" borderId="0" applyNumberFormat="0" applyBorder="0" applyAlignment="0" applyProtection="0"/>
    <xf numFmtId="0" fontId="83" fillId="27" borderId="0" applyNumberFormat="0" applyBorder="0" applyAlignment="0" applyProtection="0"/>
    <xf numFmtId="0" fontId="83" fillId="52" borderId="0" applyNumberFormat="0" applyBorder="0" applyAlignment="0" applyProtection="0"/>
    <xf numFmtId="0" fontId="83" fillId="27" borderId="0" applyNumberFormat="0" applyBorder="0" applyAlignment="0" applyProtection="0"/>
    <xf numFmtId="0" fontId="84" fillId="53" borderId="0" applyNumberFormat="0" applyBorder="0" applyAlignment="0" applyProtection="0"/>
    <xf numFmtId="0" fontId="84" fillId="53" borderId="0" applyNumberFormat="0" applyBorder="0" applyAlignment="0" applyProtection="0"/>
    <xf numFmtId="0" fontId="84" fillId="53" borderId="0" applyNumberFormat="0" applyBorder="0" applyAlignment="0" applyProtection="0"/>
    <xf numFmtId="0" fontId="83" fillId="27" borderId="0" applyNumberFormat="0" applyBorder="0" applyAlignment="0" applyProtection="0"/>
    <xf numFmtId="0" fontId="84" fillId="53" borderId="0" applyNumberFormat="0" applyBorder="0" applyAlignment="0" applyProtection="0"/>
    <xf numFmtId="0" fontId="83" fillId="52" borderId="0" applyNumberFormat="0" applyBorder="0" applyAlignment="0" applyProtection="0"/>
    <xf numFmtId="0" fontId="81"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52" borderId="0" applyNumberFormat="0" applyBorder="0" applyAlignment="0" applyProtection="0"/>
    <xf numFmtId="0" fontId="83" fillId="27" borderId="0" applyNumberFormat="0" applyBorder="0" applyAlignment="0" applyProtection="0"/>
    <xf numFmtId="0" fontId="81" fillId="27" borderId="0" applyNumberFormat="0" applyBorder="0" applyAlignment="0" applyProtection="0"/>
    <xf numFmtId="0" fontId="83" fillId="27" borderId="0" applyNumberFormat="0" applyBorder="0" applyAlignment="0" applyProtection="0"/>
    <xf numFmtId="0" fontId="83" fillId="52" borderId="0" applyNumberFormat="0" applyBorder="0" applyAlignment="0" applyProtection="0"/>
    <xf numFmtId="0" fontId="81" fillId="27" borderId="0" applyNumberFormat="0" applyBorder="0" applyAlignment="0" applyProtection="0"/>
    <xf numFmtId="0" fontId="83" fillId="27" borderId="0" applyNumberFormat="0" applyBorder="0" applyAlignment="0" applyProtection="0"/>
    <xf numFmtId="0" fontId="81" fillId="27" borderId="0" applyNumberFormat="0" applyBorder="0" applyAlignment="0" applyProtection="0"/>
    <xf numFmtId="0" fontId="84" fillId="53" borderId="0" applyNumberFormat="0" applyBorder="0" applyAlignment="0" applyProtection="0"/>
    <xf numFmtId="0" fontId="83" fillId="27" borderId="0" applyNumberFormat="0" applyBorder="0" applyAlignment="0" applyProtection="0"/>
    <xf numFmtId="0" fontId="83" fillId="52" borderId="0" applyNumberFormat="0" applyBorder="0" applyAlignment="0" applyProtection="0"/>
    <xf numFmtId="0" fontId="83" fillId="27" borderId="0" applyNumberFormat="0" applyBorder="0" applyAlignment="0" applyProtection="0"/>
    <xf numFmtId="0" fontId="84" fillId="53" borderId="0" applyNumberFormat="0" applyBorder="0" applyAlignment="0" applyProtection="0"/>
    <xf numFmtId="0" fontId="84" fillId="53" borderId="0" applyNumberFormat="0" applyBorder="0" applyAlignment="0" applyProtection="0"/>
    <xf numFmtId="0" fontId="84" fillId="53" borderId="0" applyNumberFormat="0" applyBorder="0" applyAlignment="0" applyProtection="0"/>
    <xf numFmtId="0" fontId="83" fillId="27" borderId="0" applyNumberFormat="0" applyBorder="0" applyAlignment="0" applyProtection="0"/>
    <xf numFmtId="0" fontId="84" fillId="53" borderId="0" applyNumberFormat="0" applyBorder="0" applyAlignment="0" applyProtection="0"/>
    <xf numFmtId="0" fontId="83" fillId="52"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1" fillId="27" borderId="0" applyNumberFormat="0" applyBorder="0" applyAlignment="0" applyProtection="0"/>
    <xf numFmtId="0" fontId="81"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58" fillId="53" borderId="0" applyNumberFormat="0" applyBorder="0" applyAlignment="0" applyProtection="0"/>
    <xf numFmtId="0" fontId="58" fillId="53" borderId="0" applyNumberFormat="0" applyBorder="0" applyAlignment="0" applyProtection="0"/>
    <xf numFmtId="0" fontId="58" fillId="53"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2" fillId="53" borderId="0" applyNumberFormat="0" applyBorder="0" applyAlignment="0" applyProtection="0"/>
    <xf numFmtId="0" fontId="81"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58" fillId="53" borderId="0" applyNumberFormat="0" applyBorder="0" applyAlignment="0" applyProtection="0"/>
    <xf numFmtId="0" fontId="58" fillId="53" borderId="0" applyNumberFormat="0" applyBorder="0" applyAlignment="0" applyProtection="0"/>
    <xf numFmtId="0" fontId="58" fillId="53"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58" fillId="52" borderId="0" applyNumberFormat="0" applyBorder="0" applyAlignment="0" applyProtection="0"/>
    <xf numFmtId="0" fontId="18"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2" fillId="53" borderId="0" applyNumberFormat="0" applyBorder="0" applyAlignment="0" applyProtection="0"/>
    <xf numFmtId="0" fontId="81"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18"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27"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58" fillId="52"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52"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4" fillId="53" borderId="0" applyNumberFormat="0" applyBorder="0" applyAlignment="0" applyProtection="0"/>
    <xf numFmtId="0" fontId="83" fillId="27" borderId="0" applyNumberFormat="0" applyBorder="0" applyAlignment="0" applyProtection="0"/>
    <xf numFmtId="0" fontId="83" fillId="52" borderId="0" applyNumberFormat="0" applyBorder="0" applyAlignment="0" applyProtection="0"/>
    <xf numFmtId="0" fontId="83" fillId="27" borderId="0" applyNumberFormat="0" applyBorder="0" applyAlignment="0" applyProtection="0"/>
    <xf numFmtId="0" fontId="84" fillId="53" borderId="0" applyNumberFormat="0" applyBorder="0" applyAlignment="0" applyProtection="0"/>
    <xf numFmtId="0" fontId="84" fillId="53" borderId="0" applyNumberFormat="0" applyBorder="0" applyAlignment="0" applyProtection="0"/>
    <xf numFmtId="0" fontId="84" fillId="53" borderId="0" applyNumberFormat="0" applyBorder="0" applyAlignment="0" applyProtection="0"/>
    <xf numFmtId="0" fontId="83" fillId="27" borderId="0" applyNumberFormat="0" applyBorder="0" applyAlignment="0" applyProtection="0"/>
    <xf numFmtId="0" fontId="84" fillId="53" borderId="0" applyNumberFormat="0" applyBorder="0" applyAlignment="0" applyProtection="0"/>
    <xf numFmtId="0" fontId="83" fillId="52"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58" fillId="52" borderId="0" applyNumberFormat="0" applyBorder="0" applyAlignment="0" applyProtection="0"/>
    <xf numFmtId="0" fontId="83" fillId="27" borderId="0" applyNumberFormat="0" applyBorder="0" applyAlignment="0" applyProtection="0"/>
    <xf numFmtId="0" fontId="58" fillId="52"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58"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2" fillId="53" borderId="0" applyNumberFormat="0" applyBorder="0" applyAlignment="0" applyProtection="0"/>
    <xf numFmtId="0" fontId="81"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2" fillId="53" borderId="0" applyNumberFormat="0" applyBorder="0" applyAlignment="0" applyProtection="0"/>
    <xf numFmtId="0" fontId="81"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2" fillId="53" borderId="0" applyNumberFormat="0" applyBorder="0" applyAlignment="0" applyProtection="0"/>
    <xf numFmtId="0" fontId="81"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2" fillId="53" borderId="0" applyNumberFormat="0" applyBorder="0" applyAlignment="0" applyProtection="0"/>
    <xf numFmtId="0" fontId="81"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2" fillId="53" borderId="0" applyNumberFormat="0" applyBorder="0" applyAlignment="0" applyProtection="0"/>
    <xf numFmtId="0" fontId="81" fillId="52"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2" fillId="50" borderId="0" applyNumberFormat="0" applyBorder="0" applyAlignment="0" applyProtection="0"/>
    <xf numFmtId="0" fontId="81"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54"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4" fillId="50" borderId="0" applyNumberFormat="0" applyBorder="0" applyAlignment="0" applyProtection="0"/>
    <xf numFmtId="0" fontId="83" fillId="31" borderId="0" applyNumberFormat="0" applyBorder="0" applyAlignment="0" applyProtection="0"/>
    <xf numFmtId="0" fontId="83" fillId="54" borderId="0" applyNumberFormat="0" applyBorder="0" applyAlignment="0" applyProtection="0"/>
    <xf numFmtId="0" fontId="83" fillId="31"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3" fillId="31" borderId="0" applyNumberFormat="0" applyBorder="0" applyAlignment="0" applyProtection="0"/>
    <xf numFmtId="0" fontId="84" fillId="50" borderId="0" applyNumberFormat="0" applyBorder="0" applyAlignment="0" applyProtection="0"/>
    <xf numFmtId="0" fontId="83"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1"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54"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4" fillId="50" borderId="0" applyNumberFormat="0" applyBorder="0" applyAlignment="0" applyProtection="0"/>
    <xf numFmtId="0" fontId="83" fillId="31" borderId="0" applyNumberFormat="0" applyBorder="0" applyAlignment="0" applyProtection="0"/>
    <xf numFmtId="0" fontId="83" fillId="54" borderId="0" applyNumberFormat="0" applyBorder="0" applyAlignment="0" applyProtection="0"/>
    <xf numFmtId="0" fontId="83" fillId="31"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3" fillId="31" borderId="0" applyNumberFormat="0" applyBorder="0" applyAlignment="0" applyProtection="0"/>
    <xf numFmtId="0" fontId="84" fillId="50" borderId="0" applyNumberFormat="0" applyBorder="0" applyAlignment="0" applyProtection="0"/>
    <xf numFmtId="0" fontId="83"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1"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54"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4" fillId="50" borderId="0" applyNumberFormat="0" applyBorder="0" applyAlignment="0" applyProtection="0"/>
    <xf numFmtId="0" fontId="83" fillId="31" borderId="0" applyNumberFormat="0" applyBorder="0" applyAlignment="0" applyProtection="0"/>
    <xf numFmtId="0" fontId="83" fillId="54" borderId="0" applyNumberFormat="0" applyBorder="0" applyAlignment="0" applyProtection="0"/>
    <xf numFmtId="0" fontId="83" fillId="31"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3" fillId="31" borderId="0" applyNumberFormat="0" applyBorder="0" applyAlignment="0" applyProtection="0"/>
    <xf numFmtId="0" fontId="84" fillId="50" borderId="0" applyNumberFormat="0" applyBorder="0" applyAlignment="0" applyProtection="0"/>
    <xf numFmtId="0" fontId="83" fillId="54"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54"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4" fillId="50" borderId="0" applyNumberFormat="0" applyBorder="0" applyAlignment="0" applyProtection="0"/>
    <xf numFmtId="0" fontId="83" fillId="31" borderId="0" applyNumberFormat="0" applyBorder="0" applyAlignment="0" applyProtection="0"/>
    <xf numFmtId="0" fontId="83" fillId="54" borderId="0" applyNumberFormat="0" applyBorder="0" applyAlignment="0" applyProtection="0"/>
    <xf numFmtId="0" fontId="83" fillId="31"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3" fillId="31" borderId="0" applyNumberFormat="0" applyBorder="0" applyAlignment="0" applyProtection="0"/>
    <xf numFmtId="0" fontId="84" fillId="50" borderId="0" applyNumberFormat="0" applyBorder="0" applyAlignment="0" applyProtection="0"/>
    <xf numFmtId="0" fontId="83" fillId="54" borderId="0" applyNumberFormat="0" applyBorder="0" applyAlignment="0" applyProtection="0"/>
    <xf numFmtId="0" fontId="81"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54" borderId="0" applyNumberFormat="0" applyBorder="0" applyAlignment="0" applyProtection="0"/>
    <xf numFmtId="0" fontId="83" fillId="31" borderId="0" applyNumberFormat="0" applyBorder="0" applyAlignment="0" applyProtection="0"/>
    <xf numFmtId="0" fontId="81" fillId="31" borderId="0" applyNumberFormat="0" applyBorder="0" applyAlignment="0" applyProtection="0"/>
    <xf numFmtId="0" fontId="83" fillId="31" borderId="0" applyNumberFormat="0" applyBorder="0" applyAlignment="0" applyProtection="0"/>
    <xf numFmtId="0" fontId="83" fillId="54" borderId="0" applyNumberFormat="0" applyBorder="0" applyAlignment="0" applyProtection="0"/>
    <xf numFmtId="0" fontId="81" fillId="31" borderId="0" applyNumberFormat="0" applyBorder="0" applyAlignment="0" applyProtection="0"/>
    <xf numFmtId="0" fontId="83" fillId="31" borderId="0" applyNumberFormat="0" applyBorder="0" applyAlignment="0" applyProtection="0"/>
    <xf numFmtId="0" fontId="81" fillId="31" borderId="0" applyNumberFormat="0" applyBorder="0" applyAlignment="0" applyProtection="0"/>
    <xf numFmtId="0" fontId="84" fillId="50" borderId="0" applyNumberFormat="0" applyBorder="0" applyAlignment="0" applyProtection="0"/>
    <xf numFmtId="0" fontId="83" fillId="31" borderId="0" applyNumberFormat="0" applyBorder="0" applyAlignment="0" applyProtection="0"/>
    <xf numFmtId="0" fontId="83" fillId="54" borderId="0" applyNumberFormat="0" applyBorder="0" applyAlignment="0" applyProtection="0"/>
    <xf numFmtId="0" fontId="83" fillId="31"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3" fillId="31" borderId="0" applyNumberFormat="0" applyBorder="0" applyAlignment="0" applyProtection="0"/>
    <xf numFmtId="0" fontId="84" fillId="50" borderId="0" applyNumberFormat="0" applyBorder="0" applyAlignment="0" applyProtection="0"/>
    <xf numFmtId="0" fontId="83" fillId="54"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1" fillId="31" borderId="0" applyNumberFormat="0" applyBorder="0" applyAlignment="0" applyProtection="0"/>
    <xf numFmtId="0" fontId="81"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54" borderId="0" applyNumberFormat="0" applyBorder="0" applyAlignment="0" applyProtection="0"/>
    <xf numFmtId="0" fontId="18" fillId="31"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54" borderId="0" applyNumberFormat="0" applyBorder="0" applyAlignment="0" applyProtection="0"/>
    <xf numFmtId="0" fontId="18" fillId="31"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2" fillId="50" borderId="0" applyNumberFormat="0" applyBorder="0" applyAlignment="0" applyProtection="0"/>
    <xf numFmtId="0" fontId="81"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54" borderId="0" applyNumberFormat="0" applyBorder="0" applyAlignment="0" applyProtection="0"/>
    <xf numFmtId="0" fontId="18" fillId="31"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18" fillId="54" borderId="0" applyNumberFormat="0" applyBorder="0" applyAlignment="0" applyProtection="0"/>
    <xf numFmtId="0" fontId="18" fillId="45"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54" borderId="0" applyNumberFormat="0" applyBorder="0" applyAlignment="0" applyProtection="0"/>
    <xf numFmtId="0" fontId="18" fillId="31"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31" borderId="0" applyNumberFormat="0" applyBorder="0" applyAlignment="0" applyProtection="0"/>
    <xf numFmtId="0" fontId="18" fillId="54" borderId="0" applyNumberFormat="0" applyBorder="0" applyAlignment="0" applyProtection="0"/>
    <xf numFmtId="0" fontId="18" fillId="45"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54" borderId="0" applyNumberFormat="0" applyBorder="0" applyAlignment="0" applyProtection="0"/>
    <xf numFmtId="0" fontId="18" fillId="31"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58" fillId="45" borderId="0" applyNumberFormat="0" applyBorder="0" applyAlignment="0" applyProtection="0"/>
    <xf numFmtId="0" fontId="18" fillId="45"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2" fillId="50" borderId="0" applyNumberFormat="0" applyBorder="0" applyAlignment="0" applyProtection="0"/>
    <xf numFmtId="0" fontId="81"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54"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18" fillId="45"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31"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45" borderId="0" applyNumberFormat="0" applyBorder="0" applyAlignment="0" applyProtection="0"/>
    <xf numFmtId="0" fontId="18" fillId="31"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58" fillId="45"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54"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4" fillId="50" borderId="0" applyNumberFormat="0" applyBorder="0" applyAlignment="0" applyProtection="0"/>
    <xf numFmtId="0" fontId="83" fillId="31" borderId="0" applyNumberFormat="0" applyBorder="0" applyAlignment="0" applyProtection="0"/>
    <xf numFmtId="0" fontId="83" fillId="54" borderId="0" applyNumberFormat="0" applyBorder="0" applyAlignment="0" applyProtection="0"/>
    <xf numFmtId="0" fontId="83" fillId="31"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4" fillId="50" borderId="0" applyNumberFormat="0" applyBorder="0" applyAlignment="0" applyProtection="0"/>
    <xf numFmtId="0" fontId="83" fillId="31" borderId="0" applyNumberFormat="0" applyBorder="0" applyAlignment="0" applyProtection="0"/>
    <xf numFmtId="0" fontId="84" fillId="50" borderId="0" applyNumberFormat="0" applyBorder="0" applyAlignment="0" applyProtection="0"/>
    <xf numFmtId="0" fontId="83" fillId="54"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58" fillId="45" borderId="0" applyNumberFormat="0" applyBorder="0" applyAlignment="0" applyProtection="0"/>
    <xf numFmtId="0" fontId="83" fillId="31" borderId="0" applyNumberFormat="0" applyBorder="0" applyAlignment="0" applyProtection="0"/>
    <xf numFmtId="0" fontId="58" fillId="45"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58" fillId="45"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2" fillId="50" borderId="0" applyNumberFormat="0" applyBorder="0" applyAlignment="0" applyProtection="0"/>
    <xf numFmtId="0" fontId="81"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2" fillId="50" borderId="0" applyNumberFormat="0" applyBorder="0" applyAlignment="0" applyProtection="0"/>
    <xf numFmtId="0" fontId="81"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2" fillId="50" borderId="0" applyNumberFormat="0" applyBorder="0" applyAlignment="0" applyProtection="0"/>
    <xf numFmtId="0" fontId="81"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2" fillId="50" borderId="0" applyNumberFormat="0" applyBorder="0" applyAlignment="0" applyProtection="0"/>
    <xf numFmtId="0" fontId="81"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2" fillId="50" borderId="0" applyNumberFormat="0" applyBorder="0" applyAlignment="0" applyProtection="0"/>
    <xf numFmtId="0" fontId="81" fillId="54"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43" borderId="0" applyNumberFormat="0" applyBorder="0" applyAlignment="0" applyProtection="0"/>
    <xf numFmtId="0" fontId="81"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41"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4" fillId="43" borderId="0" applyNumberFormat="0" applyBorder="0" applyAlignment="0" applyProtection="0"/>
    <xf numFmtId="0" fontId="83" fillId="35" borderId="0" applyNumberFormat="0" applyBorder="0" applyAlignment="0" applyProtection="0"/>
    <xf numFmtId="0" fontId="83" fillId="41" borderId="0" applyNumberFormat="0" applyBorder="0" applyAlignment="0" applyProtection="0"/>
    <xf numFmtId="0" fontId="83" fillId="35"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3" fillId="35" borderId="0" applyNumberFormat="0" applyBorder="0" applyAlignment="0" applyProtection="0"/>
    <xf numFmtId="0" fontId="84" fillId="43" borderId="0" applyNumberFormat="0" applyBorder="0" applyAlignment="0" applyProtection="0"/>
    <xf numFmtId="0" fontId="83"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1"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41"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4" fillId="43" borderId="0" applyNumberFormat="0" applyBorder="0" applyAlignment="0" applyProtection="0"/>
    <xf numFmtId="0" fontId="83" fillId="35" borderId="0" applyNumberFormat="0" applyBorder="0" applyAlignment="0" applyProtection="0"/>
    <xf numFmtId="0" fontId="83" fillId="41" borderId="0" applyNumberFormat="0" applyBorder="0" applyAlignment="0" applyProtection="0"/>
    <xf numFmtId="0" fontId="83" fillId="35"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3" fillId="35" borderId="0" applyNumberFormat="0" applyBorder="0" applyAlignment="0" applyProtection="0"/>
    <xf numFmtId="0" fontId="84" fillId="43" borderId="0" applyNumberFormat="0" applyBorder="0" applyAlignment="0" applyProtection="0"/>
    <xf numFmtId="0" fontId="83"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1"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41"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4" fillId="43" borderId="0" applyNumberFormat="0" applyBorder="0" applyAlignment="0" applyProtection="0"/>
    <xf numFmtId="0" fontId="83" fillId="35" borderId="0" applyNumberFormat="0" applyBorder="0" applyAlignment="0" applyProtection="0"/>
    <xf numFmtId="0" fontId="83" fillId="41" borderId="0" applyNumberFormat="0" applyBorder="0" applyAlignment="0" applyProtection="0"/>
    <xf numFmtId="0" fontId="83" fillId="35"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3" fillId="35" borderId="0" applyNumberFormat="0" applyBorder="0" applyAlignment="0" applyProtection="0"/>
    <xf numFmtId="0" fontId="84" fillId="43" borderId="0" applyNumberFormat="0" applyBorder="0" applyAlignment="0" applyProtection="0"/>
    <xf numFmtId="0" fontId="83" fillId="41"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41"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4" fillId="43" borderId="0" applyNumberFormat="0" applyBorder="0" applyAlignment="0" applyProtection="0"/>
    <xf numFmtId="0" fontId="83" fillId="35" borderId="0" applyNumberFormat="0" applyBorder="0" applyAlignment="0" applyProtection="0"/>
    <xf numFmtId="0" fontId="83" fillId="41" borderId="0" applyNumberFormat="0" applyBorder="0" applyAlignment="0" applyProtection="0"/>
    <xf numFmtId="0" fontId="83" fillId="35"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3" fillId="35" borderId="0" applyNumberFormat="0" applyBorder="0" applyAlignment="0" applyProtection="0"/>
    <xf numFmtId="0" fontId="84" fillId="43" borderId="0" applyNumberFormat="0" applyBorder="0" applyAlignment="0" applyProtection="0"/>
    <xf numFmtId="0" fontId="83" fillId="41" borderId="0" applyNumberFormat="0" applyBorder="0" applyAlignment="0" applyProtection="0"/>
    <xf numFmtId="0" fontId="81"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41" borderId="0" applyNumberFormat="0" applyBorder="0" applyAlignment="0" applyProtection="0"/>
    <xf numFmtId="0" fontId="83" fillId="35" borderId="0" applyNumberFormat="0" applyBorder="0" applyAlignment="0" applyProtection="0"/>
    <xf numFmtId="0" fontId="81" fillId="35" borderId="0" applyNumberFormat="0" applyBorder="0" applyAlignment="0" applyProtection="0"/>
    <xf numFmtId="0" fontId="83" fillId="35" borderId="0" applyNumberFormat="0" applyBorder="0" applyAlignment="0" applyProtection="0"/>
    <xf numFmtId="0" fontId="83" fillId="41" borderId="0" applyNumberFormat="0" applyBorder="0" applyAlignment="0" applyProtection="0"/>
    <xf numFmtId="0" fontId="81" fillId="35" borderId="0" applyNumberFormat="0" applyBorder="0" applyAlignment="0" applyProtection="0"/>
    <xf numFmtId="0" fontId="83" fillId="35" borderId="0" applyNumberFormat="0" applyBorder="0" applyAlignment="0" applyProtection="0"/>
    <xf numFmtId="0" fontId="81" fillId="35" borderId="0" applyNumberFormat="0" applyBorder="0" applyAlignment="0" applyProtection="0"/>
    <xf numFmtId="0" fontId="84" fillId="43" borderId="0" applyNumberFormat="0" applyBorder="0" applyAlignment="0" applyProtection="0"/>
    <xf numFmtId="0" fontId="83" fillId="35" borderId="0" applyNumberFormat="0" applyBorder="0" applyAlignment="0" applyProtection="0"/>
    <xf numFmtId="0" fontId="83" fillId="41" borderId="0" applyNumberFormat="0" applyBorder="0" applyAlignment="0" applyProtection="0"/>
    <xf numFmtId="0" fontId="83" fillId="35"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3" fillId="35" borderId="0" applyNumberFormat="0" applyBorder="0" applyAlignment="0" applyProtection="0"/>
    <xf numFmtId="0" fontId="84" fillId="43" borderId="0" applyNumberFormat="0" applyBorder="0" applyAlignment="0" applyProtection="0"/>
    <xf numFmtId="0" fontId="83" fillId="41"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1" fillId="35" borderId="0" applyNumberFormat="0" applyBorder="0" applyAlignment="0" applyProtection="0"/>
    <xf numFmtId="0" fontId="81"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41" borderId="0" applyNumberFormat="0" applyBorder="0" applyAlignment="0" applyProtection="0"/>
    <xf numFmtId="0" fontId="18" fillId="35"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41" borderId="0" applyNumberFormat="0" applyBorder="0" applyAlignment="0" applyProtection="0"/>
    <xf numFmtId="0" fontId="18" fillId="35"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43" borderId="0" applyNumberFormat="0" applyBorder="0" applyAlignment="0" applyProtection="0"/>
    <xf numFmtId="0" fontId="81"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41" borderId="0" applyNumberFormat="0" applyBorder="0" applyAlignment="0" applyProtection="0"/>
    <xf numFmtId="0" fontId="18" fillId="35"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58" fillId="43" borderId="0" applyNumberFormat="0" applyBorder="0" applyAlignment="0" applyProtection="0"/>
    <xf numFmtId="0" fontId="18" fillId="41" borderId="0" applyNumberFormat="0" applyBorder="0" applyAlignment="0" applyProtection="0"/>
    <xf numFmtId="0" fontId="18" fillId="5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41" borderId="0" applyNumberFormat="0" applyBorder="0" applyAlignment="0" applyProtection="0"/>
    <xf numFmtId="0" fontId="18" fillId="35"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35" borderId="0" applyNumberFormat="0" applyBorder="0" applyAlignment="0" applyProtection="0"/>
    <xf numFmtId="0" fontId="18" fillId="41" borderId="0" applyNumberFormat="0" applyBorder="0" applyAlignment="0" applyProtection="0"/>
    <xf numFmtId="0" fontId="18" fillId="5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41" borderId="0" applyNumberFormat="0" applyBorder="0" applyAlignment="0" applyProtection="0"/>
    <xf numFmtId="0" fontId="18" fillId="35"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58" fillId="51" borderId="0" applyNumberFormat="0" applyBorder="0" applyAlignment="0" applyProtection="0"/>
    <xf numFmtId="0" fontId="18" fillId="5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43" borderId="0" applyNumberFormat="0" applyBorder="0" applyAlignment="0" applyProtection="0"/>
    <xf numFmtId="0" fontId="81"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4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18" fillId="5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35"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51" borderId="0" applyNumberFormat="0" applyBorder="0" applyAlignment="0" applyProtection="0"/>
    <xf numFmtId="0" fontId="18" fillId="35"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58" fillId="51"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41"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4" fillId="43" borderId="0" applyNumberFormat="0" applyBorder="0" applyAlignment="0" applyProtection="0"/>
    <xf numFmtId="0" fontId="83" fillId="35" borderId="0" applyNumberFormat="0" applyBorder="0" applyAlignment="0" applyProtection="0"/>
    <xf numFmtId="0" fontId="83" fillId="41" borderId="0" applyNumberFormat="0" applyBorder="0" applyAlignment="0" applyProtection="0"/>
    <xf numFmtId="0" fontId="83" fillId="35"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4" fillId="43" borderId="0" applyNumberFormat="0" applyBorder="0" applyAlignment="0" applyProtection="0"/>
    <xf numFmtId="0" fontId="83" fillId="35" borderId="0" applyNumberFormat="0" applyBorder="0" applyAlignment="0" applyProtection="0"/>
    <xf numFmtId="0" fontId="84" fillId="43" borderId="0" applyNumberFormat="0" applyBorder="0" applyAlignment="0" applyProtection="0"/>
    <xf numFmtId="0" fontId="83" fillId="41"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58" fillId="51" borderId="0" applyNumberFormat="0" applyBorder="0" applyAlignment="0" applyProtection="0"/>
    <xf numFmtId="0" fontId="83" fillId="35" borderId="0" applyNumberFormat="0" applyBorder="0" applyAlignment="0" applyProtection="0"/>
    <xf numFmtId="0" fontId="58" fillId="51"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58" fillId="5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43" borderId="0" applyNumberFormat="0" applyBorder="0" applyAlignment="0" applyProtection="0"/>
    <xf numFmtId="0" fontId="81"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43" borderId="0" applyNumberFormat="0" applyBorder="0" applyAlignment="0" applyProtection="0"/>
    <xf numFmtId="0" fontId="81"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43" borderId="0" applyNumberFormat="0" applyBorder="0" applyAlignment="0" applyProtection="0"/>
    <xf numFmtId="0" fontId="81"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43" borderId="0" applyNumberFormat="0" applyBorder="0" applyAlignment="0" applyProtection="0"/>
    <xf numFmtId="0" fontId="81"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43" borderId="0" applyNumberFormat="0" applyBorder="0" applyAlignment="0" applyProtection="0"/>
    <xf numFmtId="0" fontId="81" fillId="4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2" fillId="55" borderId="0" applyNumberFormat="0" applyBorder="0" applyAlignment="0" applyProtection="0"/>
    <xf numFmtId="0" fontId="81"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44"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4" fillId="55" borderId="0" applyNumberFormat="0" applyBorder="0" applyAlignment="0" applyProtection="0"/>
    <xf numFmtId="0" fontId="83" fillId="39" borderId="0" applyNumberFormat="0" applyBorder="0" applyAlignment="0" applyProtection="0"/>
    <xf numFmtId="0" fontId="83" fillId="44" borderId="0" applyNumberFormat="0" applyBorder="0" applyAlignment="0" applyProtection="0"/>
    <xf numFmtId="0" fontId="83" fillId="39" borderId="0" applyNumberFormat="0" applyBorder="0" applyAlignment="0" applyProtection="0"/>
    <xf numFmtId="0" fontId="84" fillId="55" borderId="0" applyNumberFormat="0" applyBorder="0" applyAlignment="0" applyProtection="0"/>
    <xf numFmtId="0" fontId="84" fillId="55" borderId="0" applyNumberFormat="0" applyBorder="0" applyAlignment="0" applyProtection="0"/>
    <xf numFmtId="0" fontId="84" fillId="55" borderId="0" applyNumberFormat="0" applyBorder="0" applyAlignment="0" applyProtection="0"/>
    <xf numFmtId="0" fontId="83" fillId="39" borderId="0" applyNumberFormat="0" applyBorder="0" applyAlignment="0" applyProtection="0"/>
    <xf numFmtId="0" fontId="84" fillId="55" borderId="0" applyNumberFormat="0" applyBorder="0" applyAlignment="0" applyProtection="0"/>
    <xf numFmtId="0" fontId="83"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1"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44"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4" fillId="55" borderId="0" applyNumberFormat="0" applyBorder="0" applyAlignment="0" applyProtection="0"/>
    <xf numFmtId="0" fontId="83" fillId="39" borderId="0" applyNumberFormat="0" applyBorder="0" applyAlignment="0" applyProtection="0"/>
    <xf numFmtId="0" fontId="83" fillId="44" borderId="0" applyNumberFormat="0" applyBorder="0" applyAlignment="0" applyProtection="0"/>
    <xf numFmtId="0" fontId="83" fillId="39" borderId="0" applyNumberFormat="0" applyBorder="0" applyAlignment="0" applyProtection="0"/>
    <xf numFmtId="0" fontId="84" fillId="55" borderId="0" applyNumberFormat="0" applyBorder="0" applyAlignment="0" applyProtection="0"/>
    <xf numFmtId="0" fontId="84" fillId="55" borderId="0" applyNumberFormat="0" applyBorder="0" applyAlignment="0" applyProtection="0"/>
    <xf numFmtId="0" fontId="84" fillId="55" borderId="0" applyNumberFormat="0" applyBorder="0" applyAlignment="0" applyProtection="0"/>
    <xf numFmtId="0" fontId="83" fillId="39" borderId="0" applyNumberFormat="0" applyBorder="0" applyAlignment="0" applyProtection="0"/>
    <xf numFmtId="0" fontId="84" fillId="55" borderId="0" applyNumberFormat="0" applyBorder="0" applyAlignment="0" applyProtection="0"/>
    <xf numFmtId="0" fontId="83"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1"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44"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4" fillId="55" borderId="0" applyNumberFormat="0" applyBorder="0" applyAlignment="0" applyProtection="0"/>
    <xf numFmtId="0" fontId="83" fillId="39" borderId="0" applyNumberFormat="0" applyBorder="0" applyAlignment="0" applyProtection="0"/>
    <xf numFmtId="0" fontId="83" fillId="44" borderId="0" applyNumberFormat="0" applyBorder="0" applyAlignment="0" applyProtection="0"/>
    <xf numFmtId="0" fontId="83" fillId="39" borderId="0" applyNumberFormat="0" applyBorder="0" applyAlignment="0" applyProtection="0"/>
    <xf numFmtId="0" fontId="84" fillId="55" borderId="0" applyNumberFormat="0" applyBorder="0" applyAlignment="0" applyProtection="0"/>
    <xf numFmtId="0" fontId="84" fillId="55" borderId="0" applyNumberFormat="0" applyBorder="0" applyAlignment="0" applyProtection="0"/>
    <xf numFmtId="0" fontId="84" fillId="55" borderId="0" applyNumberFormat="0" applyBorder="0" applyAlignment="0" applyProtection="0"/>
    <xf numFmtId="0" fontId="83" fillId="39" borderId="0" applyNumberFormat="0" applyBorder="0" applyAlignment="0" applyProtection="0"/>
    <xf numFmtId="0" fontId="84" fillId="55" borderId="0" applyNumberFormat="0" applyBorder="0" applyAlignment="0" applyProtection="0"/>
    <xf numFmtId="0" fontId="83" fillId="44"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44"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4" fillId="55" borderId="0" applyNumberFormat="0" applyBorder="0" applyAlignment="0" applyProtection="0"/>
    <xf numFmtId="0" fontId="83" fillId="39" borderId="0" applyNumberFormat="0" applyBorder="0" applyAlignment="0" applyProtection="0"/>
    <xf numFmtId="0" fontId="83" fillId="44" borderId="0" applyNumberFormat="0" applyBorder="0" applyAlignment="0" applyProtection="0"/>
    <xf numFmtId="0" fontId="83" fillId="39" borderId="0" applyNumberFormat="0" applyBorder="0" applyAlignment="0" applyProtection="0"/>
    <xf numFmtId="0" fontId="84" fillId="55" borderId="0" applyNumberFormat="0" applyBorder="0" applyAlignment="0" applyProtection="0"/>
    <xf numFmtId="0" fontId="84" fillId="55" borderId="0" applyNumberFormat="0" applyBorder="0" applyAlignment="0" applyProtection="0"/>
    <xf numFmtId="0" fontId="84" fillId="55" borderId="0" applyNumberFormat="0" applyBorder="0" applyAlignment="0" applyProtection="0"/>
    <xf numFmtId="0" fontId="83" fillId="39" borderId="0" applyNumberFormat="0" applyBorder="0" applyAlignment="0" applyProtection="0"/>
    <xf numFmtId="0" fontId="84" fillId="55" borderId="0" applyNumberFormat="0" applyBorder="0" applyAlignment="0" applyProtection="0"/>
    <xf numFmtId="0" fontId="83" fillId="44" borderId="0" applyNumberFormat="0" applyBorder="0" applyAlignment="0" applyProtection="0"/>
    <xf numFmtId="0" fontId="81"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44" borderId="0" applyNumberFormat="0" applyBorder="0" applyAlignment="0" applyProtection="0"/>
    <xf numFmtId="0" fontId="83" fillId="39" borderId="0" applyNumberFormat="0" applyBorder="0" applyAlignment="0" applyProtection="0"/>
    <xf numFmtId="0" fontId="81" fillId="39" borderId="0" applyNumberFormat="0" applyBorder="0" applyAlignment="0" applyProtection="0"/>
    <xf numFmtId="0" fontId="83" fillId="39" borderId="0" applyNumberFormat="0" applyBorder="0" applyAlignment="0" applyProtection="0"/>
    <xf numFmtId="0" fontId="83" fillId="44" borderId="0" applyNumberFormat="0" applyBorder="0" applyAlignment="0" applyProtection="0"/>
    <xf numFmtId="0" fontId="81" fillId="39" borderId="0" applyNumberFormat="0" applyBorder="0" applyAlignment="0" applyProtection="0"/>
    <xf numFmtId="0" fontId="83" fillId="39" borderId="0" applyNumberFormat="0" applyBorder="0" applyAlignment="0" applyProtection="0"/>
    <xf numFmtId="0" fontId="81" fillId="39" borderId="0" applyNumberFormat="0" applyBorder="0" applyAlignment="0" applyProtection="0"/>
    <xf numFmtId="0" fontId="84" fillId="55" borderId="0" applyNumberFormat="0" applyBorder="0" applyAlignment="0" applyProtection="0"/>
    <xf numFmtId="0" fontId="83" fillId="39" borderId="0" applyNumberFormat="0" applyBorder="0" applyAlignment="0" applyProtection="0"/>
    <xf numFmtId="0" fontId="83" fillId="44" borderId="0" applyNumberFormat="0" applyBorder="0" applyAlignment="0" applyProtection="0"/>
    <xf numFmtId="0" fontId="83" fillId="39" borderId="0" applyNumberFormat="0" applyBorder="0" applyAlignment="0" applyProtection="0"/>
    <xf numFmtId="0" fontId="84" fillId="55" borderId="0" applyNumberFormat="0" applyBorder="0" applyAlignment="0" applyProtection="0"/>
    <xf numFmtId="0" fontId="84" fillId="55" borderId="0" applyNumberFormat="0" applyBorder="0" applyAlignment="0" applyProtection="0"/>
    <xf numFmtId="0" fontId="84" fillId="55" borderId="0" applyNumberFormat="0" applyBorder="0" applyAlignment="0" applyProtection="0"/>
    <xf numFmtId="0" fontId="83" fillId="39" borderId="0" applyNumberFormat="0" applyBorder="0" applyAlignment="0" applyProtection="0"/>
    <xf numFmtId="0" fontId="84" fillId="55" borderId="0" applyNumberFormat="0" applyBorder="0" applyAlignment="0" applyProtection="0"/>
    <xf numFmtId="0" fontId="83" fillId="44"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1" fillId="39" borderId="0" applyNumberFormat="0" applyBorder="0" applyAlignment="0" applyProtection="0"/>
    <xf numFmtId="0" fontId="81"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4" borderId="0" applyNumberFormat="0" applyBorder="0" applyAlignment="0" applyProtection="0"/>
    <xf numFmtId="0" fontId="18" fillId="39"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58" fillId="55" borderId="0" applyNumberFormat="0" applyBorder="0" applyAlignment="0" applyProtection="0"/>
    <xf numFmtId="0" fontId="58" fillId="55" borderId="0" applyNumberFormat="0" applyBorder="0" applyAlignment="0" applyProtection="0"/>
    <xf numFmtId="0" fontId="58" fillId="55"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4" borderId="0" applyNumberFormat="0" applyBorder="0" applyAlignment="0" applyProtection="0"/>
    <xf numFmtId="0" fontId="18" fillId="39"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2" fillId="55" borderId="0" applyNumberFormat="0" applyBorder="0" applyAlignment="0" applyProtection="0"/>
    <xf numFmtId="0" fontId="81"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4" borderId="0" applyNumberFormat="0" applyBorder="0" applyAlignment="0" applyProtection="0"/>
    <xf numFmtId="0" fontId="18" fillId="39"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58" fillId="55" borderId="0" applyNumberFormat="0" applyBorder="0" applyAlignment="0" applyProtection="0"/>
    <xf numFmtId="0" fontId="58" fillId="55" borderId="0" applyNumberFormat="0" applyBorder="0" applyAlignment="0" applyProtection="0"/>
    <xf numFmtId="0" fontId="58" fillId="55" borderId="0" applyNumberFormat="0" applyBorder="0" applyAlignment="0" applyProtection="0"/>
    <xf numFmtId="0" fontId="18" fillId="44" borderId="0" applyNumberFormat="0" applyBorder="0" applyAlignment="0" applyProtection="0"/>
    <xf numFmtId="0" fontId="18" fillId="47"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4" borderId="0" applyNumberFormat="0" applyBorder="0" applyAlignment="0" applyProtection="0"/>
    <xf numFmtId="0" fontId="18" fillId="39"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39" borderId="0" applyNumberFormat="0" applyBorder="0" applyAlignment="0" applyProtection="0"/>
    <xf numFmtId="0" fontId="18" fillId="44" borderId="0" applyNumberFormat="0" applyBorder="0" applyAlignment="0" applyProtection="0"/>
    <xf numFmtId="0" fontId="18" fillId="47"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4" borderId="0" applyNumberFormat="0" applyBorder="0" applyAlignment="0" applyProtection="0"/>
    <xf numFmtId="0" fontId="18" fillId="39"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58" fillId="47" borderId="0" applyNumberFormat="0" applyBorder="0" applyAlignment="0" applyProtection="0"/>
    <xf numFmtId="0" fontId="18" fillId="47"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2" fillId="55" borderId="0" applyNumberFormat="0" applyBorder="0" applyAlignment="0" applyProtection="0"/>
    <xf numFmtId="0" fontId="81"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44"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18" fillId="47"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39"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4"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7" borderId="0" applyNumberFormat="0" applyBorder="0" applyAlignment="0" applyProtection="0"/>
    <xf numFmtId="0" fontId="18" fillId="39" borderId="0" applyNumberFormat="0" applyBorder="0" applyAlignment="0" applyProtection="0"/>
    <xf numFmtId="0" fontId="18" fillId="47" borderId="0" applyNumberFormat="0" applyBorder="0" applyAlignment="0" applyProtection="0"/>
    <xf numFmtId="0" fontId="18" fillId="47" borderId="0" applyNumberFormat="0" applyBorder="0" applyAlignment="0" applyProtection="0"/>
    <xf numFmtId="0" fontId="58" fillId="4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44"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4" fillId="55" borderId="0" applyNumberFormat="0" applyBorder="0" applyAlignment="0" applyProtection="0"/>
    <xf numFmtId="0" fontId="83" fillId="39" borderId="0" applyNumberFormat="0" applyBorder="0" applyAlignment="0" applyProtection="0"/>
    <xf numFmtId="0" fontId="83" fillId="44" borderId="0" applyNumberFormat="0" applyBorder="0" applyAlignment="0" applyProtection="0"/>
    <xf numFmtId="0" fontId="83" fillId="39" borderId="0" applyNumberFormat="0" applyBorder="0" applyAlignment="0" applyProtection="0"/>
    <xf numFmtId="0" fontId="84" fillId="55" borderId="0" applyNumberFormat="0" applyBorder="0" applyAlignment="0" applyProtection="0"/>
    <xf numFmtId="0" fontId="84" fillId="55" borderId="0" applyNumberFormat="0" applyBorder="0" applyAlignment="0" applyProtection="0"/>
    <xf numFmtId="0" fontId="84" fillId="55" borderId="0" applyNumberFormat="0" applyBorder="0" applyAlignment="0" applyProtection="0"/>
    <xf numFmtId="0" fontId="83" fillId="39" borderId="0" applyNumberFormat="0" applyBorder="0" applyAlignment="0" applyProtection="0"/>
    <xf numFmtId="0" fontId="84" fillId="55" borderId="0" applyNumberFormat="0" applyBorder="0" applyAlignment="0" applyProtection="0"/>
    <xf numFmtId="0" fontId="83" fillId="44"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58" fillId="47" borderId="0" applyNumberFormat="0" applyBorder="0" applyAlignment="0" applyProtection="0"/>
    <xf numFmtId="0" fontId="83" fillId="39" borderId="0" applyNumberFormat="0" applyBorder="0" applyAlignment="0" applyProtection="0"/>
    <xf numFmtId="0" fontId="58" fillId="47"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58" fillId="47"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2" fillId="55" borderId="0" applyNumberFormat="0" applyBorder="0" applyAlignment="0" applyProtection="0"/>
    <xf numFmtId="0" fontId="81"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2" fillId="55" borderId="0" applyNumberFormat="0" applyBorder="0" applyAlignment="0" applyProtection="0"/>
    <xf numFmtId="0" fontId="81"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2" fillId="55" borderId="0" applyNumberFormat="0" applyBorder="0" applyAlignment="0" applyProtection="0"/>
    <xf numFmtId="0" fontId="81"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2" fillId="55" borderId="0" applyNumberFormat="0" applyBorder="0" applyAlignment="0" applyProtection="0"/>
    <xf numFmtId="0" fontId="81"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2" fillId="55" borderId="0" applyNumberFormat="0" applyBorder="0" applyAlignment="0" applyProtection="0"/>
    <xf numFmtId="0" fontId="81" fillId="44"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5" fillId="20" borderId="0" applyNumberFormat="0" applyBorder="0" applyAlignment="0" applyProtection="0"/>
    <xf numFmtId="0" fontId="79" fillId="20"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41"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7" fillId="56" borderId="0" applyNumberFormat="0" applyBorder="0" applyAlignment="0" applyProtection="0"/>
    <xf numFmtId="0" fontId="86" fillId="41"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41"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88" fillId="56" borderId="0" applyNumberFormat="0" applyBorder="0" applyAlignment="0" applyProtection="0"/>
    <xf numFmtId="0" fontId="79" fillId="41" borderId="0" applyNumberFormat="0" applyBorder="0" applyAlignment="0" applyProtection="0"/>
    <xf numFmtId="0" fontId="79" fillId="51"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4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79" fillId="51"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6" fillId="41"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7" fillId="56" borderId="0" applyNumberFormat="0" applyBorder="0" applyAlignment="0" applyProtection="0"/>
    <xf numFmtId="0" fontId="86" fillId="41"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5" fillId="20" borderId="0" applyNumberFormat="0" applyBorder="0" applyAlignment="0" applyProtection="0"/>
    <xf numFmtId="0" fontId="85" fillId="4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79" fillId="51" borderId="0" applyNumberFormat="0" applyBorder="0" applyAlignment="0" applyProtection="0"/>
    <xf numFmtId="0" fontId="85" fillId="20" borderId="0" applyNumberFormat="0" applyBorder="0" applyAlignment="0" applyProtection="0"/>
    <xf numFmtId="0" fontId="79" fillId="51" borderId="0" applyNumberFormat="0" applyBorder="0" applyAlignment="0" applyProtection="0"/>
    <xf numFmtId="0" fontId="79" fillId="20" borderId="0" applyNumberFormat="0" applyBorder="0" applyAlignment="0" applyProtection="0"/>
    <xf numFmtId="0" fontId="79" fillId="41" borderId="0" applyNumberFormat="0" applyBorder="0" applyAlignment="0" applyProtection="0"/>
    <xf numFmtId="0" fontId="79" fillId="20" borderId="0" applyNumberFormat="0" applyBorder="0" applyAlignment="0" applyProtection="0"/>
    <xf numFmtId="0" fontId="79" fillId="20" borderId="0" applyNumberFormat="0" applyBorder="0" applyAlignment="0" applyProtection="0"/>
    <xf numFmtId="0" fontId="88" fillId="51"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41" borderId="0" applyNumberFormat="0" applyBorder="0" applyAlignment="0" applyProtection="0"/>
    <xf numFmtId="0" fontId="85" fillId="20" borderId="0" applyNumberFormat="0" applyBorder="0" applyAlignment="0" applyProtection="0"/>
    <xf numFmtId="0" fontId="86" fillId="20" borderId="0" applyNumberFormat="0" applyBorder="0" applyAlignment="0" applyProtection="0"/>
    <xf numFmtId="0" fontId="85" fillId="20" borderId="0" applyNumberFormat="0" applyBorder="0" applyAlignment="0" applyProtection="0"/>
    <xf numFmtId="0" fontId="89" fillId="56" borderId="0" applyNumberFormat="0" applyBorder="0" applyAlignment="0" applyProtection="0"/>
    <xf numFmtId="0" fontId="79" fillId="20" borderId="0" applyNumberFormat="0" applyBorder="0" applyAlignment="0" applyProtection="0"/>
    <xf numFmtId="0" fontId="85" fillId="41"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6" fillId="20" borderId="0" applyNumberFormat="0" applyBorder="0" applyAlignment="0" applyProtection="0"/>
    <xf numFmtId="0" fontId="86" fillId="41" borderId="0" applyNumberFormat="0" applyBorder="0" applyAlignment="0" applyProtection="0"/>
    <xf numFmtId="0" fontId="86" fillId="20" borderId="0" applyNumberFormat="0" applyBorder="0" applyAlignment="0" applyProtection="0"/>
    <xf numFmtId="0" fontId="86"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0" borderId="0" applyNumberFormat="0" applyBorder="0" applyAlignment="0" applyProtection="0"/>
    <xf numFmtId="0" fontId="85" fillId="24" borderId="0" applyNumberFormat="0" applyBorder="0" applyAlignment="0" applyProtection="0"/>
    <xf numFmtId="0" fontId="79" fillId="24"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7" fillId="46"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88" fillId="46" borderId="0" applyNumberFormat="0" applyBorder="0" applyAlignment="0" applyProtection="0"/>
    <xf numFmtId="0" fontId="79" fillId="57" borderId="0" applyNumberFormat="0" applyBorder="0" applyAlignment="0" applyProtection="0"/>
    <xf numFmtId="0" fontId="79" fillId="24" borderId="0" applyNumberFormat="0" applyBorder="0" applyAlignment="0" applyProtection="0"/>
    <xf numFmtId="0" fontId="79" fillId="57" borderId="0" applyNumberFormat="0" applyBorder="0" applyAlignment="0" applyProtection="0"/>
    <xf numFmtId="0" fontId="79" fillId="24" borderId="0" applyNumberFormat="0" applyBorder="0" applyAlignment="0" applyProtection="0"/>
    <xf numFmtId="0" fontId="79" fillId="24"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79" fillId="57" borderId="0" applyNumberFormat="0" applyBorder="0" applyAlignment="0" applyProtection="0"/>
    <xf numFmtId="0" fontId="86" fillId="24" borderId="0" applyNumberFormat="0" applyBorder="0" applyAlignment="0" applyProtection="0"/>
    <xf numFmtId="0" fontId="86" fillId="24" borderId="0" applyNumberFormat="0" applyBorder="0" applyAlignment="0" applyProtection="0"/>
    <xf numFmtId="0" fontId="87" fillId="46" borderId="0" applyNumberFormat="0" applyBorder="0" applyAlignment="0" applyProtection="0"/>
    <xf numFmtId="0" fontId="85" fillId="24" borderId="0" applyNumberFormat="0" applyBorder="0" applyAlignment="0" applyProtection="0"/>
    <xf numFmtId="0" fontId="79" fillId="57" borderId="0" applyNumberFormat="0" applyBorder="0" applyAlignment="0" applyProtection="0"/>
    <xf numFmtId="0" fontId="85" fillId="24" borderId="0" applyNumberFormat="0" applyBorder="0" applyAlignment="0" applyProtection="0"/>
    <xf numFmtId="0" fontId="79" fillId="57" borderId="0" applyNumberFormat="0" applyBorder="0" applyAlignment="0" applyProtection="0"/>
    <xf numFmtId="0" fontId="85" fillId="24" borderId="0" applyNumberFormat="0" applyBorder="0" applyAlignment="0" applyProtection="0"/>
    <xf numFmtId="0" fontId="79" fillId="57" borderId="0" applyNumberFormat="0" applyBorder="0" applyAlignment="0" applyProtection="0"/>
    <xf numFmtId="0" fontId="79" fillId="24" borderId="0" applyNumberFormat="0" applyBorder="0" applyAlignment="0" applyProtection="0"/>
    <xf numFmtId="0" fontId="88" fillId="57"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6" fillId="24" borderId="0" applyNumberFormat="0" applyBorder="0" applyAlignment="0" applyProtection="0"/>
    <xf numFmtId="0" fontId="89" fillId="46" borderId="0" applyNumberFormat="0" applyBorder="0" applyAlignment="0" applyProtection="0"/>
    <xf numFmtId="0" fontId="79" fillId="24" borderId="0" applyNumberFormat="0" applyBorder="0" applyAlignment="0" applyProtection="0"/>
    <xf numFmtId="0" fontId="86" fillId="24"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5" fillId="24" borderId="0" applyNumberFormat="0" applyBorder="0" applyAlignment="0" applyProtection="0"/>
    <xf numFmtId="0" fontId="85" fillId="28" borderId="0" applyNumberFormat="0" applyBorder="0" applyAlignment="0" applyProtection="0"/>
    <xf numFmtId="0" fontId="79" fillId="28"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52"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7" fillId="53" borderId="0" applyNumberFormat="0" applyBorder="0" applyAlignment="0" applyProtection="0"/>
    <xf numFmtId="0" fontId="86" fillId="52"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52"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88" fillId="53" borderId="0" applyNumberFormat="0" applyBorder="0" applyAlignment="0" applyProtection="0"/>
    <xf numFmtId="0" fontId="79" fillId="52" borderId="0" applyNumberFormat="0" applyBorder="0" applyAlignment="0" applyProtection="0"/>
    <xf numFmtId="0" fontId="79" fillId="55"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52"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79" fillId="55"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6" fillId="52"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7" fillId="53" borderId="0" applyNumberFormat="0" applyBorder="0" applyAlignment="0" applyProtection="0"/>
    <xf numFmtId="0" fontId="86" fillId="52"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5" fillId="28" borderId="0" applyNumberFormat="0" applyBorder="0" applyAlignment="0" applyProtection="0"/>
    <xf numFmtId="0" fontId="85" fillId="52" borderId="0" applyNumberFormat="0" applyBorder="0" applyAlignment="0" applyProtection="0"/>
    <xf numFmtId="0" fontId="79" fillId="55" borderId="0" applyNumberFormat="0" applyBorder="0" applyAlignment="0" applyProtection="0"/>
    <xf numFmtId="0" fontId="79" fillId="55" borderId="0" applyNumberFormat="0" applyBorder="0" applyAlignment="0" applyProtection="0"/>
    <xf numFmtId="0" fontId="85" fillId="28" borderId="0" applyNumberFormat="0" applyBorder="0" applyAlignment="0" applyProtection="0"/>
    <xf numFmtId="0" fontId="85" fillId="28" borderId="0" applyNumberFormat="0" applyBorder="0" applyAlignment="0" applyProtection="0"/>
    <xf numFmtId="0" fontId="79" fillId="55" borderId="0" applyNumberFormat="0" applyBorder="0" applyAlignment="0" applyProtection="0"/>
    <xf numFmtId="0" fontId="85" fillId="28" borderId="0" applyNumberFormat="0" applyBorder="0" applyAlignment="0" applyProtection="0"/>
    <xf numFmtId="0" fontId="79" fillId="55" borderId="0" applyNumberFormat="0" applyBorder="0" applyAlignment="0" applyProtection="0"/>
    <xf numFmtId="0" fontId="79" fillId="28" borderId="0" applyNumberFormat="0" applyBorder="0" applyAlignment="0" applyProtection="0"/>
    <xf numFmtId="0" fontId="79" fillId="52"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88" fillId="55" borderId="0" applyNumberFormat="0" applyBorder="0" applyAlignment="0" applyProtection="0"/>
    <xf numFmtId="0" fontId="85" fillId="28" borderId="0" applyNumberFormat="0" applyBorder="0" applyAlignment="0" applyProtection="0"/>
    <xf numFmtId="0" fontId="85" fillId="28" borderId="0" applyNumberFormat="0" applyBorder="0" applyAlignment="0" applyProtection="0"/>
    <xf numFmtId="0" fontId="85" fillId="52" borderId="0" applyNumberFormat="0" applyBorder="0" applyAlignment="0" applyProtection="0"/>
    <xf numFmtId="0" fontId="85" fillId="28" borderId="0" applyNumberFormat="0" applyBorder="0" applyAlignment="0" applyProtection="0"/>
    <xf numFmtId="0" fontId="86" fillId="28" borderId="0" applyNumberFormat="0" applyBorder="0" applyAlignment="0" applyProtection="0"/>
    <xf numFmtId="0" fontId="85" fillId="28" borderId="0" applyNumberFormat="0" applyBorder="0" applyAlignment="0" applyProtection="0"/>
    <xf numFmtId="0" fontId="89" fillId="53" borderId="0" applyNumberFormat="0" applyBorder="0" applyAlignment="0" applyProtection="0"/>
    <xf numFmtId="0" fontId="79" fillId="28" borderId="0" applyNumberFormat="0" applyBorder="0" applyAlignment="0" applyProtection="0"/>
    <xf numFmtId="0" fontId="85" fillId="52" borderId="0" applyNumberFormat="0" applyBorder="0" applyAlignment="0" applyProtection="0"/>
    <xf numFmtId="0" fontId="85" fillId="28" borderId="0" applyNumberFormat="0" applyBorder="0" applyAlignment="0" applyProtection="0"/>
    <xf numFmtId="0" fontId="85" fillId="28" borderId="0" applyNumberFormat="0" applyBorder="0" applyAlignment="0" applyProtection="0"/>
    <xf numFmtId="0" fontId="86" fillId="28" borderId="0" applyNumberFormat="0" applyBorder="0" applyAlignment="0" applyProtection="0"/>
    <xf numFmtId="0" fontId="86" fillId="52" borderId="0" applyNumberFormat="0" applyBorder="0" applyAlignment="0" applyProtection="0"/>
    <xf numFmtId="0" fontId="86" fillId="28" borderId="0" applyNumberFormat="0" applyBorder="0" applyAlignment="0" applyProtection="0"/>
    <xf numFmtId="0" fontId="86" fillId="28" borderId="0" applyNumberFormat="0" applyBorder="0" applyAlignment="0" applyProtection="0"/>
    <xf numFmtId="0" fontId="85" fillId="28" borderId="0" applyNumberFormat="0" applyBorder="0" applyAlignment="0" applyProtection="0"/>
    <xf numFmtId="0" fontId="85" fillId="28" borderId="0" applyNumberFormat="0" applyBorder="0" applyAlignment="0" applyProtection="0"/>
    <xf numFmtId="0" fontId="85" fillId="28" borderId="0" applyNumberFormat="0" applyBorder="0" applyAlignment="0" applyProtection="0"/>
    <xf numFmtId="0" fontId="85" fillId="28" borderId="0" applyNumberFormat="0" applyBorder="0" applyAlignment="0" applyProtection="0"/>
    <xf numFmtId="0" fontId="85" fillId="32" borderId="0" applyNumberFormat="0" applyBorder="0" applyAlignment="0" applyProtection="0"/>
    <xf numFmtId="0" fontId="79" fillId="32"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54"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7" fillId="58" borderId="0" applyNumberFormat="0" applyBorder="0" applyAlignment="0" applyProtection="0"/>
    <xf numFmtId="0" fontId="86" fillId="54"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54"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88" fillId="58" borderId="0" applyNumberFormat="0" applyBorder="0" applyAlignment="0" applyProtection="0"/>
    <xf numFmtId="0" fontId="79" fillId="54" borderId="0" applyNumberFormat="0" applyBorder="0" applyAlignment="0" applyProtection="0"/>
    <xf numFmtId="0" fontId="79" fillId="45"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54"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88" fillId="45" borderId="0" applyNumberFormat="0" applyBorder="0" applyAlignment="0" applyProtection="0"/>
    <xf numFmtId="0" fontId="88" fillId="45" borderId="0" applyNumberFormat="0" applyBorder="0" applyAlignment="0" applyProtection="0"/>
    <xf numFmtId="0" fontId="79" fillId="45"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6" fillId="54"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7" fillId="58" borderId="0" applyNumberFormat="0" applyBorder="0" applyAlignment="0" applyProtection="0"/>
    <xf numFmtId="0" fontId="86" fillId="54"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5" fillId="32" borderId="0" applyNumberFormat="0" applyBorder="0" applyAlignment="0" applyProtection="0"/>
    <xf numFmtId="0" fontId="85" fillId="54" borderId="0" applyNumberFormat="0" applyBorder="0" applyAlignment="0" applyProtection="0"/>
    <xf numFmtId="0" fontId="79" fillId="45" borderId="0" applyNumberFormat="0" applyBorder="0" applyAlignment="0" applyProtection="0"/>
    <xf numFmtId="0" fontId="79" fillId="45" borderId="0" applyNumberFormat="0" applyBorder="0" applyAlignment="0" applyProtection="0"/>
    <xf numFmtId="0" fontId="85" fillId="32" borderId="0" applyNumberFormat="0" applyBorder="0" applyAlignment="0" applyProtection="0"/>
    <xf numFmtId="0" fontId="85" fillId="32" borderId="0" applyNumberFormat="0" applyBorder="0" applyAlignment="0" applyProtection="0"/>
    <xf numFmtId="0" fontId="79" fillId="45" borderId="0" applyNumberFormat="0" applyBorder="0" applyAlignment="0" applyProtection="0"/>
    <xf numFmtId="0" fontId="85" fillId="32" borderId="0" applyNumberFormat="0" applyBorder="0" applyAlignment="0" applyProtection="0"/>
    <xf numFmtId="0" fontId="79" fillId="45" borderId="0" applyNumberFormat="0" applyBorder="0" applyAlignment="0" applyProtection="0"/>
    <xf numFmtId="0" fontId="79" fillId="32" borderId="0" applyNumberFormat="0" applyBorder="0" applyAlignment="0" applyProtection="0"/>
    <xf numFmtId="0" fontId="79" fillId="54"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88" fillId="45" borderId="0" applyNumberFormat="0" applyBorder="0" applyAlignment="0" applyProtection="0"/>
    <xf numFmtId="0" fontId="85" fillId="32" borderId="0" applyNumberFormat="0" applyBorder="0" applyAlignment="0" applyProtection="0"/>
    <xf numFmtId="0" fontId="85" fillId="32" borderId="0" applyNumberFormat="0" applyBorder="0" applyAlignment="0" applyProtection="0"/>
    <xf numFmtId="0" fontId="85" fillId="54" borderId="0" applyNumberFormat="0" applyBorder="0" applyAlignment="0" applyProtection="0"/>
    <xf numFmtId="0" fontId="85" fillId="32" borderId="0" applyNumberFormat="0" applyBorder="0" applyAlignment="0" applyProtection="0"/>
    <xf numFmtId="0" fontId="86" fillId="32" borderId="0" applyNumberFormat="0" applyBorder="0" applyAlignment="0" applyProtection="0"/>
    <xf numFmtId="0" fontId="85" fillId="32" borderId="0" applyNumberFormat="0" applyBorder="0" applyAlignment="0" applyProtection="0"/>
    <xf numFmtId="0" fontId="89" fillId="58" borderId="0" applyNumberFormat="0" applyBorder="0" applyAlignment="0" applyProtection="0"/>
    <xf numFmtId="0" fontId="79" fillId="32" borderId="0" applyNumberFormat="0" applyBorder="0" applyAlignment="0" applyProtection="0"/>
    <xf numFmtId="0" fontId="85" fillId="54" borderId="0" applyNumberFormat="0" applyBorder="0" applyAlignment="0" applyProtection="0"/>
    <xf numFmtId="0" fontId="85" fillId="32" borderId="0" applyNumberFormat="0" applyBorder="0" applyAlignment="0" applyProtection="0"/>
    <xf numFmtId="0" fontId="85" fillId="32" borderId="0" applyNumberFormat="0" applyBorder="0" applyAlignment="0" applyProtection="0"/>
    <xf numFmtId="0" fontId="86" fillId="32" borderId="0" applyNumberFormat="0" applyBorder="0" applyAlignment="0" applyProtection="0"/>
    <xf numFmtId="0" fontId="86" fillId="54" borderId="0" applyNumberFormat="0" applyBorder="0" applyAlignment="0" applyProtection="0"/>
    <xf numFmtId="0" fontId="86" fillId="32" borderId="0" applyNumberFormat="0" applyBorder="0" applyAlignment="0" applyProtection="0"/>
    <xf numFmtId="0" fontId="86" fillId="32" borderId="0" applyNumberFormat="0" applyBorder="0" applyAlignment="0" applyProtection="0"/>
    <xf numFmtId="0" fontId="85" fillId="32" borderId="0" applyNumberFormat="0" applyBorder="0" applyAlignment="0" applyProtection="0"/>
    <xf numFmtId="0" fontId="85" fillId="32" borderId="0" applyNumberFormat="0" applyBorder="0" applyAlignment="0" applyProtection="0"/>
    <xf numFmtId="0" fontId="85" fillId="32" borderId="0" applyNumberFormat="0" applyBorder="0" applyAlignment="0" applyProtection="0"/>
    <xf numFmtId="0" fontId="85" fillId="32" borderId="0" applyNumberFormat="0" applyBorder="0" applyAlignment="0" applyProtection="0"/>
    <xf numFmtId="0" fontId="85" fillId="36" borderId="0" applyNumberFormat="0" applyBorder="0" applyAlignment="0" applyProtection="0"/>
    <xf numFmtId="0" fontId="79" fillId="36"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41"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7" fillId="59" borderId="0" applyNumberFormat="0" applyBorder="0" applyAlignment="0" applyProtection="0"/>
    <xf numFmtId="0" fontId="86" fillId="41"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79" fillId="36" borderId="0" applyNumberFormat="0" applyBorder="0" applyAlignment="0" applyProtection="0"/>
    <xf numFmtId="0" fontId="79" fillId="36" borderId="0" applyNumberFormat="0" applyBorder="0" applyAlignment="0" applyProtection="0"/>
    <xf numFmtId="0" fontId="79" fillId="41" borderId="0" applyNumberFormat="0" applyBorder="0" applyAlignment="0" applyProtection="0"/>
    <xf numFmtId="0" fontId="79" fillId="36" borderId="0" applyNumberFormat="0" applyBorder="0" applyAlignment="0" applyProtection="0"/>
    <xf numFmtId="0" fontId="79" fillId="36" borderId="0" applyNumberFormat="0" applyBorder="0" applyAlignment="0" applyProtection="0"/>
    <xf numFmtId="0" fontId="88" fillId="59" borderId="0" applyNumberFormat="0" applyBorder="0" applyAlignment="0" applyProtection="0"/>
    <xf numFmtId="0" fontId="79" fillId="41" borderId="0" applyNumberFormat="0" applyBorder="0" applyAlignment="0" applyProtection="0"/>
    <xf numFmtId="0" fontId="79" fillId="51" borderId="0" applyNumberFormat="0" applyBorder="0" applyAlignment="0" applyProtection="0"/>
    <xf numFmtId="0" fontId="79" fillId="36" borderId="0" applyNumberFormat="0" applyBorder="0" applyAlignment="0" applyProtection="0"/>
    <xf numFmtId="0" fontId="79" fillId="36" borderId="0" applyNumberFormat="0" applyBorder="0" applyAlignment="0" applyProtection="0"/>
    <xf numFmtId="0" fontId="79" fillId="36" borderId="0" applyNumberFormat="0" applyBorder="0" applyAlignment="0" applyProtection="0"/>
    <xf numFmtId="0" fontId="79" fillId="4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79" fillId="36" borderId="0" applyNumberFormat="0" applyBorder="0" applyAlignment="0" applyProtection="0"/>
    <xf numFmtId="0" fontId="79" fillId="36" borderId="0" applyNumberFormat="0" applyBorder="0" applyAlignment="0" applyProtection="0"/>
    <xf numFmtId="0" fontId="79" fillId="36" borderId="0" applyNumberFormat="0" applyBorder="0" applyAlignment="0" applyProtection="0"/>
    <xf numFmtId="0" fontId="88" fillId="51" borderId="0" applyNumberFormat="0" applyBorder="0" applyAlignment="0" applyProtection="0"/>
    <xf numFmtId="0" fontId="88" fillId="51" borderId="0" applyNumberFormat="0" applyBorder="0" applyAlignment="0" applyProtection="0"/>
    <xf numFmtId="0" fontId="79" fillId="51"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6" fillId="41"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7" fillId="59" borderId="0" applyNumberFormat="0" applyBorder="0" applyAlignment="0" applyProtection="0"/>
    <xf numFmtId="0" fontId="86" fillId="41"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5" fillId="36" borderId="0" applyNumberFormat="0" applyBorder="0" applyAlignment="0" applyProtection="0"/>
    <xf numFmtId="0" fontId="85" fillId="41" borderId="0" applyNumberFormat="0" applyBorder="0" applyAlignment="0" applyProtection="0"/>
    <xf numFmtId="0" fontId="79" fillId="51" borderId="0" applyNumberFormat="0" applyBorder="0" applyAlignment="0" applyProtection="0"/>
    <xf numFmtId="0" fontId="79" fillId="51" borderId="0" applyNumberFormat="0" applyBorder="0" applyAlignment="0" applyProtection="0"/>
    <xf numFmtId="0" fontId="85" fillId="36" borderId="0" applyNumberFormat="0" applyBorder="0" applyAlignment="0" applyProtection="0"/>
    <xf numFmtId="0" fontId="85" fillId="36" borderId="0" applyNumberFormat="0" applyBorder="0" applyAlignment="0" applyProtection="0"/>
    <xf numFmtId="0" fontId="79" fillId="51" borderId="0" applyNumberFormat="0" applyBorder="0" applyAlignment="0" applyProtection="0"/>
    <xf numFmtId="0" fontId="85" fillId="36" borderId="0" applyNumberFormat="0" applyBorder="0" applyAlignment="0" applyProtection="0"/>
    <xf numFmtId="0" fontId="79" fillId="51" borderId="0" applyNumberFormat="0" applyBorder="0" applyAlignment="0" applyProtection="0"/>
    <xf numFmtId="0" fontId="79" fillId="36" borderId="0" applyNumberFormat="0" applyBorder="0" applyAlignment="0" applyProtection="0"/>
    <xf numFmtId="0" fontId="79" fillId="41" borderId="0" applyNumberFormat="0" applyBorder="0" applyAlignment="0" applyProtection="0"/>
    <xf numFmtId="0" fontId="79" fillId="36" borderId="0" applyNumberFormat="0" applyBorder="0" applyAlignment="0" applyProtection="0"/>
    <xf numFmtId="0" fontId="79" fillId="36" borderId="0" applyNumberFormat="0" applyBorder="0" applyAlignment="0" applyProtection="0"/>
    <xf numFmtId="0" fontId="88" fillId="51" borderId="0" applyNumberFormat="0" applyBorder="0" applyAlignment="0" applyProtection="0"/>
    <xf numFmtId="0" fontId="85" fillId="36" borderId="0" applyNumberFormat="0" applyBorder="0" applyAlignment="0" applyProtection="0"/>
    <xf numFmtId="0" fontId="85" fillId="36" borderId="0" applyNumberFormat="0" applyBorder="0" applyAlignment="0" applyProtection="0"/>
    <xf numFmtId="0" fontId="85" fillId="41" borderId="0" applyNumberFormat="0" applyBorder="0" applyAlignment="0" applyProtection="0"/>
    <xf numFmtId="0" fontId="85" fillId="36" borderId="0" applyNumberFormat="0" applyBorder="0" applyAlignment="0" applyProtection="0"/>
    <xf numFmtId="0" fontId="86" fillId="36" borderId="0" applyNumberFormat="0" applyBorder="0" applyAlignment="0" applyProtection="0"/>
    <xf numFmtId="0" fontId="85" fillId="36" borderId="0" applyNumberFormat="0" applyBorder="0" applyAlignment="0" applyProtection="0"/>
    <xf numFmtId="0" fontId="89" fillId="59" borderId="0" applyNumberFormat="0" applyBorder="0" applyAlignment="0" applyProtection="0"/>
    <xf numFmtId="0" fontId="79" fillId="36" borderId="0" applyNumberFormat="0" applyBorder="0" applyAlignment="0" applyProtection="0"/>
    <xf numFmtId="0" fontId="85" fillId="41" borderId="0" applyNumberFormat="0" applyBorder="0" applyAlignment="0" applyProtection="0"/>
    <xf numFmtId="0" fontId="85" fillId="36" borderId="0" applyNumberFormat="0" applyBorder="0" applyAlignment="0" applyProtection="0"/>
    <xf numFmtId="0" fontId="85" fillId="36" borderId="0" applyNumberFormat="0" applyBorder="0" applyAlignment="0" applyProtection="0"/>
    <xf numFmtId="0" fontId="86" fillId="36" borderId="0" applyNumberFormat="0" applyBorder="0" applyAlignment="0" applyProtection="0"/>
    <xf numFmtId="0" fontId="86" fillId="41" borderId="0" applyNumberFormat="0" applyBorder="0" applyAlignment="0" applyProtection="0"/>
    <xf numFmtId="0" fontId="86" fillId="36" borderId="0" applyNumberFormat="0" applyBorder="0" applyAlignment="0" applyProtection="0"/>
    <xf numFmtId="0" fontId="86" fillId="36" borderId="0" applyNumberFormat="0" applyBorder="0" applyAlignment="0" applyProtection="0"/>
    <xf numFmtId="0" fontId="85" fillId="36" borderId="0" applyNumberFormat="0" applyBorder="0" applyAlignment="0" applyProtection="0"/>
    <xf numFmtId="0" fontId="85" fillId="36" borderId="0" applyNumberFormat="0" applyBorder="0" applyAlignment="0" applyProtection="0"/>
    <xf numFmtId="0" fontId="85" fillId="36" borderId="0" applyNumberFormat="0" applyBorder="0" applyAlignment="0" applyProtection="0"/>
    <xf numFmtId="0" fontId="85" fillId="36" borderId="0" applyNumberFormat="0" applyBorder="0" applyAlignment="0" applyProtection="0"/>
    <xf numFmtId="0" fontId="85" fillId="40" borderId="0" applyNumberFormat="0" applyBorder="0" applyAlignment="0" applyProtection="0"/>
    <xf numFmtId="0" fontId="79"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4"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7" fillId="60" borderId="0" applyNumberFormat="0" applyBorder="0" applyAlignment="0" applyProtection="0"/>
    <xf numFmtId="0" fontId="86" fillId="44"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4"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88" fillId="60" borderId="0" applyNumberFormat="0" applyBorder="0" applyAlignment="0" applyProtection="0"/>
    <xf numFmtId="0" fontId="79" fillId="44" borderId="0" applyNumberFormat="0" applyBorder="0" applyAlignment="0" applyProtection="0"/>
    <xf numFmtId="0" fontId="79" fillId="46"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4"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88" fillId="46" borderId="0" applyNumberFormat="0" applyBorder="0" applyAlignment="0" applyProtection="0"/>
    <xf numFmtId="0" fontId="88" fillId="46" borderId="0" applyNumberFormat="0" applyBorder="0" applyAlignment="0" applyProtection="0"/>
    <xf numFmtId="0" fontId="79" fillId="46"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4"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7" fillId="60" borderId="0" applyNumberFormat="0" applyBorder="0" applyAlignment="0" applyProtection="0"/>
    <xf numFmtId="0" fontId="86" fillId="44"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5" fillId="40" borderId="0" applyNumberFormat="0" applyBorder="0" applyAlignment="0" applyProtection="0"/>
    <xf numFmtId="0" fontId="85" fillId="44" borderId="0" applyNumberFormat="0" applyBorder="0" applyAlignment="0" applyProtection="0"/>
    <xf numFmtId="0" fontId="79" fillId="46" borderId="0" applyNumberFormat="0" applyBorder="0" applyAlignment="0" applyProtection="0"/>
    <xf numFmtId="0" fontId="79" fillId="46"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79" fillId="46" borderId="0" applyNumberFormat="0" applyBorder="0" applyAlignment="0" applyProtection="0"/>
    <xf numFmtId="0" fontId="85" fillId="40" borderId="0" applyNumberFormat="0" applyBorder="0" applyAlignment="0" applyProtection="0"/>
    <xf numFmtId="0" fontId="79" fillId="46" borderId="0" applyNumberFormat="0" applyBorder="0" applyAlignment="0" applyProtection="0"/>
    <xf numFmtId="0" fontId="79" fillId="40" borderId="0" applyNumberFormat="0" applyBorder="0" applyAlignment="0" applyProtection="0"/>
    <xf numFmtId="0" fontId="79" fillId="44"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88" fillId="46"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44" borderId="0" applyNumberFormat="0" applyBorder="0" applyAlignment="0" applyProtection="0"/>
    <xf numFmtId="0" fontId="85" fillId="40" borderId="0" applyNumberFormat="0" applyBorder="0" applyAlignment="0" applyProtection="0"/>
    <xf numFmtId="0" fontId="86" fillId="40" borderId="0" applyNumberFormat="0" applyBorder="0" applyAlignment="0" applyProtection="0"/>
    <xf numFmtId="0" fontId="85" fillId="40" borderId="0" applyNumberFormat="0" applyBorder="0" applyAlignment="0" applyProtection="0"/>
    <xf numFmtId="0" fontId="89" fillId="60" borderId="0" applyNumberFormat="0" applyBorder="0" applyAlignment="0" applyProtection="0"/>
    <xf numFmtId="0" fontId="79" fillId="40" borderId="0" applyNumberFormat="0" applyBorder="0" applyAlignment="0" applyProtection="0"/>
    <xf numFmtId="0" fontId="85" fillId="44"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6" fillId="40" borderId="0" applyNumberFormat="0" applyBorder="0" applyAlignment="0" applyProtection="0"/>
    <xf numFmtId="0" fontId="86" fillId="44"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40" borderId="0" applyNumberFormat="0" applyBorder="0" applyAlignment="0" applyProtection="0"/>
    <xf numFmtId="0" fontId="85" fillId="17" borderId="0" applyNumberFormat="0" applyBorder="0" applyAlignment="0" applyProtection="0"/>
    <xf numFmtId="0" fontId="79" fillId="17"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59"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7" fillId="61" borderId="0" applyNumberFormat="0" applyBorder="0" applyAlignment="0" applyProtection="0"/>
    <xf numFmtId="0" fontId="86" fillId="59"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59"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88" fillId="61" borderId="0" applyNumberFormat="0" applyBorder="0" applyAlignment="0" applyProtection="0"/>
    <xf numFmtId="0" fontId="79" fillId="59" borderId="0" applyNumberFormat="0" applyBorder="0" applyAlignment="0" applyProtection="0"/>
    <xf numFmtId="0" fontId="79" fillId="62"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59"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88" fillId="62" borderId="0" applyNumberFormat="0" applyBorder="0" applyAlignment="0" applyProtection="0"/>
    <xf numFmtId="0" fontId="88" fillId="62" borderId="0" applyNumberFormat="0" applyBorder="0" applyAlignment="0" applyProtection="0"/>
    <xf numFmtId="0" fontId="79" fillId="62"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6" fillId="59"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7" fillId="61" borderId="0" applyNumberFormat="0" applyBorder="0" applyAlignment="0" applyProtection="0"/>
    <xf numFmtId="0" fontId="86" fillId="59"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5" fillId="17" borderId="0" applyNumberFormat="0" applyBorder="0" applyAlignment="0" applyProtection="0"/>
    <xf numFmtId="0" fontId="85" fillId="59" borderId="0" applyNumberFormat="0" applyBorder="0" applyAlignment="0" applyProtection="0"/>
    <xf numFmtId="0" fontId="79" fillId="62" borderId="0" applyNumberFormat="0" applyBorder="0" applyAlignment="0" applyProtection="0"/>
    <xf numFmtId="0" fontId="79" fillId="62"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79" fillId="62" borderId="0" applyNumberFormat="0" applyBorder="0" applyAlignment="0" applyProtection="0"/>
    <xf numFmtId="0" fontId="85" fillId="17" borderId="0" applyNumberFormat="0" applyBorder="0" applyAlignment="0" applyProtection="0"/>
    <xf numFmtId="0" fontId="79" fillId="62" borderId="0" applyNumberFormat="0" applyBorder="0" applyAlignment="0" applyProtection="0"/>
    <xf numFmtId="0" fontId="79" fillId="17" borderId="0" applyNumberFormat="0" applyBorder="0" applyAlignment="0" applyProtection="0"/>
    <xf numFmtId="0" fontId="79" fillId="59" borderId="0" applyNumberFormat="0" applyBorder="0" applyAlignment="0" applyProtection="0"/>
    <xf numFmtId="0" fontId="79" fillId="17" borderId="0" applyNumberFormat="0" applyBorder="0" applyAlignment="0" applyProtection="0"/>
    <xf numFmtId="0" fontId="79" fillId="17" borderId="0" applyNumberFormat="0" applyBorder="0" applyAlignment="0" applyProtection="0"/>
    <xf numFmtId="0" fontId="88" fillId="62"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59" borderId="0" applyNumberFormat="0" applyBorder="0" applyAlignment="0" applyProtection="0"/>
    <xf numFmtId="0" fontId="85" fillId="17" borderId="0" applyNumberFormat="0" applyBorder="0" applyAlignment="0" applyProtection="0"/>
    <xf numFmtId="0" fontId="86" fillId="17" borderId="0" applyNumberFormat="0" applyBorder="0" applyAlignment="0" applyProtection="0"/>
    <xf numFmtId="0" fontId="85" fillId="17" borderId="0" applyNumberFormat="0" applyBorder="0" applyAlignment="0" applyProtection="0"/>
    <xf numFmtId="0" fontId="89" fillId="61" borderId="0" applyNumberFormat="0" applyBorder="0" applyAlignment="0" applyProtection="0"/>
    <xf numFmtId="0" fontId="79" fillId="17" borderId="0" applyNumberFormat="0" applyBorder="0" applyAlignment="0" applyProtection="0"/>
    <xf numFmtId="0" fontId="85" fillId="59"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6" fillId="17" borderId="0" applyNumberFormat="0" applyBorder="0" applyAlignment="0" applyProtection="0"/>
    <xf numFmtId="0" fontId="86" fillId="59" borderId="0" applyNumberFormat="0" applyBorder="0" applyAlignment="0" applyProtection="0"/>
    <xf numFmtId="0" fontId="86" fillId="17" borderId="0" applyNumberFormat="0" applyBorder="0" applyAlignment="0" applyProtection="0"/>
    <xf numFmtId="0" fontId="86"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17" borderId="0" applyNumberFormat="0" applyBorder="0" applyAlignment="0" applyProtection="0"/>
    <xf numFmtId="0" fontId="85" fillId="21" borderId="0" applyNumberFormat="0" applyBorder="0" applyAlignment="0" applyProtection="0"/>
    <xf numFmtId="0" fontId="79" fillId="21" borderId="0" applyNumberFormat="0" applyBorder="0" applyAlignment="0" applyProtection="0"/>
    <xf numFmtId="0" fontId="86" fillId="21" borderId="0" applyNumberFormat="0" applyBorder="0" applyAlignment="0" applyProtection="0"/>
    <xf numFmtId="0" fontId="86" fillId="21" borderId="0" applyNumberFormat="0" applyBorder="0" applyAlignment="0" applyProtection="0"/>
    <xf numFmtId="0" fontId="87" fillId="63"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88" fillId="63" borderId="0" applyNumberFormat="0" applyBorder="0" applyAlignment="0" applyProtection="0"/>
    <xf numFmtId="0" fontId="79" fillId="57" borderId="0" applyNumberFormat="0" applyBorder="0" applyAlignment="0" applyProtection="0"/>
    <xf numFmtId="0" fontId="79" fillId="21" borderId="0" applyNumberFormat="0" applyBorder="0" applyAlignment="0" applyProtection="0"/>
    <xf numFmtId="0" fontId="79" fillId="57" borderId="0" applyNumberFormat="0" applyBorder="0" applyAlignment="0" applyProtection="0"/>
    <xf numFmtId="0" fontId="79" fillId="21" borderId="0" applyNumberFormat="0" applyBorder="0" applyAlignment="0" applyProtection="0"/>
    <xf numFmtId="0" fontId="79" fillId="21" borderId="0" applyNumberFormat="0" applyBorder="0" applyAlignment="0" applyProtection="0"/>
    <xf numFmtId="0" fontId="88" fillId="57" borderId="0" applyNumberFormat="0" applyBorder="0" applyAlignment="0" applyProtection="0"/>
    <xf numFmtId="0" fontId="88" fillId="57" borderId="0" applyNumberFormat="0" applyBorder="0" applyAlignment="0" applyProtection="0"/>
    <xf numFmtId="0" fontId="79" fillId="57" borderId="0" applyNumberFormat="0" applyBorder="0" applyAlignment="0" applyProtection="0"/>
    <xf numFmtId="0" fontId="86" fillId="21" borderId="0" applyNumberFormat="0" applyBorder="0" applyAlignment="0" applyProtection="0"/>
    <xf numFmtId="0" fontId="86" fillId="21" borderId="0" applyNumberFormat="0" applyBorder="0" applyAlignment="0" applyProtection="0"/>
    <xf numFmtId="0" fontId="87" fillId="63" borderId="0" applyNumberFormat="0" applyBorder="0" applyAlignment="0" applyProtection="0"/>
    <xf numFmtId="0" fontId="85" fillId="21" borderId="0" applyNumberFormat="0" applyBorder="0" applyAlignment="0" applyProtection="0"/>
    <xf numFmtId="0" fontId="79" fillId="57" borderId="0" applyNumberFormat="0" applyBorder="0" applyAlignment="0" applyProtection="0"/>
    <xf numFmtId="0" fontId="85" fillId="21" borderId="0" applyNumberFormat="0" applyBorder="0" applyAlignment="0" applyProtection="0"/>
    <xf numFmtId="0" fontId="79" fillId="57" borderId="0" applyNumberFormat="0" applyBorder="0" applyAlignment="0" applyProtection="0"/>
    <xf numFmtId="0" fontId="85" fillId="21" borderId="0" applyNumberFormat="0" applyBorder="0" applyAlignment="0" applyProtection="0"/>
    <xf numFmtId="0" fontId="79" fillId="57" borderId="0" applyNumberFormat="0" applyBorder="0" applyAlignment="0" applyProtection="0"/>
    <xf numFmtId="0" fontId="79" fillId="21" borderId="0" applyNumberFormat="0" applyBorder="0" applyAlignment="0" applyProtection="0"/>
    <xf numFmtId="0" fontId="88" fillId="57"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6" fillId="21" borderId="0" applyNumberFormat="0" applyBorder="0" applyAlignment="0" applyProtection="0"/>
    <xf numFmtId="0" fontId="89" fillId="63" borderId="0" applyNumberFormat="0" applyBorder="0" applyAlignment="0" applyProtection="0"/>
    <xf numFmtId="0" fontId="79" fillId="21" borderId="0" applyNumberFormat="0" applyBorder="0" applyAlignment="0" applyProtection="0"/>
    <xf numFmtId="0" fontId="86" fillId="21" borderId="0" applyNumberFormat="0" applyBorder="0" applyAlignment="0" applyProtection="0"/>
    <xf numFmtId="0" fontId="90" fillId="21" borderId="0" applyNumberFormat="0" applyBorder="0" applyAlignment="0" applyProtection="0"/>
    <xf numFmtId="0" fontId="90"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5" fillId="25" borderId="0" applyNumberFormat="0" applyBorder="0" applyAlignment="0" applyProtection="0"/>
    <xf numFmtId="0" fontId="79" fillId="25" borderId="0" applyNumberFormat="0" applyBorder="0" applyAlignment="0" applyProtection="0"/>
    <xf numFmtId="0" fontId="86" fillId="25" borderId="0" applyNumberFormat="0" applyBorder="0" applyAlignment="0" applyProtection="0"/>
    <xf numFmtId="0" fontId="86" fillId="25" borderId="0" applyNumberFormat="0" applyBorder="0" applyAlignment="0" applyProtection="0"/>
    <xf numFmtId="0" fontId="87" fillId="64"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88" fillId="64" borderId="0" applyNumberFormat="0" applyBorder="0" applyAlignment="0" applyProtection="0"/>
    <xf numFmtId="0" fontId="79" fillId="55" borderId="0" applyNumberFormat="0" applyBorder="0" applyAlignment="0" applyProtection="0"/>
    <xf numFmtId="0" fontId="79" fillId="25" borderId="0" applyNumberFormat="0" applyBorder="0" applyAlignment="0" applyProtection="0"/>
    <xf numFmtId="0" fontId="79" fillId="55"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88" fillId="55" borderId="0" applyNumberFormat="0" applyBorder="0" applyAlignment="0" applyProtection="0"/>
    <xf numFmtId="0" fontId="88" fillId="55" borderId="0" applyNumberFormat="0" applyBorder="0" applyAlignment="0" applyProtection="0"/>
    <xf numFmtId="0" fontId="79" fillId="55" borderId="0" applyNumberFormat="0" applyBorder="0" applyAlignment="0" applyProtection="0"/>
    <xf numFmtId="0" fontId="86" fillId="25" borderId="0" applyNumberFormat="0" applyBorder="0" applyAlignment="0" applyProtection="0"/>
    <xf numFmtId="0" fontId="86" fillId="25" borderId="0" applyNumberFormat="0" applyBorder="0" applyAlignment="0" applyProtection="0"/>
    <xf numFmtId="0" fontId="87" fillId="64" borderId="0" applyNumberFormat="0" applyBorder="0" applyAlignment="0" applyProtection="0"/>
    <xf numFmtId="0" fontId="85" fillId="25" borderId="0" applyNumberFormat="0" applyBorder="0" applyAlignment="0" applyProtection="0"/>
    <xf numFmtId="0" fontId="79" fillId="55" borderId="0" applyNumberFormat="0" applyBorder="0" applyAlignment="0" applyProtection="0"/>
    <xf numFmtId="0" fontId="85" fillId="25" borderId="0" applyNumberFormat="0" applyBorder="0" applyAlignment="0" applyProtection="0"/>
    <xf numFmtId="0" fontId="79" fillId="55" borderId="0" applyNumberFormat="0" applyBorder="0" applyAlignment="0" applyProtection="0"/>
    <xf numFmtId="0" fontId="85" fillId="25" borderId="0" applyNumberFormat="0" applyBorder="0" applyAlignment="0" applyProtection="0"/>
    <xf numFmtId="0" fontId="79" fillId="55" borderId="0" applyNumberFormat="0" applyBorder="0" applyAlignment="0" applyProtection="0"/>
    <xf numFmtId="0" fontId="79" fillId="25" borderId="0" applyNumberFormat="0" applyBorder="0" applyAlignment="0" applyProtection="0"/>
    <xf numFmtId="0" fontId="88" fillId="5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6" fillId="25" borderId="0" applyNumberFormat="0" applyBorder="0" applyAlignment="0" applyProtection="0"/>
    <xf numFmtId="0" fontId="89" fillId="64" borderId="0" applyNumberFormat="0" applyBorder="0" applyAlignment="0" applyProtection="0"/>
    <xf numFmtId="0" fontId="79" fillId="25" borderId="0" applyNumberFormat="0" applyBorder="0" applyAlignment="0" applyProtection="0"/>
    <xf numFmtId="0" fontId="90" fillId="25" borderId="0" applyNumberFormat="0" applyBorder="0" applyAlignment="0" applyProtection="0"/>
    <xf numFmtId="0" fontId="90" fillId="25" borderId="0" applyNumberFormat="0" applyBorder="0" applyAlignment="0" applyProtection="0"/>
    <xf numFmtId="0" fontId="86" fillId="25" borderId="0" applyNumberFormat="0" applyBorder="0" applyAlignment="0" applyProtection="0"/>
    <xf numFmtId="0" fontId="86" fillId="25" borderId="0" applyNumberFormat="0" applyBorder="0" applyAlignment="0" applyProtection="0"/>
    <xf numFmtId="0" fontId="86" fillId="25" borderId="0" applyNumberFormat="0" applyBorder="0" applyAlignment="0" applyProtection="0"/>
    <xf numFmtId="0" fontId="90"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5" borderId="0" applyNumberFormat="0" applyBorder="0" applyAlignment="0" applyProtection="0"/>
    <xf numFmtId="0" fontId="85" fillId="29" borderId="0" applyNumberFormat="0" applyBorder="0" applyAlignment="0" applyProtection="0"/>
    <xf numFmtId="0" fontId="79" fillId="29"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65"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7" fillId="58" borderId="0" applyNumberFormat="0" applyBorder="0" applyAlignment="0" applyProtection="0"/>
    <xf numFmtId="0" fontId="86" fillId="65"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65"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88" fillId="58" borderId="0" applyNumberFormat="0" applyBorder="0" applyAlignment="0" applyProtection="0"/>
    <xf numFmtId="0" fontId="79" fillId="65"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65"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88" fillId="65" borderId="0" applyNumberFormat="0" applyBorder="0" applyAlignment="0" applyProtection="0"/>
    <xf numFmtId="0" fontId="88" fillId="65" borderId="0" applyNumberFormat="0" applyBorder="0" applyAlignment="0" applyProtection="0"/>
    <xf numFmtId="0" fontId="79" fillId="65"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6" fillId="65"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7" fillId="58" borderId="0" applyNumberFormat="0" applyBorder="0" applyAlignment="0" applyProtection="0"/>
    <xf numFmtId="0" fontId="86" fillId="65" borderId="0" applyNumberFormat="0" applyBorder="0" applyAlignment="0" applyProtection="0"/>
    <xf numFmtId="0" fontId="86" fillId="29" borderId="0" applyNumberFormat="0" applyBorder="0" applyAlignment="0" applyProtection="0"/>
    <xf numFmtId="0" fontId="86" fillId="29" borderId="0" applyNumberFormat="0" applyBorder="0" applyAlignment="0" applyProtection="0"/>
    <xf numFmtId="0" fontId="85" fillId="29" borderId="0" applyNumberFormat="0" applyBorder="0" applyAlignment="0" applyProtection="0"/>
    <xf numFmtId="0" fontId="85" fillId="65" borderId="0" applyNumberFormat="0" applyBorder="0" applyAlignment="0" applyProtection="0"/>
    <xf numFmtId="0" fontId="79" fillId="65" borderId="0" applyNumberFormat="0" applyBorder="0" applyAlignment="0" applyProtection="0"/>
    <xf numFmtId="0" fontId="79" fillId="65"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79" fillId="65" borderId="0" applyNumberFormat="0" applyBorder="0" applyAlignment="0" applyProtection="0"/>
    <xf numFmtId="0" fontId="85" fillId="29" borderId="0" applyNumberFormat="0" applyBorder="0" applyAlignment="0" applyProtection="0"/>
    <xf numFmtId="0" fontId="79" fillId="65" borderId="0" applyNumberFormat="0" applyBorder="0" applyAlignment="0" applyProtection="0"/>
    <xf numFmtId="0" fontId="79" fillId="29" borderId="0" applyNumberFormat="0" applyBorder="0" applyAlignment="0" applyProtection="0"/>
    <xf numFmtId="0" fontId="79" fillId="65"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88" fillId="65"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65" borderId="0" applyNumberFormat="0" applyBorder="0" applyAlignment="0" applyProtection="0"/>
    <xf numFmtId="0" fontId="85" fillId="29" borderId="0" applyNumberFormat="0" applyBorder="0" applyAlignment="0" applyProtection="0"/>
    <xf numFmtId="0" fontId="86" fillId="29" borderId="0" applyNumberFormat="0" applyBorder="0" applyAlignment="0" applyProtection="0"/>
    <xf numFmtId="0" fontId="85" fillId="29" borderId="0" applyNumberFormat="0" applyBorder="0" applyAlignment="0" applyProtection="0"/>
    <xf numFmtId="0" fontId="89" fillId="58" borderId="0" applyNumberFormat="0" applyBorder="0" applyAlignment="0" applyProtection="0"/>
    <xf numFmtId="0" fontId="79" fillId="29" borderId="0" applyNumberFormat="0" applyBorder="0" applyAlignment="0" applyProtection="0"/>
    <xf numFmtId="0" fontId="85" fillId="65"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90" fillId="29" borderId="0" applyNumberFormat="0" applyBorder="0" applyAlignment="0" applyProtection="0"/>
    <xf numFmtId="0" fontId="90" fillId="29" borderId="0" applyNumberFormat="0" applyBorder="0" applyAlignment="0" applyProtection="0"/>
    <xf numFmtId="0" fontId="90" fillId="65" borderId="0" applyNumberFormat="0" applyBorder="0" applyAlignment="0" applyProtection="0"/>
    <xf numFmtId="0" fontId="90" fillId="29" borderId="0" applyNumberFormat="0" applyBorder="0" applyAlignment="0" applyProtection="0"/>
    <xf numFmtId="0" fontId="86" fillId="29" borderId="0" applyNumberFormat="0" applyBorder="0" applyAlignment="0" applyProtection="0"/>
    <xf numFmtId="0" fontId="90" fillId="29" borderId="0" applyNumberFormat="0" applyBorder="0" applyAlignment="0" applyProtection="0"/>
    <xf numFmtId="0" fontId="90" fillId="65" borderId="0" applyNumberFormat="0" applyBorder="0" applyAlignment="0" applyProtection="0"/>
    <xf numFmtId="0" fontId="86" fillId="29" borderId="0" applyNumberFormat="0" applyBorder="0" applyAlignment="0" applyProtection="0"/>
    <xf numFmtId="0" fontId="90" fillId="29" borderId="0" applyNumberFormat="0" applyBorder="0" applyAlignment="0" applyProtection="0"/>
    <xf numFmtId="0" fontId="86" fillId="29" borderId="0" applyNumberFormat="0" applyBorder="0" applyAlignment="0" applyProtection="0"/>
    <xf numFmtId="0" fontId="90" fillId="29" borderId="0" applyNumberFormat="0" applyBorder="0" applyAlignment="0" applyProtection="0"/>
    <xf numFmtId="0" fontId="90" fillId="65" borderId="0" applyNumberFormat="0" applyBorder="0" applyAlignment="0" applyProtection="0"/>
    <xf numFmtId="0" fontId="90" fillId="29" borderId="0" applyNumberFormat="0" applyBorder="0" applyAlignment="0" applyProtection="0"/>
    <xf numFmtId="0" fontId="90"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29" borderId="0" applyNumberFormat="0" applyBorder="0" applyAlignment="0" applyProtection="0"/>
    <xf numFmtId="0" fontId="85" fillId="33" borderId="0" applyNumberFormat="0" applyBorder="0" applyAlignment="0" applyProtection="0"/>
    <xf numFmtId="0" fontId="79" fillId="33"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7" fillId="59" borderId="0" applyNumberFormat="0" applyBorder="0" applyAlignment="0" applyProtection="0"/>
    <xf numFmtId="0" fontId="79" fillId="33" borderId="0" applyNumberFormat="0" applyBorder="0" applyAlignment="0" applyProtection="0"/>
    <xf numFmtId="0" fontId="88" fillId="59" borderId="0" applyNumberFormat="0" applyBorder="0" applyAlignment="0" applyProtection="0"/>
    <xf numFmtId="0" fontId="88" fillId="59" borderId="0" applyNumberFormat="0" applyBorder="0" applyAlignment="0" applyProtection="0"/>
    <xf numFmtId="0" fontId="86" fillId="33" borderId="0" applyNumberFormat="0" applyBorder="0" applyAlignment="0" applyProtection="0"/>
    <xf numFmtId="0" fontId="86" fillId="33" borderId="0" applyNumberFormat="0" applyBorder="0" applyAlignment="0" applyProtection="0"/>
    <xf numFmtId="0" fontId="87" fillId="59"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6" fillId="33" borderId="0" applyNumberFormat="0" applyBorder="0" applyAlignment="0" applyProtection="0"/>
    <xf numFmtId="0" fontId="89" fillId="59" borderId="0" applyNumberFormat="0" applyBorder="0" applyAlignment="0" applyProtection="0"/>
    <xf numFmtId="0" fontId="86"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3" borderId="0" applyNumberFormat="0" applyBorder="0" applyAlignment="0" applyProtection="0"/>
    <xf numFmtId="0" fontId="85" fillId="37" borderId="0" applyNumberFormat="0" applyBorder="0" applyAlignment="0" applyProtection="0"/>
    <xf numFmtId="0" fontId="79" fillId="37"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7" fillId="57" borderId="0" applyNumberFormat="0" applyBorder="0" applyAlignment="0" applyProtection="0"/>
    <xf numFmtId="0" fontId="79" fillId="37" borderId="0" applyNumberFormat="0" applyBorder="0" applyAlignment="0" applyProtection="0"/>
    <xf numFmtId="0" fontId="79" fillId="37" borderId="0" applyNumberFormat="0" applyBorder="0" applyAlignment="0" applyProtection="0"/>
    <xf numFmtId="0" fontId="88" fillId="57" borderId="0" applyNumberFormat="0" applyBorder="0" applyAlignment="0" applyProtection="0"/>
    <xf numFmtId="0" fontId="79" fillId="63" borderId="0" applyNumberFormat="0" applyBorder="0" applyAlignment="0" applyProtection="0"/>
    <xf numFmtId="0" fontId="79" fillId="37" borderId="0" applyNumberFormat="0" applyBorder="0" applyAlignment="0" applyProtection="0"/>
    <xf numFmtId="0" fontId="79" fillId="63" borderId="0" applyNumberFormat="0" applyBorder="0" applyAlignment="0" applyProtection="0"/>
    <xf numFmtId="0" fontId="79" fillId="37" borderId="0" applyNumberFormat="0" applyBorder="0" applyAlignment="0" applyProtection="0"/>
    <xf numFmtId="0" fontId="79" fillId="37" borderId="0" applyNumberFormat="0" applyBorder="0" applyAlignment="0" applyProtection="0"/>
    <xf numFmtId="0" fontId="88" fillId="63" borderId="0" applyNumberFormat="0" applyBorder="0" applyAlignment="0" applyProtection="0"/>
    <xf numFmtId="0" fontId="88" fillId="63" borderId="0" applyNumberFormat="0" applyBorder="0" applyAlignment="0" applyProtection="0"/>
    <xf numFmtId="0" fontId="79" fillId="63" borderId="0" applyNumberFormat="0" applyBorder="0" applyAlignment="0" applyProtection="0"/>
    <xf numFmtId="0" fontId="86" fillId="37" borderId="0" applyNumberFormat="0" applyBorder="0" applyAlignment="0" applyProtection="0"/>
    <xf numFmtId="0" fontId="86" fillId="37" borderId="0" applyNumberFormat="0" applyBorder="0" applyAlignment="0" applyProtection="0"/>
    <xf numFmtId="0" fontId="87" fillId="57" borderId="0" applyNumberFormat="0" applyBorder="0" applyAlignment="0" applyProtection="0"/>
    <xf numFmtId="0" fontId="85" fillId="37" borderId="0" applyNumberFormat="0" applyBorder="0" applyAlignment="0" applyProtection="0"/>
    <xf numFmtId="0" fontId="79" fillId="63" borderId="0" applyNumberFormat="0" applyBorder="0" applyAlignment="0" applyProtection="0"/>
    <xf numFmtId="0" fontId="85" fillId="37" borderId="0" applyNumberFormat="0" applyBorder="0" applyAlignment="0" applyProtection="0"/>
    <xf numFmtId="0" fontId="79" fillId="63" borderId="0" applyNumberFormat="0" applyBorder="0" applyAlignment="0" applyProtection="0"/>
    <xf numFmtId="0" fontId="85" fillId="37" borderId="0" applyNumberFormat="0" applyBorder="0" applyAlignment="0" applyProtection="0"/>
    <xf numFmtId="0" fontId="79" fillId="63" borderId="0" applyNumberFormat="0" applyBorder="0" applyAlignment="0" applyProtection="0"/>
    <xf numFmtId="0" fontId="79" fillId="37" borderId="0" applyNumberFormat="0" applyBorder="0" applyAlignment="0" applyProtection="0"/>
    <xf numFmtId="0" fontId="88" fillId="63"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6" fillId="37" borderId="0" applyNumberFormat="0" applyBorder="0" applyAlignment="0" applyProtection="0"/>
    <xf numFmtId="0" fontId="89" fillId="57" borderId="0" applyNumberFormat="0" applyBorder="0" applyAlignment="0" applyProtection="0"/>
    <xf numFmtId="0" fontId="79" fillId="37" borderId="0" applyNumberFormat="0" applyBorder="0" applyAlignment="0" applyProtection="0"/>
    <xf numFmtId="0" fontId="86"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85" fillId="37" borderId="0" applyNumberFormat="0" applyBorder="0" applyAlignment="0" applyProtection="0"/>
    <xf numFmtId="0" fontId="91" fillId="0" borderId="0" applyFill="0"/>
    <xf numFmtId="0" fontId="92" fillId="12" borderId="0" applyNumberFormat="0" applyBorder="0" applyAlignment="0" applyProtection="0"/>
    <xf numFmtId="0" fontId="70" fillId="12" borderId="0" applyNumberFormat="0" applyBorder="0" applyAlignment="0" applyProtection="0"/>
    <xf numFmtId="0" fontId="93" fillId="12" borderId="0" applyNumberFormat="0" applyBorder="0" applyAlignment="0" applyProtection="0"/>
    <xf numFmtId="0" fontId="93" fillId="12" borderId="0" applyNumberFormat="0" applyBorder="0" applyAlignment="0" applyProtection="0"/>
    <xf numFmtId="0" fontId="94" fillId="45"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95" fillId="45" borderId="0" applyNumberFormat="0" applyBorder="0" applyAlignment="0" applyProtection="0"/>
    <xf numFmtId="0" fontId="70" fillId="50" borderId="0" applyNumberFormat="0" applyBorder="0" applyAlignment="0" applyProtection="0"/>
    <xf numFmtId="0" fontId="70" fillId="12" borderId="0" applyNumberFormat="0" applyBorder="0" applyAlignment="0" applyProtection="0"/>
    <xf numFmtId="0" fontId="70" fillId="50" borderId="0" applyNumberFormat="0" applyBorder="0" applyAlignment="0" applyProtection="0"/>
    <xf numFmtId="0" fontId="70" fillId="12" borderId="0" applyNumberFormat="0" applyBorder="0" applyAlignment="0" applyProtection="0"/>
    <xf numFmtId="0" fontId="70" fillId="12" borderId="0" applyNumberFormat="0" applyBorder="0" applyAlignment="0" applyProtection="0"/>
    <xf numFmtId="0" fontId="95" fillId="50" borderId="0" applyNumberFormat="0" applyBorder="0" applyAlignment="0" applyProtection="0"/>
    <xf numFmtId="0" fontId="95" fillId="50" borderId="0" applyNumberFormat="0" applyBorder="0" applyAlignment="0" applyProtection="0"/>
    <xf numFmtId="0" fontId="70" fillId="50" borderId="0" applyNumberFormat="0" applyBorder="0" applyAlignment="0" applyProtection="0"/>
    <xf numFmtId="0" fontId="93" fillId="12" borderId="0" applyNumberFormat="0" applyBorder="0" applyAlignment="0" applyProtection="0"/>
    <xf numFmtId="0" fontId="93" fillId="12" borderId="0" applyNumberFormat="0" applyBorder="0" applyAlignment="0" applyProtection="0"/>
    <xf numFmtId="0" fontId="94" fillId="45" borderId="0" applyNumberFormat="0" applyBorder="0" applyAlignment="0" applyProtection="0"/>
    <xf numFmtId="0" fontId="92" fillId="12" borderId="0" applyNumberFormat="0" applyBorder="0" applyAlignment="0" applyProtection="0"/>
    <xf numFmtId="0" fontId="70" fillId="50" borderId="0" applyNumberFormat="0" applyBorder="0" applyAlignment="0" applyProtection="0"/>
    <xf numFmtId="0" fontId="92" fillId="12" borderId="0" applyNumberFormat="0" applyBorder="0" applyAlignment="0" applyProtection="0"/>
    <xf numFmtId="0" fontId="70" fillId="50" borderId="0" applyNumberFormat="0" applyBorder="0" applyAlignment="0" applyProtection="0"/>
    <xf numFmtId="0" fontId="92" fillId="12" borderId="0" applyNumberFormat="0" applyBorder="0" applyAlignment="0" applyProtection="0"/>
    <xf numFmtId="0" fontId="70" fillId="50" borderId="0" applyNumberFormat="0" applyBorder="0" applyAlignment="0" applyProtection="0"/>
    <xf numFmtId="0" fontId="70" fillId="12" borderId="0" applyNumberFormat="0" applyBorder="0" applyAlignment="0" applyProtection="0"/>
    <xf numFmtId="0" fontId="95" fillId="50"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3" fillId="12" borderId="0" applyNumberFormat="0" applyBorder="0" applyAlignment="0" applyProtection="0"/>
    <xf numFmtId="0" fontId="96" fillId="45" borderId="0" applyNumberFormat="0" applyBorder="0" applyAlignment="0" applyProtection="0"/>
    <xf numFmtId="0" fontId="70" fillId="12" borderId="0" applyNumberFormat="0" applyBorder="0" applyAlignment="0" applyProtection="0"/>
    <xf numFmtId="0" fontId="93"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2" fillId="12" borderId="0" applyNumberFormat="0" applyBorder="0" applyAlignment="0" applyProtection="0"/>
    <xf numFmtId="0" fontId="97" fillId="15" borderId="42" applyNumberFormat="0" applyAlignment="0" applyProtection="0"/>
    <xf numFmtId="0" fontId="74" fillId="15" borderId="42"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9" fillId="15" borderId="42" applyNumberFormat="0" applyAlignment="0" applyProtection="0"/>
    <xf numFmtId="0" fontId="99" fillId="15" borderId="42" applyNumberFormat="0" applyAlignment="0" applyProtection="0"/>
    <xf numFmtId="0" fontId="99" fillId="49" borderId="42" applyNumberFormat="0" applyAlignment="0" applyProtection="0"/>
    <xf numFmtId="0" fontId="99" fillId="15" borderId="42" applyNumberFormat="0" applyAlignment="0" applyProtection="0"/>
    <xf numFmtId="0" fontId="99" fillId="15" borderId="42" applyNumberFormat="0" applyAlignment="0" applyProtection="0"/>
    <xf numFmtId="0" fontId="100" fillId="54" borderId="49" applyNumberFormat="0" applyAlignment="0" applyProtection="0"/>
    <xf numFmtId="0" fontId="100"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9" fillId="49" borderId="42" applyNumberFormat="0" applyAlignment="0" applyProtection="0"/>
    <xf numFmtId="0" fontId="99" fillId="15" borderId="42" applyNumberFormat="0" applyAlignment="0" applyProtection="0"/>
    <xf numFmtId="0" fontId="99" fillId="15" borderId="42" applyNumberFormat="0" applyAlignment="0" applyProtection="0"/>
    <xf numFmtId="0" fontId="74" fillId="15" borderId="42" applyNumberFormat="0" applyAlignment="0" applyProtection="0"/>
    <xf numFmtId="0" fontId="74" fillId="15" borderId="42" applyNumberFormat="0" applyAlignment="0" applyProtection="0"/>
    <xf numFmtId="0" fontId="74" fillId="49" borderId="42" applyNumberFormat="0" applyAlignment="0" applyProtection="0"/>
    <xf numFmtId="0" fontId="74" fillId="15" borderId="42" applyNumberFormat="0" applyAlignment="0" applyProtection="0"/>
    <xf numFmtId="0" fontId="74" fillId="15" borderId="42" applyNumberFormat="0" applyAlignment="0" applyProtection="0"/>
    <xf numFmtId="0" fontId="98" fillId="54" borderId="49" applyNumberFormat="0" applyAlignment="0" applyProtection="0"/>
    <xf numFmtId="0" fontId="98" fillId="54" borderId="49" applyNumberFormat="0" applyAlignment="0" applyProtection="0"/>
    <xf numFmtId="0" fontId="74" fillId="49" borderId="42" applyNumberFormat="0" applyAlignment="0" applyProtection="0"/>
    <xf numFmtId="0" fontId="101" fillId="49" borderId="42" applyNumberFormat="0" applyAlignment="0" applyProtection="0"/>
    <xf numFmtId="0" fontId="74" fillId="15" borderId="42" applyNumberFormat="0" applyAlignment="0" applyProtection="0"/>
    <xf numFmtId="0" fontId="74" fillId="15" borderId="42" applyNumberFormat="0" applyAlignment="0" applyProtection="0"/>
    <xf numFmtId="0" fontId="74" fillId="15" borderId="42"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101" fillId="49" borderId="42" applyNumberFormat="0" applyAlignment="0" applyProtection="0"/>
    <xf numFmtId="0" fontId="98" fillId="54" borderId="49" applyNumberFormat="0" applyAlignment="0" applyProtection="0"/>
    <xf numFmtId="0" fontId="74" fillId="49" borderId="42" applyNumberFormat="0" applyAlignment="0" applyProtection="0"/>
    <xf numFmtId="0" fontId="101" fillId="49" borderId="42" applyNumberFormat="0" applyAlignment="0" applyProtection="0"/>
    <xf numFmtId="0" fontId="74" fillId="15" borderId="42" applyNumberFormat="0" applyAlignment="0" applyProtection="0"/>
    <xf numFmtId="0" fontId="74" fillId="15" borderId="42" applyNumberFormat="0" applyAlignment="0" applyProtection="0"/>
    <xf numFmtId="0" fontId="98" fillId="54" borderId="49" applyNumberFormat="0" applyAlignment="0" applyProtection="0"/>
    <xf numFmtId="0" fontId="74" fillId="15" borderId="42"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102" fillId="49" borderId="49" applyNumberFormat="0" applyAlignment="0" applyProtection="0"/>
    <xf numFmtId="0" fontId="102" fillId="49"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98" fillId="54" borderId="49" applyNumberFormat="0" applyAlignment="0" applyProtection="0"/>
    <xf numFmtId="0" fontId="102" fillId="49" borderId="49" applyNumberFormat="0" applyAlignment="0" applyProtection="0"/>
    <xf numFmtId="0" fontId="101" fillId="49" borderId="42" applyNumberFormat="0" applyAlignment="0" applyProtection="0"/>
    <xf numFmtId="0" fontId="99" fillId="15" borderId="42" applyNumberFormat="0" applyAlignment="0" applyProtection="0"/>
    <xf numFmtId="0" fontId="99" fillId="15" borderId="42" applyNumberFormat="0" applyAlignment="0" applyProtection="0"/>
    <xf numFmtId="0" fontId="99" fillId="49" borderId="42" applyNumberFormat="0" applyAlignment="0" applyProtection="0"/>
    <xf numFmtId="0" fontId="99" fillId="15" borderId="42" applyNumberFormat="0" applyAlignment="0" applyProtection="0"/>
    <xf numFmtId="0" fontId="99" fillId="15" borderId="42" applyNumberFormat="0" applyAlignment="0" applyProtection="0"/>
    <xf numFmtId="0" fontId="100" fillId="54" borderId="49" applyNumberFormat="0" applyAlignment="0" applyProtection="0"/>
    <xf numFmtId="0" fontId="100" fillId="54" borderId="49" applyNumberFormat="0" applyAlignment="0" applyProtection="0"/>
    <xf numFmtId="0" fontId="99" fillId="49" borderId="42" applyNumberFormat="0" applyAlignment="0" applyProtection="0"/>
    <xf numFmtId="0" fontId="99" fillId="15" borderId="42" applyNumberFormat="0" applyAlignment="0" applyProtection="0"/>
    <xf numFmtId="0" fontId="99" fillId="15" borderId="42" applyNumberFormat="0" applyAlignment="0" applyProtection="0"/>
    <xf numFmtId="0" fontId="97" fillId="15" borderId="42" applyNumberFormat="0" applyAlignment="0" applyProtection="0"/>
    <xf numFmtId="0" fontId="97" fillId="49" borderId="42" applyNumberFormat="0" applyAlignment="0" applyProtection="0"/>
    <xf numFmtId="0" fontId="101" fillId="49" borderId="42" applyNumberFormat="0" applyAlignment="0" applyProtection="0"/>
    <xf numFmtId="0" fontId="101" fillId="49" borderId="42" applyNumberFormat="0" applyAlignment="0" applyProtection="0"/>
    <xf numFmtId="0" fontId="97" fillId="15" borderId="42" applyNumberFormat="0" applyAlignment="0" applyProtection="0"/>
    <xf numFmtId="0" fontId="97" fillId="15" borderId="42" applyNumberFormat="0" applyAlignment="0" applyProtection="0"/>
    <xf numFmtId="0" fontId="101" fillId="49" borderId="42" applyNumberFormat="0" applyAlignment="0" applyProtection="0"/>
    <xf numFmtId="0" fontId="97" fillId="15" borderId="42" applyNumberFormat="0" applyAlignment="0" applyProtection="0"/>
    <xf numFmtId="0" fontId="101" fillId="49" borderId="42" applyNumberFormat="0" applyAlignment="0" applyProtection="0"/>
    <xf numFmtId="0" fontId="74" fillId="15" borderId="42" applyNumberFormat="0" applyAlignment="0" applyProtection="0"/>
    <xf numFmtId="0" fontId="74" fillId="49" borderId="42" applyNumberFormat="0" applyAlignment="0" applyProtection="0"/>
    <xf numFmtId="0" fontId="74" fillId="15" borderId="42" applyNumberFormat="0" applyAlignment="0" applyProtection="0"/>
    <xf numFmtId="0" fontId="74" fillId="15" borderId="42" applyNumberFormat="0" applyAlignment="0" applyProtection="0"/>
    <xf numFmtId="0" fontId="102" fillId="49" borderId="49" applyNumberFormat="0" applyAlignment="0" applyProtection="0"/>
    <xf numFmtId="0" fontId="97" fillId="15" borderId="42" applyNumberFormat="0" applyAlignment="0" applyProtection="0"/>
    <xf numFmtId="0" fontId="97" fillId="15" borderId="42" applyNumberFormat="0" applyAlignment="0" applyProtection="0"/>
    <xf numFmtId="0" fontId="97" fillId="49" borderId="42" applyNumberFormat="0" applyAlignment="0" applyProtection="0"/>
    <xf numFmtId="0" fontId="97" fillId="15" borderId="42" applyNumberFormat="0" applyAlignment="0" applyProtection="0"/>
    <xf numFmtId="0" fontId="99" fillId="15" borderId="42" applyNumberFormat="0" applyAlignment="0" applyProtection="0"/>
    <xf numFmtId="0" fontId="97" fillId="15" borderId="42" applyNumberFormat="0" applyAlignment="0" applyProtection="0"/>
    <xf numFmtId="0" fontId="103" fillId="54" borderId="49" applyNumberFormat="0" applyAlignment="0" applyProtection="0"/>
    <xf numFmtId="0" fontId="74" fillId="15" borderId="42" applyNumberFormat="0" applyAlignment="0" applyProtection="0"/>
    <xf numFmtId="0" fontId="103" fillId="54" borderId="49" applyNumberFormat="0" applyAlignment="0" applyProtection="0"/>
    <xf numFmtId="0" fontId="97" fillId="49" borderId="42" applyNumberFormat="0" applyAlignment="0" applyProtection="0"/>
    <xf numFmtId="0" fontId="97" fillId="15" borderId="42" applyNumberFormat="0" applyAlignment="0" applyProtection="0"/>
    <xf numFmtId="0" fontId="97" fillId="15" borderId="42" applyNumberFormat="0" applyAlignment="0" applyProtection="0"/>
    <xf numFmtId="0" fontId="99" fillId="15" borderId="42" applyNumberFormat="0" applyAlignment="0" applyProtection="0"/>
    <xf numFmtId="0" fontId="99" fillId="49" borderId="42" applyNumberFormat="0" applyAlignment="0" applyProtection="0"/>
    <xf numFmtId="0" fontId="99" fillId="15" borderId="42" applyNumberFormat="0" applyAlignment="0" applyProtection="0"/>
    <xf numFmtId="0" fontId="99" fillId="15" borderId="42" applyNumberFormat="0" applyAlignment="0" applyProtection="0"/>
    <xf numFmtId="0" fontId="97" fillId="15" borderId="42" applyNumberFormat="0" applyAlignment="0" applyProtection="0"/>
    <xf numFmtId="0" fontId="97" fillId="15" borderId="42" applyNumberFormat="0" applyAlignment="0" applyProtection="0"/>
    <xf numFmtId="0" fontId="97" fillId="15" borderId="42" applyNumberFormat="0" applyAlignment="0" applyProtection="0"/>
    <xf numFmtId="0" fontId="97" fillId="15" borderId="42" applyNumberFormat="0" applyAlignment="0" applyProtection="0"/>
    <xf numFmtId="0" fontId="104" fillId="16" borderId="45" applyNumberFormat="0" applyAlignment="0" applyProtection="0"/>
    <xf numFmtId="0" fontId="76" fillId="16" borderId="45" applyNumberFormat="0" applyAlignment="0" applyProtection="0"/>
    <xf numFmtId="0" fontId="105" fillId="16" borderId="45" applyNumberFormat="0" applyAlignment="0" applyProtection="0"/>
    <xf numFmtId="0" fontId="105" fillId="16" borderId="45" applyNumberFormat="0" applyAlignment="0" applyProtection="0"/>
    <xf numFmtId="0" fontId="106" fillId="66" borderId="50" applyNumberFormat="0" applyAlignment="0" applyProtection="0"/>
    <xf numFmtId="0" fontId="76" fillId="16" borderId="45" applyNumberFormat="0" applyAlignment="0" applyProtection="0"/>
    <xf numFmtId="0" fontId="107" fillId="66" borderId="50" applyNumberFormat="0" applyAlignment="0" applyProtection="0"/>
    <xf numFmtId="0" fontId="107" fillId="66" borderId="50" applyNumberFormat="0" applyAlignment="0" applyProtection="0"/>
    <xf numFmtId="0" fontId="76" fillId="16" borderId="45" applyNumberFormat="0" applyAlignment="0" applyProtection="0"/>
    <xf numFmtId="0" fontId="76" fillId="16" borderId="45" applyNumberFormat="0" applyAlignment="0" applyProtection="0"/>
    <xf numFmtId="0" fontId="104" fillId="16" borderId="45" applyNumberFormat="0" applyAlignment="0" applyProtection="0"/>
    <xf numFmtId="0" fontId="105" fillId="16" borderId="45" applyNumberFormat="0" applyAlignment="0" applyProtection="0"/>
    <xf numFmtId="0" fontId="105" fillId="16" borderId="45" applyNumberFormat="0" applyAlignment="0" applyProtection="0"/>
    <xf numFmtId="0" fontId="106" fillId="66" borderId="50" applyNumberFormat="0" applyAlignment="0" applyProtection="0"/>
    <xf numFmtId="0" fontId="104" fillId="16" borderId="45" applyNumberFormat="0" applyAlignment="0" applyProtection="0"/>
    <xf numFmtId="0" fontId="104" fillId="16" borderId="45" applyNumberFormat="0" applyAlignment="0" applyProtection="0"/>
    <xf numFmtId="0" fontId="108" fillId="66" borderId="50" applyNumberFormat="0" applyAlignment="0" applyProtection="0"/>
    <xf numFmtId="0" fontId="105" fillId="16" borderId="45" applyNumberFormat="0" applyAlignment="0" applyProtection="0"/>
    <xf numFmtId="0" fontId="104" fillId="16" borderId="45" applyNumberFormat="0" applyAlignment="0" applyProtection="0"/>
    <xf numFmtId="0" fontId="104" fillId="16" borderId="45" applyNumberFormat="0" applyAlignment="0" applyProtection="0"/>
    <xf numFmtId="0" fontId="104" fillId="16" borderId="45" applyNumberFormat="0" applyAlignment="0" applyProtection="0"/>
    <xf numFmtId="166" fontId="28" fillId="0" borderId="0" applyFont="0" applyFill="0" applyBorder="0" applyAlignment="0" applyProtection="0"/>
    <xf numFmtId="43" fontId="109" fillId="0" borderId="0" applyFont="0" applyFill="0" applyBorder="0" applyAlignment="0" applyProtection="0"/>
    <xf numFmtId="43" fontId="28" fillId="0" borderId="0" applyFont="0" applyFill="0" applyBorder="0" applyAlignment="0" applyProtection="0"/>
    <xf numFmtId="43" fontId="109"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43" fontId="58" fillId="0" borderId="0" applyFont="0" applyFill="0" applyBorder="0" applyAlignment="0" applyProtection="0"/>
    <xf numFmtId="0" fontId="2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28" fillId="0" borderId="0" applyFont="0" applyFill="0" applyBorder="0" applyAlignment="0" applyProtection="0"/>
    <xf numFmtId="43" fontId="58"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43" fontId="28" fillId="0" borderId="0" applyFont="0" applyFill="0" applyBorder="0" applyAlignment="0" applyProtection="0"/>
    <xf numFmtId="43" fontId="109"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09" fillId="0" borderId="0" applyFont="0" applyFill="0" applyBorder="0" applyAlignment="0" applyProtection="0"/>
    <xf numFmtId="166" fontId="28" fillId="0" borderId="0" applyFont="0" applyFill="0" applyBorder="0" applyAlignment="0" applyProtection="0"/>
    <xf numFmtId="43" fontId="109" fillId="0" borderId="0" applyFont="0" applyFill="0" applyBorder="0" applyAlignment="0" applyProtection="0"/>
    <xf numFmtId="43" fontId="28" fillId="0" borderId="0" applyFont="0" applyFill="0" applyBorder="0" applyAlignment="0" applyProtection="0">
      <alignment vertical="center"/>
    </xf>
    <xf numFmtId="43" fontId="28" fillId="0" borderId="0" applyFont="0" applyFill="0" applyBorder="0" applyAlignment="0" applyProtection="0">
      <alignment vertical="center"/>
    </xf>
    <xf numFmtId="43"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10"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8" fillId="0" borderId="0" applyFont="0" applyFill="0" applyBorder="0" applyAlignment="0" applyProtection="0"/>
    <xf numFmtId="43" fontId="18" fillId="0" borderId="0" applyFont="0" applyFill="0" applyBorder="0" applyAlignment="0" applyProtection="0"/>
    <xf numFmtId="166" fontId="5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84"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84"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83"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43" fontId="84" fillId="0" borderId="0" applyFont="0" applyFill="0" applyBorder="0" applyAlignment="0" applyProtection="0"/>
    <xf numFmtId="166" fontId="18" fillId="0" borderId="0" applyFont="0" applyFill="0" applyBorder="0" applyAlignment="0" applyProtection="0"/>
    <xf numFmtId="43" fontId="83"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84"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166" fontId="18"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84"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84"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83"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84" fillId="0" borderId="0" applyFont="0" applyFill="0" applyBorder="0" applyAlignment="0" applyProtection="0"/>
    <xf numFmtId="166" fontId="58" fillId="0" borderId="0" applyFont="0" applyFill="0" applyBorder="0" applyAlignment="0" applyProtection="0"/>
    <xf numFmtId="43" fontId="84"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109"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83" fillId="0" borderId="0" applyFont="0" applyFill="0" applyBorder="0" applyAlignment="0" applyProtection="0"/>
    <xf numFmtId="166" fontId="58" fillId="0" borderId="0" applyFont="0" applyFill="0" applyBorder="0" applyAlignment="0" applyProtection="0"/>
    <xf numFmtId="166"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33"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43" fontId="33" fillId="0" borderId="0" applyFont="0" applyFill="0" applyBorder="0" applyAlignment="0" applyProtection="0"/>
    <xf numFmtId="179" fontId="28" fillId="0" borderId="0" applyFont="0" applyFill="0" applyBorder="0" applyAlignment="0" applyProtection="0"/>
    <xf numFmtId="166" fontId="5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79" fontId="28" fillId="0" borderId="0" applyFont="0" applyFill="0" applyBorder="0" applyAlignment="0" applyProtection="0"/>
    <xf numFmtId="43" fontId="18" fillId="0" borderId="0" applyFont="0" applyFill="0" applyBorder="0" applyAlignment="0" applyProtection="0"/>
    <xf numFmtId="166" fontId="28" fillId="0" borderId="0" applyFont="0" applyFill="0" applyBorder="0" applyAlignment="0" applyProtection="0"/>
    <xf numFmtId="179" fontId="28"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33"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28" fillId="0" borderId="0" applyFont="0" applyFill="0" applyBorder="0" applyAlignment="0" applyProtection="0"/>
    <xf numFmtId="43" fontId="5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58" fillId="0" borderId="0" applyFont="0" applyFill="0" applyBorder="0" applyAlignment="0" applyProtection="0"/>
    <xf numFmtId="43" fontId="28" fillId="0" borderId="0" applyFont="0" applyFill="0" applyBorder="0" applyAlignment="0" applyProtection="0"/>
    <xf numFmtId="43" fontId="5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3"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111" fillId="0" borderId="0" applyFont="0" applyFill="0" applyBorder="0" applyAlignment="0" applyProtection="0"/>
    <xf numFmtId="43" fontId="8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111" fillId="0" borderId="0" applyFont="0" applyFill="0" applyBorder="0" applyAlignment="0" applyProtection="0"/>
    <xf numFmtId="43" fontId="8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8"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58"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0"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28" fillId="0" borderId="0" applyFont="0" applyFill="0" applyBorder="0" applyAlignment="0" applyProtection="0"/>
    <xf numFmtId="43" fontId="58" fillId="0" borderId="0" applyFont="0" applyFill="0" applyBorder="0" applyAlignment="0" applyProtection="0"/>
    <xf numFmtId="0"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0" fontId="2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166" fontId="28"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 fontId="57"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8"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43" fontId="58" fillId="0" borderId="0" applyFont="0" applyFill="0" applyBorder="0" applyAlignment="0" applyProtection="0"/>
    <xf numFmtId="0" fontId="28" fillId="0" borderId="0" applyFont="0" applyFill="0" applyBorder="0" applyAlignment="0" applyProtection="0"/>
    <xf numFmtId="43" fontId="5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79" fontId="28"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33"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109"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58" fillId="0" borderId="0" applyFont="0" applyFill="0" applyBorder="0" applyAlignment="0" applyProtection="0"/>
    <xf numFmtId="43" fontId="109"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28" fillId="0" borderId="0" applyFont="0" applyFill="0" applyBorder="0" applyAlignment="0" applyProtection="0">
      <alignment vertical="center"/>
    </xf>
    <xf numFmtId="166" fontId="28" fillId="0" borderId="0" applyFont="0" applyFill="0" applyBorder="0" applyAlignment="0" applyProtection="0">
      <alignment vertical="center"/>
    </xf>
    <xf numFmtId="166" fontId="112" fillId="0" borderId="0" applyFont="0" applyFill="0" applyBorder="0" applyAlignment="0" applyProtection="0"/>
    <xf numFmtId="43" fontId="109"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0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0"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3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3"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113"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112"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11" fillId="0" borderId="0" applyFont="0" applyFill="0" applyBorder="0" applyAlignment="0" applyProtection="0"/>
    <xf numFmtId="166" fontId="111" fillId="0" borderId="0" applyFont="0" applyFill="0" applyBorder="0" applyAlignment="0" applyProtection="0"/>
    <xf numFmtId="43" fontId="110" fillId="0" borderId="0" applyFont="0" applyFill="0" applyBorder="0" applyAlignment="0" applyProtection="0"/>
    <xf numFmtId="43" fontId="33"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4" fontId="57"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1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 fontId="57" fillId="0" borderId="0" applyFont="0" applyFill="0" applyBorder="0" applyAlignment="0" applyProtection="0"/>
    <xf numFmtId="166" fontId="58" fillId="0" borderId="0" applyFont="0" applyFill="0" applyBorder="0" applyAlignment="0" applyProtection="0"/>
    <xf numFmtId="4" fontId="57" fillId="0" borderId="0" applyFont="0" applyFill="0" applyBorder="0" applyAlignment="0" applyProtection="0"/>
    <xf numFmtId="43" fontId="28" fillId="0" borderId="0" applyFont="0" applyFill="0" applyBorder="0" applyAlignment="0" applyProtection="0">
      <alignment vertical="center"/>
    </xf>
    <xf numFmtId="4" fontId="57" fillId="0" borderId="0" applyFont="0" applyFill="0" applyBorder="0" applyAlignment="0" applyProtection="0"/>
    <xf numFmtId="4" fontId="57" fillId="0" borderId="0" applyFont="0" applyFill="0" applyBorder="0" applyAlignment="0" applyProtection="0"/>
    <xf numFmtId="43" fontId="28" fillId="0" borderId="0" applyFont="0" applyFill="0" applyBorder="0" applyAlignment="0" applyProtection="0">
      <alignment vertical="center"/>
    </xf>
    <xf numFmtId="4" fontId="5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3" fontId="28" fillId="0" borderId="0" applyFont="0" applyFill="0" applyBorder="0" applyAlignment="0" applyProtection="0"/>
    <xf numFmtId="4" fontId="57"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82" fillId="0" borderId="0" applyFont="0" applyFill="0" applyBorder="0" applyAlignment="0" applyProtection="0"/>
    <xf numFmtId="0"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0" fontId="28" fillId="0" borderId="0" applyFont="0" applyFill="0" applyBorder="0" applyAlignment="0" applyProtection="0"/>
    <xf numFmtId="43" fontId="81"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28" fillId="0" borderId="0" applyFont="0" applyFill="0" applyBorder="0" applyAlignment="0" applyProtection="0"/>
    <xf numFmtId="43" fontId="81" fillId="0" borderId="0" applyFont="0" applyFill="0" applyBorder="0" applyAlignment="0" applyProtection="0"/>
    <xf numFmtId="0" fontId="28" fillId="0" borderId="0" applyFont="0" applyFill="0" applyBorder="0" applyAlignment="0" applyProtection="0"/>
    <xf numFmtId="43" fontId="28" fillId="0" borderId="0" applyFont="0" applyFill="0" applyBorder="0" applyAlignment="0" applyProtection="0"/>
    <xf numFmtId="43" fontId="110"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09"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09"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8" fillId="0" borderId="0" applyFont="0" applyFill="0" applyBorder="0" applyAlignment="0" applyProtection="0"/>
    <xf numFmtId="43" fontId="109" fillId="0" borderId="0" applyFont="0" applyFill="0" applyBorder="0" applyAlignment="0" applyProtection="0"/>
    <xf numFmtId="43" fontId="11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0" fillId="0" borderId="0" applyFont="0" applyFill="0" applyBorder="0" applyAlignment="0" applyProtection="0"/>
    <xf numFmtId="43" fontId="109" fillId="0" borderId="0" applyFont="0" applyFill="0" applyBorder="0" applyAlignment="0" applyProtection="0"/>
    <xf numFmtId="43" fontId="33"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33"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166" fontId="28" fillId="0" borderId="0" applyFont="0" applyFill="0" applyBorder="0" applyAlignment="0" applyProtection="0"/>
    <xf numFmtId="166" fontId="109" fillId="0" borderId="0" applyFont="0" applyFill="0" applyBorder="0" applyAlignment="0" applyProtection="0"/>
    <xf numFmtId="43" fontId="28"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14"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114"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28" fillId="0" borderId="0" applyFont="0" applyFill="0" applyBorder="0" applyAlignment="0" applyProtection="0"/>
    <xf numFmtId="43" fontId="111" fillId="0" borderId="0" applyFont="0" applyFill="0" applyBorder="0" applyAlignment="0" applyProtection="0"/>
    <xf numFmtId="43" fontId="11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11"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28"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09"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09"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09" fillId="0" borderId="0" applyFont="0" applyFill="0" applyBorder="0" applyAlignment="0" applyProtection="0"/>
    <xf numFmtId="166" fontId="109" fillId="0" borderId="0" applyFont="0" applyFill="0" applyBorder="0" applyAlignment="0" applyProtection="0"/>
    <xf numFmtId="166" fontId="110" fillId="0" borderId="0" applyFont="0" applyFill="0" applyBorder="0" applyAlignment="0" applyProtection="0"/>
    <xf numFmtId="166" fontId="110" fillId="0" borderId="0" applyFont="0" applyFill="0" applyBorder="0" applyAlignment="0" applyProtection="0"/>
    <xf numFmtId="166" fontId="109" fillId="0" borderId="0" applyFont="0" applyFill="0" applyBorder="0" applyAlignment="0" applyProtection="0"/>
    <xf numFmtId="166" fontId="111" fillId="0" borderId="0" applyFont="0" applyFill="0" applyBorder="0" applyAlignment="0" applyProtection="0"/>
    <xf numFmtId="166" fontId="111" fillId="0" borderId="0" applyFont="0" applyFill="0" applyBorder="0" applyAlignment="0" applyProtection="0"/>
    <xf numFmtId="0" fontId="58" fillId="0" borderId="0"/>
    <xf numFmtId="43" fontId="114"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09"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09" fillId="0" borderId="0" applyFont="0" applyFill="0" applyBorder="0" applyAlignment="0" applyProtection="0"/>
    <xf numFmtId="43" fontId="28" fillId="0" borderId="0" applyFont="0" applyFill="0" applyBorder="0" applyAlignment="0" applyProtection="0">
      <alignment vertical="center"/>
    </xf>
    <xf numFmtId="43" fontId="114"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 fontId="57" fillId="0" borderId="0" applyFont="0" applyFill="0" applyBorder="0" applyAlignment="0" applyProtection="0"/>
    <xf numFmtId="0" fontId="58" fillId="0" borderId="0"/>
    <xf numFmtId="43" fontId="114" fillId="0" borderId="0" applyFont="0" applyFill="0" applyBorder="0" applyAlignment="0" applyProtection="0"/>
    <xf numFmtId="0" fontId="58" fillId="0" borderId="0"/>
    <xf numFmtId="43" fontId="83" fillId="0" borderId="0" applyFont="0" applyFill="0" applyBorder="0" applyAlignment="0" applyProtection="0"/>
    <xf numFmtId="43" fontId="83" fillId="0" borderId="0" applyFont="0" applyFill="0" applyBorder="0" applyAlignment="0" applyProtection="0"/>
    <xf numFmtId="0" fontId="58" fillId="0" borderId="0"/>
    <xf numFmtId="43" fontId="114" fillId="0" borderId="0" applyFont="0" applyFill="0" applyBorder="0" applyAlignment="0" applyProtection="0"/>
    <xf numFmtId="166" fontId="109" fillId="0" borderId="0" applyFont="0" applyFill="0" applyBorder="0" applyAlignment="0" applyProtection="0"/>
    <xf numFmtId="43" fontId="28" fillId="0" borderId="0" applyFont="0" applyFill="0" applyBorder="0" applyAlignment="0" applyProtection="0">
      <alignment vertical="center"/>
    </xf>
    <xf numFmtId="166" fontId="109" fillId="0" borderId="0" applyFont="0" applyFill="0" applyBorder="0" applyAlignment="0" applyProtection="0"/>
    <xf numFmtId="43" fontId="28" fillId="0" borderId="0" applyFont="0" applyFill="0" applyBorder="0" applyAlignment="0" applyProtection="0">
      <alignment vertical="center"/>
    </xf>
    <xf numFmtId="43" fontId="110" fillId="0" borderId="0" applyFont="0" applyFill="0" applyBorder="0" applyAlignment="0" applyProtection="0"/>
    <xf numFmtId="43" fontId="110" fillId="0" borderId="0" applyFont="0" applyFill="0" applyBorder="0" applyAlignment="0" applyProtection="0"/>
    <xf numFmtId="43" fontId="28"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28"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 fontId="57"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10"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3"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33" fillId="0" borderId="0" applyFont="0" applyFill="0" applyBorder="0" applyAlignment="0" applyProtection="0"/>
    <xf numFmtId="0" fontId="58" fillId="0" borderId="0"/>
    <xf numFmtId="43" fontId="114" fillId="0" borderId="0" applyFont="0" applyFill="0" applyBorder="0" applyAlignment="0" applyProtection="0"/>
    <xf numFmtId="43" fontId="114" fillId="0" borderId="0" applyFont="0" applyFill="0" applyBorder="0" applyAlignment="0" applyProtection="0"/>
    <xf numFmtId="43" fontId="18" fillId="0" borderId="0" applyFont="0" applyFill="0" applyBorder="0" applyAlignment="0" applyProtection="0"/>
    <xf numFmtId="0" fontId="58"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28" fillId="0" borderId="0" applyFont="0" applyFill="0" applyBorder="0" applyAlignment="0" applyProtection="0"/>
    <xf numFmtId="43" fontId="11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58" fillId="0" borderId="0"/>
    <xf numFmtId="0"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58" fillId="0" borderId="0"/>
    <xf numFmtId="0" fontId="28" fillId="0" borderId="0" applyFont="0" applyFill="0" applyBorder="0" applyAlignment="0" applyProtection="0"/>
    <xf numFmtId="0" fontId="28" fillId="0" borderId="0" applyFont="0" applyFill="0" applyBorder="0" applyAlignment="0" applyProtection="0"/>
    <xf numFmtId="0" fontId="58" fillId="0" borderId="0"/>
    <xf numFmtId="0" fontId="58" fillId="0" borderId="0"/>
    <xf numFmtId="0" fontId="28" fillId="0" borderId="0" applyFont="0" applyFill="0" applyBorder="0" applyAlignment="0" applyProtection="0"/>
    <xf numFmtId="43" fontId="28"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0" fontId="58" fillId="0" borderId="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10"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1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109"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109" fillId="0" borderId="0" applyFont="0" applyFill="0" applyBorder="0" applyAlignment="0" applyProtection="0"/>
    <xf numFmtId="43" fontId="58" fillId="0" borderId="0" applyFont="0" applyFill="0" applyBorder="0" applyAlignment="0" applyProtection="0"/>
    <xf numFmtId="43" fontId="109" fillId="0" borderId="0" applyFont="0" applyFill="0" applyBorder="0" applyAlignment="0" applyProtection="0"/>
    <xf numFmtId="0" fontId="58" fillId="0" borderId="0"/>
    <xf numFmtId="166" fontId="1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58" fillId="0" borderId="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58" fillId="0" borderId="0" applyFont="0" applyFill="0" applyBorder="0" applyAlignment="0" applyProtection="0"/>
    <xf numFmtId="43" fontId="28" fillId="0" borderId="0" applyFont="0" applyFill="0" applyBorder="0" applyAlignment="0" applyProtection="0"/>
    <xf numFmtId="43" fontId="58" fillId="0" borderId="0" applyFont="0" applyFill="0" applyBorder="0" applyAlignment="0" applyProtection="0"/>
    <xf numFmtId="43" fontId="28" fillId="0" borderId="0" applyFont="0" applyFill="0" applyBorder="0" applyAlignment="0" applyProtection="0"/>
    <xf numFmtId="43" fontId="5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28" fillId="0" borderId="0" applyFont="0" applyFill="0" applyBorder="0" applyAlignment="0" applyProtection="0">
      <alignment vertical="center"/>
    </xf>
    <xf numFmtId="43" fontId="58" fillId="0" borderId="0" applyFont="0" applyFill="0" applyBorder="0" applyAlignment="0" applyProtection="0"/>
    <xf numFmtId="43" fontId="28" fillId="0" borderId="0" applyFont="0" applyFill="0" applyBorder="0" applyAlignment="0" applyProtection="0">
      <alignment vertical="center"/>
    </xf>
    <xf numFmtId="0" fontId="58" fillId="0" borderId="0"/>
    <xf numFmtId="166" fontId="28" fillId="0" borderId="0" applyFont="0" applyFill="0" applyBorder="0" applyAlignment="0" applyProtection="0"/>
    <xf numFmtId="166" fontId="28" fillId="0" borderId="0" applyFont="0" applyFill="0" applyBorder="0" applyAlignment="0" applyProtection="0"/>
    <xf numFmtId="43" fontId="28" fillId="0" borderId="0" applyFont="0" applyFill="0" applyBorder="0" applyAlignment="0" applyProtection="0">
      <alignment vertical="center"/>
    </xf>
    <xf numFmtId="43" fontId="28" fillId="0" borderId="0" applyFont="0" applyFill="0" applyBorder="0" applyAlignment="0" applyProtection="0">
      <alignment vertical="center"/>
    </xf>
    <xf numFmtId="43" fontId="28" fillId="0" borderId="0" applyFont="0" applyFill="0" applyBorder="0" applyAlignment="0" applyProtection="0">
      <alignment vertical="center"/>
    </xf>
    <xf numFmtId="43" fontId="28" fillId="0" borderId="0" applyFont="0" applyFill="0" applyBorder="0" applyAlignment="0" applyProtection="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ont="0" applyFill="0" applyBorder="0" applyAlignment="0" applyProtection="0"/>
    <xf numFmtId="43" fontId="112" fillId="0" borderId="0" applyFont="0" applyFill="0" applyBorder="0" applyAlignment="0" applyProtection="0"/>
    <xf numFmtId="166" fontId="18" fillId="0" borderId="0" applyFont="0" applyFill="0" applyBorder="0" applyAlignment="0" applyProtection="0"/>
    <xf numFmtId="166" fontId="115"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15" fillId="0" borderId="0" applyFont="0" applyFill="0" applyBorder="0" applyAlignment="0" applyProtection="0"/>
    <xf numFmtId="180" fontId="116" fillId="67" borderId="11">
      <alignment horizontal="right" vertical="top"/>
    </xf>
    <xf numFmtId="180" fontId="116" fillId="67" borderId="11">
      <alignment horizontal="right" vertical="top"/>
    </xf>
    <xf numFmtId="181" fontId="117" fillId="67" borderId="11">
      <alignment horizontal="center" vertical="top"/>
    </xf>
    <xf numFmtId="181" fontId="117" fillId="67" borderId="11">
      <alignment horizontal="center" vertical="top"/>
    </xf>
    <xf numFmtId="44" fontId="28" fillId="0" borderId="0" applyFont="0" applyFill="0" applyBorder="0" applyAlignment="0" applyProtection="0"/>
    <xf numFmtId="44" fontId="28" fillId="0" borderId="0" applyFont="0" applyFill="0" applyBorder="0" applyAlignment="0" applyProtection="0"/>
    <xf numFmtId="0" fontId="58" fillId="0" borderId="0"/>
    <xf numFmtId="165" fontId="28" fillId="0" borderId="0" applyFont="0" applyFill="0" applyBorder="0" applyAlignment="0" applyProtection="0"/>
    <xf numFmtId="0" fontId="58" fillId="0" borderId="0"/>
    <xf numFmtId="165" fontId="28" fillId="0" borderId="0" applyFont="0" applyFill="0" applyBorder="0" applyAlignment="0" applyProtection="0"/>
    <xf numFmtId="0" fontId="58"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8"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8" fillId="0" borderId="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8" fillId="0" borderId="0"/>
    <xf numFmtId="44"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8" fillId="0" borderId="0"/>
    <xf numFmtId="44"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8" fillId="0" borderId="0"/>
    <xf numFmtId="0" fontId="58"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8" fillId="0" borderId="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8" fillId="0" borderId="0"/>
    <xf numFmtId="0" fontId="58" fillId="0" borderId="0"/>
    <xf numFmtId="44" fontId="109" fillId="0" borderId="0" applyFont="0" applyFill="0" applyBorder="0" applyAlignment="0" applyProtection="0"/>
    <xf numFmtId="165" fontId="58" fillId="0" borderId="0" applyFont="0" applyFill="0" applyBorder="0" applyAlignment="0" applyProtection="0"/>
    <xf numFmtId="44" fontId="109" fillId="0" borderId="0" applyFont="0" applyFill="0" applyBorder="0" applyAlignment="0" applyProtection="0"/>
    <xf numFmtId="44" fontId="109" fillId="0" borderId="0" applyFont="0" applyFill="0" applyBorder="0" applyAlignment="0" applyProtection="0"/>
    <xf numFmtId="44" fontId="109"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44" fontId="109"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44" fontId="109"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44" fontId="109"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165" fontId="58" fillId="0" borderId="0" applyFont="0" applyFill="0" applyBorder="0" applyAlignment="0" applyProtection="0"/>
    <xf numFmtId="44" fontId="109" fillId="0" borderId="0" applyFont="0" applyFill="0" applyBorder="0" applyAlignment="0" applyProtection="0"/>
    <xf numFmtId="44" fontId="109" fillId="0" borderId="0" applyFont="0" applyFill="0" applyBorder="0" applyAlignment="0" applyProtection="0"/>
    <xf numFmtId="44" fontId="109"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8" fontId="57" fillId="0" borderId="0" applyFont="0" applyFill="0" applyBorder="0" applyAlignment="0" applyProtection="0"/>
    <xf numFmtId="44" fontId="114" fillId="0" borderId="0" applyFont="0" applyFill="0" applyBorder="0" applyAlignment="0" applyProtection="0"/>
    <xf numFmtId="8" fontId="57" fillId="0" borderId="0" applyFont="0" applyFill="0" applyBorder="0" applyAlignment="0" applyProtection="0"/>
    <xf numFmtId="8" fontId="57" fillId="0" borderId="0" applyFont="0" applyFill="0" applyBorder="0" applyAlignment="0" applyProtection="0"/>
    <xf numFmtId="44"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0" fontId="58" fillId="0" borderId="0"/>
    <xf numFmtId="0" fontId="58" fillId="0" borderId="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28" fillId="0" borderId="0" applyFont="0" applyFill="0" applyBorder="0" applyAlignment="0" applyProtection="0"/>
    <xf numFmtId="44" fontId="5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0" fontId="58" fillId="0" borderId="0"/>
    <xf numFmtId="165" fontId="28" fillId="0" borderId="0" applyFont="0" applyFill="0" applyBorder="0" applyAlignment="0" applyProtection="0"/>
    <xf numFmtId="165" fontId="28" fillId="0" borderId="0" applyFont="0" applyFill="0" applyBorder="0" applyAlignment="0" applyProtection="0"/>
    <xf numFmtId="44" fontId="2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0" fontId="58" fillId="0" borderId="0"/>
    <xf numFmtId="44" fontId="58" fillId="0" borderId="0" applyFont="0" applyFill="0" applyBorder="0" applyAlignment="0" applyProtection="0"/>
    <xf numFmtId="165" fontId="2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8" fontId="57" fillId="0" borderId="0" applyFont="0" applyFill="0" applyBorder="0" applyAlignment="0" applyProtection="0"/>
    <xf numFmtId="0" fontId="58" fillId="0" borderId="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8" fontId="57" fillId="0" borderId="0" applyFont="0" applyFill="0" applyBorder="0" applyAlignment="0" applyProtection="0"/>
    <xf numFmtId="8" fontId="57" fillId="0" borderId="0" applyFont="0" applyFill="0" applyBorder="0" applyAlignment="0" applyProtection="0"/>
    <xf numFmtId="0" fontId="58" fillId="0" borderId="0"/>
    <xf numFmtId="8" fontId="57" fillId="0" borderId="0" applyFont="0" applyFill="0" applyBorder="0" applyAlignment="0" applyProtection="0"/>
    <xf numFmtId="8" fontId="57" fillId="0" borderId="0" applyFont="0" applyFill="0" applyBorder="0" applyAlignment="0" applyProtection="0"/>
    <xf numFmtId="8" fontId="57" fillId="0" borderId="0" applyFont="0" applyFill="0" applyBorder="0" applyAlignment="0" applyProtection="0"/>
    <xf numFmtId="8" fontId="57" fillId="0" borderId="0" applyFont="0" applyFill="0" applyBorder="0" applyAlignment="0" applyProtection="0"/>
    <xf numFmtId="8" fontId="57" fillId="0" borderId="0" applyFont="0" applyFill="0" applyBorder="0" applyAlignment="0" applyProtection="0"/>
    <xf numFmtId="8" fontId="57"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alignment vertical="center"/>
    </xf>
    <xf numFmtId="44" fontId="28" fillId="0" borderId="0" applyFont="0" applyFill="0" applyBorder="0" applyAlignment="0" applyProtection="0">
      <alignment vertical="center"/>
    </xf>
    <xf numFmtId="44" fontId="28" fillId="0" borderId="0" applyFont="0" applyFill="0" applyBorder="0" applyAlignment="0" applyProtection="0">
      <alignment vertical="center"/>
    </xf>
    <xf numFmtId="44" fontId="28" fillId="0" borderId="0" applyFont="0" applyFill="0" applyBorder="0" applyAlignment="0" applyProtection="0">
      <alignment vertical="center"/>
    </xf>
    <xf numFmtId="44" fontId="28" fillId="0" borderId="0" applyFont="0" applyFill="0" applyBorder="0" applyAlignment="0" applyProtection="0">
      <alignment vertical="center"/>
    </xf>
    <xf numFmtId="44" fontId="28" fillId="0" borderId="0" applyFont="0" applyFill="0" applyBorder="0" applyAlignment="0" applyProtection="0">
      <alignment vertical="center"/>
    </xf>
    <xf numFmtId="44" fontId="110" fillId="0" borderId="0" applyFont="0" applyFill="0" applyBorder="0" applyAlignment="0" applyProtection="0"/>
    <xf numFmtId="44" fontId="110" fillId="0" borderId="0" applyFont="0" applyFill="0" applyBorder="0" applyAlignment="0" applyProtection="0"/>
    <xf numFmtId="44" fontId="28"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44" fontId="110" fillId="0" borderId="0" applyFont="0" applyFill="0" applyBorder="0" applyAlignment="0" applyProtection="0"/>
    <xf numFmtId="44"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0" fontId="58" fillId="0" borderId="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58" fillId="0" borderId="0"/>
    <xf numFmtId="0" fontId="5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58" fillId="0" borderId="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58" fillId="0" borderId="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58" fillId="0" borderId="0"/>
    <xf numFmtId="44" fontId="109"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09"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09" fillId="0" borderId="0" applyFont="0" applyFill="0" applyBorder="0" applyAlignment="0" applyProtection="0"/>
    <xf numFmtId="44" fontId="109"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10" fillId="0" borderId="0" applyFont="0" applyFill="0" applyBorder="0" applyAlignment="0" applyProtection="0"/>
    <xf numFmtId="165" fontId="110"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09" fillId="0" borderId="0" applyFont="0" applyFill="0" applyBorder="0" applyAlignment="0" applyProtection="0"/>
    <xf numFmtId="165" fontId="109" fillId="0" borderId="0" applyFont="0" applyFill="0" applyBorder="0" applyAlignment="0" applyProtection="0"/>
    <xf numFmtId="44" fontId="109" fillId="0" borderId="0" applyFont="0" applyFill="0" applyBorder="0" applyAlignment="0" applyProtection="0"/>
    <xf numFmtId="0" fontId="58" fillId="0" borderId="0"/>
    <xf numFmtId="44" fontId="109" fillId="0" borderId="0" applyFont="0" applyFill="0" applyBorder="0" applyAlignment="0" applyProtection="0"/>
    <xf numFmtId="44" fontId="18" fillId="0" borderId="0" applyFont="0" applyFill="0" applyBorder="0" applyAlignment="0" applyProtection="0"/>
    <xf numFmtId="165"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19" fillId="0" borderId="0" applyFont="0" applyFill="0" applyBorder="0" applyAlignment="0" applyProtection="0"/>
    <xf numFmtId="0" fontId="58" fillId="0" borderId="0"/>
    <xf numFmtId="44" fontId="18" fillId="0" borderId="0" applyFont="0" applyFill="0" applyBorder="0" applyAlignment="0" applyProtection="0"/>
    <xf numFmtId="44" fontId="109"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10" fillId="0" borderId="0" applyFont="0" applyFill="0" applyBorder="0" applyAlignment="0" applyProtection="0"/>
    <xf numFmtId="165" fontId="110"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09" fillId="0" borderId="0" applyFont="0" applyFill="0" applyBorder="0" applyAlignment="0" applyProtection="0"/>
    <xf numFmtId="0" fontId="58" fillId="0" borderId="0"/>
    <xf numFmtId="44" fontId="28" fillId="0" borderId="0" applyFont="0" applyFill="0" applyBorder="0" applyAlignment="0" applyProtection="0"/>
    <xf numFmtId="44" fontId="109" fillId="0" borderId="0" applyFont="0" applyFill="0" applyBorder="0" applyAlignment="0" applyProtection="0"/>
    <xf numFmtId="44" fontId="109" fillId="0" borderId="0" applyFont="0" applyFill="0" applyBorder="0" applyAlignment="0" applyProtection="0"/>
    <xf numFmtId="44" fontId="28" fillId="0" borderId="0" applyFont="0" applyFill="0" applyBorder="0" applyAlignment="0" applyProtection="0"/>
    <xf numFmtId="0" fontId="58" fillId="0" borderId="0"/>
    <xf numFmtId="44" fontId="28" fillId="0" borderId="0" applyFont="0" applyFill="0" applyBorder="0" applyAlignment="0" applyProtection="0"/>
    <xf numFmtId="0" fontId="58" fillId="0" borderId="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12" fillId="0" borderId="0" applyFont="0" applyFill="0" applyBorder="0" applyAlignment="0" applyProtection="0"/>
    <xf numFmtId="165" fontId="111" fillId="0" borderId="0" applyFont="0" applyFill="0" applyBorder="0" applyAlignment="0" applyProtection="0"/>
    <xf numFmtId="165" fontId="115" fillId="0" borderId="0" applyFont="0" applyFill="0" applyBorder="0" applyAlignment="0" applyProtection="0"/>
    <xf numFmtId="165" fontId="2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58" fillId="0" borderId="0" applyFont="0" applyFill="0" applyBorder="0" applyAlignment="0" applyProtection="0"/>
    <xf numFmtId="44" fontId="28" fillId="0" borderId="0" applyFont="0" applyFill="0" applyBorder="0" applyAlignment="0" applyProtection="0"/>
    <xf numFmtId="44" fontId="58" fillId="0" borderId="0" applyFont="0" applyFill="0" applyBorder="0" applyAlignment="0" applyProtection="0"/>
    <xf numFmtId="44" fontId="28" fillId="0" borderId="0" applyFont="0" applyFill="0" applyBorder="0" applyAlignment="0" applyProtection="0"/>
    <xf numFmtId="44" fontId="5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09" fillId="0" borderId="0" applyFont="0" applyFill="0" applyBorder="0" applyAlignment="0" applyProtection="0"/>
    <xf numFmtId="0" fontId="58" fillId="0" borderId="0"/>
    <xf numFmtId="165" fontId="28" fillId="0" borderId="0" applyFont="0" applyFill="0" applyBorder="0" applyAlignment="0" applyProtection="0"/>
    <xf numFmtId="44" fontId="109" fillId="0" borderId="0" applyFont="0" applyFill="0" applyBorder="0" applyAlignment="0" applyProtection="0"/>
    <xf numFmtId="44" fontId="109" fillId="0" borderId="0" applyFont="0" applyFill="0" applyBorder="0" applyAlignment="0" applyProtection="0"/>
    <xf numFmtId="165" fontId="28" fillId="0" borderId="0" applyFont="0" applyFill="0" applyBorder="0" applyAlignment="0" applyProtection="0"/>
    <xf numFmtId="0" fontId="58" fillId="0" borderId="0"/>
    <xf numFmtId="165" fontId="28" fillId="0" borderId="0" applyFont="0" applyFill="0" applyBorder="0" applyAlignment="0" applyProtection="0"/>
    <xf numFmtId="44" fontId="109" fillId="0" borderId="0" applyFont="0" applyFill="0" applyBorder="0" applyAlignment="0" applyProtection="0"/>
    <xf numFmtId="44" fontId="109" fillId="0" borderId="0" applyFont="0" applyFill="0" applyBorder="0" applyAlignment="0" applyProtection="0"/>
    <xf numFmtId="44" fontId="109" fillId="0" borderId="0" applyFont="0" applyFill="0" applyBorder="0" applyAlignment="0" applyProtection="0"/>
    <xf numFmtId="44" fontId="109"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165" fontId="28" fillId="0" borderId="0" applyFont="0" applyFill="0" applyBorder="0" applyAlignment="0" applyProtection="0"/>
    <xf numFmtId="165" fontId="28" fillId="0" borderId="0" applyFont="0" applyFill="0" applyBorder="0" applyAlignment="0" applyProtection="0"/>
    <xf numFmtId="44" fontId="58" fillId="0" borderId="0" applyFont="0" applyFill="0" applyBorder="0" applyAlignment="0" applyProtection="0"/>
    <xf numFmtId="165" fontId="28" fillId="0" borderId="0" applyFont="0" applyFill="0" applyBorder="0" applyAlignment="0" applyProtection="0"/>
    <xf numFmtId="44" fontId="5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alignment vertical="center"/>
    </xf>
    <xf numFmtId="44" fontId="18" fillId="0" borderId="0" applyFont="0" applyFill="0" applyBorder="0" applyAlignment="0" applyProtection="0"/>
    <xf numFmtId="44" fontId="28" fillId="0" borderId="0" applyFont="0" applyFill="0" applyBorder="0" applyAlignment="0" applyProtection="0">
      <alignment vertical="center"/>
    </xf>
    <xf numFmtId="44" fontId="120" fillId="0" borderId="0" applyFont="0" applyFill="0" applyBorder="0" applyAlignment="0" applyProtection="0"/>
    <xf numFmtId="44" fontId="28" fillId="0" borderId="0" applyFont="0" applyFill="0" applyBorder="0" applyAlignment="0" applyProtection="0"/>
    <xf numFmtId="0" fontId="58" fillId="0" borderId="0"/>
    <xf numFmtId="44" fontId="28" fillId="0" borderId="0" applyFont="0" applyFill="0" applyBorder="0" applyAlignment="0" applyProtection="0">
      <alignment vertical="center"/>
    </xf>
    <xf numFmtId="0" fontId="58" fillId="0" borderId="0"/>
    <xf numFmtId="182" fontId="28" fillId="0" borderId="0"/>
    <xf numFmtId="182" fontId="28" fillId="0" borderId="0"/>
    <xf numFmtId="183" fontId="33" fillId="0" borderId="0" applyFont="0" applyFill="0" applyBorder="0" applyAlignment="0" applyProtection="0">
      <alignment horizontal="left"/>
    </xf>
    <xf numFmtId="183" fontId="33" fillId="0" borderId="0" applyFont="0" applyFill="0" applyBorder="0" applyAlignment="0" applyProtection="0">
      <alignment horizontal="left"/>
    </xf>
    <xf numFmtId="0" fontId="121" fillId="0" borderId="0" applyNumberFormat="0" applyFill="0" applyBorder="0" applyAlignment="0" applyProtection="0"/>
    <xf numFmtId="0" fontId="78"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58" fillId="0" borderId="0"/>
    <xf numFmtId="0" fontId="78" fillId="0" borderId="0" applyNumberFormat="0" applyFill="0" applyBorder="0" applyAlignment="0" applyProtection="0"/>
    <xf numFmtId="0" fontId="124" fillId="0" borderId="0"/>
    <xf numFmtId="0" fontId="125" fillId="0" borderId="0" applyNumberFormat="0" applyFill="0" applyBorder="0" applyAlignment="0" applyProtection="0"/>
    <xf numFmtId="0" fontId="125" fillId="0" borderId="0" applyNumberFormat="0" applyFill="0" applyBorder="0" applyAlignment="0" applyProtection="0"/>
    <xf numFmtId="0" fontId="124" fillId="0" borderId="0"/>
    <xf numFmtId="0" fontId="125"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58" fillId="0" borderId="0"/>
    <xf numFmtId="0" fontId="123" fillId="0" borderId="0" applyNumberFormat="0" applyFill="0" applyBorder="0" applyAlignment="0" applyProtection="0"/>
    <xf numFmtId="0" fontId="123"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1"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58" fillId="0" borderId="0"/>
    <xf numFmtId="0" fontId="122" fillId="0" borderId="0" applyNumberFormat="0" applyFill="0" applyBorder="0" applyAlignment="0" applyProtection="0"/>
    <xf numFmtId="0" fontId="58" fillId="0" borderId="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7" fillId="11" borderId="0" applyNumberFormat="0" applyBorder="0" applyAlignment="0" applyProtection="0"/>
    <xf numFmtId="0" fontId="69" fillId="11" borderId="0" applyNumberFormat="0" applyBorder="0" applyAlignment="0" applyProtection="0"/>
    <xf numFmtId="0" fontId="128" fillId="11" borderId="0" applyNumberFormat="0" applyBorder="0" applyAlignment="0" applyProtection="0"/>
    <xf numFmtId="0" fontId="128" fillId="11" borderId="0" applyNumberFormat="0" applyBorder="0" applyAlignment="0" applyProtection="0"/>
    <xf numFmtId="0" fontId="128" fillId="11" borderId="0" applyNumberFormat="0" applyBorder="0" applyAlignment="0" applyProtection="0"/>
    <xf numFmtId="0" fontId="129" fillId="48" borderId="0" applyNumberFormat="0" applyBorder="0" applyAlignment="0" applyProtection="0"/>
    <xf numFmtId="0" fontId="129" fillId="48" borderId="0" applyNumberFormat="0" applyBorder="0" applyAlignment="0" applyProtection="0"/>
    <xf numFmtId="0" fontId="58" fillId="0" borderId="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130" fillId="48" borderId="0" applyNumberFormat="0" applyBorder="0" applyAlignment="0" applyProtection="0"/>
    <xf numFmtId="0" fontId="130" fillId="48" borderId="0" applyNumberFormat="0" applyBorder="0" applyAlignment="0" applyProtection="0"/>
    <xf numFmtId="0" fontId="124" fillId="0" borderId="0"/>
    <xf numFmtId="0" fontId="69" fillId="51" borderId="0" applyNumberFormat="0" applyBorder="0" applyAlignment="0" applyProtection="0"/>
    <xf numFmtId="0" fontId="69" fillId="1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69" fillId="11" borderId="0" applyNumberFormat="0" applyBorder="0" applyAlignment="0" applyProtection="0"/>
    <xf numFmtId="0" fontId="124" fillId="0" borderId="0"/>
    <xf numFmtId="0" fontId="69" fillId="1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130" fillId="51" borderId="0" applyNumberFormat="0" applyBorder="0" applyAlignment="0" applyProtection="0"/>
    <xf numFmtId="0" fontId="130" fillId="51" borderId="0" applyNumberFormat="0" applyBorder="0" applyAlignment="0" applyProtection="0"/>
    <xf numFmtId="0" fontId="124" fillId="0" borderId="0"/>
    <xf numFmtId="0" fontId="130" fillId="51" borderId="0" applyNumberFormat="0" applyBorder="0" applyAlignment="0" applyProtection="0"/>
    <xf numFmtId="0" fontId="69" fillId="51" borderId="0" applyNumberFormat="0" applyBorder="0" applyAlignment="0" applyProtection="0"/>
    <xf numFmtId="0" fontId="128" fillId="11" borderId="0" applyNumberFormat="0" applyBorder="0" applyAlignment="0" applyProtection="0"/>
    <xf numFmtId="0" fontId="128" fillId="11" borderId="0" applyNumberFormat="0" applyBorder="0" applyAlignment="0" applyProtection="0"/>
    <xf numFmtId="0" fontId="128" fillId="11" borderId="0" applyNumberFormat="0" applyBorder="0" applyAlignment="0" applyProtection="0"/>
    <xf numFmtId="0" fontId="129" fillId="48" borderId="0" applyNumberFormat="0" applyBorder="0" applyAlignment="0" applyProtection="0"/>
    <xf numFmtId="0" fontId="129" fillId="48" borderId="0" applyNumberFormat="0" applyBorder="0" applyAlignment="0" applyProtection="0"/>
    <xf numFmtId="0" fontId="58" fillId="0" borderId="0"/>
    <xf numFmtId="0" fontId="127" fillId="11" borderId="0" applyNumberFormat="0" applyBorder="0" applyAlignment="0" applyProtection="0"/>
    <xf numFmtId="0" fontId="69" fillId="51" borderId="0" applyNumberFormat="0" applyBorder="0" applyAlignment="0" applyProtection="0"/>
    <xf numFmtId="0" fontId="69" fillId="51" borderId="0" applyNumberFormat="0" applyBorder="0" applyAlignment="0" applyProtection="0"/>
    <xf numFmtId="0" fontId="127" fillId="11" borderId="0" applyNumberFormat="0" applyBorder="0" applyAlignment="0" applyProtection="0"/>
    <xf numFmtId="0" fontId="124" fillId="0" borderId="0"/>
    <xf numFmtId="0" fontId="127" fillId="11" borderId="0" applyNumberFormat="0" applyBorder="0" applyAlignment="0" applyProtection="0"/>
    <xf numFmtId="0" fontId="69" fillId="51" borderId="0" applyNumberFormat="0" applyBorder="0" applyAlignment="0" applyProtection="0"/>
    <xf numFmtId="0" fontId="127" fillId="11" borderId="0" applyNumberFormat="0" applyBorder="0" applyAlignment="0" applyProtection="0"/>
    <xf numFmtId="0" fontId="127" fillId="11" borderId="0" applyNumberFormat="0" applyBorder="0" applyAlignment="0" applyProtection="0"/>
    <xf numFmtId="0" fontId="69" fillId="51"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58" fillId="0" borderId="0"/>
    <xf numFmtId="0" fontId="130" fillId="51" borderId="0" applyNumberFormat="0" applyBorder="0" applyAlignment="0" applyProtection="0"/>
    <xf numFmtId="0" fontId="127" fillId="11" borderId="0" applyNumberFormat="0" applyBorder="0" applyAlignment="0" applyProtection="0"/>
    <xf numFmtId="0" fontId="127" fillId="11" borderId="0" applyNumberFormat="0" applyBorder="0" applyAlignment="0" applyProtection="0"/>
    <xf numFmtId="0" fontId="128" fillId="11" borderId="0" applyNumberFormat="0" applyBorder="0" applyAlignment="0" applyProtection="0"/>
    <xf numFmtId="0" fontId="128" fillId="11" borderId="0" applyNumberFormat="0" applyBorder="0" applyAlignment="0" applyProtection="0"/>
    <xf numFmtId="0" fontId="127" fillId="11" borderId="0" applyNumberFormat="0" applyBorder="0" applyAlignment="0" applyProtection="0"/>
    <xf numFmtId="0" fontId="131" fillId="48" borderId="0" applyNumberFormat="0" applyBorder="0" applyAlignment="0" applyProtection="0"/>
    <xf numFmtId="0" fontId="69" fillId="11" borderId="0" applyNumberFormat="0" applyBorder="0" applyAlignment="0" applyProtection="0"/>
    <xf numFmtId="0" fontId="69" fillId="11" borderId="0" applyNumberFormat="0" applyBorder="0" applyAlignment="0" applyProtection="0"/>
    <xf numFmtId="0" fontId="131" fillId="48" borderId="0" applyNumberFormat="0" applyBorder="0" applyAlignment="0" applyProtection="0"/>
    <xf numFmtId="0" fontId="58" fillId="0" borderId="0"/>
    <xf numFmtId="0" fontId="128" fillId="11" borderId="0" applyNumberFormat="0" applyBorder="0" applyAlignment="0" applyProtection="0"/>
    <xf numFmtId="0" fontId="58" fillId="0" borderId="0"/>
    <xf numFmtId="0" fontId="132" fillId="11" borderId="0" applyNumberFormat="0" applyBorder="0" applyAlignment="0" applyProtection="0"/>
    <xf numFmtId="0" fontId="132" fillId="11" borderId="0" applyNumberFormat="0" applyBorder="0" applyAlignment="0" applyProtection="0"/>
    <xf numFmtId="0" fontId="127" fillId="11" borderId="0" applyNumberFormat="0" applyBorder="0" applyAlignment="0" applyProtection="0"/>
    <xf numFmtId="0" fontId="127" fillId="11" borderId="0" applyNumberFormat="0" applyBorder="0" applyAlignment="0" applyProtection="0"/>
    <xf numFmtId="0" fontId="127" fillId="11" borderId="0" applyNumberFormat="0" applyBorder="0" applyAlignment="0" applyProtection="0"/>
    <xf numFmtId="0" fontId="133" fillId="0" borderId="16">
      <alignment horizontal="center" wrapText="1"/>
    </xf>
    <xf numFmtId="0" fontId="66" fillId="0" borderId="39" applyNumberFormat="0" applyFill="0" applyAlignment="0" applyProtection="0"/>
    <xf numFmtId="0" fontId="66" fillId="0" borderId="39" applyNumberFormat="0" applyFill="0" applyAlignment="0" applyProtection="0"/>
    <xf numFmtId="0" fontId="134" fillId="0" borderId="51" applyNumberFormat="0" applyFill="0" applyAlignment="0" applyProtection="0"/>
    <xf numFmtId="0" fontId="135" fillId="0" borderId="39" applyNumberFormat="0" applyFill="0" applyAlignment="0" applyProtection="0"/>
    <xf numFmtId="0" fontId="135" fillId="0" borderId="39" applyNumberFormat="0" applyFill="0" applyAlignment="0" applyProtection="0"/>
    <xf numFmtId="0" fontId="136" fillId="0" borderId="52" applyNumberFormat="0" applyFill="0" applyAlignment="0" applyProtection="0"/>
    <xf numFmtId="0" fontId="136" fillId="0" borderId="52" applyNumberFormat="0" applyFill="0" applyAlignment="0" applyProtection="0"/>
    <xf numFmtId="0" fontId="135" fillId="0" borderId="39" applyNumberFormat="0" applyFill="0" applyAlignment="0" applyProtection="0"/>
    <xf numFmtId="0" fontId="135" fillId="0" borderId="39" applyNumberFormat="0" applyFill="0" applyAlignment="0" applyProtection="0"/>
    <xf numFmtId="0" fontId="135" fillId="0" borderId="39" applyNumberFormat="0" applyFill="0" applyAlignment="0" applyProtection="0"/>
    <xf numFmtId="0" fontId="137" fillId="0" borderId="53" applyNumberFormat="0" applyFill="0" applyAlignment="0" applyProtection="0"/>
    <xf numFmtId="0" fontId="137" fillId="0" borderId="53" applyNumberFormat="0" applyFill="0" applyAlignment="0" applyProtection="0"/>
    <xf numFmtId="0" fontId="136" fillId="0" borderId="52" applyNumberFormat="0" applyFill="0" applyAlignment="0" applyProtection="0"/>
    <xf numFmtId="0" fontId="134" fillId="0" borderId="51" applyNumberFormat="0" applyFill="0" applyAlignment="0" applyProtection="0"/>
    <xf numFmtId="0" fontId="134" fillId="0" borderId="51" applyNumberFormat="0" applyFill="0" applyAlignment="0" applyProtection="0"/>
    <xf numFmtId="0" fontId="134" fillId="0" borderId="51" applyNumberFormat="0" applyFill="0" applyAlignment="0" applyProtection="0"/>
    <xf numFmtId="0" fontId="135" fillId="0" borderId="39" applyNumberFormat="0" applyFill="0" applyAlignment="0" applyProtection="0"/>
    <xf numFmtId="0" fontId="135" fillId="0" borderId="39" applyNumberFormat="0" applyFill="0" applyAlignment="0" applyProtection="0"/>
    <xf numFmtId="0" fontId="135" fillId="0" borderId="39" applyNumberFormat="0" applyFill="0" applyAlignment="0" applyProtection="0"/>
    <xf numFmtId="0" fontId="58" fillId="0" borderId="0"/>
    <xf numFmtId="0" fontId="135" fillId="0" borderId="39" applyNumberFormat="0" applyFill="0" applyAlignment="0" applyProtection="0"/>
    <xf numFmtId="0" fontId="134" fillId="0" borderId="51" applyNumberFormat="0" applyFill="0" applyAlignment="0" applyProtection="0"/>
    <xf numFmtId="0" fontId="135" fillId="0" borderId="39" applyNumberFormat="0" applyFill="0" applyAlignment="0" applyProtection="0"/>
    <xf numFmtId="0" fontId="135" fillId="0" borderId="39" applyNumberFormat="0" applyFill="0" applyAlignment="0" applyProtection="0"/>
    <xf numFmtId="0" fontId="134" fillId="0" borderId="51" applyNumberFormat="0" applyFill="0" applyAlignment="0" applyProtection="0"/>
    <xf numFmtId="0" fontId="138" fillId="0" borderId="51" applyNumberFormat="0" applyFill="0" applyAlignment="0" applyProtection="0"/>
    <xf numFmtId="0" fontId="138" fillId="0" borderId="51" applyNumberFormat="0" applyFill="0" applyAlignment="0" applyProtection="0"/>
    <xf numFmtId="0" fontId="134" fillId="0" borderId="51" applyNumberFormat="0" applyFill="0" applyAlignment="0" applyProtection="0"/>
    <xf numFmtId="0" fontId="134" fillId="0" borderId="51" applyNumberFormat="0" applyFill="0" applyAlignment="0" applyProtection="0"/>
    <xf numFmtId="0" fontId="66" fillId="0" borderId="39" applyNumberFormat="0" applyFill="0" applyAlignment="0" applyProtection="0"/>
    <xf numFmtId="0" fontId="138" fillId="0" borderId="52" applyNumberFormat="0" applyFill="0" applyAlignment="0" applyProtection="0"/>
    <xf numFmtId="0" fontId="134" fillId="0" borderId="51" applyNumberFormat="0" applyFill="0" applyAlignment="0" applyProtection="0"/>
    <xf numFmtId="0" fontId="134" fillId="0" borderId="51" applyNumberFormat="0" applyFill="0" applyAlignment="0" applyProtection="0"/>
    <xf numFmtId="0" fontId="134" fillId="0" borderId="51"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58" fillId="0" borderId="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124" fillId="0" borderId="0"/>
    <xf numFmtId="0" fontId="138" fillId="0" borderId="51" applyNumberFormat="0" applyFill="0" applyAlignment="0" applyProtection="0"/>
    <xf numFmtId="0" fontId="134" fillId="0" borderId="51"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138" fillId="0" borderId="52" applyNumberFormat="0" applyFill="0" applyAlignment="0" applyProtection="0"/>
    <xf numFmtId="0" fontId="138" fillId="0" borderId="52"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138" fillId="0" borderId="51"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139" fillId="0" borderId="53" applyNumberFormat="0" applyFill="0" applyAlignment="0" applyProtection="0"/>
    <xf numFmtId="0" fontId="139" fillId="0" borderId="53" applyNumberFormat="0" applyFill="0" applyAlignment="0" applyProtection="0"/>
    <xf numFmtId="0" fontId="138" fillId="0" borderId="52" applyNumberFormat="0" applyFill="0" applyAlignment="0" applyProtection="0"/>
    <xf numFmtId="0" fontId="134" fillId="0" borderId="51" applyNumberFormat="0" applyFill="0" applyAlignment="0" applyProtection="0"/>
    <xf numFmtId="0" fontId="134" fillId="0" borderId="51" applyNumberFormat="0" applyFill="0" applyAlignment="0" applyProtection="0"/>
    <xf numFmtId="0" fontId="134" fillId="0" borderId="51"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58" fillId="0" borderId="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124" fillId="0" borderId="0"/>
    <xf numFmtId="0" fontId="124" fillId="0" borderId="0"/>
    <xf numFmtId="0" fontId="134" fillId="0" borderId="51" applyNumberFormat="0" applyFill="0" applyAlignment="0" applyProtection="0"/>
    <xf numFmtId="0" fontId="134" fillId="0" borderId="51" applyNumberFormat="0" applyFill="0" applyAlignment="0" applyProtection="0"/>
    <xf numFmtId="0" fontId="134" fillId="0" borderId="51" applyNumberFormat="0" applyFill="0" applyAlignment="0" applyProtection="0"/>
    <xf numFmtId="0" fontId="134" fillId="0" borderId="51" applyNumberFormat="0" applyFill="0" applyAlignment="0" applyProtection="0"/>
    <xf numFmtId="0" fontId="66" fillId="0" borderId="39" applyNumberFormat="0" applyFill="0" applyAlignment="0" applyProtection="0"/>
    <xf numFmtId="0" fontId="138" fillId="0" borderId="52" applyNumberFormat="0" applyFill="0" applyAlignment="0" applyProtection="0"/>
    <xf numFmtId="0" fontId="138" fillId="0" borderId="52"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30" fillId="68" borderId="0"/>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67" fillId="0" borderId="40" applyNumberFormat="0" applyFill="0" applyAlignment="0" applyProtection="0"/>
    <xf numFmtId="0" fontId="67" fillId="0" borderId="40" applyNumberFormat="0" applyFill="0" applyAlignment="0" applyProtection="0"/>
    <xf numFmtId="0" fontId="140" fillId="0" borderId="54" applyNumberFormat="0" applyFill="0" applyAlignment="0" applyProtection="0"/>
    <xf numFmtId="0" fontId="141" fillId="0" borderId="40" applyNumberFormat="0" applyFill="0" applyAlignment="0" applyProtection="0"/>
    <xf numFmtId="0" fontId="141" fillId="0" borderId="40" applyNumberFormat="0" applyFill="0" applyAlignment="0" applyProtection="0"/>
    <xf numFmtId="0" fontId="142" fillId="0" borderId="55" applyNumberFormat="0" applyFill="0" applyAlignment="0" applyProtection="0"/>
    <xf numFmtId="0" fontId="142" fillId="0" borderId="55" applyNumberFormat="0" applyFill="0" applyAlignment="0" applyProtection="0"/>
    <xf numFmtId="0" fontId="141" fillId="0" borderId="40" applyNumberFormat="0" applyFill="0" applyAlignment="0" applyProtection="0"/>
    <xf numFmtId="0" fontId="141" fillId="0" borderId="40" applyNumberFormat="0" applyFill="0" applyAlignment="0" applyProtection="0"/>
    <xf numFmtId="0" fontId="141" fillId="0" borderId="40" applyNumberFormat="0" applyFill="0" applyAlignment="0" applyProtection="0"/>
    <xf numFmtId="0" fontId="143" fillId="0" borderId="56" applyNumberFormat="0" applyFill="0" applyAlignment="0" applyProtection="0"/>
    <xf numFmtId="0" fontId="143" fillId="0" borderId="56" applyNumberFormat="0" applyFill="0" applyAlignment="0" applyProtection="0"/>
    <xf numFmtId="0" fontId="142" fillId="0" borderId="55" applyNumberFormat="0" applyFill="0" applyAlignment="0" applyProtection="0"/>
    <xf numFmtId="0" fontId="140" fillId="0" borderId="54" applyNumberFormat="0" applyFill="0" applyAlignment="0" applyProtection="0"/>
    <xf numFmtId="0" fontId="140" fillId="0" borderId="54" applyNumberFormat="0" applyFill="0" applyAlignment="0" applyProtection="0"/>
    <xf numFmtId="0" fontId="140" fillId="0" borderId="54" applyNumberFormat="0" applyFill="0" applyAlignment="0" applyProtection="0"/>
    <xf numFmtId="0" fontId="141" fillId="0" borderId="40" applyNumberFormat="0" applyFill="0" applyAlignment="0" applyProtection="0"/>
    <xf numFmtId="0" fontId="141" fillId="0" borderId="40" applyNumberFormat="0" applyFill="0" applyAlignment="0" applyProtection="0"/>
    <xf numFmtId="0" fontId="141" fillId="0" borderId="40" applyNumberFormat="0" applyFill="0" applyAlignment="0" applyProtection="0"/>
    <xf numFmtId="0" fontId="58" fillId="0" borderId="0"/>
    <xf numFmtId="0" fontId="141" fillId="0" borderId="40" applyNumberFormat="0" applyFill="0" applyAlignment="0" applyProtection="0"/>
    <xf numFmtId="0" fontId="140" fillId="0" borderId="54" applyNumberFormat="0" applyFill="0" applyAlignment="0" applyProtection="0"/>
    <xf numFmtId="0" fontId="141" fillId="0" borderId="40" applyNumberFormat="0" applyFill="0" applyAlignment="0" applyProtection="0"/>
    <xf numFmtId="0" fontId="141" fillId="0" borderId="40" applyNumberFormat="0" applyFill="0" applyAlignment="0" applyProtection="0"/>
    <xf numFmtId="0" fontId="140" fillId="0" borderId="54" applyNumberFormat="0" applyFill="0" applyAlignment="0" applyProtection="0"/>
    <xf numFmtId="0" fontId="144" fillId="0" borderId="54" applyNumberFormat="0" applyFill="0" applyAlignment="0" applyProtection="0"/>
    <xf numFmtId="0" fontId="144" fillId="0" borderId="54" applyNumberFormat="0" applyFill="0" applyAlignment="0" applyProtection="0"/>
    <xf numFmtId="0" fontId="140" fillId="0" borderId="54" applyNumberFormat="0" applyFill="0" applyAlignment="0" applyProtection="0"/>
    <xf numFmtId="0" fontId="140" fillId="0" borderId="54" applyNumberFormat="0" applyFill="0" applyAlignment="0" applyProtection="0"/>
    <xf numFmtId="0" fontId="67" fillId="0" borderId="40" applyNumberFormat="0" applyFill="0" applyAlignment="0" applyProtection="0"/>
    <xf numFmtId="0" fontId="144" fillId="0" borderId="55" applyNumberFormat="0" applyFill="0" applyAlignment="0" applyProtection="0"/>
    <xf numFmtId="0" fontId="140" fillId="0" borderId="54" applyNumberFormat="0" applyFill="0" applyAlignment="0" applyProtection="0"/>
    <xf numFmtId="0" fontId="140" fillId="0" borderId="54" applyNumberFormat="0" applyFill="0" applyAlignment="0" applyProtection="0"/>
    <xf numFmtId="0" fontId="140" fillId="0" borderId="54"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58" fillId="0" borderId="0"/>
    <xf numFmtId="0" fontId="67" fillId="0" borderId="40"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124" fillId="0" borderId="0"/>
    <xf numFmtId="0" fontId="144" fillId="0" borderId="54" applyNumberFormat="0" applyFill="0" applyAlignment="0" applyProtection="0"/>
    <xf numFmtId="0" fontId="140" fillId="0" borderId="54"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144" fillId="0" borderId="55" applyNumberFormat="0" applyFill="0" applyAlignment="0" applyProtection="0"/>
    <xf numFmtId="0" fontId="144" fillId="0" borderId="55"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144" fillId="0" borderId="54"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145" fillId="0" borderId="56" applyNumberFormat="0" applyFill="0" applyAlignment="0" applyProtection="0"/>
    <xf numFmtId="0" fontId="145" fillId="0" borderId="56" applyNumberFormat="0" applyFill="0" applyAlignment="0" applyProtection="0"/>
    <xf numFmtId="0" fontId="144" fillId="0" borderId="55" applyNumberFormat="0" applyFill="0" applyAlignment="0" applyProtection="0"/>
    <xf numFmtId="0" fontId="140" fillId="0" borderId="54" applyNumberFormat="0" applyFill="0" applyAlignment="0" applyProtection="0"/>
    <xf numFmtId="0" fontId="140" fillId="0" borderId="54" applyNumberFormat="0" applyFill="0" applyAlignment="0" applyProtection="0"/>
    <xf numFmtId="0" fontId="140" fillId="0" borderId="54"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58" fillId="0" borderId="0"/>
    <xf numFmtId="0" fontId="67" fillId="0" borderId="40"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124" fillId="0" borderId="0"/>
    <xf numFmtId="0" fontId="124" fillId="0" borderId="0"/>
    <xf numFmtId="0" fontId="140" fillId="0" borderId="54" applyNumberFormat="0" applyFill="0" applyAlignment="0" applyProtection="0"/>
    <xf numFmtId="0" fontId="140" fillId="0" borderId="54" applyNumberFormat="0" applyFill="0" applyAlignment="0" applyProtection="0"/>
    <xf numFmtId="0" fontId="140" fillId="0" borderId="54" applyNumberFormat="0" applyFill="0" applyAlignment="0" applyProtection="0"/>
    <xf numFmtId="0" fontId="140" fillId="0" borderId="54" applyNumberFormat="0" applyFill="0" applyAlignment="0" applyProtection="0"/>
    <xf numFmtId="0" fontId="67" fillId="0" borderId="40" applyNumberFormat="0" applyFill="0" applyAlignment="0" applyProtection="0"/>
    <xf numFmtId="0" fontId="144" fillId="0" borderId="55" applyNumberFormat="0" applyFill="0" applyAlignment="0" applyProtection="0"/>
    <xf numFmtId="0" fontId="144" fillId="0" borderId="55"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67" fillId="0" borderId="40" applyNumberFormat="0" applyFill="0" applyAlignment="0" applyProtection="0"/>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68" fillId="0" borderId="41" applyNumberFormat="0" applyFill="0" applyAlignment="0" applyProtection="0"/>
    <xf numFmtId="0" fontId="68" fillId="0" borderId="41"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7"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8" fillId="0" borderId="41"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8" fillId="0" borderId="41"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8" fillId="0" borderId="41" applyNumberFormat="0" applyFill="0" applyAlignment="0" applyProtection="0"/>
    <xf numFmtId="0" fontId="148" fillId="0" borderId="41" applyNumberFormat="0" applyFill="0" applyAlignment="0" applyProtection="0"/>
    <xf numFmtId="0" fontId="148" fillId="0" borderId="41" applyNumberFormat="0" applyFill="0" applyAlignment="0" applyProtection="0"/>
    <xf numFmtId="0" fontId="148" fillId="0" borderId="41" applyNumberFormat="0" applyFill="0" applyAlignment="0" applyProtection="0"/>
    <xf numFmtId="0" fontId="149" fillId="0" borderId="58" applyNumberFormat="0" applyFill="0" applyAlignment="0" applyProtection="0"/>
    <xf numFmtId="0" fontId="149" fillId="0" borderId="58" applyNumberFormat="0" applyFill="0" applyAlignment="0" applyProtection="0"/>
    <xf numFmtId="0" fontId="149" fillId="0" borderId="58" applyNumberFormat="0" applyFill="0" applyAlignment="0" applyProtection="0"/>
    <xf numFmtId="0" fontId="149" fillId="0" borderId="58" applyNumberFormat="0" applyFill="0" applyAlignment="0" applyProtection="0"/>
    <xf numFmtId="0" fontId="149" fillId="0" borderId="58" applyNumberFormat="0" applyFill="0" applyAlignment="0" applyProtection="0"/>
    <xf numFmtId="0" fontId="149" fillId="0" borderId="58" applyNumberFormat="0" applyFill="0" applyAlignment="0" applyProtection="0"/>
    <xf numFmtId="0" fontId="149" fillId="0" borderId="58" applyNumberFormat="0" applyFill="0" applyAlignment="0" applyProtection="0"/>
    <xf numFmtId="0" fontId="149" fillId="0" borderId="58" applyNumberFormat="0" applyFill="0" applyAlignment="0" applyProtection="0"/>
    <xf numFmtId="0" fontId="149" fillId="0" borderId="58" applyNumberFormat="0" applyFill="0" applyAlignment="0" applyProtection="0"/>
    <xf numFmtId="0" fontId="149" fillId="0" borderId="58" applyNumberFormat="0" applyFill="0" applyAlignment="0" applyProtection="0"/>
    <xf numFmtId="0" fontId="148" fillId="0" borderId="41" applyNumberFormat="0" applyFill="0" applyAlignment="0" applyProtection="0"/>
    <xf numFmtId="0" fontId="148" fillId="0" borderId="41" applyNumberFormat="0" applyFill="0" applyAlignment="0" applyProtection="0"/>
    <xf numFmtId="0" fontId="148" fillId="0" borderId="41"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50" fillId="0" borderId="59" applyNumberFormat="0" applyFill="0" applyAlignment="0" applyProtection="0"/>
    <xf numFmtId="0" fontId="149" fillId="0" borderId="58" applyNumberFormat="0" applyFill="0" applyAlignment="0" applyProtection="0"/>
    <xf numFmtId="0" fontId="149" fillId="0" borderId="58" applyNumberFormat="0" applyFill="0" applyAlignment="0" applyProtection="0"/>
    <xf numFmtId="0" fontId="149" fillId="0" borderId="58" applyNumberFormat="0" applyFill="0" applyAlignment="0" applyProtection="0"/>
    <xf numFmtId="0" fontId="149" fillId="0" borderId="58" applyNumberFormat="0" applyFill="0" applyAlignment="0" applyProtection="0"/>
    <xf numFmtId="0" fontId="149" fillId="0" borderId="58" applyNumberFormat="0" applyFill="0" applyAlignment="0" applyProtection="0"/>
    <xf numFmtId="0" fontId="149" fillId="0" borderId="58" applyNumberFormat="0" applyFill="0" applyAlignment="0" applyProtection="0"/>
    <xf numFmtId="0" fontId="149" fillId="0" borderId="58" applyNumberFormat="0" applyFill="0" applyAlignment="0" applyProtection="0"/>
    <xf numFmtId="0" fontId="149" fillId="0" borderId="58" applyNumberFormat="0" applyFill="0" applyAlignment="0" applyProtection="0"/>
    <xf numFmtId="0" fontId="149" fillId="0" borderId="58" applyNumberFormat="0" applyFill="0" applyAlignment="0" applyProtection="0"/>
    <xf numFmtId="0" fontId="149" fillId="0" borderId="58" applyNumberFormat="0" applyFill="0" applyAlignment="0" applyProtection="0"/>
    <xf numFmtId="0" fontId="148" fillId="0" borderId="41" applyNumberFormat="0" applyFill="0" applyAlignment="0" applyProtection="0"/>
    <xf numFmtId="0" fontId="148" fillId="0" borderId="41" applyNumberFormat="0" applyFill="0" applyAlignment="0" applyProtection="0"/>
    <xf numFmtId="0" fontId="148" fillId="0" borderId="41" applyNumberFormat="0" applyFill="0" applyAlignment="0" applyProtection="0"/>
    <xf numFmtId="0" fontId="150" fillId="0" borderId="59"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7"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7"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68" fillId="0" borderId="41"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68" fillId="0" borderId="41"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68" fillId="0" borderId="41" applyNumberFormat="0" applyFill="0" applyAlignment="0" applyProtection="0"/>
    <xf numFmtId="0" fontId="68" fillId="0" borderId="41"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68" fillId="0" borderId="41"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68" fillId="0" borderId="41"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7" fillId="0" borderId="57" applyNumberFormat="0" applyFill="0" applyAlignment="0" applyProtection="0"/>
    <xf numFmtId="0" fontId="147" fillId="0" borderId="57" applyNumberFormat="0" applyFill="0" applyAlignment="0" applyProtection="0"/>
    <xf numFmtId="0" fontId="147" fillId="0" borderId="57" applyNumberFormat="0" applyFill="0" applyAlignment="0" applyProtection="0"/>
    <xf numFmtId="0" fontId="147" fillId="0" borderId="57" applyNumberFormat="0" applyFill="0" applyAlignment="0" applyProtection="0"/>
    <xf numFmtId="0" fontId="147" fillId="0" borderId="57" applyNumberFormat="0" applyFill="0" applyAlignment="0" applyProtection="0"/>
    <xf numFmtId="0" fontId="147" fillId="0" borderId="57" applyNumberFormat="0" applyFill="0" applyAlignment="0" applyProtection="0"/>
    <xf numFmtId="0" fontId="147" fillId="0" borderId="57" applyNumberFormat="0" applyFill="0" applyAlignment="0" applyProtection="0"/>
    <xf numFmtId="0" fontId="147" fillId="0" borderId="57" applyNumberFormat="0" applyFill="0" applyAlignment="0" applyProtection="0"/>
    <xf numFmtId="0" fontId="147" fillId="0" borderId="57" applyNumberFormat="0" applyFill="0" applyAlignment="0" applyProtection="0"/>
    <xf numFmtId="0" fontId="147"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68" fillId="0" borderId="41" applyNumberFormat="0" applyFill="0" applyAlignment="0" applyProtection="0"/>
    <xf numFmtId="0" fontId="68" fillId="0" borderId="41" applyNumberFormat="0" applyFill="0" applyAlignment="0" applyProtection="0"/>
    <xf numFmtId="0" fontId="68" fillId="0" borderId="41" applyNumberFormat="0" applyFill="0" applyAlignment="0" applyProtection="0"/>
    <xf numFmtId="0" fontId="68" fillId="0" borderId="41"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68" fillId="0" borderId="41" applyNumberFormat="0" applyFill="0" applyAlignment="0" applyProtection="0"/>
    <xf numFmtId="0" fontId="68" fillId="0" borderId="41" applyNumberFormat="0" applyFill="0" applyAlignment="0" applyProtection="0"/>
    <xf numFmtId="0" fontId="68" fillId="0" borderId="41"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68" fillId="0" borderId="41" applyNumberFormat="0" applyFill="0" applyAlignment="0" applyProtection="0"/>
    <xf numFmtId="0" fontId="68" fillId="0" borderId="41" applyNumberFormat="0" applyFill="0" applyAlignment="0" applyProtection="0"/>
    <xf numFmtId="0" fontId="68" fillId="0" borderId="41" applyNumberFormat="0" applyFill="0" applyAlignment="0" applyProtection="0"/>
    <xf numFmtId="0" fontId="151" fillId="0" borderId="59"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51" fillId="0" borderId="59"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68" fillId="0" borderId="41"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68" fillId="0" borderId="41" applyNumberFormat="0" applyFill="0" applyAlignment="0" applyProtection="0"/>
    <xf numFmtId="0" fontId="68" fillId="0" borderId="41" applyNumberFormat="0" applyFill="0" applyAlignment="0" applyProtection="0"/>
    <xf numFmtId="0" fontId="147" fillId="0" borderId="58"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68" fillId="0" borderId="41"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146" fillId="0" borderId="57" applyNumberFormat="0" applyFill="0" applyAlignment="0" applyProtection="0"/>
    <xf numFmtId="0" fontId="68" fillId="0" borderId="41"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68" fillId="0" borderId="41" applyNumberFormat="0" applyFill="0" applyAlignment="0" applyProtection="0"/>
    <xf numFmtId="0" fontId="68" fillId="0" borderId="41" applyNumberFormat="0" applyFill="0" applyAlignment="0" applyProtection="0"/>
    <xf numFmtId="0" fontId="68" fillId="0" borderId="41" applyNumberFormat="0" applyFill="0" applyAlignment="0" applyProtection="0"/>
    <xf numFmtId="0" fontId="68" fillId="0" borderId="41"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68" fillId="0" borderId="41" applyNumberFormat="0" applyFill="0" applyAlignment="0" applyProtection="0"/>
    <xf numFmtId="0" fontId="68" fillId="0" borderId="41" applyNumberFormat="0" applyFill="0" applyAlignment="0" applyProtection="0"/>
    <xf numFmtId="0" fontId="68" fillId="0" borderId="41" applyNumberFormat="0" applyFill="0" applyAlignment="0" applyProtection="0"/>
    <xf numFmtId="0" fontId="68" fillId="0" borderId="41"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68" fillId="0" borderId="41" applyNumberFormat="0" applyFill="0" applyAlignment="0" applyProtection="0"/>
    <xf numFmtId="0" fontId="68" fillId="0" borderId="41" applyNumberFormat="0" applyFill="0" applyAlignment="0" applyProtection="0"/>
    <xf numFmtId="0" fontId="147" fillId="0" borderId="58" applyNumberFormat="0" applyFill="0" applyAlignment="0" applyProtection="0"/>
    <xf numFmtId="0" fontId="68" fillId="0" borderId="41"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147" fillId="0" borderId="58" applyNumberFormat="0" applyFill="0" applyAlignment="0" applyProtection="0"/>
    <xf numFmtId="0" fontId="68" fillId="0" borderId="41" applyNumberFormat="0" applyFill="0" applyAlignment="0" applyProtection="0"/>
    <xf numFmtId="0" fontId="68" fillId="0" borderId="41" applyNumberFormat="0" applyFill="0" applyAlignment="0" applyProtection="0"/>
    <xf numFmtId="0" fontId="147" fillId="0" borderId="58" applyNumberFormat="0" applyFill="0" applyAlignment="0" applyProtection="0"/>
    <xf numFmtId="0" fontId="68" fillId="0" borderId="41" applyNumberFormat="0" applyFill="0" applyAlignment="0" applyProtection="0"/>
    <xf numFmtId="0" fontId="68" fillId="0" borderId="41"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46"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9" fillId="0" borderId="0" applyNumberFormat="0" applyFill="0" applyBorder="0" applyAlignment="0" applyProtection="0"/>
    <xf numFmtId="0" fontId="149"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49"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58" fillId="0" borderId="0"/>
    <xf numFmtId="0" fontId="148" fillId="0" borderId="0" applyNumberFormat="0" applyFill="0" applyBorder="0" applyAlignment="0" applyProtection="0"/>
    <xf numFmtId="0" fontId="146"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6"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68" fillId="0" borderId="0" applyNumberFormat="0" applyFill="0" applyBorder="0" applyAlignment="0" applyProtection="0"/>
    <xf numFmtId="0" fontId="147"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58"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24" fillId="0" borderId="0"/>
    <xf numFmtId="0" fontId="147" fillId="0" borderId="0" applyNumberFormat="0" applyFill="0" applyBorder="0" applyAlignment="0" applyProtection="0"/>
    <xf numFmtId="0" fontId="146"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51" fillId="0" borderId="0" applyNumberFormat="0" applyFill="0" applyBorder="0" applyAlignment="0" applyProtection="0"/>
    <xf numFmtId="0" fontId="151" fillId="0" borderId="0" applyNumberFormat="0" applyFill="0" applyBorder="0" applyAlignment="0" applyProtection="0"/>
    <xf numFmtId="0" fontId="147"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58"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24" fillId="0" borderId="0"/>
    <xf numFmtId="0" fontId="124" fillId="0" borderId="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146" fillId="0" borderId="0" applyNumberFormat="0" applyFill="0" applyBorder="0" applyAlignment="0" applyProtection="0"/>
    <xf numFmtId="0" fontId="68"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30" fillId="68" borderId="0"/>
    <xf numFmtId="0" fontId="30" fillId="68" borderId="0"/>
    <xf numFmtId="0" fontId="30" fillId="68" borderId="0"/>
    <xf numFmtId="0" fontId="30" fillId="68" borderId="0"/>
    <xf numFmtId="0" fontId="30" fillId="68" borderId="0"/>
    <xf numFmtId="0" fontId="30" fillId="68" borderId="0"/>
    <xf numFmtId="0" fontId="30" fillId="68" borderId="0"/>
    <xf numFmtId="0" fontId="133" fillId="0" borderId="16">
      <alignment horizontal="center" wrapText="1"/>
    </xf>
    <xf numFmtId="0" fontId="133" fillId="0" borderId="16">
      <alignment horizontal="center" wrapText="1"/>
    </xf>
    <xf numFmtId="0" fontId="133" fillId="0" borderId="16">
      <alignment horizontal="center" wrapText="1"/>
    </xf>
    <xf numFmtId="0" fontId="133" fillId="0" borderId="16">
      <alignment horizontal="center" wrapText="1"/>
    </xf>
    <xf numFmtId="0" fontId="30" fillId="68" borderId="0"/>
    <xf numFmtId="0" fontId="152" fillId="0" borderId="0" applyNumberFormat="0" applyFill="0" applyBorder="0" applyAlignment="0" applyProtection="0">
      <alignment vertical="top"/>
      <protection locked="0"/>
    </xf>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58" fillId="0" borderId="0"/>
    <xf numFmtId="0" fontId="155"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58" fillId="0" borderId="0"/>
    <xf numFmtId="0" fontId="153" fillId="0" borderId="0" applyNumberFormat="0" applyFill="0" applyBorder="0" applyAlignment="0" applyProtection="0"/>
    <xf numFmtId="0" fontId="156" fillId="0" borderId="0" applyNumberFormat="0" applyFill="0" applyBorder="0" applyAlignment="0" applyProtection="0"/>
    <xf numFmtId="0" fontId="157" fillId="14" borderId="42" applyNumberFormat="0" applyAlignment="0" applyProtection="0"/>
    <xf numFmtId="0" fontId="72" fillId="14" borderId="42"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24" fillId="0" borderId="0"/>
    <xf numFmtId="0" fontId="28" fillId="2" borderId="0" applyNumberFormat="0" applyFont="0" applyBorder="0" applyAlignment="0">
      <protection locked="0"/>
    </xf>
    <xf numFmtId="0" fontId="159" fillId="14" borderId="42" applyNumberFormat="0" applyAlignment="0" applyProtection="0"/>
    <xf numFmtId="0" fontId="159" fillId="14" borderId="42" applyNumberFormat="0" applyAlignment="0" applyProtection="0"/>
    <xf numFmtId="0" fontId="159" fillId="14" borderId="42" applyNumberFormat="0" applyAlignment="0" applyProtection="0"/>
    <xf numFmtId="0" fontId="160" fillId="44" borderId="49" applyNumberFormat="0" applyAlignment="0" applyProtection="0"/>
    <xf numFmtId="0" fontId="160" fillId="44" borderId="49" applyNumberFormat="0" applyAlignment="0" applyProtection="0"/>
    <xf numFmtId="0" fontId="159" fillId="14" borderId="42" applyNumberFormat="0" applyAlignment="0" applyProtection="0"/>
    <xf numFmtId="0" fontId="28" fillId="2" borderId="0" applyNumberFormat="0" applyFont="0" applyBorder="0" applyAlignment="0">
      <protection locked="0"/>
    </xf>
    <xf numFmtId="0" fontId="158" fillId="44" borderId="49" applyNumberFormat="0" applyAlignment="0" applyProtection="0"/>
    <xf numFmtId="0" fontId="158" fillId="44" borderId="49" applyNumberFormat="0" applyAlignment="0" applyProtection="0"/>
    <xf numFmtId="0" fontId="28" fillId="2" borderId="0" applyNumberFormat="0" applyFont="0" applyBorder="0" applyAlignment="0">
      <protection locked="0"/>
    </xf>
    <xf numFmtId="0" fontId="58" fillId="0" borderId="0"/>
    <xf numFmtId="0" fontId="58" fillId="0" borderId="0"/>
    <xf numFmtId="0" fontId="28" fillId="2" borderId="0" applyNumberFormat="0" applyFont="0" applyBorder="0" applyAlignment="0">
      <protection locked="0"/>
    </xf>
    <xf numFmtId="0" fontId="72" fillId="14" borderId="42" applyNumberFormat="0" applyAlignment="0" applyProtection="0"/>
    <xf numFmtId="0" fontId="72" fillId="14" borderId="42" applyNumberFormat="0" applyAlignment="0" applyProtection="0"/>
    <xf numFmtId="0" fontId="72" fillId="14" borderId="42" applyNumberFormat="0" applyAlignment="0" applyProtection="0"/>
    <xf numFmtId="0" fontId="158" fillId="44" borderId="49" applyNumberFormat="0" applyAlignment="0" applyProtection="0"/>
    <xf numFmtId="0" fontId="158" fillId="44" borderId="49" applyNumberFormat="0" applyAlignment="0" applyProtection="0"/>
    <xf numFmtId="0" fontId="28" fillId="2" borderId="0" applyNumberFormat="0" applyFont="0" applyBorder="0" applyAlignment="0">
      <protection locked="0"/>
    </xf>
    <xf numFmtId="0" fontId="28" fillId="2" borderId="0" applyNumberFormat="0" applyFont="0" applyBorder="0" applyAlignment="0">
      <protection locked="0"/>
    </xf>
    <xf numFmtId="0" fontId="124" fillId="0" borderId="0"/>
    <xf numFmtId="0" fontId="72" fillId="52" borderId="42" applyNumberFormat="0" applyAlignment="0" applyProtection="0"/>
    <xf numFmtId="0" fontId="72" fillId="14" borderId="42"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72" fillId="52" borderId="42" applyNumberFormat="0" applyAlignment="0" applyProtection="0"/>
    <xf numFmtId="0" fontId="158" fillId="44" borderId="49" applyNumberFormat="0" applyAlignment="0" applyProtection="0"/>
    <xf numFmtId="0" fontId="72" fillId="52" borderId="42" applyNumberFormat="0" applyAlignment="0" applyProtection="0"/>
    <xf numFmtId="0" fontId="72" fillId="52" borderId="42" applyNumberFormat="0" applyAlignment="0" applyProtection="0"/>
    <xf numFmtId="0" fontId="72" fillId="14" borderId="42" applyNumberFormat="0" applyAlignment="0" applyProtection="0"/>
    <xf numFmtId="0" fontId="124" fillId="0" borderId="0"/>
    <xf numFmtId="0" fontId="72" fillId="14" borderId="42" applyNumberFormat="0" applyAlignment="0" applyProtection="0"/>
    <xf numFmtId="0" fontId="158" fillId="44" borderId="49" applyNumberFormat="0" applyAlignment="0" applyProtection="0"/>
    <xf numFmtId="0" fontId="72" fillId="14" borderId="42"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52" borderId="49" applyNumberFormat="0" applyAlignment="0" applyProtection="0"/>
    <xf numFmtId="0" fontId="158" fillId="52"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44" borderId="49" applyNumberFormat="0" applyAlignment="0" applyProtection="0"/>
    <xf numFmtId="0" fontId="158" fillId="52" borderId="49" applyNumberFormat="0" applyAlignment="0" applyProtection="0"/>
    <xf numFmtId="0" fontId="72" fillId="52" borderId="42" applyNumberFormat="0" applyAlignment="0" applyProtection="0"/>
    <xf numFmtId="0" fontId="159" fillId="14" borderId="42" applyNumberFormat="0" applyAlignment="0" applyProtection="0"/>
    <xf numFmtId="0" fontId="159" fillId="14" borderId="42" applyNumberFormat="0" applyAlignment="0" applyProtection="0"/>
    <xf numFmtId="0" fontId="159" fillId="14" borderId="42" applyNumberFormat="0" applyAlignment="0" applyProtection="0"/>
    <xf numFmtId="0" fontId="160" fillId="44" borderId="49" applyNumberFormat="0" applyAlignment="0" applyProtection="0"/>
    <xf numFmtId="0" fontId="160" fillId="44" borderId="49" applyNumberFormat="0" applyAlignment="0" applyProtection="0"/>
    <xf numFmtId="0" fontId="58" fillId="0" borderId="0"/>
    <xf numFmtId="0" fontId="28" fillId="2" borderId="0" applyNumberFormat="0" applyFont="0" applyBorder="0" applyAlignment="0">
      <protection locked="0"/>
    </xf>
    <xf numFmtId="0" fontId="157" fillId="14" borderId="42" applyNumberFormat="0" applyAlignment="0" applyProtection="0"/>
    <xf numFmtId="0" fontId="157" fillId="14" borderId="42" applyNumberFormat="0" applyAlignment="0" applyProtection="0"/>
    <xf numFmtId="0" fontId="28" fillId="2" borderId="0" applyNumberFormat="0" applyFont="0" applyBorder="0" applyAlignment="0">
      <protection locked="0"/>
    </xf>
    <xf numFmtId="0" fontId="28" fillId="2" borderId="0" applyNumberFormat="0" applyFont="0" applyBorder="0" applyAlignment="0">
      <protection locked="0"/>
    </xf>
    <xf numFmtId="0" fontId="72" fillId="52" borderId="42" applyNumberFormat="0" applyAlignment="0" applyProtection="0"/>
    <xf numFmtId="0" fontId="72" fillId="52" borderId="42" applyNumberFormat="0" applyAlignment="0" applyProtection="0"/>
    <xf numFmtId="0" fontId="28" fillId="2" borderId="0" applyNumberFormat="0" applyFont="0" applyBorder="0" applyAlignment="0">
      <protection locked="0"/>
    </xf>
    <xf numFmtId="0" fontId="124" fillId="0" borderId="0"/>
    <xf numFmtId="0" fontId="28" fillId="2" borderId="0" applyNumberFormat="0" applyFont="0" applyBorder="0" applyAlignment="0">
      <protection locked="0"/>
    </xf>
    <xf numFmtId="0" fontId="72" fillId="52" borderId="42" applyNumberFormat="0" applyAlignment="0" applyProtection="0"/>
    <xf numFmtId="0" fontId="157" fillId="14" borderId="42" applyNumberFormat="0" applyAlignment="0" applyProtection="0"/>
    <xf numFmtId="0" fontId="157" fillId="14" borderId="42" applyNumberFormat="0" applyAlignment="0" applyProtection="0"/>
    <xf numFmtId="0" fontId="72" fillId="52" borderId="42" applyNumberFormat="0" applyAlignment="0" applyProtection="0"/>
    <xf numFmtId="0" fontId="72" fillId="14" borderId="42" applyNumberFormat="0" applyAlignment="0" applyProtection="0"/>
    <xf numFmtId="0" fontId="72" fillId="14" borderId="42" applyNumberFormat="0" applyAlignment="0" applyProtection="0"/>
    <xf numFmtId="0" fontId="58" fillId="0" borderId="0"/>
    <xf numFmtId="0" fontId="158" fillId="52" borderId="49" applyNumberFormat="0" applyAlignment="0" applyProtection="0"/>
    <xf numFmtId="0" fontId="157" fillId="14" borderId="42" applyNumberFormat="0" applyAlignment="0" applyProtection="0"/>
    <xf numFmtId="0" fontId="157" fillId="14" borderId="42" applyNumberFormat="0" applyAlignment="0" applyProtection="0"/>
    <xf numFmtId="0" fontId="159" fillId="14" borderId="42" applyNumberFormat="0" applyAlignment="0" applyProtection="0"/>
    <xf numFmtId="0" fontId="159" fillId="14" borderId="42" applyNumberFormat="0" applyAlignment="0" applyProtection="0"/>
    <xf numFmtId="0" fontId="157" fillId="14" borderId="42" applyNumberFormat="0" applyAlignment="0" applyProtection="0"/>
    <xf numFmtId="0" fontId="161" fillId="44" borderId="49" applyNumberFormat="0" applyAlignment="0" applyProtection="0"/>
    <xf numFmtId="0" fontId="72" fillId="14" borderId="42" applyNumberFormat="0" applyAlignment="0" applyProtection="0"/>
    <xf numFmtId="0" fontId="72" fillId="14" borderId="42" applyNumberFormat="0" applyAlignment="0" applyProtection="0"/>
    <xf numFmtId="0" fontId="161" fillId="44" borderId="49" applyNumberFormat="0" applyAlignment="0" applyProtection="0"/>
    <xf numFmtId="0" fontId="58" fillId="0" borderId="0"/>
    <xf numFmtId="0" fontId="159" fillId="14" borderId="42" applyNumberFormat="0" applyAlignment="0" applyProtection="0"/>
    <xf numFmtId="0" fontId="58" fillId="0" borderId="0"/>
    <xf numFmtId="0" fontId="157" fillId="14" borderId="42" applyNumberFormat="0" applyAlignment="0" applyProtection="0"/>
    <xf numFmtId="0" fontId="157" fillId="14" borderId="42" applyNumberFormat="0" applyAlignment="0" applyProtection="0"/>
    <xf numFmtId="0" fontId="157" fillId="14" borderId="42" applyNumberFormat="0" applyAlignment="0" applyProtection="0"/>
    <xf numFmtId="0" fontId="157" fillId="14" borderId="42" applyNumberFormat="0" applyAlignment="0" applyProtection="0"/>
    <xf numFmtId="0" fontId="44" fillId="68" borderId="0" applyNumberFormat="0">
      <alignment horizontal="left" vertical="top"/>
    </xf>
    <xf numFmtId="0" fontId="44" fillId="68" borderId="0" applyNumberFormat="0">
      <alignment horizontal="left" vertical="top"/>
    </xf>
    <xf numFmtId="0" fontId="120" fillId="0" borderId="0">
      <alignment wrapText="1"/>
    </xf>
    <xf numFmtId="0" fontId="58" fillId="0" borderId="0"/>
    <xf numFmtId="0" fontId="75" fillId="0" borderId="44" applyNumberFormat="0" applyFill="0" applyAlignment="0" applyProtection="0"/>
    <xf numFmtId="0" fontId="75" fillId="0" borderId="44" applyNumberFormat="0" applyFill="0" applyAlignment="0" applyProtection="0"/>
    <xf numFmtId="0" fontId="162" fillId="0" borderId="60"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4" fillId="0" borderId="61" applyNumberFormat="0" applyFill="0" applyAlignment="0" applyProtection="0"/>
    <xf numFmtId="0" fontId="164" fillId="0" borderId="61" applyNumberFormat="0" applyFill="0" applyAlignment="0" applyProtection="0"/>
    <xf numFmtId="0" fontId="162" fillId="0" borderId="60" applyNumberFormat="0" applyFill="0" applyAlignment="0" applyProtection="0"/>
    <xf numFmtId="0" fontId="162" fillId="0" borderId="60" applyNumberFormat="0" applyFill="0" applyAlignment="0" applyProtection="0"/>
    <xf numFmtId="0" fontId="58" fillId="0" borderId="0"/>
    <xf numFmtId="0" fontId="58" fillId="0" borderId="0"/>
    <xf numFmtId="0" fontId="163" fillId="0" borderId="44" applyNumberFormat="0" applyFill="0" applyAlignment="0" applyProtection="0"/>
    <xf numFmtId="0" fontId="162" fillId="0" borderId="60"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2" fillId="0" borderId="60" applyNumberFormat="0" applyFill="0" applyAlignment="0" applyProtection="0"/>
    <xf numFmtId="0" fontId="165" fillId="0" borderId="60" applyNumberFormat="0" applyFill="0" applyAlignment="0" applyProtection="0"/>
    <xf numFmtId="0" fontId="165" fillId="0" borderId="60" applyNumberFormat="0" applyFill="0" applyAlignment="0" applyProtection="0"/>
    <xf numFmtId="0" fontId="162" fillId="0" borderId="60" applyNumberFormat="0" applyFill="0" applyAlignment="0" applyProtection="0"/>
    <xf numFmtId="0" fontId="162" fillId="0" borderId="60" applyNumberFormat="0" applyFill="0" applyAlignment="0" applyProtection="0"/>
    <xf numFmtId="0" fontId="75" fillId="0" borderId="44" applyNumberFormat="0" applyFill="0" applyAlignment="0" applyProtection="0"/>
    <xf numFmtId="0" fontId="162" fillId="0" borderId="60" applyNumberFormat="0" applyFill="0" applyAlignment="0" applyProtection="0"/>
    <xf numFmtId="0" fontId="162" fillId="0" borderId="60" applyNumberFormat="0" applyFill="0" applyAlignment="0" applyProtection="0"/>
    <xf numFmtId="0" fontId="75" fillId="0" borderId="44" applyNumberFormat="0" applyFill="0" applyAlignment="0" applyProtection="0"/>
    <xf numFmtId="0" fontId="58" fillId="0" borderId="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124" fillId="0" borderId="0"/>
    <xf numFmtId="0" fontId="165" fillId="0" borderId="60" applyNumberFormat="0" applyFill="0" applyAlignment="0" applyProtection="0"/>
    <xf numFmtId="0" fontId="162" fillId="0" borderId="60"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165" fillId="0" borderId="60" applyNumberFormat="0" applyFill="0" applyAlignment="0" applyProtection="0"/>
    <xf numFmtId="0" fontId="165" fillId="0" borderId="60" applyNumberFormat="0" applyFill="0" applyAlignment="0" applyProtection="0"/>
    <xf numFmtId="0" fontId="75" fillId="0" borderId="44" applyNumberFormat="0" applyFill="0" applyAlignment="0" applyProtection="0"/>
    <xf numFmtId="0" fontId="166" fillId="0" borderId="61" applyNumberFormat="0" applyFill="0" applyAlignment="0" applyProtection="0"/>
    <xf numFmtId="0" fontId="166" fillId="0" borderId="61" applyNumberFormat="0" applyFill="0" applyAlignment="0" applyProtection="0"/>
    <xf numFmtId="0" fontId="162" fillId="0" borderId="60" applyNumberFormat="0" applyFill="0" applyAlignment="0" applyProtection="0"/>
    <xf numFmtId="0" fontId="162" fillId="0" borderId="60" applyNumberFormat="0" applyFill="0" applyAlignment="0" applyProtection="0"/>
    <xf numFmtId="0" fontId="124" fillId="0" borderId="0"/>
    <xf numFmtId="0" fontId="58" fillId="0" borderId="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124" fillId="0" borderId="0"/>
    <xf numFmtId="0" fontId="124" fillId="0" borderId="0"/>
    <xf numFmtId="0" fontId="162" fillId="0" borderId="60" applyNumberFormat="0" applyFill="0" applyAlignment="0" applyProtection="0"/>
    <xf numFmtId="0" fontId="162" fillId="0" borderId="60"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4" fillId="0" borderId="61" applyNumberFormat="0" applyFill="0" applyAlignment="0" applyProtection="0"/>
    <xf numFmtId="0" fontId="164" fillId="0" borderId="61" applyNumberFormat="0" applyFill="0" applyAlignment="0" applyProtection="0"/>
    <xf numFmtId="0" fontId="58" fillId="0" borderId="0"/>
    <xf numFmtId="0" fontId="167" fillId="0" borderId="44" applyNumberFormat="0" applyFill="0" applyAlignment="0" applyProtection="0"/>
    <xf numFmtId="0" fontId="162" fillId="0" borderId="60" applyNumberFormat="0" applyFill="0" applyAlignment="0" applyProtection="0"/>
    <xf numFmtId="0" fontId="162" fillId="0" borderId="60" applyNumberFormat="0" applyFill="0" applyAlignment="0" applyProtection="0"/>
    <xf numFmtId="0" fontId="167" fillId="0" borderId="44" applyNumberFormat="0" applyFill="0" applyAlignment="0" applyProtection="0"/>
    <xf numFmtId="0" fontId="58" fillId="0" borderId="0"/>
    <xf numFmtId="0" fontId="167" fillId="0" borderId="44" applyNumberFormat="0" applyFill="0" applyAlignment="0" applyProtection="0"/>
    <xf numFmtId="0" fontId="162" fillId="0" borderId="60" applyNumberFormat="0" applyFill="0" applyAlignment="0" applyProtection="0"/>
    <xf numFmtId="0" fontId="167" fillId="0" borderId="44" applyNumberFormat="0" applyFill="0" applyAlignment="0" applyProtection="0"/>
    <xf numFmtId="0" fontId="167" fillId="0" borderId="44" applyNumberFormat="0" applyFill="0" applyAlignment="0" applyProtection="0"/>
    <xf numFmtId="0" fontId="162" fillId="0" borderId="60"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58" fillId="0" borderId="0"/>
    <xf numFmtId="0" fontId="162" fillId="0" borderId="60" applyNumberFormat="0" applyFill="0" applyAlignment="0" applyProtection="0"/>
    <xf numFmtId="0" fontId="167" fillId="0" borderId="44" applyNumberFormat="0" applyFill="0" applyAlignment="0" applyProtection="0"/>
    <xf numFmtId="0" fontId="167" fillId="0" borderId="44" applyNumberFormat="0" applyFill="0" applyAlignment="0" applyProtection="0"/>
    <xf numFmtId="0" fontId="163" fillId="0" borderId="44" applyNumberFormat="0" applyFill="0" applyAlignment="0" applyProtection="0"/>
    <xf numFmtId="0" fontId="163" fillId="0" borderId="44" applyNumberFormat="0" applyFill="0" applyAlignment="0" applyProtection="0"/>
    <xf numFmtId="0" fontId="167" fillId="0" borderId="44" applyNumberFormat="0" applyFill="0" applyAlignment="0" applyProtection="0"/>
    <xf numFmtId="0" fontId="168" fillId="0" borderId="61"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168" fillId="0" borderId="61" applyNumberFormat="0" applyFill="0" applyAlignment="0" applyProtection="0"/>
    <xf numFmtId="0" fontId="58" fillId="0" borderId="0"/>
    <xf numFmtId="0" fontId="163" fillId="0" borderId="44" applyNumberFormat="0" applyFill="0" applyAlignment="0" applyProtection="0"/>
    <xf numFmtId="0" fontId="58" fillId="0" borderId="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75" fillId="0" borderId="44" applyNumberFormat="0" applyFill="0" applyAlignment="0" applyProtection="0"/>
    <xf numFmtId="0" fontId="44" fillId="68" borderId="0"/>
    <xf numFmtId="0" fontId="44" fillId="68" borderId="0"/>
    <xf numFmtId="0" fontId="169" fillId="13" borderId="0" applyNumberFormat="0" applyBorder="0" applyAlignment="0" applyProtection="0"/>
    <xf numFmtId="0" fontId="71"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1" fillId="52" borderId="0" applyNumberFormat="0" applyBorder="0" applyAlignment="0" applyProtection="0"/>
    <xf numFmtId="0" fontId="171" fillId="52" borderId="0" applyNumberFormat="0" applyBorder="0" applyAlignment="0" applyProtection="0"/>
    <xf numFmtId="0" fontId="58" fillId="0" borderId="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172" fillId="52" borderId="0" applyNumberFormat="0" applyBorder="0" applyAlignment="0" applyProtection="0"/>
    <xf numFmtId="0" fontId="172" fillId="52" borderId="0" applyNumberFormat="0" applyBorder="0" applyAlignment="0" applyProtection="0"/>
    <xf numFmtId="0" fontId="124" fillId="0" borderId="0"/>
    <xf numFmtId="0" fontId="173" fillId="13" borderId="0" applyNumberFormat="0" applyBorder="0" applyAlignment="0" applyProtection="0"/>
    <xf numFmtId="0" fontId="71" fillId="13" borderId="0" applyNumberFormat="0" applyBorder="0" applyAlignment="0" applyProtection="0"/>
    <xf numFmtId="0" fontId="173" fillId="13" borderId="0" applyNumberFormat="0" applyBorder="0" applyAlignment="0" applyProtection="0"/>
    <xf numFmtId="0" fontId="173" fillId="13" borderId="0" applyNumberFormat="0" applyBorder="0" applyAlignment="0" applyProtection="0"/>
    <xf numFmtId="0" fontId="71" fillId="13" borderId="0" applyNumberFormat="0" applyBorder="0" applyAlignment="0" applyProtection="0"/>
    <xf numFmtId="0" fontId="124" fillId="0" borderId="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174" fillId="52" borderId="0" applyNumberFormat="0" applyBorder="0" applyAlignment="0" applyProtection="0"/>
    <xf numFmtId="0" fontId="174" fillId="52" borderId="0" applyNumberFormat="0" applyBorder="0" applyAlignment="0" applyProtection="0"/>
    <xf numFmtId="0" fontId="124" fillId="0" borderId="0"/>
    <xf numFmtId="0" fontId="174" fillId="52" borderId="0" applyNumberFormat="0" applyBorder="0" applyAlignment="0" applyProtection="0"/>
    <xf numFmtId="0" fontId="173"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1" fillId="52" borderId="0" applyNumberFormat="0" applyBorder="0" applyAlignment="0" applyProtection="0"/>
    <xf numFmtId="0" fontId="171" fillId="52" borderId="0" applyNumberFormat="0" applyBorder="0" applyAlignment="0" applyProtection="0"/>
    <xf numFmtId="0" fontId="58" fillId="0" borderId="0"/>
    <xf numFmtId="0" fontId="169" fillId="13" borderId="0" applyNumberFormat="0" applyBorder="0" applyAlignment="0" applyProtection="0"/>
    <xf numFmtId="0" fontId="173" fillId="13" borderId="0" applyNumberFormat="0" applyBorder="0" applyAlignment="0" applyProtection="0"/>
    <xf numFmtId="0" fontId="173" fillId="13" borderId="0" applyNumberFormat="0" applyBorder="0" applyAlignment="0" applyProtection="0"/>
    <xf numFmtId="0" fontId="169" fillId="13" borderId="0" applyNumberFormat="0" applyBorder="0" applyAlignment="0" applyProtection="0"/>
    <xf numFmtId="0" fontId="124" fillId="0" borderId="0"/>
    <xf numFmtId="0" fontId="169" fillId="13" borderId="0" applyNumberFormat="0" applyBorder="0" applyAlignment="0" applyProtection="0"/>
    <xf numFmtId="0" fontId="173"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73"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58" fillId="0" borderId="0"/>
    <xf numFmtId="0" fontId="174" fillId="52"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69" fillId="13" borderId="0" applyNumberFormat="0" applyBorder="0" applyAlignment="0" applyProtection="0"/>
    <xf numFmtId="0" fontId="175" fillId="52"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175" fillId="52" borderId="0" applyNumberFormat="0" applyBorder="0" applyAlignment="0" applyProtection="0"/>
    <xf numFmtId="0" fontId="58" fillId="0" borderId="0"/>
    <xf numFmtId="0" fontId="170" fillId="13" borderId="0" applyNumberFormat="0" applyBorder="0" applyAlignment="0" applyProtection="0"/>
    <xf numFmtId="0" fontId="58" fillId="0" borderId="0"/>
    <xf numFmtId="0" fontId="169"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18" fillId="0" borderId="0"/>
    <xf numFmtId="0" fontId="28" fillId="0" borderId="0"/>
    <xf numFmtId="0" fontId="115" fillId="0" borderId="0"/>
    <xf numFmtId="0" fontId="110" fillId="0" borderId="0"/>
    <xf numFmtId="0" fontId="28" fillId="0" borderId="0"/>
    <xf numFmtId="0" fontId="115" fillId="0" borderId="0"/>
    <xf numFmtId="0" fontId="1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28" fillId="0" borderId="0"/>
    <xf numFmtId="0" fontId="28" fillId="0" borderId="0"/>
    <xf numFmtId="0" fontId="110" fillId="0" borderId="0"/>
    <xf numFmtId="0" fontId="1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8" fillId="0" borderId="0"/>
    <xf numFmtId="0" fontId="28" fillId="0" borderId="0"/>
    <xf numFmtId="0" fontId="28" fillId="0" borderId="0"/>
    <xf numFmtId="0" fontId="18" fillId="0" borderId="0"/>
    <xf numFmtId="0" fontId="110" fillId="0" borderId="0"/>
    <xf numFmtId="0" fontId="28" fillId="0" borderId="0"/>
    <xf numFmtId="0" fontId="1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81" fillId="0" borderId="0"/>
    <xf numFmtId="0" fontId="81" fillId="0" borderId="0"/>
    <xf numFmtId="0" fontId="110" fillId="0" borderId="0"/>
    <xf numFmtId="0" fontId="81"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3" fillId="0" borderId="0"/>
    <xf numFmtId="0" fontId="3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8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83" fillId="0" borderId="0"/>
    <xf numFmtId="0" fontId="83" fillId="0" borderId="0"/>
    <xf numFmtId="0" fontId="18" fillId="0" borderId="0"/>
    <xf numFmtId="0" fontId="84" fillId="0" borderId="0"/>
    <xf numFmtId="0" fontId="83" fillId="0" borderId="0"/>
    <xf numFmtId="0" fontId="83" fillId="0" borderId="0"/>
    <xf numFmtId="0" fontId="84" fillId="0" borderId="0"/>
    <xf numFmtId="0" fontId="84" fillId="0" borderId="0"/>
    <xf numFmtId="0" fontId="84" fillId="0" borderId="0"/>
    <xf numFmtId="0" fontId="84" fillId="0" borderId="0"/>
    <xf numFmtId="0" fontId="18" fillId="0" borderId="0"/>
    <xf numFmtId="0" fontId="18" fillId="0" borderId="0"/>
    <xf numFmtId="0" fontId="84" fillId="0" borderId="0"/>
    <xf numFmtId="0" fontId="18" fillId="0" borderId="0"/>
    <xf numFmtId="0" fontId="83" fillId="0" borderId="0"/>
    <xf numFmtId="0" fontId="83" fillId="0" borderId="0"/>
    <xf numFmtId="0" fontId="83" fillId="0" borderId="0"/>
    <xf numFmtId="0" fontId="83" fillId="0" borderId="0"/>
    <xf numFmtId="0" fontId="83" fillId="0" borderId="0"/>
    <xf numFmtId="0" fontId="84" fillId="0" borderId="0"/>
    <xf numFmtId="0" fontId="84" fillId="0" borderId="0"/>
    <xf numFmtId="0" fontId="84" fillId="0" borderId="0"/>
    <xf numFmtId="0" fontId="84" fillId="0" borderId="0"/>
    <xf numFmtId="0" fontId="18" fillId="0" borderId="0"/>
    <xf numFmtId="0" fontId="83" fillId="0" borderId="0"/>
    <xf numFmtId="0" fontId="18" fillId="0" borderId="0"/>
    <xf numFmtId="0" fontId="81" fillId="0" borderId="0"/>
    <xf numFmtId="0" fontId="28" fillId="0" borderId="0"/>
    <xf numFmtId="0" fontId="28" fillId="0" borderId="0"/>
    <xf numFmtId="0" fontId="81" fillId="0" borderId="0"/>
    <xf numFmtId="0" fontId="18" fillId="0" borderId="0"/>
    <xf numFmtId="0" fontId="81" fillId="0" borderId="0"/>
    <xf numFmtId="0" fontId="81" fillId="0" borderId="0"/>
    <xf numFmtId="0" fontId="81" fillId="0" borderId="0"/>
    <xf numFmtId="0" fontId="110" fillId="0" borderId="0"/>
    <xf numFmtId="0" fontId="110" fillId="0" borderId="0"/>
    <xf numFmtId="0" fontId="83" fillId="0" borderId="0"/>
    <xf numFmtId="0" fontId="18" fillId="0" borderId="0"/>
    <xf numFmtId="0" fontId="83" fillId="0" borderId="0"/>
    <xf numFmtId="0" fontId="28" fillId="0" borderId="0"/>
    <xf numFmtId="0" fontId="28" fillId="0" borderId="0"/>
    <xf numFmtId="0" fontId="18" fillId="0" borderId="0"/>
    <xf numFmtId="0" fontId="18"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83" fillId="0" borderId="0"/>
    <xf numFmtId="0" fontId="18"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83"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4" fillId="0" borderId="0"/>
    <xf numFmtId="0" fontId="84" fillId="0" borderId="0"/>
    <xf numFmtId="0" fontId="8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28" fillId="0" borderId="0"/>
    <xf numFmtId="0" fontId="18"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83" fillId="0" borderId="0"/>
    <xf numFmtId="0" fontId="2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28" fillId="0" borderId="0"/>
    <xf numFmtId="0" fontId="2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28" fillId="0" borderId="0"/>
    <xf numFmtId="0" fontId="28" fillId="0" borderId="0"/>
    <xf numFmtId="0" fontId="110" fillId="0" borderId="0"/>
    <xf numFmtId="0" fontId="1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8" fillId="0" borderId="0"/>
    <xf numFmtId="0" fontId="18" fillId="0" borderId="0"/>
    <xf numFmtId="0" fontId="1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8" fillId="0" borderId="0"/>
    <xf numFmtId="0" fontId="18" fillId="0" borderId="0"/>
    <xf numFmtId="0" fontId="110" fillId="0" borderId="0"/>
    <xf numFmtId="0" fontId="18" fillId="0" borderId="0"/>
    <xf numFmtId="0" fontId="18" fillId="0" borderId="0"/>
    <xf numFmtId="0" fontId="1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28" fillId="0" borderId="0"/>
    <xf numFmtId="0" fontId="2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58" fillId="0" borderId="0"/>
    <xf numFmtId="0" fontId="5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58" fillId="0" borderId="0"/>
    <xf numFmtId="0" fontId="5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58" fillId="0" borderId="0"/>
    <xf numFmtId="0" fontId="58" fillId="0" borderId="0"/>
    <xf numFmtId="0" fontId="5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28" fillId="0" borderId="0">
      <alignment vertical="center"/>
    </xf>
    <xf numFmtId="0" fontId="18" fillId="0" borderId="0"/>
    <xf numFmtId="0" fontId="11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58" fillId="0" borderId="0"/>
    <xf numFmtId="0" fontId="5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14" fillId="0" borderId="0"/>
    <xf numFmtId="0" fontId="18" fillId="0" borderId="0"/>
    <xf numFmtId="0" fontId="18" fillId="0" borderId="0"/>
    <xf numFmtId="0" fontId="18" fillId="0" borderId="0"/>
    <xf numFmtId="0" fontId="18" fillId="0" borderId="0"/>
    <xf numFmtId="0" fontId="18" fillId="0" borderId="0"/>
    <xf numFmtId="0" fontId="114" fillId="0" borderId="0"/>
    <xf numFmtId="0" fontId="114" fillId="0" borderId="0"/>
    <xf numFmtId="0" fontId="114" fillId="0" borderId="0"/>
    <xf numFmtId="0" fontId="18" fillId="0" borderId="0"/>
    <xf numFmtId="0" fontId="18" fillId="0" borderId="0"/>
    <xf numFmtId="0" fontId="18" fillId="0" borderId="0"/>
    <xf numFmtId="0" fontId="18" fillId="0" borderId="0"/>
    <xf numFmtId="0" fontId="114" fillId="0" borderId="0"/>
    <xf numFmtId="0" fontId="11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4"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8" fillId="0" borderId="0"/>
    <xf numFmtId="0" fontId="18" fillId="0" borderId="0"/>
    <xf numFmtId="0" fontId="1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8" fillId="0" borderId="0"/>
    <xf numFmtId="0" fontId="18" fillId="0" borderId="0"/>
    <xf numFmtId="0" fontId="110" fillId="0" borderId="0"/>
    <xf numFmtId="0" fontId="18" fillId="0" borderId="0"/>
    <xf numFmtId="0" fontId="18" fillId="0" borderId="0"/>
    <xf numFmtId="0" fontId="1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58" fillId="0" borderId="0"/>
    <xf numFmtId="0" fontId="5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3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33" fillId="0" borderId="0"/>
    <xf numFmtId="0" fontId="111" fillId="0" borderId="0"/>
    <xf numFmtId="0" fontId="33" fillId="0" borderId="0"/>
    <xf numFmtId="0" fontId="33" fillId="0" borderId="0"/>
    <xf numFmtId="0" fontId="18" fillId="0" borderId="0"/>
    <xf numFmtId="0" fontId="18" fillId="0" borderId="0"/>
    <xf numFmtId="0" fontId="18" fillId="0" borderId="0"/>
    <xf numFmtId="0" fontId="18" fillId="0" borderId="0"/>
    <xf numFmtId="0" fontId="81" fillId="0" borderId="0"/>
    <xf numFmtId="0" fontId="81" fillId="0" borderId="0"/>
    <xf numFmtId="0" fontId="81" fillId="0" borderId="0"/>
    <xf numFmtId="0" fontId="81" fillId="0" borderId="0"/>
    <xf numFmtId="0" fontId="18" fillId="0" borderId="0"/>
    <xf numFmtId="0" fontId="81" fillId="0" borderId="0"/>
    <xf numFmtId="0" fontId="18" fillId="0" borderId="0"/>
    <xf numFmtId="0" fontId="28" fillId="0" borderId="0"/>
    <xf numFmtId="0" fontId="28" fillId="0" borderId="0"/>
    <xf numFmtId="0" fontId="18" fillId="0" borderId="0"/>
    <xf numFmtId="0" fontId="18" fillId="0" borderId="0"/>
    <xf numFmtId="0" fontId="28" fillId="0" borderId="0"/>
    <xf numFmtId="0" fontId="81" fillId="0" borderId="0"/>
    <xf numFmtId="0" fontId="18" fillId="0" borderId="0"/>
    <xf numFmtId="0" fontId="81" fillId="0" borderId="0"/>
    <xf numFmtId="0" fontId="114" fillId="0" borderId="0"/>
    <xf numFmtId="0" fontId="114" fillId="0" borderId="0"/>
    <xf numFmtId="0" fontId="114" fillId="0" borderId="0"/>
    <xf numFmtId="0" fontId="81" fillId="0" borderId="0"/>
    <xf numFmtId="0" fontId="81" fillId="0" borderId="0"/>
    <xf numFmtId="0" fontId="18" fillId="0" borderId="0"/>
    <xf numFmtId="0" fontId="18" fillId="0" borderId="0"/>
    <xf numFmtId="0" fontId="114" fillId="0" borderId="0"/>
    <xf numFmtId="0" fontId="114" fillId="0" borderId="0"/>
    <xf numFmtId="0" fontId="114" fillId="0" borderId="0"/>
    <xf numFmtId="0" fontId="18" fillId="0" borderId="0"/>
    <xf numFmtId="0" fontId="82" fillId="0" borderId="0"/>
    <xf numFmtId="0" fontId="28" fillId="0" borderId="0"/>
    <xf numFmtId="0" fontId="28" fillId="0" borderId="0"/>
    <xf numFmtId="0" fontId="81" fillId="0" borderId="0"/>
    <xf numFmtId="0" fontId="81" fillId="0" borderId="0"/>
    <xf numFmtId="0" fontId="81" fillId="0" borderId="0"/>
    <xf numFmtId="0" fontId="81" fillId="0" borderId="0"/>
    <xf numFmtId="0" fontId="18" fillId="0" borderId="0"/>
    <xf numFmtId="0" fontId="28" fillId="0" borderId="0"/>
    <xf numFmtId="0" fontId="28" fillId="0" borderId="0"/>
    <xf numFmtId="0" fontId="18" fillId="0" borderId="0"/>
    <xf numFmtId="0" fontId="18" fillId="0" borderId="0"/>
    <xf numFmtId="0" fontId="28" fillId="0" borderId="0"/>
    <xf numFmtId="0" fontId="81" fillId="0" borderId="0"/>
    <xf numFmtId="0" fontId="81" fillId="0" borderId="0"/>
    <xf numFmtId="0" fontId="18" fillId="0" borderId="0"/>
    <xf numFmtId="0" fontId="111" fillId="0" borderId="0"/>
    <xf numFmtId="0" fontId="111" fillId="0" borderId="0"/>
    <xf numFmtId="0" fontId="18" fillId="0" borderId="0"/>
    <xf numFmtId="0" fontId="82" fillId="0" borderId="0"/>
    <xf numFmtId="0" fontId="81" fillId="0" borderId="0"/>
    <xf numFmtId="0" fontId="81" fillId="0" borderId="0"/>
    <xf numFmtId="0" fontId="18" fillId="0" borderId="0"/>
    <xf numFmtId="0" fontId="111" fillId="0" borderId="0"/>
    <xf numFmtId="0" fontId="111" fillId="0" borderId="0"/>
    <xf numFmtId="0" fontId="18" fillId="0" borderId="0"/>
    <xf numFmtId="0" fontId="82" fillId="0" borderId="0"/>
    <xf numFmtId="0" fontId="28" fillId="0" borderId="0"/>
    <xf numFmtId="0" fontId="81" fillId="0" borderId="0"/>
    <xf numFmtId="0" fontId="18" fillId="0" borderId="0"/>
    <xf numFmtId="0" fontId="18" fillId="0" borderId="0"/>
    <xf numFmtId="0" fontId="81" fillId="0" borderId="0"/>
    <xf numFmtId="0" fontId="18" fillId="0" borderId="0"/>
    <xf numFmtId="0" fontId="81" fillId="0" borderId="0"/>
    <xf numFmtId="0" fontId="1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1" fillId="0" borderId="0"/>
    <xf numFmtId="0" fontId="28" fillId="0" borderId="0"/>
    <xf numFmtId="0" fontId="28" fillId="0" borderId="0">
      <alignment vertical="center"/>
    </xf>
    <xf numFmtId="0" fontId="28" fillId="0" borderId="0">
      <alignment vertical="center"/>
    </xf>
    <xf numFmtId="0" fontId="28" fillId="0" borderId="0">
      <alignment vertical="center"/>
    </xf>
    <xf numFmtId="0" fontId="18" fillId="0" borderId="0"/>
    <xf numFmtId="0" fontId="28" fillId="0" borderId="0"/>
    <xf numFmtId="0" fontId="18" fillId="0" borderId="0"/>
    <xf numFmtId="0" fontId="28" fillId="0" borderId="0"/>
    <xf numFmtId="0" fontId="18" fillId="0" borderId="0"/>
    <xf numFmtId="0" fontId="18" fillId="0" borderId="0"/>
    <xf numFmtId="0" fontId="18" fillId="0" borderId="0"/>
    <xf numFmtId="0" fontId="18" fillId="0" borderId="0"/>
    <xf numFmtId="0" fontId="28" fillId="0" borderId="0"/>
    <xf numFmtId="0" fontId="28" fillId="0" borderId="0"/>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58" fillId="0" borderId="0"/>
    <xf numFmtId="0" fontId="28" fillId="0" borderId="0"/>
    <xf numFmtId="0" fontId="114" fillId="0" borderId="0"/>
    <xf numFmtId="0" fontId="114" fillId="0" borderId="0"/>
    <xf numFmtId="0" fontId="114" fillId="0" borderId="0"/>
    <xf numFmtId="0" fontId="28" fillId="0" borderId="0"/>
    <xf numFmtId="0" fontId="28" fillId="0" borderId="0"/>
    <xf numFmtId="0" fontId="18" fillId="0" borderId="0"/>
    <xf numFmtId="0" fontId="18" fillId="0" borderId="0"/>
    <xf numFmtId="0" fontId="114" fillId="0" borderId="0"/>
    <xf numFmtId="0" fontId="114" fillId="0" borderId="0"/>
    <xf numFmtId="0" fontId="114" fillId="0" borderId="0"/>
    <xf numFmtId="0" fontId="18" fillId="0" borderId="0"/>
    <xf numFmtId="0" fontId="28" fillId="0" borderId="0"/>
    <xf numFmtId="0" fontId="176" fillId="0" borderId="0"/>
    <xf numFmtId="0" fontId="28" fillId="0" borderId="0"/>
    <xf numFmtId="0" fontId="176" fillId="0" borderId="0"/>
    <xf numFmtId="0" fontId="176" fillId="0" borderId="0"/>
    <xf numFmtId="0" fontId="28" fillId="0" borderId="0"/>
    <xf numFmtId="0" fontId="18" fillId="0" borderId="0"/>
    <xf numFmtId="0" fontId="28" fillId="0" borderId="0"/>
    <xf numFmtId="0" fontId="28" fillId="0" borderId="0"/>
    <xf numFmtId="0" fontId="28" fillId="0" borderId="0"/>
    <xf numFmtId="0" fontId="18" fillId="0" borderId="0"/>
    <xf numFmtId="0" fontId="176" fillId="0" borderId="0"/>
    <xf numFmtId="0" fontId="28" fillId="0" borderId="0">
      <alignment vertical="center"/>
    </xf>
    <xf numFmtId="0" fontId="18" fillId="0" borderId="0"/>
    <xf numFmtId="0" fontId="28" fillId="0" borderId="0">
      <alignment vertical="center"/>
    </xf>
    <xf numFmtId="0" fontId="81" fillId="0" borderId="0"/>
    <xf numFmtId="0" fontId="81" fillId="0" borderId="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81" fillId="0" borderId="0"/>
    <xf numFmtId="0" fontId="81" fillId="0" borderId="0"/>
    <xf numFmtId="0" fontId="81" fillId="0" borderId="0"/>
    <xf numFmtId="0" fontId="18" fillId="0" borderId="0"/>
    <xf numFmtId="0" fontId="18" fillId="0" borderId="0"/>
    <xf numFmtId="0" fontId="82" fillId="0" borderId="0"/>
    <xf numFmtId="0" fontId="81" fillId="0" borderId="0"/>
    <xf numFmtId="0" fontId="1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8" fillId="0" borderId="0"/>
    <xf numFmtId="0" fontId="110" fillId="0" borderId="0"/>
    <xf numFmtId="0" fontId="8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2" fillId="0" borderId="0"/>
    <xf numFmtId="0" fontId="81" fillId="0" borderId="0"/>
    <xf numFmtId="0" fontId="81" fillId="0" borderId="0"/>
    <xf numFmtId="0" fontId="1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8" fillId="0" borderId="0"/>
    <xf numFmtId="0" fontId="110" fillId="0" borderId="0"/>
    <xf numFmtId="0" fontId="18" fillId="0" borderId="0"/>
    <xf numFmtId="0" fontId="82" fillId="0" borderId="0"/>
    <xf numFmtId="0" fontId="18" fillId="0" borderId="0"/>
    <xf numFmtId="0" fontId="18" fillId="0" borderId="0"/>
    <xf numFmtId="0" fontId="18" fillId="0" borderId="0"/>
    <xf numFmtId="0" fontId="8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5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2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28" fillId="0" borderId="0"/>
    <xf numFmtId="0" fontId="2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8" fillId="0" borderId="0"/>
    <xf numFmtId="0" fontId="109" fillId="0" borderId="0"/>
    <xf numFmtId="0" fontId="112" fillId="0" borderId="0"/>
    <xf numFmtId="0" fontId="33" fillId="0" borderId="0"/>
    <xf numFmtId="0" fontId="28" fillId="0" borderId="0"/>
    <xf numFmtId="0" fontId="28" fillId="0" borderId="0"/>
    <xf numFmtId="0" fontId="28" fillId="0" borderId="0"/>
    <xf numFmtId="0" fontId="28" fillId="0" borderId="0"/>
    <xf numFmtId="0" fontId="18" fillId="0" borderId="0"/>
    <xf numFmtId="0" fontId="33" fillId="0" borderId="0"/>
    <xf numFmtId="0" fontId="28" fillId="0" borderId="0">
      <alignment vertical="center"/>
    </xf>
    <xf numFmtId="0" fontId="28" fillId="0" borderId="0"/>
    <xf numFmtId="0" fontId="28" fillId="0" borderId="0"/>
    <xf numFmtId="0" fontId="28" fillId="0" borderId="0"/>
    <xf numFmtId="0" fontId="28" fillId="0" borderId="0"/>
    <xf numFmtId="0" fontId="28" fillId="0" borderId="0">
      <alignment vertical="center"/>
    </xf>
    <xf numFmtId="0" fontId="18" fillId="0" borderId="0"/>
    <xf numFmtId="0" fontId="28" fillId="0" borderId="0">
      <alignment vertical="center"/>
    </xf>
    <xf numFmtId="0" fontId="33" fillId="0" borderId="0"/>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58" fillId="0" borderId="0"/>
    <xf numFmtId="0" fontId="5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58" fillId="0" borderId="0"/>
    <xf numFmtId="0" fontId="5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58" fillId="0" borderId="0"/>
    <xf numFmtId="0" fontId="5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58" fillId="0" borderId="0"/>
    <xf numFmtId="0" fontId="5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09" fillId="0" borderId="0"/>
    <xf numFmtId="0" fontId="109"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8" fillId="0" borderId="0"/>
    <xf numFmtId="0" fontId="110" fillId="0" borderId="0"/>
    <xf numFmtId="0" fontId="83" fillId="0" borderId="0"/>
    <xf numFmtId="0" fontId="83" fillId="0" borderId="0"/>
    <xf numFmtId="0" fontId="18" fillId="0" borderId="0"/>
    <xf numFmtId="0" fontId="84" fillId="0" borderId="0"/>
    <xf numFmtId="0" fontId="83" fillId="0" borderId="0"/>
    <xf numFmtId="0" fontId="83" fillId="0" borderId="0"/>
    <xf numFmtId="0" fontId="84" fillId="0" borderId="0"/>
    <xf numFmtId="0" fontId="84" fillId="0" borderId="0"/>
    <xf numFmtId="0" fontId="84" fillId="0" borderId="0"/>
    <xf numFmtId="0" fontId="84" fillId="0" borderId="0"/>
    <xf numFmtId="0" fontId="18" fillId="0" borderId="0"/>
    <xf numFmtId="0" fontId="18" fillId="0" borderId="0"/>
    <xf numFmtId="0" fontId="84" fillId="0" borderId="0"/>
    <xf numFmtId="0" fontId="18" fillId="0" borderId="0"/>
    <xf numFmtId="0" fontId="83" fillId="0" borderId="0"/>
    <xf numFmtId="0" fontId="83" fillId="0" borderId="0"/>
    <xf numFmtId="0" fontId="83" fillId="0" borderId="0"/>
    <xf numFmtId="0" fontId="83" fillId="0" borderId="0"/>
    <xf numFmtId="0" fontId="57" fillId="0" borderId="0" applyFont="0"/>
    <xf numFmtId="0" fontId="18" fillId="0" borderId="0"/>
    <xf numFmtId="0" fontId="83" fillId="0" borderId="0"/>
    <xf numFmtId="0" fontId="83" fillId="0" borderId="0"/>
    <xf numFmtId="0" fontId="18" fillId="0" borderId="0"/>
    <xf numFmtId="0" fontId="84" fillId="0" borderId="0"/>
    <xf numFmtId="0" fontId="83" fillId="0" borderId="0"/>
    <xf numFmtId="0" fontId="83" fillId="0" borderId="0"/>
    <xf numFmtId="0" fontId="84" fillId="0" borderId="0"/>
    <xf numFmtId="0" fontId="84" fillId="0" borderId="0"/>
    <xf numFmtId="0" fontId="84" fillId="0" borderId="0"/>
    <xf numFmtId="0" fontId="84" fillId="0" borderId="0"/>
    <xf numFmtId="0" fontId="18" fillId="0" borderId="0"/>
    <xf numFmtId="0" fontId="18" fillId="0" borderId="0"/>
    <xf numFmtId="0" fontId="84" fillId="0" borderId="0"/>
    <xf numFmtId="0" fontId="18" fillId="0" borderId="0"/>
    <xf numFmtId="0" fontId="83" fillId="0" borderId="0"/>
    <xf numFmtId="0" fontId="83" fillId="0" borderId="0"/>
    <xf numFmtId="0" fontId="83" fillId="0" borderId="0"/>
    <xf numFmtId="0" fontId="83" fillId="0" borderId="0"/>
    <xf numFmtId="0" fontId="83" fillId="0" borderId="0"/>
    <xf numFmtId="0" fontId="18" fillId="0" borderId="0"/>
    <xf numFmtId="0" fontId="84" fillId="0" borderId="0"/>
    <xf numFmtId="0" fontId="83" fillId="0" borderId="0"/>
    <xf numFmtId="0" fontId="83" fillId="0" borderId="0"/>
    <xf numFmtId="0" fontId="84" fillId="0" borderId="0"/>
    <xf numFmtId="0" fontId="84" fillId="0" borderId="0"/>
    <xf numFmtId="0" fontId="84" fillId="0" borderId="0"/>
    <xf numFmtId="0" fontId="84" fillId="0" borderId="0"/>
    <xf numFmtId="0" fontId="18" fillId="0" borderId="0"/>
    <xf numFmtId="0" fontId="18" fillId="0" borderId="0"/>
    <xf numFmtId="0" fontId="84" fillId="0" borderId="0"/>
    <xf numFmtId="0" fontId="18" fillId="0" borderId="0"/>
    <xf numFmtId="0" fontId="83" fillId="0" borderId="0"/>
    <xf numFmtId="0" fontId="83" fillId="0" borderId="0"/>
    <xf numFmtId="0" fontId="83" fillId="0" borderId="0"/>
    <xf numFmtId="0" fontId="83" fillId="0" borderId="0"/>
    <xf numFmtId="0" fontId="83" fillId="0" borderId="0"/>
    <xf numFmtId="0" fontId="18" fillId="0" borderId="0"/>
    <xf numFmtId="0" fontId="84" fillId="0" borderId="0"/>
    <xf numFmtId="0" fontId="83" fillId="0" borderId="0"/>
    <xf numFmtId="0" fontId="83" fillId="0" borderId="0"/>
    <xf numFmtId="0" fontId="84" fillId="0" borderId="0"/>
    <xf numFmtId="0" fontId="84" fillId="0" borderId="0"/>
    <xf numFmtId="0" fontId="84" fillId="0" borderId="0"/>
    <xf numFmtId="0" fontId="84" fillId="0" borderId="0"/>
    <xf numFmtId="0" fontId="18" fillId="0" borderId="0"/>
    <xf numFmtId="0" fontId="18" fillId="0" borderId="0"/>
    <xf numFmtId="0" fontId="84" fillId="0" borderId="0"/>
    <xf numFmtId="0" fontId="18" fillId="0" borderId="0"/>
    <xf numFmtId="0" fontId="83" fillId="0" borderId="0"/>
    <xf numFmtId="0" fontId="8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7" fillId="0" borderId="0"/>
    <xf numFmtId="0" fontId="5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18" fillId="0" borderId="0"/>
    <xf numFmtId="0" fontId="57"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3" fillId="0" borderId="0"/>
    <xf numFmtId="0" fontId="33" fillId="0" borderId="0"/>
    <xf numFmtId="0" fontId="57" fillId="0" borderId="0"/>
    <xf numFmtId="0" fontId="57" fillId="0" borderId="0"/>
    <xf numFmtId="0" fontId="57" fillId="0" borderId="0"/>
    <xf numFmtId="0" fontId="57" fillId="0" borderId="0"/>
    <xf numFmtId="0" fontId="18" fillId="0" borderId="0"/>
    <xf numFmtId="0" fontId="33" fillId="0" borderId="0"/>
    <xf numFmtId="0" fontId="81" fillId="0" borderId="0"/>
    <xf numFmtId="0" fontId="18" fillId="0" borderId="0"/>
    <xf numFmtId="0" fontId="112" fillId="0" borderId="0"/>
    <xf numFmtId="0" fontId="28" fillId="0" borderId="0"/>
    <xf numFmtId="0" fontId="33" fillId="0" borderId="0"/>
    <xf numFmtId="0" fontId="33" fillId="0" borderId="0"/>
    <xf numFmtId="0" fontId="28" fillId="0" borderId="0"/>
    <xf numFmtId="0" fontId="18" fillId="0" borderId="0"/>
    <xf numFmtId="0" fontId="28" fillId="0" borderId="0"/>
    <xf numFmtId="0" fontId="33" fillId="0" borderId="0"/>
    <xf numFmtId="0" fontId="110" fillId="0" borderId="0"/>
    <xf numFmtId="0" fontId="33" fillId="0" borderId="0"/>
    <xf numFmtId="0" fontId="18"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5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4" fillId="0" borderId="0"/>
    <xf numFmtId="0" fontId="114"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4"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alignment vertical="center"/>
    </xf>
    <xf numFmtId="0" fontId="18" fillId="0" borderId="0"/>
    <xf numFmtId="0" fontId="28" fillId="0" borderId="0"/>
    <xf numFmtId="0" fontId="28" fillId="0" borderId="0"/>
    <xf numFmtId="0" fontId="28" fillId="0" borderId="0"/>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57" fillId="0" borderId="0"/>
    <xf numFmtId="0" fontId="18" fillId="0" borderId="0"/>
    <xf numFmtId="0" fontId="57" fillId="0" borderId="0"/>
    <xf numFmtId="0" fontId="57" fillId="0" borderId="0"/>
    <xf numFmtId="0" fontId="57"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28" fillId="0" borderId="0">
      <alignment wrapText="1"/>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28" fillId="0" borderId="0">
      <alignment wrapText="1"/>
    </xf>
    <xf numFmtId="0" fontId="28" fillId="0" borderId="0">
      <alignment wrapText="1"/>
    </xf>
    <xf numFmtId="0" fontId="18" fillId="0" borderId="0"/>
    <xf numFmtId="0" fontId="57" fillId="0" borderId="0"/>
    <xf numFmtId="0" fontId="18" fillId="0" borderId="0"/>
    <xf numFmtId="0" fontId="33"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33" fillId="0" borderId="0"/>
    <xf numFmtId="0" fontId="33" fillId="0" borderId="0"/>
    <xf numFmtId="0" fontId="33"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57" fillId="0" borderId="0"/>
    <xf numFmtId="0" fontId="57" fillId="0" borderId="0"/>
    <xf numFmtId="0" fontId="57" fillId="0" borderId="0"/>
    <xf numFmtId="0" fontId="33" fillId="0" borderId="0"/>
    <xf numFmtId="0" fontId="33" fillId="0" borderId="0"/>
    <xf numFmtId="0" fontId="111" fillId="0" borderId="0"/>
    <xf numFmtId="0" fontId="28" fillId="0" borderId="0">
      <alignment vertical="center"/>
    </xf>
    <xf numFmtId="0" fontId="18" fillId="0" borderId="0"/>
    <xf numFmtId="0" fontId="33" fillId="0" borderId="0"/>
    <xf numFmtId="0" fontId="33" fillId="0" borderId="0"/>
    <xf numFmtId="0" fontId="111" fillId="0" borderId="0"/>
    <xf numFmtId="0" fontId="111" fillId="0" borderId="0"/>
    <xf numFmtId="0" fontId="18" fillId="0" borderId="0"/>
    <xf numFmtId="0" fontId="18" fillId="0" borderId="0"/>
    <xf numFmtId="0" fontId="111" fillId="0" borderId="0"/>
    <xf numFmtId="0" fontId="28" fillId="0" borderId="0">
      <alignment vertical="center"/>
    </xf>
    <xf numFmtId="0" fontId="18" fillId="0" borderId="0"/>
    <xf numFmtId="0" fontId="18" fillId="0" borderId="0"/>
    <xf numFmtId="0" fontId="18" fillId="0" borderId="0"/>
    <xf numFmtId="0" fontId="33" fillId="0" borderId="0"/>
    <xf numFmtId="0" fontId="18" fillId="0" borderId="0"/>
    <xf numFmtId="0" fontId="18" fillId="0" borderId="0"/>
    <xf numFmtId="0" fontId="18" fillId="0" borderId="0"/>
    <xf numFmtId="0" fontId="33"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4" fillId="0" borderId="0"/>
    <xf numFmtId="0" fontId="28" fillId="0" borderId="0">
      <alignment vertical="center"/>
    </xf>
    <xf numFmtId="0" fontId="18" fillId="0" borderId="0"/>
    <xf numFmtId="0" fontId="114" fillId="0" borderId="0"/>
    <xf numFmtId="0" fontId="114" fillId="0" borderId="0"/>
    <xf numFmtId="0" fontId="114" fillId="0" borderId="0"/>
    <xf numFmtId="0" fontId="28" fillId="0" borderId="0">
      <alignment vertical="center"/>
    </xf>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57"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57" fillId="0" borderId="0"/>
    <xf numFmtId="0" fontId="57"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58" fillId="0" borderId="0"/>
    <xf numFmtId="0" fontId="58" fillId="0" borderId="0"/>
    <xf numFmtId="0" fontId="5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57" fillId="0" borderId="0"/>
    <xf numFmtId="0" fontId="57" fillId="0" borderId="0"/>
    <xf numFmtId="0" fontId="57"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57" fillId="0" borderId="0"/>
    <xf numFmtId="0" fontId="57" fillId="0" borderId="0"/>
    <xf numFmtId="0" fontId="57"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57" fillId="0" borderId="0"/>
    <xf numFmtId="0" fontId="57" fillId="0" borderId="0"/>
    <xf numFmtId="0" fontId="57" fillId="0" borderId="0"/>
    <xf numFmtId="0" fontId="28" fillId="0" borderId="0"/>
    <xf numFmtId="0" fontId="83"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4"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4" fillId="0" borderId="0"/>
    <xf numFmtId="0" fontId="84" fillId="0" borderId="0"/>
    <xf numFmtId="0" fontId="28" fillId="0" borderId="0">
      <alignment vertical="center"/>
    </xf>
    <xf numFmtId="0" fontId="84" fillId="0" borderId="0"/>
    <xf numFmtId="0" fontId="84" fillId="0" borderId="0"/>
    <xf numFmtId="0" fontId="84" fillId="0" borderId="0"/>
    <xf numFmtId="0" fontId="83" fillId="0" borderId="0"/>
    <xf numFmtId="0" fontId="18" fillId="0" borderId="0"/>
    <xf numFmtId="0" fontId="84"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3" fillId="0" borderId="0"/>
    <xf numFmtId="0" fontId="83"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4"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4" fillId="0" borderId="0"/>
    <xf numFmtId="0" fontId="84" fillId="0" borderId="0"/>
    <xf numFmtId="0" fontId="28" fillId="0" borderId="0">
      <alignment vertical="center"/>
    </xf>
    <xf numFmtId="0" fontId="84" fillId="0" borderId="0"/>
    <xf numFmtId="0" fontId="84" fillId="0" borderId="0"/>
    <xf numFmtId="0" fontId="84" fillId="0" borderId="0"/>
    <xf numFmtId="0" fontId="83" fillId="0" borderId="0"/>
    <xf numFmtId="0" fontId="18" fillId="0" borderId="0"/>
    <xf numFmtId="0" fontId="84"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3" fillId="0" borderId="0"/>
    <xf numFmtId="0" fontId="83"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4"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4" fillId="0" borderId="0"/>
    <xf numFmtId="0" fontId="84" fillId="0" borderId="0"/>
    <xf numFmtId="0" fontId="28" fillId="0" borderId="0">
      <alignment vertical="center"/>
    </xf>
    <xf numFmtId="0" fontId="84" fillId="0" borderId="0"/>
    <xf numFmtId="0" fontId="84" fillId="0" borderId="0"/>
    <xf numFmtId="0" fontId="84" fillId="0" borderId="0"/>
    <xf numFmtId="0" fontId="83" fillId="0" borderId="0"/>
    <xf numFmtId="0" fontId="18" fillId="0" borderId="0"/>
    <xf numFmtId="0" fontId="84"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3" fillId="0" borderId="0"/>
    <xf numFmtId="0" fontId="83"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4"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4" fillId="0" borderId="0"/>
    <xf numFmtId="0" fontId="84" fillId="0" borderId="0"/>
    <xf numFmtId="0" fontId="28" fillId="0" borderId="0">
      <alignment vertical="center"/>
    </xf>
    <xf numFmtId="0" fontId="84" fillId="0" borderId="0"/>
    <xf numFmtId="0" fontId="84" fillId="0" borderId="0"/>
    <xf numFmtId="0" fontId="84" fillId="0" borderId="0"/>
    <xf numFmtId="0" fontId="83" fillId="0" borderId="0"/>
    <xf numFmtId="0" fontId="18" fillId="0" borderId="0"/>
    <xf numFmtId="0" fontId="84"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4"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4" fillId="0" borderId="0"/>
    <xf numFmtId="0" fontId="84" fillId="0" borderId="0"/>
    <xf numFmtId="0" fontId="28" fillId="0" borderId="0">
      <alignment vertical="center"/>
    </xf>
    <xf numFmtId="0" fontId="84" fillId="0" borderId="0"/>
    <xf numFmtId="0" fontId="84" fillId="0" borderId="0"/>
    <xf numFmtId="0" fontId="84" fillId="0" borderId="0"/>
    <xf numFmtId="0" fontId="83" fillId="0" borderId="0"/>
    <xf numFmtId="0" fontId="18" fillId="0" borderId="0"/>
    <xf numFmtId="0" fontId="84"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3" fillId="0" borderId="0"/>
    <xf numFmtId="0" fontId="83"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4"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4" fillId="0" borderId="0"/>
    <xf numFmtId="0" fontId="84" fillId="0" borderId="0"/>
    <xf numFmtId="0" fontId="28" fillId="0" borderId="0">
      <alignment vertical="center"/>
    </xf>
    <xf numFmtId="0" fontId="84" fillId="0" borderId="0"/>
    <xf numFmtId="0" fontId="84" fillId="0" borderId="0"/>
    <xf numFmtId="0" fontId="84" fillId="0" borderId="0"/>
    <xf numFmtId="0" fontId="83" fillId="0" borderId="0"/>
    <xf numFmtId="0" fontId="18" fillId="0" borderId="0"/>
    <xf numFmtId="0" fontId="84"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3" fillId="0" borderId="0"/>
    <xf numFmtId="0" fontId="83"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4"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4" fillId="0" borderId="0"/>
    <xf numFmtId="0" fontId="84" fillId="0" borderId="0"/>
    <xf numFmtId="0" fontId="28" fillId="0" borderId="0">
      <alignment vertical="center"/>
    </xf>
    <xf numFmtId="0" fontId="84" fillId="0" borderId="0"/>
    <xf numFmtId="0" fontId="84" fillId="0" borderId="0"/>
    <xf numFmtId="0" fontId="84" fillId="0" borderId="0"/>
    <xf numFmtId="0" fontId="83" fillId="0" borderId="0"/>
    <xf numFmtId="0" fontId="18" fillId="0" borderId="0"/>
    <xf numFmtId="0" fontId="84"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3" fillId="0" borderId="0"/>
    <xf numFmtId="0" fontId="83"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4"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4" fillId="0" borderId="0"/>
    <xf numFmtId="0" fontId="84" fillId="0" borderId="0"/>
    <xf numFmtId="0" fontId="28" fillId="0" borderId="0">
      <alignment vertical="center"/>
    </xf>
    <xf numFmtId="0" fontId="84" fillId="0" borderId="0"/>
    <xf numFmtId="0" fontId="84" fillId="0" borderId="0"/>
    <xf numFmtId="0" fontId="84" fillId="0" borderId="0"/>
    <xf numFmtId="0" fontId="83" fillId="0" borderId="0"/>
    <xf numFmtId="0" fontId="18" fillId="0" borderId="0"/>
    <xf numFmtId="0" fontId="84"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3" fillId="0" borderId="0"/>
    <xf numFmtId="0" fontId="83"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4"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4" fillId="0" borderId="0"/>
    <xf numFmtId="0" fontId="84" fillId="0" borderId="0"/>
    <xf numFmtId="0" fontId="28" fillId="0" borderId="0">
      <alignment vertical="center"/>
    </xf>
    <xf numFmtId="0" fontId="84" fillId="0" borderId="0"/>
    <xf numFmtId="0" fontId="84" fillId="0" borderId="0"/>
    <xf numFmtId="0" fontId="84" fillId="0" borderId="0"/>
    <xf numFmtId="0" fontId="83" fillId="0" borderId="0"/>
    <xf numFmtId="0" fontId="18" fillId="0" borderId="0"/>
    <xf numFmtId="0" fontId="84"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3" fillId="0" borderId="0"/>
    <xf numFmtId="0" fontId="83"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4"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4" fillId="0" borderId="0"/>
    <xf numFmtId="0" fontId="84" fillId="0" borderId="0"/>
    <xf numFmtId="0" fontId="28" fillId="0" borderId="0">
      <alignment vertical="center"/>
    </xf>
    <xf numFmtId="0" fontId="84" fillId="0" borderId="0"/>
    <xf numFmtId="0" fontId="84" fillId="0" borderId="0"/>
    <xf numFmtId="0" fontId="84" fillId="0" borderId="0"/>
    <xf numFmtId="0" fontId="83" fillId="0" borderId="0"/>
    <xf numFmtId="0" fontId="18" fillId="0" borderId="0"/>
    <xf numFmtId="0" fontId="84"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3" fillId="0" borderId="0"/>
    <xf numFmtId="0" fontId="57" fillId="0" borderId="0" applyFont="0"/>
    <xf numFmtId="0" fontId="28" fillId="0" borderId="0">
      <alignment vertical="center"/>
    </xf>
    <xf numFmtId="0" fontId="28" fillId="0" borderId="0">
      <alignment vertical="center"/>
    </xf>
    <xf numFmtId="0" fontId="57" fillId="0" borderId="0" applyFont="0"/>
    <xf numFmtId="0" fontId="57" fillId="0" borderId="0" applyFont="0"/>
    <xf numFmtId="0" fontId="57" fillId="0" borderId="0" applyFont="0"/>
    <xf numFmtId="0" fontId="178" fillId="0" borderId="0"/>
    <xf numFmtId="0" fontId="28" fillId="0" borderId="0">
      <alignment vertical="center"/>
    </xf>
    <xf numFmtId="0" fontId="28" fillId="0" borderId="0">
      <alignment vertical="center"/>
    </xf>
    <xf numFmtId="0" fontId="178" fillId="0" borderId="0"/>
    <xf numFmtId="0" fontId="178" fillId="0" borderId="0"/>
    <xf numFmtId="0" fontId="178" fillId="0" borderId="0"/>
    <xf numFmtId="0" fontId="81" fillId="0" borderId="0"/>
    <xf numFmtId="0" fontId="81" fillId="0" borderId="0"/>
    <xf numFmtId="0" fontId="28" fillId="0" borderId="0">
      <alignment vertical="center"/>
    </xf>
    <xf numFmtId="0" fontId="28" fillId="0" borderId="0">
      <alignment vertical="center"/>
    </xf>
    <xf numFmtId="0" fontId="81" fillId="0" borderId="0"/>
    <xf numFmtId="0" fontId="81" fillId="0" borderId="0"/>
    <xf numFmtId="0" fontId="81" fillId="0" borderId="0"/>
    <xf numFmtId="0" fontId="82" fillId="0" borderId="0"/>
    <xf numFmtId="0" fontId="28" fillId="0" borderId="0">
      <alignment vertical="center"/>
    </xf>
    <xf numFmtId="0" fontId="28" fillId="0" borderId="0">
      <alignment vertical="center"/>
    </xf>
    <xf numFmtId="0" fontId="82" fillId="0" borderId="0"/>
    <xf numFmtId="0" fontId="82" fillId="0" borderId="0"/>
    <xf numFmtId="0" fontId="82" fillId="0" borderId="0"/>
    <xf numFmtId="0" fontId="28" fillId="0" borderId="0">
      <alignment vertical="center"/>
    </xf>
    <xf numFmtId="0" fontId="28" fillId="0" borderId="0">
      <alignment vertical="center"/>
    </xf>
    <xf numFmtId="0" fontId="81" fillId="0" borderId="0"/>
    <xf numFmtId="0" fontId="81" fillId="0" borderId="0"/>
    <xf numFmtId="0" fontId="81" fillId="0" borderId="0"/>
    <xf numFmtId="0" fontId="57" fillId="0" borderId="0" applyFont="0"/>
    <xf numFmtId="0" fontId="28" fillId="0" borderId="0">
      <alignment vertical="center"/>
    </xf>
    <xf numFmtId="0" fontId="28" fillId="0" borderId="0">
      <alignment vertical="center"/>
    </xf>
    <xf numFmtId="0" fontId="57" fillId="0" borderId="0" applyFont="0"/>
    <xf numFmtId="0" fontId="57" fillId="0" borderId="0" applyFont="0"/>
    <xf numFmtId="0" fontId="57" fillId="0" borderId="0" applyFont="0"/>
    <xf numFmtId="0" fontId="81" fillId="0" borderId="0"/>
    <xf numFmtId="0" fontId="28" fillId="0" borderId="0">
      <alignment vertical="center"/>
    </xf>
    <xf numFmtId="0" fontId="28" fillId="0" borderId="0">
      <alignment vertical="center"/>
    </xf>
    <xf numFmtId="0" fontId="81" fillId="0" borderId="0"/>
    <xf numFmtId="0" fontId="81" fillId="0" borderId="0"/>
    <xf numFmtId="0" fontId="81"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28" fillId="0" borderId="0">
      <alignment vertical="center"/>
    </xf>
    <xf numFmtId="0" fontId="110" fillId="0" borderId="0"/>
    <xf numFmtId="0" fontId="110" fillId="0" borderId="0"/>
    <xf numFmtId="0" fontId="114" fillId="0" borderId="0"/>
    <xf numFmtId="0" fontId="28" fillId="0" borderId="0">
      <alignment vertical="center"/>
    </xf>
    <xf numFmtId="0" fontId="28" fillId="0" borderId="0">
      <alignment vertical="center"/>
    </xf>
    <xf numFmtId="0" fontId="114" fillId="0" borderId="0"/>
    <xf numFmtId="0" fontId="114" fillId="0" borderId="0"/>
    <xf numFmtId="0" fontId="114" fillId="0" borderId="0"/>
    <xf numFmtId="0" fontId="28" fillId="0" borderId="0"/>
    <xf numFmtId="0" fontId="28" fillId="0" borderId="0"/>
    <xf numFmtId="0" fontId="18" fillId="0" borderId="0"/>
    <xf numFmtId="0" fontId="28" fillId="0" borderId="0">
      <alignment vertical="center"/>
    </xf>
    <xf numFmtId="0" fontId="28" fillId="0" borderId="0">
      <alignment vertical="center"/>
    </xf>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4" fillId="0" borderId="0"/>
    <xf numFmtId="0" fontId="28" fillId="0" borderId="0">
      <alignment vertical="center"/>
    </xf>
    <xf numFmtId="0" fontId="28" fillId="0" borderId="0">
      <alignment vertical="center"/>
    </xf>
    <xf numFmtId="0" fontId="114" fillId="0" borderId="0"/>
    <xf numFmtId="0" fontId="114" fillId="0" borderId="0"/>
    <xf numFmtId="0" fontId="114" fillId="0" borderId="0"/>
    <xf numFmtId="0" fontId="18" fillId="0" borderId="0"/>
    <xf numFmtId="0" fontId="81"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81" fillId="0" borderId="0"/>
    <xf numFmtId="0" fontId="81" fillId="0" borderId="0"/>
    <xf numFmtId="0" fontId="81"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82" fillId="0" borderId="0"/>
    <xf numFmtId="0" fontId="82" fillId="0" borderId="0"/>
    <xf numFmtId="0" fontId="82"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81" fillId="0" borderId="0"/>
    <xf numFmtId="0" fontId="81"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14" fillId="0" borderId="0"/>
    <xf numFmtId="0" fontId="114" fillId="0" borderId="0"/>
    <xf numFmtId="0" fontId="114" fillId="0" borderId="0"/>
    <xf numFmtId="0" fontId="28" fillId="0" borderId="0">
      <alignment vertical="center"/>
    </xf>
    <xf numFmtId="0" fontId="28" fillId="0" borderId="0">
      <alignment vertical="center"/>
    </xf>
    <xf numFmtId="0" fontId="18" fillId="0" borderId="0"/>
    <xf numFmtId="0" fontId="11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4" fillId="0" borderId="0"/>
    <xf numFmtId="0" fontId="33" fillId="0" borderId="0"/>
    <xf numFmtId="0" fontId="33" fillId="0" borderId="0"/>
    <xf numFmtId="0" fontId="28" fillId="0" borderId="0"/>
    <xf numFmtId="0" fontId="28" fillId="0" borderId="0"/>
    <xf numFmtId="0" fontId="18" fillId="0" borderId="0"/>
    <xf numFmtId="0" fontId="28" fillId="0" borderId="0"/>
    <xf numFmtId="0" fontId="28" fillId="0" borderId="0"/>
    <xf numFmtId="0" fontId="28" fillId="0" borderId="0"/>
    <xf numFmtId="0" fontId="28" fillId="0" borderId="0"/>
    <xf numFmtId="0" fontId="57" fillId="0" borderId="0" applyFont="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xf numFmtId="0" fontId="28" fillId="0" borderId="0"/>
    <xf numFmtId="0" fontId="2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2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18" fillId="0" borderId="0"/>
    <xf numFmtId="0" fontId="18" fillId="0" borderId="0"/>
    <xf numFmtId="0" fontId="18" fillId="0" borderId="0"/>
    <xf numFmtId="0" fontId="28" fillId="0" borderId="0">
      <alignment vertical="center"/>
    </xf>
    <xf numFmtId="0" fontId="18" fillId="0" borderId="0"/>
    <xf numFmtId="0" fontId="18" fillId="0" borderId="0"/>
    <xf numFmtId="0" fontId="18" fillId="0" borderId="0"/>
    <xf numFmtId="0" fontId="28" fillId="0" borderId="0">
      <alignment vertical="center"/>
    </xf>
    <xf numFmtId="0" fontId="18" fillId="0" borderId="0"/>
    <xf numFmtId="0" fontId="28" fillId="0" borderId="0">
      <alignment vertical="center"/>
    </xf>
    <xf numFmtId="0" fontId="18" fillId="0" borderId="0"/>
    <xf numFmtId="0" fontId="28" fillId="0" borderId="0">
      <alignment vertical="center"/>
    </xf>
    <xf numFmtId="0" fontId="18" fillId="0" borderId="0"/>
    <xf numFmtId="0" fontId="18" fillId="0" borderId="0"/>
    <xf numFmtId="0" fontId="57" fillId="0" borderId="0" applyFont="0"/>
    <xf numFmtId="0" fontId="57" fillId="0" borderId="0" applyFont="0"/>
    <xf numFmtId="0" fontId="57" fillId="0" borderId="0" applyFont="0"/>
    <xf numFmtId="0" fontId="18" fillId="0" borderId="0"/>
    <xf numFmtId="0" fontId="57" fillId="0" borderId="0" applyFont="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57" fillId="0" borderId="0" applyFont="0"/>
    <xf numFmtId="0" fontId="57" fillId="0" borderId="0" applyFont="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57" fillId="0" borderId="0" applyFont="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57" fillId="0" borderId="0" applyFont="0"/>
    <xf numFmtId="0" fontId="57" fillId="0" borderId="0" applyFont="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57" fillId="0" borderId="0" applyFont="0"/>
    <xf numFmtId="0" fontId="57" fillId="0" borderId="0" applyFont="0"/>
    <xf numFmtId="0" fontId="57" fillId="0" borderId="0" applyFont="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57" fillId="0" borderId="0" applyFont="0"/>
    <xf numFmtId="0" fontId="57" fillId="0" borderId="0" applyFont="0"/>
    <xf numFmtId="0" fontId="57" fillId="0" borderId="0" applyFont="0"/>
    <xf numFmtId="0" fontId="57" fillId="0" borderId="0" applyFont="0"/>
    <xf numFmtId="0" fontId="28" fillId="0" borderId="0">
      <alignment vertical="center"/>
    </xf>
    <xf numFmtId="0" fontId="18" fillId="0" borderId="0"/>
    <xf numFmtId="0" fontId="57" fillId="0" borderId="0" applyFont="0"/>
    <xf numFmtId="0" fontId="57" fillId="0" borderId="0" applyFont="0"/>
    <xf numFmtId="0" fontId="57" fillId="0" borderId="0" applyFont="0"/>
    <xf numFmtId="0" fontId="57" fillId="0" borderId="0" applyFont="0"/>
    <xf numFmtId="0" fontId="28" fillId="0" borderId="0">
      <alignment vertical="center"/>
    </xf>
    <xf numFmtId="0" fontId="28" fillId="0" borderId="0">
      <alignment vertical="center"/>
    </xf>
    <xf numFmtId="0" fontId="57" fillId="0" borderId="0" applyFont="0"/>
    <xf numFmtId="0" fontId="57" fillId="0" borderId="0" applyFont="0"/>
    <xf numFmtId="0" fontId="57" fillId="0" borderId="0" applyFont="0"/>
    <xf numFmtId="0" fontId="28" fillId="0" borderId="0"/>
    <xf numFmtId="0" fontId="83"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4"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4" fillId="0" borderId="0"/>
    <xf numFmtId="0" fontId="84" fillId="0" borderId="0"/>
    <xf numFmtId="0" fontId="28" fillId="0" borderId="0">
      <alignment vertical="center"/>
    </xf>
    <xf numFmtId="0" fontId="84" fillId="0" borderId="0"/>
    <xf numFmtId="0" fontId="84" fillId="0" borderId="0"/>
    <xf numFmtId="0" fontId="84" fillId="0" borderId="0"/>
    <xf numFmtId="0" fontId="83" fillId="0" borderId="0"/>
    <xf numFmtId="0" fontId="18" fillId="0" borderId="0"/>
    <xf numFmtId="0" fontId="84"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18" fillId="0" borderId="0"/>
    <xf numFmtId="0" fontId="83"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83" fillId="0" borderId="0"/>
    <xf numFmtId="0" fontId="83" fillId="0" borderId="0"/>
    <xf numFmtId="0" fontId="18" fillId="0" borderId="0"/>
    <xf numFmtId="0" fontId="18" fillId="0" borderId="0"/>
    <xf numFmtId="0" fontId="18" fillId="0" borderId="0"/>
    <xf numFmtId="0" fontId="83" fillId="0" borderId="0"/>
    <xf numFmtId="0" fontId="84"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4" fillId="0" borderId="0"/>
    <xf numFmtId="0" fontId="84" fillId="0" borderId="0"/>
    <xf numFmtId="0" fontId="28" fillId="0" borderId="0">
      <alignment vertical="center"/>
    </xf>
    <xf numFmtId="0" fontId="84" fillId="0" borderId="0"/>
    <xf numFmtId="0" fontId="84" fillId="0" borderId="0"/>
    <xf numFmtId="0" fontId="84" fillId="0" borderId="0"/>
    <xf numFmtId="0" fontId="83" fillId="0" borderId="0"/>
    <xf numFmtId="0" fontId="18" fillId="0" borderId="0"/>
    <xf numFmtId="0" fontId="84"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3" fillId="0" borderId="0"/>
    <xf numFmtId="0" fontId="28" fillId="0" borderId="0"/>
    <xf numFmtId="0" fontId="28" fillId="0" borderId="0"/>
    <xf numFmtId="0" fontId="28" fillId="0" borderId="0">
      <alignment vertical="center"/>
    </xf>
    <xf numFmtId="0" fontId="28" fillId="0" borderId="0">
      <alignment vertical="center"/>
    </xf>
    <xf numFmtId="0" fontId="28" fillId="0" borderId="0"/>
    <xf numFmtId="0" fontId="28" fillId="0" borderId="0"/>
    <xf numFmtId="0" fontId="28" fillId="0" borderId="0"/>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18" fillId="0" borderId="0"/>
    <xf numFmtId="0" fontId="18" fillId="0" borderId="0"/>
    <xf numFmtId="0" fontId="18" fillId="0" borderId="0"/>
    <xf numFmtId="0" fontId="109" fillId="0" borderId="0"/>
    <xf numFmtId="0" fontId="109" fillId="0" borderId="0"/>
    <xf numFmtId="0" fontId="28" fillId="0" borderId="0">
      <alignment vertical="center"/>
    </xf>
    <xf numFmtId="0" fontId="28" fillId="0" borderId="0">
      <alignment vertical="center"/>
    </xf>
    <xf numFmtId="0" fontId="109" fillId="0" borderId="0"/>
    <xf numFmtId="0" fontId="109" fillId="0" borderId="0"/>
    <xf numFmtId="0" fontId="109" fillId="0" borderId="0"/>
    <xf numFmtId="0" fontId="109" fillId="0" borderId="0"/>
    <xf numFmtId="0" fontId="28" fillId="0" borderId="0">
      <alignment vertical="center"/>
    </xf>
    <xf numFmtId="0" fontId="28" fillId="0" borderId="0">
      <alignment vertical="center"/>
    </xf>
    <xf numFmtId="0" fontId="109" fillId="0" borderId="0"/>
    <xf numFmtId="0" fontId="109" fillId="0" borderId="0"/>
    <xf numFmtId="0" fontId="18" fillId="0" borderId="0"/>
    <xf numFmtId="0" fontId="109"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09" fillId="0" borderId="0"/>
    <xf numFmtId="0" fontId="109" fillId="0" borderId="0"/>
    <xf numFmtId="0" fontId="18" fillId="0" borderId="0"/>
    <xf numFmtId="0" fontId="18" fillId="0" borderId="0"/>
    <xf numFmtId="0" fontId="18" fillId="0" borderId="0"/>
    <xf numFmtId="0" fontId="109"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33" fillId="0" borderId="0"/>
    <xf numFmtId="0" fontId="33" fillId="0" borderId="0"/>
    <xf numFmtId="0" fontId="33" fillId="0" borderId="0"/>
    <xf numFmtId="0" fontId="33" fillId="0" borderId="0"/>
    <xf numFmtId="0" fontId="28" fillId="0" borderId="0">
      <alignment vertical="center"/>
    </xf>
    <xf numFmtId="0" fontId="28" fillId="0" borderId="0">
      <alignment vertical="center"/>
    </xf>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3" fillId="0" borderId="0"/>
    <xf numFmtId="0" fontId="28" fillId="0" borderId="0">
      <alignment vertical="center"/>
    </xf>
    <xf numFmtId="0" fontId="112" fillId="0" borderId="0"/>
    <xf numFmtId="0" fontId="28" fillId="0" borderId="0">
      <alignment vertical="center"/>
    </xf>
    <xf numFmtId="0" fontId="28" fillId="0" borderId="0">
      <alignment vertical="center"/>
    </xf>
    <xf numFmtId="0" fontId="112" fillId="0" borderId="0"/>
    <xf numFmtId="0" fontId="112" fillId="0" borderId="0"/>
    <xf numFmtId="0" fontId="112" fillId="0" borderId="0"/>
    <xf numFmtId="0" fontId="81" fillId="0" borderId="0"/>
    <xf numFmtId="0" fontId="81" fillId="0" borderId="0"/>
    <xf numFmtId="0" fontId="28" fillId="0" borderId="0">
      <alignment vertical="center"/>
    </xf>
    <xf numFmtId="0" fontId="81" fillId="0" borderId="0"/>
    <xf numFmtId="0" fontId="18"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8" fillId="0" borderId="0"/>
    <xf numFmtId="0" fontId="28" fillId="0" borderId="0">
      <alignment vertical="center"/>
    </xf>
    <xf numFmtId="0" fontId="110" fillId="0" borderId="0"/>
    <xf numFmtId="0" fontId="18" fillId="0" borderId="0"/>
    <xf numFmtId="0" fontId="18" fillId="0" borderId="0"/>
    <xf numFmtId="0" fontId="18" fillId="0" borderId="0"/>
    <xf numFmtId="0" fontId="18" fillId="0" borderId="0"/>
    <xf numFmtId="0" fontId="110" fillId="0" borderId="0"/>
    <xf numFmtId="0" fontId="18" fillId="0" borderId="0"/>
    <xf numFmtId="0" fontId="33" fillId="0" borderId="0"/>
    <xf numFmtId="0" fontId="28" fillId="0" borderId="0">
      <alignment vertical="center"/>
    </xf>
    <xf numFmtId="0" fontId="28" fillId="0" borderId="0"/>
    <xf numFmtId="0" fontId="28" fillId="0" borderId="0"/>
    <xf numFmtId="0" fontId="28" fillId="0" borderId="0"/>
    <xf numFmtId="0" fontId="33" fillId="0" borderId="0"/>
    <xf numFmtId="0" fontId="33" fillId="0" borderId="0"/>
    <xf numFmtId="0" fontId="18" fillId="0" borderId="0"/>
    <xf numFmtId="0" fontId="33" fillId="0" borderId="0"/>
    <xf numFmtId="0" fontId="33" fillId="0" borderId="0"/>
    <xf numFmtId="0" fontId="114" fillId="0" borderId="0"/>
    <xf numFmtId="0" fontId="18" fillId="0" borderId="0"/>
    <xf numFmtId="0" fontId="114" fillId="0" borderId="0"/>
    <xf numFmtId="0" fontId="114" fillId="0" borderId="0"/>
    <xf numFmtId="0" fontId="18" fillId="0" borderId="0"/>
    <xf numFmtId="0" fontId="114" fillId="0" borderId="0"/>
    <xf numFmtId="0" fontId="18" fillId="0" borderId="0"/>
    <xf numFmtId="0" fontId="28" fillId="0" borderId="0">
      <alignment vertical="center"/>
    </xf>
    <xf numFmtId="0" fontId="28" fillId="0" borderId="0">
      <alignment vertical="center"/>
    </xf>
    <xf numFmtId="0" fontId="114" fillId="0" borderId="0"/>
    <xf numFmtId="0" fontId="114" fillId="0" borderId="0"/>
    <xf numFmtId="0" fontId="114"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xf numFmtId="0" fontId="28" fillId="0" borderId="0">
      <alignment vertical="center"/>
    </xf>
    <xf numFmtId="0" fontId="28" fillId="0" borderId="0">
      <alignment vertical="center"/>
    </xf>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xf numFmtId="0" fontId="28" fillId="0" borderId="0">
      <alignment vertical="center"/>
    </xf>
    <xf numFmtId="0" fontId="18" fillId="0" borderId="0"/>
    <xf numFmtId="0" fontId="28" fillId="0" borderId="0"/>
    <xf numFmtId="0" fontId="28" fillId="0" borderId="0"/>
    <xf numFmtId="0" fontId="28" fillId="0" borderId="0"/>
    <xf numFmtId="0" fontId="28" fillId="0" borderId="0">
      <alignment vertical="center"/>
    </xf>
    <xf numFmtId="0" fontId="18" fillId="0" borderId="0"/>
    <xf numFmtId="0" fontId="18" fillId="0" borderId="0"/>
    <xf numFmtId="0" fontId="18" fillId="0" borderId="0"/>
    <xf numFmtId="0" fontId="114" fillId="0" borderId="0"/>
    <xf numFmtId="0" fontId="18" fillId="0" borderId="0"/>
    <xf numFmtId="0" fontId="18" fillId="0" borderId="0"/>
    <xf numFmtId="0" fontId="18" fillId="0" borderId="0"/>
    <xf numFmtId="0" fontId="28" fillId="0" borderId="0"/>
    <xf numFmtId="0" fontId="18" fillId="0" borderId="0"/>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58" fillId="0" borderId="0"/>
    <xf numFmtId="0" fontId="58" fillId="0" borderId="0"/>
    <xf numFmtId="0" fontId="5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58" fillId="0" borderId="0"/>
    <xf numFmtId="0" fontId="58" fillId="0" borderId="0"/>
    <xf numFmtId="0" fontId="5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57" fillId="0" borderId="0" applyFont="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57" fillId="0" borderId="0" applyFont="0"/>
    <xf numFmtId="0" fontId="57" fillId="0" borderId="0" applyFont="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28" fillId="0" borderId="0">
      <alignment vertical="center"/>
    </xf>
    <xf numFmtId="0" fontId="18" fillId="0" borderId="0"/>
    <xf numFmtId="0" fontId="18" fillId="0" borderId="0"/>
    <xf numFmtId="0" fontId="18" fillId="0" borderId="0"/>
    <xf numFmtId="0" fontId="114" fillId="0" borderId="0"/>
    <xf numFmtId="0" fontId="18" fillId="0" borderId="0"/>
    <xf numFmtId="0" fontId="28" fillId="0" borderId="0">
      <alignment vertical="center"/>
    </xf>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xf numFmtId="0" fontId="28" fillId="0" borderId="0"/>
    <xf numFmtId="0" fontId="28" fillId="0" borderId="0">
      <alignment vertical="center"/>
    </xf>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109" fillId="0" borderId="0"/>
    <xf numFmtId="0" fontId="109" fillId="0" borderId="0"/>
    <xf numFmtId="0" fontId="28" fillId="0" borderId="0">
      <alignment vertical="center"/>
    </xf>
    <xf numFmtId="0" fontId="109" fillId="0" borderId="0"/>
    <xf numFmtId="0" fontId="109" fillId="0" borderId="0"/>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81" fillId="0" borderId="0"/>
    <xf numFmtId="0" fontId="33" fillId="0" borderId="0"/>
    <xf numFmtId="0" fontId="18" fillId="0" borderId="0"/>
    <xf numFmtId="0" fontId="28" fillId="0" borderId="0">
      <alignment vertical="center"/>
    </xf>
    <xf numFmtId="0" fontId="28" fillId="0" borderId="0">
      <alignment vertical="center"/>
    </xf>
    <xf numFmtId="0" fontId="33" fillId="0" borderId="0"/>
    <xf numFmtId="0" fontId="33" fillId="0" borderId="0"/>
    <xf numFmtId="0" fontId="33"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4" fillId="0" borderId="0"/>
    <xf numFmtId="0" fontId="28" fillId="0" borderId="0">
      <alignment vertical="center"/>
    </xf>
    <xf numFmtId="0" fontId="28" fillId="0" borderId="0">
      <alignment vertical="center"/>
    </xf>
    <xf numFmtId="0" fontId="114" fillId="0" borderId="0"/>
    <xf numFmtId="0" fontId="114" fillId="0" borderId="0"/>
    <xf numFmtId="0" fontId="114"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4" fillId="0" borderId="0"/>
    <xf numFmtId="0" fontId="28" fillId="0" borderId="0">
      <alignment vertical="center"/>
    </xf>
    <xf numFmtId="0" fontId="18" fillId="0" borderId="0"/>
    <xf numFmtId="0" fontId="114" fillId="0" borderId="0"/>
    <xf numFmtId="0" fontId="114" fillId="0" borderId="0"/>
    <xf numFmtId="0" fontId="114" fillId="0" borderId="0"/>
    <xf numFmtId="0" fontId="28" fillId="0" borderId="0">
      <alignment vertical="center"/>
    </xf>
    <xf numFmtId="0" fontId="18" fillId="0" borderId="0"/>
    <xf numFmtId="0" fontId="18" fillId="0" borderId="0"/>
    <xf numFmtId="0" fontId="18" fillId="0" borderId="0"/>
    <xf numFmtId="0" fontId="33"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81" fillId="0" borderId="0"/>
    <xf numFmtId="0" fontId="81" fillId="0" borderId="0"/>
    <xf numFmtId="0" fontId="81" fillId="0" borderId="0"/>
    <xf numFmtId="0" fontId="18" fillId="0" borderId="0"/>
    <xf numFmtId="0" fontId="81" fillId="0" borderId="0"/>
    <xf numFmtId="0" fontId="81" fillId="0" borderId="0"/>
    <xf numFmtId="0" fontId="81"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57"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57" fillId="0" borderId="0"/>
    <xf numFmtId="0" fontId="57"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4" fillId="0" borderId="0"/>
    <xf numFmtId="0" fontId="28" fillId="0" borderId="0">
      <alignment vertical="center"/>
    </xf>
    <xf numFmtId="0" fontId="18" fillId="0" borderId="0"/>
    <xf numFmtId="0" fontId="114" fillId="0" borderId="0"/>
    <xf numFmtId="0" fontId="114" fillId="0" borderId="0"/>
    <xf numFmtId="0" fontId="114" fillId="0" borderId="0"/>
    <xf numFmtId="0" fontId="28" fillId="0" borderId="0">
      <alignment vertical="center"/>
    </xf>
    <xf numFmtId="0" fontId="18" fillId="0" borderId="0"/>
    <xf numFmtId="0" fontId="18" fillId="0" borderId="0"/>
    <xf numFmtId="0" fontId="18" fillId="0" borderId="0"/>
    <xf numFmtId="0" fontId="33" fillId="0" borderId="0"/>
    <xf numFmtId="0" fontId="18" fillId="0" borderId="0"/>
    <xf numFmtId="0" fontId="33" fillId="0" borderId="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110" fillId="0" borderId="0"/>
    <xf numFmtId="0" fontId="110" fillId="0" borderId="0"/>
    <xf numFmtId="0" fontId="110" fillId="0" borderId="0"/>
    <xf numFmtId="0" fontId="28" fillId="0" borderId="0">
      <alignment vertical="center"/>
    </xf>
    <xf numFmtId="0" fontId="28" fillId="0" borderId="0">
      <alignment vertical="center"/>
    </xf>
    <xf numFmtId="0" fontId="110" fillId="0" borderId="0"/>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28" fillId="0" borderId="0">
      <alignment vertical="center"/>
    </xf>
    <xf numFmtId="0" fontId="112" fillId="0" borderId="0"/>
    <xf numFmtId="0" fontId="112" fillId="0" borderId="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28" fillId="0" borderId="0">
      <alignment vertical="center"/>
    </xf>
    <xf numFmtId="0" fontId="18" fillId="0" borderId="0"/>
    <xf numFmtId="0" fontId="18" fillId="0" borderId="0"/>
    <xf numFmtId="0" fontId="28" fillId="0" borderId="0">
      <alignment vertical="center"/>
    </xf>
    <xf numFmtId="0" fontId="28" fillId="0" borderId="0">
      <alignment vertical="center"/>
    </xf>
    <xf numFmtId="0" fontId="28" fillId="0" borderId="0">
      <alignment vertical="center"/>
    </xf>
    <xf numFmtId="0" fontId="110" fillId="0" borderId="0"/>
    <xf numFmtId="0" fontId="110" fillId="0" borderId="0"/>
    <xf numFmtId="0" fontId="28" fillId="0" borderId="0">
      <alignment vertical="center"/>
    </xf>
    <xf numFmtId="0" fontId="28" fillId="0" borderId="0"/>
    <xf numFmtId="0" fontId="28" fillId="0" borderId="0">
      <alignment vertical="center"/>
    </xf>
    <xf numFmtId="0" fontId="28" fillId="0" borderId="0">
      <alignment vertical="center"/>
    </xf>
    <xf numFmtId="0" fontId="83" fillId="0" borderId="0"/>
    <xf numFmtId="0" fontId="28" fillId="0" borderId="0">
      <alignment vertical="center"/>
    </xf>
    <xf numFmtId="0" fontId="28" fillId="0" borderId="0">
      <alignment vertical="center"/>
    </xf>
    <xf numFmtId="0" fontId="83"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09" fillId="0" borderId="0"/>
    <xf numFmtId="0" fontId="28" fillId="0" borderId="0">
      <alignment vertical="center"/>
    </xf>
    <xf numFmtId="0" fontId="28" fillId="0" borderId="0">
      <alignment vertical="center"/>
    </xf>
    <xf numFmtId="0" fontId="109" fillId="0" borderId="0"/>
    <xf numFmtId="0" fontId="109" fillId="0" borderId="0"/>
    <xf numFmtId="0" fontId="109"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81" fillId="0" borderId="0"/>
    <xf numFmtId="0" fontId="28" fillId="0" borderId="0">
      <alignment vertical="center"/>
    </xf>
    <xf numFmtId="0" fontId="110" fillId="0" borderId="0"/>
    <xf numFmtId="0" fontId="81" fillId="0" borderId="0"/>
    <xf numFmtId="0" fontId="81" fillId="0" borderId="0"/>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4" fillId="0" borderId="0"/>
    <xf numFmtId="0" fontId="28" fillId="0" borderId="0">
      <alignment vertical="center"/>
    </xf>
    <xf numFmtId="0" fontId="114" fillId="0" borderId="0"/>
    <xf numFmtId="0" fontId="114" fillId="0" borderId="0"/>
    <xf numFmtId="0" fontId="114" fillId="0" borderId="0"/>
    <xf numFmtId="0" fontId="110" fillId="0" borderId="0"/>
    <xf numFmtId="0" fontId="110" fillId="0" borderId="0"/>
    <xf numFmtId="0" fontId="110" fillId="0" borderId="0"/>
    <xf numFmtId="0" fontId="2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4" fillId="0" borderId="0"/>
    <xf numFmtId="0" fontId="28" fillId="0" borderId="0">
      <alignment vertical="center"/>
    </xf>
    <xf numFmtId="0" fontId="28" fillId="0" borderId="0">
      <alignment vertical="center"/>
    </xf>
    <xf numFmtId="0" fontId="114" fillId="0" borderId="0"/>
    <xf numFmtId="0" fontId="114" fillId="0" borderId="0"/>
    <xf numFmtId="0" fontId="114"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4" fillId="0" borderId="0"/>
    <xf numFmtId="0" fontId="28" fillId="0" borderId="0">
      <alignment vertical="center"/>
    </xf>
    <xf numFmtId="0" fontId="18" fillId="0" borderId="0"/>
    <xf numFmtId="0" fontId="114" fillId="0" borderId="0"/>
    <xf numFmtId="0" fontId="114" fillId="0" borderId="0"/>
    <xf numFmtId="0" fontId="114" fillId="0" borderId="0"/>
    <xf numFmtId="0" fontId="28" fillId="0" borderId="0">
      <alignment vertical="center"/>
    </xf>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10" fillId="0" borderId="0"/>
    <xf numFmtId="0" fontId="110" fillId="0" borderId="0"/>
    <xf numFmtId="0" fontId="83" fillId="0" borderId="0"/>
    <xf numFmtId="0" fontId="110" fillId="0" borderId="0"/>
    <xf numFmtId="0" fontId="28" fillId="0" borderId="0">
      <alignment vertical="center"/>
    </xf>
    <xf numFmtId="0" fontId="18" fillId="0" borderId="0"/>
    <xf numFmtId="0" fontId="111" fillId="0" borderId="0"/>
    <xf numFmtId="0" fontId="28" fillId="0" borderId="0">
      <alignment vertical="center"/>
    </xf>
    <xf numFmtId="0" fontId="28" fillId="0" borderId="0">
      <alignment vertical="center"/>
    </xf>
    <xf numFmtId="0" fontId="111" fillId="0" borderId="0"/>
    <xf numFmtId="0" fontId="111" fillId="0" borderId="0"/>
    <xf numFmtId="0" fontId="111" fillId="0" borderId="0"/>
    <xf numFmtId="0" fontId="28" fillId="0" borderId="0">
      <alignment vertical="center"/>
    </xf>
    <xf numFmtId="0" fontId="28" fillId="0" borderId="0">
      <alignment vertical="center"/>
    </xf>
    <xf numFmtId="0" fontId="28" fillId="0" borderId="0"/>
    <xf numFmtId="0" fontId="28" fillId="0" borderId="0"/>
    <xf numFmtId="0" fontId="28" fillId="0" borderId="0"/>
    <xf numFmtId="0" fontId="1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58" fillId="0" borderId="0"/>
    <xf numFmtId="0" fontId="58" fillId="0" borderId="0"/>
    <xf numFmtId="0" fontId="5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58" fillId="0" borderId="0"/>
    <xf numFmtId="0" fontId="58" fillId="0" borderId="0"/>
    <xf numFmtId="0" fontId="5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18" fillId="0" borderId="0"/>
    <xf numFmtId="0" fontId="83" fillId="0" borderId="0"/>
    <xf numFmtId="0" fontId="83" fillId="0" borderId="0"/>
    <xf numFmtId="0" fontId="18" fillId="0" borderId="0"/>
    <xf numFmtId="0" fontId="110"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83" fillId="0" borderId="0"/>
    <xf numFmtId="0" fontId="83" fillId="0" borderId="0"/>
    <xf numFmtId="0" fontId="110" fillId="0" borderId="0"/>
    <xf numFmtId="0" fontId="83" fillId="0" borderId="0"/>
    <xf numFmtId="0" fontId="83"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84" fillId="0" borderId="0"/>
    <xf numFmtId="0" fontId="84" fillId="0" borderId="0"/>
    <xf numFmtId="0" fontId="84"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18" fillId="0" borderId="0"/>
    <xf numFmtId="0" fontId="83" fillId="0" borderId="0"/>
    <xf numFmtId="0" fontId="110"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0" fillId="0" borderId="0"/>
    <xf numFmtId="0" fontId="110" fillId="0" borderId="0"/>
    <xf numFmtId="0" fontId="83" fillId="0" borderId="0"/>
    <xf numFmtId="0" fontId="28" fillId="0" borderId="0">
      <alignment vertical="center"/>
    </xf>
    <xf numFmtId="0" fontId="110" fillId="0" borderId="0"/>
    <xf numFmtId="0" fontId="83" fillId="0" borderId="0"/>
    <xf numFmtId="0" fontId="83" fillId="0" borderId="0"/>
    <xf numFmtId="0" fontId="110" fillId="0" borderId="0"/>
    <xf numFmtId="0" fontId="18" fillId="0" borderId="0"/>
    <xf numFmtId="0" fontId="18"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28" fillId="0" borderId="0">
      <alignment vertical="center"/>
    </xf>
    <xf numFmtId="0" fontId="110"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09" fillId="0" borderId="0"/>
    <xf numFmtId="0" fontId="109" fillId="0" borderId="0"/>
    <xf numFmtId="0" fontId="109"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10" fillId="0" borderId="0"/>
    <xf numFmtId="0" fontId="110" fillId="0" borderId="0"/>
    <xf numFmtId="0" fontId="28" fillId="0" borderId="0">
      <alignment vertical="center"/>
    </xf>
    <xf numFmtId="0" fontId="110" fillId="0" borderId="0"/>
    <xf numFmtId="0" fontId="83" fillId="0" borderId="0"/>
    <xf numFmtId="0" fontId="18" fillId="0" borderId="0"/>
    <xf numFmtId="0" fontId="18" fillId="0" borderId="0"/>
    <xf numFmtId="0" fontId="110"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28" fillId="0" borderId="0">
      <alignment vertical="center"/>
    </xf>
    <xf numFmtId="0" fontId="110" fillId="0" borderId="0"/>
    <xf numFmtId="0" fontId="18" fillId="0" borderId="0"/>
    <xf numFmtId="0" fontId="18"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09" fillId="0" borderId="0"/>
    <xf numFmtId="0" fontId="109" fillId="0" borderId="0"/>
    <xf numFmtId="0" fontId="109"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10" fillId="0" borderId="0"/>
    <xf numFmtId="0" fontId="110" fillId="0" borderId="0"/>
    <xf numFmtId="0" fontId="28" fillId="0" borderId="0">
      <alignment vertical="center"/>
    </xf>
    <xf numFmtId="0" fontId="110" fillId="0" borderId="0"/>
    <xf numFmtId="0" fontId="110" fillId="0" borderId="0"/>
    <xf numFmtId="0" fontId="18" fillId="0" borderId="0"/>
    <xf numFmtId="0" fontId="110" fillId="0" borderId="0"/>
    <xf numFmtId="0" fontId="110" fillId="0" borderId="0"/>
    <xf numFmtId="0" fontId="28" fillId="0" borderId="0">
      <alignment vertical="center"/>
    </xf>
    <xf numFmtId="0" fontId="28" fillId="0" borderId="0">
      <alignment vertical="center"/>
    </xf>
    <xf numFmtId="0" fontId="110" fillId="0" borderId="0"/>
    <xf numFmtId="0" fontId="18" fillId="0" borderId="0"/>
    <xf numFmtId="0" fontId="110" fillId="0" borderId="0"/>
    <xf numFmtId="0" fontId="83" fillId="0" borderId="0"/>
    <xf numFmtId="0" fontId="1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09" fillId="0" borderId="0"/>
    <xf numFmtId="0" fontId="28" fillId="0" borderId="0">
      <alignment vertical="center"/>
    </xf>
    <xf numFmtId="0" fontId="28" fillId="0" borderId="0">
      <alignment vertical="center"/>
    </xf>
    <xf numFmtId="0" fontId="109" fillId="0" borderId="0"/>
    <xf numFmtId="0" fontId="109" fillId="0" borderId="0"/>
    <xf numFmtId="0" fontId="109"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83" fillId="0" borderId="0"/>
    <xf numFmtId="0" fontId="28" fillId="0" borderId="0">
      <alignment vertical="center"/>
    </xf>
    <xf numFmtId="0" fontId="110" fillId="0" borderId="0"/>
    <xf numFmtId="0" fontId="83" fillId="0" borderId="0"/>
    <xf numFmtId="0" fontId="83" fillId="0" borderId="0"/>
    <xf numFmtId="0" fontId="110" fillId="0" borderId="0"/>
    <xf numFmtId="0" fontId="83" fillId="0" borderId="0"/>
    <xf numFmtId="0" fontId="1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09" fillId="0" borderId="0"/>
    <xf numFmtId="0" fontId="28" fillId="0" borderId="0">
      <alignment vertical="center"/>
    </xf>
    <xf numFmtId="0" fontId="28" fillId="0" borderId="0">
      <alignment vertical="center"/>
    </xf>
    <xf numFmtId="0" fontId="109" fillId="0" borderId="0"/>
    <xf numFmtId="0" fontId="109" fillId="0" borderId="0"/>
    <xf numFmtId="0" fontId="109"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83" fillId="0" borderId="0"/>
    <xf numFmtId="0" fontId="28" fillId="0" borderId="0">
      <alignment vertical="center"/>
    </xf>
    <xf numFmtId="0" fontId="110" fillId="0" borderId="0"/>
    <xf numFmtId="0" fontId="83" fillId="0" borderId="0"/>
    <xf numFmtId="0" fontId="83" fillId="0" borderId="0"/>
    <xf numFmtId="0" fontId="110" fillId="0" borderId="0"/>
    <xf numFmtId="0" fontId="81" fillId="0" borderId="0"/>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09" fillId="0" borderId="0"/>
    <xf numFmtId="0" fontId="28" fillId="0" borderId="0">
      <alignment vertical="center"/>
    </xf>
    <xf numFmtId="0" fontId="28" fillId="0" borderId="0">
      <alignment vertical="center"/>
    </xf>
    <xf numFmtId="0" fontId="109" fillId="0" borderId="0"/>
    <xf numFmtId="0" fontId="109" fillId="0" borderId="0"/>
    <xf numFmtId="0" fontId="109"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110" fillId="0" borderId="0"/>
    <xf numFmtId="0" fontId="110" fillId="0" borderId="0"/>
    <xf numFmtId="0" fontId="28" fillId="0" borderId="0">
      <alignment vertical="center"/>
    </xf>
    <xf numFmtId="0" fontId="110" fillId="0" borderId="0"/>
    <xf numFmtId="0" fontId="110" fillId="0" borderId="0"/>
    <xf numFmtId="0" fontId="28" fillId="0" borderId="0">
      <alignment vertical="center"/>
    </xf>
    <xf numFmtId="0" fontId="81" fillId="0" borderId="0"/>
    <xf numFmtId="0" fontId="109" fillId="0" borderId="0"/>
    <xf numFmtId="0" fontId="28" fillId="0" borderId="0"/>
    <xf numFmtId="0" fontId="28" fillId="0" borderId="0"/>
    <xf numFmtId="0" fontId="83" fillId="0" borderId="0"/>
    <xf numFmtId="0" fontId="28" fillId="0" borderId="0">
      <alignment vertical="center"/>
    </xf>
    <xf numFmtId="0" fontId="28" fillId="0" borderId="0">
      <alignment vertical="center"/>
    </xf>
    <xf numFmtId="0" fontId="57" fillId="0" borderId="0" applyFont="0"/>
    <xf numFmtId="0" fontId="28" fillId="0" borderId="0">
      <alignment vertical="center"/>
    </xf>
    <xf numFmtId="0" fontId="28" fillId="0" borderId="0">
      <alignment vertical="center"/>
    </xf>
    <xf numFmtId="0" fontId="83" fillId="0" borderId="0"/>
    <xf numFmtId="0" fontId="28" fillId="0" borderId="0">
      <alignment vertical="center"/>
    </xf>
    <xf numFmtId="0" fontId="28" fillId="0" borderId="0">
      <alignment vertical="center"/>
    </xf>
    <xf numFmtId="0" fontId="83" fillId="0" borderId="0"/>
    <xf numFmtId="0" fontId="28" fillId="0" borderId="0">
      <alignment vertical="center"/>
    </xf>
    <xf numFmtId="0" fontId="28" fillId="0" borderId="0">
      <alignment vertical="center"/>
    </xf>
    <xf numFmtId="0" fontId="83" fillId="0" borderId="0"/>
    <xf numFmtId="0" fontId="28" fillId="0" borderId="0">
      <alignment vertical="center"/>
    </xf>
    <xf numFmtId="0" fontId="112" fillId="0" borderId="0"/>
    <xf numFmtId="0" fontId="83" fillId="0" borderId="0"/>
    <xf numFmtId="0" fontId="28" fillId="0" borderId="0">
      <alignment vertical="center"/>
    </xf>
    <xf numFmtId="0" fontId="28" fillId="0" borderId="0">
      <alignment vertical="center"/>
    </xf>
    <xf numFmtId="0" fontId="83" fillId="0" borderId="0"/>
    <xf numFmtId="0" fontId="28" fillId="0" borderId="0">
      <alignment vertical="center"/>
    </xf>
    <xf numFmtId="0" fontId="28" fillId="0" borderId="0">
      <alignment vertical="center"/>
    </xf>
    <xf numFmtId="0" fontId="83" fillId="0" borderId="0"/>
    <xf numFmtId="0" fontId="28" fillId="0" borderId="0">
      <alignment vertical="center"/>
    </xf>
    <xf numFmtId="0" fontId="28" fillId="0" borderId="0">
      <alignment vertical="center"/>
    </xf>
    <xf numFmtId="0" fontId="83" fillId="0" borderId="0"/>
    <xf numFmtId="0" fontId="28" fillId="0" borderId="0">
      <alignment vertical="center"/>
    </xf>
    <xf numFmtId="0" fontId="28" fillId="0" borderId="0">
      <alignment vertical="center"/>
    </xf>
    <xf numFmtId="0" fontId="83" fillId="0" borderId="0"/>
    <xf numFmtId="0" fontId="33" fillId="0" borderId="0"/>
    <xf numFmtId="0" fontId="28" fillId="0" borderId="0"/>
    <xf numFmtId="0" fontId="179" fillId="0" borderId="0"/>
    <xf numFmtId="0" fontId="28" fillId="0" borderId="0">
      <alignment vertical="center"/>
    </xf>
    <xf numFmtId="0" fontId="28" fillId="0" borderId="0">
      <alignment vertical="center"/>
    </xf>
    <xf numFmtId="0" fontId="179" fillId="0" borderId="0"/>
    <xf numFmtId="0" fontId="179" fillId="0" borderId="0"/>
    <xf numFmtId="0" fontId="179" fillId="0" borderId="0"/>
    <xf numFmtId="0" fontId="180" fillId="0" borderId="0"/>
    <xf numFmtId="0" fontId="28" fillId="0" borderId="0">
      <alignment vertical="center"/>
    </xf>
    <xf numFmtId="0" fontId="28" fillId="0" borderId="0">
      <alignment vertical="center"/>
    </xf>
    <xf numFmtId="0" fontId="180" fillId="0" borderId="0"/>
    <xf numFmtId="0" fontId="180" fillId="0" borderId="0"/>
    <xf numFmtId="0" fontId="180" fillId="0" borderId="0"/>
    <xf numFmtId="0" fontId="28" fillId="0" borderId="0">
      <alignment vertical="center"/>
    </xf>
    <xf numFmtId="0" fontId="28" fillId="0" borderId="0">
      <alignment vertical="center"/>
    </xf>
    <xf numFmtId="0" fontId="179" fillId="0" borderId="0"/>
    <xf numFmtId="0" fontId="179" fillId="0" borderId="0"/>
    <xf numFmtId="0" fontId="179" fillId="0" borderId="0"/>
    <xf numFmtId="0" fontId="179" fillId="0" borderId="0"/>
    <xf numFmtId="0" fontId="33"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33" fillId="0" borderId="0"/>
    <xf numFmtId="0" fontId="33" fillId="0" borderId="0"/>
    <xf numFmtId="0" fontId="28" fillId="0" borderId="0">
      <alignment vertical="center"/>
    </xf>
    <xf numFmtId="0" fontId="33" fillId="0" borderId="0"/>
    <xf numFmtId="0" fontId="33" fillId="0" borderId="0"/>
    <xf numFmtId="0" fontId="33" fillId="0" borderId="0"/>
    <xf numFmtId="0" fontId="83" fillId="0" borderId="0"/>
    <xf numFmtId="0" fontId="18" fillId="0" borderId="0"/>
    <xf numFmtId="0" fontId="33"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28" fillId="0" borderId="0"/>
    <xf numFmtId="0" fontId="28" fillId="0" borderId="0">
      <alignment vertical="center"/>
    </xf>
    <xf numFmtId="0" fontId="28" fillId="0" borderId="0">
      <alignment vertical="center"/>
    </xf>
    <xf numFmtId="0" fontId="28" fillId="0" borderId="0"/>
    <xf numFmtId="0" fontId="28" fillId="0" borderId="0"/>
    <xf numFmtId="0" fontId="28" fillId="0" borderId="0"/>
    <xf numFmtId="0" fontId="18" fillId="0" borderId="0"/>
    <xf numFmtId="0" fontId="28" fillId="0" borderId="0"/>
    <xf numFmtId="0" fontId="111" fillId="0" borderId="0"/>
    <xf numFmtId="0" fontId="28" fillId="0" borderId="0">
      <alignment vertical="center"/>
    </xf>
    <xf numFmtId="0" fontId="111" fillId="0" borderId="0"/>
    <xf numFmtId="0" fontId="28" fillId="0" borderId="0"/>
    <xf numFmtId="0" fontId="28" fillId="0" borderId="0"/>
    <xf numFmtId="0" fontId="111" fillId="0" borderId="0"/>
    <xf numFmtId="0" fontId="111" fillId="0" borderId="0"/>
    <xf numFmtId="0" fontId="111" fillId="0" borderId="0"/>
    <xf numFmtId="0" fontId="33" fillId="0" borderId="0"/>
    <xf numFmtId="0" fontId="33" fillId="0" borderId="0"/>
    <xf numFmtId="0" fontId="18" fillId="0" borderId="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33" fillId="0" borderId="0"/>
    <xf numFmtId="0" fontId="28" fillId="0" borderId="0"/>
    <xf numFmtId="0" fontId="28" fillId="0" borderId="0"/>
    <xf numFmtId="0" fontId="28" fillId="0" borderId="0"/>
    <xf numFmtId="0" fontId="28" fillId="0" borderId="0"/>
    <xf numFmtId="0" fontId="33" fillId="0" borderId="0"/>
    <xf numFmtId="0" fontId="83" fillId="0" borderId="0"/>
    <xf numFmtId="0" fontId="28" fillId="0" borderId="0">
      <alignment vertical="center"/>
    </xf>
    <xf numFmtId="0" fontId="33" fillId="0" borderId="0"/>
    <xf numFmtId="0" fontId="33" fillId="0" borderId="0"/>
    <xf numFmtId="0" fontId="33" fillId="0" borderId="0"/>
    <xf numFmtId="0" fontId="83" fillId="0" borderId="0"/>
    <xf numFmtId="0" fontId="83" fillId="0" borderId="0"/>
    <xf numFmtId="0" fontId="83" fillId="0" borderId="0"/>
    <xf numFmtId="0" fontId="18" fillId="0" borderId="0"/>
    <xf numFmtId="0" fontId="83" fillId="0" borderId="0"/>
    <xf numFmtId="0" fontId="28" fillId="0" borderId="0">
      <alignment vertical="center"/>
    </xf>
    <xf numFmtId="0" fontId="83" fillId="0" borderId="0"/>
    <xf numFmtId="0" fontId="83" fillId="0" borderId="0"/>
    <xf numFmtId="0" fontId="28" fillId="0" borderId="0">
      <alignment vertical="center"/>
    </xf>
    <xf numFmtId="0" fontId="33" fillId="0" borderId="0"/>
    <xf numFmtId="0" fontId="33" fillId="0" borderId="0"/>
    <xf numFmtId="0" fontId="33" fillId="0" borderId="0"/>
    <xf numFmtId="0" fontId="33" fillId="0" borderId="0"/>
    <xf numFmtId="0" fontId="83" fillId="0" borderId="0"/>
    <xf numFmtId="0" fontId="28" fillId="0" borderId="0">
      <alignment vertical="center"/>
    </xf>
    <xf numFmtId="0" fontId="28" fillId="0" borderId="0">
      <alignment vertical="center"/>
    </xf>
    <xf numFmtId="0" fontId="83" fillId="0" borderId="0"/>
    <xf numFmtId="0" fontId="83" fillId="0" borderId="0"/>
    <xf numFmtId="0" fontId="83" fillId="0" borderId="0"/>
    <xf numFmtId="0" fontId="81" fillId="0" borderId="0"/>
    <xf numFmtId="0" fontId="28" fillId="0" borderId="0">
      <alignment vertical="center"/>
    </xf>
    <xf numFmtId="0" fontId="33" fillId="0" borderId="0"/>
    <xf numFmtId="0" fontId="33" fillId="0" borderId="0"/>
    <xf numFmtId="0" fontId="33" fillId="0" borderId="0"/>
    <xf numFmtId="0" fontId="81" fillId="0" borderId="0"/>
    <xf numFmtId="0" fontId="81" fillId="0" borderId="0"/>
    <xf numFmtId="0" fontId="81" fillId="0" borderId="0"/>
    <xf numFmtId="0" fontId="18" fillId="0" borderId="0"/>
    <xf numFmtId="0" fontId="81" fillId="0" borderId="0"/>
    <xf numFmtId="0" fontId="111" fillId="0" borderId="0"/>
    <xf numFmtId="0" fontId="28" fillId="0" borderId="0">
      <alignment vertical="center"/>
    </xf>
    <xf numFmtId="0" fontId="111" fillId="0" borderId="0"/>
    <xf numFmtId="0" fontId="81" fillId="0" borderId="0"/>
    <xf numFmtId="0" fontId="81" fillId="0" borderId="0"/>
    <xf numFmtId="0" fontId="111" fillId="0" borderId="0"/>
    <xf numFmtId="0" fontId="111" fillId="0" borderId="0"/>
    <xf numFmtId="0" fontId="111" fillId="0" borderId="0"/>
    <xf numFmtId="0" fontId="33" fillId="0" borderId="0"/>
    <xf numFmtId="0" fontId="33" fillId="0" borderId="0"/>
    <xf numFmtId="0" fontId="83" fillId="0" borderId="0"/>
    <xf numFmtId="0" fontId="18" fillId="0" borderId="0"/>
    <xf numFmtId="0" fontId="33" fillId="0" borderId="0"/>
    <xf numFmtId="0" fontId="28" fillId="0" borderId="0">
      <alignment vertical="center"/>
    </xf>
    <xf numFmtId="0" fontId="28" fillId="0" borderId="0">
      <alignment vertical="center"/>
    </xf>
    <xf numFmtId="0" fontId="83" fillId="0" borderId="0"/>
    <xf numFmtId="0" fontId="28" fillId="0" borderId="0">
      <alignment vertical="center"/>
    </xf>
    <xf numFmtId="0" fontId="28" fillId="0" borderId="0">
      <alignment vertical="center"/>
    </xf>
    <xf numFmtId="0" fontId="83" fillId="0" borderId="0"/>
    <xf numFmtId="0" fontId="28" fillId="0" borderId="0">
      <alignment vertical="center"/>
    </xf>
    <xf numFmtId="0" fontId="28" fillId="0" borderId="0">
      <alignment vertical="center"/>
    </xf>
    <xf numFmtId="0" fontId="83" fillId="0" borderId="0"/>
    <xf numFmtId="0" fontId="28" fillId="0" borderId="0">
      <alignment vertical="center"/>
    </xf>
    <xf numFmtId="0" fontId="28" fillId="0" borderId="0">
      <alignment vertical="center"/>
    </xf>
    <xf numFmtId="0" fontId="83" fillId="0" borderId="0"/>
    <xf numFmtId="0" fontId="28" fillId="0" borderId="0"/>
    <xf numFmtId="0" fontId="18" fillId="0" borderId="0"/>
    <xf numFmtId="0" fontId="83" fillId="0" borderId="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18" fillId="0" borderId="0"/>
    <xf numFmtId="0" fontId="18" fillId="0" borderId="0"/>
    <xf numFmtId="0" fontId="18" fillId="0" borderId="0"/>
    <xf numFmtId="0" fontId="28" fillId="0" borderId="0"/>
    <xf numFmtId="0" fontId="18" fillId="0" borderId="0"/>
    <xf numFmtId="0" fontId="28" fillId="0" borderId="0">
      <alignment vertical="center"/>
    </xf>
    <xf numFmtId="0" fontId="28" fillId="0" borderId="0">
      <alignment vertical="center"/>
    </xf>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1" fillId="0" borderId="0"/>
    <xf numFmtId="0" fontId="28" fillId="0" borderId="0">
      <alignment vertical="center"/>
    </xf>
    <xf numFmtId="0" fontId="28" fillId="0" borderId="0">
      <alignment vertical="center"/>
    </xf>
    <xf numFmtId="0" fontId="111" fillId="0" borderId="0"/>
    <xf numFmtId="0" fontId="111" fillId="0" borderId="0"/>
    <xf numFmtId="0" fontId="111" fillId="0" borderId="0"/>
    <xf numFmtId="0" fontId="18" fillId="0" borderId="0"/>
    <xf numFmtId="0" fontId="81" fillId="0" borderId="0"/>
    <xf numFmtId="0" fontId="18" fillId="0" borderId="0"/>
    <xf numFmtId="0" fontId="2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81" fillId="0" borderId="0"/>
    <xf numFmtId="0" fontId="81" fillId="0" borderId="0"/>
    <xf numFmtId="0" fontId="2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xf numFmtId="0" fontId="28" fillId="0" borderId="0"/>
    <xf numFmtId="0" fontId="2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28" fillId="0" borderId="0">
      <alignment vertical="center"/>
    </xf>
    <xf numFmtId="0" fontId="28" fillId="0" borderId="0">
      <alignment vertical="center"/>
    </xf>
    <xf numFmtId="0" fontId="18" fillId="0" borderId="0"/>
    <xf numFmtId="0" fontId="18" fillId="0" borderId="0"/>
    <xf numFmtId="0" fontId="18" fillId="0" borderId="0"/>
    <xf numFmtId="0" fontId="18" fillId="0" borderId="0"/>
    <xf numFmtId="0" fontId="111" fillId="0" borderId="0"/>
    <xf numFmtId="0" fontId="28" fillId="0" borderId="0">
      <alignment vertical="center"/>
    </xf>
    <xf numFmtId="0" fontId="18" fillId="0" borderId="0"/>
    <xf numFmtId="0" fontId="111" fillId="0" borderId="0"/>
    <xf numFmtId="0" fontId="111" fillId="0" borderId="0"/>
    <xf numFmtId="0" fontId="111" fillId="0" borderId="0"/>
    <xf numFmtId="0" fontId="28" fillId="0" borderId="0">
      <alignment vertical="center"/>
    </xf>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7" borderId="33" applyNumberFormat="0" applyFont="0" applyAlignment="0" applyProtection="0"/>
    <xf numFmtId="0" fontId="81" fillId="7" borderId="33" applyNumberFormat="0" applyFont="0" applyAlignment="0" applyProtection="0"/>
    <xf numFmtId="0" fontId="28" fillId="0" borderId="0">
      <alignment vertical="center"/>
    </xf>
    <xf numFmtId="0" fontId="82" fillId="7" borderId="33" applyNumberFormat="0" applyFont="0" applyAlignment="0" applyProtection="0"/>
    <xf numFmtId="0" fontId="82" fillId="7" borderId="33" applyNumberFormat="0" applyFont="0" applyAlignment="0" applyProtection="0"/>
    <xf numFmtId="0" fontId="82"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81" fillId="7" borderId="33" applyNumberFormat="0" applyFont="0" applyAlignment="0" applyProtection="0"/>
    <xf numFmtId="0" fontId="18" fillId="0" borderId="0"/>
    <xf numFmtId="0" fontId="18" fillId="7" borderId="33" applyNumberFormat="0" applyFont="0" applyAlignment="0" applyProtection="0"/>
    <xf numFmtId="0" fontId="81" fillId="7" borderId="33" applyNumberFormat="0" applyFont="0" applyAlignment="0" applyProtection="0"/>
    <xf numFmtId="0" fontId="28" fillId="0" borderId="0">
      <alignment vertical="center"/>
    </xf>
    <xf numFmtId="0" fontId="82" fillId="7" borderId="33" applyNumberFormat="0" applyFont="0" applyAlignment="0" applyProtection="0"/>
    <xf numFmtId="0" fontId="82"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28" fillId="0" borderId="0">
      <alignment vertical="center"/>
    </xf>
    <xf numFmtId="0" fontId="28" fillId="0" borderId="0">
      <alignment vertical="center"/>
    </xf>
    <xf numFmtId="0" fontId="81"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18" fillId="0" borderId="0"/>
    <xf numFmtId="0" fontId="81" fillId="7" borderId="33" applyNumberFormat="0" applyFont="0" applyAlignment="0" applyProtection="0"/>
    <xf numFmtId="0" fontId="81" fillId="7" borderId="33" applyNumberFormat="0" applyFont="0" applyAlignment="0" applyProtection="0"/>
    <xf numFmtId="0" fontId="28" fillId="0" borderId="0">
      <alignment vertical="center"/>
    </xf>
    <xf numFmtId="0" fontId="82" fillId="7" borderId="33" applyNumberFormat="0" applyFont="0" applyAlignment="0" applyProtection="0"/>
    <xf numFmtId="0" fontId="82"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28" fillId="0" borderId="0">
      <alignment vertical="center"/>
    </xf>
    <xf numFmtId="0" fontId="28" fillId="0" borderId="0">
      <alignment vertical="center"/>
    </xf>
    <xf numFmtId="0" fontId="81"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18" fillId="0" borderId="0"/>
    <xf numFmtId="0" fontId="81" fillId="7" borderId="33" applyNumberFormat="0" applyFont="0" applyAlignment="0" applyProtection="0"/>
    <xf numFmtId="0" fontId="81" fillId="7" borderId="33" applyNumberFormat="0" applyFont="0" applyAlignment="0" applyProtection="0"/>
    <xf numFmtId="0" fontId="28" fillId="0" borderId="0">
      <alignment vertical="center"/>
    </xf>
    <xf numFmtId="0" fontId="82" fillId="7" borderId="33" applyNumberFormat="0" applyFont="0" applyAlignment="0" applyProtection="0"/>
    <xf numFmtId="0" fontId="82"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28" fillId="0" borderId="0">
      <alignment vertical="center"/>
    </xf>
    <xf numFmtId="0" fontId="28" fillId="0" borderId="0">
      <alignment vertical="center"/>
    </xf>
    <xf numFmtId="0" fontId="81"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18" fillId="0" borderId="0"/>
    <xf numFmtId="0" fontId="81" fillId="7" borderId="33" applyNumberFormat="0" applyFont="0" applyAlignment="0" applyProtection="0"/>
    <xf numFmtId="0" fontId="110" fillId="7" borderId="33" applyNumberFormat="0" applyFont="0" applyAlignment="0" applyProtection="0"/>
    <xf numFmtId="0" fontId="110" fillId="7" borderId="33" applyNumberFormat="0" applyFont="0" applyAlignment="0" applyProtection="0"/>
    <xf numFmtId="0" fontId="110" fillId="7" borderId="33" applyNumberFormat="0" applyFont="0" applyAlignment="0" applyProtection="0"/>
    <xf numFmtId="0" fontId="28" fillId="0" borderId="0">
      <alignment vertical="center"/>
    </xf>
    <xf numFmtId="0" fontId="28" fillId="0" borderId="0">
      <alignment vertical="center"/>
    </xf>
    <xf numFmtId="0" fontId="83" fillId="7" borderId="33" applyNumberFormat="0" applyFont="0" applyAlignment="0" applyProtection="0"/>
    <xf numFmtId="0" fontId="83" fillId="7" borderId="33" applyNumberFormat="0" applyFont="0" applyAlignment="0" applyProtection="0"/>
    <xf numFmtId="0" fontId="110" fillId="7" borderId="33" applyNumberFormat="0" applyFont="0" applyAlignment="0" applyProtection="0"/>
    <xf numFmtId="0" fontId="110"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83"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83" fillId="7" borderId="33" applyNumberFormat="0" applyFont="0" applyAlignment="0" applyProtection="0"/>
    <xf numFmtId="0" fontId="18" fillId="7" borderId="33" applyNumberFormat="0" applyFont="0" applyAlignment="0" applyProtection="0"/>
    <xf numFmtId="0" fontId="83" fillId="7" borderId="33" applyNumberFormat="0" applyFont="0" applyAlignment="0" applyProtection="0"/>
    <xf numFmtId="0" fontId="81" fillId="7" borderId="33"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82" fillId="7" borderId="33" applyNumberFormat="0" applyFont="0" applyAlignment="0" applyProtection="0"/>
    <xf numFmtId="0" fontId="28" fillId="0" borderId="0">
      <alignment vertical="center"/>
    </xf>
    <xf numFmtId="0" fontId="28" fillId="0" borderId="0">
      <alignment vertical="center"/>
    </xf>
    <xf numFmtId="0" fontId="58" fillId="7" borderId="33" applyNumberFormat="0" applyFont="0" applyAlignment="0" applyProtection="0"/>
    <xf numFmtId="0" fontId="82" fillId="7" borderId="33" applyNumberFormat="0" applyFont="0" applyAlignment="0" applyProtection="0"/>
    <xf numFmtId="0" fontId="82" fillId="7" borderId="33" applyNumberFormat="0" applyFont="0" applyAlignment="0" applyProtection="0"/>
    <xf numFmtId="0" fontId="82" fillId="7" borderId="33"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28" fillId="0" borderId="0">
      <alignment vertical="center"/>
    </xf>
    <xf numFmtId="0" fontId="28" fillId="0" borderId="0">
      <alignment vertical="center"/>
    </xf>
    <xf numFmtId="0" fontId="58" fillId="7" borderId="33"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28" fillId="0" borderId="0">
      <alignment vertical="center"/>
    </xf>
    <xf numFmtId="0" fontId="28" fillId="0" borderId="0">
      <alignment vertical="center"/>
    </xf>
    <xf numFmtId="0" fontId="58" fillId="7" borderId="33" applyNumberFormat="0" applyFont="0" applyAlignment="0" applyProtection="0"/>
    <xf numFmtId="0" fontId="5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47" borderId="62" applyNumberFormat="0" applyFont="0" applyAlignment="0" applyProtection="0"/>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58" fillId="7" borderId="33"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82" fillId="7" borderId="33" applyNumberFormat="0" applyFont="0" applyAlignment="0" applyProtection="0"/>
    <xf numFmtId="0" fontId="58" fillId="47" borderId="62"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83"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81" fillId="7" borderId="33" applyNumberFormat="0" applyFont="0" applyAlignment="0" applyProtection="0"/>
    <xf numFmtId="0" fontId="58"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28" fillId="0" borderId="0">
      <alignment vertical="center"/>
    </xf>
    <xf numFmtId="0" fontId="28" fillId="0" borderId="0">
      <alignment vertical="center"/>
    </xf>
    <xf numFmtId="0" fontId="81"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2" fillId="47" borderId="62" applyNumberFormat="0" applyFont="0" applyAlignment="0" applyProtection="0"/>
    <xf numFmtId="0" fontId="28" fillId="0" borderId="0">
      <alignment vertical="center"/>
    </xf>
    <xf numFmtId="0" fontId="28" fillId="0" borderId="0">
      <alignment vertical="center"/>
    </xf>
    <xf numFmtId="0" fontId="82" fillId="47" borderId="62" applyNumberFormat="0" applyFont="0" applyAlignment="0" applyProtection="0"/>
    <xf numFmtId="0" fontId="82" fillId="47" borderId="62" applyNumberFormat="0" applyFont="0" applyAlignment="0" applyProtection="0"/>
    <xf numFmtId="0" fontId="82" fillId="47" borderId="62" applyNumberFormat="0" applyFont="0" applyAlignment="0" applyProtection="0"/>
    <xf numFmtId="0" fontId="28" fillId="0" borderId="0">
      <alignment vertical="center"/>
    </xf>
    <xf numFmtId="0" fontId="58" fillId="7" borderId="33"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18" fillId="0" borderId="0"/>
    <xf numFmtId="0" fontId="81" fillId="7" borderId="33" applyNumberFormat="0" applyFont="0" applyAlignment="0" applyProtection="0"/>
    <xf numFmtId="0" fontId="58" fillId="7" borderId="33" applyNumberFormat="0" applyFont="0" applyAlignment="0" applyProtection="0"/>
    <xf numFmtId="0" fontId="28" fillId="0" borderId="0">
      <alignment vertical="center"/>
    </xf>
    <xf numFmtId="0" fontId="82" fillId="7" borderId="33" applyNumberFormat="0" applyFont="0" applyAlignment="0" applyProtection="0"/>
    <xf numFmtId="0" fontId="82" fillId="7" borderId="33" applyNumberFormat="0" applyFont="0" applyAlignment="0" applyProtection="0"/>
    <xf numFmtId="0" fontId="82" fillId="7" borderId="33"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18" fillId="0" borderId="0"/>
    <xf numFmtId="0" fontId="58" fillId="7" borderId="33" applyNumberFormat="0" applyFont="0" applyAlignment="0" applyProtection="0"/>
    <xf numFmtId="0" fontId="81" fillId="7" borderId="33" applyNumberFormat="0" applyFont="0" applyAlignment="0" applyProtection="0"/>
    <xf numFmtId="0" fontId="28" fillId="47" borderId="62" applyNumberFormat="0" applyFont="0" applyAlignment="0" applyProtection="0"/>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58" fillId="7" borderId="33" applyNumberFormat="0" applyFont="0" applyAlignment="0" applyProtection="0"/>
    <xf numFmtId="0" fontId="5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58" fillId="47" borderId="62"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2" fillId="7" borderId="33"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28" fillId="0" borderId="0">
      <alignment vertical="center"/>
    </xf>
    <xf numFmtId="0" fontId="28" fillId="0" borderId="0">
      <alignment vertical="center"/>
    </xf>
    <xf numFmtId="0" fontId="58" fillId="7" borderId="33"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58" fillId="47" borderId="62" applyNumberFormat="0" applyFont="0" applyAlignment="0" applyProtection="0"/>
    <xf numFmtId="0" fontId="28" fillId="0" borderId="0">
      <alignment vertical="center"/>
    </xf>
    <xf numFmtId="0" fontId="28" fillId="0" borderId="0">
      <alignment vertical="center"/>
    </xf>
    <xf numFmtId="0" fontId="58" fillId="47" borderId="62" applyNumberFormat="0" applyFont="0" applyAlignment="0" applyProtection="0"/>
    <xf numFmtId="0" fontId="58" fillId="47" borderId="62" applyNumberFormat="0" applyFont="0" applyAlignment="0" applyProtection="0"/>
    <xf numFmtId="0" fontId="58" fillId="47" borderId="62" applyNumberFormat="0" applyFont="0" applyAlignment="0" applyProtection="0"/>
    <xf numFmtId="0" fontId="28" fillId="0" borderId="0">
      <alignment vertical="center"/>
    </xf>
    <xf numFmtId="0" fontId="82" fillId="7" borderId="33" applyNumberFormat="0" applyFont="0" applyAlignment="0" applyProtection="0"/>
    <xf numFmtId="0" fontId="82" fillId="7" borderId="33" applyNumberFormat="0" applyFont="0" applyAlignment="0" applyProtection="0"/>
    <xf numFmtId="0" fontId="82" fillId="7" borderId="33"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18" fillId="0" borderId="0"/>
    <xf numFmtId="0" fontId="58" fillId="7" borderId="33" applyNumberFormat="0" applyFont="0" applyAlignment="0" applyProtection="0"/>
    <xf numFmtId="0" fontId="82" fillId="7" borderId="33" applyNumberFormat="0" applyFont="0" applyAlignment="0" applyProtection="0"/>
    <xf numFmtId="0" fontId="28" fillId="0" borderId="0">
      <alignment vertical="center"/>
    </xf>
    <xf numFmtId="0" fontId="58" fillId="7" borderId="33"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82" fillId="7" borderId="33" applyNumberFormat="0" applyFont="0" applyAlignment="0" applyProtection="0"/>
    <xf numFmtId="0" fontId="82" fillId="7" borderId="33" applyNumberFormat="0" applyFont="0" applyAlignment="0" applyProtection="0"/>
    <xf numFmtId="0" fontId="82" fillId="7" borderId="33"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82" fillId="7" borderId="33" applyNumberFormat="0" applyFont="0" applyAlignment="0" applyProtection="0"/>
    <xf numFmtId="0" fontId="82"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2" fillId="47" borderId="62"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28" fillId="0" borderId="0">
      <alignment vertical="center"/>
    </xf>
    <xf numFmtId="0" fontId="28" fillId="0" borderId="0">
      <alignment vertical="center"/>
    </xf>
    <xf numFmtId="0" fontId="81" fillId="7" borderId="33" applyNumberFormat="0" applyFont="0" applyAlignment="0" applyProtection="0"/>
    <xf numFmtId="0" fontId="81" fillId="7" borderId="33" applyNumberFormat="0" applyFont="0" applyAlignment="0" applyProtection="0"/>
    <xf numFmtId="0" fontId="18"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2" fillId="47" borderId="62" applyNumberFormat="0" applyFont="0" applyAlignment="0" applyProtection="0"/>
    <xf numFmtId="0" fontId="28" fillId="0" borderId="0">
      <alignment vertical="center"/>
    </xf>
    <xf numFmtId="0" fontId="28" fillId="0" borderId="0">
      <alignment vertical="center"/>
    </xf>
    <xf numFmtId="0" fontId="82" fillId="47" borderId="62" applyNumberFormat="0" applyFont="0" applyAlignment="0" applyProtection="0"/>
    <xf numFmtId="0" fontId="82" fillId="47" borderId="62" applyNumberFormat="0" applyFont="0" applyAlignment="0" applyProtection="0"/>
    <xf numFmtId="0" fontId="82" fillId="47" borderId="62"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58" fillId="7" borderId="33"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58" fillId="7" borderId="33"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81" fillId="7" borderId="33"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81"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81"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28" fillId="0" borderId="0">
      <alignment vertical="center"/>
    </xf>
    <xf numFmtId="0" fontId="28" fillId="0" borderId="0">
      <alignment vertical="center"/>
    </xf>
    <xf numFmtId="0" fontId="81"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58" fillId="47" borderId="62"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58" fillId="7" borderId="33"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58" fillId="7" borderId="33"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18" fillId="7" borderId="33" applyNumberFormat="0" applyFont="0" applyAlignment="0" applyProtection="0"/>
    <xf numFmtId="0" fontId="28" fillId="0" borderId="0">
      <alignment vertical="center"/>
    </xf>
    <xf numFmtId="0" fontId="58" fillId="7" borderId="33"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58" fillId="47" borderId="62" applyNumberFormat="0" applyFont="0" applyAlignment="0" applyProtection="0"/>
    <xf numFmtId="0" fontId="58" fillId="47" borderId="62" applyNumberFormat="0" applyFont="0" applyAlignment="0" applyProtection="0"/>
    <xf numFmtId="0" fontId="58" fillId="47" borderId="62" applyNumberFormat="0" applyFont="0" applyAlignment="0" applyProtection="0"/>
    <xf numFmtId="0" fontId="58" fillId="47" borderId="62"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81"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0" borderId="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58" fillId="7" borderId="33" applyNumberFormat="0" applyFont="0" applyAlignment="0" applyProtection="0"/>
    <xf numFmtId="0" fontId="58" fillId="7" borderId="33" applyNumberFormat="0" applyFont="0" applyAlignment="0" applyProtection="0"/>
    <xf numFmtId="0" fontId="58" fillId="7" borderId="33" applyNumberFormat="0" applyFont="0" applyAlignment="0" applyProtection="0"/>
    <xf numFmtId="0" fontId="58" fillId="47" borderId="62" applyNumberFormat="0" applyFont="0" applyAlignment="0" applyProtection="0"/>
    <xf numFmtId="0" fontId="18" fillId="7" borderId="33" applyNumberFormat="0" applyFont="0" applyAlignment="0" applyProtection="0"/>
    <xf numFmtId="0" fontId="81"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84" fillId="7" borderId="33" applyNumberFormat="0" applyFont="0" applyAlignment="0" applyProtection="0"/>
    <xf numFmtId="0" fontId="84" fillId="7" borderId="33" applyNumberFormat="0" applyFont="0" applyAlignment="0" applyProtection="0"/>
    <xf numFmtId="0" fontId="84"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83"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18" fillId="0" borderId="0"/>
    <xf numFmtId="0" fontId="83"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84" fillId="7" borderId="33" applyNumberFormat="0" applyFont="0" applyAlignment="0" applyProtection="0"/>
    <xf numFmtId="0" fontId="84" fillId="7" borderId="33" applyNumberFormat="0" applyFont="0" applyAlignment="0" applyProtection="0"/>
    <xf numFmtId="0" fontId="84"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84" fillId="47" borderId="62"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83" fillId="7" borderId="33" applyNumberFormat="0" applyFont="0" applyAlignment="0" applyProtection="0"/>
    <xf numFmtId="0" fontId="18" fillId="0" borderId="0"/>
    <xf numFmtId="0" fontId="84" fillId="47" borderId="62"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84" fillId="7" borderId="33" applyNumberFormat="0" applyFont="0" applyAlignment="0" applyProtection="0"/>
    <xf numFmtId="0" fontId="84" fillId="7" borderId="33" applyNumberFormat="0" applyFont="0" applyAlignment="0" applyProtection="0"/>
    <xf numFmtId="0" fontId="84"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0" borderId="0"/>
    <xf numFmtId="0" fontId="18" fillId="0" borderId="0"/>
    <xf numFmtId="0" fontId="18" fillId="7" borderId="33" applyNumberFormat="0" applyFont="0" applyAlignment="0" applyProtection="0"/>
    <xf numFmtId="0" fontId="83"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83"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84" fillId="7" borderId="33" applyNumberFormat="0" applyFont="0" applyAlignment="0" applyProtection="0"/>
    <xf numFmtId="0" fontId="84" fillId="7" borderId="33" applyNumberFormat="0" applyFont="0" applyAlignment="0" applyProtection="0"/>
    <xf numFmtId="0" fontId="84"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83"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18" fillId="0" borderId="0"/>
    <xf numFmtId="0" fontId="83"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84" fillId="7" borderId="33" applyNumberFormat="0" applyFont="0" applyAlignment="0" applyProtection="0"/>
    <xf numFmtId="0" fontId="84" fillId="7" borderId="33" applyNumberFormat="0" applyFont="0" applyAlignment="0" applyProtection="0"/>
    <xf numFmtId="0" fontId="84"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83" fillId="7" borderId="33" applyNumberFormat="0" applyFont="0" applyAlignment="0" applyProtection="0"/>
    <xf numFmtId="0" fontId="18" fillId="0" borderId="0"/>
    <xf numFmtId="0" fontId="18" fillId="7" borderId="33" applyNumberFormat="0" applyFont="0" applyAlignment="0" applyProtection="0"/>
    <xf numFmtId="0" fontId="18" fillId="7" borderId="33" applyNumberFormat="0" applyFont="0" applyAlignment="0" applyProtection="0"/>
    <xf numFmtId="0" fontId="83"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82" fillId="7" borderId="33" applyNumberFormat="0" applyFont="0" applyAlignment="0" applyProtection="0"/>
    <xf numFmtId="0" fontId="82" fillId="7" borderId="33" applyNumberFormat="0" applyFont="0" applyAlignment="0" applyProtection="0"/>
    <xf numFmtId="0" fontId="82"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18" fillId="0" borderId="0"/>
    <xf numFmtId="0" fontId="18" fillId="0" borderId="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81" fillId="7" borderId="33" applyNumberFormat="0" applyFont="0" applyAlignment="0" applyProtection="0"/>
    <xf numFmtId="0" fontId="83"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84" fillId="47" borderId="62"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28" fillId="0" borderId="0">
      <alignment vertical="center"/>
    </xf>
    <xf numFmtId="0" fontId="84" fillId="7" borderId="33" applyNumberFormat="0" applyFont="0" applyAlignment="0" applyProtection="0"/>
    <xf numFmtId="0" fontId="84" fillId="7" borderId="33" applyNumberFormat="0" applyFont="0" applyAlignment="0" applyProtection="0"/>
    <xf numFmtId="0" fontId="28" fillId="0" borderId="0">
      <alignment vertical="center"/>
    </xf>
    <xf numFmtId="0" fontId="83"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18" fillId="0" borderId="0"/>
    <xf numFmtId="0" fontId="83" fillId="7" borderId="33" applyNumberFormat="0" applyFont="0" applyAlignment="0" applyProtection="0"/>
    <xf numFmtId="0" fontId="84" fillId="47" borderId="62" applyNumberFormat="0" applyFont="0" applyAlignment="0" applyProtection="0"/>
    <xf numFmtId="0" fontId="83" fillId="7" borderId="33" applyNumberFormat="0" applyFont="0" applyAlignment="0" applyProtection="0"/>
    <xf numFmtId="0" fontId="28" fillId="0" borderId="0">
      <alignment vertical="center"/>
    </xf>
    <xf numFmtId="0" fontId="84" fillId="7" borderId="33" applyNumberFormat="0" applyFont="0" applyAlignment="0" applyProtection="0"/>
    <xf numFmtId="0" fontId="84" fillId="7" borderId="33" applyNumberFormat="0" applyFont="0" applyAlignment="0" applyProtection="0"/>
    <xf numFmtId="0" fontId="84"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28" fillId="0" borderId="0">
      <alignment vertical="center"/>
    </xf>
    <xf numFmtId="0" fontId="84" fillId="47" borderId="62"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83" fillId="7" borderId="33" applyNumberFormat="0" applyFont="0" applyAlignment="0" applyProtection="0"/>
    <xf numFmtId="0" fontId="18" fillId="0" borderId="0"/>
    <xf numFmtId="0" fontId="84" fillId="47" borderId="62" applyNumberFormat="0" applyFont="0" applyAlignment="0" applyProtection="0"/>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18" fillId="0" borderId="0"/>
    <xf numFmtId="0" fontId="28" fillId="0" borderId="0">
      <alignment vertical="center"/>
    </xf>
    <xf numFmtId="0" fontId="28" fillId="47" borderId="62" applyNumberFormat="0" applyFont="0" applyAlignment="0" applyProtection="0"/>
    <xf numFmtId="0" fontId="28" fillId="47" borderId="62"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28" fillId="47" borderId="62" applyNumberFormat="0" applyFont="0" applyAlignment="0" applyProtection="0"/>
    <xf numFmtId="0" fontId="28" fillId="47" borderId="62"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28" fillId="0" borderId="0">
      <alignment vertical="center"/>
    </xf>
    <xf numFmtId="0" fontId="84" fillId="7" borderId="33" applyNumberFormat="0" applyFont="0" applyAlignment="0" applyProtection="0"/>
    <xf numFmtId="0" fontId="84" fillId="7" borderId="33" applyNumberFormat="0" applyFont="0" applyAlignment="0" applyProtection="0"/>
    <xf numFmtId="0" fontId="28" fillId="0" borderId="0">
      <alignment vertical="center"/>
    </xf>
    <xf numFmtId="0" fontId="83"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18" fillId="0" borderId="0"/>
    <xf numFmtId="0" fontId="83" fillId="7" borderId="33" applyNumberFormat="0" applyFont="0" applyAlignment="0" applyProtection="0"/>
    <xf numFmtId="0" fontId="84" fillId="47" borderId="62" applyNumberFormat="0" applyFont="0" applyAlignment="0" applyProtection="0"/>
    <xf numFmtId="0" fontId="83" fillId="7" borderId="33" applyNumberFormat="0" applyFont="0" applyAlignment="0" applyProtection="0"/>
    <xf numFmtId="0" fontId="28" fillId="0" borderId="0">
      <alignment vertical="center"/>
    </xf>
    <xf numFmtId="0" fontId="84" fillId="7" borderId="33" applyNumberFormat="0" applyFont="0" applyAlignment="0" applyProtection="0"/>
    <xf numFmtId="0" fontId="84" fillId="7" borderId="33" applyNumberFormat="0" applyFont="0" applyAlignment="0" applyProtection="0"/>
    <xf numFmtId="0" fontId="84"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28" fillId="0" borderId="0">
      <alignment vertical="center"/>
    </xf>
    <xf numFmtId="0" fontId="84" fillId="47" borderId="62"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83" fillId="7" borderId="33" applyNumberFormat="0" applyFont="0" applyAlignment="0" applyProtection="0"/>
    <xf numFmtId="0" fontId="18" fillId="0" borderId="0"/>
    <xf numFmtId="0" fontId="84" fillId="47" borderId="62" applyNumberFormat="0" applyFont="0" applyAlignment="0" applyProtection="0"/>
    <xf numFmtId="0" fontId="28" fillId="0" borderId="0">
      <alignment vertical="center"/>
    </xf>
    <xf numFmtId="0" fontId="82" fillId="7" borderId="33" applyNumberFormat="0" applyFont="0" applyAlignment="0" applyProtection="0"/>
    <xf numFmtId="0" fontId="82"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28" fillId="0" borderId="0">
      <alignment vertical="center"/>
    </xf>
    <xf numFmtId="0" fontId="18" fillId="0" borderId="0"/>
    <xf numFmtId="0" fontId="18" fillId="0" borderId="0"/>
    <xf numFmtId="0" fontId="28" fillId="0" borderId="0">
      <alignment vertical="center"/>
    </xf>
    <xf numFmtId="0" fontId="83"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81"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28" fillId="0" borderId="0">
      <alignment vertical="center"/>
    </xf>
    <xf numFmtId="0" fontId="84" fillId="7" borderId="33" applyNumberFormat="0" applyFont="0" applyAlignment="0" applyProtection="0"/>
    <xf numFmtId="0" fontId="84" fillId="7" borderId="33" applyNumberFormat="0" applyFont="0" applyAlignment="0" applyProtection="0"/>
    <xf numFmtId="0" fontId="28" fillId="0" borderId="0">
      <alignment vertical="center"/>
    </xf>
    <xf numFmtId="0" fontId="83"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18" fillId="0" borderId="0"/>
    <xf numFmtId="0" fontId="83" fillId="7" borderId="33" applyNumberFormat="0" applyFont="0" applyAlignment="0" applyProtection="0"/>
    <xf numFmtId="0" fontId="84" fillId="47" borderId="62" applyNumberFormat="0" applyFont="0" applyAlignment="0" applyProtection="0"/>
    <xf numFmtId="0" fontId="83" fillId="7" borderId="33" applyNumberFormat="0" applyFont="0" applyAlignment="0" applyProtection="0"/>
    <xf numFmtId="0" fontId="28" fillId="0" borderId="0">
      <alignment vertical="center"/>
    </xf>
    <xf numFmtId="0" fontId="84" fillId="7" borderId="33" applyNumberFormat="0" applyFont="0" applyAlignment="0" applyProtection="0"/>
    <xf numFmtId="0" fontId="84" fillId="7" borderId="33" applyNumberFormat="0" applyFont="0" applyAlignment="0" applyProtection="0"/>
    <xf numFmtId="0" fontId="84"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28" fillId="0" borderId="0">
      <alignment vertical="center"/>
    </xf>
    <xf numFmtId="0" fontId="84" fillId="47" borderId="62"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83" fillId="7" borderId="33" applyNumberFormat="0" applyFont="0" applyAlignment="0" applyProtection="0"/>
    <xf numFmtId="0" fontId="18" fillId="0" borderId="0"/>
    <xf numFmtId="0" fontId="84" fillId="47" borderId="62" applyNumberFormat="0" applyFont="0" applyAlignment="0" applyProtection="0"/>
    <xf numFmtId="0" fontId="28" fillId="0" borderId="0">
      <alignment vertical="center"/>
    </xf>
    <xf numFmtId="0" fontId="82" fillId="7" borderId="33" applyNumberFormat="0" applyFont="0" applyAlignment="0" applyProtection="0"/>
    <xf numFmtId="0" fontId="82"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28" fillId="0" borderId="0">
      <alignment vertical="center"/>
    </xf>
    <xf numFmtId="0" fontId="18" fillId="0" borderId="0"/>
    <xf numFmtId="0" fontId="18" fillId="0" borderId="0"/>
    <xf numFmtId="0" fontId="28" fillId="0" borderId="0">
      <alignment vertical="center"/>
    </xf>
    <xf numFmtId="0" fontId="83"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81"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28" fillId="0" borderId="0">
      <alignment vertical="center"/>
    </xf>
    <xf numFmtId="0" fontId="84" fillId="7" borderId="33" applyNumberFormat="0" applyFont="0" applyAlignment="0" applyProtection="0"/>
    <xf numFmtId="0" fontId="84" fillId="7" borderId="33" applyNumberFormat="0" applyFont="0" applyAlignment="0" applyProtection="0"/>
    <xf numFmtId="0" fontId="28" fillId="0" borderId="0">
      <alignment vertical="center"/>
    </xf>
    <xf numFmtId="0" fontId="83"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18" fillId="0" borderId="0"/>
    <xf numFmtId="0" fontId="83" fillId="7" borderId="33" applyNumberFormat="0" applyFont="0" applyAlignment="0" applyProtection="0"/>
    <xf numFmtId="0" fontId="84" fillId="47" borderId="62" applyNumberFormat="0" applyFont="0" applyAlignment="0" applyProtection="0"/>
    <xf numFmtId="0" fontId="83" fillId="7" borderId="33" applyNumberFormat="0" applyFont="0" applyAlignment="0" applyProtection="0"/>
    <xf numFmtId="0" fontId="28" fillId="0" borderId="0">
      <alignment vertical="center"/>
    </xf>
    <xf numFmtId="0" fontId="84" fillId="7" borderId="33" applyNumberFormat="0" applyFont="0" applyAlignment="0" applyProtection="0"/>
    <xf numFmtId="0" fontId="84" fillId="7" borderId="33" applyNumberFormat="0" applyFont="0" applyAlignment="0" applyProtection="0"/>
    <xf numFmtId="0" fontId="84"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28" fillId="0" borderId="0">
      <alignment vertical="center"/>
    </xf>
    <xf numFmtId="0" fontId="84" fillId="47" borderId="62"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84" fillId="47" borderId="62" applyNumberFormat="0" applyFont="0" applyAlignment="0" applyProtection="0"/>
    <xf numFmtId="0" fontId="83" fillId="7" borderId="33" applyNumberFormat="0" applyFont="0" applyAlignment="0" applyProtection="0"/>
    <xf numFmtId="0" fontId="18" fillId="0" borderId="0"/>
    <xf numFmtId="0" fontId="84" fillId="47" borderId="62" applyNumberFormat="0" applyFont="0" applyAlignment="0" applyProtection="0"/>
    <xf numFmtId="0" fontId="28" fillId="0" borderId="0">
      <alignment vertical="center"/>
    </xf>
    <xf numFmtId="0" fontId="82" fillId="7" borderId="33" applyNumberFormat="0" applyFont="0" applyAlignment="0" applyProtection="0"/>
    <xf numFmtId="0" fontId="82"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28" fillId="0" borderId="0">
      <alignment vertical="center"/>
    </xf>
    <xf numFmtId="0" fontId="18" fillId="0" borderId="0"/>
    <xf numFmtId="0" fontId="18" fillId="0" borderId="0"/>
    <xf numFmtId="0" fontId="28" fillId="0" borderId="0">
      <alignment vertical="center"/>
    </xf>
    <xf numFmtId="0" fontId="83"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83" fillId="7" borderId="33" applyNumberFormat="0" applyFont="0" applyAlignment="0" applyProtection="0"/>
    <xf numFmtId="0" fontId="81" fillId="7" borderId="33" applyNumberFormat="0" applyFont="0" applyAlignment="0" applyProtection="0"/>
    <xf numFmtId="0" fontId="18" fillId="7" borderId="33" applyNumberFormat="0" applyFont="0" applyAlignment="0" applyProtection="0"/>
    <xf numFmtId="0" fontId="81" fillId="7" borderId="33" applyNumberFormat="0" applyFont="0" applyAlignment="0" applyProtection="0"/>
    <xf numFmtId="0" fontId="28" fillId="0" borderId="0">
      <alignment vertical="center"/>
    </xf>
    <xf numFmtId="0" fontId="82" fillId="7" borderId="33" applyNumberFormat="0" applyFont="0" applyAlignment="0" applyProtection="0"/>
    <xf numFmtId="0" fontId="82" fillId="7" borderId="33" applyNumberFormat="0" applyFont="0" applyAlignment="0" applyProtection="0"/>
    <xf numFmtId="0" fontId="82" fillId="7" borderId="33" applyNumberFormat="0" applyFont="0" applyAlignment="0" applyProtection="0"/>
    <xf numFmtId="0" fontId="81" fillId="7" borderId="33" applyNumberFormat="0" applyFont="0" applyAlignment="0" applyProtection="0"/>
    <xf numFmtId="0" fontId="81"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28" fillId="0" borderId="0">
      <alignment vertical="center"/>
    </xf>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18" fillId="7" borderId="33" applyNumberFormat="0" applyFont="0" applyAlignment="0" applyProtection="0"/>
    <xf numFmtId="0" fontId="81" fillId="7" borderId="33" applyNumberFormat="0" applyFont="0" applyAlignment="0" applyProtection="0"/>
    <xf numFmtId="0" fontId="18" fillId="0" borderId="0"/>
    <xf numFmtId="0" fontId="18" fillId="7" borderId="33" applyNumberFormat="0" applyFont="0" applyAlignment="0" applyProtection="0"/>
    <xf numFmtId="184" fontId="181" fillId="0" borderId="0">
      <alignment horizontal="right"/>
    </xf>
    <xf numFmtId="0" fontId="28" fillId="0" borderId="0">
      <alignment vertical="center"/>
    </xf>
    <xf numFmtId="0" fontId="28" fillId="0" borderId="0">
      <alignment vertical="center"/>
    </xf>
    <xf numFmtId="184" fontId="181" fillId="0" borderId="0">
      <alignment horizontal="right"/>
    </xf>
    <xf numFmtId="184" fontId="181" fillId="0" borderId="0">
      <alignment horizontal="right"/>
    </xf>
    <xf numFmtId="184" fontId="181" fillId="0" borderId="0">
      <alignment horizontal="right"/>
    </xf>
    <xf numFmtId="185" fontId="80" fillId="0" borderId="0">
      <alignment horizontal="right"/>
    </xf>
    <xf numFmtId="0" fontId="28" fillId="0" borderId="0">
      <alignment vertical="center"/>
    </xf>
    <xf numFmtId="0" fontId="28" fillId="0" borderId="0">
      <alignment vertical="center"/>
    </xf>
    <xf numFmtId="185" fontId="80" fillId="0" borderId="0">
      <alignment horizontal="right"/>
    </xf>
    <xf numFmtId="185" fontId="80" fillId="0" borderId="0">
      <alignment horizontal="right"/>
    </xf>
    <xf numFmtId="185" fontId="80" fillId="0" borderId="0">
      <alignment horizontal="right"/>
    </xf>
    <xf numFmtId="0" fontId="182" fillId="15" borderId="43" applyNumberFormat="0" applyAlignment="0" applyProtection="0"/>
    <xf numFmtId="0" fontId="73" fillId="15" borderId="43" applyNumberFormat="0" applyAlignment="0" applyProtection="0"/>
    <xf numFmtId="0" fontId="183" fillId="54" borderId="63" applyNumberFormat="0" applyAlignment="0" applyProtection="0"/>
    <xf numFmtId="0" fontId="28" fillId="0" borderId="0">
      <alignment vertical="center"/>
    </xf>
    <xf numFmtId="0" fontId="28" fillId="0" borderId="0">
      <alignment vertical="center"/>
    </xf>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28" fillId="0" borderId="0">
      <alignment vertical="center"/>
    </xf>
    <xf numFmtId="0" fontId="28" fillId="0" borderId="0">
      <alignment vertical="center"/>
    </xf>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28" fillId="0" borderId="0">
      <alignment vertical="center"/>
    </xf>
    <xf numFmtId="0" fontId="28" fillId="0" borderId="0">
      <alignment vertical="center"/>
    </xf>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28" fillId="0" borderId="0">
      <alignment vertical="center"/>
    </xf>
    <xf numFmtId="0" fontId="28" fillId="0" borderId="0">
      <alignment vertical="center"/>
    </xf>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28" fillId="0" borderId="0">
      <alignment vertical="center"/>
    </xf>
    <xf numFmtId="0" fontId="28" fillId="0" borderId="0">
      <alignment vertical="center"/>
    </xf>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28" fillId="0" borderId="0">
      <alignment vertical="center"/>
    </xf>
    <xf numFmtId="0" fontId="28" fillId="0" borderId="0">
      <alignment vertical="center"/>
    </xf>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28" fillId="0" borderId="0">
      <alignment vertical="center"/>
    </xf>
    <xf numFmtId="0" fontId="28" fillId="0" borderId="0">
      <alignment vertical="center"/>
    </xf>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28" fillId="0" borderId="0">
      <alignment vertical="center"/>
    </xf>
    <xf numFmtId="0" fontId="28" fillId="0" borderId="0">
      <alignment vertical="center"/>
    </xf>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28" fillId="0" borderId="0">
      <alignment vertical="center"/>
    </xf>
    <xf numFmtId="0" fontId="28" fillId="0" borderId="0">
      <alignment vertical="center"/>
    </xf>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28" fillId="0" borderId="0">
      <alignment vertical="center"/>
    </xf>
    <xf numFmtId="0" fontId="28" fillId="0" borderId="0">
      <alignment vertical="center"/>
    </xf>
    <xf numFmtId="0" fontId="184" fillId="15" borderId="43" applyNumberFormat="0" applyAlignment="0" applyProtection="0"/>
    <xf numFmtId="0" fontId="184" fillId="15" borderId="43" applyNumberFormat="0" applyAlignment="0" applyProtection="0"/>
    <xf numFmtId="0" fontId="28" fillId="0" borderId="0">
      <alignment vertical="center"/>
    </xf>
    <xf numFmtId="0" fontId="28" fillId="0" borderId="0">
      <alignment vertical="center"/>
    </xf>
    <xf numFmtId="0" fontId="184" fillId="15" borderId="43" applyNumberFormat="0" applyAlignment="0" applyProtection="0"/>
    <xf numFmtId="0" fontId="184" fillId="15" borderId="43" applyNumberFormat="0" applyAlignment="0" applyProtection="0"/>
    <xf numFmtId="0" fontId="184" fillId="15" borderId="43" applyNumberFormat="0" applyAlignment="0" applyProtection="0"/>
    <xf numFmtId="0" fontId="185" fillId="54" borderId="63" applyNumberFormat="0" applyAlignment="0" applyProtection="0"/>
    <xf numFmtId="0" fontId="28" fillId="0" borderId="0">
      <alignment vertical="center"/>
    </xf>
    <xf numFmtId="0" fontId="28" fillId="0" borderId="0">
      <alignment vertical="center"/>
    </xf>
    <xf numFmtId="0" fontId="185" fillId="54" borderId="63" applyNumberFormat="0" applyAlignment="0" applyProtection="0"/>
    <xf numFmtId="0" fontId="185" fillId="54" borderId="63" applyNumberFormat="0" applyAlignment="0" applyProtection="0"/>
    <xf numFmtId="0" fontId="185" fillId="54" borderId="63" applyNumberFormat="0" applyAlignment="0" applyProtection="0"/>
    <xf numFmtId="0" fontId="183" fillId="54" borderId="63" applyNumberFormat="0" applyAlignment="0" applyProtection="0"/>
    <xf numFmtId="0" fontId="28" fillId="0" borderId="0">
      <alignment vertical="center"/>
    </xf>
    <xf numFmtId="0" fontId="28" fillId="0" borderId="0">
      <alignment vertical="center"/>
    </xf>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28" fillId="0" borderId="0">
      <alignment vertical="center"/>
    </xf>
    <xf numFmtId="0" fontId="28" fillId="0" borderId="0">
      <alignment vertical="center"/>
    </xf>
    <xf numFmtId="0" fontId="184" fillId="15" borderId="43" applyNumberFormat="0" applyAlignment="0" applyProtection="0"/>
    <xf numFmtId="0" fontId="184" fillId="15" borderId="43" applyNumberFormat="0" applyAlignment="0" applyProtection="0"/>
    <xf numFmtId="0" fontId="184" fillId="15" borderId="43" applyNumberFormat="0" applyAlignment="0" applyProtection="0"/>
    <xf numFmtId="0" fontId="73" fillId="49" borderId="43" applyNumberFormat="0" applyAlignment="0" applyProtection="0"/>
    <xf numFmtId="0" fontId="73" fillId="49" borderId="43" applyNumberFormat="0" applyAlignment="0" applyProtection="0"/>
    <xf numFmtId="0" fontId="73" fillId="49" borderId="43" applyNumberFormat="0" applyAlignment="0" applyProtection="0"/>
    <xf numFmtId="0" fontId="73" fillId="15" borderId="43" applyNumberFormat="0" applyAlignment="0" applyProtection="0"/>
    <xf numFmtId="0" fontId="73" fillId="15" borderId="43" applyNumberFormat="0" applyAlignment="0" applyProtection="0"/>
    <xf numFmtId="0" fontId="28" fillId="0" borderId="0">
      <alignment vertical="center"/>
    </xf>
    <xf numFmtId="0" fontId="28" fillId="0" borderId="0">
      <alignment vertical="center"/>
    </xf>
    <xf numFmtId="0" fontId="73" fillId="15" borderId="43" applyNumberFormat="0" applyAlignment="0" applyProtection="0"/>
    <xf numFmtId="0" fontId="73" fillId="15" borderId="43" applyNumberFormat="0" applyAlignment="0" applyProtection="0"/>
    <xf numFmtId="0" fontId="73" fillId="15" borderId="43" applyNumberFormat="0" applyAlignment="0" applyProtection="0"/>
    <xf numFmtId="0" fontId="183" fillId="54" borderId="63" applyNumberFormat="0" applyAlignment="0" applyProtection="0"/>
    <xf numFmtId="0" fontId="28" fillId="0" borderId="0">
      <alignment vertical="center"/>
    </xf>
    <xf numFmtId="0" fontId="28" fillId="0" borderId="0">
      <alignment vertical="center"/>
    </xf>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28" fillId="0" borderId="0">
      <alignment vertical="center"/>
    </xf>
    <xf numFmtId="0" fontId="28" fillId="0" borderId="0">
      <alignment vertical="center"/>
    </xf>
    <xf numFmtId="0" fontId="73" fillId="49" borderId="43" applyNumberFormat="0" applyAlignment="0" applyProtection="0"/>
    <xf numFmtId="0" fontId="73" fillId="15" borderId="43" applyNumberFormat="0" applyAlignment="0" applyProtection="0"/>
    <xf numFmtId="0" fontId="73" fillId="15" borderId="43" applyNumberFormat="0" applyAlignment="0" applyProtection="0"/>
    <xf numFmtId="0" fontId="73" fillId="15" borderId="43" applyNumberFormat="0" applyAlignment="0" applyProtection="0"/>
    <xf numFmtId="0" fontId="73" fillId="15" borderId="43" applyNumberFormat="0" applyAlignment="0" applyProtection="0"/>
    <xf numFmtId="0" fontId="183" fillId="54" borderId="63" applyNumberFormat="0" applyAlignment="0" applyProtection="0"/>
    <xf numFmtId="0" fontId="28" fillId="0" borderId="0">
      <alignment vertical="center"/>
    </xf>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73" fillId="49" borderId="43" applyNumberFormat="0" applyAlignment="0" applyProtection="0"/>
    <xf numFmtId="0" fontId="28" fillId="0" borderId="0">
      <alignment vertical="center"/>
    </xf>
    <xf numFmtId="0" fontId="28" fillId="0" borderId="0">
      <alignment vertical="center"/>
    </xf>
    <xf numFmtId="0" fontId="73" fillId="49" borderId="43" applyNumberFormat="0" applyAlignment="0" applyProtection="0"/>
    <xf numFmtId="0" fontId="73" fillId="49" borderId="43" applyNumberFormat="0" applyAlignment="0" applyProtection="0"/>
    <xf numFmtId="0" fontId="73" fillId="15" borderId="43" applyNumberFormat="0" applyAlignment="0" applyProtection="0"/>
    <xf numFmtId="0" fontId="73" fillId="15" borderId="43" applyNumberFormat="0" applyAlignment="0" applyProtection="0"/>
    <xf numFmtId="0" fontId="73" fillId="15" borderId="43" applyNumberFormat="0" applyAlignment="0" applyProtection="0"/>
    <xf numFmtId="0" fontId="18" fillId="0" borderId="0"/>
    <xf numFmtId="0" fontId="73" fillId="15" borderId="43" applyNumberFormat="0" applyAlignment="0" applyProtection="0"/>
    <xf numFmtId="0" fontId="183" fillId="54" borderId="63" applyNumberFormat="0" applyAlignment="0" applyProtection="0"/>
    <xf numFmtId="0" fontId="28" fillId="0" borderId="0">
      <alignment vertical="center"/>
    </xf>
    <xf numFmtId="0" fontId="183" fillId="54" borderId="63" applyNumberFormat="0" applyAlignment="0" applyProtection="0"/>
    <xf numFmtId="0" fontId="183" fillId="54" borderId="63" applyNumberFormat="0" applyAlignment="0" applyProtection="0"/>
    <xf numFmtId="0" fontId="73" fillId="15" borderId="43" applyNumberFormat="0" applyAlignment="0" applyProtection="0"/>
    <xf numFmtId="0" fontId="73" fillId="15" borderId="43" applyNumberFormat="0" applyAlignment="0" applyProtection="0"/>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28" fillId="0" borderId="0">
      <alignment vertical="center"/>
    </xf>
    <xf numFmtId="0" fontId="28" fillId="0" borderId="0">
      <alignment vertical="center"/>
    </xf>
    <xf numFmtId="0" fontId="183" fillId="54" borderId="63" applyNumberFormat="0" applyAlignment="0" applyProtection="0"/>
    <xf numFmtId="0" fontId="183" fillId="54" borderId="63" applyNumberFormat="0" applyAlignment="0" applyProtection="0"/>
    <xf numFmtId="0" fontId="183" fillId="49" borderId="63" applyNumberFormat="0" applyAlignment="0" applyProtection="0"/>
    <xf numFmtId="0" fontId="183" fillId="49" borderId="63" applyNumberFormat="0" applyAlignment="0" applyProtection="0"/>
    <xf numFmtId="0" fontId="183" fillId="54" borderId="63" applyNumberFormat="0" applyAlignment="0" applyProtection="0"/>
    <xf numFmtId="0" fontId="183" fillId="54" borderId="63" applyNumberFormat="0" applyAlignment="0" applyProtection="0"/>
    <xf numFmtId="0" fontId="28" fillId="0" borderId="0">
      <alignment vertical="center"/>
    </xf>
    <xf numFmtId="0" fontId="28" fillId="0" borderId="0">
      <alignment vertical="center"/>
    </xf>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28" fillId="0" borderId="0">
      <alignment vertical="center"/>
    </xf>
    <xf numFmtId="0" fontId="28" fillId="0" borderId="0">
      <alignment vertical="center"/>
    </xf>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28" fillId="0" borderId="0">
      <alignment vertical="center"/>
    </xf>
    <xf numFmtId="0" fontId="28" fillId="0" borderId="0">
      <alignment vertical="center"/>
    </xf>
    <xf numFmtId="0" fontId="183" fillId="54" borderId="63" applyNumberFormat="0" applyAlignment="0" applyProtection="0"/>
    <xf numFmtId="0" fontId="183" fillId="54" borderId="63" applyNumberFormat="0" applyAlignment="0" applyProtection="0"/>
    <xf numFmtId="0" fontId="183" fillId="54" borderId="63" applyNumberFormat="0" applyAlignment="0" applyProtection="0"/>
    <xf numFmtId="0" fontId="183" fillId="49" borderId="63" applyNumberFormat="0" applyAlignment="0" applyProtection="0"/>
    <xf numFmtId="0" fontId="73" fillId="49" borderId="43" applyNumberFormat="0" applyAlignment="0" applyProtection="0"/>
    <xf numFmtId="0" fontId="184" fillId="15" borderId="43" applyNumberFormat="0" applyAlignment="0" applyProtection="0"/>
    <xf numFmtId="0" fontId="184" fillId="15" borderId="43" applyNumberFormat="0" applyAlignment="0" applyProtection="0"/>
    <xf numFmtId="0" fontId="28" fillId="0" borderId="0">
      <alignment vertical="center"/>
    </xf>
    <xf numFmtId="0" fontId="28" fillId="0" borderId="0">
      <alignment vertical="center"/>
    </xf>
    <xf numFmtId="0" fontId="184" fillId="15" borderId="43" applyNumberFormat="0" applyAlignment="0" applyProtection="0"/>
    <xf numFmtId="0" fontId="184" fillId="15" borderId="43" applyNumberFormat="0" applyAlignment="0" applyProtection="0"/>
    <xf numFmtId="0" fontId="184" fillId="15" borderId="43" applyNumberFormat="0" applyAlignment="0" applyProtection="0"/>
    <xf numFmtId="0" fontId="185" fillId="54" borderId="63" applyNumberFormat="0" applyAlignment="0" applyProtection="0"/>
    <xf numFmtId="0" fontId="28" fillId="0" borderId="0">
      <alignment vertical="center"/>
    </xf>
    <xf numFmtId="0" fontId="28" fillId="0" borderId="0">
      <alignment vertical="center"/>
    </xf>
    <xf numFmtId="0" fontId="185" fillId="54" borderId="63" applyNumberFormat="0" applyAlignment="0" applyProtection="0"/>
    <xf numFmtId="0" fontId="185" fillId="54" borderId="63" applyNumberFormat="0" applyAlignment="0" applyProtection="0"/>
    <xf numFmtId="0" fontId="185" fillId="54" borderId="63" applyNumberFormat="0" applyAlignment="0" applyProtection="0"/>
    <xf numFmtId="0" fontId="28" fillId="0" borderId="0">
      <alignment vertical="center"/>
    </xf>
    <xf numFmtId="0" fontId="28" fillId="0" borderId="0">
      <alignment vertical="center"/>
    </xf>
    <xf numFmtId="0" fontId="184" fillId="15" borderId="43" applyNumberFormat="0" applyAlignment="0" applyProtection="0"/>
    <xf numFmtId="0" fontId="184" fillId="15" borderId="43" applyNumberFormat="0" applyAlignment="0" applyProtection="0"/>
    <xf numFmtId="0" fontId="184" fillId="15" borderId="43" applyNumberFormat="0" applyAlignment="0" applyProtection="0"/>
    <xf numFmtId="0" fontId="182" fillId="15" borderId="43" applyNumberFormat="0" applyAlignment="0" applyProtection="0"/>
    <xf numFmtId="0" fontId="28" fillId="0" borderId="0">
      <alignment vertical="center"/>
    </xf>
    <xf numFmtId="0" fontId="73" fillId="49" borderId="43" applyNumberFormat="0" applyAlignment="0" applyProtection="0"/>
    <xf numFmtId="0" fontId="73" fillId="49" borderId="43" applyNumberFormat="0" applyAlignment="0" applyProtection="0"/>
    <xf numFmtId="0" fontId="73" fillId="49" borderId="43" applyNumberFormat="0" applyAlignment="0" applyProtection="0"/>
    <xf numFmtId="0" fontId="182" fillId="15" borderId="43" applyNumberFormat="0" applyAlignment="0" applyProtection="0"/>
    <xf numFmtId="0" fontId="182" fillId="15" borderId="43" applyNumberFormat="0" applyAlignment="0" applyProtection="0"/>
    <xf numFmtId="0" fontId="182" fillId="15" borderId="43" applyNumberFormat="0" applyAlignment="0" applyProtection="0"/>
    <xf numFmtId="0" fontId="18" fillId="0" borderId="0"/>
    <xf numFmtId="0" fontId="182" fillId="15" borderId="43" applyNumberFormat="0" applyAlignment="0" applyProtection="0"/>
    <xf numFmtId="0" fontId="73" fillId="49" borderId="43" applyNumberFormat="0" applyAlignment="0" applyProtection="0"/>
    <xf numFmtId="0" fontId="28" fillId="0" borderId="0">
      <alignment vertical="center"/>
    </xf>
    <xf numFmtId="0" fontId="182" fillId="15" borderId="43" applyNumberFormat="0" applyAlignment="0" applyProtection="0"/>
    <xf numFmtId="0" fontId="182" fillId="15" borderId="43" applyNumberFormat="0" applyAlignment="0" applyProtection="0"/>
    <xf numFmtId="0" fontId="182" fillId="15" borderId="43" applyNumberFormat="0" applyAlignment="0" applyProtection="0"/>
    <xf numFmtId="0" fontId="73" fillId="49" borderId="43" applyNumberFormat="0" applyAlignment="0" applyProtection="0"/>
    <xf numFmtId="0" fontId="73" fillId="49" borderId="43" applyNumberFormat="0" applyAlignment="0" applyProtection="0"/>
    <xf numFmtId="0" fontId="73" fillId="49" borderId="43" applyNumberFormat="0" applyAlignment="0" applyProtection="0"/>
    <xf numFmtId="0" fontId="73" fillId="15" borderId="43" applyNumberFormat="0" applyAlignment="0" applyProtection="0"/>
    <xf numFmtId="0" fontId="28" fillId="0" borderId="0">
      <alignment vertical="center"/>
    </xf>
    <xf numFmtId="0" fontId="28" fillId="0" borderId="0">
      <alignment vertical="center"/>
    </xf>
    <xf numFmtId="0" fontId="73" fillId="15" borderId="43" applyNumberFormat="0" applyAlignment="0" applyProtection="0"/>
    <xf numFmtId="0" fontId="73" fillId="15" borderId="43" applyNumberFormat="0" applyAlignment="0" applyProtection="0"/>
    <xf numFmtId="0" fontId="73" fillId="15" borderId="43" applyNumberFormat="0" applyAlignment="0" applyProtection="0"/>
    <xf numFmtId="0" fontId="28" fillId="0" borderId="0">
      <alignment vertical="center"/>
    </xf>
    <xf numFmtId="0" fontId="28" fillId="0" borderId="0">
      <alignment vertical="center"/>
    </xf>
    <xf numFmtId="0" fontId="73" fillId="49" borderId="43" applyNumberFormat="0" applyAlignment="0" applyProtection="0"/>
    <xf numFmtId="0" fontId="73" fillId="49" borderId="43" applyNumberFormat="0" applyAlignment="0" applyProtection="0"/>
    <xf numFmtId="0" fontId="73" fillId="15" borderId="43" applyNumberFormat="0" applyAlignment="0" applyProtection="0"/>
    <xf numFmtId="0" fontId="183" fillId="49" borderId="63" applyNumberFormat="0" applyAlignment="0" applyProtection="0"/>
    <xf numFmtId="0" fontId="182" fillId="15" borderId="43" applyNumberFormat="0" applyAlignment="0" applyProtection="0"/>
    <xf numFmtId="0" fontId="182" fillId="15" borderId="43" applyNumberFormat="0" applyAlignment="0" applyProtection="0"/>
    <xf numFmtId="0" fontId="28" fillId="0" borderId="0">
      <alignment vertical="center"/>
    </xf>
    <xf numFmtId="0" fontId="28" fillId="0" borderId="0">
      <alignment vertical="center"/>
    </xf>
    <xf numFmtId="0" fontId="182" fillId="15" borderId="43" applyNumberFormat="0" applyAlignment="0" applyProtection="0"/>
    <xf numFmtId="0" fontId="182" fillId="15" borderId="43" applyNumberFormat="0" applyAlignment="0" applyProtection="0"/>
    <xf numFmtId="0" fontId="184" fillId="15" borderId="43" applyNumberFormat="0" applyAlignment="0" applyProtection="0"/>
    <xf numFmtId="0" fontId="182" fillId="15" borderId="43" applyNumberFormat="0" applyAlignment="0" applyProtection="0"/>
    <xf numFmtId="0" fontId="182" fillId="15" borderId="43" applyNumberFormat="0" applyAlignment="0" applyProtection="0"/>
    <xf numFmtId="0" fontId="186" fillId="54" borderId="63" applyNumberFormat="0" applyAlignment="0" applyProtection="0"/>
    <xf numFmtId="0" fontId="28" fillId="0" borderId="0">
      <alignment vertical="center"/>
    </xf>
    <xf numFmtId="0" fontId="28" fillId="0" borderId="0">
      <alignment vertical="center"/>
    </xf>
    <xf numFmtId="0" fontId="186" fillId="54" borderId="63" applyNumberFormat="0" applyAlignment="0" applyProtection="0"/>
    <xf numFmtId="0" fontId="186" fillId="54" borderId="63" applyNumberFormat="0" applyAlignment="0" applyProtection="0"/>
    <xf numFmtId="0" fontId="73" fillId="15" borderId="43" applyNumberFormat="0" applyAlignment="0" applyProtection="0"/>
    <xf numFmtId="0" fontId="186" fillId="54" borderId="63" applyNumberFormat="0" applyAlignment="0" applyProtection="0"/>
    <xf numFmtId="0" fontId="186" fillId="54" borderId="63" applyNumberFormat="0" applyAlignment="0" applyProtection="0"/>
    <xf numFmtId="0" fontId="28" fillId="0" borderId="0">
      <alignment vertical="center"/>
    </xf>
    <xf numFmtId="0" fontId="28" fillId="0" borderId="0">
      <alignment vertical="center"/>
    </xf>
    <xf numFmtId="0" fontId="182" fillId="15" borderId="43" applyNumberFormat="0" applyAlignment="0" applyProtection="0"/>
    <xf numFmtId="0" fontId="182" fillId="15" borderId="43" applyNumberFormat="0" applyAlignment="0" applyProtection="0"/>
    <xf numFmtId="0" fontId="182" fillId="15" borderId="43" applyNumberFormat="0" applyAlignment="0" applyProtection="0"/>
    <xf numFmtId="0" fontId="184" fillId="15" borderId="43" applyNumberFormat="0" applyAlignment="0" applyProtection="0"/>
    <xf numFmtId="0" fontId="28" fillId="0" borderId="0">
      <alignment vertical="center"/>
    </xf>
    <xf numFmtId="0" fontId="28" fillId="0" borderId="0">
      <alignment vertical="center"/>
    </xf>
    <xf numFmtId="0" fontId="184" fillId="15" borderId="43" applyNumberFormat="0" applyAlignment="0" applyProtection="0"/>
    <xf numFmtId="0" fontId="184" fillId="15" borderId="43" applyNumberFormat="0" applyAlignment="0" applyProtection="0"/>
    <xf numFmtId="0" fontId="184" fillId="15" borderId="43" applyNumberFormat="0" applyAlignment="0" applyProtection="0"/>
    <xf numFmtId="0" fontId="182" fillId="15" borderId="43" applyNumberFormat="0" applyAlignment="0" applyProtection="0"/>
    <xf numFmtId="0" fontId="182" fillId="15" borderId="43" applyNumberFormat="0" applyAlignment="0" applyProtection="0"/>
    <xf numFmtId="0" fontId="182" fillId="15" borderId="43" applyNumberFormat="0" applyAlignment="0" applyProtection="0"/>
    <xf numFmtId="0" fontId="182" fillId="15" borderId="43" applyNumberFormat="0" applyAlignment="0" applyProtection="0"/>
    <xf numFmtId="9" fontId="11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9" fontId="110" fillId="0" borderId="0" applyFont="0" applyFill="0" applyBorder="0" applyAlignment="0" applyProtection="0"/>
    <xf numFmtId="9" fontId="110" fillId="0" borderId="0" applyFont="0" applyFill="0" applyBorder="0" applyAlignment="0" applyProtection="0"/>
    <xf numFmtId="0" fontId="28" fillId="0" borderId="0">
      <alignment vertical="center"/>
    </xf>
    <xf numFmtId="9" fontId="110" fillId="0" borderId="0" applyFont="0" applyFill="0" applyBorder="0" applyAlignment="0" applyProtection="0"/>
    <xf numFmtId="9" fontId="11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09" fillId="0" borderId="0" applyFont="0" applyFill="0" applyBorder="0" applyAlignment="0" applyProtection="0"/>
    <xf numFmtId="9" fontId="109" fillId="0" borderId="0" applyFont="0" applyFill="0" applyBorder="0" applyAlignment="0" applyProtection="0"/>
    <xf numFmtId="9" fontId="11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09" fillId="0" borderId="0" applyFont="0" applyFill="0" applyBorder="0" applyAlignment="0" applyProtection="0"/>
    <xf numFmtId="9" fontId="109"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0" fontId="28" fillId="0" borderId="0">
      <alignment vertical="center"/>
    </xf>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12" fillId="0" borderId="0" applyFont="0" applyFill="0" applyBorder="0" applyAlignment="0" applyProtection="0"/>
    <xf numFmtId="9" fontId="11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10" fillId="0" borderId="0" applyFont="0" applyFill="0" applyBorder="0" applyAlignment="0" applyProtection="0"/>
    <xf numFmtId="0" fontId="28" fillId="0" borderId="0">
      <alignment vertical="center"/>
    </xf>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0" fontId="28" fillId="0" borderId="0">
      <alignment vertical="center"/>
    </xf>
    <xf numFmtId="0" fontId="28" fillId="0" borderId="0">
      <alignment vertical="center"/>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186" fontId="28" fillId="0" borderId="0" applyFont="0" applyFill="0" applyBorder="0" applyAlignment="0" applyProtection="0"/>
    <xf numFmtId="0" fontId="28" fillId="0" borderId="0">
      <alignment vertical="center"/>
    </xf>
    <xf numFmtId="0" fontId="28" fillId="0" borderId="0">
      <alignment vertical="center"/>
    </xf>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9" fontId="28" fillId="0" borderId="0" applyFont="0" applyFill="0" applyBorder="0" applyAlignment="0" applyProtection="0"/>
    <xf numFmtId="0" fontId="28" fillId="0" borderId="0">
      <alignment vertical="center"/>
    </xf>
    <xf numFmtId="0" fontId="28" fillId="0" borderId="0">
      <alignment vertical="center"/>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28" fillId="0" borderId="0">
      <alignment vertical="center"/>
    </xf>
    <xf numFmtId="0" fontId="28" fillId="0" borderId="0">
      <alignment vertical="center"/>
    </xf>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186" fontId="28" fillId="0" borderId="0" applyFont="0" applyFill="0" applyBorder="0" applyAlignment="0" applyProtection="0"/>
    <xf numFmtId="0" fontId="18" fillId="0" borderId="0"/>
    <xf numFmtId="186" fontId="28" fillId="0" borderId="0" applyFont="0" applyFill="0" applyBorder="0" applyAlignment="0" applyProtection="0"/>
    <xf numFmtId="9" fontId="28" fillId="0" borderId="0" applyFont="0" applyFill="0" applyBorder="0" applyAlignment="0" applyProtection="0"/>
    <xf numFmtId="9" fontId="58" fillId="0" borderId="0" applyFont="0" applyFill="0" applyBorder="0" applyAlignment="0" applyProtection="0"/>
    <xf numFmtId="0" fontId="28" fillId="0" borderId="0">
      <alignment vertical="center"/>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58" fillId="0" borderId="0" applyFont="0" applyFill="0" applyBorder="0" applyAlignment="0" applyProtection="0"/>
    <xf numFmtId="0" fontId="28" fillId="0" borderId="0">
      <alignment vertical="center"/>
    </xf>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8"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15"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28" fillId="0" borderId="0">
      <alignment vertical="center"/>
    </xf>
    <xf numFmtId="0" fontId="28" fillId="0" borderId="0">
      <alignment vertical="center"/>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0" fontId="28" fillId="0" borderId="0">
      <alignment vertical="center"/>
    </xf>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0" fontId="28" fillId="0" borderId="0">
      <alignment vertical="center"/>
    </xf>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0" fontId="28" fillId="0" borderId="0">
      <alignment vertical="center"/>
    </xf>
    <xf numFmtId="9" fontId="110" fillId="0" borderId="0" applyFont="0" applyFill="0" applyBorder="0" applyAlignment="0" applyProtection="0"/>
    <xf numFmtId="9" fontId="110"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28" fillId="0" borderId="0">
      <alignment vertical="center"/>
    </xf>
    <xf numFmtId="9" fontId="109" fillId="0" borderId="0" applyFont="0" applyFill="0" applyBorder="0" applyAlignment="0" applyProtection="0"/>
    <xf numFmtId="9" fontId="109"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11" fillId="0" borderId="0" applyFont="0" applyFill="0" applyBorder="0" applyAlignment="0" applyProtection="0"/>
    <xf numFmtId="0" fontId="28" fillId="0" borderId="0">
      <alignment vertical="center"/>
    </xf>
    <xf numFmtId="0" fontId="28" fillId="0" borderId="0">
      <alignment vertical="center"/>
    </xf>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0" fontId="28" fillId="0" borderId="0">
      <alignment vertical="center"/>
    </xf>
    <xf numFmtId="0" fontId="28" fillId="0" borderId="0">
      <alignment vertical="center"/>
    </xf>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28" fillId="0" borderId="0">
      <alignment vertical="center"/>
    </xf>
    <xf numFmtId="0" fontId="28" fillId="0" borderId="0">
      <alignment vertical="center"/>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28" fillId="0" borderId="0">
      <alignment vertical="center"/>
    </xf>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58" fillId="0" borderId="0" applyFont="0" applyFill="0" applyBorder="0" applyAlignment="0" applyProtection="0"/>
    <xf numFmtId="0" fontId="28" fillId="0" borderId="0">
      <alignment vertical="center"/>
    </xf>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28" fillId="0" borderId="0" applyFont="0" applyFill="0" applyBorder="0" applyAlignment="0" applyProtection="0"/>
    <xf numFmtId="0" fontId="28" fillId="0" borderId="0">
      <alignment vertical="center"/>
    </xf>
    <xf numFmtId="0" fontId="28" fillId="0" borderId="0">
      <alignment vertical="center"/>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8" fillId="0" borderId="0" applyFont="0" applyFill="0" applyBorder="0" applyAlignment="0" applyProtection="0"/>
    <xf numFmtId="0" fontId="28" fillId="0" borderId="0">
      <alignment vertical="center"/>
    </xf>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0" fontId="28" fillId="0" borderId="0">
      <alignment vertical="center"/>
    </xf>
    <xf numFmtId="0" fontId="28" fillId="0" borderId="0">
      <alignment vertical="center"/>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28" fillId="0" borderId="0">
      <alignment vertical="center"/>
    </xf>
    <xf numFmtId="0" fontId="28" fillId="0" borderId="0">
      <alignment vertical="center"/>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28" fillId="0" borderId="0">
      <alignment vertical="center"/>
    </xf>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28" fillId="0" borderId="0">
      <alignment vertical="center"/>
    </xf>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187" fontId="28" fillId="0" borderId="0" applyFont="0" applyFill="0" applyBorder="0" applyAlignment="0" applyProtection="0"/>
    <xf numFmtId="9" fontId="109" fillId="0" borderId="0" applyFont="0" applyFill="0" applyBorder="0" applyAlignment="0" applyProtection="0"/>
    <xf numFmtId="0" fontId="28" fillId="0" borderId="0">
      <alignment vertical="center"/>
    </xf>
    <xf numFmtId="187" fontId="28" fillId="0" borderId="0" applyFont="0" applyFill="0" applyBorder="0" applyAlignment="0" applyProtection="0"/>
    <xf numFmtId="187" fontId="28" fillId="0" borderId="0" applyFont="0" applyFill="0" applyBorder="0" applyAlignment="0" applyProtection="0"/>
    <xf numFmtId="187"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28" fillId="0" borderId="0">
      <alignment vertical="center"/>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28" fillId="0" borderId="0">
      <alignment vertical="center"/>
    </xf>
    <xf numFmtId="0" fontId="28" fillId="0" borderId="0">
      <alignment vertical="center"/>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28" fillId="0" borderId="0">
      <alignment vertical="center"/>
    </xf>
    <xf numFmtId="0" fontId="28" fillId="0" borderId="0">
      <alignment vertical="center"/>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9" fontId="109" fillId="0" borderId="0" applyFont="0" applyFill="0" applyBorder="0" applyAlignment="0" applyProtection="0"/>
    <xf numFmtId="9" fontId="10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0" fontId="28" fillId="0" borderId="0">
      <alignment vertical="center"/>
    </xf>
    <xf numFmtId="9" fontId="110" fillId="0" borderId="0" applyFont="0" applyFill="0" applyBorder="0" applyAlignment="0" applyProtection="0"/>
    <xf numFmtId="9" fontId="110" fillId="0" borderId="0" applyFont="0" applyFill="0" applyBorder="0" applyAlignment="0" applyProtection="0"/>
    <xf numFmtId="0" fontId="28" fillId="0" borderId="0">
      <alignment vertical="center"/>
    </xf>
    <xf numFmtId="9" fontId="110" fillId="0" borderId="0" applyFont="0" applyFill="0" applyBorder="0" applyAlignment="0" applyProtection="0"/>
    <xf numFmtId="9" fontId="11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8" fillId="0" borderId="0">
      <alignment vertical="center"/>
    </xf>
    <xf numFmtId="0" fontId="28" fillId="0" borderId="0">
      <alignment vertical="center"/>
    </xf>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11" fillId="0" borderId="0" applyNumberFormat="0" applyFont="0" applyFill="0" applyBorder="0" applyAlignment="0" applyProtection="0">
      <alignment horizontal="left"/>
    </xf>
    <xf numFmtId="0" fontId="28" fillId="0" borderId="0">
      <alignment vertical="center"/>
    </xf>
    <xf numFmtId="0" fontId="28" fillId="0" borderId="0">
      <alignment vertical="center"/>
    </xf>
    <xf numFmtId="0" fontId="111" fillId="0" borderId="0" applyNumberFormat="0" applyFont="0" applyFill="0" applyBorder="0" applyAlignment="0" applyProtection="0">
      <alignment horizontal="left"/>
    </xf>
    <xf numFmtId="0" fontId="111" fillId="0" borderId="0" applyNumberFormat="0" applyFont="0" applyFill="0" applyBorder="0" applyAlignment="0" applyProtection="0">
      <alignment horizontal="left"/>
    </xf>
    <xf numFmtId="0" fontId="111" fillId="0" borderId="0" applyNumberFormat="0" applyFont="0" applyFill="0" applyBorder="0" applyAlignment="0" applyProtection="0">
      <alignment horizontal="left"/>
    </xf>
    <xf numFmtId="15" fontId="111" fillId="0" borderId="0" applyFont="0" applyFill="0" applyBorder="0" applyAlignment="0" applyProtection="0"/>
    <xf numFmtId="0" fontId="28" fillId="0" borderId="0">
      <alignment vertical="center"/>
    </xf>
    <xf numFmtId="0" fontId="28" fillId="0" borderId="0">
      <alignment vertical="center"/>
    </xf>
    <xf numFmtId="15" fontId="111" fillId="0" borderId="0" applyFont="0" applyFill="0" applyBorder="0" applyAlignment="0" applyProtection="0"/>
    <xf numFmtId="15" fontId="111" fillId="0" borderId="0" applyFont="0" applyFill="0" applyBorder="0" applyAlignment="0" applyProtection="0"/>
    <xf numFmtId="15" fontId="111" fillId="0" borderId="0" applyFont="0" applyFill="0" applyBorder="0" applyAlignment="0" applyProtection="0"/>
    <xf numFmtId="4" fontId="111" fillId="0" borderId="0" applyFont="0" applyFill="0" applyBorder="0" applyAlignment="0" applyProtection="0"/>
    <xf numFmtId="0" fontId="28" fillId="0" borderId="0">
      <alignment vertical="center"/>
    </xf>
    <xf numFmtId="0" fontId="28" fillId="0" borderId="0">
      <alignment vertical="center"/>
    </xf>
    <xf numFmtId="4" fontId="111" fillId="0" borderId="0" applyFont="0" applyFill="0" applyBorder="0" applyAlignment="0" applyProtection="0"/>
    <xf numFmtId="4" fontId="111" fillId="0" borderId="0" applyFont="0" applyFill="0" applyBorder="0" applyAlignment="0" applyProtection="0"/>
    <xf numFmtId="4" fontId="111" fillId="0" borderId="0" applyFont="0" applyFill="0" applyBorder="0" applyAlignment="0" applyProtection="0"/>
    <xf numFmtId="0" fontId="187" fillId="0" borderId="5">
      <alignment horizontal="center"/>
    </xf>
    <xf numFmtId="0" fontId="187" fillId="0" borderId="5">
      <alignment horizontal="center"/>
    </xf>
    <xf numFmtId="0" fontId="28" fillId="0" borderId="0">
      <alignment vertical="center"/>
    </xf>
    <xf numFmtId="0" fontId="28" fillId="0" borderId="0">
      <alignment vertic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28" fillId="0" borderId="0">
      <alignment vertical="center"/>
    </xf>
    <xf numFmtId="0" fontId="28" fillId="0" borderId="0">
      <alignment vertic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28" fillId="0" borderId="0">
      <alignment vertical="center"/>
    </xf>
    <xf numFmtId="0" fontId="28" fillId="0" borderId="0">
      <alignment vertic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0" fontId="187" fillId="0" borderId="5">
      <alignment horizontal="center"/>
    </xf>
    <xf numFmtId="3" fontId="111" fillId="0" borderId="0" applyFont="0" applyFill="0" applyBorder="0" applyAlignment="0" applyProtection="0"/>
    <xf numFmtId="0" fontId="28" fillId="0" borderId="0">
      <alignment vertical="center"/>
    </xf>
    <xf numFmtId="0" fontId="28" fillId="0" borderId="0">
      <alignment vertical="center"/>
    </xf>
    <xf numFmtId="3" fontId="111" fillId="0" borderId="0" applyFont="0" applyFill="0" applyBorder="0" applyAlignment="0" applyProtection="0"/>
    <xf numFmtId="3" fontId="111" fillId="0" borderId="0" applyFont="0" applyFill="0" applyBorder="0" applyAlignment="0" applyProtection="0"/>
    <xf numFmtId="3" fontId="111" fillId="0" borderId="0" applyFont="0" applyFill="0" applyBorder="0" applyAlignment="0" applyProtection="0"/>
    <xf numFmtId="0" fontId="111" fillId="69" borderId="0" applyNumberFormat="0" applyFont="0" applyBorder="0" applyAlignment="0" applyProtection="0"/>
    <xf numFmtId="0" fontId="28" fillId="0" borderId="0">
      <alignment vertical="center"/>
    </xf>
    <xf numFmtId="0" fontId="28" fillId="0" borderId="0">
      <alignment vertical="center"/>
    </xf>
    <xf numFmtId="0" fontId="111" fillId="69" borderId="0" applyNumberFormat="0" applyFont="0" applyBorder="0" applyAlignment="0" applyProtection="0"/>
    <xf numFmtId="0" fontId="111" fillId="69" borderId="0" applyNumberFormat="0" applyFont="0" applyBorder="0" applyAlignment="0" applyProtection="0"/>
    <xf numFmtId="0" fontId="111" fillId="69" borderId="0" applyNumberFormat="0" applyFont="0" applyBorder="0" applyAlignment="0" applyProtection="0"/>
    <xf numFmtId="0" fontId="188" fillId="0" borderId="0"/>
    <xf numFmtId="0" fontId="188" fillId="0" borderId="0"/>
    <xf numFmtId="0" fontId="28" fillId="0" borderId="0">
      <alignment vertical="center"/>
    </xf>
    <xf numFmtId="0" fontId="28" fillId="0" borderId="0">
      <alignment vertical="center"/>
    </xf>
    <xf numFmtId="0" fontId="188" fillId="0" borderId="0"/>
    <xf numFmtId="0" fontId="188" fillId="0" borderId="0"/>
    <xf numFmtId="0" fontId="188" fillId="0" borderId="0"/>
    <xf numFmtId="0" fontId="180" fillId="0" borderId="0"/>
    <xf numFmtId="0" fontId="28" fillId="0" borderId="0">
      <alignment vertical="center"/>
    </xf>
    <xf numFmtId="0" fontId="28" fillId="0" borderId="0">
      <alignment vertical="center"/>
    </xf>
    <xf numFmtId="0" fontId="180" fillId="0" borderId="0"/>
    <xf numFmtId="0" fontId="180" fillId="0" borderId="0"/>
    <xf numFmtId="0" fontId="180" fillId="0" borderId="0"/>
    <xf numFmtId="0" fontId="28" fillId="0" borderId="0">
      <alignment vertical="center"/>
    </xf>
    <xf numFmtId="0" fontId="28" fillId="0" borderId="0">
      <alignment vertical="center"/>
    </xf>
    <xf numFmtId="0" fontId="188" fillId="0" borderId="0"/>
    <xf numFmtId="0" fontId="188" fillId="0" borderId="0"/>
    <xf numFmtId="0" fontId="188" fillId="0" borderId="0"/>
    <xf numFmtId="0" fontId="189" fillId="0" borderId="0"/>
    <xf numFmtId="0" fontId="189" fillId="0" borderId="0"/>
    <xf numFmtId="0" fontId="28" fillId="0" borderId="0">
      <alignment vertical="center"/>
    </xf>
    <xf numFmtId="0" fontId="28" fillId="0" borderId="0">
      <alignment vertical="center"/>
    </xf>
    <xf numFmtId="0" fontId="189" fillId="0" borderId="0"/>
    <xf numFmtId="0" fontId="189" fillId="0" borderId="0"/>
    <xf numFmtId="0" fontId="189" fillId="0" borderId="0"/>
    <xf numFmtId="0" fontId="190" fillId="0" borderId="0"/>
    <xf numFmtId="0" fontId="28" fillId="0" borderId="0">
      <alignment vertical="center"/>
    </xf>
    <xf numFmtId="0" fontId="28" fillId="0" borderId="0">
      <alignment vertical="center"/>
    </xf>
    <xf numFmtId="0" fontId="190" fillId="0" borderId="0"/>
    <xf numFmtId="0" fontId="190" fillId="0" borderId="0"/>
    <xf numFmtId="0" fontId="190" fillId="0" borderId="0"/>
    <xf numFmtId="0" fontId="28" fillId="0" borderId="0">
      <alignment vertical="center"/>
    </xf>
    <xf numFmtId="0" fontId="28" fillId="0" borderId="0">
      <alignment vertical="center"/>
    </xf>
    <xf numFmtId="0" fontId="189" fillId="0" borderId="0"/>
    <xf numFmtId="0" fontId="189" fillId="0" borderId="0"/>
    <xf numFmtId="0" fontId="189" fillId="0" borderId="0"/>
    <xf numFmtId="0" fontId="191" fillId="0" borderId="0"/>
    <xf numFmtId="0" fontId="191" fillId="0" borderId="0"/>
    <xf numFmtId="0" fontId="28" fillId="0" borderId="0">
      <alignment vertical="center"/>
    </xf>
    <xf numFmtId="0" fontId="28" fillId="0" borderId="0">
      <alignment vertical="center"/>
    </xf>
    <xf numFmtId="0" fontId="191" fillId="0" borderId="0"/>
    <xf numFmtId="0" fontId="191" fillId="0" borderId="0"/>
    <xf numFmtId="0" fontId="191" fillId="0" borderId="0"/>
    <xf numFmtId="0" fontId="192" fillId="0" borderId="0"/>
    <xf numFmtId="0" fontId="28" fillId="0" borderId="0">
      <alignment vertical="center"/>
    </xf>
    <xf numFmtId="0" fontId="28" fillId="0" borderId="0">
      <alignment vertical="center"/>
    </xf>
    <xf numFmtId="0" fontId="192" fillId="0" borderId="0"/>
    <xf numFmtId="0" fontId="192" fillId="0" borderId="0"/>
    <xf numFmtId="0" fontId="192" fillId="0" borderId="0"/>
    <xf numFmtId="0" fontId="28" fillId="0" borderId="0">
      <alignment vertical="center"/>
    </xf>
    <xf numFmtId="0" fontId="28" fillId="0" borderId="0">
      <alignment vertical="center"/>
    </xf>
    <xf numFmtId="0" fontId="191" fillId="0" borderId="0"/>
    <xf numFmtId="0" fontId="191" fillId="0" borderId="0"/>
    <xf numFmtId="0" fontId="191" fillId="0" borderId="0"/>
    <xf numFmtId="0" fontId="191" fillId="0" borderId="0"/>
    <xf numFmtId="0" fontId="191" fillId="0" borderId="0"/>
    <xf numFmtId="0" fontId="28" fillId="0" borderId="0">
      <alignment vertical="center"/>
    </xf>
    <xf numFmtId="0" fontId="28" fillId="0" borderId="0">
      <alignment vertical="center"/>
    </xf>
    <xf numFmtId="0" fontId="191" fillId="0" borderId="0"/>
    <xf numFmtId="0" fontId="191" fillId="0" borderId="0"/>
    <xf numFmtId="0" fontId="191" fillId="0" borderId="0"/>
    <xf numFmtId="0" fontId="192" fillId="0" borderId="0"/>
    <xf numFmtId="0" fontId="28" fillId="0" borderId="0">
      <alignment vertical="center"/>
    </xf>
    <xf numFmtId="0" fontId="28" fillId="0" borderId="0">
      <alignment vertical="center"/>
    </xf>
    <xf numFmtId="0" fontId="192" fillId="0" borderId="0"/>
    <xf numFmtId="0" fontId="192" fillId="0" borderId="0"/>
    <xf numFmtId="0" fontId="192" fillId="0" borderId="0"/>
    <xf numFmtId="0" fontId="28" fillId="0" borderId="0">
      <alignment vertical="center"/>
    </xf>
    <xf numFmtId="0" fontId="28" fillId="0" borderId="0">
      <alignment vertical="center"/>
    </xf>
    <xf numFmtId="0" fontId="191" fillId="0" borderId="0"/>
    <xf numFmtId="0" fontId="191" fillId="0" borderId="0"/>
    <xf numFmtId="0" fontId="191" fillId="0" borderId="0"/>
    <xf numFmtId="0" fontId="191" fillId="0" borderId="0"/>
    <xf numFmtId="0" fontId="191" fillId="0" borderId="0"/>
    <xf numFmtId="0" fontId="28" fillId="0" borderId="0">
      <alignment vertical="center"/>
    </xf>
    <xf numFmtId="0" fontId="28" fillId="0" borderId="0">
      <alignment vertical="center"/>
    </xf>
    <xf numFmtId="0" fontId="191" fillId="0" borderId="0"/>
    <xf numFmtId="0" fontId="191" fillId="0" borderId="0"/>
    <xf numFmtId="0" fontId="191" fillId="0" borderId="0"/>
    <xf numFmtId="0" fontId="192" fillId="0" borderId="0"/>
    <xf numFmtId="0" fontId="28" fillId="0" borderId="0">
      <alignment vertical="center"/>
    </xf>
    <xf numFmtId="0" fontId="28" fillId="0" borderId="0">
      <alignment vertical="center"/>
    </xf>
    <xf numFmtId="0" fontId="192" fillId="0" borderId="0"/>
    <xf numFmtId="0" fontId="192" fillId="0" borderId="0"/>
    <xf numFmtId="0" fontId="192" fillId="0" borderId="0"/>
    <xf numFmtId="0" fontId="28" fillId="0" borderId="0">
      <alignment vertical="center"/>
    </xf>
    <xf numFmtId="0" fontId="28" fillId="0" borderId="0">
      <alignment vertical="center"/>
    </xf>
    <xf numFmtId="0" fontId="191" fillId="0" borderId="0"/>
    <xf numFmtId="0" fontId="191" fillId="0" borderId="0"/>
    <xf numFmtId="0" fontId="191" fillId="0" borderId="0"/>
    <xf numFmtId="0" fontId="193" fillId="0" borderId="0"/>
    <xf numFmtId="0" fontId="193" fillId="0" borderId="0"/>
    <xf numFmtId="0" fontId="28" fillId="0" borderId="0">
      <alignment vertical="center"/>
    </xf>
    <xf numFmtId="0" fontId="28" fillId="0" borderId="0">
      <alignment vertical="center"/>
    </xf>
    <xf numFmtId="0" fontId="193" fillId="0" borderId="0"/>
    <xf numFmtId="0" fontId="193" fillId="0" borderId="0"/>
    <xf numFmtId="0" fontId="193" fillId="0" borderId="0"/>
    <xf numFmtId="0" fontId="194" fillId="0" borderId="0"/>
    <xf numFmtId="0" fontId="28" fillId="0" borderId="0">
      <alignment vertical="center"/>
    </xf>
    <xf numFmtId="0" fontId="28" fillId="0" borderId="0">
      <alignment vertical="center"/>
    </xf>
    <xf numFmtId="0" fontId="194" fillId="0" borderId="0"/>
    <xf numFmtId="0" fontId="194" fillId="0" borderId="0"/>
    <xf numFmtId="0" fontId="194" fillId="0" borderId="0"/>
    <xf numFmtId="0" fontId="28" fillId="0" borderId="0">
      <alignment vertical="center"/>
    </xf>
    <xf numFmtId="0" fontId="28" fillId="0" borderId="0">
      <alignment vertical="center"/>
    </xf>
    <xf numFmtId="0" fontId="193" fillId="0" borderId="0"/>
    <xf numFmtId="0" fontId="193" fillId="0" borderId="0"/>
    <xf numFmtId="0" fontId="193" fillId="0" borderId="0"/>
    <xf numFmtId="0" fontId="195" fillId="0" borderId="0"/>
    <xf numFmtId="0" fontId="195" fillId="0" borderId="0"/>
    <xf numFmtId="0" fontId="28" fillId="0" borderId="0">
      <alignment vertical="center"/>
    </xf>
    <xf numFmtId="0" fontId="28" fillId="0" borderId="0">
      <alignment vertical="center"/>
    </xf>
    <xf numFmtId="0" fontId="195" fillId="0" borderId="0"/>
    <xf numFmtId="0" fontId="195" fillId="0" borderId="0"/>
    <xf numFmtId="0" fontId="195" fillId="0" borderId="0"/>
    <xf numFmtId="0" fontId="196" fillId="0" borderId="0"/>
    <xf numFmtId="0" fontId="28" fillId="0" borderId="0">
      <alignment vertical="center"/>
    </xf>
    <xf numFmtId="0" fontId="28" fillId="0" borderId="0">
      <alignment vertical="center"/>
    </xf>
    <xf numFmtId="0" fontId="196" fillId="0" borderId="0"/>
    <xf numFmtId="0" fontId="196" fillId="0" borderId="0"/>
    <xf numFmtId="0" fontId="196" fillId="0" borderId="0"/>
    <xf numFmtId="0" fontId="28" fillId="0" borderId="0">
      <alignment vertical="center"/>
    </xf>
    <xf numFmtId="0" fontId="28" fillId="0" borderId="0">
      <alignment vertical="center"/>
    </xf>
    <xf numFmtId="0" fontId="195" fillId="0" borderId="0"/>
    <xf numFmtId="0" fontId="195" fillId="0" borderId="0"/>
    <xf numFmtId="0" fontId="195" fillId="0" borderId="0"/>
    <xf numFmtId="0" fontId="197" fillId="0" borderId="0"/>
    <xf numFmtId="0" fontId="197" fillId="0" borderId="0"/>
    <xf numFmtId="0" fontId="28" fillId="0" borderId="0">
      <alignment vertical="center"/>
    </xf>
    <xf numFmtId="0" fontId="28" fillId="0" borderId="0">
      <alignment vertical="center"/>
    </xf>
    <xf numFmtId="0" fontId="197" fillId="0" borderId="0"/>
    <xf numFmtId="0" fontId="197" fillId="0" borderId="0"/>
    <xf numFmtId="0" fontId="197" fillId="0" borderId="0"/>
    <xf numFmtId="0" fontId="198" fillId="0" borderId="0"/>
    <xf numFmtId="0" fontId="28" fillId="0" borderId="0">
      <alignment vertical="center"/>
    </xf>
    <xf numFmtId="0" fontId="28" fillId="0" borderId="0">
      <alignment vertical="center"/>
    </xf>
    <xf numFmtId="0" fontId="198" fillId="0" borderId="0"/>
    <xf numFmtId="0" fontId="198" fillId="0" borderId="0"/>
    <xf numFmtId="0" fontId="198" fillId="0" borderId="0"/>
    <xf numFmtId="0" fontId="28" fillId="0" borderId="0">
      <alignment vertical="center"/>
    </xf>
    <xf numFmtId="0" fontId="28" fillId="0" borderId="0">
      <alignment vertical="center"/>
    </xf>
    <xf numFmtId="0" fontId="197" fillId="0" borderId="0"/>
    <xf numFmtId="0" fontId="197" fillId="0" borderId="0"/>
    <xf numFmtId="0" fontId="197" fillId="0" borderId="0"/>
    <xf numFmtId="0" fontId="199" fillId="0" borderId="0"/>
    <xf numFmtId="0" fontId="199" fillId="0" borderId="0"/>
    <xf numFmtId="0" fontId="28" fillId="0" borderId="0">
      <alignment vertical="center"/>
    </xf>
    <xf numFmtId="0" fontId="28" fillId="0" borderId="0">
      <alignment vertical="center"/>
    </xf>
    <xf numFmtId="0" fontId="199" fillId="0" borderId="0"/>
    <xf numFmtId="0" fontId="199" fillId="0" borderId="0"/>
    <xf numFmtId="0" fontId="199" fillId="0" borderId="0"/>
    <xf numFmtId="0" fontId="200" fillId="0" borderId="0"/>
    <xf numFmtId="0" fontId="28" fillId="0" borderId="0">
      <alignment vertical="center"/>
    </xf>
    <xf numFmtId="0" fontId="28" fillId="0" borderId="0">
      <alignment vertical="center"/>
    </xf>
    <xf numFmtId="0" fontId="200" fillId="0" borderId="0"/>
    <xf numFmtId="0" fontId="200" fillId="0" borderId="0"/>
    <xf numFmtId="0" fontId="200" fillId="0" borderId="0"/>
    <xf numFmtId="0" fontId="28" fillId="0" borderId="0">
      <alignment vertical="center"/>
    </xf>
    <xf numFmtId="0" fontId="28" fillId="0" borderId="0">
      <alignment vertical="center"/>
    </xf>
    <xf numFmtId="0" fontId="199" fillId="0" borderId="0"/>
    <xf numFmtId="0" fontId="199" fillId="0" borderId="0"/>
    <xf numFmtId="0" fontId="199" fillId="0" borderId="0"/>
    <xf numFmtId="0" fontId="201" fillId="0" borderId="0"/>
    <xf numFmtId="0" fontId="201" fillId="0" borderId="0"/>
    <xf numFmtId="0" fontId="28" fillId="0" borderId="0">
      <alignment vertical="center"/>
    </xf>
    <xf numFmtId="0" fontId="28" fillId="0" borderId="0">
      <alignment vertical="center"/>
    </xf>
    <xf numFmtId="0" fontId="201" fillId="0" borderId="0"/>
    <xf numFmtId="0" fontId="201" fillId="0" borderId="0"/>
    <xf numFmtId="0" fontId="201" fillId="0" borderId="0"/>
    <xf numFmtId="0" fontId="202" fillId="0" borderId="0"/>
    <xf numFmtId="0" fontId="28" fillId="0" borderId="0">
      <alignment vertical="center"/>
    </xf>
    <xf numFmtId="0" fontId="28" fillId="0" borderId="0">
      <alignment vertical="center"/>
    </xf>
    <xf numFmtId="0" fontId="202" fillId="0" borderId="0"/>
    <xf numFmtId="0" fontId="202" fillId="0" borderId="0"/>
    <xf numFmtId="0" fontId="202" fillId="0" borderId="0"/>
    <xf numFmtId="0" fontId="28" fillId="0" borderId="0">
      <alignment vertical="center"/>
    </xf>
    <xf numFmtId="0" fontId="28" fillId="0" borderId="0">
      <alignment vertical="center"/>
    </xf>
    <xf numFmtId="0" fontId="201" fillId="0" borderId="0"/>
    <xf numFmtId="0" fontId="201" fillId="0" borderId="0"/>
    <xf numFmtId="0" fontId="201" fillId="0" borderId="0"/>
    <xf numFmtId="0" fontId="203" fillId="0" borderId="0"/>
    <xf numFmtId="0" fontId="203" fillId="0" borderId="0"/>
    <xf numFmtId="0" fontId="28" fillId="0" borderId="0">
      <alignment vertical="center"/>
    </xf>
    <xf numFmtId="0" fontId="28" fillId="0" borderId="0">
      <alignment vertical="center"/>
    </xf>
    <xf numFmtId="0" fontId="203" fillId="0" borderId="0"/>
    <xf numFmtId="0" fontId="203" fillId="0" borderId="0"/>
    <xf numFmtId="0" fontId="203" fillId="0" borderId="0"/>
    <xf numFmtId="0" fontId="204" fillId="0" borderId="0"/>
    <xf numFmtId="0" fontId="28" fillId="0" borderId="0">
      <alignment vertical="center"/>
    </xf>
    <xf numFmtId="0" fontId="28" fillId="0" borderId="0">
      <alignment vertical="center"/>
    </xf>
    <xf numFmtId="0" fontId="204" fillId="0" borderId="0"/>
    <xf numFmtId="0" fontId="204" fillId="0" borderId="0"/>
    <xf numFmtId="0" fontId="204" fillId="0" borderId="0"/>
    <xf numFmtId="0" fontId="28" fillId="0" borderId="0">
      <alignment vertical="center"/>
    </xf>
    <xf numFmtId="0" fontId="28" fillId="0" borderId="0">
      <alignment vertical="center"/>
    </xf>
    <xf numFmtId="0" fontId="203" fillId="0" borderId="0"/>
    <xf numFmtId="0" fontId="203" fillId="0" borderId="0"/>
    <xf numFmtId="0" fontId="203" fillId="0" borderId="0"/>
    <xf numFmtId="0" fontId="205" fillId="0" borderId="0"/>
    <xf numFmtId="0" fontId="205" fillId="0" borderId="0"/>
    <xf numFmtId="0" fontId="28" fillId="0" borderId="0">
      <alignment vertical="center"/>
    </xf>
    <xf numFmtId="0" fontId="28" fillId="0" borderId="0">
      <alignment vertical="center"/>
    </xf>
    <xf numFmtId="0" fontId="205" fillId="0" borderId="0"/>
    <xf numFmtId="0" fontId="205" fillId="0" borderId="0"/>
    <xf numFmtId="0" fontId="205" fillId="0" borderId="0"/>
    <xf numFmtId="0" fontId="206" fillId="0" borderId="0"/>
    <xf numFmtId="0" fontId="28" fillId="0" borderId="0">
      <alignment vertical="center"/>
    </xf>
    <xf numFmtId="0" fontId="28" fillId="0" borderId="0">
      <alignment vertical="center"/>
    </xf>
    <xf numFmtId="0" fontId="206" fillId="0" borderId="0"/>
    <xf numFmtId="0" fontId="206" fillId="0" borderId="0"/>
    <xf numFmtId="0" fontId="206" fillId="0" borderId="0"/>
    <xf numFmtId="0" fontId="28" fillId="0" borderId="0">
      <alignment vertical="center"/>
    </xf>
    <xf numFmtId="0" fontId="28" fillId="0" borderId="0">
      <alignment vertical="center"/>
    </xf>
    <xf numFmtId="0" fontId="205" fillId="0" borderId="0"/>
    <xf numFmtId="0" fontId="205" fillId="0" borderId="0"/>
    <xf numFmtId="0" fontId="205" fillId="0" borderId="0"/>
    <xf numFmtId="0" fontId="207" fillId="0" borderId="0"/>
    <xf numFmtId="0" fontId="207" fillId="0" borderId="0"/>
    <xf numFmtId="0" fontId="28" fillId="0" borderId="0">
      <alignment vertical="center"/>
    </xf>
    <xf numFmtId="0" fontId="28" fillId="0" borderId="0">
      <alignment vertical="center"/>
    </xf>
    <xf numFmtId="0" fontId="207" fillId="0" borderId="0"/>
    <xf numFmtId="0" fontId="207" fillId="0" borderId="0"/>
    <xf numFmtId="0" fontId="207" fillId="0" borderId="0"/>
    <xf numFmtId="0" fontId="208" fillId="0" borderId="0"/>
    <xf numFmtId="0" fontId="28" fillId="0" borderId="0">
      <alignment vertical="center"/>
    </xf>
    <xf numFmtId="0" fontId="28" fillId="0" borderId="0">
      <alignment vertical="center"/>
    </xf>
    <xf numFmtId="0" fontId="208" fillId="0" borderId="0"/>
    <xf numFmtId="0" fontId="208" fillId="0" borderId="0"/>
    <xf numFmtId="0" fontId="208" fillId="0" borderId="0"/>
    <xf numFmtId="0" fontId="28" fillId="0" borderId="0">
      <alignment vertical="center"/>
    </xf>
    <xf numFmtId="0" fontId="28" fillId="0" borderId="0">
      <alignment vertical="center"/>
    </xf>
    <xf numFmtId="0" fontId="207" fillId="0" borderId="0"/>
    <xf numFmtId="0" fontId="207" fillId="0" borderId="0"/>
    <xf numFmtId="0" fontId="207" fillId="0" borderId="0"/>
    <xf numFmtId="0" fontId="188" fillId="0" borderId="0"/>
    <xf numFmtId="0" fontId="188" fillId="0" borderId="0"/>
    <xf numFmtId="0" fontId="28" fillId="0" borderId="0">
      <alignment vertical="center"/>
    </xf>
    <xf numFmtId="0" fontId="28" fillId="0" borderId="0">
      <alignment vertical="center"/>
    </xf>
    <xf numFmtId="0" fontId="188" fillId="0" borderId="0"/>
    <xf numFmtId="0" fontId="188" fillId="0" borderId="0"/>
    <xf numFmtId="0" fontId="188" fillId="0" borderId="0"/>
    <xf numFmtId="0" fontId="180" fillId="0" borderId="0"/>
    <xf numFmtId="0" fontId="28" fillId="0" borderId="0">
      <alignment vertical="center"/>
    </xf>
    <xf numFmtId="0" fontId="28" fillId="0" borderId="0">
      <alignment vertical="center"/>
    </xf>
    <xf numFmtId="0" fontId="180" fillId="0" borderId="0"/>
    <xf numFmtId="0" fontId="180" fillId="0" borderId="0"/>
    <xf numFmtId="0" fontId="180" fillId="0" borderId="0"/>
    <xf numFmtId="0" fontId="28" fillId="0" borderId="0">
      <alignment vertical="center"/>
    </xf>
    <xf numFmtId="0" fontId="28" fillId="0" borderId="0">
      <alignment vertical="center"/>
    </xf>
    <xf numFmtId="0" fontId="188" fillId="0" borderId="0"/>
    <xf numFmtId="0" fontId="188" fillId="0" borderId="0"/>
    <xf numFmtId="0" fontId="188" fillId="0" borderId="0"/>
    <xf numFmtId="0" fontId="209" fillId="0" borderId="0"/>
    <xf numFmtId="0" fontId="209" fillId="0" borderId="0"/>
    <xf numFmtId="0" fontId="28" fillId="0" borderId="0">
      <alignment vertical="center"/>
    </xf>
    <xf numFmtId="0" fontId="28" fillId="0" borderId="0">
      <alignment vertical="center"/>
    </xf>
    <xf numFmtId="0" fontId="209" fillId="0" borderId="0"/>
    <xf numFmtId="0" fontId="209" fillId="0" borderId="0"/>
    <xf numFmtId="0" fontId="209" fillId="0" borderId="0"/>
    <xf numFmtId="0" fontId="210" fillId="0" borderId="0"/>
    <xf numFmtId="0" fontId="28" fillId="0" borderId="0">
      <alignment vertical="center"/>
    </xf>
    <xf numFmtId="0" fontId="28" fillId="0" borderId="0">
      <alignment vertical="center"/>
    </xf>
    <xf numFmtId="0" fontId="210" fillId="0" borderId="0"/>
    <xf numFmtId="0" fontId="210" fillId="0" borderId="0"/>
    <xf numFmtId="0" fontId="210" fillId="0" borderId="0"/>
    <xf numFmtId="0" fontId="28" fillId="0" borderId="0">
      <alignment vertical="center"/>
    </xf>
    <xf numFmtId="0" fontId="28" fillId="0" borderId="0">
      <alignment vertical="center"/>
    </xf>
    <xf numFmtId="0" fontId="209" fillId="0" borderId="0"/>
    <xf numFmtId="0" fontId="209" fillId="0" borderId="0"/>
    <xf numFmtId="0" fontId="209" fillId="0" borderId="0"/>
    <xf numFmtId="0" fontId="211" fillId="0" borderId="0"/>
    <xf numFmtId="0" fontId="211" fillId="0" borderId="0"/>
    <xf numFmtId="0" fontId="28" fillId="0" borderId="0">
      <alignment vertical="center"/>
    </xf>
    <xf numFmtId="0" fontId="28" fillId="0" borderId="0">
      <alignment vertical="center"/>
    </xf>
    <xf numFmtId="0" fontId="211" fillId="0" borderId="0"/>
    <xf numFmtId="0" fontId="211" fillId="0" borderId="0"/>
    <xf numFmtId="0" fontId="211" fillId="0" borderId="0"/>
    <xf numFmtId="0" fontId="212" fillId="0" borderId="0"/>
    <xf numFmtId="0" fontId="28" fillId="0" borderId="0">
      <alignment vertical="center"/>
    </xf>
    <xf numFmtId="0" fontId="28" fillId="0" borderId="0">
      <alignment vertical="center"/>
    </xf>
    <xf numFmtId="0" fontId="212" fillId="0" borderId="0"/>
    <xf numFmtId="0" fontId="212" fillId="0" borderId="0"/>
    <xf numFmtId="0" fontId="212" fillId="0" borderId="0"/>
    <xf numFmtId="0" fontId="28" fillId="0" borderId="0">
      <alignment vertical="center"/>
    </xf>
    <xf numFmtId="0" fontId="28" fillId="0" borderId="0">
      <alignment vertical="center"/>
    </xf>
    <xf numFmtId="0" fontId="211" fillId="0" borderId="0"/>
    <xf numFmtId="0" fontId="211" fillId="0" borderId="0"/>
    <xf numFmtId="0" fontId="211" fillId="0" borderId="0"/>
    <xf numFmtId="0" fontId="213" fillId="0" borderId="0"/>
    <xf numFmtId="0" fontId="213" fillId="0" borderId="0"/>
    <xf numFmtId="0" fontId="28" fillId="0" borderId="0">
      <alignment vertical="center"/>
    </xf>
    <xf numFmtId="0" fontId="28" fillId="0" borderId="0">
      <alignment vertical="center"/>
    </xf>
    <xf numFmtId="0" fontId="213" fillId="0" borderId="0"/>
    <xf numFmtId="0" fontId="213" fillId="0" borderId="0"/>
    <xf numFmtId="0" fontId="213" fillId="0" borderId="0"/>
    <xf numFmtId="0" fontId="214" fillId="0" borderId="0"/>
    <xf numFmtId="0" fontId="28" fillId="0" borderId="0">
      <alignment vertical="center"/>
    </xf>
    <xf numFmtId="0" fontId="28" fillId="0" borderId="0">
      <alignment vertical="center"/>
    </xf>
    <xf numFmtId="0" fontId="214" fillId="0" borderId="0"/>
    <xf numFmtId="0" fontId="214" fillId="0" borderId="0"/>
    <xf numFmtId="0" fontId="214" fillId="0" borderId="0"/>
    <xf numFmtId="0" fontId="28" fillId="0" borderId="0">
      <alignment vertical="center"/>
    </xf>
    <xf numFmtId="0" fontId="28" fillId="0" borderId="0">
      <alignment vertical="center"/>
    </xf>
    <xf numFmtId="0" fontId="213" fillId="0" borderId="0"/>
    <xf numFmtId="0" fontId="213" fillId="0" borderId="0"/>
    <xf numFmtId="0" fontId="213" fillId="0" borderId="0"/>
    <xf numFmtId="0" fontId="215" fillId="0" borderId="0"/>
    <xf numFmtId="0" fontId="215" fillId="0" borderId="0"/>
    <xf numFmtId="0" fontId="28" fillId="0" borderId="0">
      <alignment vertical="center"/>
    </xf>
    <xf numFmtId="0" fontId="28" fillId="0" borderId="0">
      <alignment vertical="center"/>
    </xf>
    <xf numFmtId="0" fontId="215" fillId="0" borderId="0"/>
    <xf numFmtId="0" fontId="215" fillId="0" borderId="0"/>
    <xf numFmtId="0" fontId="215" fillId="0" borderId="0"/>
    <xf numFmtId="0" fontId="216" fillId="0" borderId="0"/>
    <xf numFmtId="0" fontId="28" fillId="0" borderId="0">
      <alignment vertical="center"/>
    </xf>
    <xf numFmtId="0" fontId="28" fillId="0" borderId="0">
      <alignment vertical="center"/>
    </xf>
    <xf numFmtId="0" fontId="216" fillId="0" borderId="0"/>
    <xf numFmtId="0" fontId="216" fillId="0" borderId="0"/>
    <xf numFmtId="0" fontId="216" fillId="0" borderId="0"/>
    <xf numFmtId="0" fontId="28" fillId="0" borderId="0">
      <alignment vertical="center"/>
    </xf>
    <xf numFmtId="0" fontId="28" fillId="0" borderId="0">
      <alignment vertical="center"/>
    </xf>
    <xf numFmtId="0" fontId="215" fillId="0" borderId="0"/>
    <xf numFmtId="0" fontId="215" fillId="0" borderId="0"/>
    <xf numFmtId="0" fontId="215" fillId="0" borderId="0"/>
    <xf numFmtId="0" fontId="217" fillId="0" borderId="0"/>
    <xf numFmtId="0" fontId="217" fillId="0" borderId="0"/>
    <xf numFmtId="0" fontId="28" fillId="0" borderId="0">
      <alignment vertical="center"/>
    </xf>
    <xf numFmtId="0" fontId="28" fillId="0" borderId="0">
      <alignment vertical="center"/>
    </xf>
    <xf numFmtId="0" fontId="217" fillId="0" borderId="0"/>
    <xf numFmtId="0" fontId="217" fillId="0" borderId="0"/>
    <xf numFmtId="0" fontId="217" fillId="0" borderId="0"/>
    <xf numFmtId="0" fontId="218" fillId="0" borderId="0"/>
    <xf numFmtId="0" fontId="28" fillId="0" borderId="0">
      <alignment vertical="center"/>
    </xf>
    <xf numFmtId="0" fontId="28" fillId="0" borderId="0">
      <alignment vertical="center"/>
    </xf>
    <xf numFmtId="0" fontId="218" fillId="0" borderId="0"/>
    <xf numFmtId="0" fontId="218" fillId="0" borderId="0"/>
    <xf numFmtId="0" fontId="218" fillId="0" borderId="0"/>
    <xf numFmtId="0" fontId="28" fillId="0" borderId="0">
      <alignment vertical="center"/>
    </xf>
    <xf numFmtId="0" fontId="28" fillId="0" borderId="0">
      <alignment vertical="center"/>
    </xf>
    <xf numFmtId="0" fontId="217" fillId="0" borderId="0"/>
    <xf numFmtId="0" fontId="217" fillId="0" borderId="0"/>
    <xf numFmtId="0" fontId="217" fillId="0" borderId="0"/>
    <xf numFmtId="0" fontId="219" fillId="0" borderId="0"/>
    <xf numFmtId="0" fontId="219" fillId="0" borderId="0"/>
    <xf numFmtId="0" fontId="28" fillId="0" borderId="0">
      <alignment vertical="center"/>
    </xf>
    <xf numFmtId="0" fontId="28" fillId="0" borderId="0">
      <alignment vertical="center"/>
    </xf>
    <xf numFmtId="0" fontId="219" fillId="0" borderId="0"/>
    <xf numFmtId="0" fontId="219" fillId="0" borderId="0"/>
    <xf numFmtId="0" fontId="219" fillId="0" borderId="0"/>
    <xf numFmtId="0" fontId="220" fillId="0" borderId="0"/>
    <xf numFmtId="0" fontId="28" fillId="0" borderId="0">
      <alignment vertical="center"/>
    </xf>
    <xf numFmtId="0" fontId="28" fillId="0" borderId="0">
      <alignment vertical="center"/>
    </xf>
    <xf numFmtId="0" fontId="220" fillId="0" borderId="0"/>
    <xf numFmtId="0" fontId="220" fillId="0" borderId="0"/>
    <xf numFmtId="0" fontId="220" fillId="0" borderId="0"/>
    <xf numFmtId="0" fontId="28" fillId="0" borderId="0">
      <alignment vertical="center"/>
    </xf>
    <xf numFmtId="0" fontId="28" fillId="0" borderId="0">
      <alignment vertical="center"/>
    </xf>
    <xf numFmtId="0" fontId="219" fillId="0" borderId="0"/>
    <xf numFmtId="0" fontId="219" fillId="0" borderId="0"/>
    <xf numFmtId="0" fontId="219" fillId="0" borderId="0"/>
    <xf numFmtId="0" fontId="221" fillId="0" borderId="0"/>
    <xf numFmtId="0" fontId="221" fillId="0" borderId="0"/>
    <xf numFmtId="0" fontId="28" fillId="0" borderId="0">
      <alignment vertical="center"/>
    </xf>
    <xf numFmtId="0" fontId="28" fillId="0" borderId="0">
      <alignment vertical="center"/>
    </xf>
    <xf numFmtId="0" fontId="221" fillId="0" borderId="0"/>
    <xf numFmtId="0" fontId="221" fillId="0" borderId="0"/>
    <xf numFmtId="0" fontId="221" fillId="0" borderId="0"/>
    <xf numFmtId="0" fontId="222" fillId="0" borderId="0"/>
    <xf numFmtId="0" fontId="28" fillId="0" borderId="0">
      <alignment vertical="center"/>
    </xf>
    <xf numFmtId="0" fontId="28" fillId="0" borderId="0">
      <alignment vertical="center"/>
    </xf>
    <xf numFmtId="0" fontId="222" fillId="0" borderId="0"/>
    <xf numFmtId="0" fontId="222" fillId="0" borderId="0"/>
    <xf numFmtId="0" fontId="222" fillId="0" borderId="0"/>
    <xf numFmtId="0" fontId="28" fillId="0" borderId="0">
      <alignment vertical="center"/>
    </xf>
    <xf numFmtId="0" fontId="28" fillId="0" borderId="0">
      <alignment vertical="center"/>
    </xf>
    <xf numFmtId="0" fontId="221" fillId="0" borderId="0"/>
    <xf numFmtId="0" fontId="221" fillId="0" borderId="0"/>
    <xf numFmtId="0" fontId="221" fillId="0" borderId="0"/>
    <xf numFmtId="0" fontId="207" fillId="0" borderId="0"/>
    <xf numFmtId="0" fontId="207" fillId="0" borderId="0"/>
    <xf numFmtId="0" fontId="28" fillId="0" borderId="0">
      <alignment vertical="center"/>
    </xf>
    <xf numFmtId="0" fontId="28" fillId="0" borderId="0">
      <alignment vertical="center"/>
    </xf>
    <xf numFmtId="0" fontId="207" fillId="0" borderId="0"/>
    <xf numFmtId="0" fontId="207" fillId="0" borderId="0"/>
    <xf numFmtId="0" fontId="207" fillId="0" borderId="0"/>
    <xf numFmtId="0" fontId="208" fillId="0" borderId="0"/>
    <xf numFmtId="0" fontId="28" fillId="0" borderId="0">
      <alignment vertical="center"/>
    </xf>
    <xf numFmtId="0" fontId="28" fillId="0" borderId="0">
      <alignment vertical="center"/>
    </xf>
    <xf numFmtId="0" fontId="208" fillId="0" borderId="0"/>
    <xf numFmtId="0" fontId="208" fillId="0" borderId="0"/>
    <xf numFmtId="0" fontId="208" fillId="0" borderId="0"/>
    <xf numFmtId="0" fontId="28" fillId="0" borderId="0">
      <alignment vertical="center"/>
    </xf>
    <xf numFmtId="0" fontId="28" fillId="0" borderId="0">
      <alignment vertical="center"/>
    </xf>
    <xf numFmtId="0" fontId="207" fillId="0" borderId="0"/>
    <xf numFmtId="0" fontId="207" fillId="0" borderId="0"/>
    <xf numFmtId="0" fontId="207" fillId="0" borderId="0"/>
    <xf numFmtId="0" fontId="203" fillId="0" borderId="0"/>
    <xf numFmtId="0" fontId="203" fillId="0" borderId="0"/>
    <xf numFmtId="0" fontId="28" fillId="0" borderId="0">
      <alignment vertical="center"/>
    </xf>
    <xf numFmtId="0" fontId="28" fillId="0" borderId="0">
      <alignment vertical="center"/>
    </xf>
    <xf numFmtId="0" fontId="203" fillId="0" borderId="0"/>
    <xf numFmtId="0" fontId="203" fillId="0" borderId="0"/>
    <xf numFmtId="0" fontId="203" fillId="0" borderId="0"/>
    <xf numFmtId="0" fontId="204" fillId="0" borderId="0"/>
    <xf numFmtId="0" fontId="28" fillId="0" borderId="0">
      <alignment vertical="center"/>
    </xf>
    <xf numFmtId="0" fontId="28" fillId="0" borderId="0">
      <alignment vertical="center"/>
    </xf>
    <xf numFmtId="0" fontId="204" fillId="0" borderId="0"/>
    <xf numFmtId="0" fontId="204" fillId="0" borderId="0"/>
    <xf numFmtId="0" fontId="204" fillId="0" borderId="0"/>
    <xf numFmtId="0" fontId="28" fillId="0" borderId="0">
      <alignment vertical="center"/>
    </xf>
    <xf numFmtId="0" fontId="28" fillId="0" borderId="0">
      <alignment vertical="center"/>
    </xf>
    <xf numFmtId="0" fontId="203" fillId="0" borderId="0"/>
    <xf numFmtId="0" fontId="203" fillId="0" borderId="0"/>
    <xf numFmtId="0" fontId="203" fillId="0" borderId="0"/>
    <xf numFmtId="0" fontId="188" fillId="0" borderId="0"/>
    <xf numFmtId="0" fontId="188" fillId="0" borderId="0"/>
    <xf numFmtId="0" fontId="28" fillId="0" borderId="0">
      <alignment vertical="center"/>
    </xf>
    <xf numFmtId="0" fontId="28" fillId="0" borderId="0">
      <alignment vertical="center"/>
    </xf>
    <xf numFmtId="0" fontId="188" fillId="0" borderId="0"/>
    <xf numFmtId="0" fontId="188" fillId="0" borderId="0"/>
    <xf numFmtId="0" fontId="188" fillId="0" borderId="0"/>
    <xf numFmtId="0" fontId="180" fillId="0" borderId="0"/>
    <xf numFmtId="0" fontId="28" fillId="0" borderId="0">
      <alignment vertical="center"/>
    </xf>
    <xf numFmtId="0" fontId="28" fillId="0" borderId="0">
      <alignment vertical="center"/>
    </xf>
    <xf numFmtId="0" fontId="180" fillId="0" borderId="0"/>
    <xf numFmtId="0" fontId="180" fillId="0" borderId="0"/>
    <xf numFmtId="0" fontId="180" fillId="0" borderId="0"/>
    <xf numFmtId="0" fontId="28" fillId="0" borderId="0">
      <alignment vertical="center"/>
    </xf>
    <xf numFmtId="0" fontId="28" fillId="0" borderId="0">
      <alignment vertical="center"/>
    </xf>
    <xf numFmtId="0" fontId="188" fillId="0" borderId="0"/>
    <xf numFmtId="0" fontId="188" fillId="0" borderId="0"/>
    <xf numFmtId="0" fontId="188" fillId="0" borderId="0"/>
    <xf numFmtId="0" fontId="188" fillId="0" borderId="0"/>
    <xf numFmtId="0" fontId="188" fillId="0" borderId="0"/>
    <xf numFmtId="0" fontId="28" fillId="0" borderId="0">
      <alignment vertical="center"/>
    </xf>
    <xf numFmtId="0" fontId="28" fillId="0" borderId="0">
      <alignment vertical="center"/>
    </xf>
    <xf numFmtId="0" fontId="188" fillId="0" borderId="0"/>
    <xf numFmtId="0" fontId="188" fillId="0" borderId="0"/>
    <xf numFmtId="0" fontId="188" fillId="0" borderId="0"/>
    <xf numFmtId="0" fontId="180" fillId="0" borderId="0"/>
    <xf numFmtId="0" fontId="28" fillId="0" borderId="0">
      <alignment vertical="center"/>
    </xf>
    <xf numFmtId="0" fontId="28" fillId="0" borderId="0">
      <alignment vertical="center"/>
    </xf>
    <xf numFmtId="0" fontId="180" fillId="0" borderId="0"/>
    <xf numFmtId="0" fontId="180" fillId="0" borderId="0"/>
    <xf numFmtId="0" fontId="180" fillId="0" borderId="0"/>
    <xf numFmtId="0" fontId="28" fillId="0" borderId="0">
      <alignment vertical="center"/>
    </xf>
    <xf numFmtId="0" fontId="28" fillId="0" borderId="0">
      <alignment vertical="center"/>
    </xf>
    <xf numFmtId="0" fontId="188" fillId="0" borderId="0"/>
    <xf numFmtId="0" fontId="188" fillId="0" borderId="0"/>
    <xf numFmtId="0" fontId="188" fillId="0" borderId="0"/>
    <xf numFmtId="0" fontId="188" fillId="0" borderId="0"/>
    <xf numFmtId="0" fontId="188" fillId="0" borderId="0"/>
    <xf numFmtId="0" fontId="28" fillId="0" borderId="0">
      <alignment vertical="center"/>
    </xf>
    <xf numFmtId="0" fontId="28" fillId="0" borderId="0">
      <alignment vertical="center"/>
    </xf>
    <xf numFmtId="0" fontId="188" fillId="0" borderId="0"/>
    <xf numFmtId="0" fontId="188" fillId="0" borderId="0"/>
    <xf numFmtId="0" fontId="188" fillId="0" borderId="0"/>
    <xf numFmtId="0" fontId="180" fillId="0" borderId="0"/>
    <xf numFmtId="0" fontId="28" fillId="0" borderId="0">
      <alignment vertical="center"/>
    </xf>
    <xf numFmtId="0" fontId="28" fillId="0" borderId="0">
      <alignment vertical="center"/>
    </xf>
    <xf numFmtId="0" fontId="180" fillId="0" borderId="0"/>
    <xf numFmtId="0" fontId="180" fillId="0" borderId="0"/>
    <xf numFmtId="0" fontId="180" fillId="0" borderId="0"/>
    <xf numFmtId="0" fontId="28" fillId="0" borderId="0">
      <alignment vertical="center"/>
    </xf>
    <xf numFmtId="0" fontId="28" fillId="0" borderId="0">
      <alignment vertical="center"/>
    </xf>
    <xf numFmtId="0" fontId="188" fillId="0" borderId="0"/>
    <xf numFmtId="0" fontId="188" fillId="0" borderId="0"/>
    <xf numFmtId="0" fontId="188" fillId="0" borderId="0"/>
    <xf numFmtId="0" fontId="203" fillId="0" borderId="0"/>
    <xf numFmtId="0" fontId="203" fillId="0" borderId="0"/>
    <xf numFmtId="0" fontId="28" fillId="0" borderId="0">
      <alignment vertical="center"/>
    </xf>
    <xf numFmtId="0" fontId="28" fillId="0" borderId="0">
      <alignment vertical="center"/>
    </xf>
    <xf numFmtId="0" fontId="203" fillId="0" borderId="0"/>
    <xf numFmtId="0" fontId="203" fillId="0" borderId="0"/>
    <xf numFmtId="0" fontId="203" fillId="0" borderId="0"/>
    <xf numFmtId="0" fontId="204" fillId="0" borderId="0"/>
    <xf numFmtId="0" fontId="28" fillId="0" borderId="0">
      <alignment vertical="center"/>
    </xf>
    <xf numFmtId="0" fontId="28" fillId="0" borderId="0">
      <alignment vertical="center"/>
    </xf>
    <xf numFmtId="0" fontId="204" fillId="0" borderId="0"/>
    <xf numFmtId="0" fontId="204" fillId="0" borderId="0"/>
    <xf numFmtId="0" fontId="204" fillId="0" borderId="0"/>
    <xf numFmtId="0" fontId="28" fillId="0" borderId="0">
      <alignment vertical="center"/>
    </xf>
    <xf numFmtId="0" fontId="28" fillId="0" borderId="0">
      <alignment vertical="center"/>
    </xf>
    <xf numFmtId="0" fontId="203" fillId="0" borderId="0"/>
    <xf numFmtId="0" fontId="203" fillId="0" borderId="0"/>
    <xf numFmtId="0" fontId="203" fillId="0" borderId="0"/>
    <xf numFmtId="0" fontId="223" fillId="0" borderId="0"/>
    <xf numFmtId="0" fontId="223" fillId="0" borderId="0"/>
    <xf numFmtId="0" fontId="28" fillId="0" borderId="0">
      <alignment vertical="center"/>
    </xf>
    <xf numFmtId="0" fontId="28" fillId="0" borderId="0">
      <alignment vertical="center"/>
    </xf>
    <xf numFmtId="0" fontId="223" fillId="0" borderId="0"/>
    <xf numFmtId="0" fontId="223" fillId="0" borderId="0"/>
    <xf numFmtId="0" fontId="223" fillId="0" borderId="0"/>
    <xf numFmtId="0" fontId="224" fillId="0" borderId="0"/>
    <xf numFmtId="0" fontId="28" fillId="0" borderId="0">
      <alignment vertical="center"/>
    </xf>
    <xf numFmtId="0" fontId="28" fillId="0" borderId="0">
      <alignment vertical="center"/>
    </xf>
    <xf numFmtId="0" fontId="224" fillId="0" borderId="0"/>
    <xf numFmtId="0" fontId="224" fillId="0" borderId="0"/>
    <xf numFmtId="0" fontId="224" fillId="0" borderId="0"/>
    <xf numFmtId="0" fontId="28" fillId="0" borderId="0">
      <alignment vertical="center"/>
    </xf>
    <xf numFmtId="0" fontId="28" fillId="0" borderId="0">
      <alignment vertical="center"/>
    </xf>
    <xf numFmtId="0" fontId="223" fillId="0" borderId="0"/>
    <xf numFmtId="0" fontId="223" fillId="0" borderId="0"/>
    <xf numFmtId="0" fontId="223" fillId="0" borderId="0"/>
    <xf numFmtId="0" fontId="44" fillId="68" borderId="0">
      <alignment horizontal="right"/>
    </xf>
    <xf numFmtId="0" fontId="28" fillId="0" borderId="0">
      <alignment vertical="center"/>
    </xf>
    <xf numFmtId="0" fontId="28" fillId="0" borderId="0">
      <alignment vertical="center"/>
    </xf>
    <xf numFmtId="0" fontId="44" fillId="68" borderId="0">
      <alignment horizontal="right"/>
    </xf>
    <xf numFmtId="0" fontId="44" fillId="68" borderId="0">
      <alignment horizontal="right"/>
    </xf>
    <xf numFmtId="0" fontId="44" fillId="68" borderId="0">
      <alignment horizontal="right"/>
    </xf>
    <xf numFmtId="0" fontId="109" fillId="0" borderId="0">
      <alignment vertical="top"/>
    </xf>
    <xf numFmtId="0" fontId="28" fillId="0" borderId="0">
      <alignment vertical="center"/>
    </xf>
    <xf numFmtId="0" fontId="28" fillId="0" borderId="0">
      <alignment vertical="center"/>
    </xf>
    <xf numFmtId="0" fontId="109" fillId="0" borderId="0">
      <alignment vertical="top"/>
    </xf>
    <xf numFmtId="0" fontId="109" fillId="0" borderId="0">
      <alignment vertical="top"/>
    </xf>
    <xf numFmtId="0" fontId="109" fillId="0" borderId="0">
      <alignment vertical="top"/>
    </xf>
    <xf numFmtId="0" fontId="34" fillId="68" borderId="0">
      <alignment horizontal="left"/>
    </xf>
    <xf numFmtId="0" fontId="28" fillId="0" borderId="0">
      <alignment vertical="center"/>
    </xf>
    <xf numFmtId="0" fontId="28" fillId="0" borderId="0">
      <alignment vertical="center"/>
    </xf>
    <xf numFmtId="0" fontId="34" fillId="68" borderId="0">
      <alignment horizontal="left"/>
    </xf>
    <xf numFmtId="0" fontId="34" fillId="68" borderId="0">
      <alignment horizontal="left"/>
    </xf>
    <xf numFmtId="0" fontId="34" fillId="68" borderId="0">
      <alignment horizontal="left"/>
    </xf>
    <xf numFmtId="0" fontId="225" fillId="0" borderId="0"/>
    <xf numFmtId="0" fontId="28" fillId="0" borderId="0">
      <alignment vertical="center"/>
    </xf>
    <xf numFmtId="0" fontId="28" fillId="0" borderId="0">
      <alignment vertical="center"/>
    </xf>
    <xf numFmtId="0" fontId="225" fillId="0" borderId="0"/>
    <xf numFmtId="0" fontId="225" fillId="0" borderId="0"/>
    <xf numFmtId="0" fontId="225" fillId="0" borderId="0"/>
    <xf numFmtId="0" fontId="226" fillId="0" borderId="0">
      <alignment horizontal="centerContinuous"/>
    </xf>
    <xf numFmtId="0" fontId="18" fillId="0" borderId="0"/>
    <xf numFmtId="0" fontId="65" fillId="0" borderId="0" applyNumberFormat="0" applyFill="0" applyBorder="0" applyAlignment="0" applyProtection="0"/>
    <xf numFmtId="0" fontId="65" fillId="0" borderId="0" applyNumberFormat="0" applyFill="0" applyBorder="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65" fillId="0" borderId="0" applyNumberFormat="0" applyFill="0" applyBorder="0" applyAlignment="0" applyProtection="0"/>
    <xf numFmtId="0" fontId="65" fillId="0" borderId="0" applyNumberFormat="0" applyFill="0" applyBorder="0" applyAlignment="0" applyProtection="0"/>
    <xf numFmtId="0" fontId="28" fillId="0" borderId="0">
      <alignment vertical="center"/>
    </xf>
    <xf numFmtId="0" fontId="65" fillId="0" borderId="0" applyNumberFormat="0" applyFill="0" applyBorder="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26" fillId="0" borderId="0">
      <alignment horizontal="centerContinuous"/>
    </xf>
    <xf numFmtId="0" fontId="226" fillId="0" borderId="0">
      <alignment horizontal="centerContinuous"/>
    </xf>
    <xf numFmtId="0" fontId="28" fillId="0" borderId="0">
      <alignment vertical="center"/>
    </xf>
    <xf numFmtId="0" fontId="28" fillId="0" borderId="0">
      <alignment vertical="center"/>
    </xf>
    <xf numFmtId="0" fontId="226" fillId="0" borderId="0">
      <alignment horizontal="centerContinuous"/>
    </xf>
    <xf numFmtId="0" fontId="226" fillId="0" borderId="0">
      <alignment horizontal="centerContinuous"/>
    </xf>
    <xf numFmtId="0" fontId="226" fillId="0" borderId="0">
      <alignment horizontal="centerContinuous"/>
    </xf>
    <xf numFmtId="0" fontId="227" fillId="0" borderId="0" applyNumberFormat="0" applyFill="0" applyBorder="0" applyAlignment="0" applyProtection="0"/>
    <xf numFmtId="0" fontId="28" fillId="0" borderId="0">
      <alignment vertical="center"/>
    </xf>
    <xf numFmtId="0" fontId="28" fillId="0" borderId="0">
      <alignment vertical="center"/>
    </xf>
    <xf numFmtId="0" fontId="227" fillId="0" borderId="0" applyNumberFormat="0" applyFill="0" applyBorder="0" applyAlignment="0" applyProtection="0"/>
    <xf numFmtId="0" fontId="227" fillId="0" borderId="0" applyNumberFormat="0" applyFill="0" applyBorder="0" applyAlignment="0" applyProtection="0"/>
    <xf numFmtId="0" fontId="227" fillId="0" borderId="0" applyNumberFormat="0" applyFill="0" applyBorder="0" applyAlignment="0" applyProtection="0"/>
    <xf numFmtId="0" fontId="228" fillId="0" borderId="0" applyNumberFormat="0" applyFill="0" applyBorder="0" applyAlignment="0" applyProtection="0"/>
    <xf numFmtId="0" fontId="28" fillId="0" borderId="0">
      <alignment vertical="center"/>
    </xf>
    <xf numFmtId="0" fontId="28" fillId="0" borderId="0">
      <alignment vertical="center"/>
    </xf>
    <xf numFmtId="0" fontId="228" fillId="0" borderId="0" applyNumberFormat="0" applyFill="0" applyBorder="0" applyAlignment="0" applyProtection="0"/>
    <xf numFmtId="0" fontId="228" fillId="0" borderId="0" applyNumberFormat="0" applyFill="0" applyBorder="0" applyAlignment="0" applyProtection="0"/>
    <xf numFmtId="0" fontId="227" fillId="0" borderId="0" applyNumberFormat="0" applyFill="0" applyBorder="0" applyAlignment="0" applyProtection="0"/>
    <xf numFmtId="0" fontId="227" fillId="0" borderId="0" applyNumberFormat="0" applyFill="0" applyBorder="0" applyAlignment="0" applyProtection="0"/>
    <xf numFmtId="0" fontId="228" fillId="0" borderId="0" applyNumberFormat="0" applyFill="0" applyBorder="0" applyAlignment="0" applyProtection="0"/>
    <xf numFmtId="0" fontId="28" fillId="0" borderId="0">
      <alignment vertical="center"/>
    </xf>
    <xf numFmtId="0" fontId="227" fillId="0" borderId="0" applyNumberFormat="0" applyFill="0" applyBorder="0" applyAlignment="0" applyProtection="0"/>
    <xf numFmtId="0" fontId="227" fillId="0" borderId="0" applyNumberFormat="0" applyFill="0" applyBorder="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26" fillId="0" borderId="0">
      <alignment horizontal="centerContinuous"/>
    </xf>
    <xf numFmtId="0" fontId="227" fillId="0" borderId="0" applyNumberFormat="0" applyFill="0" applyBorder="0" applyAlignment="0" applyProtection="0"/>
    <xf numFmtId="0" fontId="227" fillId="0" borderId="0" applyNumberFormat="0" applyFill="0" applyBorder="0" applyAlignment="0" applyProtection="0"/>
    <xf numFmtId="0" fontId="226" fillId="0" borderId="0">
      <alignment horizontal="centerContinuous"/>
    </xf>
    <xf numFmtId="0" fontId="226" fillId="0" borderId="0">
      <alignment horizontal="centerContinuous"/>
    </xf>
    <xf numFmtId="0" fontId="226" fillId="0" borderId="0">
      <alignment horizontal="centerContinuous"/>
    </xf>
    <xf numFmtId="0" fontId="226" fillId="0" borderId="0">
      <alignment horizontal="centerContinuous"/>
    </xf>
    <xf numFmtId="0" fontId="226" fillId="0" borderId="0">
      <alignment horizontal="centerContinuous"/>
    </xf>
    <xf numFmtId="0" fontId="226" fillId="0" borderId="0">
      <alignment horizontal="centerContinuous"/>
    </xf>
    <xf numFmtId="0" fontId="227" fillId="0" borderId="0" applyNumberFormat="0" applyFill="0" applyBorder="0" applyAlignment="0" applyProtection="0"/>
    <xf numFmtId="0" fontId="226" fillId="0" borderId="0">
      <alignment horizontal="centerContinuous"/>
    </xf>
    <xf numFmtId="0" fontId="18" fillId="0" borderId="0"/>
    <xf numFmtId="0" fontId="18" fillId="0" borderId="0"/>
    <xf numFmtId="0" fontId="226" fillId="0" borderId="0">
      <alignment horizontal="centerContinuous"/>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18" fillId="0" borderId="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65" fillId="0" borderId="0" applyNumberFormat="0" applyFill="0" applyBorder="0" applyAlignment="0" applyProtection="0"/>
    <xf numFmtId="0" fontId="227" fillId="0" borderId="0" applyNumberFormat="0" applyFill="0" applyBorder="0" applyAlignment="0" applyProtection="0"/>
    <xf numFmtId="0" fontId="28" fillId="0" borderId="0">
      <alignment vertical="center"/>
    </xf>
    <xf numFmtId="0" fontId="28" fillId="0" borderId="0">
      <alignment vertical="center"/>
    </xf>
    <xf numFmtId="0" fontId="227" fillId="0" borderId="0" applyNumberFormat="0" applyFill="0" applyBorder="0" applyAlignment="0" applyProtection="0"/>
    <xf numFmtId="0" fontId="227" fillId="0" borderId="0" applyNumberFormat="0" applyFill="0" applyBorder="0" applyAlignment="0" applyProtection="0"/>
    <xf numFmtId="0" fontId="227" fillId="0" borderId="0" applyNumberFormat="0" applyFill="0" applyBorder="0" applyAlignment="0" applyProtection="0"/>
    <xf numFmtId="0" fontId="65" fillId="0" borderId="0" applyNumberFormat="0" applyFill="0" applyBorder="0" applyAlignment="0" applyProtection="0"/>
    <xf numFmtId="0" fontId="28" fillId="0" borderId="0">
      <alignment vertical="center"/>
    </xf>
    <xf numFmtId="0" fontId="28" fillId="0" borderId="0">
      <alignment vertical="center"/>
    </xf>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8" fillId="0" borderId="0">
      <alignment vertical="center"/>
    </xf>
    <xf numFmtId="0" fontId="28" fillId="0" borderId="0">
      <alignment vertical="center"/>
    </xf>
    <xf numFmtId="0" fontId="227" fillId="0" borderId="0" applyNumberFormat="0" applyFill="0" applyBorder="0" applyAlignment="0" applyProtection="0"/>
    <xf numFmtId="0" fontId="227" fillId="0" borderId="0" applyNumberFormat="0" applyFill="0" applyBorder="0" applyAlignment="0" applyProtection="0"/>
    <xf numFmtId="0" fontId="65" fillId="0" borderId="0" applyNumberFormat="0" applyFill="0" applyBorder="0" applyAlignment="0" applyProtection="0"/>
    <xf numFmtId="0" fontId="227" fillId="0" borderId="0" applyNumberFormat="0" applyFill="0" applyBorder="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29" fillId="0" borderId="0" applyNumberFormat="0" applyFill="0" applyBorder="0" applyAlignment="0" applyProtection="0"/>
    <xf numFmtId="0" fontId="229"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8" fillId="0" borderId="0">
      <alignment vertical="center"/>
    </xf>
    <xf numFmtId="0" fontId="226" fillId="0" borderId="0">
      <alignment horizontal="centerContinuous"/>
    </xf>
    <xf numFmtId="0" fontId="226" fillId="0" borderId="0">
      <alignment horizontal="centerContinuous"/>
    </xf>
    <xf numFmtId="0" fontId="226" fillId="0" borderId="0">
      <alignment horizontal="centerContinuous"/>
    </xf>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26" fillId="0" borderId="0">
      <alignment horizontal="centerContinuous"/>
    </xf>
    <xf numFmtId="0" fontId="65" fillId="0" borderId="0" applyNumberFormat="0" applyFill="0" applyBorder="0" applyAlignment="0" applyProtection="0"/>
    <xf numFmtId="0" fontId="18" fillId="0" borderId="0"/>
    <xf numFmtId="0" fontId="18" fillId="0" borderId="0"/>
    <xf numFmtId="0" fontId="18" fillId="0" borderId="0"/>
    <xf numFmtId="0" fontId="229"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8" fillId="0" borderId="0">
      <alignment vertical="center"/>
    </xf>
    <xf numFmtId="0" fontId="226" fillId="0" borderId="0">
      <alignment horizontal="centerContinuous"/>
    </xf>
    <xf numFmtId="0" fontId="226" fillId="0" borderId="0">
      <alignment horizontal="centerContinuous"/>
    </xf>
    <xf numFmtId="0" fontId="226" fillId="0" borderId="0">
      <alignment horizontal="centerContinuous"/>
    </xf>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26" fillId="0" borderId="0">
      <alignment horizontal="centerContinuous"/>
    </xf>
    <xf numFmtId="0" fontId="65" fillId="0" borderId="0" applyNumberFormat="0" applyFill="0" applyBorder="0" applyAlignment="0" applyProtection="0"/>
    <xf numFmtId="0" fontId="18" fillId="0" borderId="0"/>
    <xf numFmtId="0" fontId="18" fillId="0" borderId="0"/>
    <xf numFmtId="0" fontId="18" fillId="0" borderId="0"/>
    <xf numFmtId="0" fontId="226" fillId="0" borderId="0">
      <alignment horizontal="centerContinuous"/>
    </xf>
    <xf numFmtId="0" fontId="18" fillId="0" borderId="0"/>
    <xf numFmtId="0" fontId="226" fillId="0" borderId="0">
      <alignment horizontal="centerContinuous"/>
    </xf>
    <xf numFmtId="0" fontId="18" fillId="0" borderId="0"/>
    <xf numFmtId="0" fontId="226" fillId="0" borderId="0">
      <alignment horizontal="centerContinuous"/>
    </xf>
    <xf numFmtId="0" fontId="18" fillId="0" borderId="0"/>
    <xf numFmtId="0" fontId="226" fillId="0" borderId="0">
      <alignment horizontal="centerContinuous"/>
    </xf>
    <xf numFmtId="0" fontId="18" fillId="0" borderId="0"/>
    <xf numFmtId="0" fontId="230" fillId="0" borderId="46" applyNumberFormat="0" applyFill="0" applyAlignment="0" applyProtection="0"/>
    <xf numFmtId="0" fontId="230" fillId="0" borderId="46" applyNumberFormat="0" applyFill="0" applyAlignment="0" applyProtection="0"/>
    <xf numFmtId="0" fontId="28" fillId="0" borderId="0">
      <alignment vertical="center"/>
    </xf>
    <xf numFmtId="0" fontId="28" fillId="0" borderId="0">
      <alignment vertical="center"/>
    </xf>
    <xf numFmtId="0" fontId="230" fillId="0" borderId="46" applyNumberFormat="0" applyFill="0" applyAlignment="0" applyProtection="0"/>
    <xf numFmtId="0" fontId="230" fillId="0" borderId="46" applyNumberFormat="0" applyFill="0" applyAlignment="0" applyProtection="0"/>
    <xf numFmtId="0" fontId="55"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231" fillId="0" borderId="64" applyNumberFormat="0" applyFill="0" applyAlignment="0" applyProtection="0"/>
    <xf numFmtId="0" fontId="28" fillId="0" borderId="0">
      <alignment vertical="center"/>
    </xf>
    <xf numFmtId="0" fontId="28" fillId="0" borderId="0">
      <alignment vertical="center"/>
    </xf>
    <xf numFmtId="0" fontId="231" fillId="0" borderId="64" applyNumberFormat="0" applyFill="0" applyAlignment="0" applyProtection="0"/>
    <xf numFmtId="0" fontId="231" fillId="0" borderId="64" applyNumberFormat="0" applyFill="0" applyAlignment="0" applyProtection="0"/>
    <xf numFmtId="0" fontId="231" fillId="0" borderId="64" applyNumberFormat="0" applyFill="0" applyAlignment="0" applyProtection="0"/>
    <xf numFmtId="0" fontId="28" fillId="0" borderId="0">
      <alignment vertical="center"/>
    </xf>
    <xf numFmtId="0" fontId="28" fillId="0" borderId="0">
      <alignment vertical="center"/>
    </xf>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55" fillId="0" borderId="46" applyNumberFormat="0" applyFill="0" applyAlignment="0" applyProtection="0"/>
    <xf numFmtId="0" fontId="232" fillId="0" borderId="46" applyNumberFormat="0" applyFill="0" applyAlignment="0" applyProtection="0"/>
    <xf numFmtId="0" fontId="28" fillId="0" borderId="0">
      <alignment vertical="center"/>
    </xf>
    <xf numFmtId="0" fontId="28" fillId="0" borderId="0">
      <alignment vertical="center"/>
    </xf>
    <xf numFmtId="0" fontId="232" fillId="0" borderId="46" applyNumberFormat="0" applyFill="0" applyAlignment="0" applyProtection="0"/>
    <xf numFmtId="0" fontId="232" fillId="0" borderId="46"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28" fillId="0" borderId="0">
      <alignment vertical="center"/>
    </xf>
    <xf numFmtId="0" fontId="55" fillId="0" borderId="46"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232" fillId="0" borderId="46" applyNumberFormat="0" applyFill="0" applyAlignment="0" applyProtection="0"/>
    <xf numFmtId="0" fontId="18" fillId="0" borderId="0"/>
    <xf numFmtId="0" fontId="55" fillId="0" borderId="46" applyNumberFormat="0" applyFill="0" applyAlignment="0" applyProtection="0"/>
    <xf numFmtId="0" fontId="55" fillId="0" borderId="46" applyNumberFormat="0" applyFill="0" applyAlignment="0" applyProtection="0"/>
    <xf numFmtId="0" fontId="28" fillId="0" borderId="0">
      <alignment vertical="center"/>
    </xf>
    <xf numFmtId="0" fontId="28" fillId="0" borderId="0">
      <alignment vertical="center"/>
    </xf>
    <xf numFmtId="0" fontId="55" fillId="0" borderId="46"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185" fontId="225" fillId="0" borderId="0"/>
    <xf numFmtId="0" fontId="55" fillId="0" borderId="46" applyNumberFormat="0" applyFill="0" applyAlignment="0" applyProtection="0"/>
    <xf numFmtId="0" fontId="233" fillId="0" borderId="64" applyNumberFormat="0" applyFill="0" applyAlignment="0" applyProtection="0"/>
    <xf numFmtId="0" fontId="28" fillId="0" borderId="0">
      <alignment vertical="center"/>
    </xf>
    <xf numFmtId="0" fontId="233" fillId="0" borderId="64" applyNumberFormat="0" applyFill="0" applyAlignment="0" applyProtection="0"/>
    <xf numFmtId="0" fontId="233" fillId="0" borderId="64" applyNumberFormat="0" applyFill="0" applyAlignment="0" applyProtection="0"/>
    <xf numFmtId="0" fontId="233" fillId="0" borderId="64" applyNumberFormat="0" applyFill="0" applyAlignment="0" applyProtection="0"/>
    <xf numFmtId="0" fontId="233" fillId="0" borderId="64"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28" fillId="0" borderId="0">
      <alignment vertical="center"/>
    </xf>
    <xf numFmtId="0" fontId="28" fillId="0" borderId="0">
      <alignment vertical="center"/>
    </xf>
    <xf numFmtId="0" fontId="55" fillId="0" borderId="65" applyNumberFormat="0" applyFill="0" applyAlignment="0" applyProtection="0"/>
    <xf numFmtId="0" fontId="55" fillId="0" borderId="65"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18" fillId="0" borderId="0"/>
    <xf numFmtId="0" fontId="55" fillId="0" borderId="46" applyNumberFormat="0" applyFill="0" applyAlignment="0" applyProtection="0"/>
    <xf numFmtId="0" fontId="55" fillId="0" borderId="65" applyNumberFormat="0" applyFill="0" applyAlignment="0" applyProtection="0"/>
    <xf numFmtId="185" fontId="225" fillId="0" borderId="0"/>
    <xf numFmtId="0" fontId="28" fillId="0" borderId="0">
      <alignment vertical="center"/>
    </xf>
    <xf numFmtId="0" fontId="28" fillId="0" borderId="0">
      <alignment vertical="center"/>
    </xf>
    <xf numFmtId="185" fontId="225" fillId="0" borderId="0"/>
    <xf numFmtId="185" fontId="225" fillId="0" borderId="0"/>
    <xf numFmtId="0" fontId="55" fillId="0" borderId="46" applyNumberFormat="0" applyFill="0" applyAlignment="0" applyProtection="0"/>
    <xf numFmtId="0" fontId="55" fillId="0" borderId="46" applyNumberFormat="0" applyFill="0" applyAlignment="0" applyProtection="0"/>
    <xf numFmtId="0" fontId="18" fillId="0" borderId="0"/>
    <xf numFmtId="0" fontId="55" fillId="0" borderId="46" applyNumberFormat="0" applyFill="0" applyAlignment="0" applyProtection="0"/>
    <xf numFmtId="0" fontId="233" fillId="0" borderId="64" applyNumberFormat="0" applyFill="0" applyAlignment="0" applyProtection="0"/>
    <xf numFmtId="0" fontId="28" fillId="0" borderId="0">
      <alignment vertical="center"/>
    </xf>
    <xf numFmtId="0" fontId="233" fillId="0" borderId="64" applyNumberFormat="0" applyFill="0" applyAlignment="0" applyProtection="0"/>
    <xf numFmtId="0" fontId="233" fillId="0" borderId="64" applyNumberFormat="0" applyFill="0" applyAlignment="0" applyProtection="0"/>
    <xf numFmtId="0" fontId="233" fillId="0" borderId="64" applyNumberFormat="0" applyFill="0" applyAlignment="0" applyProtection="0"/>
    <xf numFmtId="0" fontId="233" fillId="0" borderId="64" applyNumberFormat="0" applyFill="0" applyAlignment="0" applyProtection="0"/>
    <xf numFmtId="0" fontId="55" fillId="0" borderId="46" applyNumberFormat="0" applyFill="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55" fillId="0" borderId="46" applyNumberFormat="0" applyFill="0" applyAlignment="0" applyProtection="0"/>
    <xf numFmtId="0" fontId="55" fillId="0" borderId="46" applyNumberFormat="0" applyFill="0" applyAlignment="0" applyProtection="0"/>
    <xf numFmtId="185" fontId="225" fillId="0" borderId="0"/>
    <xf numFmtId="185" fontId="225" fillId="0" borderId="0"/>
    <xf numFmtId="0" fontId="28" fillId="0" borderId="0">
      <alignment vertical="center"/>
    </xf>
    <xf numFmtId="0" fontId="28" fillId="0" borderId="0">
      <alignment vertical="center"/>
    </xf>
    <xf numFmtId="185" fontId="225" fillId="0" borderId="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33" fillId="0" borderId="64" applyNumberFormat="0" applyFill="0" applyAlignment="0" applyProtection="0"/>
    <xf numFmtId="0" fontId="28" fillId="0" borderId="0">
      <alignment vertical="center"/>
    </xf>
    <xf numFmtId="0" fontId="233" fillId="0" borderId="64" applyNumberFormat="0" applyFill="0" applyAlignment="0" applyProtection="0"/>
    <xf numFmtId="0" fontId="233" fillId="0" borderId="64" applyNumberFormat="0" applyFill="0" applyAlignment="0" applyProtection="0"/>
    <xf numFmtId="0" fontId="233" fillId="0" borderId="64" applyNumberFormat="0" applyFill="0" applyAlignment="0" applyProtection="0"/>
    <xf numFmtId="0" fontId="233" fillId="0" borderId="64" applyNumberFormat="0" applyFill="0" applyAlignment="0" applyProtection="0"/>
    <xf numFmtId="0" fontId="233" fillId="0" borderId="65" applyNumberFormat="0" applyFill="0" applyAlignment="0" applyProtection="0"/>
    <xf numFmtId="0" fontId="233" fillId="0" borderId="65" applyNumberFormat="0" applyFill="0" applyAlignment="0" applyProtection="0"/>
    <xf numFmtId="0" fontId="233" fillId="0" borderId="65" applyNumberFormat="0" applyFill="0" applyAlignment="0" applyProtection="0"/>
    <xf numFmtId="0" fontId="55" fillId="0" borderId="65" applyNumberFormat="0" applyFill="0" applyAlignment="0" applyProtection="0"/>
    <xf numFmtId="0" fontId="233" fillId="0" borderId="64" applyNumberFormat="0" applyFill="0" applyAlignment="0" applyProtection="0"/>
    <xf numFmtId="0" fontId="233" fillId="0" borderId="64" applyNumberFormat="0" applyFill="0" applyAlignment="0" applyProtection="0"/>
    <xf numFmtId="0" fontId="28" fillId="0" borderId="0">
      <alignment vertical="center"/>
    </xf>
    <xf numFmtId="0" fontId="28" fillId="0" borderId="0">
      <alignment vertical="center"/>
    </xf>
    <xf numFmtId="0" fontId="233" fillId="0" borderId="64" applyNumberFormat="0" applyFill="0" applyAlignment="0" applyProtection="0"/>
    <xf numFmtId="0" fontId="233" fillId="0" borderId="64" applyNumberFormat="0" applyFill="0" applyAlignment="0" applyProtection="0"/>
    <xf numFmtId="185" fontId="225" fillId="0" borderId="0"/>
    <xf numFmtId="185" fontId="225" fillId="0" borderId="0"/>
    <xf numFmtId="0" fontId="233" fillId="0" borderId="64" applyNumberFormat="0" applyFill="0" applyAlignment="0" applyProtection="0"/>
    <xf numFmtId="0" fontId="233" fillId="0" borderId="64" applyNumberFormat="0" applyFill="0" applyAlignment="0" applyProtection="0"/>
    <xf numFmtId="0" fontId="28" fillId="0" borderId="0">
      <alignment vertical="center"/>
    </xf>
    <xf numFmtId="0" fontId="28" fillId="0" borderId="0">
      <alignment vertical="center"/>
    </xf>
    <xf numFmtId="0" fontId="233" fillId="0" borderId="64" applyNumberFormat="0" applyFill="0" applyAlignment="0" applyProtection="0"/>
    <xf numFmtId="0" fontId="233" fillId="0" borderId="64" applyNumberFormat="0" applyFill="0" applyAlignment="0" applyProtection="0"/>
    <xf numFmtId="185" fontId="225" fillId="0" borderId="0"/>
    <xf numFmtId="185" fontId="225" fillId="0" borderId="0"/>
    <xf numFmtId="0" fontId="233" fillId="0" borderId="64" applyNumberFormat="0" applyFill="0" applyAlignment="0" applyProtection="0"/>
    <xf numFmtId="0" fontId="233" fillId="0" borderId="64" applyNumberFormat="0" applyFill="0" applyAlignment="0" applyProtection="0"/>
    <xf numFmtId="0" fontId="28" fillId="0" borderId="0">
      <alignment vertical="center"/>
    </xf>
    <xf numFmtId="0" fontId="28" fillId="0" borderId="0">
      <alignment vertical="center"/>
    </xf>
    <xf numFmtId="0" fontId="233" fillId="0" borderId="64" applyNumberFormat="0" applyFill="0" applyAlignment="0" applyProtection="0"/>
    <xf numFmtId="0" fontId="233" fillId="0" borderId="64" applyNumberFormat="0" applyFill="0" applyAlignment="0" applyProtection="0"/>
    <xf numFmtId="185" fontId="225" fillId="0" borderId="0"/>
    <xf numFmtId="185" fontId="225" fillId="0" borderId="0"/>
    <xf numFmtId="0" fontId="233" fillId="0" borderId="64" applyNumberFormat="0" applyFill="0" applyAlignment="0" applyProtection="0"/>
    <xf numFmtId="0" fontId="233" fillId="0" borderId="64" applyNumberFormat="0" applyFill="0" applyAlignment="0" applyProtection="0"/>
    <xf numFmtId="0" fontId="28" fillId="0" borderId="0">
      <alignment vertical="center"/>
    </xf>
    <xf numFmtId="0" fontId="28" fillId="0" borderId="0">
      <alignment vertical="center"/>
    </xf>
    <xf numFmtId="0" fontId="233" fillId="0" borderId="64" applyNumberFormat="0" applyFill="0" applyAlignment="0" applyProtection="0"/>
    <xf numFmtId="0" fontId="233" fillId="0" borderId="64" applyNumberFormat="0" applyFill="0" applyAlignment="0" applyProtection="0"/>
    <xf numFmtId="185" fontId="225" fillId="0" borderId="0"/>
    <xf numFmtId="185" fontId="225" fillId="0" borderId="0"/>
    <xf numFmtId="0" fontId="233" fillId="0" borderId="64" applyNumberFormat="0" applyFill="0" applyAlignment="0" applyProtection="0"/>
    <xf numFmtId="0" fontId="233" fillId="0" borderId="64" applyNumberFormat="0" applyFill="0" applyAlignment="0" applyProtection="0"/>
    <xf numFmtId="0" fontId="28" fillId="0" borderId="0">
      <alignment vertical="center"/>
    </xf>
    <xf numFmtId="0" fontId="28" fillId="0" borderId="0">
      <alignment vertical="center"/>
    </xf>
    <xf numFmtId="0" fontId="233" fillId="0" borderId="64" applyNumberFormat="0" applyFill="0" applyAlignment="0" applyProtection="0"/>
    <xf numFmtId="0" fontId="233" fillId="0" borderId="64" applyNumberFormat="0" applyFill="0" applyAlignment="0" applyProtection="0"/>
    <xf numFmtId="185" fontId="225" fillId="0" borderId="0"/>
    <xf numFmtId="185" fontId="225" fillId="0" borderId="0"/>
    <xf numFmtId="0" fontId="233" fillId="0" borderId="64" applyNumberFormat="0" applyFill="0" applyAlignment="0" applyProtection="0"/>
    <xf numFmtId="0" fontId="233" fillId="0" borderId="64" applyNumberFormat="0" applyFill="0" applyAlignment="0" applyProtection="0"/>
    <xf numFmtId="0" fontId="28" fillId="0" borderId="0">
      <alignment vertical="center"/>
    </xf>
    <xf numFmtId="0" fontId="28" fillId="0" borderId="0">
      <alignment vertical="center"/>
    </xf>
    <xf numFmtId="0" fontId="233" fillId="0" borderId="64" applyNumberFormat="0" applyFill="0" applyAlignment="0" applyProtection="0"/>
    <xf numFmtId="0" fontId="233" fillId="0" borderId="64" applyNumberFormat="0" applyFill="0" applyAlignment="0" applyProtection="0"/>
    <xf numFmtId="185" fontId="225" fillId="0" borderId="0"/>
    <xf numFmtId="185" fontId="225" fillId="0" borderId="0"/>
    <xf numFmtId="0" fontId="233" fillId="0" borderId="64" applyNumberFormat="0" applyFill="0" applyAlignment="0" applyProtection="0"/>
    <xf numFmtId="0" fontId="233" fillId="0" borderId="64" applyNumberFormat="0" applyFill="0" applyAlignment="0" applyProtection="0"/>
    <xf numFmtId="0" fontId="28" fillId="0" borderId="0">
      <alignment vertical="center"/>
    </xf>
    <xf numFmtId="0" fontId="28" fillId="0" borderId="0">
      <alignment vertical="center"/>
    </xf>
    <xf numFmtId="0" fontId="233" fillId="0" borderId="64" applyNumberFormat="0" applyFill="0" applyAlignment="0" applyProtection="0"/>
    <xf numFmtId="0" fontId="233" fillId="0" borderId="64" applyNumberFormat="0" applyFill="0" applyAlignment="0" applyProtection="0"/>
    <xf numFmtId="185" fontId="225" fillId="0" borderId="0"/>
    <xf numFmtId="185" fontId="225" fillId="0" borderId="0"/>
    <xf numFmtId="0" fontId="233" fillId="0" borderId="64" applyNumberFormat="0" applyFill="0" applyAlignment="0" applyProtection="0"/>
    <xf numFmtId="185" fontId="225" fillId="0" borderId="0"/>
    <xf numFmtId="185" fontId="225" fillId="0" borderId="0"/>
    <xf numFmtId="185" fontId="225" fillId="0" borderId="0"/>
    <xf numFmtId="0" fontId="55" fillId="0" borderId="46" applyNumberFormat="0" applyFill="0" applyAlignment="0" applyProtection="0"/>
    <xf numFmtId="0" fontId="28" fillId="0" borderId="0">
      <alignment vertical="center"/>
    </xf>
    <xf numFmtId="185" fontId="225" fillId="0" borderId="0"/>
    <xf numFmtId="0" fontId="18" fillId="0" borderId="0"/>
    <xf numFmtId="0" fontId="18" fillId="0" borderId="0"/>
    <xf numFmtId="185" fontId="225" fillId="0" borderId="0"/>
    <xf numFmtId="0" fontId="28" fillId="0" borderId="0">
      <alignment vertical="center"/>
    </xf>
    <xf numFmtId="0" fontId="28" fillId="0" borderId="0">
      <alignment vertical="center"/>
    </xf>
    <xf numFmtId="0" fontId="28" fillId="0" borderId="0">
      <alignment vertical="center"/>
    </xf>
    <xf numFmtId="0" fontId="55" fillId="0" borderId="46" applyNumberFormat="0" applyFill="0" applyAlignment="0" applyProtection="0"/>
    <xf numFmtId="0" fontId="18" fillId="0" borderId="0"/>
    <xf numFmtId="0" fontId="55" fillId="0" borderId="46"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28" fillId="0" borderId="0">
      <alignment vertical="center"/>
    </xf>
    <xf numFmtId="0" fontId="28" fillId="0" borderId="0">
      <alignment vertical="center"/>
    </xf>
    <xf numFmtId="0" fontId="28" fillId="0" borderId="0">
      <alignment vertical="center"/>
    </xf>
    <xf numFmtId="0" fontId="55" fillId="0" borderId="46" applyNumberFormat="0" applyFill="0" applyAlignment="0" applyProtection="0"/>
    <xf numFmtId="0" fontId="28" fillId="0" borderId="0">
      <alignment vertical="center"/>
    </xf>
    <xf numFmtId="0" fontId="28" fillId="0" borderId="0">
      <alignment vertical="center"/>
    </xf>
    <xf numFmtId="0" fontId="55" fillId="0" borderId="46"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233" fillId="0" borderId="64" applyNumberFormat="0" applyFill="0" applyAlignment="0" applyProtection="0"/>
    <xf numFmtId="0" fontId="28" fillId="0" borderId="0">
      <alignment vertical="center"/>
    </xf>
    <xf numFmtId="0" fontId="28" fillId="0" borderId="0">
      <alignment vertical="center"/>
    </xf>
    <xf numFmtId="0" fontId="233" fillId="0" borderId="64" applyNumberFormat="0" applyFill="0" applyAlignment="0" applyProtection="0"/>
    <xf numFmtId="0" fontId="233" fillId="0" borderId="64" applyNumberFormat="0" applyFill="0" applyAlignment="0" applyProtection="0"/>
    <xf numFmtId="0" fontId="233" fillId="0" borderId="64" applyNumberFormat="0" applyFill="0" applyAlignment="0" applyProtection="0"/>
    <xf numFmtId="0" fontId="28" fillId="0" borderId="0">
      <alignment vertical="center"/>
    </xf>
    <xf numFmtId="185" fontId="225" fillId="0" borderId="0"/>
    <xf numFmtId="185" fontId="225" fillId="0" borderId="0"/>
    <xf numFmtId="185" fontId="225" fillId="0" borderId="0"/>
    <xf numFmtId="0" fontId="55" fillId="0" borderId="46" applyNumberFormat="0" applyFill="0" applyAlignment="0" applyProtection="0"/>
    <xf numFmtId="0" fontId="55" fillId="0" borderId="46" applyNumberFormat="0" applyFill="0" applyAlignment="0" applyProtection="0"/>
    <xf numFmtId="185" fontId="225" fillId="0" borderId="0"/>
    <xf numFmtId="0" fontId="55" fillId="0" borderId="46" applyNumberFormat="0" applyFill="0" applyAlignment="0" applyProtection="0"/>
    <xf numFmtId="0" fontId="18" fillId="0" borderId="0"/>
    <xf numFmtId="0" fontId="18" fillId="0" borderId="0"/>
    <xf numFmtId="0" fontId="28" fillId="0" borderId="0">
      <alignment vertical="center"/>
    </xf>
    <xf numFmtId="0" fontId="28" fillId="0" borderId="0">
      <alignment vertical="center"/>
    </xf>
    <xf numFmtId="0" fontId="55" fillId="0" borderId="46"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55" fillId="0" borderId="46" applyNumberFormat="0" applyFill="0" applyAlignment="0" applyProtection="0"/>
    <xf numFmtId="0" fontId="55" fillId="0" borderId="46" applyNumberFormat="0" applyFill="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185" fontId="225" fillId="0" borderId="0"/>
    <xf numFmtId="0" fontId="55" fillId="0" borderId="46" applyNumberFormat="0" applyFill="0" applyAlignment="0" applyProtection="0"/>
    <xf numFmtId="0" fontId="55" fillId="0" borderId="46" applyNumberFormat="0" applyFill="0" applyAlignment="0" applyProtection="0"/>
    <xf numFmtId="185" fontId="225" fillId="0" borderId="0"/>
    <xf numFmtId="185" fontId="225" fillId="0" borderId="0"/>
    <xf numFmtId="185" fontId="225" fillId="0" borderId="0"/>
    <xf numFmtId="185" fontId="225" fillId="0" borderId="0"/>
    <xf numFmtId="185" fontId="225" fillId="0" borderId="0"/>
    <xf numFmtId="185" fontId="225" fillId="0" borderId="0"/>
    <xf numFmtId="0" fontId="28" fillId="0" borderId="0">
      <alignment vertical="center"/>
    </xf>
    <xf numFmtId="0" fontId="28" fillId="0" borderId="0">
      <alignment vertical="center"/>
    </xf>
    <xf numFmtId="0" fontId="55" fillId="0" borderId="46" applyNumberFormat="0" applyFill="0" applyAlignment="0" applyProtection="0"/>
    <xf numFmtId="0" fontId="28" fillId="0" borderId="0">
      <alignment vertical="center"/>
    </xf>
    <xf numFmtId="0" fontId="28" fillId="0" borderId="0">
      <alignment vertical="center"/>
    </xf>
    <xf numFmtId="0" fontId="55" fillId="0" borderId="46" applyNumberFormat="0" applyFill="0" applyAlignment="0" applyProtection="0"/>
    <xf numFmtId="0" fontId="28" fillId="0" borderId="0">
      <alignment vertical="center"/>
    </xf>
    <xf numFmtId="0" fontId="28" fillId="0" borderId="0">
      <alignment vertical="center"/>
    </xf>
    <xf numFmtId="0" fontId="55" fillId="0" borderId="46" applyNumberFormat="0" applyFill="0" applyAlignment="0" applyProtection="0"/>
    <xf numFmtId="0" fontId="28" fillId="0" borderId="0">
      <alignment vertical="center"/>
    </xf>
    <xf numFmtId="0" fontId="28" fillId="0" borderId="0">
      <alignment vertical="center"/>
    </xf>
    <xf numFmtId="0" fontId="55" fillId="0" borderId="46" applyNumberFormat="0" applyFill="0" applyAlignment="0" applyProtection="0"/>
    <xf numFmtId="185" fontId="225" fillId="0" borderId="0"/>
    <xf numFmtId="0" fontId="28" fillId="0" borderId="0">
      <alignment vertical="center"/>
    </xf>
    <xf numFmtId="0" fontId="28" fillId="0" borderId="0">
      <alignment vertical="center"/>
    </xf>
    <xf numFmtId="185" fontId="225" fillId="0" borderId="0"/>
    <xf numFmtId="185" fontId="225" fillId="0" borderId="0"/>
    <xf numFmtId="0" fontId="55" fillId="0" borderId="65" applyNumberFormat="0" applyFill="0" applyAlignment="0" applyProtection="0"/>
    <xf numFmtId="0" fontId="55" fillId="0" borderId="65" applyNumberFormat="0" applyFill="0" applyAlignment="0" applyProtection="0"/>
    <xf numFmtId="185" fontId="225" fillId="0" borderId="0"/>
    <xf numFmtId="0" fontId="55" fillId="0" borderId="65" applyNumberFormat="0" applyFill="0" applyAlignment="0" applyProtection="0"/>
    <xf numFmtId="185" fontId="225" fillId="0" borderId="0"/>
    <xf numFmtId="185" fontId="225" fillId="0" borderId="0"/>
    <xf numFmtId="185" fontId="225" fillId="0" borderId="0"/>
    <xf numFmtId="185" fontId="225" fillId="0" borderId="0"/>
    <xf numFmtId="185" fontId="225" fillId="0" borderId="0"/>
    <xf numFmtId="185" fontId="225" fillId="0" borderId="0"/>
    <xf numFmtId="0" fontId="232" fillId="0" borderId="46" applyNumberFormat="0" applyFill="0" applyAlignment="0" applyProtection="0"/>
    <xf numFmtId="0" fontId="232" fillId="0" borderId="46" applyNumberFormat="0" applyFill="0" applyAlignment="0" applyProtection="0"/>
    <xf numFmtId="0" fontId="28" fillId="0" borderId="0">
      <alignment vertical="center"/>
    </xf>
    <xf numFmtId="0" fontId="28" fillId="0" borderId="0">
      <alignment vertical="center"/>
    </xf>
    <xf numFmtId="0" fontId="232" fillId="0" borderId="46" applyNumberFormat="0" applyFill="0" applyAlignment="0" applyProtection="0"/>
    <xf numFmtId="0" fontId="232" fillId="0" borderId="46" applyNumberFormat="0" applyFill="0" applyAlignment="0" applyProtection="0"/>
    <xf numFmtId="0" fontId="55" fillId="0" borderId="65" applyNumberFormat="0" applyFill="0" applyAlignment="0" applyProtection="0"/>
    <xf numFmtId="0" fontId="232" fillId="0" borderId="46" applyNumberFormat="0" applyFill="0" applyAlignment="0" applyProtection="0"/>
    <xf numFmtId="0" fontId="232" fillId="0" borderId="46" applyNumberFormat="0" applyFill="0" applyAlignment="0" applyProtection="0"/>
    <xf numFmtId="0" fontId="232" fillId="0" borderId="46" applyNumberFormat="0" applyFill="0" applyAlignment="0" applyProtection="0"/>
    <xf numFmtId="0" fontId="234" fillId="0" borderId="64" applyNumberFormat="0" applyFill="0" applyAlignment="0" applyProtection="0"/>
    <xf numFmtId="0" fontId="28" fillId="0" borderId="0">
      <alignment vertical="center"/>
    </xf>
    <xf numFmtId="0" fontId="28" fillId="0" borderId="0">
      <alignment vertical="center"/>
    </xf>
    <xf numFmtId="0" fontId="234" fillId="0" borderId="64" applyNumberFormat="0" applyFill="0" applyAlignment="0" applyProtection="0"/>
    <xf numFmtId="0" fontId="234" fillId="0" borderId="64" applyNumberFormat="0" applyFill="0" applyAlignment="0" applyProtection="0"/>
    <xf numFmtId="0" fontId="234" fillId="0" borderId="64" applyNumberFormat="0" applyFill="0" applyAlignment="0" applyProtection="0"/>
    <xf numFmtId="0" fontId="233" fillId="0" borderId="64" applyNumberFormat="0" applyFill="0" applyAlignment="0" applyProtection="0"/>
    <xf numFmtId="0" fontId="28" fillId="0" borderId="0">
      <alignment vertical="center"/>
    </xf>
    <xf numFmtId="0" fontId="28" fillId="0" borderId="0">
      <alignment vertical="center"/>
    </xf>
    <xf numFmtId="0" fontId="233" fillId="0" borderId="64" applyNumberFormat="0" applyFill="0" applyAlignment="0" applyProtection="0"/>
    <xf numFmtId="0" fontId="233" fillId="0" borderId="64" applyNumberFormat="0" applyFill="0" applyAlignment="0" applyProtection="0"/>
    <xf numFmtId="0" fontId="233" fillId="0" borderId="64" applyNumberFormat="0" applyFill="0" applyAlignment="0" applyProtection="0"/>
    <xf numFmtId="0" fontId="28" fillId="0" borderId="0">
      <alignment vertical="center"/>
    </xf>
    <xf numFmtId="0" fontId="28" fillId="0" borderId="0">
      <alignment vertical="center"/>
    </xf>
    <xf numFmtId="0" fontId="232" fillId="0" borderId="46" applyNumberFormat="0" applyFill="0" applyAlignment="0" applyProtection="0"/>
    <xf numFmtId="0" fontId="232" fillId="0" borderId="46" applyNumberFormat="0" applyFill="0" applyAlignment="0" applyProtection="0"/>
    <xf numFmtId="0" fontId="232" fillId="0" borderId="46" applyNumberFormat="0" applyFill="0" applyAlignment="0" applyProtection="0"/>
    <xf numFmtId="185" fontId="225" fillId="0" borderId="0"/>
    <xf numFmtId="185" fontId="225" fillId="0" borderId="0"/>
    <xf numFmtId="185" fontId="225" fillId="0" borderId="0"/>
    <xf numFmtId="185" fontId="225" fillId="0" borderId="0"/>
    <xf numFmtId="185" fontId="225" fillId="0" borderId="0"/>
    <xf numFmtId="185" fontId="225" fillId="0" borderId="0"/>
    <xf numFmtId="185" fontId="225" fillId="0" borderId="0"/>
    <xf numFmtId="185" fontId="225" fillId="0" borderId="0"/>
    <xf numFmtId="185" fontId="225" fillId="0" borderId="0"/>
    <xf numFmtId="0" fontId="55" fillId="0" borderId="65" applyNumberFormat="0" applyFill="0" applyAlignment="0" applyProtection="0"/>
    <xf numFmtId="0" fontId="55" fillId="0" borderId="65" applyNumberFormat="0" applyFill="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55" fillId="0" borderId="65" applyNumberFormat="0" applyFill="0" applyAlignment="0" applyProtection="0"/>
    <xf numFmtId="185" fontId="225" fillId="0" borderId="0"/>
    <xf numFmtId="0" fontId="28" fillId="0" borderId="0">
      <alignment vertical="center"/>
    </xf>
    <xf numFmtId="0" fontId="55" fillId="0" borderId="65" applyNumberFormat="0" applyFill="0" applyAlignment="0" applyProtection="0"/>
    <xf numFmtId="0" fontId="28" fillId="0" borderId="0">
      <alignment vertical="center"/>
    </xf>
    <xf numFmtId="0" fontId="55" fillId="0" borderId="65" applyNumberFormat="0" applyFill="0" applyAlignment="0" applyProtection="0"/>
    <xf numFmtId="0" fontId="28" fillId="0" borderId="0">
      <alignment vertical="center"/>
    </xf>
    <xf numFmtId="0" fontId="55" fillId="0" borderId="65" applyNumberFormat="0" applyFill="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33" fillId="0" borderId="64" applyNumberFormat="0" applyFill="0" applyAlignment="0" applyProtection="0"/>
    <xf numFmtId="0" fontId="233" fillId="0" borderId="64" applyNumberFormat="0" applyFill="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55" fillId="0" borderId="65" applyNumberFormat="0" applyFill="0" applyAlignment="0" applyProtection="0"/>
    <xf numFmtId="0" fontId="55" fillId="0" borderId="65" applyNumberFormat="0" applyFill="0" applyAlignment="0" applyProtection="0"/>
    <xf numFmtId="0" fontId="233" fillId="0" borderId="64" applyNumberFormat="0" applyFill="0" applyAlignment="0" applyProtection="0"/>
    <xf numFmtId="0" fontId="233" fillId="0" borderId="64" applyNumberFormat="0" applyFill="0" applyAlignment="0" applyProtection="0"/>
    <xf numFmtId="0" fontId="233" fillId="0" borderId="64" applyNumberFormat="0" applyFill="0" applyAlignment="0" applyProtection="0"/>
    <xf numFmtId="0" fontId="55" fillId="0" borderId="65" applyNumberFormat="0" applyFill="0" applyAlignment="0" applyProtection="0"/>
    <xf numFmtId="185" fontId="225" fillId="0" borderId="0"/>
    <xf numFmtId="185" fontId="225" fillId="0" borderId="0"/>
    <xf numFmtId="185" fontId="225" fillId="0" borderId="0"/>
    <xf numFmtId="185" fontId="225" fillId="0" borderId="0"/>
    <xf numFmtId="185" fontId="225" fillId="0" borderId="0"/>
    <xf numFmtId="185" fontId="225" fillId="0" borderId="0"/>
    <xf numFmtId="0" fontId="28" fillId="0" borderId="0">
      <alignment vertical="center"/>
    </xf>
    <xf numFmtId="0" fontId="28" fillId="0" borderId="0">
      <alignment vertical="center"/>
    </xf>
    <xf numFmtId="0" fontId="28" fillId="0" borderId="0">
      <alignment vertical="center"/>
    </xf>
    <xf numFmtId="185" fontId="225" fillId="0" borderId="0"/>
    <xf numFmtId="185" fontId="225" fillId="0" borderId="0"/>
    <xf numFmtId="0" fontId="55" fillId="0" borderId="65" applyNumberFormat="0" applyFill="0" applyAlignment="0" applyProtection="0"/>
    <xf numFmtId="0" fontId="55" fillId="0" borderId="65" applyNumberFormat="0" applyFill="0" applyAlignment="0" applyProtection="0"/>
    <xf numFmtId="185" fontId="225" fillId="0" borderId="0"/>
    <xf numFmtId="185" fontId="225" fillId="0" borderId="0"/>
    <xf numFmtId="0" fontId="28" fillId="0" borderId="0">
      <alignment vertical="center"/>
    </xf>
    <xf numFmtId="185" fontId="225" fillId="0" borderId="0"/>
    <xf numFmtId="0" fontId="18" fillId="0" borderId="0"/>
    <xf numFmtId="0" fontId="55" fillId="0" borderId="65" applyNumberFormat="0" applyFill="0" applyAlignment="0" applyProtection="0"/>
    <xf numFmtId="0" fontId="55" fillId="0" borderId="65" applyNumberFormat="0" applyFill="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55" fillId="0" borderId="65" applyNumberFormat="0" applyFill="0" applyAlignment="0" applyProtection="0"/>
    <xf numFmtId="185" fontId="225" fillId="0" borderId="0"/>
    <xf numFmtId="0" fontId="28" fillId="0" borderId="0">
      <alignment vertical="center"/>
    </xf>
    <xf numFmtId="0" fontId="55" fillId="0" borderId="65" applyNumberFormat="0" applyFill="0" applyAlignment="0" applyProtection="0"/>
    <xf numFmtId="0" fontId="28" fillId="0" borderId="0">
      <alignment vertical="center"/>
    </xf>
    <xf numFmtId="0" fontId="55" fillId="0" borderId="65" applyNumberFormat="0" applyFill="0" applyAlignment="0" applyProtection="0"/>
    <xf numFmtId="0" fontId="28" fillId="0" borderId="0">
      <alignment vertical="center"/>
    </xf>
    <xf numFmtId="0" fontId="55" fillId="0" borderId="65" applyNumberFormat="0" applyFill="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33" fillId="0" borderId="64" applyNumberFormat="0" applyFill="0" applyAlignment="0" applyProtection="0"/>
    <xf numFmtId="0" fontId="233" fillId="0" borderId="64" applyNumberFormat="0" applyFill="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55" fillId="0" borderId="65" applyNumberFormat="0" applyFill="0" applyAlignment="0" applyProtection="0"/>
    <xf numFmtId="0" fontId="55" fillId="0" borderId="65" applyNumberFormat="0" applyFill="0" applyAlignment="0" applyProtection="0"/>
    <xf numFmtId="0" fontId="233" fillId="0" borderId="64" applyNumberFormat="0" applyFill="0" applyAlignment="0" applyProtection="0"/>
    <xf numFmtId="0" fontId="233" fillId="0" borderId="64" applyNumberFormat="0" applyFill="0" applyAlignment="0" applyProtection="0"/>
    <xf numFmtId="0" fontId="233" fillId="0" borderId="64" applyNumberFormat="0" applyFill="0" applyAlignment="0" applyProtection="0"/>
    <xf numFmtId="0" fontId="55" fillId="0" borderId="65" applyNumberFormat="0" applyFill="0" applyAlignment="0" applyProtection="0"/>
    <xf numFmtId="185" fontId="225" fillId="0" borderId="0"/>
    <xf numFmtId="185" fontId="225" fillId="0" borderId="0"/>
    <xf numFmtId="185" fontId="225" fillId="0" borderId="0"/>
    <xf numFmtId="185" fontId="225" fillId="0" borderId="0"/>
    <xf numFmtId="185" fontId="225" fillId="0" borderId="0"/>
    <xf numFmtId="185" fontId="225" fillId="0" borderId="0"/>
    <xf numFmtId="0" fontId="28" fillId="0" borderId="0">
      <alignment vertical="center"/>
    </xf>
    <xf numFmtId="0" fontId="28" fillId="0" borderId="0">
      <alignment vertical="center"/>
    </xf>
    <xf numFmtId="0" fontId="28" fillId="0" borderId="0">
      <alignment vertical="center"/>
    </xf>
    <xf numFmtId="185" fontId="225" fillId="0" borderId="0"/>
    <xf numFmtId="185" fontId="225" fillId="0" borderId="0"/>
    <xf numFmtId="0" fontId="55" fillId="0" borderId="65" applyNumberFormat="0" applyFill="0" applyAlignment="0" applyProtection="0"/>
    <xf numFmtId="0" fontId="55" fillId="0" borderId="65" applyNumberFormat="0" applyFill="0" applyAlignment="0" applyProtection="0"/>
    <xf numFmtId="185" fontId="225" fillId="0" borderId="0"/>
    <xf numFmtId="185" fontId="225" fillId="0" borderId="0"/>
    <xf numFmtId="0" fontId="28" fillId="0" borderId="0">
      <alignment vertical="center"/>
    </xf>
    <xf numFmtId="185" fontId="225" fillId="0" borderId="0"/>
    <xf numFmtId="0" fontId="18" fillId="0" borderId="0"/>
    <xf numFmtId="0" fontId="55" fillId="0" borderId="65" applyNumberFormat="0" applyFill="0" applyAlignment="0" applyProtection="0"/>
    <xf numFmtId="0" fontId="55" fillId="0" borderId="65" applyNumberFormat="0" applyFill="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55" fillId="0" borderId="65" applyNumberFormat="0" applyFill="0" applyAlignment="0" applyProtection="0"/>
    <xf numFmtId="185" fontId="225" fillId="0" borderId="0"/>
    <xf numFmtId="0" fontId="28" fillId="0" borderId="0">
      <alignment vertical="center"/>
    </xf>
    <xf numFmtId="0" fontId="55" fillId="0" borderId="65" applyNumberFormat="0" applyFill="0" applyAlignment="0" applyProtection="0"/>
    <xf numFmtId="0" fontId="28" fillId="0" borderId="0">
      <alignment vertical="center"/>
    </xf>
    <xf numFmtId="0" fontId="55" fillId="0" borderId="65" applyNumberFormat="0" applyFill="0" applyAlignment="0" applyProtection="0"/>
    <xf numFmtId="0" fontId="28" fillId="0" borderId="0">
      <alignment vertical="center"/>
    </xf>
    <xf numFmtId="0" fontId="55" fillId="0" borderId="65" applyNumberFormat="0" applyFill="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33" fillId="0" borderId="64" applyNumberFormat="0" applyFill="0" applyAlignment="0" applyProtection="0"/>
    <xf numFmtId="0" fontId="233" fillId="0" borderId="64" applyNumberFormat="0" applyFill="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55" fillId="0" borderId="65" applyNumberFormat="0" applyFill="0" applyAlignment="0" applyProtection="0"/>
    <xf numFmtId="0" fontId="55" fillId="0" borderId="65" applyNumberFormat="0" applyFill="0" applyAlignment="0" applyProtection="0"/>
    <xf numFmtId="0" fontId="233" fillId="0" borderId="64" applyNumberFormat="0" applyFill="0" applyAlignment="0" applyProtection="0"/>
    <xf numFmtId="0" fontId="233" fillId="0" borderId="64" applyNumberFormat="0" applyFill="0" applyAlignment="0" applyProtection="0"/>
    <xf numFmtId="0" fontId="233" fillId="0" borderId="64" applyNumberFormat="0" applyFill="0" applyAlignment="0" applyProtection="0"/>
    <xf numFmtId="0" fontId="55" fillId="0" borderId="65" applyNumberFormat="0" applyFill="0" applyAlignment="0" applyProtection="0"/>
    <xf numFmtId="185" fontId="225" fillId="0" borderId="0"/>
    <xf numFmtId="185" fontId="225" fillId="0" borderId="0"/>
    <xf numFmtId="185" fontId="225" fillId="0" borderId="0"/>
    <xf numFmtId="185" fontId="225" fillId="0" borderId="0"/>
    <xf numFmtId="185" fontId="225" fillId="0" borderId="0"/>
    <xf numFmtId="185" fontId="225" fillId="0" borderId="0"/>
    <xf numFmtId="0" fontId="28" fillId="0" borderId="0">
      <alignment vertical="center"/>
    </xf>
    <xf numFmtId="0" fontId="28" fillId="0" borderId="0">
      <alignment vertical="center"/>
    </xf>
    <xf numFmtId="0" fontId="28" fillId="0" borderId="0">
      <alignment vertical="center"/>
    </xf>
    <xf numFmtId="185" fontId="225" fillId="0" borderId="0"/>
    <xf numFmtId="185" fontId="225" fillId="0" borderId="0"/>
    <xf numFmtId="0" fontId="55" fillId="0" borderId="65" applyNumberFormat="0" applyFill="0" applyAlignment="0" applyProtection="0"/>
    <xf numFmtId="0" fontId="55" fillId="0" borderId="65" applyNumberFormat="0" applyFill="0" applyAlignment="0" applyProtection="0"/>
    <xf numFmtId="185" fontId="225" fillId="0" borderId="0"/>
    <xf numFmtId="185" fontId="225" fillId="0" borderId="0"/>
    <xf numFmtId="0" fontId="28" fillId="0" borderId="0">
      <alignment vertical="center"/>
    </xf>
    <xf numFmtId="185" fontId="225" fillId="0" borderId="0"/>
    <xf numFmtId="0" fontId="18" fillId="0" borderId="0"/>
    <xf numFmtId="185" fontId="225" fillId="0" borderId="0"/>
    <xf numFmtId="185" fontId="225" fillId="0" borderId="0"/>
    <xf numFmtId="185" fontId="225" fillId="0" borderId="0"/>
    <xf numFmtId="0" fontId="28" fillId="0" borderId="0">
      <alignment vertical="center"/>
    </xf>
    <xf numFmtId="185" fontId="225" fillId="0" borderId="0"/>
    <xf numFmtId="0" fontId="18" fillId="0" borderId="0"/>
    <xf numFmtId="0" fontId="233" fillId="0" borderId="64" applyNumberFormat="0" applyFill="0" applyAlignment="0" applyProtection="0"/>
    <xf numFmtId="0" fontId="28" fillId="0" borderId="0">
      <alignment vertical="center"/>
    </xf>
    <xf numFmtId="0" fontId="28" fillId="0" borderId="0">
      <alignment vertical="center"/>
    </xf>
    <xf numFmtId="0" fontId="233" fillId="0" borderId="64" applyNumberFormat="0" applyFill="0" applyAlignment="0" applyProtection="0"/>
    <xf numFmtId="0" fontId="233" fillId="0" borderId="64"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233" fillId="0" borderId="64" applyNumberFormat="0" applyFill="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185" fontId="225" fillId="0" borderId="0"/>
    <xf numFmtId="185" fontId="225" fillId="0" borderId="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185" fontId="225" fillId="0" borderId="0"/>
    <xf numFmtId="185" fontId="225" fillId="0" borderId="0"/>
    <xf numFmtId="185" fontId="225" fillId="0" borderId="0"/>
    <xf numFmtId="0" fontId="28" fillId="0" borderId="0">
      <alignment vertical="center"/>
    </xf>
    <xf numFmtId="185" fontId="225" fillId="0" borderId="0"/>
    <xf numFmtId="0" fontId="18" fillId="0" borderId="0"/>
    <xf numFmtId="0" fontId="233" fillId="0" borderId="64" applyNumberFormat="0" applyFill="0" applyAlignment="0" applyProtection="0"/>
    <xf numFmtId="0" fontId="28" fillId="0" borderId="0">
      <alignment vertical="center"/>
    </xf>
    <xf numFmtId="0" fontId="28" fillId="0" borderId="0">
      <alignment vertical="center"/>
    </xf>
    <xf numFmtId="0" fontId="233" fillId="0" borderId="64" applyNumberFormat="0" applyFill="0" applyAlignment="0" applyProtection="0"/>
    <xf numFmtId="0" fontId="233" fillId="0" borderId="64"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233" fillId="0" borderId="64" applyNumberFormat="0" applyFill="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185" fontId="225" fillId="0" borderId="0"/>
    <xf numFmtId="185" fontId="225" fillId="0" borderId="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185" fontId="225" fillId="0" borderId="0"/>
    <xf numFmtId="185" fontId="225" fillId="0" borderId="0"/>
    <xf numFmtId="185" fontId="225" fillId="0" borderId="0"/>
    <xf numFmtId="0" fontId="28" fillId="0" borderId="0">
      <alignment vertical="center"/>
    </xf>
    <xf numFmtId="185" fontId="225" fillId="0" borderId="0"/>
    <xf numFmtId="0" fontId="18" fillId="0" borderId="0"/>
    <xf numFmtId="0" fontId="233" fillId="0" borderId="64" applyNumberFormat="0" applyFill="0" applyAlignment="0" applyProtection="0"/>
    <xf numFmtId="0" fontId="28" fillId="0" borderId="0">
      <alignment vertical="center"/>
    </xf>
    <xf numFmtId="0" fontId="28" fillId="0" borderId="0">
      <alignment vertical="center"/>
    </xf>
    <xf numFmtId="0" fontId="233" fillId="0" borderId="64" applyNumberFormat="0" applyFill="0" applyAlignment="0" applyProtection="0"/>
    <xf numFmtId="0" fontId="233" fillId="0" borderId="64"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233" fillId="0" borderId="64" applyNumberFormat="0" applyFill="0" applyAlignment="0" applyProtection="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185" fontId="225" fillId="0" borderId="0"/>
    <xf numFmtId="185" fontId="225" fillId="0" borderId="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33" fillId="0" borderId="65" applyNumberFormat="0" applyFill="0" applyAlignment="0" applyProtection="0"/>
    <xf numFmtId="0" fontId="55" fillId="0" borderId="65" applyNumberFormat="0" applyFill="0" applyAlignment="0" applyProtection="0"/>
    <xf numFmtId="0" fontId="232" fillId="0" borderId="46" applyNumberFormat="0" applyFill="0" applyAlignment="0" applyProtection="0"/>
    <xf numFmtId="0" fontId="232" fillId="0" borderId="46" applyNumberFormat="0" applyFill="0" applyAlignment="0" applyProtection="0"/>
    <xf numFmtId="0" fontId="28" fillId="0" borderId="0">
      <alignment vertical="center"/>
    </xf>
    <xf numFmtId="0" fontId="28" fillId="0" borderId="0">
      <alignment vertical="center"/>
    </xf>
    <xf numFmtId="0" fontId="232" fillId="0" borderId="46" applyNumberFormat="0" applyFill="0" applyAlignment="0" applyProtection="0"/>
    <xf numFmtId="0" fontId="232" fillId="0" borderId="46" applyNumberFormat="0" applyFill="0" applyAlignment="0" applyProtection="0"/>
    <xf numFmtId="0" fontId="232" fillId="0" borderId="46" applyNumberFormat="0" applyFill="0" applyAlignment="0" applyProtection="0"/>
    <xf numFmtId="0" fontId="234" fillId="0" borderId="64" applyNumberFormat="0" applyFill="0" applyAlignment="0" applyProtection="0"/>
    <xf numFmtId="0" fontId="28" fillId="0" borderId="0">
      <alignment vertical="center"/>
    </xf>
    <xf numFmtId="0" fontId="28" fillId="0" borderId="0">
      <alignment vertical="center"/>
    </xf>
    <xf numFmtId="0" fontId="234" fillId="0" borderId="64" applyNumberFormat="0" applyFill="0" applyAlignment="0" applyProtection="0"/>
    <xf numFmtId="0" fontId="234" fillId="0" borderId="64" applyNumberFormat="0" applyFill="0" applyAlignment="0" applyProtection="0"/>
    <xf numFmtId="0" fontId="234" fillId="0" borderId="64" applyNumberFormat="0" applyFill="0" applyAlignment="0" applyProtection="0"/>
    <xf numFmtId="0" fontId="28" fillId="0" borderId="0">
      <alignment vertical="center"/>
    </xf>
    <xf numFmtId="0" fontId="28" fillId="0" borderId="0">
      <alignment vertical="center"/>
    </xf>
    <xf numFmtId="0" fontId="232" fillId="0" borderId="46" applyNumberFormat="0" applyFill="0" applyAlignment="0" applyProtection="0"/>
    <xf numFmtId="0" fontId="232" fillId="0" borderId="46" applyNumberFormat="0" applyFill="0" applyAlignment="0" applyProtection="0"/>
    <xf numFmtId="0" fontId="232" fillId="0" borderId="46" applyNumberFormat="0" applyFill="0" applyAlignment="0" applyProtection="0"/>
    <xf numFmtId="0" fontId="230" fillId="0" borderId="46" applyNumberFormat="0" applyFill="0" applyAlignment="0" applyProtection="0"/>
    <xf numFmtId="0" fontId="28" fillId="0" borderId="0">
      <alignment vertical="center"/>
    </xf>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18" fillId="0" borderId="0"/>
    <xf numFmtId="0" fontId="230" fillId="0" borderId="46"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28" fillId="0" borderId="0">
      <alignment vertical="center"/>
    </xf>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46" applyNumberFormat="0" applyFill="0" applyAlignment="0" applyProtection="0"/>
    <xf numFmtId="0" fontId="28" fillId="0" borderId="0">
      <alignment vertical="center"/>
    </xf>
    <xf numFmtId="0" fontId="28" fillId="0" borderId="0">
      <alignment vertical="center"/>
    </xf>
    <xf numFmtId="0" fontId="55" fillId="0" borderId="46"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28" fillId="0" borderId="0">
      <alignment vertical="center"/>
    </xf>
    <xf numFmtId="0" fontId="28" fillId="0" borderId="0">
      <alignment vertical="center"/>
    </xf>
    <xf numFmtId="0" fontId="55" fillId="0" borderId="65" applyNumberFormat="0" applyFill="0" applyAlignment="0" applyProtection="0"/>
    <xf numFmtId="0" fontId="55" fillId="0" borderId="65" applyNumberFormat="0" applyFill="0" applyAlignment="0" applyProtection="0"/>
    <xf numFmtId="0" fontId="55" fillId="0" borderId="46" applyNumberFormat="0" applyFill="0" applyAlignment="0" applyProtection="0"/>
    <xf numFmtId="0" fontId="233" fillId="0" borderId="65"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28" fillId="0" borderId="0">
      <alignment vertical="center"/>
    </xf>
    <xf numFmtId="0" fontId="28" fillId="0" borderId="0">
      <alignment vertical="center"/>
    </xf>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231" fillId="0" borderId="64" applyNumberFormat="0" applyFill="0" applyAlignment="0" applyProtection="0"/>
    <xf numFmtId="0" fontId="28" fillId="0" borderId="0">
      <alignment vertical="center"/>
    </xf>
    <xf numFmtId="0" fontId="28" fillId="0" borderId="0">
      <alignment vertical="center"/>
    </xf>
    <xf numFmtId="0" fontId="231" fillId="0" borderId="64" applyNumberFormat="0" applyFill="0" applyAlignment="0" applyProtection="0"/>
    <xf numFmtId="0" fontId="231" fillId="0" borderId="64" applyNumberFormat="0" applyFill="0" applyAlignment="0" applyProtection="0"/>
    <xf numFmtId="0" fontId="231" fillId="0" borderId="64" applyNumberFormat="0" applyFill="0" applyAlignment="0" applyProtection="0"/>
    <xf numFmtId="0" fontId="28" fillId="0" borderId="0">
      <alignment vertical="center"/>
    </xf>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18" fillId="0" borderId="0"/>
    <xf numFmtId="0" fontId="230" fillId="0" borderId="46" applyNumberFormat="0" applyFill="0" applyAlignment="0" applyProtection="0"/>
    <xf numFmtId="0" fontId="55" fillId="0" borderId="65" applyNumberFormat="0" applyFill="0" applyAlignment="0" applyProtection="0"/>
    <xf numFmtId="0" fontId="28" fillId="0" borderId="0">
      <alignment vertical="center"/>
    </xf>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28" fillId="0" borderId="0">
      <alignment vertical="center"/>
    </xf>
    <xf numFmtId="0" fontId="232" fillId="0" borderId="46" applyNumberFormat="0" applyFill="0" applyAlignment="0" applyProtection="0"/>
    <xf numFmtId="0" fontId="232" fillId="0" borderId="46" applyNumberFormat="0" applyFill="0" applyAlignment="0" applyProtection="0"/>
    <xf numFmtId="0" fontId="28" fillId="0" borderId="0">
      <alignment vertical="center"/>
    </xf>
    <xf numFmtId="0" fontId="55" fillId="0" borderId="65" applyNumberFormat="0" applyFill="0" applyAlignment="0" applyProtection="0"/>
    <xf numFmtId="0" fontId="55" fillId="0" borderId="65"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233" fillId="0" borderId="65"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28" fillId="0" borderId="0">
      <alignment vertical="center"/>
    </xf>
    <xf numFmtId="0" fontId="28" fillId="0" borderId="0">
      <alignment vertical="center"/>
    </xf>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231" fillId="0" borderId="64" applyNumberFormat="0" applyFill="0" applyAlignment="0" applyProtection="0"/>
    <xf numFmtId="0" fontId="28" fillId="0" borderId="0">
      <alignment vertical="center"/>
    </xf>
    <xf numFmtId="0" fontId="28" fillId="0" borderId="0">
      <alignment vertical="center"/>
    </xf>
    <xf numFmtId="0" fontId="231" fillId="0" borderId="64" applyNumberFormat="0" applyFill="0" applyAlignment="0" applyProtection="0"/>
    <xf numFmtId="0" fontId="231" fillId="0" borderId="64" applyNumberFormat="0" applyFill="0" applyAlignment="0" applyProtection="0"/>
    <xf numFmtId="0" fontId="231" fillId="0" borderId="64" applyNumberFormat="0" applyFill="0" applyAlignment="0" applyProtection="0"/>
    <xf numFmtId="0" fontId="28" fillId="0" borderId="0">
      <alignment vertical="center"/>
    </xf>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18" fillId="0" borderId="0"/>
    <xf numFmtId="0" fontId="230" fillId="0" borderId="46" applyNumberFormat="0" applyFill="0" applyAlignment="0" applyProtection="0"/>
    <xf numFmtId="0" fontId="55" fillId="0" borderId="65" applyNumberFormat="0" applyFill="0" applyAlignment="0" applyProtection="0"/>
    <xf numFmtId="0" fontId="28" fillId="0" borderId="0">
      <alignment vertical="center"/>
    </xf>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28" fillId="0" borderId="0">
      <alignment vertical="center"/>
    </xf>
    <xf numFmtId="0" fontId="28" fillId="0" borderId="0">
      <alignment vertical="center"/>
    </xf>
    <xf numFmtId="0" fontId="55" fillId="0" borderId="65" applyNumberFormat="0" applyFill="0" applyAlignment="0" applyProtection="0"/>
    <xf numFmtId="0" fontId="55" fillId="0" borderId="65"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233" fillId="0" borderId="65"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28" fillId="0" borderId="0">
      <alignment vertical="center"/>
    </xf>
    <xf numFmtId="0" fontId="28" fillId="0" borderId="0">
      <alignment vertical="center"/>
    </xf>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231" fillId="0" borderId="64" applyNumberFormat="0" applyFill="0" applyAlignment="0" applyProtection="0"/>
    <xf numFmtId="0" fontId="28" fillId="0" borderId="0">
      <alignment vertical="center"/>
    </xf>
    <xf numFmtId="0" fontId="28" fillId="0" borderId="0">
      <alignment vertical="center"/>
    </xf>
    <xf numFmtId="0" fontId="231" fillId="0" borderId="64" applyNumberFormat="0" applyFill="0" applyAlignment="0" applyProtection="0"/>
    <xf numFmtId="0" fontId="231" fillId="0" borderId="64" applyNumberFormat="0" applyFill="0" applyAlignment="0" applyProtection="0"/>
    <xf numFmtId="0" fontId="231" fillId="0" borderId="64" applyNumberFormat="0" applyFill="0" applyAlignment="0" applyProtection="0"/>
    <xf numFmtId="0" fontId="28" fillId="0" borderId="0">
      <alignment vertical="center"/>
    </xf>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18" fillId="0" borderId="0"/>
    <xf numFmtId="0" fontId="230" fillId="0" borderId="46" applyNumberFormat="0" applyFill="0" applyAlignment="0" applyProtection="0"/>
    <xf numFmtId="0" fontId="55" fillId="0" borderId="65" applyNumberFormat="0" applyFill="0" applyAlignment="0" applyProtection="0"/>
    <xf numFmtId="0" fontId="28" fillId="0" borderId="0">
      <alignment vertical="center"/>
    </xf>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28" fillId="0" borderId="0">
      <alignment vertical="center"/>
    </xf>
    <xf numFmtId="0" fontId="28" fillId="0" borderId="0">
      <alignment vertical="center"/>
    </xf>
    <xf numFmtId="0" fontId="55" fillId="0" borderId="65" applyNumberFormat="0" applyFill="0" applyAlignment="0" applyProtection="0"/>
    <xf numFmtId="0" fontId="55" fillId="0" borderId="65"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233" fillId="0" borderId="65"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28" fillId="0" borderId="0">
      <alignment vertical="center"/>
    </xf>
    <xf numFmtId="0" fontId="28" fillId="0" borderId="0">
      <alignment vertical="center"/>
    </xf>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231" fillId="0" borderId="64" applyNumberFormat="0" applyFill="0" applyAlignment="0" applyProtection="0"/>
    <xf numFmtId="0" fontId="28" fillId="0" borderId="0">
      <alignment vertical="center"/>
    </xf>
    <xf numFmtId="0" fontId="28" fillId="0" borderId="0">
      <alignment vertical="center"/>
    </xf>
    <xf numFmtId="0" fontId="231" fillId="0" borderId="64" applyNumberFormat="0" applyFill="0" applyAlignment="0" applyProtection="0"/>
    <xf numFmtId="0" fontId="231" fillId="0" borderId="64" applyNumberFormat="0" applyFill="0" applyAlignment="0" applyProtection="0"/>
    <xf numFmtId="0" fontId="231" fillId="0" borderId="64" applyNumberFormat="0" applyFill="0" applyAlignment="0" applyProtection="0"/>
    <xf numFmtId="0" fontId="28" fillId="0" borderId="0">
      <alignment vertical="center"/>
    </xf>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18" fillId="0" borderId="0"/>
    <xf numFmtId="0" fontId="230" fillId="0" borderId="46" applyNumberFormat="0" applyFill="0" applyAlignment="0" applyProtection="0"/>
    <xf numFmtId="0" fontId="55" fillId="0" borderId="65" applyNumberFormat="0" applyFill="0" applyAlignment="0" applyProtection="0"/>
    <xf numFmtId="0" fontId="28" fillId="0" borderId="0">
      <alignment vertical="center"/>
    </xf>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28" fillId="0" borderId="0">
      <alignment vertical="center"/>
    </xf>
    <xf numFmtId="0" fontId="28" fillId="0" borderId="0">
      <alignment vertical="center"/>
    </xf>
    <xf numFmtId="0" fontId="55" fillId="0" borderId="65" applyNumberFormat="0" applyFill="0" applyAlignment="0" applyProtection="0"/>
    <xf numFmtId="0" fontId="55" fillId="0" borderId="65"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233" fillId="0" borderId="65"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28" fillId="0" borderId="0">
      <alignment vertical="center"/>
    </xf>
    <xf numFmtId="0" fontId="28" fillId="0" borderId="0">
      <alignment vertical="center"/>
    </xf>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231" fillId="0" borderId="64" applyNumberFormat="0" applyFill="0" applyAlignment="0" applyProtection="0"/>
    <xf numFmtId="0" fontId="28" fillId="0" borderId="0">
      <alignment vertical="center"/>
    </xf>
    <xf numFmtId="0" fontId="28" fillId="0" borderId="0">
      <alignment vertical="center"/>
    </xf>
    <xf numFmtId="0" fontId="231" fillId="0" borderId="64" applyNumberFormat="0" applyFill="0" applyAlignment="0" applyProtection="0"/>
    <xf numFmtId="0" fontId="231" fillId="0" borderId="64" applyNumberFormat="0" applyFill="0" applyAlignment="0" applyProtection="0"/>
    <xf numFmtId="0" fontId="231" fillId="0" borderId="64" applyNumberFormat="0" applyFill="0" applyAlignment="0" applyProtection="0"/>
    <xf numFmtId="0" fontId="28" fillId="0" borderId="0">
      <alignment vertical="center"/>
    </xf>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18" fillId="0" borderId="0"/>
    <xf numFmtId="0" fontId="230" fillId="0" borderId="46" applyNumberFormat="0" applyFill="0" applyAlignment="0" applyProtection="0"/>
    <xf numFmtId="0" fontId="55" fillId="0" borderId="65" applyNumberFormat="0" applyFill="0" applyAlignment="0" applyProtection="0"/>
    <xf numFmtId="0" fontId="28" fillId="0" borderId="0">
      <alignment vertical="center"/>
    </xf>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28" fillId="0" borderId="0">
      <alignment vertical="center"/>
    </xf>
    <xf numFmtId="0" fontId="28" fillId="0" borderId="0">
      <alignment vertical="center"/>
    </xf>
    <xf numFmtId="0" fontId="55" fillId="0" borderId="65" applyNumberFormat="0" applyFill="0" applyAlignment="0" applyProtection="0"/>
    <xf numFmtId="0" fontId="55" fillId="0" borderId="65"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233" fillId="0" borderId="65"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28" fillId="0" borderId="0">
      <alignment vertical="center"/>
    </xf>
    <xf numFmtId="0" fontId="28" fillId="0" borderId="0">
      <alignment vertical="center"/>
    </xf>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231" fillId="0" borderId="64" applyNumberFormat="0" applyFill="0" applyAlignment="0" applyProtection="0"/>
    <xf numFmtId="0" fontId="28" fillId="0" borderId="0">
      <alignment vertical="center"/>
    </xf>
    <xf numFmtId="0" fontId="28" fillId="0" borderId="0">
      <alignment vertical="center"/>
    </xf>
    <xf numFmtId="0" fontId="231" fillId="0" borderId="64" applyNumberFormat="0" applyFill="0" applyAlignment="0" applyProtection="0"/>
    <xf numFmtId="0" fontId="231" fillId="0" borderId="64" applyNumberFormat="0" applyFill="0" applyAlignment="0" applyProtection="0"/>
    <xf numFmtId="0" fontId="231" fillId="0" borderId="64" applyNumberFormat="0" applyFill="0" applyAlignment="0" applyProtection="0"/>
    <xf numFmtId="0" fontId="28" fillId="0" borderId="0">
      <alignment vertical="center"/>
    </xf>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18" fillId="0" borderId="0"/>
    <xf numFmtId="0" fontId="230" fillId="0" borderId="46" applyNumberFormat="0" applyFill="0" applyAlignment="0" applyProtection="0"/>
    <xf numFmtId="0" fontId="55" fillId="0" borderId="65" applyNumberFormat="0" applyFill="0" applyAlignment="0" applyProtection="0"/>
    <xf numFmtId="0" fontId="28" fillId="0" borderId="0">
      <alignment vertical="center"/>
    </xf>
    <xf numFmtId="0" fontId="230" fillId="0" borderId="46" applyNumberFormat="0" applyFill="0" applyAlignment="0" applyProtection="0"/>
    <xf numFmtId="0" fontId="230" fillId="0" borderId="46" applyNumberFormat="0" applyFill="0" applyAlignment="0" applyProtection="0"/>
    <xf numFmtId="0" fontId="230" fillId="0" borderId="46"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55" fillId="0" borderId="65" applyNumberFormat="0" applyFill="0" applyAlignment="0" applyProtection="0"/>
    <xf numFmtId="0" fontId="28" fillId="0" borderId="0">
      <alignment vertical="center"/>
    </xf>
    <xf numFmtId="0" fontId="28" fillId="0" borderId="0">
      <alignment vertical="center"/>
    </xf>
    <xf numFmtId="0" fontId="55" fillId="0" borderId="65" applyNumberFormat="0" applyFill="0" applyAlignment="0" applyProtection="0"/>
    <xf numFmtId="0" fontId="55" fillId="0" borderId="65" applyNumberFormat="0" applyFill="0" applyAlignment="0" applyProtection="0"/>
    <xf numFmtId="0" fontId="55" fillId="0" borderId="46" applyNumberFormat="0" applyFill="0" applyAlignment="0" applyProtection="0"/>
    <xf numFmtId="0" fontId="55" fillId="0" borderId="46" applyNumberFormat="0" applyFill="0" applyAlignment="0" applyProtection="0"/>
    <xf numFmtId="0" fontId="233" fillId="0" borderId="65" applyNumberFormat="0" applyFill="0" applyAlignment="0" applyProtection="0"/>
    <xf numFmtId="0" fontId="235" fillId="0" borderId="0" applyNumberFormat="0" applyFill="0" applyBorder="0" applyAlignment="0" applyProtection="0"/>
    <xf numFmtId="0" fontId="77" fillId="0" borderId="0" applyNumberFormat="0" applyFill="0" applyBorder="0" applyAlignment="0" applyProtection="0"/>
    <xf numFmtId="0" fontId="236" fillId="0" borderId="0" applyNumberFormat="0" applyFill="0" applyBorder="0" applyAlignment="0" applyProtection="0"/>
    <xf numFmtId="0" fontId="236" fillId="0" borderId="0" applyNumberFormat="0" applyFill="0" applyBorder="0" applyAlignment="0" applyProtection="0"/>
    <xf numFmtId="0" fontId="28" fillId="0" borderId="0">
      <alignment vertical="center"/>
    </xf>
    <xf numFmtId="0" fontId="28" fillId="0" borderId="0">
      <alignment vertical="center"/>
    </xf>
    <xf numFmtId="0" fontId="236" fillId="0" borderId="0" applyNumberFormat="0" applyFill="0" applyBorder="0" applyAlignment="0" applyProtection="0"/>
    <xf numFmtId="0" fontId="236" fillId="0" borderId="0" applyNumberFormat="0" applyFill="0" applyBorder="0" applyAlignment="0" applyProtection="0"/>
    <xf numFmtId="0" fontId="236" fillId="0" borderId="0" applyNumberFormat="0" applyFill="0" applyBorder="0" applyAlignment="0" applyProtection="0"/>
    <xf numFmtId="0" fontId="237" fillId="0" borderId="0" applyNumberFormat="0" applyFill="0" applyBorder="0" applyAlignment="0" applyProtection="0"/>
    <xf numFmtId="0" fontId="28" fillId="0" borderId="0">
      <alignment vertical="center"/>
    </xf>
    <xf numFmtId="0" fontId="28" fillId="0" borderId="0">
      <alignment vertical="center"/>
    </xf>
    <xf numFmtId="0" fontId="237" fillId="0" borderId="0" applyNumberFormat="0" applyFill="0" applyBorder="0" applyAlignment="0" applyProtection="0"/>
    <xf numFmtId="0" fontId="237" fillId="0" borderId="0" applyNumberFormat="0" applyFill="0" applyBorder="0" applyAlignment="0" applyProtection="0"/>
    <xf numFmtId="0" fontId="237" fillId="0" borderId="0" applyNumberFormat="0" applyFill="0" applyBorder="0" applyAlignment="0" applyProtection="0"/>
    <xf numFmtId="0" fontId="28" fillId="0" borderId="0">
      <alignment vertical="center"/>
    </xf>
    <xf numFmtId="0" fontId="28" fillId="0" borderId="0">
      <alignment vertical="center"/>
    </xf>
    <xf numFmtId="0" fontId="236" fillId="0" borderId="0" applyNumberFormat="0" applyFill="0" applyBorder="0" applyAlignment="0" applyProtection="0"/>
    <xf numFmtId="0" fontId="236" fillId="0" borderId="0" applyNumberFormat="0" applyFill="0" applyBorder="0" applyAlignment="0" applyProtection="0"/>
    <xf numFmtId="0" fontId="236" fillId="0" borderId="0" applyNumberFormat="0" applyFill="0" applyBorder="0" applyAlignment="0" applyProtection="0"/>
    <xf numFmtId="0" fontId="77" fillId="0" borderId="0" applyNumberFormat="0" applyFill="0" applyBorder="0" applyAlignment="0" applyProtection="0"/>
    <xf numFmtId="0" fontId="28" fillId="0" borderId="0">
      <alignment vertical="center"/>
    </xf>
    <xf numFmtId="0" fontId="28" fillId="0" borderId="0">
      <alignment vertical="center"/>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62" fillId="0" borderId="0" applyNumberFormat="0" applyFill="0" applyBorder="0" applyAlignment="0" applyProtection="0"/>
    <xf numFmtId="0" fontId="28" fillId="0" borderId="0">
      <alignment vertical="center"/>
    </xf>
    <xf numFmtId="0" fontId="28" fillId="0" borderId="0">
      <alignment vertical="center"/>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8" fillId="0" borderId="0">
      <alignment vertical="center"/>
    </xf>
    <xf numFmtId="0" fontId="28" fillId="0" borderId="0">
      <alignment vertical="center"/>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62" fillId="0" borderId="0" applyNumberFormat="0" applyFill="0" applyBorder="0" applyAlignment="0" applyProtection="0"/>
    <xf numFmtId="0" fontId="236" fillId="0" borderId="0" applyNumberFormat="0" applyFill="0" applyBorder="0" applyAlignment="0" applyProtection="0"/>
    <xf numFmtId="0" fontId="236" fillId="0" borderId="0" applyNumberFormat="0" applyFill="0" applyBorder="0" applyAlignment="0" applyProtection="0"/>
    <xf numFmtId="0" fontId="28" fillId="0" borderId="0">
      <alignment vertical="center"/>
    </xf>
    <xf numFmtId="0" fontId="28" fillId="0" borderId="0">
      <alignment vertical="center"/>
    </xf>
    <xf numFmtId="0" fontId="236" fillId="0" borderId="0" applyNumberFormat="0" applyFill="0" applyBorder="0" applyAlignment="0" applyProtection="0"/>
    <xf numFmtId="0" fontId="236" fillId="0" borderId="0" applyNumberFormat="0" applyFill="0" applyBorder="0" applyAlignment="0" applyProtection="0"/>
    <xf numFmtId="0" fontId="236" fillId="0" borderId="0" applyNumberFormat="0" applyFill="0" applyBorder="0" applyAlignment="0" applyProtection="0"/>
    <xf numFmtId="0" fontId="237" fillId="0" borderId="0" applyNumberFormat="0" applyFill="0" applyBorder="0" applyAlignment="0" applyProtection="0"/>
    <xf numFmtId="0" fontId="28" fillId="0" borderId="0">
      <alignment vertical="center"/>
    </xf>
    <xf numFmtId="0" fontId="28" fillId="0" borderId="0">
      <alignment vertical="center"/>
    </xf>
    <xf numFmtId="0" fontId="237" fillId="0" borderId="0" applyNumberFormat="0" applyFill="0" applyBorder="0" applyAlignment="0" applyProtection="0"/>
    <xf numFmtId="0" fontId="237" fillId="0" borderId="0" applyNumberFormat="0" applyFill="0" applyBorder="0" applyAlignment="0" applyProtection="0"/>
    <xf numFmtId="0" fontId="237" fillId="0" borderId="0" applyNumberFormat="0" applyFill="0" applyBorder="0" applyAlignment="0" applyProtection="0"/>
    <xf numFmtId="0" fontId="77" fillId="0" borderId="0" applyNumberFormat="0" applyFill="0" applyBorder="0" applyAlignment="0" applyProtection="0"/>
    <xf numFmtId="0" fontId="28" fillId="0" borderId="0">
      <alignment vertical="center"/>
    </xf>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235" fillId="0" borderId="0" applyNumberFormat="0" applyFill="0" applyBorder="0" applyAlignment="0" applyProtection="0"/>
    <xf numFmtId="0" fontId="28" fillId="0" borderId="0">
      <alignment vertical="center"/>
    </xf>
    <xf numFmtId="0" fontId="28" fillId="0" borderId="0">
      <alignment vertical="center"/>
    </xf>
    <xf numFmtId="0" fontId="235" fillId="0" borderId="0" applyNumberFormat="0" applyFill="0" applyBorder="0" applyAlignment="0" applyProtection="0"/>
    <xf numFmtId="0" fontId="235" fillId="0" borderId="0" applyNumberFormat="0" applyFill="0" applyBorder="0" applyAlignment="0" applyProtection="0"/>
    <xf numFmtId="0" fontId="236" fillId="0" borderId="0" applyNumberFormat="0" applyFill="0" applyBorder="0" applyAlignment="0" applyProtection="0"/>
    <xf numFmtId="0" fontId="236"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8" fillId="0" borderId="0">
      <alignment vertical="center"/>
    </xf>
    <xf numFmtId="0" fontId="28" fillId="0" borderId="0">
      <alignment vertical="center"/>
    </xf>
    <xf numFmtId="0" fontId="235" fillId="0" borderId="0" applyNumberFormat="0" applyFill="0" applyBorder="0" applyAlignment="0" applyProtection="0"/>
    <xf numFmtId="0" fontId="235" fillId="0" borderId="0" applyNumberFormat="0" applyFill="0" applyBorder="0" applyAlignment="0" applyProtection="0"/>
    <xf numFmtId="0" fontId="236"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8" fillId="0" borderId="0" applyNumberFormat="0" applyFill="0" applyBorder="0" applyAlignment="0" applyProtection="0"/>
    <xf numFmtId="0" fontId="28" fillId="0" borderId="0">
      <alignment vertical="center"/>
    </xf>
    <xf numFmtId="0" fontId="28" fillId="0" borderId="0">
      <alignment vertical="center"/>
    </xf>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8" fillId="0" borderId="0">
      <alignment vertical="center"/>
    </xf>
    <xf numFmtId="0" fontId="28" fillId="0" borderId="0">
      <alignment vertical="center"/>
    </xf>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6" fillId="0" borderId="0" applyNumberFormat="0" applyFill="0" applyBorder="0" applyAlignment="0" applyProtection="0"/>
    <xf numFmtId="0" fontId="28" fillId="0" borderId="0">
      <alignment vertical="center"/>
    </xf>
    <xf numFmtId="0" fontId="28" fillId="0" borderId="0">
      <alignment vertical="center"/>
    </xf>
    <xf numFmtId="0" fontId="236" fillId="0" borderId="0" applyNumberFormat="0" applyFill="0" applyBorder="0" applyAlignment="0" applyProtection="0"/>
    <xf numFmtId="0" fontId="236" fillId="0" borderId="0" applyNumberFormat="0" applyFill="0" applyBorder="0" applyAlignment="0" applyProtection="0"/>
    <xf numFmtId="0" fontId="236"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0" fontId="235" fillId="0" borderId="0" applyNumberFormat="0" applyFill="0" applyBorder="0" applyAlignment="0" applyProtection="0"/>
    <xf numFmtId="49" fontId="239" fillId="70" borderId="0" applyBorder="0" applyProtection="0">
      <alignment horizontal="left" vertical="top" wrapText="1"/>
    </xf>
    <xf numFmtId="0" fontId="17" fillId="0" borderId="0"/>
    <xf numFmtId="0" fontId="16" fillId="0" borderId="0"/>
    <xf numFmtId="0" fontId="15" fillId="0" borderId="0"/>
    <xf numFmtId="0" fontId="240" fillId="0" borderId="0"/>
    <xf numFmtId="0" fontId="45" fillId="0" borderId="0"/>
    <xf numFmtId="0" fontId="13" fillId="0" borderId="0"/>
    <xf numFmtId="0" fontId="12" fillId="0" borderId="0"/>
    <xf numFmtId="0" fontId="11" fillId="0" borderId="0"/>
    <xf numFmtId="0" fontId="10" fillId="0" borderId="0"/>
    <xf numFmtId="165" fontId="242" fillId="0" borderId="0" applyFont="0" applyFill="0" applyBorder="0" applyAlignment="0" applyProtection="0"/>
    <xf numFmtId="0" fontId="9" fillId="0" borderId="0"/>
    <xf numFmtId="0" fontId="33" fillId="0" borderId="0"/>
    <xf numFmtId="44" fontId="9" fillId="0" borderId="0" applyFont="0" applyFill="0" applyBorder="0" applyAlignment="0" applyProtection="0"/>
    <xf numFmtId="9" fontId="249" fillId="0" borderId="0" applyFont="0" applyFill="0" applyBorder="0" applyAlignment="0" applyProtection="0"/>
    <xf numFmtId="0" fontId="7" fillId="0" borderId="0"/>
    <xf numFmtId="166" fontId="7" fillId="0" borderId="0" applyFont="0" applyFill="0" applyBorder="0" applyAlignment="0" applyProtection="0"/>
    <xf numFmtId="9" fontId="7" fillId="0" borderId="0" applyFont="0" applyFill="0" applyBorder="0" applyAlignment="0" applyProtection="0"/>
    <xf numFmtId="0" fontId="6" fillId="0" borderId="0"/>
    <xf numFmtId="0" fontId="5"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cellStyleXfs>
  <cellXfs count="1279">
    <xf numFmtId="0" fontId="0" fillId="0" borderId="0" xfId="0"/>
    <xf numFmtId="0" fontId="37" fillId="4" borderId="0" xfId="0" applyFont="1" applyFill="1"/>
    <xf numFmtId="0" fontId="33" fillId="4" borderId="0" xfId="0" applyFont="1" applyFill="1" applyAlignment="1">
      <alignment vertical="center"/>
    </xf>
    <xf numFmtId="0" fontId="37" fillId="4" borderId="0" xfId="0" applyFont="1" applyFill="1" applyAlignment="1">
      <alignment horizontal="left" vertical="center"/>
    </xf>
    <xf numFmtId="0" fontId="33" fillId="4" borderId="0" xfId="0" quotePrefix="1" applyFont="1" applyFill="1" applyAlignment="1">
      <alignment horizontal="center" vertical="center"/>
    </xf>
    <xf numFmtId="0" fontId="37" fillId="4" borderId="0" xfId="0" applyFont="1" applyFill="1" applyAlignment="1">
      <alignment vertical="center"/>
    </xf>
    <xf numFmtId="0" fontId="44" fillId="4" borderId="0" xfId="0" applyFont="1" applyFill="1"/>
    <xf numFmtId="0" fontId="28" fillId="4" borderId="0" xfId="0" applyFont="1" applyFill="1" applyAlignment="1">
      <alignment horizontal="left"/>
    </xf>
    <xf numFmtId="0" fontId="32" fillId="4" borderId="0" xfId="0" applyFont="1" applyFill="1" applyAlignment="1">
      <alignment horizontal="right" vertical="center"/>
    </xf>
    <xf numFmtId="0" fontId="37" fillId="4" borderId="5" xfId="0" applyFont="1" applyFill="1" applyBorder="1" applyAlignment="1">
      <alignment vertical="center"/>
    </xf>
    <xf numFmtId="0" fontId="34" fillId="4" borderId="5" xfId="0" applyFont="1" applyFill="1" applyBorder="1" applyAlignment="1">
      <alignment horizontal="center" vertical="center"/>
    </xf>
    <xf numFmtId="0" fontId="34" fillId="4" borderId="16" xfId="0" applyFont="1" applyFill="1" applyBorder="1" applyAlignment="1">
      <alignment vertical="center"/>
    </xf>
    <xf numFmtId="0" fontId="37" fillId="4" borderId="16" xfId="0" applyFont="1" applyFill="1" applyBorder="1" applyAlignment="1">
      <alignment vertical="center"/>
    </xf>
    <xf numFmtId="0" fontId="34" fillId="4" borderId="16" xfId="0" applyFont="1" applyFill="1" applyBorder="1" applyAlignment="1">
      <alignment horizontal="center" vertical="center"/>
    </xf>
    <xf numFmtId="0" fontId="33" fillId="4" borderId="0" xfId="0" applyFont="1" applyFill="1"/>
    <xf numFmtId="0" fontId="37" fillId="4" borderId="0" xfId="0" applyFont="1" applyFill="1" applyAlignment="1">
      <alignment horizontal="left"/>
    </xf>
    <xf numFmtId="0" fontId="37" fillId="4" borderId="21" xfId="0" applyFont="1" applyFill="1" applyBorder="1"/>
    <xf numFmtId="0" fontId="37" fillId="4" borderId="15" xfId="0" applyFont="1" applyFill="1" applyBorder="1"/>
    <xf numFmtId="0" fontId="28" fillId="4" borderId="27" xfId="0" applyFont="1" applyFill="1" applyBorder="1" applyAlignment="1">
      <alignment horizontal="left"/>
    </xf>
    <xf numFmtId="0" fontId="34" fillId="4" borderId="0" xfId="0" applyFont="1" applyFill="1"/>
    <xf numFmtId="0" fontId="28" fillId="4" borderId="28" xfId="0" applyFont="1" applyFill="1" applyBorder="1" applyAlignment="1">
      <alignment horizontal="left"/>
    </xf>
    <xf numFmtId="0" fontId="49" fillId="2" borderId="0" xfId="0" applyFont="1" applyFill="1"/>
    <xf numFmtId="0" fontId="50" fillId="2" borderId="0" xfId="0" applyFont="1" applyFill="1" applyAlignment="1">
      <alignment vertical="center"/>
    </xf>
    <xf numFmtId="0" fontId="50" fillId="2" borderId="0" xfId="0" applyFont="1" applyFill="1" applyAlignment="1">
      <alignment horizontal="right" vertical="center"/>
    </xf>
    <xf numFmtId="0" fontId="49" fillId="2" borderId="0" xfId="0" applyFont="1" applyFill="1" applyAlignment="1">
      <alignment horizontal="centerContinuous" vertical="center"/>
    </xf>
    <xf numFmtId="0" fontId="50" fillId="2" borderId="0" xfId="0" applyFont="1" applyFill="1" applyAlignment="1">
      <alignment horizontal="centerContinuous" vertical="center"/>
    </xf>
    <xf numFmtId="0" fontId="50" fillId="2" borderId="0" xfId="0" applyFont="1" applyFill="1" applyAlignment="1">
      <alignment horizontal="center" vertical="center"/>
    </xf>
    <xf numFmtId="0" fontId="49" fillId="2" borderId="0" xfId="0" quotePrefix="1" applyFont="1" applyFill="1" applyAlignment="1">
      <alignment horizontal="center" vertical="center"/>
    </xf>
    <xf numFmtId="0" fontId="49" fillId="2" borderId="0" xfId="0" applyFont="1" applyFill="1" applyAlignment="1">
      <alignment horizontal="left" vertical="center"/>
    </xf>
    <xf numFmtId="0" fontId="49" fillId="2" borderId="0" xfId="0" applyFont="1" applyFill="1" applyAlignment="1">
      <alignment horizontal="left" vertical="top"/>
    </xf>
    <xf numFmtId="169" fontId="29" fillId="10" borderId="0" xfId="1" applyNumberFormat="1" applyFont="1" applyFill="1" applyBorder="1" applyAlignment="1" applyProtection="1">
      <alignment horizontal="right" vertical="center"/>
    </xf>
    <xf numFmtId="0" fontId="34" fillId="0" borderId="0" xfId="58858" applyFont="1"/>
    <xf numFmtId="0" fontId="16" fillId="0" borderId="0" xfId="58858"/>
    <xf numFmtId="0" fontId="16" fillId="8" borderId="36" xfId="58858" applyFill="1" applyBorder="1"/>
    <xf numFmtId="0" fontId="55" fillId="0" borderId="0" xfId="58858" applyFont="1" applyAlignment="1">
      <alignment horizontal="center"/>
    </xf>
    <xf numFmtId="0" fontId="14" fillId="8" borderId="36" xfId="58858" applyFont="1" applyFill="1" applyBorder="1"/>
    <xf numFmtId="0" fontId="45" fillId="0" borderId="0" xfId="58861"/>
    <xf numFmtId="0" fontId="241" fillId="0" borderId="0" xfId="58861" applyFont="1" applyAlignment="1">
      <alignment horizontal="center"/>
    </xf>
    <xf numFmtId="0" fontId="46" fillId="5" borderId="30" xfId="58861" applyFont="1" applyFill="1" applyBorder="1" applyAlignment="1">
      <alignment horizontal="center" vertical="top"/>
    </xf>
    <xf numFmtId="0" fontId="46" fillId="5" borderId="30" xfId="58862" applyFont="1" applyFill="1" applyBorder="1" applyAlignment="1">
      <alignment horizontal="center" vertical="top"/>
    </xf>
    <xf numFmtId="0" fontId="46" fillId="0" borderId="31" xfId="58861" applyFont="1" applyBorder="1" applyAlignment="1">
      <alignment horizontal="center" vertical="top"/>
    </xf>
    <xf numFmtId="0" fontId="46" fillId="0" borderId="31" xfId="58862" applyFont="1" applyBorder="1" applyAlignment="1">
      <alignment horizontal="left" vertical="top"/>
    </xf>
    <xf numFmtId="0" fontId="46" fillId="0" borderId="31" xfId="58861" quotePrefix="1" applyFont="1" applyBorder="1" applyAlignment="1">
      <alignment horizontal="center" vertical="top"/>
    </xf>
    <xf numFmtId="0" fontId="13" fillId="0" borderId="0" xfId="58862"/>
    <xf numFmtId="0" fontId="34" fillId="0" borderId="0" xfId="0" applyFont="1"/>
    <xf numFmtId="0" fontId="46" fillId="0" borderId="31" xfId="58861" applyFont="1" applyBorder="1" applyAlignment="1">
      <alignment horizontal="left" vertical="top"/>
    </xf>
    <xf numFmtId="0" fontId="46" fillId="0" borderId="31" xfId="58861" quotePrefix="1" applyFont="1" applyBorder="1" applyAlignment="1">
      <alignment horizontal="left" vertical="top"/>
    </xf>
    <xf numFmtId="175" fontId="0" fillId="0" borderId="0" xfId="1" applyNumberFormat="1" applyFont="1"/>
    <xf numFmtId="0" fontId="62" fillId="0" borderId="0" xfId="48" applyFont="1" applyAlignment="1">
      <alignment horizontal="center"/>
    </xf>
    <xf numFmtId="164" fontId="16" fillId="0" borderId="0" xfId="58858" applyNumberFormat="1"/>
    <xf numFmtId="173" fontId="0" fillId="0" borderId="0" xfId="0" applyNumberFormat="1"/>
    <xf numFmtId="0" fontId="8" fillId="8" borderId="36" xfId="58858" applyFont="1" applyFill="1" applyBorder="1"/>
    <xf numFmtId="0" fontId="16" fillId="0" borderId="36" xfId="58858" applyBorder="1"/>
    <xf numFmtId="0" fontId="32" fillId="75" borderId="11" xfId="0" quotePrefix="1" applyFont="1" applyFill="1" applyBorder="1" applyAlignment="1">
      <alignment horizontal="left" vertical="center"/>
    </xf>
    <xf numFmtId="5" fontId="38" fillId="75" borderId="11" xfId="0" applyNumberFormat="1" applyFont="1" applyFill="1" applyBorder="1" applyAlignment="1">
      <alignment horizontal="right" vertical="center"/>
    </xf>
    <xf numFmtId="5" fontId="38" fillId="76" borderId="11" xfId="0" applyNumberFormat="1" applyFont="1" applyFill="1" applyBorder="1" applyAlignment="1">
      <alignment horizontal="right" vertical="center"/>
    </xf>
    <xf numFmtId="5" fontId="38" fillId="75" borderId="11" xfId="0" applyNumberFormat="1" applyFont="1" applyFill="1" applyBorder="1" applyAlignment="1">
      <alignment vertical="center"/>
    </xf>
    <xf numFmtId="0" fontId="32" fillId="75" borderId="26" xfId="0" applyFont="1" applyFill="1" applyBorder="1" applyAlignment="1">
      <alignment vertical="center"/>
    </xf>
    <xf numFmtId="5" fontId="38" fillId="75" borderId="14" xfId="0" applyNumberFormat="1" applyFont="1" applyFill="1" applyBorder="1" applyAlignment="1">
      <alignment horizontal="right" vertical="center"/>
    </xf>
    <xf numFmtId="5" fontId="38" fillId="75" borderId="14" xfId="0" applyNumberFormat="1" applyFont="1" applyFill="1" applyBorder="1" applyAlignment="1">
      <alignment vertical="center"/>
    </xf>
    <xf numFmtId="5" fontId="38" fillId="75" borderId="37" xfId="0" applyNumberFormat="1" applyFont="1" applyFill="1" applyBorder="1" applyAlignment="1">
      <alignment horizontal="right" vertical="center"/>
    </xf>
    <xf numFmtId="5" fontId="38" fillId="75" borderId="76" xfId="0" applyNumberFormat="1" applyFont="1" applyFill="1" applyBorder="1" applyAlignment="1">
      <alignment horizontal="right" vertical="center"/>
    </xf>
    <xf numFmtId="5" fontId="38" fillId="75" borderId="77" xfId="0" applyNumberFormat="1" applyFont="1" applyFill="1" applyBorder="1" applyAlignment="1">
      <alignment vertical="center"/>
    </xf>
    <xf numFmtId="5" fontId="38" fillId="75" borderId="81" xfId="0" applyNumberFormat="1" applyFont="1" applyFill="1" applyBorder="1" applyAlignment="1">
      <alignment horizontal="right" vertical="center"/>
    </xf>
    <xf numFmtId="5" fontId="38" fillId="78" borderId="48" xfId="0" applyNumberFormat="1" applyFont="1" applyFill="1" applyBorder="1" applyAlignment="1">
      <alignment horizontal="right" vertical="center"/>
    </xf>
    <xf numFmtId="5" fontId="38" fillId="78" borderId="81" xfId="0" applyNumberFormat="1" applyFont="1" applyFill="1" applyBorder="1" applyAlignment="1">
      <alignment horizontal="right" vertical="center"/>
    </xf>
    <xf numFmtId="5" fontId="38" fillId="75" borderId="48" xfId="0" applyNumberFormat="1" applyFont="1" applyFill="1" applyBorder="1" applyAlignment="1">
      <alignment horizontal="right" vertical="center"/>
    </xf>
    <xf numFmtId="5" fontId="38" fillId="78" borderId="48" xfId="0" applyNumberFormat="1" applyFont="1" applyFill="1" applyBorder="1" applyAlignment="1">
      <alignment vertical="center"/>
    </xf>
    <xf numFmtId="5" fontId="38" fillId="78" borderId="81" xfId="0" applyNumberFormat="1" applyFont="1" applyFill="1" applyBorder="1" applyAlignment="1">
      <alignment vertical="center"/>
    </xf>
    <xf numFmtId="5" fontId="38" fillId="77" borderId="48" xfId="0" applyNumberFormat="1" applyFont="1" applyFill="1" applyBorder="1" applyAlignment="1" applyProtection="1">
      <alignment horizontal="right" vertical="center"/>
      <protection locked="0"/>
    </xf>
    <xf numFmtId="5" fontId="38" fillId="77" borderId="81" xfId="0" applyNumberFormat="1" applyFont="1" applyFill="1" applyBorder="1" applyAlignment="1" applyProtection="1">
      <alignment horizontal="right" vertical="center"/>
      <protection locked="0"/>
    </xf>
    <xf numFmtId="0" fontId="38" fillId="75" borderId="80" xfId="0" applyFont="1" applyFill="1" applyBorder="1" applyAlignment="1">
      <alignment vertical="center"/>
    </xf>
    <xf numFmtId="5" fontId="38" fillId="75" borderId="48" xfId="0" applyNumberFormat="1" applyFont="1" applyFill="1" applyBorder="1" applyAlignment="1">
      <alignment vertical="center"/>
    </xf>
    <xf numFmtId="5" fontId="38" fillId="75" borderId="83" xfId="0" applyNumberFormat="1" applyFont="1" applyFill="1" applyBorder="1" applyAlignment="1">
      <alignment horizontal="right" vertical="center"/>
    </xf>
    <xf numFmtId="5" fontId="38" fillId="75" borderId="84" xfId="0" applyNumberFormat="1" applyFont="1" applyFill="1" applyBorder="1" applyAlignment="1">
      <alignment vertical="center"/>
    </xf>
    <xf numFmtId="0" fontId="32" fillId="75" borderId="85" xfId="0" quotePrefix="1" applyFont="1" applyFill="1" applyBorder="1" applyAlignment="1">
      <alignment horizontal="left" vertical="center"/>
    </xf>
    <xf numFmtId="5" fontId="32" fillId="75" borderId="85" xfId="0" applyNumberFormat="1" applyFont="1" applyFill="1" applyBorder="1" applyAlignment="1">
      <alignment vertical="center"/>
    </xf>
    <xf numFmtId="0" fontId="49" fillId="84" borderId="27" xfId="0" applyFont="1" applyFill="1" applyBorder="1" applyAlignment="1">
      <alignment horizontal="center" vertical="center"/>
    </xf>
    <xf numFmtId="0" fontId="50" fillId="84" borderId="73" xfId="0" applyFont="1" applyFill="1" applyBorder="1" applyAlignment="1">
      <alignment horizontal="center" vertical="center"/>
    </xf>
    <xf numFmtId="0" fontId="50" fillId="84" borderId="70" xfId="0" applyFont="1" applyFill="1" applyBorder="1" applyAlignment="1">
      <alignment horizontal="center"/>
    </xf>
    <xf numFmtId="0" fontId="49" fillId="84" borderId="73" xfId="0" applyFont="1" applyFill="1" applyBorder="1" applyAlignment="1">
      <alignment horizontal="center"/>
    </xf>
    <xf numFmtId="0" fontId="50" fillId="84" borderId="70" xfId="0" applyFont="1" applyFill="1" applyBorder="1" applyAlignment="1">
      <alignment horizontal="center" vertical="center"/>
    </xf>
    <xf numFmtId="0" fontId="50" fillId="84" borderId="66" xfId="0" applyFont="1" applyFill="1" applyBorder="1" applyAlignment="1">
      <alignment horizontal="center" vertical="center"/>
    </xf>
    <xf numFmtId="0" fontId="50" fillId="84" borderId="0" xfId="0" applyFont="1" applyFill="1" applyAlignment="1">
      <alignment horizontal="center" vertical="center"/>
    </xf>
    <xf numFmtId="0" fontId="50" fillId="84" borderId="66" xfId="0" applyFont="1" applyFill="1" applyBorder="1" applyAlignment="1">
      <alignment horizontal="center"/>
    </xf>
    <xf numFmtId="0" fontId="50" fillId="84" borderId="28" xfId="0" applyFont="1" applyFill="1" applyBorder="1" applyAlignment="1">
      <alignment horizontal="center" vertical="center"/>
    </xf>
    <xf numFmtId="0" fontId="50" fillId="84" borderId="73" xfId="0" applyFont="1" applyFill="1" applyBorder="1" applyAlignment="1">
      <alignment horizontal="center"/>
    </xf>
    <xf numFmtId="0" fontId="29" fillId="84" borderId="23" xfId="0" applyFont="1" applyFill="1" applyBorder="1" applyAlignment="1">
      <alignment horizontal="center" vertical="center"/>
    </xf>
    <xf numFmtId="0" fontId="50" fillId="84" borderId="35" xfId="0" quotePrefix="1" applyFont="1" applyFill="1" applyBorder="1" applyAlignment="1">
      <alignment horizontal="center" vertical="center"/>
    </xf>
    <xf numFmtId="0" fontId="50" fillId="84" borderId="35" xfId="0" applyFont="1" applyFill="1" applyBorder="1" applyAlignment="1">
      <alignment horizontal="center" vertical="center"/>
    </xf>
    <xf numFmtId="0" fontId="50" fillId="84" borderId="0" xfId="0" applyFont="1" applyFill="1" applyAlignment="1">
      <alignment horizontal="center"/>
    </xf>
    <xf numFmtId="0" fontId="50" fillId="84" borderId="29" xfId="0" applyFont="1" applyFill="1" applyBorder="1" applyAlignment="1">
      <alignment horizontal="center" vertical="center"/>
    </xf>
    <xf numFmtId="1" fontId="49" fillId="83" borderId="5" xfId="0" applyNumberFormat="1" applyFont="1" applyFill="1" applyBorder="1" applyAlignment="1">
      <alignment horizontal="center" vertical="center"/>
    </xf>
    <xf numFmtId="0" fontId="50" fillId="84" borderId="35" xfId="0" applyFont="1" applyFill="1" applyBorder="1" applyAlignment="1">
      <alignment horizontal="center"/>
    </xf>
    <xf numFmtId="0" fontId="50" fillId="0" borderId="0" xfId="0" quotePrefix="1" applyFont="1" applyAlignment="1">
      <alignment horizontal="left" vertical="center"/>
    </xf>
    <xf numFmtId="0" fontId="32" fillId="75" borderId="29" xfId="0" applyFont="1" applyFill="1" applyBorder="1" applyAlignment="1">
      <alignment vertical="center"/>
    </xf>
    <xf numFmtId="5" fontId="38" fillId="75" borderId="16" xfId="0" applyNumberFormat="1" applyFont="1" applyFill="1" applyBorder="1" applyAlignment="1">
      <alignment horizontal="right" vertical="center"/>
    </xf>
    <xf numFmtId="5" fontId="38" fillId="75" borderId="16" xfId="0" applyNumberFormat="1" applyFont="1" applyFill="1" applyBorder="1" applyAlignment="1">
      <alignment vertical="center"/>
    </xf>
    <xf numFmtId="5" fontId="38" fillId="75" borderId="23" xfId="0" applyNumberFormat="1" applyFont="1" applyFill="1" applyBorder="1" applyAlignment="1">
      <alignment horizontal="right" vertical="center"/>
    </xf>
    <xf numFmtId="0" fontId="49" fillId="0" borderId="76" xfId="0" applyFont="1" applyBorder="1" applyAlignment="1">
      <alignment vertical="center"/>
    </xf>
    <xf numFmtId="0" fontId="49" fillId="0" borderId="81" xfId="0" quotePrefix="1" applyFont="1" applyBorder="1" applyAlignment="1">
      <alignment horizontal="left" vertical="center"/>
    </xf>
    <xf numFmtId="0" fontId="49" fillId="0" borderId="81" xfId="0" applyFont="1" applyBorder="1" applyAlignment="1">
      <alignment vertical="center"/>
    </xf>
    <xf numFmtId="5" fontId="38" fillId="0" borderId="76" xfId="0" applyNumberFormat="1" applyFont="1" applyBorder="1" applyAlignment="1">
      <alignment horizontal="right" vertical="center"/>
    </xf>
    <xf numFmtId="5" fontId="38" fillId="74" borderId="76" xfId="0" applyNumberFormat="1" applyFont="1" applyFill="1" applyBorder="1" applyAlignment="1">
      <alignment horizontal="right" vertical="center"/>
    </xf>
    <xf numFmtId="5" fontId="38" fillId="81" borderId="76" xfId="0" applyNumberFormat="1" applyFont="1" applyFill="1" applyBorder="1" applyAlignment="1">
      <alignment horizontal="right" vertical="center"/>
    </xf>
    <xf numFmtId="5" fontId="38" fillId="74" borderId="81" xfId="0" applyNumberFormat="1" applyFont="1" applyFill="1" applyBorder="1" applyAlignment="1">
      <alignment horizontal="right" vertical="center"/>
    </xf>
    <xf numFmtId="5" fontId="38" fillId="0" borderId="81" xfId="0" applyNumberFormat="1" applyFont="1" applyBorder="1" applyAlignment="1">
      <alignment horizontal="right" vertical="center"/>
    </xf>
    <xf numFmtId="5" fontId="38" fillId="82" borderId="81" xfId="0" applyNumberFormat="1" applyFont="1" applyFill="1" applyBorder="1" applyAlignment="1" applyProtection="1">
      <alignment horizontal="right" vertical="center"/>
      <protection locked="0"/>
    </xf>
    <xf numFmtId="5" fontId="38" fillId="74" borderId="81" xfId="0" applyNumberFormat="1" applyFont="1" applyFill="1" applyBorder="1" applyAlignment="1">
      <alignment vertical="center"/>
    </xf>
    <xf numFmtId="5" fontId="38" fillId="83" borderId="81" xfId="0" applyNumberFormat="1" applyFont="1" applyFill="1" applyBorder="1" applyAlignment="1">
      <alignment horizontal="right" vertical="center"/>
    </xf>
    <xf numFmtId="5" fontId="38" fillId="0" borderId="81" xfId="0" applyNumberFormat="1" applyFont="1" applyBorder="1" applyAlignment="1">
      <alignment vertical="center"/>
    </xf>
    <xf numFmtId="5" fontId="38" fillId="0" borderId="83" xfId="0" applyNumberFormat="1" applyFont="1" applyBorder="1" applyAlignment="1">
      <alignment horizontal="right" vertical="center"/>
    </xf>
    <xf numFmtId="5" fontId="38" fillId="82" borderId="83" xfId="0" applyNumberFormat="1" applyFont="1" applyFill="1" applyBorder="1" applyAlignment="1" applyProtection="1">
      <alignment horizontal="right" vertical="center"/>
      <protection locked="0"/>
    </xf>
    <xf numFmtId="5" fontId="38" fillId="0" borderId="83" xfId="0" applyNumberFormat="1" applyFont="1" applyBorder="1" applyAlignment="1">
      <alignment vertical="center"/>
    </xf>
    <xf numFmtId="5" fontId="32" fillId="0" borderId="85" xfId="0" applyNumberFormat="1" applyFont="1" applyBorder="1" applyAlignment="1">
      <alignment horizontal="right" vertical="center"/>
    </xf>
    <xf numFmtId="5" fontId="32" fillId="0" borderId="85" xfId="0" applyNumberFormat="1" applyFont="1" applyBorder="1" applyAlignment="1">
      <alignment vertical="center"/>
    </xf>
    <xf numFmtId="0" fontId="28" fillId="4" borderId="0" xfId="0" applyFont="1" applyFill="1"/>
    <xf numFmtId="5" fontId="49" fillId="86" borderId="11" xfId="0" applyNumberFormat="1" applyFont="1" applyFill="1" applyBorder="1" applyAlignment="1">
      <alignment horizontal="center" vertical="center"/>
    </xf>
    <xf numFmtId="0" fontId="28" fillId="4" borderId="0" xfId="0" applyFont="1" applyFill="1" applyAlignment="1">
      <alignment horizontal="left" vertical="center"/>
    </xf>
    <xf numFmtId="188" fontId="115" fillId="87" borderId="11" xfId="58866" applyNumberFormat="1" applyFont="1" applyFill="1" applyBorder="1" applyAlignment="1" applyProtection="1">
      <alignment horizontal="center" vertical="center"/>
    </xf>
    <xf numFmtId="0" fontId="49" fillId="4" borderId="11" xfId="0" quotePrefix="1" applyFont="1" applyFill="1" applyBorder="1" applyAlignment="1">
      <alignment horizontal="center" vertical="center"/>
    </xf>
    <xf numFmtId="1" fontId="49" fillId="9" borderId="11" xfId="0" applyNumberFormat="1" applyFont="1" applyFill="1" applyBorder="1" applyAlignment="1">
      <alignment horizontal="center" vertical="center"/>
    </xf>
    <xf numFmtId="0" fontId="49" fillId="6" borderId="11" xfId="0" quotePrefix="1" applyFont="1" applyFill="1" applyBorder="1" applyAlignment="1">
      <alignment horizontal="center" vertical="center"/>
    </xf>
    <xf numFmtId="0" fontId="33" fillId="84" borderId="0" xfId="0" applyFont="1" applyFill="1" applyAlignment="1">
      <alignment vertical="center"/>
    </xf>
    <xf numFmtId="0" fontId="28" fillId="84" borderId="0" xfId="0" applyFont="1" applyFill="1"/>
    <xf numFmtId="0" fontId="34" fillId="84" borderId="0" xfId="0" applyFont="1" applyFill="1" applyAlignment="1">
      <alignment horizontal="right" vertical="center"/>
    </xf>
    <xf numFmtId="0" fontId="28" fillId="84" borderId="0" xfId="0" applyFont="1" applyFill="1" applyProtection="1">
      <protection locked="0"/>
    </xf>
    <xf numFmtId="0" fontId="34" fillId="84" borderId="0" xfId="0" applyFont="1" applyFill="1" applyAlignment="1">
      <alignment horizontal="centerContinuous"/>
    </xf>
    <xf numFmtId="0" fontId="33" fillId="84" borderId="0" xfId="0" applyFont="1" applyFill="1" applyAlignment="1">
      <alignment horizontal="centerContinuous"/>
    </xf>
    <xf numFmtId="0" fontId="30" fillId="84" borderId="2" xfId="0" applyFont="1" applyFill="1" applyBorder="1" applyAlignment="1">
      <alignment horizontal="center"/>
    </xf>
    <xf numFmtId="0" fontId="34" fillId="84" borderId="0" xfId="0" applyFont="1" applyFill="1" applyAlignment="1">
      <alignment horizontal="centerContinuous" vertical="center"/>
    </xf>
    <xf numFmtId="0" fontId="33" fillId="84" borderId="0" xfId="0" applyFont="1" applyFill="1" applyAlignment="1">
      <alignment horizontal="centerContinuous" vertical="center"/>
    </xf>
    <xf numFmtId="0" fontId="30" fillId="84" borderId="13" xfId="0" applyFont="1" applyFill="1" applyBorder="1" applyAlignment="1">
      <alignment horizontal="center" vertical="center"/>
    </xf>
    <xf numFmtId="0" fontId="30" fillId="2" borderId="19" xfId="0" quotePrefix="1" applyFont="1" applyFill="1" applyBorder="1" applyAlignment="1">
      <alignment horizontal="center" vertical="center"/>
    </xf>
    <xf numFmtId="0" fontId="35" fillId="84" borderId="6" xfId="0" applyFont="1" applyFill="1" applyBorder="1" applyAlignment="1">
      <alignment vertical="center"/>
    </xf>
    <xf numFmtId="0" fontId="33" fillId="84" borderId="7" xfId="0" applyFont="1" applyFill="1" applyBorder="1" applyAlignment="1">
      <alignment vertical="center"/>
    </xf>
    <xf numFmtId="0" fontId="28" fillId="84" borderId="7" xfId="0" applyFont="1" applyFill="1" applyBorder="1" applyAlignment="1">
      <alignment vertical="center"/>
    </xf>
    <xf numFmtId="0" fontId="28" fillId="84" borderId="3" xfId="0" applyFont="1" applyFill="1" applyBorder="1" applyAlignment="1">
      <alignment vertical="center"/>
    </xf>
    <xf numFmtId="10" fontId="32" fillId="8" borderId="11" xfId="0" applyNumberFormat="1" applyFont="1" applyFill="1" applyBorder="1" applyAlignment="1">
      <alignment horizontal="center" vertical="center" wrapText="1"/>
    </xf>
    <xf numFmtId="169" fontId="32" fillId="8" borderId="11" xfId="1" applyNumberFormat="1" applyFont="1" applyFill="1" applyBorder="1" applyAlignment="1" applyProtection="1">
      <alignment horizontal="center" vertical="center" wrapText="1"/>
    </xf>
    <xf numFmtId="0" fontId="32" fillId="8" borderId="11" xfId="0" applyFont="1" applyFill="1" applyBorder="1" applyAlignment="1">
      <alignment horizontal="center" vertical="center" wrapText="1"/>
    </xf>
    <xf numFmtId="0" fontId="34" fillId="84" borderId="8" xfId="0" applyFont="1" applyFill="1" applyBorder="1" applyAlignment="1">
      <alignment vertical="center"/>
    </xf>
    <xf numFmtId="0" fontId="34" fillId="84" borderId="0" xfId="0" applyFont="1" applyFill="1" applyAlignment="1">
      <alignment vertical="center"/>
    </xf>
    <xf numFmtId="0" fontId="28" fillId="84" borderId="0" xfId="0" applyFont="1" applyFill="1" applyAlignment="1">
      <alignment vertical="center"/>
    </xf>
    <xf numFmtId="0" fontId="28" fillId="84" borderId="9" xfId="0" applyFont="1" applyFill="1" applyBorder="1" applyAlignment="1">
      <alignment vertical="center"/>
    </xf>
    <xf numFmtId="0" fontId="38" fillId="84" borderId="0" xfId="0" applyFont="1" applyFill="1" applyAlignment="1">
      <alignment horizontal="center"/>
    </xf>
    <xf numFmtId="0" fontId="38" fillId="84" borderId="0" xfId="0" applyFont="1" applyFill="1"/>
    <xf numFmtId="0" fontId="33" fillId="84" borderId="69" xfId="0" applyFont="1" applyFill="1" applyBorder="1" applyAlignment="1">
      <alignment horizontal="left" vertical="center" indent="1"/>
    </xf>
    <xf numFmtId="0" fontId="33" fillId="84" borderId="47" xfId="0" applyFont="1" applyFill="1" applyBorder="1" applyAlignment="1">
      <alignment horizontal="left" vertical="center" indent="1"/>
    </xf>
    <xf numFmtId="0" fontId="33" fillId="84" borderId="47" xfId="0" applyFont="1" applyFill="1" applyBorder="1" applyAlignment="1">
      <alignment vertical="center"/>
    </xf>
    <xf numFmtId="188" fontId="247" fillId="79" borderId="76" xfId="58866" applyNumberFormat="1" applyFont="1" applyFill="1" applyBorder="1" applyAlignment="1" applyProtection="1">
      <alignment vertical="center"/>
    </xf>
    <xf numFmtId="5" fontId="33" fillId="88" borderId="76" xfId="0" applyNumberFormat="1" applyFont="1" applyFill="1" applyBorder="1" applyAlignment="1">
      <alignment horizontal="right" vertical="center"/>
    </xf>
    <xf numFmtId="5" fontId="33" fillId="88" borderId="88" xfId="0" applyNumberFormat="1" applyFont="1" applyFill="1" applyBorder="1" applyAlignment="1">
      <alignment horizontal="right" vertical="center"/>
    </xf>
    <xf numFmtId="10" fontId="38" fillId="89" borderId="76" xfId="58870" applyNumberFormat="1" applyFont="1" applyFill="1" applyBorder="1" applyAlignment="1" applyProtection="1">
      <alignment horizontal="center" vertical="center"/>
    </xf>
    <xf numFmtId="169" fontId="38" fillId="90" borderId="76" xfId="1" applyNumberFormat="1" applyFont="1" applyFill="1" applyBorder="1" applyAlignment="1" applyProtection="1">
      <alignment horizontal="right" vertical="center"/>
    </xf>
    <xf numFmtId="0" fontId="33" fillId="84" borderId="68" xfId="0" applyFont="1" applyFill="1" applyBorder="1" applyAlignment="1">
      <alignment horizontal="left" vertical="center" indent="1"/>
    </xf>
    <xf numFmtId="0" fontId="33" fillId="84" borderId="48" xfId="0" applyFont="1" applyFill="1" applyBorder="1" applyAlignment="1">
      <alignment horizontal="left" vertical="center" indent="1"/>
    </xf>
    <xf numFmtId="0" fontId="33" fillId="84" borderId="48" xfId="0" applyFont="1" applyFill="1" applyBorder="1" applyAlignment="1">
      <alignment vertical="center"/>
    </xf>
    <xf numFmtId="188" fontId="247" fillId="79" borderId="81" xfId="58866" applyNumberFormat="1" applyFont="1" applyFill="1" applyBorder="1" applyAlignment="1" applyProtection="1">
      <alignment vertical="center"/>
    </xf>
    <xf numFmtId="5" fontId="33" fillId="88" borderId="81" xfId="0" applyNumberFormat="1" applyFont="1" applyFill="1" applyBorder="1" applyAlignment="1">
      <alignment horizontal="right" vertical="center"/>
    </xf>
    <xf numFmtId="5" fontId="33" fillId="88" borderId="89" xfId="0" applyNumberFormat="1" applyFont="1" applyFill="1" applyBorder="1" applyAlignment="1">
      <alignment horizontal="right" vertical="center"/>
    </xf>
    <xf numFmtId="10" fontId="38" fillId="89" borderId="81" xfId="58870" applyNumberFormat="1" applyFont="1" applyFill="1" applyBorder="1" applyAlignment="1" applyProtection="1">
      <alignment horizontal="center" vertical="center"/>
    </xf>
    <xf numFmtId="169" fontId="38" fillId="90" borderId="81" xfId="1" applyNumberFormat="1" applyFont="1" applyFill="1" applyBorder="1" applyAlignment="1" applyProtection="1">
      <alignment horizontal="right" vertical="center"/>
    </xf>
    <xf numFmtId="0" fontId="33" fillId="84" borderId="48" xfId="0" quotePrefix="1" applyFont="1" applyFill="1" applyBorder="1" applyAlignment="1">
      <alignment horizontal="left" vertical="center" indent="1"/>
    </xf>
    <xf numFmtId="0" fontId="33" fillId="75" borderId="68" xfId="0" applyFont="1" applyFill="1" applyBorder="1" applyAlignment="1">
      <alignment horizontal="left" vertical="center" indent="1"/>
    </xf>
    <xf numFmtId="188" fontId="247" fillId="79" borderId="83" xfId="58866" applyNumberFormat="1" applyFont="1" applyFill="1" applyBorder="1" applyAlignment="1" applyProtection="1">
      <alignment vertical="center"/>
    </xf>
    <xf numFmtId="5" fontId="33" fillId="88" borderId="83" xfId="0" applyNumberFormat="1" applyFont="1" applyFill="1" applyBorder="1" applyAlignment="1">
      <alignment horizontal="right" vertical="center"/>
    </xf>
    <xf numFmtId="5" fontId="33" fillId="88" borderId="90" xfId="0" applyNumberFormat="1" applyFont="1" applyFill="1" applyBorder="1" applyAlignment="1">
      <alignment horizontal="right" vertical="center"/>
    </xf>
    <xf numFmtId="10" fontId="38" fillId="89" borderId="83" xfId="58870" applyNumberFormat="1" applyFont="1" applyFill="1" applyBorder="1" applyAlignment="1" applyProtection="1">
      <alignment horizontal="center" vertical="center"/>
    </xf>
    <xf numFmtId="169" fontId="38" fillId="90" borderId="83" xfId="1" applyNumberFormat="1" applyFont="1" applyFill="1" applyBorder="1" applyAlignment="1" applyProtection="1">
      <alignment horizontal="right" vertical="center"/>
    </xf>
    <xf numFmtId="5" fontId="33" fillId="84" borderId="85" xfId="0" applyNumberFormat="1" applyFont="1" applyFill="1" applyBorder="1" applyAlignment="1">
      <alignment horizontal="right" vertical="center"/>
    </xf>
    <xf numFmtId="5" fontId="33" fillId="84" borderId="71" xfId="0" applyNumberFormat="1" applyFont="1" applyFill="1" applyBorder="1" applyAlignment="1">
      <alignment horizontal="right" vertical="center"/>
    </xf>
    <xf numFmtId="10" fontId="38" fillId="89" borderId="12" xfId="58870" applyNumberFormat="1" applyFont="1" applyFill="1" applyBorder="1" applyAlignment="1" applyProtection="1">
      <alignment horizontal="center" vertical="center"/>
    </xf>
    <xf numFmtId="169" fontId="38" fillId="90" borderId="12" xfId="1" applyNumberFormat="1" applyFont="1" applyFill="1" applyBorder="1" applyAlignment="1" applyProtection="1">
      <alignment horizontal="right" vertical="center"/>
    </xf>
    <xf numFmtId="0" fontId="35" fillId="84" borderId="8" xfId="0" applyFont="1" applyFill="1" applyBorder="1" applyAlignment="1">
      <alignment vertical="center"/>
    </xf>
    <xf numFmtId="5" fontId="33" fillId="84" borderId="0" xfId="0" applyNumberFormat="1" applyFont="1" applyFill="1" applyAlignment="1">
      <alignment horizontal="right" vertical="center"/>
    </xf>
    <xf numFmtId="5" fontId="33" fillId="84" borderId="9" xfId="0" applyNumberFormat="1" applyFont="1" applyFill="1" applyBorder="1" applyAlignment="1">
      <alignment horizontal="center" vertical="center"/>
    </xf>
    <xf numFmtId="10" fontId="38" fillId="89" borderId="38" xfId="58870" applyNumberFormat="1" applyFont="1" applyFill="1" applyBorder="1" applyAlignment="1" applyProtection="1">
      <alignment horizontal="center" vertical="center"/>
    </xf>
    <xf numFmtId="169" fontId="38" fillId="90" borderId="38" xfId="1" applyNumberFormat="1" applyFont="1" applyFill="1" applyBorder="1" applyAlignment="1" applyProtection="1">
      <alignment horizontal="right" vertical="center"/>
    </xf>
    <xf numFmtId="5" fontId="33" fillId="75" borderId="9" xfId="0" applyNumberFormat="1" applyFont="1" applyFill="1" applyBorder="1" applyAlignment="1">
      <alignment horizontal="right" vertical="center"/>
    </xf>
    <xf numFmtId="5" fontId="33" fillId="75" borderId="12" xfId="0" applyNumberFormat="1" applyFont="1" applyFill="1" applyBorder="1" applyAlignment="1">
      <alignment horizontal="right" vertical="center"/>
    </xf>
    <xf numFmtId="5" fontId="33" fillId="75" borderId="91" xfId="0" applyNumberFormat="1" applyFont="1" applyFill="1" applyBorder="1" applyAlignment="1">
      <alignment horizontal="right" vertical="center"/>
    </xf>
    <xf numFmtId="0" fontId="34" fillId="84" borderId="4" xfId="0" applyFont="1" applyFill="1" applyBorder="1" applyAlignment="1">
      <alignment vertical="center"/>
    </xf>
    <xf numFmtId="0" fontId="33" fillId="84" borderId="5" xfId="0" applyFont="1" applyFill="1" applyBorder="1" applyAlignment="1">
      <alignment vertical="center"/>
    </xf>
    <xf numFmtId="5" fontId="33" fillId="84" borderId="5" xfId="0" applyNumberFormat="1" applyFont="1" applyFill="1" applyBorder="1" applyAlignment="1">
      <alignment horizontal="right" vertical="center"/>
    </xf>
    <xf numFmtId="5" fontId="33" fillId="84" borderId="10" xfId="0" applyNumberFormat="1" applyFont="1" applyFill="1" applyBorder="1" applyAlignment="1">
      <alignment horizontal="right" vertical="center"/>
    </xf>
    <xf numFmtId="0" fontId="33" fillId="84" borderId="0" xfId="0" quotePrefix="1" applyFont="1" applyFill="1" applyAlignment="1">
      <alignment vertical="center"/>
    </xf>
    <xf numFmtId="0" fontId="30" fillId="84" borderId="0" xfId="0" quotePrefix="1" applyFont="1" applyFill="1" applyAlignment="1">
      <alignment horizontal="centerContinuous" vertical="center"/>
    </xf>
    <xf numFmtId="0" fontId="34" fillId="84" borderId="0" xfId="0" quotePrefix="1" applyFont="1" applyFill="1" applyAlignment="1">
      <alignment horizontal="centerContinuous" vertical="center"/>
    </xf>
    <xf numFmtId="0" fontId="38" fillId="84" borderId="0" xfId="0" applyFont="1" applyFill="1" applyProtection="1">
      <protection locked="0"/>
    </xf>
    <xf numFmtId="0" fontId="33" fillId="84" borderId="0" xfId="0" applyFont="1" applyFill="1"/>
    <xf numFmtId="0" fontId="33" fillId="84" borderId="0" xfId="0" quotePrefix="1" applyFont="1" applyFill="1" applyAlignment="1">
      <alignment horizontal="left" vertical="center"/>
    </xf>
    <xf numFmtId="0" fontId="33" fillId="84" borderId="0" xfId="0" applyFont="1" applyFill="1" applyAlignment="1">
      <alignment horizontal="left"/>
    </xf>
    <xf numFmtId="0" fontId="30" fillId="84" borderId="19" xfId="0" quotePrefix="1" applyFont="1" applyFill="1" applyBorder="1" applyAlignment="1">
      <alignment horizontal="center" vertical="center"/>
    </xf>
    <xf numFmtId="5" fontId="33" fillId="84" borderId="7" xfId="0" applyNumberFormat="1" applyFont="1" applyFill="1" applyBorder="1" applyAlignment="1">
      <alignment horizontal="right" vertical="center"/>
    </xf>
    <xf numFmtId="5" fontId="33" fillId="84" borderId="3" xfId="0" applyNumberFormat="1" applyFont="1" applyFill="1" applyBorder="1" applyAlignment="1">
      <alignment horizontal="right" vertical="center"/>
    </xf>
    <xf numFmtId="10" fontId="38" fillId="89" borderId="92" xfId="58870" applyNumberFormat="1" applyFont="1" applyFill="1" applyBorder="1" applyAlignment="1" applyProtection="1">
      <alignment horizontal="center" vertical="center"/>
    </xf>
    <xf numFmtId="169" fontId="38" fillId="90" borderId="92" xfId="1" applyNumberFormat="1" applyFont="1" applyFill="1" applyBorder="1" applyAlignment="1" applyProtection="1">
      <alignment horizontal="right" vertical="center"/>
    </xf>
    <xf numFmtId="10" fontId="38" fillId="89" borderId="93" xfId="58870" applyNumberFormat="1" applyFont="1" applyFill="1" applyBorder="1" applyAlignment="1" applyProtection="1">
      <alignment horizontal="center" vertical="center"/>
    </xf>
    <xf numFmtId="169" fontId="38" fillId="90" borderId="93" xfId="1" applyNumberFormat="1" applyFont="1" applyFill="1" applyBorder="1" applyAlignment="1" applyProtection="1">
      <alignment horizontal="right" vertical="center"/>
    </xf>
    <xf numFmtId="10" fontId="38" fillId="89" borderId="94" xfId="58870" applyNumberFormat="1" applyFont="1" applyFill="1" applyBorder="1" applyAlignment="1" applyProtection="1">
      <alignment horizontal="center" vertical="center"/>
    </xf>
    <xf numFmtId="169" fontId="38" fillId="90" borderId="94" xfId="1" applyNumberFormat="1" applyFont="1" applyFill="1" applyBorder="1" applyAlignment="1" applyProtection="1">
      <alignment horizontal="right" vertical="center"/>
    </xf>
    <xf numFmtId="0" fontId="33" fillId="84" borderId="95" xfId="0" applyFont="1" applyFill="1" applyBorder="1" applyAlignment="1">
      <alignment horizontal="left" vertical="center" indent="1"/>
    </xf>
    <xf numFmtId="0" fontId="33" fillId="84" borderId="87" xfId="0" quotePrefix="1" applyFont="1" applyFill="1" applyBorder="1" applyAlignment="1">
      <alignment horizontal="left" vertical="center" indent="1"/>
    </xf>
    <xf numFmtId="0" fontId="33" fillId="84" borderId="87" xfId="0" applyFont="1" applyFill="1" applyBorder="1" applyAlignment="1">
      <alignment vertical="center"/>
    </xf>
    <xf numFmtId="5" fontId="33" fillId="84" borderId="9" xfId="0" applyNumberFormat="1" applyFont="1" applyFill="1" applyBorder="1" applyAlignment="1">
      <alignment horizontal="right" vertical="center"/>
    </xf>
    <xf numFmtId="0" fontId="33" fillId="84" borderId="8" xfId="0" applyFont="1" applyFill="1" applyBorder="1" applyAlignment="1">
      <alignment vertical="center"/>
    </xf>
    <xf numFmtId="0" fontId="33" fillId="84" borderId="0" xfId="0" applyFont="1" applyFill="1" applyAlignment="1">
      <alignment horizontal="left" indent="1"/>
    </xf>
    <xf numFmtId="0" fontId="33" fillId="84" borderId="0" xfId="0" applyFont="1" applyFill="1" applyAlignment="1">
      <alignment horizontal="left" vertical="center" indent="1"/>
    </xf>
    <xf numFmtId="5" fontId="28" fillId="84" borderId="0" xfId="0" applyNumberFormat="1" applyFont="1" applyFill="1"/>
    <xf numFmtId="5" fontId="33" fillId="84" borderId="0" xfId="0" applyNumberFormat="1" applyFont="1" applyFill="1" applyAlignment="1">
      <alignment horizontal="right"/>
    </xf>
    <xf numFmtId="5" fontId="33" fillId="84" borderId="9" xfId="0" applyNumberFormat="1" applyFont="1" applyFill="1" applyBorder="1" applyAlignment="1">
      <alignment horizontal="right"/>
    </xf>
    <xf numFmtId="0" fontId="33" fillId="84" borderId="47" xfId="0" applyFont="1" applyFill="1" applyBorder="1" applyAlignment="1">
      <alignment horizontal="left" vertical="center" indent="2"/>
    </xf>
    <xf numFmtId="0" fontId="33" fillId="84" borderId="48" xfId="0" applyFont="1" applyFill="1" applyBorder="1" applyAlignment="1">
      <alignment horizontal="left" vertical="center" indent="2"/>
    </xf>
    <xf numFmtId="5" fontId="33" fillId="84" borderId="38" xfId="0" applyNumberFormat="1" applyFont="1" applyFill="1" applyBorder="1" applyAlignment="1">
      <alignment horizontal="right" vertical="center"/>
    </xf>
    <xf numFmtId="5" fontId="33" fillId="84" borderId="96" xfId="0" applyNumberFormat="1" applyFont="1" applyFill="1" applyBorder="1" applyAlignment="1">
      <alignment horizontal="right" vertical="center"/>
    </xf>
    <xf numFmtId="0" fontId="33" fillId="84" borderId="4" xfId="0" applyFont="1" applyFill="1" applyBorder="1"/>
    <xf numFmtId="0" fontId="33" fillId="84" borderId="5" xfId="0" applyFont="1" applyFill="1" applyBorder="1"/>
    <xf numFmtId="0" fontId="28" fillId="84" borderId="5" xfId="0" applyFont="1" applyFill="1" applyBorder="1"/>
    <xf numFmtId="0" fontId="28" fillId="84" borderId="10" xfId="0" applyFont="1" applyFill="1" applyBorder="1"/>
    <xf numFmtId="5" fontId="54" fillId="84" borderId="0" xfId="0" applyNumberFormat="1" applyFont="1" applyFill="1" applyAlignment="1">
      <alignment horizontal="center"/>
    </xf>
    <xf numFmtId="0" fontId="28" fillId="84" borderId="0" xfId="0" applyFont="1" applyFill="1" applyAlignment="1">
      <alignment horizontal="center"/>
    </xf>
    <xf numFmtId="0" fontId="35" fillId="75" borderId="0" xfId="58867" applyFont="1" applyFill="1" applyAlignment="1">
      <alignment horizontal="left" vertical="center"/>
    </xf>
    <xf numFmtId="0" fontId="33" fillId="75" borderId="0" xfId="58867" applyFont="1" applyFill="1" applyAlignment="1">
      <alignment horizontal="centerContinuous"/>
    </xf>
    <xf numFmtId="0" fontId="33" fillId="84" borderId="0" xfId="58867" applyFont="1" applyFill="1" applyAlignment="1">
      <alignment horizontal="centerContinuous"/>
    </xf>
    <xf numFmtId="0" fontId="33" fillId="75" borderId="0" xfId="58867" applyFont="1" applyFill="1"/>
    <xf numFmtId="0" fontId="34" fillId="84" borderId="0" xfId="58867" applyFont="1" applyFill="1" applyAlignment="1">
      <alignment horizontal="right"/>
    </xf>
    <xf numFmtId="192" fontId="34" fillId="75" borderId="21" xfId="58867" applyNumberFormat="1" applyFont="1" applyFill="1" applyBorder="1" applyAlignment="1">
      <alignment horizontal="centerContinuous"/>
    </xf>
    <xf numFmtId="0" fontId="33" fillId="75" borderId="70" xfId="58867" applyFont="1" applyFill="1" applyBorder="1" applyAlignment="1">
      <alignment horizontal="centerContinuous"/>
    </xf>
    <xf numFmtId="0" fontId="34" fillId="84" borderId="22" xfId="58867" applyFont="1" applyFill="1" applyBorder="1" applyAlignment="1">
      <alignment horizontal="centerContinuous"/>
    </xf>
    <xf numFmtId="192" fontId="34" fillId="75" borderId="28" xfId="58867" applyNumberFormat="1" applyFont="1" applyFill="1" applyBorder="1" applyAlignment="1">
      <alignment horizontal="centerContinuous"/>
    </xf>
    <xf numFmtId="0" fontId="34" fillId="84" borderId="29" xfId="58867" applyFont="1" applyFill="1" applyBorder="1"/>
    <xf numFmtId="0" fontId="34" fillId="84" borderId="16" xfId="58867" applyFont="1" applyFill="1" applyBorder="1"/>
    <xf numFmtId="0" fontId="34" fillId="84" borderId="23" xfId="58867" applyFont="1" applyFill="1" applyBorder="1"/>
    <xf numFmtId="192" fontId="33" fillId="75" borderId="28" xfId="58867" applyNumberFormat="1" applyFont="1" applyFill="1" applyBorder="1"/>
    <xf numFmtId="0" fontId="34" fillId="84" borderId="73" xfId="58867" applyFont="1" applyFill="1" applyBorder="1" applyAlignment="1">
      <alignment horizontal="center"/>
    </xf>
    <xf numFmtId="0" fontId="34" fillId="84" borderId="70" xfId="58867" applyFont="1" applyFill="1" applyBorder="1" applyAlignment="1">
      <alignment horizontal="center"/>
    </xf>
    <xf numFmtId="0" fontId="34" fillId="75" borderId="0" xfId="58867" applyFont="1" applyFill="1"/>
    <xf numFmtId="0" fontId="34" fillId="84" borderId="66" xfId="58867" applyFont="1" applyFill="1" applyBorder="1" applyAlignment="1">
      <alignment horizontal="center"/>
    </xf>
    <xf numFmtId="0" fontId="34" fillId="84" borderId="0" xfId="58867" applyFont="1" applyFill="1" applyAlignment="1">
      <alignment horizontal="center"/>
    </xf>
    <xf numFmtId="0" fontId="34" fillId="75" borderId="66" xfId="58867" applyFont="1" applyFill="1" applyBorder="1" applyAlignment="1">
      <alignment horizontal="center"/>
    </xf>
    <xf numFmtId="192" fontId="33" fillId="75" borderId="29" xfId="58867" applyNumberFormat="1" applyFont="1" applyFill="1" applyBorder="1"/>
    <xf numFmtId="0" fontId="33" fillId="75" borderId="16" xfId="58867" applyFont="1" applyFill="1" applyBorder="1"/>
    <xf numFmtId="0" fontId="34" fillId="84" borderId="11" xfId="58867" applyFont="1" applyFill="1" applyBorder="1" applyAlignment="1">
      <alignment horizontal="center"/>
    </xf>
    <xf numFmtId="0" fontId="34" fillId="80" borderId="11" xfId="58867" applyFont="1" applyFill="1" applyBorder="1" applyAlignment="1">
      <alignment horizontal="center"/>
    </xf>
    <xf numFmtId="0" fontId="34" fillId="84" borderId="35" xfId="58867" applyFont="1" applyFill="1" applyBorder="1" applyAlignment="1">
      <alignment horizontal="center"/>
    </xf>
    <xf numFmtId="0" fontId="34" fillId="84" borderId="16" xfId="58867" applyFont="1" applyFill="1" applyBorder="1" applyAlignment="1">
      <alignment horizontal="center"/>
    </xf>
    <xf numFmtId="0" fontId="34" fillId="84" borderId="23" xfId="58867" applyFont="1" applyFill="1" applyBorder="1" applyAlignment="1">
      <alignment horizontal="center"/>
    </xf>
    <xf numFmtId="10" fontId="44" fillId="2" borderId="11" xfId="0" applyNumberFormat="1" applyFont="1" applyFill="1" applyBorder="1" applyAlignment="1">
      <alignment horizontal="center" vertical="center" wrapText="1"/>
    </xf>
    <xf numFmtId="169" fontId="44" fillId="2" borderId="11" xfId="1" applyNumberFormat="1" applyFont="1" applyFill="1" applyBorder="1" applyAlignment="1" applyProtection="1">
      <alignment horizontal="center" vertical="center" wrapText="1"/>
    </xf>
    <xf numFmtId="192" fontId="33" fillId="75" borderId="75" xfId="58867" quotePrefix="1" applyNumberFormat="1" applyFont="1" applyFill="1" applyBorder="1" applyAlignment="1">
      <alignment horizontal="center"/>
    </xf>
    <xf numFmtId="0" fontId="33" fillId="75" borderId="70" xfId="58868" quotePrefix="1" applyFill="1" applyBorder="1" applyAlignment="1">
      <alignment horizontal="left"/>
    </xf>
    <xf numFmtId="0" fontId="33" fillId="75" borderId="77" xfId="58867" applyFont="1" applyFill="1" applyBorder="1"/>
    <xf numFmtId="0" fontId="33" fillId="75" borderId="97" xfId="58867" applyFont="1" applyFill="1" applyBorder="1"/>
    <xf numFmtId="188" fontId="247" fillId="91" borderId="98" xfId="58866" applyNumberFormat="1" applyFont="1" applyFill="1" applyBorder="1" applyAlignment="1" applyProtection="1">
      <protection locked="0"/>
    </xf>
    <xf numFmtId="188" fontId="247" fillId="91" borderId="79" xfId="58866" applyNumberFormat="1" applyFont="1" applyFill="1" applyBorder="1" applyAlignment="1" applyProtection="1">
      <protection locked="0"/>
    </xf>
    <xf numFmtId="188" fontId="33" fillId="75" borderId="79" xfId="58869" applyNumberFormat="1" applyFont="1" applyFill="1" applyBorder="1" applyAlignment="1" applyProtection="1"/>
    <xf numFmtId="189" fontId="33" fillId="76" borderId="79" xfId="58866" applyNumberFormat="1" applyFont="1" applyFill="1" applyBorder="1" applyAlignment="1" applyProtection="1">
      <alignment horizontal="right" vertical="center"/>
    </xf>
    <xf numFmtId="10" fontId="38" fillId="89" borderId="99" xfId="58870" applyNumberFormat="1" applyFont="1" applyFill="1" applyBorder="1" applyAlignment="1" applyProtection="1">
      <alignment horizontal="center" vertical="center"/>
      <protection locked="0"/>
    </xf>
    <xf numFmtId="169" fontId="38" fillId="90" borderId="99" xfId="1" applyNumberFormat="1" applyFont="1" applyFill="1" applyBorder="1" applyAlignment="1" applyProtection="1">
      <alignment horizontal="right" vertical="center"/>
      <protection locked="0"/>
    </xf>
    <xf numFmtId="192" fontId="33" fillId="75" borderId="80" xfId="58867" quotePrefix="1" applyNumberFormat="1" applyFont="1" applyFill="1" applyBorder="1" applyAlignment="1">
      <alignment horizontal="center"/>
    </xf>
    <xf numFmtId="0" fontId="33" fillId="75" borderId="48" xfId="58867" applyFont="1" applyFill="1" applyBorder="1"/>
    <xf numFmtId="0" fontId="33" fillId="75" borderId="47" xfId="58867" applyFont="1" applyFill="1" applyBorder="1"/>
    <xf numFmtId="0" fontId="33" fillId="75" borderId="98" xfId="58867" applyFont="1" applyFill="1" applyBorder="1"/>
    <xf numFmtId="188" fontId="247" fillId="91" borderId="100" xfId="58866" applyNumberFormat="1" applyFont="1" applyFill="1" applyBorder="1" applyAlignment="1" applyProtection="1">
      <protection locked="0"/>
    </xf>
    <xf numFmtId="188" fontId="247" fillId="91" borderId="81" xfId="58866" applyNumberFormat="1" applyFont="1" applyFill="1" applyBorder="1" applyAlignment="1" applyProtection="1">
      <protection locked="0"/>
    </xf>
    <xf numFmtId="188" fontId="33" fillId="75" borderId="81" xfId="58869" applyNumberFormat="1" applyFont="1" applyFill="1" applyBorder="1" applyAlignment="1" applyProtection="1"/>
    <xf numFmtId="189" fontId="33" fillId="76" borderId="81" xfId="58866" applyNumberFormat="1" applyFont="1" applyFill="1" applyBorder="1" applyAlignment="1" applyProtection="1">
      <alignment horizontal="right" vertical="center"/>
    </xf>
    <xf numFmtId="10" fontId="38" fillId="89" borderId="101" xfId="58870" applyNumberFormat="1" applyFont="1" applyFill="1" applyBorder="1" applyAlignment="1" applyProtection="1">
      <alignment horizontal="center" vertical="center"/>
      <protection locked="0"/>
    </xf>
    <xf numFmtId="169" fontId="38" fillId="90" borderId="101" xfId="1" applyNumberFormat="1" applyFont="1" applyFill="1" applyBorder="1" applyAlignment="1" applyProtection="1">
      <alignment horizontal="right" vertical="center"/>
      <protection locked="0"/>
    </xf>
    <xf numFmtId="0" fontId="244" fillId="75" borderId="47" xfId="58867" applyFont="1" applyFill="1" applyBorder="1"/>
    <xf numFmtId="0" fontId="244" fillId="75" borderId="98" xfId="58867" applyFont="1" applyFill="1" applyBorder="1"/>
    <xf numFmtId="0" fontId="33" fillId="75" borderId="100" xfId="58867" applyFont="1" applyFill="1" applyBorder="1"/>
    <xf numFmtId="188" fontId="33" fillId="86" borderId="81" xfId="58869" applyNumberFormat="1" applyFont="1" applyFill="1" applyBorder="1" applyAlignment="1" applyProtection="1"/>
    <xf numFmtId="0" fontId="34" fillId="75" borderId="48" xfId="58867" applyFont="1" applyFill="1" applyBorder="1"/>
    <xf numFmtId="192" fontId="33" fillId="75" borderId="102" xfId="58867" quotePrefix="1" applyNumberFormat="1" applyFont="1" applyFill="1" applyBorder="1" applyAlignment="1">
      <alignment horizontal="center"/>
    </xf>
    <xf numFmtId="0" fontId="33" fillId="75" borderId="103" xfId="58867" applyFont="1" applyFill="1" applyBorder="1"/>
    <xf numFmtId="0" fontId="34" fillId="75" borderId="103" xfId="58867" applyFont="1" applyFill="1" applyBorder="1"/>
    <xf numFmtId="0" fontId="33" fillId="75" borderId="104" xfId="58867" applyFont="1" applyFill="1" applyBorder="1"/>
    <xf numFmtId="188" fontId="247" fillId="91" borderId="104" xfId="58866" applyNumberFormat="1" applyFont="1" applyFill="1" applyBorder="1" applyAlignment="1" applyProtection="1">
      <protection locked="0"/>
    </xf>
    <xf numFmtId="188" fontId="247" fillId="91" borderId="105" xfId="58866" applyNumberFormat="1" applyFont="1" applyFill="1" applyBorder="1" applyAlignment="1" applyProtection="1">
      <protection locked="0"/>
    </xf>
    <xf numFmtId="188" fontId="33" fillId="75" borderId="105" xfId="58869" applyNumberFormat="1" applyFont="1" applyFill="1" applyBorder="1" applyAlignment="1" applyProtection="1"/>
    <xf numFmtId="189" fontId="33" fillId="76" borderId="105" xfId="58866" applyNumberFormat="1" applyFont="1" applyFill="1" applyBorder="1" applyAlignment="1" applyProtection="1">
      <alignment horizontal="right" vertical="center"/>
    </xf>
    <xf numFmtId="10" fontId="38" fillId="89" borderId="106" xfId="58870" applyNumberFormat="1" applyFont="1" applyFill="1" applyBorder="1" applyAlignment="1" applyProtection="1">
      <alignment horizontal="center" vertical="center"/>
      <protection locked="0"/>
    </xf>
    <xf numFmtId="169" fontId="38" fillId="90" borderId="106" xfId="1" applyNumberFormat="1" applyFont="1" applyFill="1" applyBorder="1" applyAlignment="1" applyProtection="1">
      <alignment horizontal="right" vertical="center"/>
      <protection locked="0"/>
    </xf>
    <xf numFmtId="192" fontId="33" fillId="75" borderId="107" xfId="58867" quotePrefix="1" applyNumberFormat="1" applyFont="1" applyFill="1" applyBorder="1" applyAlignment="1">
      <alignment horizontal="center"/>
    </xf>
    <xf numFmtId="0" fontId="34" fillId="75" borderId="32" xfId="58867" applyFont="1" applyFill="1" applyBorder="1"/>
    <xf numFmtId="0" fontId="33" fillId="75" borderId="32" xfId="58867" applyFont="1" applyFill="1" applyBorder="1"/>
    <xf numFmtId="0" fontId="33" fillId="75" borderId="108" xfId="58867" applyFont="1" applyFill="1" applyBorder="1"/>
    <xf numFmtId="188" fontId="33" fillId="75" borderId="109" xfId="58869" applyNumberFormat="1" applyFont="1" applyFill="1" applyBorder="1" applyAlignment="1" applyProtection="1"/>
    <xf numFmtId="10" fontId="38" fillId="75" borderId="11" xfId="58870" applyNumberFormat="1" applyFont="1" applyFill="1" applyBorder="1" applyAlignment="1" applyProtection="1">
      <alignment horizontal="center"/>
    </xf>
    <xf numFmtId="188" fontId="38" fillId="75" borderId="11" xfId="58867" applyNumberFormat="1" applyFont="1" applyFill="1" applyBorder="1"/>
    <xf numFmtId="5" fontId="33" fillId="84" borderId="0" xfId="58867" applyNumberFormat="1" applyFont="1" applyFill="1"/>
    <xf numFmtId="43" fontId="38" fillId="75" borderId="0" xfId="7114" applyFont="1" applyFill="1" applyBorder="1" applyAlignment="1" applyProtection="1">
      <alignment horizontal="center"/>
    </xf>
    <xf numFmtId="0" fontId="38" fillId="75" borderId="0" xfId="58867" applyFont="1" applyFill="1"/>
    <xf numFmtId="0" fontId="33" fillId="84" borderId="0" xfId="58867" applyFont="1" applyFill="1"/>
    <xf numFmtId="43" fontId="38" fillId="75" borderId="0" xfId="7114" applyFont="1" applyFill="1" applyAlignment="1" applyProtection="1">
      <alignment horizontal="center"/>
    </xf>
    <xf numFmtId="188" fontId="33" fillId="91" borderId="110" xfId="58867" applyNumberFormat="1" applyFont="1" applyFill="1" applyBorder="1" applyProtection="1">
      <protection locked="0"/>
    </xf>
    <xf numFmtId="188" fontId="33" fillId="78" borderId="110" xfId="58867" applyNumberFormat="1" applyFont="1" applyFill="1" applyBorder="1"/>
    <xf numFmtId="188" fontId="33" fillId="75" borderId="110" xfId="58867" applyNumberFormat="1" applyFont="1" applyFill="1" applyBorder="1"/>
    <xf numFmtId="189" fontId="33" fillId="76" borderId="110" xfId="58866" applyNumberFormat="1" applyFont="1" applyFill="1" applyBorder="1" applyAlignment="1" applyProtection="1">
      <alignment horizontal="right" vertical="center"/>
    </xf>
    <xf numFmtId="10" fontId="38" fillId="89" borderId="110" xfId="58870" applyNumberFormat="1" applyFont="1" applyFill="1" applyBorder="1" applyAlignment="1" applyProtection="1">
      <alignment horizontal="center" vertical="center"/>
      <protection locked="0"/>
    </xf>
    <xf numFmtId="169" fontId="38" fillId="90" borderId="110" xfId="1" applyNumberFormat="1" applyFont="1" applyFill="1" applyBorder="1" applyAlignment="1" applyProtection="1">
      <alignment horizontal="right" vertical="center"/>
      <protection locked="0"/>
    </xf>
    <xf numFmtId="192" fontId="33" fillId="75" borderId="78" xfId="58867" quotePrefix="1" applyNumberFormat="1" applyFont="1" applyFill="1" applyBorder="1" applyAlignment="1">
      <alignment horizontal="center"/>
    </xf>
    <xf numFmtId="188" fontId="33" fillId="91" borderId="101" xfId="58869" applyNumberFormat="1" applyFont="1" applyFill="1" applyBorder="1" applyAlignment="1" applyProtection="1">
      <protection locked="0"/>
    </xf>
    <xf numFmtId="188" fontId="33" fillId="78" borderId="101" xfId="58867" applyNumberFormat="1" applyFont="1" applyFill="1" applyBorder="1"/>
    <xf numFmtId="188" fontId="33" fillId="75" borderId="101" xfId="58867" applyNumberFormat="1" applyFont="1" applyFill="1" applyBorder="1"/>
    <xf numFmtId="189" fontId="33" fillId="76" borderId="101" xfId="58866" applyNumberFormat="1" applyFont="1" applyFill="1" applyBorder="1" applyAlignment="1" applyProtection="1">
      <alignment horizontal="right" vertical="center"/>
    </xf>
    <xf numFmtId="188" fontId="33" fillId="91" borderId="106" xfId="58869" applyNumberFormat="1" applyFont="1" applyFill="1" applyBorder="1" applyAlignment="1" applyProtection="1">
      <protection locked="0"/>
    </xf>
    <xf numFmtId="188" fontId="33" fillId="75" borderId="106" xfId="58867" applyNumberFormat="1" applyFont="1" applyFill="1" applyBorder="1"/>
    <xf numFmtId="189" fontId="33" fillId="76" borderId="106" xfId="58866" applyNumberFormat="1" applyFont="1" applyFill="1" applyBorder="1" applyAlignment="1" applyProtection="1">
      <alignment horizontal="right" vertical="center"/>
    </xf>
    <xf numFmtId="188" fontId="33" fillId="75" borderId="11" xfId="58867" applyNumberFormat="1" applyFont="1" applyFill="1" applyBorder="1"/>
    <xf numFmtId="188" fontId="33" fillId="91" borderId="99" xfId="58869" applyNumberFormat="1" applyFont="1" applyFill="1" applyBorder="1" applyAlignment="1" applyProtection="1">
      <protection locked="0"/>
    </xf>
    <xf numFmtId="188" fontId="33" fillId="75" borderId="99" xfId="58867" applyNumberFormat="1" applyFont="1" applyFill="1" applyBorder="1"/>
    <xf numFmtId="189" fontId="33" fillId="76" borderId="99" xfId="58866" applyNumberFormat="1" applyFont="1" applyFill="1" applyBorder="1" applyAlignment="1" applyProtection="1">
      <alignment horizontal="right" vertical="center"/>
    </xf>
    <xf numFmtId="0" fontId="244" fillId="75" borderId="48" xfId="58867" applyFont="1" applyFill="1" applyBorder="1"/>
    <xf numFmtId="0" fontId="244" fillId="75" borderId="100" xfId="58867" applyFont="1" applyFill="1" applyBorder="1"/>
    <xf numFmtId="192" fontId="33" fillId="75" borderId="111" xfId="58867" quotePrefix="1" applyNumberFormat="1" applyFont="1" applyFill="1" applyBorder="1" applyAlignment="1">
      <alignment horizontal="center"/>
    </xf>
    <xf numFmtId="0" fontId="33" fillId="75" borderId="5" xfId="58867" applyFont="1" applyFill="1" applyBorder="1"/>
    <xf numFmtId="0" fontId="33" fillId="75" borderId="112" xfId="58867" applyFont="1" applyFill="1" applyBorder="1"/>
    <xf numFmtId="188" fontId="33" fillId="91" borderId="113" xfId="58869" applyNumberFormat="1" applyFont="1" applyFill="1" applyBorder="1" applyAlignment="1" applyProtection="1">
      <protection locked="0"/>
    </xf>
    <xf numFmtId="188" fontId="33" fillId="75" borderId="113" xfId="58867" applyNumberFormat="1" applyFont="1" applyFill="1" applyBorder="1"/>
    <xf numFmtId="189" fontId="33" fillId="76" borderId="113" xfId="58866" applyNumberFormat="1" applyFont="1" applyFill="1" applyBorder="1" applyAlignment="1" applyProtection="1">
      <alignment horizontal="right" vertical="center"/>
    </xf>
    <xf numFmtId="10" fontId="38" fillId="89" borderId="114" xfId="58870" applyNumberFormat="1" applyFont="1" applyFill="1" applyBorder="1" applyAlignment="1" applyProtection="1">
      <alignment horizontal="center" vertical="center"/>
      <protection locked="0"/>
    </xf>
    <xf numFmtId="169" fontId="38" fillId="90" borderId="114" xfId="1" applyNumberFormat="1" applyFont="1" applyFill="1" applyBorder="1" applyAlignment="1" applyProtection="1">
      <alignment horizontal="right" vertical="center"/>
      <protection locked="0"/>
    </xf>
    <xf numFmtId="188" fontId="33" fillId="75" borderId="108" xfId="58867" applyNumberFormat="1" applyFont="1" applyFill="1" applyBorder="1"/>
    <xf numFmtId="188" fontId="33" fillId="75" borderId="109" xfId="58867" applyNumberFormat="1" applyFont="1" applyFill="1" applyBorder="1"/>
    <xf numFmtId="10" fontId="38" fillId="75" borderId="35" xfId="58870" applyNumberFormat="1" applyFont="1" applyFill="1" applyBorder="1" applyAlignment="1" applyProtection="1">
      <alignment horizontal="center"/>
    </xf>
    <xf numFmtId="188" fontId="38" fillId="75" borderId="35" xfId="58867" applyNumberFormat="1" applyFont="1" applyFill="1" applyBorder="1"/>
    <xf numFmtId="192" fontId="33" fillId="75" borderId="115" xfId="58867" quotePrefix="1" applyNumberFormat="1" applyFont="1" applyFill="1" applyBorder="1" applyAlignment="1">
      <alignment horizontal="center"/>
    </xf>
    <xf numFmtId="188" fontId="33" fillId="75" borderId="116" xfId="58867" applyNumberFormat="1" applyFont="1" applyFill="1" applyBorder="1"/>
    <xf numFmtId="188" fontId="33" fillId="75" borderId="38" xfId="58867" applyNumberFormat="1" applyFont="1" applyFill="1" applyBorder="1"/>
    <xf numFmtId="192" fontId="245" fillId="75" borderId="0" xfId="58867" applyNumberFormat="1" applyFont="1" applyFill="1"/>
    <xf numFmtId="49" fontId="246" fillId="75" borderId="0" xfId="58867" quotePrefix="1" applyNumberFormat="1" applyFont="1" applyFill="1" applyAlignment="1">
      <alignment horizontal="center"/>
    </xf>
    <xf numFmtId="49" fontId="246" fillId="75" borderId="0" xfId="58867" quotePrefix="1" applyNumberFormat="1" applyFont="1" applyFill="1"/>
    <xf numFmtId="49" fontId="246" fillId="75" borderId="0" xfId="58867" applyNumberFormat="1" applyFont="1" applyFill="1"/>
    <xf numFmtId="49" fontId="246" fillId="84" borderId="0" xfId="58867" applyNumberFormat="1" applyFont="1" applyFill="1"/>
    <xf numFmtId="49" fontId="33" fillId="84" borderId="0" xfId="58867" applyNumberFormat="1" applyFont="1" applyFill="1"/>
    <xf numFmtId="192" fontId="33" fillId="75" borderId="0" xfId="58867" applyNumberFormat="1" applyFont="1" applyFill="1"/>
    <xf numFmtId="0" fontId="28" fillId="84" borderId="0" xfId="0" applyFont="1" applyFill="1" applyAlignment="1">
      <alignment horizontal="centerContinuous"/>
    </xf>
    <xf numFmtId="0" fontId="29" fillId="84" borderId="2" xfId="0" applyFont="1" applyFill="1" applyBorder="1"/>
    <xf numFmtId="0" fontId="28" fillId="84" borderId="0" xfId="0" applyFont="1" applyFill="1" applyAlignment="1">
      <alignment horizontal="centerContinuous" vertical="center"/>
    </xf>
    <xf numFmtId="0" fontId="30" fillId="84" borderId="47" xfId="0" applyFont="1" applyFill="1" applyBorder="1" applyAlignment="1">
      <alignment vertical="center"/>
    </xf>
    <xf numFmtId="0" fontId="29" fillId="84" borderId="47" xfId="0" applyFont="1" applyFill="1" applyBorder="1" applyAlignment="1">
      <alignment vertical="center"/>
    </xf>
    <xf numFmtId="0" fontId="29" fillId="84" borderId="98" xfId="0" applyFont="1" applyFill="1" applyBorder="1" applyAlignment="1">
      <alignment vertical="center"/>
    </xf>
    <xf numFmtId="5" fontId="33" fillId="77" borderId="76" xfId="0" applyNumberFormat="1" applyFont="1" applyFill="1" applyBorder="1" applyAlignment="1" applyProtection="1">
      <alignment horizontal="right" vertical="center"/>
      <protection locked="0"/>
    </xf>
    <xf numFmtId="0" fontId="34" fillId="84" borderId="48" xfId="0" applyFont="1" applyFill="1" applyBorder="1" applyAlignment="1">
      <alignment vertical="center"/>
    </xf>
    <xf numFmtId="0" fontId="28" fillId="84" borderId="48" xfId="0" applyFont="1" applyFill="1" applyBorder="1" applyAlignment="1">
      <alignment vertical="center"/>
    </xf>
    <xf numFmtId="0" fontId="28" fillId="84" borderId="100" xfId="0" applyFont="1" applyFill="1" applyBorder="1" applyAlignment="1">
      <alignment vertical="center"/>
    </xf>
    <xf numFmtId="5" fontId="33" fillId="77" borderId="81" xfId="0" applyNumberFormat="1" applyFont="1" applyFill="1" applyBorder="1" applyAlignment="1" applyProtection="1">
      <alignment horizontal="right" vertical="center"/>
      <protection locked="0"/>
    </xf>
    <xf numFmtId="0" fontId="28" fillId="0" borderId="100" xfId="0" applyFont="1" applyBorder="1" applyAlignment="1" applyProtection="1">
      <alignment vertical="center"/>
      <protection locked="0"/>
    </xf>
    <xf numFmtId="0" fontId="28" fillId="75" borderId="100" xfId="0" applyFont="1" applyFill="1" applyBorder="1" applyAlignment="1">
      <alignment vertical="center"/>
    </xf>
    <xf numFmtId="5" fontId="33" fillId="75" borderId="81" xfId="0" applyNumberFormat="1" applyFont="1" applyFill="1" applyBorder="1" applyAlignment="1">
      <alignment vertical="center"/>
    </xf>
    <xf numFmtId="5" fontId="33" fillId="75" borderId="89" xfId="0" applyNumberFormat="1" applyFont="1" applyFill="1" applyBorder="1" applyAlignment="1">
      <alignment vertical="center"/>
    </xf>
    <xf numFmtId="0" fontId="33" fillId="84" borderId="68" xfId="0" applyFont="1" applyFill="1" applyBorder="1" applyAlignment="1">
      <alignment horizontal="left" vertical="center" indent="4"/>
    </xf>
    <xf numFmtId="0" fontId="34" fillId="84" borderId="48" xfId="0" applyFont="1" applyFill="1" applyBorder="1" applyAlignment="1">
      <alignment horizontal="left" vertical="center" indent="3"/>
    </xf>
    <xf numFmtId="0" fontId="28" fillId="84" borderId="48" xfId="0" applyFont="1" applyFill="1" applyBorder="1" applyAlignment="1">
      <alignment horizontal="left" vertical="center" indent="3"/>
    </xf>
    <xf numFmtId="0" fontId="33" fillId="75" borderId="68" xfId="0" applyFont="1" applyFill="1" applyBorder="1" applyAlignment="1">
      <alignment horizontal="left" vertical="center" indent="4"/>
    </xf>
    <xf numFmtId="0" fontId="28" fillId="80" borderId="48" xfId="0" applyFont="1" applyFill="1" applyBorder="1" applyAlignment="1">
      <alignment vertical="center"/>
    </xf>
    <xf numFmtId="0" fontId="28" fillId="80" borderId="100" xfId="0" applyFont="1" applyFill="1" applyBorder="1" applyAlignment="1">
      <alignment vertical="center"/>
    </xf>
    <xf numFmtId="0" fontId="28" fillId="75" borderId="0" xfId="0" applyFont="1" applyFill="1"/>
    <xf numFmtId="0" fontId="28" fillId="75" borderId="48" xfId="0" applyFont="1" applyFill="1" applyBorder="1" applyAlignment="1">
      <alignment horizontal="left" vertical="center"/>
    </xf>
    <xf numFmtId="5" fontId="33" fillId="77" borderId="86" xfId="0" applyNumberFormat="1" applyFont="1" applyFill="1" applyBorder="1" applyAlignment="1" applyProtection="1">
      <alignment horizontal="right" vertical="center"/>
      <protection locked="0"/>
    </xf>
    <xf numFmtId="5" fontId="33" fillId="88" borderId="86" xfId="0" applyNumberFormat="1" applyFont="1" applyFill="1" applyBorder="1" applyAlignment="1">
      <alignment horizontal="right" vertical="center"/>
    </xf>
    <xf numFmtId="5" fontId="33" fillId="88" borderId="117" xfId="0" applyNumberFormat="1" applyFont="1" applyFill="1" applyBorder="1" applyAlignment="1">
      <alignment horizontal="right" vertical="center"/>
    </xf>
    <xf numFmtId="5" fontId="33" fillId="84" borderId="12" xfId="0" applyNumberFormat="1" applyFont="1" applyFill="1" applyBorder="1" applyAlignment="1">
      <alignment horizontal="right" vertical="center"/>
    </xf>
    <xf numFmtId="5" fontId="33" fillId="84" borderId="91" xfId="0" applyNumberFormat="1" applyFont="1" applyFill="1" applyBorder="1" applyAlignment="1">
      <alignment horizontal="right" vertical="center"/>
    </xf>
    <xf numFmtId="0" fontId="28" fillId="80" borderId="0" xfId="0" applyFont="1" applyFill="1"/>
    <xf numFmtId="0" fontId="35" fillId="80" borderId="4" xfId="0" applyFont="1" applyFill="1" applyBorder="1" applyAlignment="1">
      <alignment vertical="center"/>
    </xf>
    <xf numFmtId="0" fontId="28" fillId="80" borderId="5" xfId="0" applyFont="1" applyFill="1" applyBorder="1" applyAlignment="1">
      <alignment vertical="center"/>
    </xf>
    <xf numFmtId="5" fontId="54" fillId="80" borderId="5" xfId="0" applyNumberFormat="1" applyFont="1" applyFill="1" applyBorder="1" applyAlignment="1">
      <alignment horizontal="right" vertical="center"/>
    </xf>
    <xf numFmtId="5" fontId="33" fillId="80" borderId="5" xfId="0" applyNumberFormat="1" applyFont="1" applyFill="1" applyBorder="1" applyAlignment="1">
      <alignment horizontal="right" vertical="center"/>
    </xf>
    <xf numFmtId="5" fontId="33" fillId="80" borderId="10" xfId="0" applyNumberFormat="1" applyFont="1" applyFill="1" applyBorder="1" applyAlignment="1">
      <alignment horizontal="right" vertical="center"/>
    </xf>
    <xf numFmtId="0" fontId="61" fillId="80" borderId="0" xfId="0" applyFont="1" applyFill="1" applyAlignment="1">
      <alignment horizontal="left" vertical="top" wrapText="1"/>
    </xf>
    <xf numFmtId="0" fontId="28" fillId="80" borderId="0" xfId="0" applyFont="1" applyFill="1" applyAlignment="1">
      <alignment vertical="center"/>
    </xf>
    <xf numFmtId="5" fontId="54" fillId="80" borderId="0" xfId="0" applyNumberFormat="1" applyFont="1" applyFill="1" applyAlignment="1">
      <alignment horizontal="center" vertical="center"/>
    </xf>
    <xf numFmtId="0" fontId="30" fillId="84" borderId="118" xfId="0" applyFont="1" applyFill="1" applyBorder="1" applyAlignment="1">
      <alignment horizontal="center"/>
    </xf>
    <xf numFmtId="0" fontId="30" fillId="84" borderId="119" xfId="0" applyFont="1" applyFill="1" applyBorder="1" applyAlignment="1">
      <alignment horizontal="center"/>
    </xf>
    <xf numFmtId="0" fontId="30" fillId="84" borderId="66" xfId="0" applyFont="1" applyFill="1" applyBorder="1" applyAlignment="1">
      <alignment horizontal="center" vertical="center"/>
    </xf>
    <xf numFmtId="0" fontId="30" fillId="84" borderId="120" xfId="0" applyFont="1" applyFill="1" applyBorder="1" applyAlignment="1">
      <alignment horizontal="center" vertical="center"/>
    </xf>
    <xf numFmtId="0" fontId="30" fillId="84" borderId="121" xfId="0" quotePrefix="1" applyFont="1" applyFill="1" applyBorder="1" applyAlignment="1">
      <alignment horizontal="center" vertical="center"/>
    </xf>
    <xf numFmtId="0" fontId="30" fillId="84" borderId="122" xfId="0" quotePrefix="1" applyFont="1" applyFill="1" applyBorder="1" applyAlignment="1">
      <alignment horizontal="center" vertical="center"/>
    </xf>
    <xf numFmtId="0" fontId="33" fillId="84" borderId="123" xfId="0" applyFont="1" applyFill="1" applyBorder="1" applyAlignment="1">
      <alignment vertical="center"/>
    </xf>
    <xf numFmtId="0" fontId="44" fillId="84" borderId="78" xfId="0" applyFont="1" applyFill="1" applyBorder="1" applyAlignment="1">
      <alignment vertical="center"/>
    </xf>
    <xf numFmtId="0" fontId="28" fillId="84" borderId="47" xfId="0" applyFont="1" applyFill="1" applyBorder="1" applyAlignment="1">
      <alignment vertical="center"/>
    </xf>
    <xf numFmtId="0" fontId="28" fillId="84" borderId="98" xfId="0" applyFont="1" applyFill="1" applyBorder="1" applyAlignment="1">
      <alignment vertical="center"/>
    </xf>
    <xf numFmtId="0" fontId="44" fillId="84" borderId="80" xfId="0" applyFont="1" applyFill="1" applyBorder="1" applyAlignment="1">
      <alignment vertical="center"/>
    </xf>
    <xf numFmtId="0" fontId="34" fillId="84" borderId="80" xfId="0" applyFont="1" applyFill="1" applyBorder="1" applyAlignment="1">
      <alignment vertical="center"/>
    </xf>
    <xf numFmtId="0" fontId="34" fillId="84" borderId="100" xfId="0" applyFont="1" applyFill="1" applyBorder="1" applyAlignment="1">
      <alignment vertical="center"/>
    </xf>
    <xf numFmtId="0" fontId="44" fillId="84" borderId="80" xfId="0" quotePrefix="1" applyFont="1" applyFill="1" applyBorder="1" applyAlignment="1">
      <alignment vertical="center"/>
    </xf>
    <xf numFmtId="0" fontId="33" fillId="75" borderId="123" xfId="0" applyFont="1" applyFill="1" applyBorder="1" applyAlignment="1">
      <alignment vertical="center"/>
    </xf>
    <xf numFmtId="0" fontId="38" fillId="80" borderId="0" xfId="0" applyFont="1" applyFill="1"/>
    <xf numFmtId="0" fontId="38" fillId="80" borderId="0" xfId="0" applyFont="1" applyFill="1" applyProtection="1">
      <protection locked="0"/>
    </xf>
    <xf numFmtId="0" fontId="38" fillId="75" borderId="0" xfId="0" applyFont="1" applyFill="1"/>
    <xf numFmtId="5" fontId="33" fillId="75" borderId="89" xfId="0" applyNumberFormat="1" applyFont="1" applyFill="1" applyBorder="1" applyAlignment="1">
      <alignment horizontal="right" vertical="center"/>
    </xf>
    <xf numFmtId="5" fontId="33" fillId="75" borderId="117" xfId="0" applyNumberFormat="1" applyFont="1" applyFill="1" applyBorder="1" applyAlignment="1">
      <alignment horizontal="right" vertical="center"/>
    </xf>
    <xf numFmtId="0" fontId="34" fillId="80" borderId="0" xfId="0" applyFont="1" applyFill="1" applyAlignment="1">
      <alignment vertical="center"/>
    </xf>
    <xf numFmtId="5" fontId="33" fillId="80" borderId="0" xfId="0" applyNumberFormat="1" applyFont="1" applyFill="1" applyAlignment="1">
      <alignment horizontal="right" vertical="center"/>
    </xf>
    <xf numFmtId="0" fontId="34" fillId="80" borderId="0" xfId="0" applyFont="1" applyFill="1"/>
    <xf numFmtId="5" fontId="28" fillId="80" borderId="0" xfId="0" applyNumberFormat="1" applyFont="1" applyFill="1"/>
    <xf numFmtId="5" fontId="33" fillId="80" borderId="0" xfId="0" applyNumberFormat="1" applyFont="1" applyFill="1" applyAlignment="1">
      <alignment horizontal="right"/>
    </xf>
    <xf numFmtId="0" fontId="44" fillId="80" borderId="0" xfId="0" quotePrefix="1" applyFont="1" applyFill="1" applyAlignment="1">
      <alignment horizontal="left" vertical="center"/>
    </xf>
    <xf numFmtId="0" fontId="28" fillId="80" borderId="0" xfId="0" quotePrefix="1" applyFont="1" applyFill="1" applyAlignment="1">
      <alignment vertical="center"/>
    </xf>
    <xf numFmtId="0" fontId="44" fillId="80" borderId="0" xfId="0" applyFont="1" applyFill="1" applyAlignment="1">
      <alignment vertical="center"/>
    </xf>
    <xf numFmtId="5" fontId="54" fillId="80" borderId="0" xfId="0" applyNumberFormat="1" applyFont="1" applyFill="1" applyAlignment="1">
      <alignment horizontal="center"/>
    </xf>
    <xf numFmtId="0" fontId="28" fillId="75" borderId="0" xfId="0" applyFont="1" applyFill="1" applyAlignment="1">
      <alignment horizontal="center"/>
    </xf>
    <xf numFmtId="0" fontId="32" fillId="2" borderId="73" xfId="0" applyFont="1" applyFill="1" applyBorder="1" applyAlignment="1">
      <alignment horizontal="center" vertical="center"/>
    </xf>
    <xf numFmtId="0" fontId="32" fillId="2" borderId="35" xfId="0" quotePrefix="1" applyFont="1" applyFill="1" applyBorder="1" applyAlignment="1">
      <alignment horizontal="center" vertical="center"/>
    </xf>
    <xf numFmtId="10" fontId="38" fillId="89" borderId="11" xfId="58870" applyNumberFormat="1" applyFont="1" applyFill="1" applyBorder="1" applyAlignment="1" applyProtection="1">
      <alignment horizontal="center" vertical="center"/>
      <protection locked="0"/>
    </xf>
    <xf numFmtId="5" fontId="38" fillId="92" borderId="11" xfId="0" applyNumberFormat="1" applyFont="1" applyFill="1" applyBorder="1"/>
    <xf numFmtId="177" fontId="38" fillId="75" borderId="28" xfId="0" quotePrefix="1" applyNumberFormat="1" applyFont="1" applyFill="1" applyBorder="1" applyAlignment="1">
      <alignment horizontal="center" vertical="center"/>
    </xf>
    <xf numFmtId="177" fontId="38" fillId="75" borderId="0" xfId="0" quotePrefix="1" applyNumberFormat="1" applyFont="1" applyFill="1" applyAlignment="1">
      <alignment horizontal="center" vertical="center"/>
    </xf>
    <xf numFmtId="177" fontId="38" fillId="75" borderId="27" xfId="0" quotePrefix="1" applyNumberFormat="1" applyFont="1" applyFill="1" applyBorder="1" applyAlignment="1">
      <alignment horizontal="center" vertical="center"/>
    </xf>
    <xf numFmtId="0" fontId="35" fillId="84" borderId="0" xfId="0" applyFont="1" applyFill="1" applyAlignment="1">
      <alignment vertical="center"/>
    </xf>
    <xf numFmtId="177" fontId="248" fillId="93" borderId="16" xfId="0" quotePrefix="1" applyNumberFormat="1" applyFont="1" applyFill="1" applyBorder="1" applyAlignment="1">
      <alignment horizontal="center" vertical="center"/>
    </xf>
    <xf numFmtId="177" fontId="248" fillId="93" borderId="29" xfId="0" quotePrefix="1" applyNumberFormat="1" applyFont="1" applyFill="1" applyBorder="1" applyAlignment="1">
      <alignment horizontal="center" vertical="center"/>
    </xf>
    <xf numFmtId="177" fontId="248" fillId="93" borderId="23" xfId="0" quotePrefix="1" applyNumberFormat="1" applyFont="1" applyFill="1" applyBorder="1" applyAlignment="1">
      <alignment horizontal="center" vertical="center"/>
    </xf>
    <xf numFmtId="0" fontId="34" fillId="84" borderId="16" xfId="0" applyFont="1" applyFill="1" applyBorder="1" applyAlignment="1">
      <alignment vertical="center"/>
    </xf>
    <xf numFmtId="0" fontId="28" fillId="84" borderId="16" xfId="0" applyFont="1" applyFill="1" applyBorder="1" applyAlignment="1">
      <alignment vertical="center"/>
    </xf>
    <xf numFmtId="0" fontId="32" fillId="84" borderId="78" xfId="0" applyFont="1" applyFill="1" applyBorder="1" applyAlignment="1">
      <alignment vertical="center"/>
    </xf>
    <xf numFmtId="0" fontId="32" fillId="84" borderId="47" xfId="0" applyFont="1" applyFill="1" applyBorder="1" applyAlignment="1">
      <alignment vertical="center"/>
    </xf>
    <xf numFmtId="0" fontId="32" fillId="84" borderId="97" xfId="0" applyFont="1" applyFill="1" applyBorder="1" applyAlignment="1">
      <alignment vertical="center"/>
    </xf>
    <xf numFmtId="5" fontId="32" fillId="79" borderId="124" xfId="0" applyNumberFormat="1" applyFont="1" applyFill="1" applyBorder="1" applyAlignment="1">
      <alignment horizontal="right" vertical="center"/>
    </xf>
    <xf numFmtId="5" fontId="32" fillId="79" borderId="125" xfId="0" applyNumberFormat="1" applyFont="1" applyFill="1" applyBorder="1" applyAlignment="1">
      <alignment horizontal="right" vertical="center"/>
    </xf>
    <xf numFmtId="5" fontId="32" fillId="79" borderId="126" xfId="0" applyNumberFormat="1" applyFont="1" applyFill="1" applyBorder="1" applyAlignment="1">
      <alignment horizontal="right" vertical="center"/>
    </xf>
    <xf numFmtId="0" fontId="34" fillId="84" borderId="0" xfId="0" applyFont="1" applyFill="1"/>
    <xf numFmtId="0" fontId="38" fillId="84" borderId="80" xfId="0" applyFont="1" applyFill="1" applyBorder="1" applyAlignment="1">
      <alignment vertical="center"/>
    </xf>
    <xf numFmtId="0" fontId="38" fillId="84" borderId="48" xfId="0" applyFont="1" applyFill="1" applyBorder="1" applyAlignment="1">
      <alignment vertical="center"/>
    </xf>
    <xf numFmtId="5" fontId="38" fillId="79" borderId="127" xfId="0" applyNumberFormat="1" applyFont="1" applyFill="1" applyBorder="1" applyAlignment="1">
      <alignment horizontal="right" vertical="center"/>
    </xf>
    <xf numFmtId="5" fontId="38" fillId="91" borderId="128" xfId="0" applyNumberFormat="1" applyFont="1" applyFill="1" applyBorder="1" applyAlignment="1" applyProtection="1">
      <alignment horizontal="right" vertical="center"/>
      <protection locked="0"/>
    </xf>
    <xf numFmtId="5" fontId="38" fillId="78" borderId="127" xfId="0" applyNumberFormat="1" applyFont="1" applyFill="1" applyBorder="1" applyAlignment="1">
      <alignment horizontal="right" vertical="center"/>
    </xf>
    <xf numFmtId="5" fontId="38" fillId="78" borderId="128" xfId="0" applyNumberFormat="1" applyFont="1" applyFill="1" applyBorder="1" applyAlignment="1">
      <alignment horizontal="right" vertical="center"/>
    </xf>
    <xf numFmtId="5" fontId="38" fillId="78" borderId="129" xfId="0" applyNumberFormat="1" applyFont="1" applyFill="1" applyBorder="1" applyAlignment="1">
      <alignment horizontal="right" vertical="center"/>
    </xf>
    <xf numFmtId="5" fontId="38" fillId="91" borderId="129" xfId="0" applyNumberFormat="1" applyFont="1" applyFill="1" applyBorder="1" applyAlignment="1" applyProtection="1">
      <alignment horizontal="right" vertical="center"/>
      <protection locked="0"/>
    </xf>
    <xf numFmtId="5" fontId="38" fillId="75" borderId="128" xfId="0" applyNumberFormat="1" applyFont="1" applyFill="1" applyBorder="1" applyAlignment="1">
      <alignment horizontal="right" vertical="center"/>
    </xf>
    <xf numFmtId="5" fontId="38" fillId="75" borderId="129" xfId="0" applyNumberFormat="1" applyFont="1" applyFill="1" applyBorder="1" applyAlignment="1">
      <alignment horizontal="right" vertical="center"/>
    </xf>
    <xf numFmtId="5" fontId="38" fillId="91" borderId="127" xfId="0" applyNumberFormat="1" applyFont="1" applyFill="1" applyBorder="1" applyAlignment="1" applyProtection="1">
      <alignment horizontal="right" vertical="center"/>
      <protection locked="0"/>
    </xf>
    <xf numFmtId="0" fontId="38" fillId="84" borderId="48" xfId="0" quotePrefix="1" applyFont="1" applyFill="1" applyBorder="1" applyAlignment="1">
      <alignment vertical="center"/>
    </xf>
    <xf numFmtId="5" fontId="38" fillId="91" borderId="132" xfId="0" applyNumberFormat="1" applyFont="1" applyFill="1" applyBorder="1" applyAlignment="1" applyProtection="1">
      <alignment horizontal="right" vertical="center"/>
      <protection locked="0"/>
    </xf>
    <xf numFmtId="5" fontId="38" fillId="91" borderId="133" xfId="0" applyNumberFormat="1" applyFont="1" applyFill="1" applyBorder="1" applyAlignment="1" applyProtection="1">
      <alignment horizontal="right" vertical="center"/>
      <protection locked="0"/>
    </xf>
    <xf numFmtId="5" fontId="38" fillId="78" borderId="131" xfId="0" applyNumberFormat="1" applyFont="1" applyFill="1" applyBorder="1" applyAlignment="1">
      <alignment horizontal="right" vertical="center"/>
    </xf>
    <xf numFmtId="0" fontId="44" fillId="75" borderId="0" xfId="0" applyFont="1" applyFill="1"/>
    <xf numFmtId="0" fontId="253" fillId="84" borderId="0" xfId="0" applyFont="1" applyFill="1" applyAlignment="1">
      <alignment vertical="center"/>
    </xf>
    <xf numFmtId="0" fontId="38" fillId="84" borderId="0" xfId="0" applyFont="1" applyFill="1" applyAlignment="1">
      <alignment vertical="center"/>
    </xf>
    <xf numFmtId="5" fontId="38" fillId="84" borderId="0" xfId="0" applyNumberFormat="1" applyFont="1" applyFill="1" applyAlignment="1">
      <alignment horizontal="center" vertical="center"/>
    </xf>
    <xf numFmtId="5" fontId="38" fillId="84" borderId="0" xfId="0" applyNumberFormat="1" applyFont="1" applyFill="1" applyAlignment="1">
      <alignment horizontal="right" vertical="center"/>
    </xf>
    <xf numFmtId="0" fontId="38" fillId="84" borderId="75" xfId="0" applyFont="1" applyFill="1" applyBorder="1"/>
    <xf numFmtId="0" fontId="38" fillId="84" borderId="77" xfId="0" applyFont="1" applyFill="1" applyBorder="1"/>
    <xf numFmtId="10" fontId="38" fillId="84" borderId="97" xfId="0" applyNumberFormat="1" applyFont="1" applyFill="1" applyBorder="1"/>
    <xf numFmtId="14" fontId="38" fillId="84" borderId="82" xfId="0" applyNumberFormat="1" applyFont="1" applyFill="1" applyBorder="1"/>
    <xf numFmtId="0" fontId="38" fillId="84" borderId="84" xfId="0" applyFont="1" applyFill="1" applyBorder="1"/>
    <xf numFmtId="10" fontId="38" fillId="84" borderId="82" xfId="0" applyNumberFormat="1" applyFont="1" applyFill="1" applyBorder="1"/>
    <xf numFmtId="10" fontId="38" fillId="84" borderId="132" xfId="0" applyNumberFormat="1" applyFont="1" applyFill="1" applyBorder="1"/>
    <xf numFmtId="10" fontId="38" fillId="84" borderId="130" xfId="0" applyNumberFormat="1" applyFont="1" applyFill="1" applyBorder="1"/>
    <xf numFmtId="0" fontId="0" fillId="75" borderId="0" xfId="0" applyFill="1"/>
    <xf numFmtId="0" fontId="50" fillId="84" borderId="0" xfId="0" applyFont="1" applyFill="1" applyAlignment="1">
      <alignment horizontal="right" vertical="center"/>
    </xf>
    <xf numFmtId="1" fontId="49" fillId="79" borderId="5" xfId="0" applyNumberFormat="1" applyFont="1" applyFill="1" applyBorder="1" applyAlignment="1">
      <alignment horizontal="center" vertical="center"/>
    </xf>
    <xf numFmtId="0" fontId="28" fillId="75" borderId="16" xfId="0" applyFont="1" applyFill="1" applyBorder="1" applyAlignment="1">
      <alignment horizontal="center"/>
    </xf>
    <xf numFmtId="0" fontId="0" fillId="75" borderId="16" xfId="0" applyFill="1" applyBorder="1" applyAlignment="1">
      <alignment horizontal="center"/>
    </xf>
    <xf numFmtId="0" fontId="44" fillId="75" borderId="0" xfId="0" applyFont="1" applyFill="1" applyAlignment="1">
      <alignment vertical="center"/>
    </xf>
    <xf numFmtId="188" fontId="44" fillId="75" borderId="0" xfId="58866" applyNumberFormat="1" applyFont="1" applyFill="1" applyBorder="1" applyAlignment="1">
      <alignment vertical="center"/>
    </xf>
    <xf numFmtId="0" fontId="31" fillId="84" borderId="0" xfId="0" applyFont="1" applyFill="1"/>
    <xf numFmtId="0" fontId="31" fillId="84" borderId="0" xfId="0" applyFont="1" applyFill="1" applyAlignment="1">
      <alignment vertical="center"/>
    </xf>
    <xf numFmtId="0" fontId="43" fillId="84" borderId="0" xfId="0" applyFont="1" applyFill="1" applyAlignment="1">
      <alignment horizontal="center"/>
    </xf>
    <xf numFmtId="3" fontId="33" fillId="84" borderId="0" xfId="0" applyNumberFormat="1" applyFont="1" applyFill="1" applyAlignment="1">
      <alignment vertical="center"/>
    </xf>
    <xf numFmtId="0" fontId="38" fillId="84" borderId="8" xfId="0" applyFont="1" applyFill="1" applyBorder="1"/>
    <xf numFmtId="0" fontId="254" fillId="84" borderId="0" xfId="0" applyFont="1" applyFill="1"/>
    <xf numFmtId="3" fontId="38" fillId="84" borderId="0" xfId="0" applyNumberFormat="1" applyFont="1" applyFill="1"/>
    <xf numFmtId="0" fontId="38" fillId="84" borderId="47" xfId="0" applyFont="1" applyFill="1" applyBorder="1"/>
    <xf numFmtId="0" fontId="38" fillId="84" borderId="47" xfId="0" quotePrefix="1" applyFont="1" applyFill="1" applyBorder="1" applyAlignment="1">
      <alignment horizontal="left"/>
    </xf>
    <xf numFmtId="0" fontId="38" fillId="75" borderId="8" xfId="0" applyFont="1" applyFill="1" applyBorder="1"/>
    <xf numFmtId="0" fontId="38" fillId="84" borderId="87" xfId="0" applyFont="1" applyFill="1" applyBorder="1" applyAlignment="1">
      <alignment horizontal="right"/>
    </xf>
    <xf numFmtId="0" fontId="32" fillId="84" borderId="0" xfId="0" applyFont="1" applyFill="1" applyAlignment="1">
      <alignment vertical="center"/>
    </xf>
    <xf numFmtId="3" fontId="38" fillId="80" borderId="0" xfId="0" applyNumberFormat="1" applyFont="1" applyFill="1" applyAlignment="1">
      <alignment horizontal="right" wrapText="1"/>
    </xf>
    <xf numFmtId="0" fontId="254" fillId="84" borderId="0" xfId="0" applyFont="1" applyFill="1" applyAlignment="1">
      <alignment vertical="center"/>
    </xf>
    <xf numFmtId="0" fontId="38" fillId="84" borderId="47" xfId="0" applyFont="1" applyFill="1" applyBorder="1" applyAlignment="1">
      <alignment vertical="center"/>
    </xf>
    <xf numFmtId="3" fontId="38" fillId="80" borderId="0" xfId="0" applyNumberFormat="1" applyFont="1" applyFill="1" applyAlignment="1">
      <alignment horizontal="right"/>
    </xf>
    <xf numFmtId="0" fontId="38" fillId="75" borderId="47" xfId="0" quotePrefix="1" applyFont="1" applyFill="1" applyBorder="1" applyAlignment="1">
      <alignment horizontal="left"/>
    </xf>
    <xf numFmtId="0" fontId="38" fillId="75" borderId="48" xfId="0" quotePrefix="1" applyFont="1" applyFill="1" applyBorder="1" applyAlignment="1">
      <alignment horizontal="left"/>
    </xf>
    <xf numFmtId="3" fontId="38" fillId="84" borderId="0" xfId="0" applyNumberFormat="1" applyFont="1" applyFill="1" applyAlignment="1">
      <alignment vertical="center"/>
    </xf>
    <xf numFmtId="0" fontId="38" fillId="84" borderId="8" xfId="0" applyFont="1" applyFill="1" applyBorder="1" applyAlignment="1">
      <alignment horizontal="left"/>
    </xf>
    <xf numFmtId="0" fontId="32" fillId="84" borderId="47" xfId="0" applyFont="1" applyFill="1" applyBorder="1" applyAlignment="1">
      <alignment horizontal="left"/>
    </xf>
    <xf numFmtId="0" fontId="38" fillId="84" borderId="48" xfId="0" applyFont="1" applyFill="1" applyBorder="1"/>
    <xf numFmtId="3" fontId="38" fillId="84" borderId="48" xfId="0" applyNumberFormat="1" applyFont="1" applyFill="1" applyBorder="1"/>
    <xf numFmtId="0" fontId="38" fillId="84" borderId="48" xfId="53544" applyFont="1" applyFill="1" applyBorder="1" applyAlignment="1"/>
    <xf numFmtId="0" fontId="32" fillId="84" borderId="0" xfId="0" applyFont="1" applyFill="1"/>
    <xf numFmtId="0" fontId="38" fillId="84" borderId="4" xfId="0" applyFont="1" applyFill="1" applyBorder="1"/>
    <xf numFmtId="0" fontId="32" fillId="84" borderId="5" xfId="0" applyFont="1" applyFill="1" applyBorder="1" applyAlignment="1">
      <alignment vertical="center"/>
    </xf>
    <xf numFmtId="3" fontId="38" fillId="84" borderId="5" xfId="0" applyNumberFormat="1" applyFont="1" applyFill="1" applyBorder="1" applyAlignment="1">
      <alignment vertical="center"/>
    </xf>
    <xf numFmtId="0" fontId="33" fillId="75" borderId="24" xfId="0" applyFont="1" applyFill="1" applyBorder="1"/>
    <xf numFmtId="0" fontId="33" fillId="84" borderId="18" xfId="0" applyFont="1" applyFill="1" applyBorder="1"/>
    <xf numFmtId="0" fontId="33" fillId="75" borderId="25" xfId="0" applyFont="1" applyFill="1" applyBorder="1"/>
    <xf numFmtId="0" fontId="34" fillId="84" borderId="8" xfId="0" applyFont="1" applyFill="1" applyBorder="1"/>
    <xf numFmtId="0" fontId="38" fillId="84" borderId="8" xfId="0" applyFont="1" applyFill="1" applyBorder="1" applyAlignment="1">
      <alignment horizontal="left" wrapText="1"/>
    </xf>
    <xf numFmtId="0" fontId="38" fillId="84" borderId="5" xfId="0" applyFont="1" applyFill="1" applyBorder="1"/>
    <xf numFmtId="0" fontId="33" fillId="75" borderId="0" xfId="0" applyFont="1" applyFill="1"/>
    <xf numFmtId="0" fontId="31" fillId="75" borderId="0" xfId="0" applyFont="1" applyFill="1"/>
    <xf numFmtId="0" fontId="31" fillId="84" borderId="0" xfId="0" applyFont="1" applyFill="1" applyAlignment="1">
      <alignment horizontal="center" vertical="center"/>
    </xf>
    <xf numFmtId="0" fontId="31" fillId="84" borderId="0" xfId="0" applyFont="1" applyFill="1" applyAlignment="1">
      <alignment horizontal="left"/>
    </xf>
    <xf numFmtId="0" fontId="40" fillId="84" borderId="0" xfId="0" applyFont="1" applyFill="1" applyAlignment="1">
      <alignment horizontal="centerContinuous" vertical="center"/>
    </xf>
    <xf numFmtId="0" fontId="30" fillId="84" borderId="0" xfId="0" applyFont="1" applyFill="1" applyAlignment="1">
      <alignment horizontal="right" vertical="center"/>
    </xf>
    <xf numFmtId="167" fontId="28" fillId="79" borderId="5" xfId="0" applyNumberFormat="1" applyFont="1" applyFill="1" applyBorder="1" applyAlignment="1">
      <alignment horizontal="center" vertical="center"/>
    </xf>
    <xf numFmtId="0" fontId="39" fillId="75" borderId="0" xfId="0" applyFont="1" applyFill="1" applyAlignment="1">
      <alignment horizontal="center"/>
    </xf>
    <xf numFmtId="0" fontId="42" fillId="75" borderId="0" xfId="0" applyFont="1" applyFill="1"/>
    <xf numFmtId="0" fontId="34" fillId="75" borderId="0" xfId="0" applyFont="1" applyFill="1"/>
    <xf numFmtId="0" fontId="34" fillId="75" borderId="0" xfId="0" applyFont="1" applyFill="1" applyAlignment="1">
      <alignment horizontal="center" wrapText="1"/>
    </xf>
    <xf numFmtId="0" fontId="35" fillId="75" borderId="0" xfId="0" applyFont="1" applyFill="1"/>
    <xf numFmtId="0" fontId="35" fillId="75" borderId="0" xfId="0" applyFont="1" applyFill="1" applyAlignment="1">
      <alignment horizontal="center"/>
    </xf>
    <xf numFmtId="0" fontId="43" fillId="84" borderId="0" xfId="0" applyFont="1" applyFill="1" applyAlignment="1">
      <alignment horizontal="left"/>
    </xf>
    <xf numFmtId="0" fontId="33" fillId="75" borderId="0" xfId="0" applyFont="1" applyFill="1" applyAlignment="1">
      <alignment horizontal="center"/>
    </xf>
    <xf numFmtId="38" fontId="32" fillId="84" borderId="0" xfId="0" applyNumberFormat="1" applyFont="1" applyFill="1" applyAlignment="1">
      <alignment horizontal="center" vertical="center"/>
    </xf>
    <xf numFmtId="3" fontId="38" fillId="84" borderId="0" xfId="0" applyNumberFormat="1" applyFont="1" applyFill="1" applyAlignment="1">
      <alignment horizontal="left" vertical="center"/>
    </xf>
    <xf numFmtId="40" fontId="38" fillId="84" borderId="0" xfId="0" applyNumberFormat="1" applyFont="1" applyFill="1" applyAlignment="1">
      <alignment horizontal="right" vertical="center"/>
    </xf>
    <xf numFmtId="3" fontId="38" fillId="84" borderId="0" xfId="0" applyNumberFormat="1" applyFont="1" applyFill="1" applyAlignment="1">
      <alignment horizontal="right" vertical="center"/>
    </xf>
    <xf numFmtId="38" fontId="38" fillId="84" borderId="0" xfId="0" quotePrefix="1" applyNumberFormat="1" applyFont="1" applyFill="1" applyAlignment="1">
      <alignment horizontal="right" vertical="center"/>
    </xf>
    <xf numFmtId="168" fontId="32" fillId="84" borderId="0" xfId="0" quotePrefix="1" applyNumberFormat="1" applyFont="1" applyFill="1" applyAlignment="1">
      <alignment horizontal="center" vertical="center"/>
    </xf>
    <xf numFmtId="0" fontId="38" fillId="84" borderId="5" xfId="0" quotePrefix="1" applyFont="1" applyFill="1" applyBorder="1" applyAlignment="1">
      <alignment horizontal="center"/>
    </xf>
    <xf numFmtId="0" fontId="32" fillId="84" borderId="5" xfId="0" quotePrefix="1" applyFont="1" applyFill="1" applyBorder="1" applyAlignment="1">
      <alignment horizontal="center"/>
    </xf>
    <xf numFmtId="189" fontId="33" fillId="75" borderId="0" xfId="58866" applyNumberFormat="1" applyFont="1" applyFill="1" applyBorder="1"/>
    <xf numFmtId="0" fontId="33" fillId="75" borderId="0" xfId="0" applyFont="1" applyFill="1" applyAlignment="1">
      <alignment horizontal="center" wrapText="1"/>
    </xf>
    <xf numFmtId="189" fontId="33" fillId="75" borderId="0" xfId="58866" applyNumberFormat="1" applyFont="1" applyFill="1" applyBorder="1" applyAlignment="1">
      <alignment horizontal="center" wrapText="1"/>
    </xf>
    <xf numFmtId="9" fontId="33" fillId="75" borderId="0" xfId="58870" applyFont="1" applyFill="1" applyBorder="1" applyAlignment="1">
      <alignment horizontal="center" wrapText="1"/>
    </xf>
    <xf numFmtId="9" fontId="33" fillId="75" borderId="0" xfId="58870" applyFont="1" applyFill="1" applyBorder="1"/>
    <xf numFmtId="14" fontId="34" fillId="84" borderId="7" xfId="0" applyNumberFormat="1" applyFont="1" applyFill="1" applyBorder="1" applyAlignment="1">
      <alignment horizontal="center" vertical="center"/>
    </xf>
    <xf numFmtId="14" fontId="34" fillId="84" borderId="7" xfId="0" applyNumberFormat="1" applyFont="1" applyFill="1" applyBorder="1" applyAlignment="1">
      <alignment horizontal="left" vertical="center"/>
    </xf>
    <xf numFmtId="3" fontId="34" fillId="84" borderId="7" xfId="0" applyNumberFormat="1" applyFont="1" applyFill="1" applyBorder="1" applyAlignment="1">
      <alignment horizontal="center" vertical="center"/>
    </xf>
    <xf numFmtId="3" fontId="34" fillId="84" borderId="3" xfId="0" applyNumberFormat="1" applyFont="1" applyFill="1" applyBorder="1" applyAlignment="1">
      <alignment horizontal="center" vertical="center"/>
    </xf>
    <xf numFmtId="0" fontId="33" fillId="84" borderId="0" xfId="0" applyFont="1" applyFill="1" applyAlignment="1">
      <alignment horizontal="center"/>
    </xf>
    <xf numFmtId="3" fontId="33" fillId="84" borderId="0" xfId="0" applyNumberFormat="1" applyFont="1" applyFill="1" applyAlignment="1">
      <alignment horizontal="center"/>
    </xf>
    <xf numFmtId="3" fontId="33" fillId="84" borderId="0" xfId="0" applyNumberFormat="1" applyFont="1" applyFill="1" applyAlignment="1">
      <alignment horizontal="left"/>
    </xf>
    <xf numFmtId="40" fontId="33" fillId="84" borderId="0" xfId="0" applyNumberFormat="1" applyFont="1" applyFill="1" applyAlignment="1">
      <alignment horizontal="right"/>
    </xf>
    <xf numFmtId="3" fontId="33" fillId="84" borderId="0" xfId="0" applyNumberFormat="1" applyFont="1" applyFill="1" applyAlignment="1">
      <alignment horizontal="right"/>
    </xf>
    <xf numFmtId="38" fontId="33" fillId="84" borderId="9" xfId="0" quotePrefix="1" applyNumberFormat="1" applyFont="1" applyFill="1" applyBorder="1" applyAlignment="1">
      <alignment horizontal="right"/>
    </xf>
    <xf numFmtId="3" fontId="38" fillId="84" borderId="47" xfId="0" applyNumberFormat="1" applyFont="1" applyFill="1" applyBorder="1"/>
    <xf numFmtId="169" fontId="38" fillId="77" borderId="47" xfId="1" applyNumberFormat="1" applyFont="1" applyFill="1" applyBorder="1" applyAlignment="1" applyProtection="1">
      <alignment horizontal="right"/>
      <protection locked="0"/>
    </xf>
    <xf numFmtId="3" fontId="28" fillId="84" borderId="47" xfId="0" applyNumberFormat="1" applyFont="1" applyFill="1" applyBorder="1" applyAlignment="1">
      <alignment horizontal="left" wrapText="1"/>
    </xf>
    <xf numFmtId="40" fontId="28" fillId="84" borderId="47" xfId="0" applyNumberFormat="1" applyFont="1" applyFill="1" applyBorder="1" applyAlignment="1">
      <alignment horizontal="right" wrapText="1"/>
    </xf>
    <xf numFmtId="3" fontId="28" fillId="84" borderId="47" xfId="0" applyNumberFormat="1" applyFont="1" applyFill="1" applyBorder="1" applyAlignment="1">
      <alignment horizontal="right" wrapText="1"/>
    </xf>
    <xf numFmtId="38" fontId="28" fillId="84" borderId="9" xfId="0" quotePrefix="1" applyNumberFormat="1" applyFont="1" applyFill="1" applyBorder="1" applyAlignment="1">
      <alignment horizontal="right" wrapText="1"/>
    </xf>
    <xf numFmtId="169" fontId="38" fillId="77" borderId="0" xfId="1" applyNumberFormat="1" applyFont="1" applyFill="1" applyBorder="1" applyAlignment="1" applyProtection="1">
      <alignment horizontal="right"/>
      <protection locked="0"/>
    </xf>
    <xf numFmtId="3" fontId="38" fillId="84" borderId="16" xfId="0" applyNumberFormat="1" applyFont="1" applyFill="1" applyBorder="1"/>
    <xf numFmtId="169" fontId="38" fillId="75" borderId="14" xfId="1" applyNumberFormat="1" applyFont="1" applyFill="1" applyBorder="1" applyAlignment="1" applyProtection="1">
      <alignment horizontal="right"/>
    </xf>
    <xf numFmtId="3" fontId="28" fillId="84" borderId="16" xfId="0" applyNumberFormat="1" applyFont="1" applyFill="1" applyBorder="1" applyAlignment="1">
      <alignment horizontal="left" wrapText="1"/>
    </xf>
    <xf numFmtId="40" fontId="28" fillId="84" borderId="16" xfId="0" applyNumberFormat="1" applyFont="1" applyFill="1" applyBorder="1" applyAlignment="1">
      <alignment horizontal="right" wrapText="1"/>
    </xf>
    <xf numFmtId="3" fontId="28" fillId="84" borderId="16" xfId="0" applyNumberFormat="1" applyFont="1" applyFill="1" applyBorder="1" applyAlignment="1">
      <alignment horizontal="right" wrapText="1"/>
    </xf>
    <xf numFmtId="3" fontId="38" fillId="80" borderId="0" xfId="0" applyNumberFormat="1" applyFont="1" applyFill="1"/>
    <xf numFmtId="174" fontId="38" fillId="80" borderId="16" xfId="1" applyNumberFormat="1" applyFont="1" applyFill="1" applyBorder="1" applyAlignment="1" applyProtection="1">
      <alignment horizontal="right"/>
    </xf>
    <xf numFmtId="169" fontId="38" fillId="84" borderId="0" xfId="1" applyNumberFormat="1" applyFont="1" applyFill="1" applyBorder="1" applyAlignment="1" applyProtection="1">
      <alignment horizontal="right"/>
    </xf>
    <xf numFmtId="3" fontId="28" fillId="84" borderId="0" xfId="0" applyNumberFormat="1" applyFont="1" applyFill="1" applyAlignment="1">
      <alignment horizontal="left" wrapText="1"/>
    </xf>
    <xf numFmtId="40" fontId="28" fillId="84" borderId="0" xfId="0" applyNumberFormat="1" applyFont="1" applyFill="1" applyAlignment="1">
      <alignment horizontal="right" wrapText="1"/>
    </xf>
    <xf numFmtId="3" fontId="28" fillId="84" borderId="0" xfId="0" applyNumberFormat="1" applyFont="1" applyFill="1" applyAlignment="1">
      <alignment horizontal="right" wrapText="1"/>
    </xf>
    <xf numFmtId="169" fontId="38" fillId="88" borderId="47" xfId="1" applyNumberFormat="1" applyFont="1" applyFill="1" applyBorder="1" applyAlignment="1" applyProtection="1">
      <alignment horizontal="right"/>
    </xf>
    <xf numFmtId="3" fontId="38" fillId="84" borderId="47" xfId="0" applyNumberFormat="1" applyFont="1" applyFill="1" applyBorder="1" applyAlignment="1">
      <alignment horizontal="left" wrapText="1"/>
    </xf>
    <xf numFmtId="169" fontId="38" fillId="75" borderId="47" xfId="1" applyNumberFormat="1" applyFont="1" applyFill="1" applyBorder="1" applyAlignment="1" applyProtection="1">
      <alignment horizontal="right"/>
    </xf>
    <xf numFmtId="3" fontId="38" fillId="84" borderId="84" xfId="0" applyNumberFormat="1" applyFont="1" applyFill="1" applyBorder="1"/>
    <xf numFmtId="169" fontId="38" fillId="77" borderId="84" xfId="1" applyNumberFormat="1" applyFont="1" applyFill="1" applyBorder="1" applyAlignment="1" applyProtection="1">
      <alignment horizontal="right"/>
      <protection locked="0"/>
    </xf>
    <xf numFmtId="169" fontId="38" fillId="88" borderId="84" xfId="1" applyNumberFormat="1" applyFont="1" applyFill="1" applyBorder="1" applyAlignment="1" applyProtection="1">
      <alignment horizontal="right"/>
    </xf>
    <xf numFmtId="169" fontId="38" fillId="75" borderId="74" xfId="1" applyNumberFormat="1" applyFont="1" applyFill="1" applyBorder="1" applyAlignment="1" applyProtection="1">
      <alignment horizontal="right"/>
    </xf>
    <xf numFmtId="174" fontId="38" fillId="75" borderId="1" xfId="1" applyNumberFormat="1" applyFont="1" applyFill="1" applyBorder="1" applyAlignment="1" applyProtection="1">
      <alignment horizontal="right"/>
    </xf>
    <xf numFmtId="3" fontId="28" fillId="84" borderId="0" xfId="0" applyNumberFormat="1" applyFont="1" applyFill="1" applyAlignment="1">
      <alignment wrapText="1"/>
    </xf>
    <xf numFmtId="3" fontId="38" fillId="75" borderId="47" xfId="0" applyNumberFormat="1" applyFont="1" applyFill="1" applyBorder="1"/>
    <xf numFmtId="3" fontId="28" fillId="80" borderId="47" xfId="0" applyNumberFormat="1" applyFont="1" applyFill="1" applyBorder="1" applyAlignment="1">
      <alignment horizontal="left" wrapText="1"/>
    </xf>
    <xf numFmtId="40" fontId="28" fillId="80" borderId="47" xfId="0" applyNumberFormat="1" applyFont="1" applyFill="1" applyBorder="1" applyAlignment="1">
      <alignment horizontal="right" wrapText="1"/>
    </xf>
    <xf numFmtId="3" fontId="28" fillId="80" borderId="47" xfId="0" applyNumberFormat="1" applyFont="1" applyFill="1" applyBorder="1" applyAlignment="1">
      <alignment horizontal="right" wrapText="1"/>
    </xf>
    <xf numFmtId="38" fontId="28" fillId="80" borderId="9" xfId="0" quotePrefix="1" applyNumberFormat="1" applyFont="1" applyFill="1" applyBorder="1" applyAlignment="1">
      <alignment horizontal="right" wrapText="1"/>
    </xf>
    <xf numFmtId="0" fontId="32" fillId="75" borderId="0" xfId="0" applyFont="1" applyFill="1" applyAlignment="1">
      <alignment wrapText="1"/>
    </xf>
    <xf numFmtId="3" fontId="38" fillId="75" borderId="48" xfId="0" applyNumberFormat="1" applyFont="1" applyFill="1" applyBorder="1"/>
    <xf numFmtId="169" fontId="38" fillId="77" borderId="48" xfId="1" applyNumberFormat="1" applyFont="1" applyFill="1" applyBorder="1" applyAlignment="1" applyProtection="1">
      <alignment horizontal="right"/>
      <protection locked="0"/>
    </xf>
    <xf numFmtId="40" fontId="28" fillId="80" borderId="48" xfId="0" applyNumberFormat="1" applyFont="1" applyFill="1" applyBorder="1" applyAlignment="1">
      <alignment horizontal="left" wrapText="1"/>
    </xf>
    <xf numFmtId="40" fontId="28" fillId="80" borderId="48" xfId="0" applyNumberFormat="1" applyFont="1" applyFill="1" applyBorder="1" applyAlignment="1">
      <alignment horizontal="right" wrapText="1"/>
    </xf>
    <xf numFmtId="3" fontId="28" fillId="80" borderId="48" xfId="0" applyNumberFormat="1" applyFont="1" applyFill="1" applyBorder="1" applyAlignment="1">
      <alignment horizontal="right" wrapText="1"/>
    </xf>
    <xf numFmtId="0" fontId="32" fillId="75" borderId="5" xfId="0" applyFont="1" applyFill="1" applyBorder="1"/>
    <xf numFmtId="3" fontId="28" fillId="84" borderId="0" xfId="0" applyNumberFormat="1" applyFont="1" applyFill="1" applyAlignment="1">
      <alignment horizontal="left" vertical="center" wrapText="1"/>
    </xf>
    <xf numFmtId="40" fontId="28" fillId="84" borderId="0" xfId="0" applyNumberFormat="1" applyFont="1" applyFill="1" applyAlignment="1">
      <alignment horizontal="right" vertical="center" wrapText="1"/>
    </xf>
    <xf numFmtId="3" fontId="28" fillId="84" borderId="0" xfId="0" applyNumberFormat="1" applyFont="1" applyFill="1" applyAlignment="1">
      <alignment horizontal="right" vertical="center" wrapText="1"/>
    </xf>
    <xf numFmtId="38" fontId="28" fillId="84" borderId="9" xfId="0" quotePrefix="1" applyNumberFormat="1" applyFont="1" applyFill="1" applyBorder="1" applyAlignment="1">
      <alignment horizontal="right" vertical="center" wrapText="1"/>
    </xf>
    <xf numFmtId="0" fontId="32" fillId="84" borderId="47" xfId="0" applyFont="1" applyFill="1" applyBorder="1" applyAlignment="1">
      <alignment horizontal="left" vertical="center"/>
    </xf>
    <xf numFmtId="3" fontId="38" fillId="84" borderId="48" xfId="0" applyNumberFormat="1" applyFont="1" applyFill="1" applyBorder="1" applyAlignment="1">
      <alignment vertical="center"/>
    </xf>
    <xf numFmtId="169" fontId="38" fillId="77" borderId="87" xfId="1" applyNumberFormat="1" applyFont="1" applyFill="1" applyBorder="1" applyAlignment="1" applyProtection="1">
      <alignment horizontal="right"/>
      <protection locked="0"/>
    </xf>
    <xf numFmtId="3" fontId="28" fillId="84" borderId="48" xfId="0" applyNumberFormat="1" applyFont="1" applyFill="1" applyBorder="1" applyAlignment="1">
      <alignment horizontal="left" wrapText="1"/>
    </xf>
    <xf numFmtId="40" fontId="28" fillId="84" borderId="48" xfId="0" applyNumberFormat="1" applyFont="1" applyFill="1" applyBorder="1" applyAlignment="1">
      <alignment horizontal="right" wrapText="1"/>
    </xf>
    <xf numFmtId="3" fontId="28" fillId="84" borderId="48" xfId="0" applyNumberFormat="1" applyFont="1" applyFill="1" applyBorder="1" applyAlignment="1">
      <alignment horizontal="right" wrapText="1"/>
    </xf>
    <xf numFmtId="169" fontId="38" fillId="75" borderId="77" xfId="1" applyNumberFormat="1" applyFont="1" applyFill="1" applyBorder="1" applyAlignment="1" applyProtection="1">
      <alignment horizontal="right"/>
    </xf>
    <xf numFmtId="170" fontId="38" fillId="84" borderId="77" xfId="1" applyNumberFormat="1" applyFont="1" applyFill="1" applyBorder="1" applyAlignment="1" applyProtection="1">
      <alignment horizontal="right"/>
    </xf>
    <xf numFmtId="169" fontId="38" fillId="75" borderId="87" xfId="1" applyNumberFormat="1" applyFont="1" applyFill="1" applyBorder="1" applyAlignment="1" applyProtection="1">
      <alignment horizontal="right"/>
    </xf>
    <xf numFmtId="3" fontId="28" fillId="84" borderId="87" xfId="0" applyNumberFormat="1" applyFont="1" applyFill="1" applyBorder="1" applyAlignment="1">
      <alignment horizontal="left" wrapText="1"/>
    </xf>
    <xf numFmtId="40" fontId="28" fillId="84" borderId="87" xfId="0" applyNumberFormat="1" applyFont="1" applyFill="1" applyBorder="1" applyAlignment="1">
      <alignment horizontal="right" wrapText="1"/>
    </xf>
    <xf numFmtId="3" fontId="28" fillId="84" borderId="87" xfId="0" applyNumberFormat="1" applyFont="1" applyFill="1" applyBorder="1" applyAlignment="1">
      <alignment horizontal="right" wrapText="1"/>
    </xf>
    <xf numFmtId="3" fontId="38" fillId="75" borderId="0" xfId="0" applyNumberFormat="1" applyFont="1" applyFill="1" applyAlignment="1">
      <alignment vertical="center"/>
    </xf>
    <xf numFmtId="174" fontId="38" fillId="75" borderId="14" xfId="1" applyNumberFormat="1" applyFont="1" applyFill="1" applyBorder="1" applyAlignment="1" applyProtection="1">
      <alignment horizontal="right"/>
    </xf>
    <xf numFmtId="169" fontId="38" fillId="84" borderId="70" xfId="1" applyNumberFormat="1" applyFont="1" applyFill="1" applyBorder="1" applyAlignment="1" applyProtection="1">
      <alignment horizontal="right"/>
    </xf>
    <xf numFmtId="174" fontId="38" fillId="75" borderId="0" xfId="1" applyNumberFormat="1" applyFont="1" applyFill="1" applyBorder="1" applyAlignment="1" applyProtection="1">
      <alignment horizontal="right"/>
    </xf>
    <xf numFmtId="40" fontId="41" fillId="2" borderId="0" xfId="0" applyNumberFormat="1" applyFont="1" applyFill="1" applyAlignment="1">
      <alignment horizontal="right" vertical="center"/>
    </xf>
    <xf numFmtId="3" fontId="41" fillId="2" borderId="0" xfId="0" applyNumberFormat="1" applyFont="1" applyFill="1" applyAlignment="1">
      <alignment horizontal="right" vertical="center"/>
    </xf>
    <xf numFmtId="38" fontId="41" fillId="2" borderId="9" xfId="0" quotePrefix="1" applyNumberFormat="1" applyFont="1" applyFill="1" applyBorder="1" applyAlignment="1">
      <alignment horizontal="right" vertical="center"/>
    </xf>
    <xf numFmtId="3" fontId="38" fillId="75" borderId="47" xfId="0" applyNumberFormat="1" applyFont="1" applyFill="1" applyBorder="1" applyAlignment="1">
      <alignment vertical="center"/>
    </xf>
    <xf numFmtId="3" fontId="38" fillId="75" borderId="48" xfId="0" applyNumberFormat="1" applyFont="1" applyFill="1" applyBorder="1" applyAlignment="1">
      <alignment vertical="center"/>
    </xf>
    <xf numFmtId="169" fontId="38" fillId="84" borderId="0" xfId="1" applyNumberFormat="1" applyFont="1" applyFill="1" applyBorder="1" applyAlignment="1" applyProtection="1">
      <alignment horizontal="right" vertical="center"/>
    </xf>
    <xf numFmtId="3" fontId="28" fillId="84" borderId="0" xfId="0" applyNumberFormat="1" applyFont="1" applyFill="1" applyAlignment="1">
      <alignment horizontal="left" vertical="center"/>
    </xf>
    <xf numFmtId="40" fontId="28" fillId="84" borderId="0" xfId="0" applyNumberFormat="1" applyFont="1" applyFill="1" applyAlignment="1">
      <alignment horizontal="right" vertical="center"/>
    </xf>
    <xf numFmtId="3" fontId="28" fillId="84" borderId="0" xfId="0" applyNumberFormat="1" applyFont="1" applyFill="1" applyAlignment="1">
      <alignment horizontal="right" vertical="center"/>
    </xf>
    <xf numFmtId="38" fontId="28" fillId="84" borderId="9" xfId="0" quotePrefix="1" applyNumberFormat="1" applyFont="1" applyFill="1" applyBorder="1" applyAlignment="1">
      <alignment horizontal="right" vertical="center"/>
    </xf>
    <xf numFmtId="169" fontId="38" fillId="84" borderId="5" xfId="1" applyNumberFormat="1" applyFont="1" applyFill="1" applyBorder="1" applyAlignment="1" applyProtection="1">
      <alignment horizontal="right" vertical="center"/>
    </xf>
    <xf numFmtId="3" fontId="28" fillId="84" borderId="5" xfId="0" applyNumberFormat="1" applyFont="1" applyFill="1" applyBorder="1" applyAlignment="1">
      <alignment horizontal="left" vertical="center"/>
    </xf>
    <xf numFmtId="40" fontId="28" fillId="84" borderId="5" xfId="0" applyNumberFormat="1" applyFont="1" applyFill="1" applyBorder="1" applyAlignment="1">
      <alignment horizontal="right" vertical="center"/>
    </xf>
    <xf numFmtId="3" fontId="28" fillId="84" borderId="5" xfId="0" applyNumberFormat="1" applyFont="1" applyFill="1" applyBorder="1" applyAlignment="1">
      <alignment horizontal="right" vertical="center"/>
    </xf>
    <xf numFmtId="38" fontId="28" fillId="84" borderId="10" xfId="0" quotePrefix="1" applyNumberFormat="1" applyFont="1" applyFill="1" applyBorder="1" applyAlignment="1">
      <alignment horizontal="right" vertical="center"/>
    </xf>
    <xf numFmtId="0" fontId="34" fillId="75" borderId="0" xfId="0" applyFont="1" applyFill="1" applyAlignment="1">
      <alignment vertical="center" wrapText="1"/>
    </xf>
    <xf numFmtId="10" fontId="33" fillId="75" borderId="0" xfId="58870" applyNumberFormat="1" applyFont="1" applyFill="1" applyBorder="1" applyAlignment="1">
      <alignment vertical="center"/>
    </xf>
    <xf numFmtId="0" fontId="33" fillId="84" borderId="18" xfId="0" applyFont="1" applyFill="1" applyBorder="1" applyAlignment="1">
      <alignment horizontal="center"/>
    </xf>
    <xf numFmtId="0" fontId="33" fillId="84" borderId="18" xfId="0" applyFont="1" applyFill="1" applyBorder="1" applyAlignment="1">
      <alignment horizontal="left"/>
    </xf>
    <xf numFmtId="0" fontId="33" fillId="84" borderId="20" xfId="0" applyFont="1" applyFill="1" applyBorder="1"/>
    <xf numFmtId="0" fontId="33" fillId="84" borderId="9" xfId="0" applyFont="1" applyFill="1" applyBorder="1"/>
    <xf numFmtId="169" fontId="33" fillId="84" borderId="0" xfId="1" applyNumberFormat="1" applyFont="1" applyFill="1" applyBorder="1" applyAlignment="1" applyProtection="1">
      <alignment horizontal="right" vertical="center"/>
    </xf>
    <xf numFmtId="3" fontId="33" fillId="84" borderId="0" xfId="0" applyNumberFormat="1" applyFont="1" applyFill="1" applyAlignment="1">
      <alignment horizontal="left" vertical="center"/>
    </xf>
    <xf numFmtId="40" fontId="33" fillId="84" borderId="0" xfId="0" applyNumberFormat="1" applyFont="1" applyFill="1" applyAlignment="1">
      <alignment horizontal="right" vertical="center"/>
    </xf>
    <xf numFmtId="3" fontId="33" fillId="84" borderId="0" xfId="0" applyNumberFormat="1" applyFont="1" applyFill="1" applyAlignment="1">
      <alignment horizontal="right" vertical="center"/>
    </xf>
    <xf numFmtId="38" fontId="33" fillId="84" borderId="9" xfId="0" quotePrefix="1" applyNumberFormat="1" applyFont="1" applyFill="1" applyBorder="1" applyAlignment="1">
      <alignment horizontal="right" vertical="center"/>
    </xf>
    <xf numFmtId="169" fontId="38" fillId="84" borderId="5" xfId="1" applyNumberFormat="1" applyFont="1" applyFill="1" applyBorder="1" applyAlignment="1" applyProtection="1">
      <alignment horizontal="right"/>
    </xf>
    <xf numFmtId="0" fontId="38" fillId="84" borderId="5" xfId="0" applyFont="1" applyFill="1" applyBorder="1" applyAlignment="1">
      <alignment horizontal="left"/>
    </xf>
    <xf numFmtId="0" fontId="38" fillId="84" borderId="10" xfId="0" applyFont="1" applyFill="1" applyBorder="1"/>
    <xf numFmtId="0" fontId="33" fillId="75" borderId="0" xfId="0" applyFont="1" applyFill="1" applyAlignment="1">
      <alignment horizontal="left"/>
    </xf>
    <xf numFmtId="0" fontId="31" fillId="75" borderId="0" xfId="0" applyFont="1" applyFill="1" applyAlignment="1">
      <alignment horizontal="center"/>
    </xf>
    <xf numFmtId="0" fontId="31" fillId="75" borderId="0" xfId="0" applyFont="1" applyFill="1" applyAlignment="1">
      <alignment horizontal="left"/>
    </xf>
    <xf numFmtId="174" fontId="38" fillId="4" borderId="0" xfId="1" applyNumberFormat="1" applyFont="1" applyFill="1" applyBorder="1" applyAlignment="1" applyProtection="1">
      <alignment horizontal="right" vertical="center"/>
    </xf>
    <xf numFmtId="0" fontId="255" fillId="75" borderId="0" xfId="0" applyFont="1" applyFill="1"/>
    <xf numFmtId="4" fontId="38" fillId="0" borderId="67" xfId="1" applyNumberFormat="1" applyFont="1" applyFill="1" applyBorder="1" applyAlignment="1">
      <alignment horizontal="right"/>
    </xf>
    <xf numFmtId="4" fontId="38" fillId="75" borderId="67" xfId="1" applyNumberFormat="1" applyFont="1" applyFill="1" applyBorder="1" applyAlignment="1">
      <alignment horizontal="right"/>
    </xf>
    <xf numFmtId="4" fontId="38" fillId="75" borderId="67" xfId="1" applyNumberFormat="1" applyFont="1" applyFill="1" applyBorder="1" applyAlignment="1">
      <alignment horizontal="right" wrapText="1"/>
    </xf>
    <xf numFmtId="4" fontId="38" fillId="75" borderId="48" xfId="1" applyNumberFormat="1" applyFont="1" applyFill="1" applyBorder="1" applyAlignment="1">
      <alignment horizontal="right" wrapText="1"/>
    </xf>
    <xf numFmtId="4" fontId="38" fillId="75" borderId="48" xfId="1" applyNumberFormat="1" applyFont="1" applyFill="1" applyBorder="1" applyAlignment="1">
      <alignment horizontal="right"/>
    </xf>
    <xf numFmtId="4" fontId="38" fillId="75" borderId="87" xfId="1" applyNumberFormat="1" applyFont="1" applyFill="1" applyBorder="1" applyAlignment="1">
      <alignment horizontal="right" wrapText="1"/>
    </xf>
    <xf numFmtId="4" fontId="38" fillId="75" borderId="87" xfId="1" applyNumberFormat="1" applyFont="1" applyFill="1" applyBorder="1" applyAlignment="1">
      <alignment horizontal="right"/>
    </xf>
    <xf numFmtId="4" fontId="38" fillId="75" borderId="74" xfId="1" applyNumberFormat="1" applyFont="1" applyFill="1" applyBorder="1" applyAlignment="1">
      <alignment horizontal="right"/>
    </xf>
    <xf numFmtId="0" fontId="35" fillId="75" borderId="0" xfId="0" applyFont="1" applyFill="1" applyAlignment="1">
      <alignment horizontal="left"/>
    </xf>
    <xf numFmtId="0" fontId="31" fillId="84" borderId="0" xfId="53544" applyFont="1" applyFill="1" applyAlignment="1"/>
    <xf numFmtId="0" fontId="31" fillId="84" borderId="0" xfId="53544" applyFont="1" applyFill="1" applyAlignment="1">
      <alignment horizontal="center"/>
    </xf>
    <xf numFmtId="0" fontId="31" fillId="84" borderId="0" xfId="53544" applyFont="1" applyFill="1" applyAlignment="1">
      <alignment wrapText="1"/>
    </xf>
    <xf numFmtId="0" fontId="40" fillId="84" borderId="0" xfId="53544" applyFont="1" applyFill="1" applyAlignment="1">
      <alignment horizontal="centerContinuous"/>
    </xf>
    <xf numFmtId="0" fontId="34" fillId="84" borderId="0" xfId="53544" applyFont="1" applyFill="1" applyAlignment="1">
      <alignment horizontal="right"/>
    </xf>
    <xf numFmtId="167" fontId="28" fillId="79" borderId="5" xfId="0" applyNumberFormat="1" applyFont="1" applyFill="1" applyBorder="1" applyAlignment="1">
      <alignment horizontal="center"/>
    </xf>
    <xf numFmtId="0" fontId="31" fillId="80" borderId="0" xfId="53544" applyFont="1" applyFill="1" applyAlignment="1"/>
    <xf numFmtId="0" fontId="42" fillId="80" borderId="0" xfId="53544" applyFont="1" applyFill="1" applyAlignment="1"/>
    <xf numFmtId="0" fontId="33" fillId="75" borderId="0" xfId="0" applyFont="1" applyFill="1" applyProtection="1">
      <protection locked="0"/>
    </xf>
    <xf numFmtId="10" fontId="33" fillId="75" borderId="0" xfId="58870" applyNumberFormat="1" applyFont="1" applyFill="1" applyBorder="1" applyAlignment="1" applyProtection="1">
      <alignment horizontal="center"/>
    </xf>
    <xf numFmtId="0" fontId="43" fillId="84" borderId="0" xfId="53544" applyFont="1" applyFill="1" applyAlignment="1">
      <alignment horizontal="center"/>
    </xf>
    <xf numFmtId="0" fontId="43" fillId="84" borderId="0" xfId="53544" applyFont="1" applyFill="1" applyAlignment="1">
      <alignment wrapText="1"/>
    </xf>
    <xf numFmtId="0" fontId="32" fillId="75" borderId="0" xfId="0" applyFont="1" applyFill="1" applyAlignment="1">
      <alignment horizontal="center" wrapText="1"/>
    </xf>
    <xf numFmtId="0" fontId="33" fillId="84" borderId="0" xfId="53544" applyFont="1" applyFill="1" applyAlignment="1"/>
    <xf numFmtId="0" fontId="34" fillId="84" borderId="0" xfId="53544" applyFont="1" applyFill="1" applyAlignment="1"/>
    <xf numFmtId="3" fontId="33" fillId="84" borderId="0" xfId="53544" applyNumberFormat="1" applyFont="1" applyFill="1" applyAlignment="1"/>
    <xf numFmtId="3" fontId="33" fillId="84" borderId="0" xfId="53544" applyNumberFormat="1" applyFont="1" applyFill="1" applyAlignment="1">
      <alignment wrapText="1"/>
    </xf>
    <xf numFmtId="40" fontId="33" fillId="84" borderId="0" xfId="53544" applyNumberFormat="1" applyFont="1" applyFill="1" applyAlignment="1">
      <alignment horizontal="right"/>
    </xf>
    <xf numFmtId="3" fontId="33" fillId="84" borderId="0" xfId="53544" applyNumberFormat="1" applyFont="1" applyFill="1" applyAlignment="1">
      <alignment horizontal="right"/>
    </xf>
    <xf numFmtId="38" fontId="33" fillId="84" borderId="0" xfId="53544" quotePrefix="1" applyNumberFormat="1" applyFont="1" applyFill="1" applyAlignment="1">
      <alignment horizontal="right"/>
    </xf>
    <xf numFmtId="3" fontId="38" fillId="84" borderId="18" xfId="53544" applyNumberFormat="1" applyFont="1" applyFill="1" applyBorder="1" applyAlignment="1">
      <alignment horizontal="center"/>
    </xf>
    <xf numFmtId="14" fontId="38" fillId="84" borderId="18" xfId="53544" applyNumberFormat="1" applyFont="1" applyFill="1" applyBorder="1" applyAlignment="1">
      <alignment horizontal="center"/>
    </xf>
    <xf numFmtId="0" fontId="38" fillId="84" borderId="72" xfId="53544" applyFont="1" applyFill="1" applyBorder="1" applyAlignment="1">
      <alignment horizontal="center"/>
    </xf>
    <xf numFmtId="3" fontId="38" fillId="84" borderId="72" xfId="53544" applyNumberFormat="1" applyFont="1" applyFill="1" applyBorder="1" applyAlignment="1">
      <alignment wrapText="1"/>
    </xf>
    <xf numFmtId="40" fontId="38" fillId="84" borderId="72" xfId="53544" applyNumberFormat="1" applyFont="1" applyFill="1" applyBorder="1" applyAlignment="1">
      <alignment horizontal="right"/>
    </xf>
    <xf numFmtId="3" fontId="38" fillId="84" borderId="72" xfId="53544" applyNumberFormat="1" applyFont="1" applyFill="1" applyBorder="1" applyAlignment="1">
      <alignment horizontal="right"/>
    </xf>
    <xf numFmtId="38" fontId="38" fillId="84" borderId="72" xfId="53544" quotePrefix="1" applyNumberFormat="1" applyFont="1" applyFill="1" applyBorder="1" applyAlignment="1">
      <alignment horizontal="right"/>
    </xf>
    <xf numFmtId="0" fontId="38" fillId="80" borderId="0" xfId="53544" applyFont="1" applyFill="1" applyAlignment="1"/>
    <xf numFmtId="0" fontId="34" fillId="75" borderId="1" xfId="0" applyFont="1" applyFill="1" applyBorder="1"/>
    <xf numFmtId="0" fontId="33" fillId="75" borderId="1" xfId="0" applyFont="1" applyFill="1" applyBorder="1"/>
    <xf numFmtId="168" fontId="34" fillId="75" borderId="1" xfId="0" applyNumberFormat="1" applyFont="1" applyFill="1" applyBorder="1" applyAlignment="1">
      <alignment horizontal="center"/>
    </xf>
    <xf numFmtId="0" fontId="38" fillId="84" borderId="0" xfId="53544" applyFont="1" applyFill="1" applyAlignment="1"/>
    <xf numFmtId="0" fontId="38" fillId="84" borderId="47" xfId="53544" applyFont="1" applyFill="1" applyBorder="1" applyAlignment="1"/>
    <xf numFmtId="3" fontId="38" fillId="84" borderId="47" xfId="53544" applyNumberFormat="1" applyFont="1" applyFill="1" applyBorder="1" applyAlignment="1">
      <alignment wrapText="1"/>
    </xf>
    <xf numFmtId="40" fontId="38" fillId="84" borderId="0" xfId="53544" applyNumberFormat="1" applyFont="1" applyFill="1" applyAlignment="1">
      <alignment horizontal="right"/>
    </xf>
    <xf numFmtId="3" fontId="38" fillId="84" borderId="0" xfId="53544" applyNumberFormat="1" applyFont="1" applyFill="1" applyAlignment="1">
      <alignment horizontal="right"/>
    </xf>
    <xf numFmtId="38" fontId="38" fillId="84" borderId="0" xfId="53544" quotePrefix="1" applyNumberFormat="1" applyFont="1" applyFill="1" applyAlignment="1">
      <alignment horizontal="right"/>
    </xf>
    <xf numFmtId="0" fontId="33" fillId="75" borderId="138" xfId="0" applyFont="1" applyFill="1" applyBorder="1" applyAlignment="1">
      <alignment shrinkToFit="1"/>
    </xf>
    <xf numFmtId="44" fontId="28" fillId="75" borderId="138" xfId="8760" applyFont="1" applyFill="1" applyBorder="1"/>
    <xf numFmtId="10" fontId="28" fillId="75" borderId="138" xfId="58870" applyNumberFormat="1" applyFont="1" applyFill="1" applyBorder="1" applyAlignment="1" applyProtection="1">
      <alignment horizontal="center"/>
    </xf>
    <xf numFmtId="0" fontId="38" fillId="84" borderId="48" xfId="53544" applyFont="1" applyFill="1" applyBorder="1" applyAlignment="1">
      <alignment horizontal="left"/>
    </xf>
    <xf numFmtId="169" fontId="38" fillId="88" borderId="87" xfId="1" applyNumberFormat="1" applyFont="1" applyFill="1" applyBorder="1" applyAlignment="1" applyProtection="1">
      <alignment horizontal="right"/>
    </xf>
    <xf numFmtId="3" fontId="38" fillId="84" borderId="87" xfId="53544" applyNumberFormat="1" applyFont="1" applyFill="1" applyBorder="1" applyAlignment="1">
      <alignment wrapText="1"/>
    </xf>
    <xf numFmtId="0" fontId="33" fillId="75" borderId="139" xfId="0" applyFont="1" applyFill="1" applyBorder="1"/>
    <xf numFmtId="43" fontId="28" fillId="75" borderId="139" xfId="1" applyFont="1" applyFill="1" applyBorder="1"/>
    <xf numFmtId="9" fontId="28" fillId="75" borderId="0" xfId="58870" applyFont="1" applyFill="1" applyBorder="1" applyAlignment="1" applyProtection="1">
      <alignment horizontal="center"/>
    </xf>
    <xf numFmtId="0" fontId="38" fillId="84" borderId="48" xfId="53544" applyFont="1" applyFill="1" applyBorder="1" applyAlignment="1">
      <alignment horizontal="right"/>
    </xf>
    <xf numFmtId="173" fontId="38" fillId="75" borderId="74" xfId="1" applyNumberFormat="1" applyFont="1" applyFill="1" applyBorder="1" applyAlignment="1" applyProtection="1">
      <alignment horizontal="right"/>
    </xf>
    <xf numFmtId="3" fontId="38" fillId="84" borderId="74" xfId="53544" applyNumberFormat="1" applyFont="1" applyFill="1" applyBorder="1" applyAlignment="1">
      <alignment wrapText="1"/>
    </xf>
    <xf numFmtId="0" fontId="33" fillId="75" borderId="17" xfId="0" applyFont="1" applyFill="1" applyBorder="1"/>
    <xf numFmtId="9" fontId="28" fillId="75" borderId="17" xfId="58870" applyFont="1" applyFill="1" applyBorder="1" applyAlignment="1" applyProtection="1">
      <alignment horizontal="center"/>
    </xf>
    <xf numFmtId="0" fontId="38" fillId="84" borderId="0" xfId="53544" applyFont="1" applyFill="1" applyAlignment="1">
      <alignment horizontal="right" wrapText="1"/>
    </xf>
    <xf numFmtId="174" fontId="38" fillId="80" borderId="0" xfId="1" applyNumberFormat="1" applyFont="1" applyFill="1" applyBorder="1" applyAlignment="1" applyProtection="1">
      <alignment horizontal="right"/>
    </xf>
    <xf numFmtId="3" fontId="38" fillId="95" borderId="0" xfId="53544" applyNumberFormat="1" applyFont="1" applyFill="1" applyAlignment="1" applyProtection="1">
      <protection locked="0"/>
    </xf>
    <xf numFmtId="0" fontId="257" fillId="80" borderId="0" xfId="53544" applyFont="1" applyFill="1" applyAlignment="1"/>
    <xf numFmtId="3" fontId="38" fillId="84" borderId="0" xfId="53544" applyNumberFormat="1" applyFont="1" applyFill="1" applyAlignment="1">
      <alignment wrapText="1"/>
    </xf>
    <xf numFmtId="0" fontId="38" fillId="84" borderId="0" xfId="41594" applyFont="1" applyFill="1"/>
    <xf numFmtId="0" fontId="38" fillId="84" borderId="47" xfId="53544" applyFont="1" applyFill="1" applyBorder="1" applyAlignment="1">
      <alignment wrapText="1"/>
    </xf>
    <xf numFmtId="169" fontId="38" fillId="77" borderId="16" xfId="1" applyNumberFormat="1" applyFont="1" applyFill="1" applyBorder="1" applyAlignment="1" applyProtection="1">
      <alignment horizontal="right"/>
      <protection locked="0"/>
    </xf>
    <xf numFmtId="169" fontId="38" fillId="88" borderId="16" xfId="1" applyNumberFormat="1" applyFont="1" applyFill="1" applyBorder="1" applyAlignment="1" applyProtection="1">
      <alignment horizontal="right"/>
    </xf>
    <xf numFmtId="0" fontId="34" fillId="75" borderId="16" xfId="0" applyFont="1" applyFill="1" applyBorder="1"/>
    <xf numFmtId="0" fontId="34" fillId="75" borderId="16" xfId="0" applyFont="1" applyFill="1" applyBorder="1" applyAlignment="1" applyProtection="1">
      <alignment horizontal="center" wrapText="1"/>
      <protection locked="0"/>
    </xf>
    <xf numFmtId="0" fontId="34" fillId="75" borderId="16" xfId="0" applyFont="1" applyFill="1" applyBorder="1" applyAlignment="1">
      <alignment horizontal="center"/>
    </xf>
    <xf numFmtId="10" fontId="33" fillId="75" borderId="16" xfId="58870" applyNumberFormat="1" applyFont="1" applyFill="1" applyBorder="1" applyAlignment="1" applyProtection="1">
      <alignment horizontal="center"/>
    </xf>
    <xf numFmtId="0" fontId="38" fillId="80" borderId="0" xfId="1" applyNumberFormat="1" applyFont="1" applyFill="1" applyBorder="1" applyAlignment="1" applyProtection="1">
      <alignment horizontal="right"/>
    </xf>
    <xf numFmtId="190" fontId="38" fillId="80" borderId="0" xfId="1" applyNumberFormat="1" applyFont="1" applyFill="1" applyBorder="1" applyAlignment="1" applyProtection="1">
      <alignment horizontal="right"/>
    </xf>
    <xf numFmtId="0" fontId="33" fillId="75" borderId="138" xfId="0" applyFont="1" applyFill="1" applyBorder="1"/>
    <xf numFmtId="9" fontId="28" fillId="75" borderId="138" xfId="58870" applyFont="1" applyFill="1" applyBorder="1" applyAlignment="1" applyProtection="1">
      <alignment horizontal="center"/>
    </xf>
    <xf numFmtId="0" fontId="32" fillId="84" borderId="0" xfId="53544" applyFont="1" applyFill="1" applyAlignment="1"/>
    <xf numFmtId="3" fontId="38" fillId="84" borderId="0" xfId="53544" applyNumberFormat="1" applyFont="1" applyFill="1" applyAlignment="1"/>
    <xf numFmtId="0" fontId="38" fillId="80" borderId="0" xfId="53544" applyFont="1" applyFill="1" applyAlignment="1">
      <alignment horizontal="right" wrapText="1"/>
    </xf>
    <xf numFmtId="3" fontId="38" fillId="84" borderId="0" xfId="53544" applyNumberFormat="1" applyFont="1" applyFill="1" applyAlignment="1">
      <alignment horizontal="left"/>
    </xf>
    <xf numFmtId="40" fontId="38" fillId="84" borderId="0" xfId="53544" applyNumberFormat="1" applyFont="1" applyFill="1" applyAlignment="1">
      <alignment wrapText="1"/>
    </xf>
    <xf numFmtId="175" fontId="38" fillId="84" borderId="0" xfId="1" applyNumberFormat="1" applyFont="1" applyFill="1" applyBorder="1" applyAlignment="1" applyProtection="1">
      <alignment horizontal="right"/>
    </xf>
    <xf numFmtId="3" fontId="38" fillId="77" borderId="48" xfId="53544" applyNumberFormat="1" applyFont="1" applyFill="1" applyBorder="1" applyAlignment="1" applyProtection="1">
      <alignment wrapText="1"/>
      <protection locked="0"/>
    </xf>
    <xf numFmtId="0" fontId="38" fillId="95" borderId="0" xfId="53544" applyFont="1" applyFill="1" applyAlignment="1" applyProtection="1">
      <alignment shrinkToFit="1"/>
      <protection locked="0"/>
    </xf>
    <xf numFmtId="173" fontId="38" fillId="75" borderId="14" xfId="1" applyNumberFormat="1" applyFont="1" applyFill="1" applyBorder="1" applyAlignment="1" applyProtection="1">
      <alignment horizontal="right"/>
    </xf>
    <xf numFmtId="43" fontId="38" fillId="84" borderId="0" xfId="1" applyFont="1" applyFill="1" applyBorder="1" applyAlignment="1" applyProtection="1">
      <alignment horizontal="left"/>
    </xf>
    <xf numFmtId="9" fontId="38" fillId="84" borderId="0" xfId="58870" applyFont="1" applyFill="1" applyBorder="1" applyAlignment="1" applyProtection="1">
      <alignment horizontal="left"/>
    </xf>
    <xf numFmtId="0" fontId="38" fillId="80" borderId="0" xfId="53544" applyFont="1" applyFill="1" applyAlignment="1">
      <alignment wrapText="1"/>
    </xf>
    <xf numFmtId="0" fontId="33" fillId="75" borderId="0" xfId="0" applyFont="1" applyFill="1" applyAlignment="1">
      <alignment vertical="top"/>
    </xf>
    <xf numFmtId="10" fontId="28" fillId="75" borderId="0" xfId="58870" applyNumberFormat="1" applyFont="1" applyFill="1" applyBorder="1" applyAlignment="1" applyProtection="1">
      <alignment horizontal="center"/>
    </xf>
    <xf numFmtId="169" fontId="38" fillId="75" borderId="47" xfId="1" applyNumberFormat="1" applyFont="1" applyFill="1" applyBorder="1" applyAlignment="1" applyProtection="1">
      <alignment horizontal="right"/>
      <protection locked="0"/>
    </xf>
    <xf numFmtId="169" fontId="38" fillId="75" borderId="48" xfId="1" applyNumberFormat="1" applyFont="1" applyFill="1" applyBorder="1" applyAlignment="1" applyProtection="1">
      <alignment horizontal="right"/>
      <protection locked="0"/>
    </xf>
    <xf numFmtId="3" fontId="38" fillId="84" borderId="48" xfId="53544" applyNumberFormat="1" applyFont="1" applyFill="1" applyBorder="1" applyAlignment="1">
      <alignment wrapText="1"/>
    </xf>
    <xf numFmtId="0" fontId="38" fillId="77" borderId="0" xfId="53544" applyFont="1" applyFill="1" applyAlignment="1" applyProtection="1">
      <alignment horizontal="left" shrinkToFit="1"/>
      <protection locked="0"/>
    </xf>
    <xf numFmtId="0" fontId="258" fillId="80" borderId="0" xfId="53544" applyFont="1" applyFill="1" applyAlignment="1">
      <alignment horizontal="centerContinuous"/>
    </xf>
    <xf numFmtId="0" fontId="259" fillId="80" borderId="0" xfId="53544" applyFont="1" applyFill="1" applyAlignment="1">
      <alignment horizontal="centerContinuous" wrapText="1"/>
    </xf>
    <xf numFmtId="3" fontId="32" fillId="84" borderId="0" xfId="53544" applyNumberFormat="1" applyFont="1" applyFill="1" applyAlignment="1"/>
    <xf numFmtId="0" fontId="34" fillId="75" borderId="16" xfId="0" applyFont="1" applyFill="1" applyBorder="1" applyAlignment="1" applyProtection="1">
      <alignment wrapText="1"/>
      <protection locked="0"/>
    </xf>
    <xf numFmtId="40" fontId="58" fillId="75" borderId="0" xfId="3758" applyNumberFormat="1" applyFont="1" applyFill="1" applyBorder="1" applyAlignment="1" applyProtection="1">
      <alignment wrapText="1"/>
    </xf>
    <xf numFmtId="0" fontId="33" fillId="75" borderId="138" xfId="0" applyFont="1" applyFill="1" applyBorder="1" applyProtection="1">
      <protection locked="0"/>
    </xf>
    <xf numFmtId="10" fontId="28" fillId="75" borderId="138" xfId="58870" applyNumberFormat="1" applyFont="1" applyFill="1" applyBorder="1" applyProtection="1"/>
    <xf numFmtId="0" fontId="33" fillId="75" borderId="140" xfId="0" applyFont="1" applyFill="1" applyBorder="1" applyProtection="1">
      <protection locked="0"/>
    </xf>
    <xf numFmtId="10" fontId="28" fillId="75" borderId="140" xfId="58870" applyNumberFormat="1" applyFont="1" applyFill="1" applyBorder="1" applyProtection="1"/>
    <xf numFmtId="0" fontId="38" fillId="84" borderId="18" xfId="53544" applyFont="1" applyFill="1" applyBorder="1" applyAlignment="1"/>
    <xf numFmtId="0" fontId="32" fillId="84" borderId="18" xfId="53544" applyFont="1" applyFill="1" applyBorder="1" applyAlignment="1"/>
    <xf numFmtId="3" fontId="38" fillId="84" borderId="18" xfId="53544" applyNumberFormat="1" applyFont="1" applyFill="1" applyBorder="1" applyAlignment="1"/>
    <xf numFmtId="169" fontId="38" fillId="84" borderId="18" xfId="1" applyNumberFormat="1" applyFont="1" applyFill="1" applyBorder="1" applyAlignment="1" applyProtection="1">
      <alignment horizontal="right"/>
    </xf>
    <xf numFmtId="3" fontId="38" fillId="84" borderId="18" xfId="53544" applyNumberFormat="1" applyFont="1" applyFill="1" applyBorder="1" applyAlignment="1">
      <alignment wrapText="1"/>
    </xf>
    <xf numFmtId="40" fontId="38" fillId="84" borderId="18" xfId="53544" applyNumberFormat="1" applyFont="1" applyFill="1" applyBorder="1" applyAlignment="1">
      <alignment horizontal="right"/>
    </xf>
    <xf numFmtId="3" fontId="38" fillId="84" borderId="18" xfId="53544" applyNumberFormat="1" applyFont="1" applyFill="1" applyBorder="1" applyAlignment="1">
      <alignment horizontal="right"/>
    </xf>
    <xf numFmtId="38" fontId="38" fillId="84" borderId="18" xfId="53544" quotePrefix="1" applyNumberFormat="1" applyFont="1" applyFill="1" applyBorder="1" applyAlignment="1">
      <alignment horizontal="right"/>
    </xf>
    <xf numFmtId="0" fontId="38" fillId="80" borderId="18" xfId="53544" applyFont="1" applyFill="1" applyBorder="1" applyAlignment="1"/>
    <xf numFmtId="0" fontId="32" fillId="84" borderId="0" xfId="0" applyFont="1" applyFill="1" applyAlignment="1">
      <alignment horizontal="left"/>
    </xf>
    <xf numFmtId="0" fontId="38" fillId="75" borderId="47" xfId="53544" applyFont="1" applyFill="1" applyBorder="1" applyAlignment="1"/>
    <xf numFmtId="3" fontId="38" fillId="75" borderId="47" xfId="0" applyNumberFormat="1" applyFont="1" applyFill="1" applyBorder="1" applyAlignment="1">
      <alignment horizontal="left"/>
    </xf>
    <xf numFmtId="3" fontId="38" fillId="84" borderId="0" xfId="0" applyNumberFormat="1" applyFont="1" applyFill="1" applyAlignment="1">
      <alignment wrapText="1"/>
    </xf>
    <xf numFmtId="0" fontId="38" fillId="75" borderId="48" xfId="53544" applyFont="1" applyFill="1" applyBorder="1" applyAlignment="1"/>
    <xf numFmtId="3" fontId="38" fillId="75" borderId="48" xfId="0" applyNumberFormat="1" applyFont="1" applyFill="1" applyBorder="1" applyAlignment="1">
      <alignment horizontal="left"/>
    </xf>
    <xf numFmtId="0" fontId="32" fillId="75" borderId="0" xfId="0" applyFont="1" applyFill="1" applyAlignment="1">
      <alignment horizontal="left"/>
    </xf>
    <xf numFmtId="40" fontId="38" fillId="84" borderId="0" xfId="0" applyNumberFormat="1" applyFont="1" applyFill="1" applyAlignment="1">
      <alignment horizontal="right"/>
    </xf>
    <xf numFmtId="3" fontId="38" fillId="84" borderId="0" xfId="0" applyNumberFormat="1" applyFont="1" applyFill="1" applyAlignment="1">
      <alignment horizontal="right"/>
    </xf>
    <xf numFmtId="38" fontId="38" fillId="84" borderId="0" xfId="0" quotePrefix="1" applyNumberFormat="1" applyFont="1" applyFill="1" applyAlignment="1">
      <alignment horizontal="right"/>
    </xf>
    <xf numFmtId="0" fontId="33" fillId="75" borderId="140" xfId="0" applyFont="1" applyFill="1" applyBorder="1"/>
    <xf numFmtId="165" fontId="28" fillId="75" borderId="17" xfId="58866" applyFont="1" applyFill="1" applyBorder="1"/>
    <xf numFmtId="43" fontId="33" fillId="75" borderId="16" xfId="1" applyFont="1" applyFill="1" applyBorder="1"/>
    <xf numFmtId="0" fontId="38" fillId="77" borderId="70" xfId="0" applyFont="1" applyFill="1" applyBorder="1" applyAlignment="1" applyProtection="1">
      <alignment wrapText="1"/>
      <protection locked="0"/>
    </xf>
    <xf numFmtId="0" fontId="38" fillId="77" borderId="0" xfId="0" applyFont="1" applyFill="1" applyAlignment="1" applyProtection="1">
      <alignment wrapText="1"/>
      <protection locked="0"/>
    </xf>
    <xf numFmtId="0" fontId="38" fillId="77" borderId="16" xfId="0" applyFont="1" applyFill="1" applyBorder="1" applyAlignment="1" applyProtection="1">
      <alignment wrapText="1"/>
      <protection locked="0"/>
    </xf>
    <xf numFmtId="0" fontId="38" fillId="80" borderId="0" xfId="0" applyFont="1" applyFill="1" applyAlignment="1">
      <alignment horizontal="left" wrapText="1"/>
    </xf>
    <xf numFmtId="0" fontId="38" fillId="80" borderId="0" xfId="0" applyFont="1" applyFill="1" applyAlignment="1">
      <alignment wrapText="1"/>
    </xf>
    <xf numFmtId="0" fontId="38" fillId="80" borderId="27" xfId="0" applyFont="1" applyFill="1" applyBorder="1" applyAlignment="1">
      <alignment horizontal="left" wrapText="1"/>
    </xf>
    <xf numFmtId="0" fontId="32" fillId="77" borderId="11" xfId="0" applyFont="1" applyFill="1" applyBorder="1" applyAlignment="1" applyProtection="1">
      <alignment horizontal="center" wrapText="1"/>
      <protection locked="0"/>
    </xf>
    <xf numFmtId="0" fontId="38" fillId="80" borderId="0" xfId="0" applyFont="1" applyFill="1" applyAlignment="1">
      <alignment horizontal="left"/>
    </xf>
    <xf numFmtId="0" fontId="38" fillId="80" borderId="18" xfId="0" applyFont="1" applyFill="1" applyBorder="1"/>
    <xf numFmtId="0" fontId="38" fillId="84" borderId="18" xfId="0" applyFont="1" applyFill="1" applyBorder="1"/>
    <xf numFmtId="0" fontId="38" fillId="84" borderId="18" xfId="0" applyFont="1" applyFill="1" applyBorder="1" applyAlignment="1">
      <alignment wrapText="1"/>
    </xf>
    <xf numFmtId="0" fontId="31" fillId="80" borderId="0" xfId="53544" applyFont="1" applyFill="1" applyAlignment="1">
      <alignment horizontal="center"/>
    </xf>
    <xf numFmtId="0" fontId="31" fillId="80" borderId="0" xfId="53544" applyFont="1" applyFill="1" applyAlignment="1">
      <alignment wrapText="1"/>
    </xf>
    <xf numFmtId="0" fontId="51" fillId="84" borderId="0" xfId="0" applyFont="1" applyFill="1"/>
    <xf numFmtId="49" fontId="251" fillId="77" borderId="0" xfId="0" applyNumberFormat="1" applyFont="1" applyFill="1" applyProtection="1">
      <protection locked="0"/>
    </xf>
    <xf numFmtId="49" fontId="59" fillId="80" borderId="0" xfId="0" applyNumberFormat="1" applyFont="1" applyFill="1"/>
    <xf numFmtId="49" fontId="59" fillId="80" borderId="9" xfId="0" applyNumberFormat="1" applyFont="1" applyFill="1" applyBorder="1"/>
    <xf numFmtId="0" fontId="44" fillId="84" borderId="0" xfId="0" applyFont="1" applyFill="1" applyAlignment="1">
      <alignment horizontal="right" vertical="center"/>
    </xf>
    <xf numFmtId="0" fontId="28" fillId="88" borderId="5" xfId="0" applyFont="1" applyFill="1" applyBorder="1" applyAlignment="1">
      <alignment horizontal="center"/>
    </xf>
    <xf numFmtId="0" fontId="44" fillId="84" borderId="0" xfId="0" applyFont="1" applyFill="1" applyAlignment="1">
      <alignment horizontal="centerContinuous" vertical="center"/>
    </xf>
    <xf numFmtId="1" fontId="28" fillId="84" borderId="0" xfId="0" applyNumberFormat="1" applyFont="1" applyFill="1" applyAlignment="1">
      <alignment horizontal="center"/>
    </xf>
    <xf numFmtId="0" fontId="44" fillId="75" borderId="6" xfId="0" applyFont="1" applyFill="1" applyBorder="1" applyAlignment="1">
      <alignment horizontal="centerContinuous" vertical="center"/>
    </xf>
    <xf numFmtId="0" fontId="44" fillId="84" borderId="7" xfId="0" applyFont="1" applyFill="1" applyBorder="1" applyAlignment="1">
      <alignment horizontal="centerContinuous" vertical="center"/>
    </xf>
    <xf numFmtId="0" fontId="28" fillId="84" borderId="7" xfId="0" applyFont="1" applyFill="1" applyBorder="1" applyAlignment="1">
      <alignment horizontal="centerContinuous" vertical="center"/>
    </xf>
    <xf numFmtId="0" fontId="28" fillId="84" borderId="3" xfId="0" applyFont="1" applyFill="1" applyBorder="1" applyAlignment="1">
      <alignment horizontal="centerContinuous" vertical="center"/>
    </xf>
    <xf numFmtId="0" fontId="28" fillId="75" borderId="8" xfId="0" applyFont="1" applyFill="1" applyBorder="1" applyAlignment="1">
      <alignment vertical="top"/>
    </xf>
    <xf numFmtId="0" fontId="28" fillId="84" borderId="9" xfId="0" applyFont="1" applyFill="1" applyBorder="1" applyAlignment="1">
      <alignment horizontal="center" vertical="top"/>
    </xf>
    <xf numFmtId="0" fontId="28" fillId="80" borderId="0" xfId="0" applyFont="1" applyFill="1" applyAlignment="1">
      <alignment vertical="top"/>
    </xf>
    <xf numFmtId="0" fontId="28" fillId="84" borderId="8" xfId="0" applyFont="1" applyFill="1" applyBorder="1" applyAlignment="1">
      <alignment horizontal="left" vertical="center"/>
    </xf>
    <xf numFmtId="0" fontId="28" fillId="84" borderId="9" xfId="0" applyFont="1" applyFill="1" applyBorder="1" applyAlignment="1">
      <alignment horizontal="center" vertical="center"/>
    </xf>
    <xf numFmtId="0" fontId="28" fillId="84" borderId="8" xfId="0" applyFont="1" applyFill="1" applyBorder="1" applyAlignment="1">
      <alignment vertical="center"/>
    </xf>
    <xf numFmtId="0" fontId="44" fillId="84" borderId="8" xfId="0" applyFont="1" applyFill="1" applyBorder="1" applyAlignment="1">
      <alignment vertical="center"/>
    </xf>
    <xf numFmtId="0" fontId="44" fillId="84" borderId="8" xfId="0" applyFont="1" applyFill="1" applyBorder="1" applyAlignment="1">
      <alignment vertical="center" wrapText="1"/>
    </xf>
    <xf numFmtId="0" fontId="44" fillId="84" borderId="9" xfId="0" applyFont="1" applyFill="1" applyBorder="1" applyAlignment="1">
      <alignment vertical="center" wrapText="1"/>
    </xf>
    <xf numFmtId="0" fontId="44" fillId="80" borderId="0" xfId="0" applyFont="1" applyFill="1"/>
    <xf numFmtId="171" fontId="44" fillId="84" borderId="8" xfId="0" applyNumberFormat="1" applyFont="1" applyFill="1" applyBorder="1"/>
    <xf numFmtId="0" fontId="44" fillId="84" borderId="9" xfId="0" applyFont="1" applyFill="1" applyBorder="1" applyAlignment="1">
      <alignment vertical="center"/>
    </xf>
    <xf numFmtId="0" fontId="28" fillId="84" borderId="4" xfId="0" applyFont="1" applyFill="1" applyBorder="1"/>
    <xf numFmtId="0" fontId="44" fillId="84" borderId="5" xfId="0" applyFont="1" applyFill="1" applyBorder="1" applyAlignment="1">
      <alignment vertical="top"/>
    </xf>
    <xf numFmtId="0" fontId="44" fillId="75" borderId="5" xfId="0" applyFont="1" applyFill="1" applyBorder="1" applyAlignment="1">
      <alignment vertical="top"/>
    </xf>
    <xf numFmtId="171" fontId="44" fillId="84" borderId="5" xfId="0" applyNumberFormat="1" applyFont="1" applyFill="1" applyBorder="1"/>
    <xf numFmtId="0" fontId="64" fillId="84" borderId="0" xfId="0" applyFont="1" applyFill="1"/>
    <xf numFmtId="0" fontId="28" fillId="84" borderId="0" xfId="0" applyFont="1" applyFill="1" applyAlignment="1">
      <alignment horizontal="left"/>
    </xf>
    <xf numFmtId="171" fontId="44" fillId="84" borderId="0" xfId="0" applyNumberFormat="1" applyFont="1" applyFill="1" applyAlignment="1">
      <alignment horizontal="center"/>
    </xf>
    <xf numFmtId="0" fontId="52" fillId="84" borderId="0" xfId="0" applyFont="1" applyFill="1" applyAlignment="1">
      <alignment horizontal="left"/>
    </xf>
    <xf numFmtId="0" fontId="53" fillId="84" borderId="0" xfId="0" applyFont="1" applyFill="1" applyAlignment="1">
      <alignment horizontal="left"/>
    </xf>
    <xf numFmtId="0" fontId="52" fillId="80" borderId="0" xfId="0" applyFont="1" applyFill="1"/>
    <xf numFmtId="0" fontId="52" fillId="84" borderId="0" xfId="0" applyFont="1" applyFill="1"/>
    <xf numFmtId="0" fontId="52" fillId="80" borderId="0" xfId="0" applyFont="1" applyFill="1" applyAlignment="1">
      <alignment horizontal="left"/>
    </xf>
    <xf numFmtId="0" fontId="28" fillId="80" borderId="0" xfId="0" applyFont="1" applyFill="1" applyAlignment="1">
      <alignment horizontal="center" vertical="center"/>
    </xf>
    <xf numFmtId="192" fontId="244" fillId="75" borderId="7" xfId="58867" applyNumberFormat="1" applyFont="1" applyFill="1" applyBorder="1"/>
    <xf numFmtId="192" fontId="244" fillId="75" borderId="16" xfId="58867" applyNumberFormat="1" applyFont="1" applyFill="1" applyBorder="1"/>
    <xf numFmtId="0" fontId="38" fillId="84" borderId="8" xfId="0" applyFont="1" applyFill="1" applyBorder="1" applyAlignment="1">
      <alignment horizontal="left" vertical="top"/>
    </xf>
    <xf numFmtId="0" fontId="38" fillId="84" borderId="0" xfId="0" applyFont="1" applyFill="1" applyAlignment="1">
      <alignment vertical="top"/>
    </xf>
    <xf numFmtId="3" fontId="38" fillId="84" borderId="0" xfId="0" applyNumberFormat="1" applyFont="1" applyFill="1" applyAlignment="1">
      <alignment vertical="top"/>
    </xf>
    <xf numFmtId="169" fontId="38" fillId="84" borderId="0" xfId="1" applyNumberFormat="1" applyFont="1" applyFill="1" applyBorder="1" applyAlignment="1" applyProtection="1">
      <alignment horizontal="right" vertical="top"/>
    </xf>
    <xf numFmtId="3" fontId="38" fillId="84" borderId="0" xfId="0" applyNumberFormat="1" applyFont="1" applyFill="1" applyAlignment="1">
      <alignment horizontal="left" vertical="top"/>
    </xf>
    <xf numFmtId="40" fontId="38" fillId="84" borderId="0" xfId="0" applyNumberFormat="1" applyFont="1" applyFill="1" applyAlignment="1">
      <alignment horizontal="right" vertical="top"/>
    </xf>
    <xf numFmtId="3" fontId="38" fillId="84" borderId="0" xfId="0" applyNumberFormat="1" applyFont="1" applyFill="1" applyAlignment="1">
      <alignment horizontal="right" vertical="top"/>
    </xf>
    <xf numFmtId="38" fontId="38" fillId="84" borderId="9" xfId="0" quotePrefix="1" applyNumberFormat="1" applyFont="1" applyFill="1" applyBorder="1" applyAlignment="1">
      <alignment horizontal="right" vertical="top"/>
    </xf>
    <xf numFmtId="0" fontId="34" fillId="75" borderId="0" xfId="0" applyFont="1" applyFill="1" applyAlignment="1">
      <alignment vertical="top"/>
    </xf>
    <xf numFmtId="0" fontId="32" fillId="84" borderId="8" xfId="0" applyFont="1" applyFill="1" applyBorder="1" applyAlignment="1">
      <alignment vertical="top"/>
    </xf>
    <xf numFmtId="0" fontId="32" fillId="84" borderId="0" xfId="0" applyFont="1" applyFill="1" applyAlignment="1">
      <alignment vertical="top"/>
    </xf>
    <xf numFmtId="0" fontId="33" fillId="75" borderId="0" xfId="0" applyFont="1" applyFill="1" applyAlignment="1">
      <alignment vertical="top" wrapText="1"/>
    </xf>
    <xf numFmtId="0" fontId="38" fillId="84" borderId="8" xfId="0" applyFont="1" applyFill="1" applyBorder="1" applyAlignment="1">
      <alignment horizontal="left" vertical="top" wrapText="1"/>
    </xf>
    <xf numFmtId="0" fontId="38" fillId="84" borderId="8" xfId="0" applyFont="1" applyFill="1" applyBorder="1" applyAlignment="1">
      <alignment vertical="top"/>
    </xf>
    <xf numFmtId="0" fontId="38" fillId="84" borderId="9" xfId="0" applyFont="1" applyFill="1" applyBorder="1" applyAlignment="1">
      <alignment vertical="top"/>
    </xf>
    <xf numFmtId="0" fontId="49" fillId="4" borderId="0" xfId="0" applyFont="1" applyFill="1"/>
    <xf numFmtId="0" fontId="49" fillId="4" borderId="0" xfId="0" applyFont="1" applyFill="1" applyAlignment="1">
      <alignment horizontal="center"/>
    </xf>
    <xf numFmtId="0" fontId="50" fillId="4" borderId="0" xfId="0" applyFont="1" applyFill="1" applyAlignment="1">
      <alignment horizontal="center"/>
    </xf>
    <xf numFmtId="0" fontId="29" fillId="4" borderId="0" xfId="0" applyFont="1" applyFill="1" applyAlignment="1">
      <alignment horizontal="center"/>
    </xf>
    <xf numFmtId="0" fontId="60" fillId="4" borderId="0" xfId="0" applyFont="1" applyFill="1"/>
    <xf numFmtId="5" fontId="248" fillId="4" borderId="0" xfId="0" applyNumberFormat="1" applyFont="1" applyFill="1"/>
    <xf numFmtId="0" fontId="250" fillId="4" borderId="0" xfId="0" applyFont="1" applyFill="1"/>
    <xf numFmtId="5" fontId="49" fillId="4" borderId="0" xfId="0" applyNumberFormat="1" applyFont="1" applyFill="1"/>
    <xf numFmtId="0" fontId="49" fillId="96" borderId="83" xfId="0" applyFont="1" applyFill="1" applyBorder="1" applyAlignment="1" applyProtection="1">
      <alignment vertical="center"/>
      <protection locked="0"/>
    </xf>
    <xf numFmtId="0" fontId="49" fillId="96" borderId="81" xfId="0" quotePrefix="1" applyFont="1" applyFill="1" applyBorder="1" applyAlignment="1" applyProtection="1">
      <alignment horizontal="left" vertical="center"/>
      <protection locked="0"/>
    </xf>
    <xf numFmtId="169" fontId="38" fillId="4" borderId="84" xfId="1" applyNumberFormat="1" applyFont="1" applyFill="1" applyBorder="1" applyAlignment="1" applyProtection="1">
      <alignment horizontal="right"/>
    </xf>
    <xf numFmtId="0" fontId="32" fillId="84" borderId="84" xfId="0" applyFont="1" applyFill="1" applyBorder="1" applyAlignment="1">
      <alignment horizontal="left" vertical="center"/>
    </xf>
    <xf numFmtId="3" fontId="28" fillId="84" borderId="84" xfId="0" applyNumberFormat="1" applyFont="1" applyFill="1" applyBorder="1" applyAlignment="1">
      <alignment horizontal="left" wrapText="1"/>
    </xf>
    <xf numFmtId="3" fontId="38" fillId="4" borderId="0" xfId="0" applyNumberFormat="1" applyFont="1" applyFill="1" applyAlignment="1">
      <alignment horizontal="right" vertical="center"/>
    </xf>
    <xf numFmtId="3" fontId="40" fillId="4" borderId="0" xfId="0" applyNumberFormat="1" applyFont="1" applyFill="1" applyAlignment="1">
      <alignment vertical="center"/>
    </xf>
    <xf numFmtId="0" fontId="31" fillId="4" borderId="8" xfId="0" applyFont="1" applyFill="1" applyBorder="1"/>
    <xf numFmtId="0" fontId="39" fillId="4" borderId="0" xfId="0" applyFont="1" applyFill="1" applyAlignment="1">
      <alignment vertical="center"/>
    </xf>
    <xf numFmtId="169" fontId="28" fillId="4" borderId="0" xfId="1" applyNumberFormat="1" applyFont="1" applyFill="1" applyBorder="1" applyAlignment="1" applyProtection="1">
      <alignment horizontal="left" wrapText="1"/>
    </xf>
    <xf numFmtId="3" fontId="38" fillId="84" borderId="0" xfId="53544" applyNumberFormat="1" applyFont="1" applyFill="1" applyAlignment="1">
      <alignment horizontal="left" wrapText="1"/>
    </xf>
    <xf numFmtId="173" fontId="38" fillId="80" borderId="74" xfId="1" applyNumberFormat="1" applyFont="1" applyFill="1" applyBorder="1" applyAlignment="1" applyProtection="1">
      <alignment horizontal="right"/>
    </xf>
    <xf numFmtId="3" fontId="38" fillId="84" borderId="103" xfId="53544" applyNumberFormat="1" applyFont="1" applyFill="1" applyBorder="1" applyAlignment="1">
      <alignment wrapText="1"/>
    </xf>
    <xf numFmtId="3" fontId="38" fillId="80" borderId="0" xfId="0" applyNumberFormat="1" applyFont="1" applyFill="1" applyAlignment="1">
      <alignment horizontal="left" wrapText="1" indent="1"/>
    </xf>
    <xf numFmtId="0" fontId="38" fillId="84" borderId="48" xfId="53544" applyFont="1" applyFill="1" applyBorder="1" applyAlignment="1">
      <alignment horizontal="left" indent="1"/>
    </xf>
    <xf numFmtId="0" fontId="38" fillId="84" borderId="0" xfId="53544" applyFont="1" applyFill="1" applyAlignment="1">
      <alignment horizontal="left" indent="1"/>
    </xf>
    <xf numFmtId="0" fontId="38" fillId="75" borderId="48" xfId="53544" applyFont="1" applyFill="1" applyBorder="1" applyAlignment="1">
      <alignment horizontal="left" indent="1"/>
    </xf>
    <xf numFmtId="0" fontId="38" fillId="97" borderId="73" xfId="0" quotePrefix="1" applyFont="1" applyFill="1" applyBorder="1" applyAlignment="1">
      <alignment horizontal="center"/>
    </xf>
    <xf numFmtId="43" fontId="38" fillId="97" borderId="35" xfId="1" applyFont="1" applyFill="1" applyBorder="1" applyProtection="1"/>
    <xf numFmtId="0" fontId="32" fillId="75" borderId="5" xfId="0" applyFont="1" applyFill="1" applyBorder="1" applyAlignment="1">
      <alignment wrapText="1"/>
    </xf>
    <xf numFmtId="9" fontId="32" fillId="75" borderId="5" xfId="58870" applyFont="1" applyFill="1" applyBorder="1" applyAlignment="1">
      <alignment horizontal="center" wrapText="1"/>
    </xf>
    <xf numFmtId="0" fontId="32" fillId="75" borderId="0" xfId="0" applyFont="1" applyFill="1"/>
    <xf numFmtId="165" fontId="38" fillId="75" borderId="67" xfId="58866" applyFont="1" applyFill="1" applyBorder="1"/>
    <xf numFmtId="43" fontId="38" fillId="75" borderId="67" xfId="1" applyFont="1" applyFill="1" applyBorder="1"/>
    <xf numFmtId="0" fontId="32" fillId="75" borderId="67" xfId="0" applyFont="1" applyFill="1" applyBorder="1"/>
    <xf numFmtId="43" fontId="38" fillId="75" borderId="48" xfId="1" applyFont="1" applyFill="1" applyBorder="1"/>
    <xf numFmtId="165" fontId="38" fillId="75" borderId="48" xfId="58866" applyFont="1" applyFill="1" applyBorder="1"/>
    <xf numFmtId="0" fontId="38" fillId="75" borderId="0" xfId="0" applyFont="1" applyFill="1" applyAlignment="1">
      <alignment horizontal="center" vertical="center" wrapText="1"/>
    </xf>
    <xf numFmtId="0" fontId="38" fillId="75" borderId="5" xfId="0" applyFont="1" applyFill="1" applyBorder="1"/>
    <xf numFmtId="0" fontId="32" fillId="93" borderId="32" xfId="0" applyFont="1" applyFill="1" applyBorder="1"/>
    <xf numFmtId="0" fontId="38" fillId="93" borderId="0" xfId="0" applyFont="1" applyFill="1"/>
    <xf numFmtId="0" fontId="38" fillId="75" borderId="67" xfId="0" applyFont="1" applyFill="1" applyBorder="1" applyAlignment="1">
      <alignment horizontal="left"/>
    </xf>
    <xf numFmtId="0" fontId="38" fillId="75" borderId="48" xfId="0" applyFont="1" applyFill="1" applyBorder="1" applyAlignment="1">
      <alignment horizontal="left" wrapText="1"/>
    </xf>
    <xf numFmtId="0" fontId="38" fillId="75" borderId="87" xfId="0" applyFont="1" applyFill="1" applyBorder="1" applyAlignment="1">
      <alignment horizontal="left" wrapText="1"/>
    </xf>
    <xf numFmtId="169" fontId="38" fillId="75" borderId="74" xfId="1" applyNumberFormat="1" applyFont="1" applyFill="1" applyBorder="1" applyAlignment="1">
      <alignment horizontal="right"/>
    </xf>
    <xf numFmtId="165" fontId="38" fillId="94" borderId="48" xfId="58866" applyFont="1" applyFill="1" applyBorder="1" applyAlignment="1">
      <alignment horizontal="right"/>
    </xf>
    <xf numFmtId="165" fontId="38" fillId="94" borderId="87" xfId="58866" applyFont="1" applyFill="1" applyBorder="1" applyAlignment="1">
      <alignment horizontal="right"/>
    </xf>
    <xf numFmtId="0" fontId="32" fillId="75" borderId="5" xfId="0" applyFont="1" applyFill="1" applyBorder="1" applyAlignment="1">
      <alignment horizontal="center" vertical="center"/>
    </xf>
    <xf numFmtId="165" fontId="38" fillId="75" borderId="48" xfId="58866" applyFont="1" applyFill="1" applyBorder="1" applyAlignment="1">
      <alignment horizontal="right"/>
    </xf>
    <xf numFmtId="165" fontId="38" fillId="75" borderId="87" xfId="58866" applyFont="1" applyFill="1" applyBorder="1" applyAlignment="1">
      <alignment horizontal="right"/>
    </xf>
    <xf numFmtId="165" fontId="38" fillId="75" borderId="74" xfId="58866" applyFont="1" applyFill="1" applyBorder="1" applyAlignment="1">
      <alignment horizontal="right"/>
    </xf>
    <xf numFmtId="165" fontId="38" fillId="80" borderId="48" xfId="58866" applyFont="1" applyFill="1" applyBorder="1"/>
    <xf numFmtId="165" fontId="28" fillId="75" borderId="138" xfId="58866" applyFont="1" applyFill="1" applyBorder="1"/>
    <xf numFmtId="165" fontId="28" fillId="75" borderId="141" xfId="58866" applyFont="1" applyFill="1" applyBorder="1"/>
    <xf numFmtId="165" fontId="28" fillId="75" borderId="140" xfId="58866" applyFont="1" applyFill="1" applyBorder="1"/>
    <xf numFmtId="9" fontId="38" fillId="75" borderId="48" xfId="58870" applyFont="1" applyFill="1" applyBorder="1" applyAlignment="1">
      <alignment horizontal="center" vertical="center" wrapText="1"/>
    </xf>
    <xf numFmtId="5" fontId="38" fillId="80" borderId="48" xfId="0" applyNumberFormat="1" applyFont="1" applyFill="1" applyBorder="1" applyAlignment="1">
      <alignment horizontal="right" vertical="center"/>
    </xf>
    <xf numFmtId="1" fontId="38" fillId="83" borderId="5" xfId="0" applyNumberFormat="1" applyFont="1" applyFill="1" applyBorder="1" applyAlignment="1">
      <alignment horizontal="center" vertical="center"/>
    </xf>
    <xf numFmtId="1" fontId="38" fillId="79" borderId="5" xfId="0" applyNumberFormat="1" applyFont="1" applyFill="1" applyBorder="1" applyAlignment="1">
      <alignment horizontal="center" vertical="center"/>
    </xf>
    <xf numFmtId="0" fontId="38" fillId="84" borderId="0" xfId="0" applyFont="1" applyFill="1" applyAlignment="1">
      <alignment horizontal="centerContinuous"/>
    </xf>
    <xf numFmtId="0" fontId="34" fillId="0" borderId="23" xfId="58867" applyFont="1" applyBorder="1" applyAlignment="1">
      <alignment horizontal="centerContinuous"/>
    </xf>
    <xf numFmtId="5" fontId="243" fillId="75" borderId="27" xfId="58867" applyNumberFormat="1" applyFont="1" applyFill="1" applyBorder="1" applyAlignment="1">
      <alignment horizontal="center"/>
    </xf>
    <xf numFmtId="0" fontId="34" fillId="84" borderId="27" xfId="58867" applyFont="1" applyFill="1" applyBorder="1" applyAlignment="1">
      <alignment horizontal="center"/>
    </xf>
    <xf numFmtId="5" fontId="38" fillId="77" borderId="76" xfId="0" applyNumberFormat="1" applyFont="1" applyFill="1" applyBorder="1" applyAlignment="1" applyProtection="1">
      <alignment horizontal="right" vertical="center"/>
      <protection locked="0"/>
    </xf>
    <xf numFmtId="5" fontId="38" fillId="77" borderId="77" xfId="0" applyNumberFormat="1" applyFont="1" applyFill="1" applyBorder="1" applyAlignment="1" applyProtection="1">
      <alignment horizontal="right" vertical="center"/>
      <protection locked="0"/>
    </xf>
    <xf numFmtId="5" fontId="38" fillId="77" borderId="48" xfId="0" applyNumberFormat="1" applyFont="1" applyFill="1" applyBorder="1" applyAlignment="1" applyProtection="1">
      <alignment vertical="center"/>
      <protection locked="0"/>
    </xf>
    <xf numFmtId="5" fontId="38" fillId="77" borderId="81" xfId="0" applyNumberFormat="1" applyFont="1" applyFill="1" applyBorder="1" applyAlignment="1" applyProtection="1">
      <alignment vertical="center"/>
      <protection locked="0"/>
    </xf>
    <xf numFmtId="5" fontId="38" fillId="77" borderId="84" xfId="0" applyNumberFormat="1" applyFont="1" applyFill="1" applyBorder="1" applyAlignment="1" applyProtection="1">
      <alignment horizontal="right" vertical="center"/>
      <protection locked="0"/>
    </xf>
    <xf numFmtId="5" fontId="38" fillId="77" borderId="83" xfId="0" applyNumberFormat="1" applyFont="1" applyFill="1" applyBorder="1" applyAlignment="1" applyProtection="1">
      <alignment horizontal="right" vertical="center"/>
      <protection locked="0"/>
    </xf>
    <xf numFmtId="5" fontId="38" fillId="79" borderId="76" xfId="0" applyNumberFormat="1" applyFont="1" applyFill="1" applyBorder="1" applyAlignment="1">
      <alignment horizontal="right" vertical="center"/>
    </xf>
    <xf numFmtId="0" fontId="32" fillId="75" borderId="134" xfId="0" applyFont="1" applyFill="1" applyBorder="1" applyAlignment="1">
      <alignment vertical="center"/>
    </xf>
    <xf numFmtId="0" fontId="32" fillId="75" borderId="17" xfId="0" applyFont="1" applyFill="1" applyBorder="1" applyAlignment="1">
      <alignment vertical="center"/>
    </xf>
    <xf numFmtId="5" fontId="32" fillId="75" borderId="135" xfId="0" applyNumberFormat="1" applyFont="1" applyFill="1" applyBorder="1" applyAlignment="1">
      <alignment horizontal="right" vertical="center"/>
    </xf>
    <xf numFmtId="5" fontId="32" fillId="75" borderId="136" xfId="0" applyNumberFormat="1" applyFont="1" applyFill="1" applyBorder="1" applyAlignment="1">
      <alignment horizontal="right" vertical="center"/>
    </xf>
    <xf numFmtId="5" fontId="32" fillId="75" borderId="137" xfId="0" applyNumberFormat="1" applyFont="1" applyFill="1" applyBorder="1" applyAlignment="1">
      <alignment horizontal="right" vertical="center"/>
    </xf>
    <xf numFmtId="169" fontId="38" fillId="88" borderId="0" xfId="1" applyNumberFormat="1" applyFont="1" applyFill="1" applyBorder="1" applyAlignment="1" applyProtection="1">
      <alignment horizontal="right"/>
    </xf>
    <xf numFmtId="169" fontId="38" fillId="88" borderId="48" xfId="1" applyNumberFormat="1" applyFont="1" applyFill="1" applyBorder="1" applyAlignment="1" applyProtection="1">
      <alignment horizontal="right"/>
    </xf>
    <xf numFmtId="169" fontId="38" fillId="75" borderId="0" xfId="1" applyNumberFormat="1" applyFont="1" applyFill="1" applyBorder="1" applyAlignment="1" applyProtection="1">
      <alignment horizontal="right"/>
    </xf>
    <xf numFmtId="169" fontId="38" fillId="75" borderId="48" xfId="1" applyNumberFormat="1" applyFont="1" applyFill="1" applyBorder="1" applyAlignment="1" applyProtection="1">
      <alignment horizontal="right"/>
    </xf>
    <xf numFmtId="42" fontId="38" fillId="75" borderId="0" xfId="1" applyNumberFormat="1" applyFont="1" applyFill="1" applyBorder="1" applyAlignment="1" applyProtection="1">
      <alignment horizontal="center"/>
    </xf>
    <xf numFmtId="5" fontId="49" fillId="85" borderId="11" xfId="0" applyNumberFormat="1" applyFont="1" applyFill="1" applyBorder="1" applyAlignment="1">
      <alignment horizontal="center" vertical="center"/>
    </xf>
    <xf numFmtId="0" fontId="50" fillId="4" borderId="0" xfId="0" applyFont="1" applyFill="1"/>
    <xf numFmtId="0" fontId="49" fillId="0" borderId="0" xfId="0" applyFont="1"/>
    <xf numFmtId="0" fontId="28" fillId="75" borderId="0" xfId="0" applyFont="1" applyFill="1" applyAlignment="1">
      <alignment vertical="center"/>
    </xf>
    <xf numFmtId="188" fontId="28" fillId="79" borderId="0" xfId="58866" applyNumberFormat="1" applyFont="1" applyFill="1" applyBorder="1" applyAlignment="1">
      <alignment vertical="center"/>
    </xf>
    <xf numFmtId="10" fontId="44" fillId="79" borderId="0" xfId="58870" applyNumberFormat="1" applyFont="1" applyFill="1" applyAlignment="1">
      <alignment vertical="center"/>
    </xf>
    <xf numFmtId="188" fontId="28" fillId="79" borderId="16" xfId="58866" applyNumberFormat="1" applyFont="1" applyFill="1" applyBorder="1" applyAlignment="1">
      <alignment vertical="center"/>
    </xf>
    <xf numFmtId="188" fontId="261" fillId="75" borderId="0" xfId="58866" applyNumberFormat="1" applyFont="1" applyFill="1" applyAlignment="1">
      <alignment vertical="center"/>
    </xf>
    <xf numFmtId="0" fontId="261" fillId="75" borderId="0" xfId="0" applyFont="1" applyFill="1"/>
    <xf numFmtId="0" fontId="262" fillId="75" borderId="0" xfId="0" applyFont="1" applyFill="1"/>
    <xf numFmtId="188" fontId="44" fillId="4" borderId="16" xfId="58866" applyNumberFormat="1" applyFont="1" applyFill="1" applyBorder="1" applyAlignment="1">
      <alignment vertical="center"/>
    </xf>
    <xf numFmtId="0" fontId="44" fillId="75" borderId="16" xfId="0" applyFont="1" applyFill="1" applyBorder="1" applyAlignment="1">
      <alignment horizontal="center"/>
    </xf>
    <xf numFmtId="0" fontId="44" fillId="75" borderId="16" xfId="58866" applyNumberFormat="1" applyFont="1" applyFill="1" applyBorder="1" applyAlignment="1">
      <alignment horizontal="center"/>
    </xf>
    <xf numFmtId="188" fontId="44" fillId="75" borderId="0" xfId="0" applyNumberFormat="1" applyFont="1" applyFill="1" applyAlignment="1">
      <alignment vertical="center"/>
    </xf>
    <xf numFmtId="188" fontId="44" fillId="75" borderId="0" xfId="58866" applyNumberFormat="1" applyFont="1" applyFill="1" applyAlignment="1">
      <alignment vertical="center"/>
    </xf>
    <xf numFmtId="188" fontId="44" fillId="75" borderId="14" xfId="58866" applyNumberFormat="1" applyFont="1" applyFill="1" applyBorder="1" applyAlignment="1"/>
    <xf numFmtId="10" fontId="44" fillId="75" borderId="0" xfId="58870" applyNumberFormat="1" applyFont="1" applyFill="1" applyAlignment="1">
      <alignment vertical="center"/>
    </xf>
    <xf numFmtId="0" fontId="6" fillId="8" borderId="36" xfId="58858" applyFont="1" applyFill="1" applyBorder="1"/>
    <xf numFmtId="169" fontId="28" fillId="0" borderId="14" xfId="1" applyNumberFormat="1" applyFont="1" applyFill="1" applyBorder="1" applyAlignment="1" applyProtection="1">
      <alignment horizontal="left" wrapText="1"/>
      <protection locked="0"/>
    </xf>
    <xf numFmtId="0" fontId="33" fillId="75" borderId="0" xfId="58867" applyFont="1" applyFill="1" applyAlignment="1">
      <alignment horizontal="right"/>
    </xf>
    <xf numFmtId="10" fontId="44" fillId="79" borderId="0" xfId="0" applyNumberFormat="1" applyFont="1" applyFill="1" applyAlignment="1">
      <alignment vertical="center"/>
    </xf>
    <xf numFmtId="0" fontId="4" fillId="0" borderId="0" xfId="58876"/>
    <xf numFmtId="0" fontId="4" fillId="0" borderId="0" xfId="58876" applyAlignment="1">
      <alignment horizontal="center"/>
    </xf>
    <xf numFmtId="0" fontId="265" fillId="0" borderId="11" xfId="58876" applyFont="1" applyBorder="1" applyAlignment="1">
      <alignment horizontal="center" vertical="center" wrapText="1"/>
    </xf>
    <xf numFmtId="0" fontId="265" fillId="0" borderId="11" xfId="58876" applyFont="1" applyBorder="1" applyAlignment="1">
      <alignment vertical="center"/>
    </xf>
    <xf numFmtId="165" fontId="4" fillId="0" borderId="11" xfId="58876" applyNumberFormat="1" applyBorder="1"/>
    <xf numFmtId="10" fontId="0" fillId="0" borderId="11" xfId="58877" applyNumberFormat="1" applyFont="1" applyBorder="1" applyAlignment="1">
      <alignment horizontal="center"/>
    </xf>
    <xf numFmtId="0" fontId="266" fillId="0" borderId="11" xfId="58876" applyFont="1" applyBorder="1" applyAlignment="1">
      <alignment horizontal="center" vertical="center"/>
    </xf>
    <xf numFmtId="0" fontId="266" fillId="0" borderId="11" xfId="58876" applyFont="1" applyBorder="1" applyAlignment="1">
      <alignment vertical="center"/>
    </xf>
    <xf numFmtId="0" fontId="266" fillId="73" borderId="0" xfId="58876" applyFont="1" applyFill="1" applyAlignment="1">
      <alignment horizontal="center" vertical="center"/>
    </xf>
    <xf numFmtId="0" fontId="266" fillId="73" borderId="0" xfId="58876" applyFont="1" applyFill="1" applyAlignment="1">
      <alignment vertical="center"/>
    </xf>
    <xf numFmtId="165" fontId="4" fillId="73" borderId="0" xfId="58876" applyNumberFormat="1" applyFill="1"/>
    <xf numFmtId="165" fontId="4" fillId="0" borderId="0" xfId="58876" applyNumberFormat="1"/>
    <xf numFmtId="9" fontId="0" fillId="0" borderId="0" xfId="58877" applyFont="1"/>
    <xf numFmtId="0" fontId="261" fillId="75" borderId="0" xfId="0" applyFont="1" applyFill="1" applyAlignment="1">
      <alignment horizontal="center" vertical="center" wrapText="1"/>
    </xf>
    <xf numFmtId="0" fontId="44" fillId="75" borderId="0" xfId="0" applyFont="1" applyFill="1" applyAlignment="1">
      <alignment horizontal="center" vertical="center"/>
    </xf>
    <xf numFmtId="0" fontId="4" fillId="4" borderId="0" xfId="58876" applyFill="1"/>
    <xf numFmtId="0" fontId="269" fillId="0" borderId="11" xfId="58876" applyFont="1" applyBorder="1" applyAlignment="1">
      <alignment horizontal="left"/>
    </xf>
    <xf numFmtId="0" fontId="270" fillId="4" borderId="0" xfId="58876" applyFont="1" applyFill="1"/>
    <xf numFmtId="0" fontId="272" fillId="0" borderId="11" xfId="58876" applyFont="1" applyBorder="1" applyAlignment="1">
      <alignment horizontal="center"/>
    </xf>
    <xf numFmtId="0" fontId="272" fillId="4" borderId="14" xfId="58876" applyFont="1" applyFill="1" applyBorder="1" applyAlignment="1">
      <alignment vertical="center"/>
    </xf>
    <xf numFmtId="0" fontId="272" fillId="4" borderId="26" xfId="58876" applyFont="1" applyFill="1" applyBorder="1" applyAlignment="1">
      <alignment vertical="center"/>
    </xf>
    <xf numFmtId="0" fontId="268" fillId="0" borderId="37" xfId="58876" applyFont="1" applyBorder="1"/>
    <xf numFmtId="0" fontId="55" fillId="99" borderId="35" xfId="58858" applyFont="1" applyFill="1" applyBorder="1"/>
    <xf numFmtId="0" fontId="55" fillId="99" borderId="29" xfId="58858" applyFont="1" applyFill="1" applyBorder="1"/>
    <xf numFmtId="0" fontId="44" fillId="99" borderId="142" xfId="0" applyFont="1" applyFill="1" applyBorder="1"/>
    <xf numFmtId="0" fontId="55" fillId="99" borderId="0" xfId="58858" applyFont="1" applyFill="1" applyAlignment="1">
      <alignment horizontal="center"/>
    </xf>
    <xf numFmtId="0" fontId="33" fillId="80" borderId="0" xfId="58867" applyFont="1" applyFill="1"/>
    <xf numFmtId="165" fontId="38" fillId="75" borderId="0" xfId="58866" applyFont="1" applyFill="1"/>
    <xf numFmtId="165" fontId="38" fillId="75" borderId="16" xfId="58867" applyNumberFormat="1" applyFont="1" applyFill="1" applyBorder="1"/>
    <xf numFmtId="165" fontId="38" fillId="75" borderId="0" xfId="58867" applyNumberFormat="1" applyFont="1" applyFill="1"/>
    <xf numFmtId="0" fontId="49" fillId="4" borderId="16" xfId="0" applyFont="1" applyFill="1" applyBorder="1" applyAlignment="1">
      <alignment horizontal="center"/>
    </xf>
    <xf numFmtId="5" fontId="49" fillId="4" borderId="16" xfId="0" applyNumberFormat="1" applyFont="1" applyFill="1" applyBorder="1"/>
    <xf numFmtId="10" fontId="49" fillId="4" borderId="0" xfId="58870" applyNumberFormat="1" applyFont="1" applyFill="1" applyProtection="1"/>
    <xf numFmtId="10" fontId="28" fillId="75" borderId="0" xfId="58870" applyNumberFormat="1" applyFont="1" applyFill="1" applyBorder="1"/>
    <xf numFmtId="10" fontId="28" fillId="80" borderId="0" xfId="58870" applyNumberFormat="1" applyFont="1" applyFill="1" applyAlignment="1"/>
    <xf numFmtId="10" fontId="28" fillId="75" borderId="17" xfId="58870" applyNumberFormat="1" applyFont="1" applyFill="1" applyBorder="1" applyAlignment="1" applyProtection="1">
      <alignment horizontal="center"/>
    </xf>
    <xf numFmtId="10" fontId="44" fillId="75" borderId="16" xfId="58870" applyNumberFormat="1" applyFont="1" applyFill="1" applyBorder="1" applyAlignment="1" applyProtection="1">
      <alignment horizontal="center" wrapText="1"/>
    </xf>
    <xf numFmtId="188" fontId="28" fillId="98" borderId="0" xfId="58866" applyNumberFormat="1" applyFont="1" applyFill="1" applyBorder="1" applyAlignment="1" applyProtection="1">
      <alignment vertical="center"/>
      <protection locked="0"/>
    </xf>
    <xf numFmtId="188" fontId="28" fillId="98" borderId="16" xfId="58866" applyNumberFormat="1" applyFont="1" applyFill="1" applyBorder="1" applyAlignment="1" applyProtection="1">
      <alignment vertical="center"/>
      <protection locked="0"/>
    </xf>
    <xf numFmtId="0" fontId="28" fillId="98" borderId="0" xfId="0" applyFont="1" applyFill="1" applyProtection="1">
      <protection locked="0"/>
    </xf>
    <xf numFmtId="188" fontId="28" fillId="98" borderId="0" xfId="58866" applyNumberFormat="1" applyFont="1" applyFill="1" applyAlignment="1" applyProtection="1">
      <protection locked="0"/>
    </xf>
    <xf numFmtId="0" fontId="261" fillId="75" borderId="5" xfId="0" applyFont="1" applyFill="1" applyBorder="1" applyAlignment="1">
      <alignment horizontal="left"/>
    </xf>
    <xf numFmtId="169" fontId="262" fillId="96" borderId="14" xfId="1" applyNumberFormat="1" applyFont="1" applyFill="1" applyBorder="1" applyAlignment="1" applyProtection="1">
      <alignment horizontal="left" wrapText="1"/>
      <protection locked="0"/>
    </xf>
    <xf numFmtId="0" fontId="32" fillId="0" borderId="85" xfId="0" quotePrefix="1" applyFont="1" applyBorder="1" applyAlignment="1">
      <alignment horizontal="left" vertical="center"/>
    </xf>
    <xf numFmtId="0" fontId="44" fillId="75" borderId="0" xfId="0" applyFont="1" applyFill="1" applyAlignment="1">
      <alignment horizontal="center"/>
    </xf>
    <xf numFmtId="0" fontId="36" fillId="75" borderId="0" xfId="0" applyFont="1" applyFill="1"/>
    <xf numFmtId="0" fontId="44" fillId="75" borderId="0" xfId="0" applyFont="1" applyFill="1" applyAlignment="1">
      <alignment horizontal="right" vertical="center"/>
    </xf>
    <xf numFmtId="0" fontId="0" fillId="101" borderId="0" xfId="0" applyFill="1" applyAlignment="1" applyProtection="1">
      <alignment vertical="top"/>
      <protection locked="0"/>
    </xf>
    <xf numFmtId="0" fontId="0" fillId="4" borderId="0" xfId="0" applyFill="1"/>
    <xf numFmtId="0" fontId="44" fillId="4" borderId="16" xfId="0" applyFont="1" applyFill="1" applyBorder="1" applyAlignment="1">
      <alignment horizontal="center"/>
    </xf>
    <xf numFmtId="0" fontId="261" fillId="75" borderId="5" xfId="0" applyFont="1" applyFill="1" applyBorder="1" applyAlignment="1">
      <alignment vertical="center"/>
    </xf>
    <xf numFmtId="188" fontId="261" fillId="75" borderId="5" xfId="58866" applyNumberFormat="1" applyFont="1" applyFill="1" applyBorder="1" applyAlignment="1">
      <alignment vertical="center"/>
    </xf>
    <xf numFmtId="0" fontId="39" fillId="4" borderId="0" xfId="0" applyFont="1" applyFill="1" applyAlignment="1">
      <alignment horizontal="center"/>
    </xf>
    <xf numFmtId="0" fontId="34" fillId="4" borderId="0" xfId="0" applyFont="1" applyFill="1" applyAlignment="1">
      <alignment horizontal="center"/>
    </xf>
    <xf numFmtId="0" fontId="30" fillId="4" borderId="0" xfId="0" applyFont="1" applyFill="1" applyAlignment="1">
      <alignment horizontal="center"/>
    </xf>
    <xf numFmtId="0" fontId="263" fillId="77" borderId="47" xfId="1" applyNumberFormat="1" applyFont="1" applyFill="1" applyBorder="1" applyAlignment="1" applyProtection="1">
      <alignment horizontal="center" wrapText="1"/>
      <protection locked="0"/>
    </xf>
    <xf numFmtId="43" fontId="38" fillId="80" borderId="16" xfId="1" applyFont="1" applyFill="1" applyBorder="1" applyAlignment="1" applyProtection="1">
      <alignment horizontal="right"/>
    </xf>
    <xf numFmtId="188" fontId="44" fillId="4" borderId="70" xfId="58866" applyNumberFormat="1" applyFont="1" applyFill="1" applyBorder="1" applyAlignment="1">
      <alignment vertical="center"/>
    </xf>
    <xf numFmtId="0" fontId="262" fillId="4" borderId="0" xfId="0" applyFont="1" applyFill="1"/>
    <xf numFmtId="0" fontId="261" fillId="4" borderId="0" xfId="0" applyFont="1" applyFill="1"/>
    <xf numFmtId="168" fontId="32" fillId="75" borderId="5" xfId="0" applyNumberFormat="1" applyFont="1" applyFill="1" applyBorder="1" applyAlignment="1">
      <alignment horizontal="center"/>
    </xf>
    <xf numFmtId="168" fontId="38" fillId="75" borderId="67" xfId="0" applyNumberFormat="1" applyFont="1" applyFill="1" applyBorder="1"/>
    <xf numFmtId="168" fontId="38" fillId="75" borderId="48" xfId="0" applyNumberFormat="1" applyFont="1" applyFill="1" applyBorder="1"/>
    <xf numFmtId="169" fontId="274" fillId="0" borderId="0" xfId="58865" applyNumberFormat="1" applyFont="1"/>
    <xf numFmtId="164" fontId="274" fillId="0" borderId="0" xfId="58858" applyNumberFormat="1" applyFont="1"/>
    <xf numFmtId="0" fontId="3" fillId="0" borderId="0" xfId="58858" applyFont="1" applyAlignment="1">
      <alignment horizontal="center"/>
    </xf>
    <xf numFmtId="0" fontId="55" fillId="0" borderId="0" xfId="58858" applyFont="1"/>
    <xf numFmtId="0" fontId="275" fillId="99" borderId="34" xfId="0" applyFont="1" applyFill="1" applyBorder="1" applyAlignment="1">
      <alignment horizontal="center" wrapText="1"/>
    </xf>
    <xf numFmtId="0" fontId="28" fillId="99" borderId="34" xfId="0" applyFont="1" applyFill="1" applyBorder="1" applyAlignment="1">
      <alignment horizontal="center" wrapText="1"/>
    </xf>
    <xf numFmtId="0" fontId="275" fillId="99" borderId="66" xfId="0" applyFont="1" applyFill="1" applyBorder="1" applyAlignment="1">
      <alignment horizontal="center" wrapText="1"/>
    </xf>
    <xf numFmtId="0" fontId="276" fillId="0" borderId="14" xfId="0" applyFont="1" applyBorder="1" applyAlignment="1">
      <alignment horizontal="center" vertical="center"/>
    </xf>
    <xf numFmtId="169" fontId="272" fillId="0" borderId="14" xfId="58878" applyNumberFormat="1" applyFont="1" applyFill="1" applyBorder="1" applyAlignment="1">
      <alignment horizontal="center" wrapText="1"/>
    </xf>
    <xf numFmtId="169" fontId="271" fillId="0" borderId="11" xfId="58878" applyNumberFormat="1" applyFont="1" applyFill="1" applyBorder="1" applyAlignment="1">
      <alignment horizontal="center" wrapText="1"/>
    </xf>
    <xf numFmtId="169" fontId="267" fillId="0" borderId="11" xfId="58878" applyNumberFormat="1" applyFont="1" applyFill="1" applyBorder="1" applyAlignment="1">
      <alignment horizontal="center"/>
    </xf>
    <xf numFmtId="169" fontId="0" fillId="0" borderId="0" xfId="58878" applyNumberFormat="1" applyFont="1" applyFill="1"/>
    <xf numFmtId="176" fontId="44" fillId="75" borderId="0" xfId="58866" applyNumberFormat="1" applyFont="1" applyFill="1" applyBorder="1" applyAlignment="1">
      <alignment vertical="center"/>
    </xf>
    <xf numFmtId="188" fontId="261" fillId="4" borderId="0" xfId="58866" applyNumberFormat="1" applyFont="1" applyFill="1" applyBorder="1" applyAlignment="1">
      <alignment vertical="center"/>
    </xf>
    <xf numFmtId="188" fontId="261" fillId="80" borderId="0" xfId="58866" applyNumberFormat="1" applyFont="1" applyFill="1" applyAlignment="1">
      <alignment vertical="center"/>
    </xf>
    <xf numFmtId="175" fontId="38" fillId="77" borderId="47" xfId="1" applyNumberFormat="1" applyFont="1" applyFill="1" applyBorder="1" applyAlignment="1" applyProtection="1">
      <alignment horizontal="right"/>
      <protection locked="0"/>
    </xf>
    <xf numFmtId="175" fontId="38" fillId="88" borderId="47" xfId="1" applyNumberFormat="1" applyFont="1" applyFill="1" applyBorder="1" applyAlignment="1" applyProtection="1">
      <alignment horizontal="right"/>
    </xf>
    <xf numFmtId="175" fontId="38" fillId="77" borderId="87" xfId="1" applyNumberFormat="1" applyFont="1" applyFill="1" applyBorder="1" applyAlignment="1" applyProtection="1">
      <alignment horizontal="right"/>
      <protection locked="0"/>
    </xf>
    <xf numFmtId="175" fontId="38" fillId="88" borderId="87" xfId="1" applyNumberFormat="1" applyFont="1" applyFill="1" applyBorder="1" applyAlignment="1" applyProtection="1">
      <alignment horizontal="right"/>
    </xf>
    <xf numFmtId="175" fontId="38" fillId="77" borderId="84" xfId="1" applyNumberFormat="1" applyFont="1" applyFill="1" applyBorder="1" applyAlignment="1" applyProtection="1">
      <alignment horizontal="right"/>
      <protection locked="0"/>
    </xf>
    <xf numFmtId="175" fontId="38" fillId="77" borderId="48" xfId="1" applyNumberFormat="1" applyFont="1" applyFill="1" applyBorder="1" applyAlignment="1" applyProtection="1">
      <alignment horizontal="right"/>
      <protection locked="0"/>
    </xf>
    <xf numFmtId="0" fontId="46" fillId="6" borderId="30" xfId="58862" applyFont="1" applyFill="1" applyBorder="1" applyAlignment="1">
      <alignment horizontal="center" vertical="top"/>
    </xf>
    <xf numFmtId="169" fontId="262" fillId="96" borderId="16" xfId="1" applyNumberFormat="1" applyFont="1" applyFill="1" applyBorder="1" applyAlignment="1" applyProtection="1">
      <alignment horizontal="left" wrapText="1"/>
      <protection locked="0"/>
    </xf>
    <xf numFmtId="188" fontId="44" fillId="4" borderId="11" xfId="58866" applyNumberFormat="1" applyFont="1" applyFill="1" applyBorder="1" applyAlignment="1">
      <alignment horizontal="center" vertical="center"/>
    </xf>
    <xf numFmtId="0" fontId="28" fillId="0" borderId="0" xfId="0" applyFont="1" applyAlignment="1">
      <alignment horizontal="left"/>
    </xf>
    <xf numFmtId="0" fontId="34" fillId="4" borderId="0" xfId="53544" applyFont="1" applyFill="1" applyAlignment="1">
      <alignment horizontal="right" vertical="center"/>
    </xf>
    <xf numFmtId="167" fontId="33" fillId="3" borderId="5" xfId="0" applyNumberFormat="1" applyFont="1" applyFill="1" applyBorder="1" applyAlignment="1">
      <alignment horizontal="center" vertical="center"/>
    </xf>
    <xf numFmtId="167" fontId="29" fillId="4" borderId="0" xfId="0" applyNumberFormat="1" applyFont="1" applyFill="1" applyAlignment="1">
      <alignment horizontal="center" vertical="center"/>
    </xf>
    <xf numFmtId="0" fontId="34" fillId="4" borderId="0" xfId="53" applyFont="1" applyFill="1" applyAlignment="1">
      <alignment horizontal="center"/>
    </xf>
    <xf numFmtId="0" fontId="277" fillId="4" borderId="0" xfId="53" applyFont="1" applyFill="1"/>
    <xf numFmtId="0" fontId="35" fillId="2" borderId="6" xfId="53" applyFont="1" applyFill="1" applyBorder="1"/>
    <xf numFmtId="0" fontId="33" fillId="2" borderId="7" xfId="53" applyFont="1" applyFill="1" applyBorder="1"/>
    <xf numFmtId="0" fontId="33" fillId="2" borderId="3" xfId="53" applyFont="1" applyFill="1" applyBorder="1"/>
    <xf numFmtId="0" fontId="34" fillId="2" borderId="4" xfId="53" applyFont="1" applyFill="1" applyBorder="1"/>
    <xf numFmtId="0" fontId="33" fillId="2" borderId="5" xfId="53" applyFont="1" applyFill="1" applyBorder="1"/>
    <xf numFmtId="10" fontId="33" fillId="102" borderId="71" xfId="58870" applyNumberFormat="1" applyFont="1" applyFill="1" applyBorder="1" applyAlignment="1" applyProtection="1">
      <alignment horizontal="right" vertical="center"/>
    </xf>
    <xf numFmtId="176" fontId="34" fillId="4" borderId="0" xfId="53" applyNumberFormat="1" applyFont="1" applyFill="1"/>
    <xf numFmtId="0" fontId="33" fillId="4" borderId="0" xfId="53" applyFont="1" applyFill="1"/>
    <xf numFmtId="0" fontId="273" fillId="100" borderId="0" xfId="58858" applyFont="1" applyFill="1"/>
    <xf numFmtId="0" fontId="55" fillId="72" borderId="0" xfId="58858" applyFont="1" applyFill="1" applyAlignment="1">
      <alignment wrapText="1"/>
    </xf>
    <xf numFmtId="0" fontId="55" fillId="73" borderId="0" xfId="58858" applyFont="1" applyFill="1" applyAlignment="1">
      <alignment wrapText="1"/>
    </xf>
    <xf numFmtId="0" fontId="55" fillId="0" borderId="11" xfId="58858" applyFont="1" applyBorder="1"/>
    <xf numFmtId="0" fontId="55" fillId="0" borderId="11" xfId="58858" applyFont="1" applyBorder="1" applyAlignment="1">
      <alignment horizontal="center"/>
    </xf>
    <xf numFmtId="0" fontId="55" fillId="100" borderId="11" xfId="58858" applyFont="1" applyFill="1" applyBorder="1" applyAlignment="1">
      <alignment horizontal="center"/>
    </xf>
    <xf numFmtId="0" fontId="55" fillId="72" borderId="11" xfId="58858" applyFont="1" applyFill="1" applyBorder="1" applyAlignment="1">
      <alignment horizontal="center"/>
    </xf>
    <xf numFmtId="0" fontId="55" fillId="73" borderId="11" xfId="58858" applyFont="1" applyFill="1" applyBorder="1" applyAlignment="1">
      <alignment horizontal="center" wrapText="1"/>
    </xf>
    <xf numFmtId="0" fontId="3" fillId="0" borderId="11" xfId="58858" applyFont="1" applyBorder="1" applyAlignment="1">
      <alignment horizontal="center"/>
    </xf>
    <xf numFmtId="0" fontId="274" fillId="100" borderId="11" xfId="58858" applyFont="1" applyFill="1" applyBorder="1" applyAlignment="1">
      <alignment horizontal="center" wrapText="1"/>
    </xf>
    <xf numFmtId="0" fontId="274" fillId="72" borderId="11" xfId="58858" applyFont="1" applyFill="1" applyBorder="1" applyAlignment="1">
      <alignment horizontal="center" wrapText="1"/>
    </xf>
    <xf numFmtId="0" fontId="274" fillId="73" borderId="11" xfId="58858" applyFont="1" applyFill="1" applyBorder="1" applyAlignment="1">
      <alignment horizontal="center" wrapText="1"/>
    </xf>
    <xf numFmtId="0" fontId="273" fillId="103" borderId="0" xfId="58858" applyFont="1" applyFill="1"/>
    <xf numFmtId="0" fontId="55" fillId="103" borderId="11" xfId="58858" applyFont="1" applyFill="1" applyBorder="1" applyAlignment="1">
      <alignment horizontal="center"/>
    </xf>
    <xf numFmtId="0" fontId="275" fillId="103" borderId="11" xfId="0" applyFont="1" applyFill="1" applyBorder="1" applyAlignment="1">
      <alignment horizontal="center" wrapText="1"/>
    </xf>
    <xf numFmtId="0" fontId="274" fillId="103" borderId="11" xfId="58858" applyFont="1" applyFill="1" applyBorder="1" applyAlignment="1">
      <alignment horizontal="center" wrapText="1"/>
    </xf>
    <xf numFmtId="0" fontId="3" fillId="74" borderId="0" xfId="58858" applyFont="1" applyFill="1" applyAlignment="1">
      <alignment horizontal="center"/>
    </xf>
    <xf numFmtId="0" fontId="34" fillId="74" borderId="0" xfId="0" applyFont="1" applyFill="1"/>
    <xf numFmtId="0" fontId="55" fillId="74" borderId="0" xfId="58858" applyFont="1" applyFill="1" applyAlignment="1">
      <alignment horizontal="center"/>
    </xf>
    <xf numFmtId="0" fontId="6" fillId="74" borderId="0" xfId="58858" applyFont="1" applyFill="1"/>
    <xf numFmtId="0" fontId="16" fillId="74" borderId="0" xfId="58858" applyFill="1"/>
    <xf numFmtId="0" fontId="8" fillId="74" borderId="0" xfId="58858" applyFont="1" applyFill="1"/>
    <xf numFmtId="0" fontId="14" fillId="74" borderId="0" xfId="58858" applyFont="1" applyFill="1"/>
    <xf numFmtId="0" fontId="55" fillId="99" borderId="143" xfId="58858" applyFont="1" applyFill="1" applyBorder="1"/>
    <xf numFmtId="0" fontId="55" fillId="99" borderId="109" xfId="58858" applyFont="1" applyFill="1" applyBorder="1"/>
    <xf numFmtId="0" fontId="55" fillId="99" borderId="144" xfId="58858" applyFont="1" applyFill="1" applyBorder="1"/>
    <xf numFmtId="0" fontId="55" fillId="104" borderId="35" xfId="58858" applyFont="1" applyFill="1" applyBorder="1"/>
    <xf numFmtId="0" fontId="55" fillId="104" borderId="0" xfId="58858" applyFont="1" applyFill="1" applyAlignment="1">
      <alignment horizontal="center"/>
    </xf>
    <xf numFmtId="0" fontId="274" fillId="104" borderId="34" xfId="58858" applyFont="1" applyFill="1" applyBorder="1" applyAlignment="1">
      <alignment horizontal="center" wrapText="1"/>
    </xf>
    <xf numFmtId="0" fontId="55" fillId="105" borderId="35" xfId="58858" applyFont="1" applyFill="1" applyBorder="1"/>
    <xf numFmtId="0" fontId="55" fillId="105" borderId="0" xfId="58858" applyFont="1" applyFill="1" applyAlignment="1">
      <alignment horizontal="center"/>
    </xf>
    <xf numFmtId="0" fontId="275" fillId="105" borderId="34" xfId="0" applyFont="1" applyFill="1" applyBorder="1" applyAlignment="1">
      <alignment horizontal="center" wrapText="1"/>
    </xf>
    <xf numFmtId="0" fontId="55" fillId="106" borderId="35" xfId="58858" applyFont="1" applyFill="1" applyBorder="1"/>
    <xf numFmtId="0" fontId="55" fillId="106" borderId="0" xfId="58858" applyFont="1" applyFill="1" applyAlignment="1">
      <alignment horizontal="center"/>
    </xf>
    <xf numFmtId="0" fontId="275" fillId="106" borderId="34" xfId="0" applyFont="1" applyFill="1" applyBorder="1" applyAlignment="1">
      <alignment horizontal="center" wrapText="1"/>
    </xf>
    <xf numFmtId="0" fontId="55" fillId="71" borderId="35" xfId="58858" applyFont="1" applyFill="1" applyBorder="1"/>
    <xf numFmtId="0" fontId="55" fillId="71" borderId="0" xfId="58858" applyFont="1" applyFill="1" applyAlignment="1">
      <alignment horizontal="center"/>
    </xf>
    <xf numFmtId="0" fontId="275" fillId="71" borderId="34" xfId="0" applyFont="1" applyFill="1" applyBorder="1" applyAlignment="1">
      <alignment horizontal="center" wrapText="1"/>
    </xf>
    <xf numFmtId="0" fontId="55" fillId="73" borderId="35" xfId="58858" applyFont="1" applyFill="1" applyBorder="1"/>
    <xf numFmtId="0" fontId="55" fillId="73" borderId="0" xfId="58858" applyFont="1" applyFill="1" applyAlignment="1">
      <alignment horizontal="center"/>
    </xf>
    <xf numFmtId="0" fontId="275" fillId="73" borderId="34" xfId="0" applyFont="1" applyFill="1" applyBorder="1" applyAlignment="1">
      <alignment horizontal="center" wrapText="1"/>
    </xf>
    <xf numFmtId="0" fontId="275" fillId="73" borderId="66" xfId="0" applyFont="1" applyFill="1" applyBorder="1" applyAlignment="1">
      <alignment horizontal="center" wrapText="1"/>
    </xf>
    <xf numFmtId="0" fontId="55" fillId="73" borderId="23" xfId="58858" applyFont="1" applyFill="1" applyBorder="1"/>
    <xf numFmtId="0" fontId="55" fillId="73" borderId="143" xfId="58858" applyFont="1" applyFill="1" applyBorder="1"/>
    <xf numFmtId="0" fontId="55" fillId="73" borderId="109" xfId="58858" applyFont="1" applyFill="1" applyBorder="1"/>
    <xf numFmtId="0" fontId="55" fillId="73" borderId="144" xfId="58858" applyFont="1" applyFill="1" applyBorder="1"/>
    <xf numFmtId="0" fontId="55" fillId="73" borderId="142" xfId="58858" applyFont="1" applyFill="1" applyBorder="1" applyAlignment="1">
      <alignment horizontal="center"/>
    </xf>
    <xf numFmtId="0" fontId="55" fillId="73" borderId="35" xfId="58858" applyFont="1" applyFill="1" applyBorder="1" applyAlignment="1">
      <alignment horizontal="center"/>
    </xf>
    <xf numFmtId="0" fontId="44" fillId="0" borderId="0" xfId="0" applyFont="1"/>
    <xf numFmtId="0" fontId="28" fillId="0" borderId="0" xfId="0" applyFont="1"/>
    <xf numFmtId="0" fontId="2" fillId="0" borderId="0" xfId="58858" applyFont="1"/>
    <xf numFmtId="188" fontId="28" fillId="76" borderId="16" xfId="0" applyNumberFormat="1" applyFont="1" applyFill="1" applyBorder="1" applyAlignment="1">
      <alignment horizontal="right" vertical="center"/>
    </xf>
    <xf numFmtId="0" fontId="28" fillId="0" borderId="0" xfId="0" applyFont="1" applyAlignment="1">
      <alignment horizontal="center"/>
    </xf>
    <xf numFmtId="0" fontId="0" fillId="0" borderId="0" xfId="0" applyAlignment="1">
      <alignment horizontal="center"/>
    </xf>
    <xf numFmtId="0" fontId="28" fillId="0" borderId="0" xfId="0" applyFont="1" applyAlignment="1">
      <alignment wrapText="1"/>
    </xf>
    <xf numFmtId="165" fontId="33" fillId="75" borderId="0" xfId="58867" applyNumberFormat="1" applyFont="1" applyFill="1"/>
    <xf numFmtId="188" fontId="33" fillId="75" borderId="16" xfId="58867" applyNumberFormat="1" applyFont="1" applyFill="1" applyBorder="1"/>
    <xf numFmtId="0" fontId="34" fillId="75" borderId="0" xfId="0" applyFont="1" applyFill="1" applyAlignment="1" applyProtection="1">
      <alignment horizontal="center" wrapText="1"/>
      <protection locked="0"/>
    </xf>
    <xf numFmtId="10" fontId="28" fillId="80" borderId="0" xfId="58870" applyNumberFormat="1" applyFont="1" applyFill="1" applyBorder="1" applyAlignment="1"/>
    <xf numFmtId="0" fontId="34" fillId="75" borderId="0" xfId="0" applyFont="1" applyFill="1" applyAlignment="1">
      <alignment horizontal="center"/>
    </xf>
    <xf numFmtId="38" fontId="32" fillId="75" borderId="0" xfId="0" applyNumberFormat="1" applyFont="1" applyFill="1" applyAlignment="1">
      <alignment horizontal="center"/>
    </xf>
    <xf numFmtId="38" fontId="32" fillId="75" borderId="0" xfId="0" applyNumberFormat="1" applyFont="1" applyFill="1" applyAlignment="1">
      <alignment horizontal="center" wrapText="1"/>
    </xf>
    <xf numFmtId="0" fontId="32" fillId="75" borderId="0" xfId="0" applyFont="1" applyFill="1" applyAlignment="1">
      <alignment horizontal="center"/>
    </xf>
    <xf numFmtId="168" fontId="32" fillId="75" borderId="0" xfId="0" applyNumberFormat="1" applyFont="1" applyFill="1" applyAlignment="1">
      <alignment horizontal="center"/>
    </xf>
    <xf numFmtId="43" fontId="38" fillId="75" borderId="0" xfId="1" applyFont="1" applyFill="1" applyBorder="1"/>
    <xf numFmtId="0" fontId="53" fillId="80" borderId="0" xfId="0" applyFont="1" applyFill="1" applyAlignment="1">
      <alignment horizontal="center" wrapText="1"/>
    </xf>
    <xf numFmtId="3" fontId="4" fillId="4" borderId="0" xfId="58876" applyNumberFormat="1" applyFill="1"/>
    <xf numFmtId="0" fontId="46" fillId="74" borderId="31" xfId="58862" applyFont="1" applyFill="1" applyBorder="1" applyAlignment="1">
      <alignment horizontal="left" vertical="top"/>
    </xf>
    <xf numFmtId="0" fontId="266" fillId="6" borderId="11" xfId="58876" applyFont="1" applyFill="1" applyBorder="1" applyAlignment="1">
      <alignment horizontal="center" vertical="center"/>
    </xf>
    <xf numFmtId="0" fontId="266" fillId="6" borderId="11" xfId="58876" applyFont="1" applyFill="1" applyBorder="1" applyAlignment="1">
      <alignment vertical="center"/>
    </xf>
    <xf numFmtId="0" fontId="278" fillId="0" borderId="0" xfId="48" applyFont="1" applyAlignment="1">
      <alignment horizontal="center"/>
    </xf>
    <xf numFmtId="169" fontId="279" fillId="0" borderId="0" xfId="1" applyNumberFormat="1" applyFont="1" applyFill="1"/>
    <xf numFmtId="164" fontId="279" fillId="0" borderId="0" xfId="58858" applyNumberFormat="1" applyFont="1"/>
    <xf numFmtId="169" fontId="279" fillId="0" borderId="0" xfId="58865" applyNumberFormat="1" applyFont="1"/>
    <xf numFmtId="0" fontId="55" fillId="104" borderId="143" xfId="58858" applyFont="1" applyFill="1" applyBorder="1"/>
    <xf numFmtId="0" fontId="55" fillId="104" borderId="109" xfId="58858" applyFont="1" applyFill="1" applyBorder="1"/>
    <xf numFmtId="0" fontId="275" fillId="104" borderId="34" xfId="0" applyFont="1" applyFill="1" applyBorder="1" applyAlignment="1">
      <alignment horizontal="center" wrapText="1"/>
    </xf>
    <xf numFmtId="0" fontId="55" fillId="104" borderId="144" xfId="58858" applyFont="1" applyFill="1" applyBorder="1"/>
    <xf numFmtId="0" fontId="44" fillId="104" borderId="0" xfId="0" applyFont="1" applyFill="1"/>
    <xf numFmtId="0" fontId="55" fillId="104" borderId="142" xfId="58858" applyFont="1" applyFill="1" applyBorder="1" applyAlignment="1">
      <alignment horizontal="center"/>
    </xf>
    <xf numFmtId="0" fontId="55" fillId="104" borderId="35" xfId="58858" applyFont="1" applyFill="1" applyBorder="1" applyAlignment="1">
      <alignment horizontal="center"/>
    </xf>
    <xf numFmtId="0" fontId="275" fillId="104" borderId="66" xfId="0" applyFont="1" applyFill="1" applyBorder="1" applyAlignment="1">
      <alignment horizontal="center" wrapText="1"/>
    </xf>
    <xf numFmtId="0" fontId="274" fillId="107" borderId="34" xfId="58858" applyFont="1" applyFill="1" applyBorder="1" applyAlignment="1">
      <alignment horizontal="center" wrapText="1"/>
    </xf>
    <xf numFmtId="169" fontId="274" fillId="107" borderId="0" xfId="58865" applyNumberFormat="1" applyFont="1" applyFill="1"/>
    <xf numFmtId="164" fontId="274" fillId="107" borderId="0" xfId="58858" applyNumberFormat="1" applyFont="1" applyFill="1"/>
    <xf numFmtId="191" fontId="280" fillId="0" borderId="0" xfId="0" applyNumberFormat="1" applyFont="1"/>
    <xf numFmtId="0" fontId="275" fillId="107" borderId="34" xfId="0" applyFont="1" applyFill="1" applyBorder="1" applyAlignment="1">
      <alignment horizontal="center" wrapText="1"/>
    </xf>
    <xf numFmtId="169" fontId="279" fillId="107" borderId="0" xfId="1" applyNumberFormat="1" applyFont="1" applyFill="1"/>
    <xf numFmtId="169" fontId="274" fillId="107" borderId="0" xfId="1" applyNumberFormat="1" applyFont="1" applyFill="1"/>
    <xf numFmtId="0" fontId="275" fillId="74" borderId="34" xfId="0" applyFont="1" applyFill="1" applyBorder="1" applyAlignment="1">
      <alignment horizontal="center" wrapText="1"/>
    </xf>
    <xf numFmtId="169" fontId="274" fillId="74" borderId="0" xfId="1" applyNumberFormat="1" applyFont="1" applyFill="1"/>
    <xf numFmtId="188" fontId="280" fillId="0" borderId="0" xfId="0" applyNumberFormat="1" applyFont="1"/>
    <xf numFmtId="0" fontId="274" fillId="74" borderId="11" xfId="58858" applyFont="1" applyFill="1" applyBorder="1" applyAlignment="1">
      <alignment horizontal="center" wrapText="1"/>
    </xf>
    <xf numFmtId="164" fontId="274" fillId="74" borderId="0" xfId="58858" applyNumberFormat="1" applyFont="1" applyFill="1"/>
    <xf numFmtId="0" fontId="16" fillId="8" borderId="145" xfId="58858" applyFill="1" applyBorder="1"/>
    <xf numFmtId="0" fontId="1" fillId="8" borderId="36" xfId="58858" applyFont="1" applyFill="1" applyBorder="1"/>
    <xf numFmtId="0" fontId="274" fillId="107" borderId="11" xfId="58858" applyFont="1" applyFill="1" applyBorder="1" applyAlignment="1">
      <alignment horizontal="center" wrapText="1"/>
    </xf>
    <xf numFmtId="0" fontId="55" fillId="107" borderId="11" xfId="58858" applyFont="1" applyFill="1" applyBorder="1" applyAlignment="1">
      <alignment horizontal="center"/>
    </xf>
    <xf numFmtId="0" fontId="28" fillId="107" borderId="11" xfId="0" applyFont="1" applyFill="1" applyBorder="1" applyAlignment="1">
      <alignment horizontal="center" wrapText="1"/>
    </xf>
    <xf numFmtId="164" fontId="16" fillId="107" borderId="0" xfId="58858" applyNumberFormat="1" applyFill="1"/>
    <xf numFmtId="5" fontId="38" fillId="91" borderId="146" xfId="0" applyNumberFormat="1" applyFont="1" applyFill="1" applyBorder="1" applyAlignment="1" applyProtection="1">
      <alignment horizontal="left" vertical="center"/>
      <protection locked="0"/>
    </xf>
    <xf numFmtId="5" fontId="38" fillId="91" borderId="80" xfId="0" applyNumberFormat="1" applyFont="1" applyFill="1" applyBorder="1" applyAlignment="1" applyProtection="1">
      <alignment horizontal="left" vertical="center"/>
      <protection locked="0"/>
    </xf>
    <xf numFmtId="5" fontId="38" fillId="91" borderId="100" xfId="0" applyNumberFormat="1" applyFont="1" applyFill="1" applyBorder="1" applyAlignment="1" applyProtection="1">
      <alignment horizontal="left" vertical="center"/>
      <protection locked="0"/>
    </xf>
    <xf numFmtId="5" fontId="38" fillId="91" borderId="130" xfId="0" applyNumberFormat="1" applyFont="1" applyFill="1" applyBorder="1" applyAlignment="1" applyProtection="1">
      <alignment horizontal="left" vertical="center"/>
      <protection locked="0"/>
    </xf>
    <xf numFmtId="10" fontId="38" fillId="84" borderId="75" xfId="0" applyNumberFormat="1" applyFont="1" applyFill="1" applyBorder="1"/>
    <xf numFmtId="10" fontId="38" fillId="84" borderId="125" xfId="0" applyNumberFormat="1" applyFont="1" applyFill="1" applyBorder="1"/>
    <xf numFmtId="0" fontId="281" fillId="0" borderId="0" xfId="0" applyFont="1"/>
    <xf numFmtId="0" fontId="38" fillId="84" borderId="28" xfId="0" applyFont="1" applyFill="1" applyBorder="1"/>
    <xf numFmtId="169" fontId="38" fillId="84" borderId="28" xfId="1" applyNumberFormat="1" applyFont="1" applyFill="1" applyBorder="1"/>
    <xf numFmtId="169" fontId="38" fillId="84" borderId="147" xfId="1" applyNumberFormat="1" applyFont="1" applyFill="1" applyBorder="1"/>
    <xf numFmtId="169" fontId="38" fillId="84" borderId="27" xfId="1" applyNumberFormat="1" applyFont="1" applyFill="1" applyBorder="1"/>
    <xf numFmtId="0" fontId="38" fillId="84" borderId="74" xfId="0" applyFont="1" applyFill="1" applyBorder="1"/>
    <xf numFmtId="169" fontId="38" fillId="84" borderId="148" xfId="1" applyNumberFormat="1" applyFont="1" applyFill="1" applyBorder="1"/>
    <xf numFmtId="169" fontId="38" fillId="84" borderId="149" xfId="1" applyNumberFormat="1" applyFont="1" applyFill="1" applyBorder="1"/>
    <xf numFmtId="169" fontId="38" fillId="84" borderId="150" xfId="1" applyNumberFormat="1" applyFont="1" applyFill="1" applyBorder="1"/>
    <xf numFmtId="14" fontId="38" fillId="84" borderId="148" xfId="0" applyNumberFormat="1" applyFont="1" applyFill="1" applyBorder="1"/>
    <xf numFmtId="0" fontId="38" fillId="84" borderId="130" xfId="0" applyFont="1" applyFill="1" applyBorder="1"/>
    <xf numFmtId="0" fontId="38" fillId="84" borderId="78" xfId="0" applyFont="1" applyFill="1" applyBorder="1"/>
    <xf numFmtId="0" fontId="38" fillId="84" borderId="27" xfId="0" applyFont="1" applyFill="1" applyBorder="1"/>
    <xf numFmtId="169" fontId="38" fillId="84" borderId="78" xfId="1" applyNumberFormat="1" applyFont="1" applyFill="1" applyBorder="1"/>
    <xf numFmtId="169" fontId="38" fillId="84" borderId="151" xfId="1" applyNumberFormat="1" applyFont="1" applyFill="1" applyBorder="1"/>
    <xf numFmtId="169" fontId="38" fillId="84" borderId="98" xfId="1" applyNumberFormat="1" applyFont="1" applyFill="1" applyBorder="1"/>
    <xf numFmtId="0" fontId="282" fillId="84" borderId="26" xfId="0" applyFont="1" applyFill="1" applyBorder="1"/>
    <xf numFmtId="0" fontId="38" fillId="84" borderId="37" xfId="0" applyFont="1" applyFill="1" applyBorder="1"/>
    <xf numFmtId="10" fontId="32" fillId="84" borderId="26" xfId="0" applyNumberFormat="1" applyFont="1" applyFill="1" applyBorder="1" applyAlignment="1">
      <alignment horizontal="center" vertical="center"/>
    </xf>
    <xf numFmtId="10" fontId="32" fillId="84" borderId="152" xfId="0" applyNumberFormat="1" applyFont="1" applyFill="1" applyBorder="1" applyAlignment="1">
      <alignment horizontal="center" vertical="center"/>
    </xf>
    <xf numFmtId="10" fontId="32" fillId="84" borderId="37" xfId="0" applyNumberFormat="1" applyFont="1" applyFill="1" applyBorder="1" applyAlignment="1">
      <alignment horizontal="center" vertical="center"/>
    </xf>
    <xf numFmtId="188" fontId="44" fillId="0" borderId="14" xfId="58866" applyNumberFormat="1" applyFont="1" applyFill="1" applyBorder="1" applyAlignment="1"/>
    <xf numFmtId="0" fontId="263" fillId="84" borderId="0" xfId="0" applyFont="1" applyFill="1"/>
    <xf numFmtId="0" fontId="262" fillId="84" borderId="0" xfId="0" applyFont="1" applyFill="1"/>
    <xf numFmtId="0" fontId="262" fillId="4" borderId="0" xfId="0" applyFont="1" applyFill="1" applyAlignment="1">
      <alignment wrapText="1"/>
    </xf>
    <xf numFmtId="0" fontId="44" fillId="84" borderId="0" xfId="0" applyFont="1" applyFill="1" applyAlignment="1">
      <alignment horizontal="center" vertical="top"/>
    </xf>
    <xf numFmtId="0" fontId="28" fillId="84" borderId="0" xfId="0" applyFont="1" applyFill="1" applyAlignment="1">
      <alignment horizontal="center" vertical="top"/>
    </xf>
    <xf numFmtId="0" fontId="28" fillId="84" borderId="0" xfId="0" applyFont="1" applyFill="1" applyAlignment="1">
      <alignment horizontal="center" vertical="center"/>
    </xf>
    <xf numFmtId="0" fontId="44" fillId="84" borderId="0" xfId="0" applyFont="1" applyFill="1" applyAlignment="1">
      <alignment vertical="center"/>
    </xf>
    <xf numFmtId="0" fontId="44" fillId="84" borderId="0" xfId="0" applyFont="1" applyFill="1" applyAlignment="1">
      <alignment horizontal="center" vertical="center"/>
    </xf>
    <xf numFmtId="0" fontId="28" fillId="84" borderId="0" xfId="0" applyFont="1" applyFill="1" applyAlignment="1">
      <alignment vertical="top"/>
    </xf>
    <xf numFmtId="0" fontId="28" fillId="75" borderId="0" xfId="0" applyFont="1" applyFill="1" applyAlignment="1">
      <alignment vertical="top"/>
    </xf>
    <xf numFmtId="0" fontId="44" fillId="84" borderId="0" xfId="0" applyFont="1" applyFill="1" applyAlignment="1">
      <alignment vertical="center" wrapText="1"/>
    </xf>
    <xf numFmtId="171" fontId="44" fillId="84" borderId="0" xfId="0" applyNumberFormat="1" applyFont="1" applyFill="1"/>
    <xf numFmtId="172" fontId="44" fillId="75" borderId="0" xfId="0" applyNumberFormat="1" applyFont="1" applyFill="1" applyAlignment="1">
      <alignment shrinkToFit="1"/>
    </xf>
    <xf numFmtId="0" fontId="44" fillId="75" borderId="0" xfId="0" applyFont="1" applyFill="1" applyAlignment="1">
      <alignment shrinkToFit="1"/>
    </xf>
    <xf numFmtId="0" fontId="44" fillId="84" borderId="0" xfId="0" applyFont="1" applyFill="1"/>
    <xf numFmtId="10" fontId="38" fillId="0" borderId="12" xfId="58870" applyNumberFormat="1" applyFont="1" applyFill="1" applyBorder="1" applyAlignment="1" applyProtection="1">
      <alignment horizontal="center" vertical="center"/>
    </xf>
    <xf numFmtId="10" fontId="38" fillId="89" borderId="86" xfId="58870" applyNumberFormat="1" applyFont="1" applyFill="1" applyBorder="1" applyAlignment="1" applyProtection="1">
      <alignment horizontal="center" vertical="center"/>
    </xf>
    <xf numFmtId="0" fontId="39" fillId="84" borderId="0" xfId="0" applyFont="1" applyFill="1" applyAlignment="1">
      <alignment horizontal="center" vertical="center"/>
    </xf>
    <xf numFmtId="0" fontId="28" fillId="77" borderId="5" xfId="0" applyFont="1" applyFill="1" applyBorder="1" applyAlignment="1" applyProtection="1">
      <alignment horizontal="center" vertical="center"/>
      <protection locked="0"/>
    </xf>
    <xf numFmtId="0" fontId="34" fillId="77" borderId="5" xfId="0" applyFont="1" applyFill="1" applyBorder="1" applyAlignment="1" applyProtection="1">
      <alignment horizontal="center" vertical="center"/>
      <protection locked="0"/>
    </xf>
    <xf numFmtId="0" fontId="28" fillId="84" borderId="0" xfId="0" applyFont="1" applyFill="1" applyAlignment="1">
      <alignment horizontal="center" vertical="center"/>
    </xf>
    <xf numFmtId="0" fontId="39" fillId="84" borderId="0" xfId="0" quotePrefix="1" applyFont="1" applyFill="1" applyAlignment="1">
      <alignment horizontal="center" vertical="center"/>
    </xf>
    <xf numFmtId="0" fontId="28" fillId="84" borderId="32" xfId="0" applyFont="1" applyFill="1" applyBorder="1" applyAlignment="1">
      <alignment horizontal="center" vertical="top"/>
    </xf>
    <xf numFmtId="172" fontId="28" fillId="77" borderId="5" xfId="0" applyNumberFormat="1" applyFont="1" applyFill="1" applyBorder="1" applyAlignment="1" applyProtection="1">
      <alignment horizontal="center" shrinkToFit="1"/>
      <protection locked="0"/>
    </xf>
    <xf numFmtId="0" fontId="28" fillId="77" borderId="5" xfId="0" applyFont="1" applyFill="1" applyBorder="1" applyAlignment="1" applyProtection="1">
      <alignment horizontal="center" vertical="center" shrinkToFit="1"/>
      <protection locked="0"/>
    </xf>
    <xf numFmtId="0" fontId="28" fillId="75" borderId="5" xfId="0" applyFont="1" applyFill="1" applyBorder="1" applyAlignment="1" applyProtection="1">
      <alignment horizontal="center" vertical="center" shrinkToFit="1"/>
      <protection locked="0"/>
    </xf>
    <xf numFmtId="0" fontId="28" fillId="4" borderId="29" xfId="0" applyFont="1" applyFill="1" applyBorder="1" applyAlignment="1">
      <alignment horizontal="left"/>
    </xf>
    <xf numFmtId="0" fontId="28" fillId="4" borderId="16" xfId="0" applyFont="1" applyFill="1" applyBorder="1" applyAlignment="1">
      <alignment horizontal="left"/>
    </xf>
    <xf numFmtId="0" fontId="28" fillId="4" borderId="23" xfId="0" applyFont="1" applyFill="1" applyBorder="1" applyAlignment="1">
      <alignment horizontal="left"/>
    </xf>
    <xf numFmtId="0" fontId="39" fillId="4" borderId="0" xfId="0" applyFont="1" applyFill="1" applyAlignment="1">
      <alignment horizontal="center" vertical="center"/>
    </xf>
    <xf numFmtId="0" fontId="39" fillId="4" borderId="21" xfId="0" applyFont="1" applyFill="1" applyBorder="1" applyAlignment="1">
      <alignment horizontal="center"/>
    </xf>
    <xf numFmtId="0" fontId="39" fillId="4" borderId="15" xfId="0" applyFont="1" applyFill="1" applyBorder="1" applyAlignment="1">
      <alignment horizontal="center"/>
    </xf>
    <xf numFmtId="0" fontId="39" fillId="4" borderId="22" xfId="0" applyFont="1" applyFill="1" applyBorder="1" applyAlignment="1">
      <alignment horizontal="center"/>
    </xf>
    <xf numFmtId="0" fontId="28" fillId="4" borderId="28" xfId="0" quotePrefix="1" applyFont="1" applyFill="1" applyBorder="1" applyAlignment="1">
      <alignment horizontal="left"/>
    </xf>
    <xf numFmtId="0" fontId="28" fillId="4" borderId="0" xfId="0" applyFont="1" applyFill="1" applyAlignment="1">
      <alignment horizontal="left"/>
    </xf>
    <xf numFmtId="0" fontId="28" fillId="4" borderId="27" xfId="0" applyFont="1" applyFill="1" applyBorder="1" applyAlignment="1">
      <alignment horizontal="left"/>
    </xf>
    <xf numFmtId="0" fontId="28" fillId="4" borderId="28" xfId="0" applyFont="1" applyFill="1" applyBorder="1" applyAlignment="1">
      <alignment horizontal="left"/>
    </xf>
    <xf numFmtId="0" fontId="34" fillId="84" borderId="16" xfId="0" applyFont="1" applyFill="1" applyBorder="1" applyAlignment="1" applyProtection="1">
      <alignment horizontal="center"/>
      <protection locked="0"/>
    </xf>
    <xf numFmtId="0" fontId="30" fillId="84" borderId="0" xfId="0" applyFont="1" applyFill="1" applyAlignment="1">
      <alignment horizontal="center"/>
    </xf>
    <xf numFmtId="0" fontId="36" fillId="84" borderId="0" xfId="0" applyFont="1" applyFill="1" applyAlignment="1">
      <alignment horizontal="center" vertical="center"/>
    </xf>
    <xf numFmtId="0" fontId="33" fillId="84" borderId="0" xfId="0" applyFont="1" applyFill="1" applyAlignment="1">
      <alignment horizontal="center" vertical="center"/>
    </xf>
    <xf numFmtId="0" fontId="32" fillId="75" borderId="0" xfId="58867" applyFont="1" applyFill="1" applyAlignment="1">
      <alignment horizontal="center" wrapText="1"/>
    </xf>
    <xf numFmtId="0" fontId="34" fillId="75" borderId="18" xfId="58867" applyFont="1" applyFill="1" applyBorder="1" applyAlignment="1">
      <alignment horizontal="left" wrapText="1"/>
    </xf>
    <xf numFmtId="0" fontId="34" fillId="75" borderId="116" xfId="58867" applyFont="1" applyFill="1" applyBorder="1" applyAlignment="1">
      <alignment horizontal="left" wrapText="1"/>
    </xf>
    <xf numFmtId="0" fontId="34" fillId="75" borderId="16" xfId="58867" applyFont="1" applyFill="1" applyBorder="1" applyAlignment="1">
      <alignment horizontal="center"/>
    </xf>
    <xf numFmtId="192" fontId="34" fillId="84" borderId="0" xfId="58867" applyNumberFormat="1" applyFont="1" applyFill="1" applyAlignment="1">
      <alignment horizontal="center"/>
    </xf>
    <xf numFmtId="0" fontId="34" fillId="84" borderId="0" xfId="58867" applyFont="1" applyFill="1" applyAlignment="1">
      <alignment horizontal="center"/>
    </xf>
    <xf numFmtId="0" fontId="34" fillId="2" borderId="21" xfId="58867" applyFont="1" applyFill="1" applyBorder="1" applyAlignment="1">
      <alignment horizontal="center"/>
    </xf>
    <xf numFmtId="0" fontId="34" fillId="2" borderId="70" xfId="58867" applyFont="1" applyFill="1" applyBorder="1" applyAlignment="1">
      <alignment horizontal="center"/>
    </xf>
    <xf numFmtId="0" fontId="34" fillId="2" borderId="22" xfId="58867" applyFont="1" applyFill="1" applyBorder="1" applyAlignment="1">
      <alignment horizontal="center"/>
    </xf>
    <xf numFmtId="0" fontId="34" fillId="84" borderId="21" xfId="58867" applyFont="1" applyFill="1" applyBorder="1" applyAlignment="1">
      <alignment horizontal="center"/>
    </xf>
    <xf numFmtId="0" fontId="34" fillId="84" borderId="70" xfId="58867" applyFont="1" applyFill="1" applyBorder="1" applyAlignment="1">
      <alignment horizontal="center"/>
    </xf>
    <xf numFmtId="0" fontId="34" fillId="84" borderId="28" xfId="58867" applyFont="1" applyFill="1" applyBorder="1" applyAlignment="1">
      <alignment horizontal="center"/>
    </xf>
    <xf numFmtId="0" fontId="28" fillId="96" borderId="48" xfId="0" applyFont="1" applyFill="1" applyBorder="1" applyAlignment="1" applyProtection="1">
      <alignment horizontal="left" vertical="center"/>
      <protection locked="0"/>
    </xf>
    <xf numFmtId="0" fontId="28" fillId="96" borderId="100" xfId="0" applyFont="1" applyFill="1" applyBorder="1" applyAlignment="1" applyProtection="1">
      <alignment horizontal="left" vertical="center"/>
      <protection locked="0"/>
    </xf>
    <xf numFmtId="0" fontId="61" fillId="80" borderId="7" xfId="0" applyFont="1" applyFill="1" applyBorder="1" applyAlignment="1">
      <alignment horizontal="left" vertical="top" wrapText="1"/>
    </xf>
    <xf numFmtId="0" fontId="61" fillId="80" borderId="0" xfId="0" applyFont="1" applyFill="1" applyAlignment="1">
      <alignment horizontal="left" vertical="top" wrapText="1"/>
    </xf>
    <xf numFmtId="5" fontId="54" fillId="80" borderId="0" xfId="0" applyNumberFormat="1" applyFont="1" applyFill="1" applyAlignment="1">
      <alignment horizontal="center" vertical="center"/>
    </xf>
    <xf numFmtId="0" fontId="34" fillId="75" borderId="6" xfId="0" applyFont="1" applyFill="1" applyBorder="1" applyAlignment="1">
      <alignment horizontal="left" vertical="center" wrapText="1"/>
    </xf>
    <xf numFmtId="0" fontId="34" fillId="75" borderId="7" xfId="0" applyFont="1" applyFill="1" applyBorder="1" applyAlignment="1">
      <alignment horizontal="left" vertical="center" wrapText="1"/>
    </xf>
    <xf numFmtId="0" fontId="34" fillId="75" borderId="8" xfId="0" applyFont="1" applyFill="1" applyBorder="1" applyAlignment="1">
      <alignment horizontal="left" vertical="center" wrapText="1"/>
    </xf>
    <xf numFmtId="0" fontId="34" fillId="75" borderId="0" xfId="0" applyFont="1" applyFill="1" applyAlignment="1">
      <alignment horizontal="left" vertical="center" wrapText="1"/>
    </xf>
    <xf numFmtId="0" fontId="34" fillId="75" borderId="4" xfId="0" applyFont="1" applyFill="1" applyBorder="1" applyAlignment="1">
      <alignment horizontal="left" vertical="center" wrapText="1"/>
    </xf>
    <xf numFmtId="0" fontId="34" fillId="75" borderId="5" xfId="0" applyFont="1" applyFill="1" applyBorder="1" applyAlignment="1">
      <alignment horizontal="left" vertical="center" wrapText="1"/>
    </xf>
    <xf numFmtId="0" fontId="32" fillId="84" borderId="0" xfId="0" applyFont="1" applyFill="1" applyAlignment="1">
      <alignment horizontal="center" wrapText="1"/>
    </xf>
    <xf numFmtId="10" fontId="38" fillId="97" borderId="29" xfId="58870" applyNumberFormat="1" applyFont="1" applyFill="1" applyBorder="1" applyAlignment="1" applyProtection="1">
      <alignment horizontal="center"/>
    </xf>
    <xf numFmtId="10" fontId="38" fillId="97" borderId="23" xfId="58870" applyNumberFormat="1" applyFont="1" applyFill="1" applyBorder="1" applyAlignment="1" applyProtection="1">
      <alignment horizontal="center"/>
    </xf>
    <xf numFmtId="0" fontId="32" fillId="2" borderId="11" xfId="0" applyFont="1" applyFill="1" applyBorder="1" applyAlignment="1">
      <alignment horizontal="center" vertical="center"/>
    </xf>
    <xf numFmtId="0" fontId="50" fillId="2" borderId="0" xfId="0" applyFont="1" applyFill="1" applyAlignment="1">
      <alignment horizontal="center"/>
    </xf>
    <xf numFmtId="0" fontId="50" fillId="2" borderId="0" xfId="0" applyFont="1" applyFill="1" applyAlignment="1">
      <alignment horizontal="center" vertical="center"/>
    </xf>
    <xf numFmtId="0" fontId="50" fillId="84" borderId="70" xfId="0" applyFont="1" applyFill="1" applyBorder="1" applyAlignment="1">
      <alignment horizontal="center" vertical="center"/>
    </xf>
    <xf numFmtId="0" fontId="50" fillId="84" borderId="22" xfId="0" applyFont="1" applyFill="1" applyBorder="1" applyAlignment="1">
      <alignment horizontal="center" vertical="center"/>
    </xf>
    <xf numFmtId="0" fontId="50" fillId="84" borderId="0" xfId="0" applyFont="1" applyFill="1" applyAlignment="1">
      <alignment horizontal="center" vertical="center"/>
    </xf>
    <xf numFmtId="0" fontId="50" fillId="84" borderId="27" xfId="0" applyFont="1" applyFill="1" applyBorder="1" applyAlignment="1">
      <alignment horizontal="center" vertical="center"/>
    </xf>
    <xf numFmtId="5" fontId="60" fillId="0" borderId="0" xfId="0" applyNumberFormat="1" applyFont="1" applyAlignment="1">
      <alignment horizontal="center" vertical="center"/>
    </xf>
    <xf numFmtId="0" fontId="38" fillId="97" borderId="21" xfId="0" applyFont="1" applyFill="1" applyBorder="1" applyAlignment="1">
      <alignment horizontal="center"/>
    </xf>
    <xf numFmtId="0" fontId="38" fillId="97" borderId="22" xfId="0" applyFont="1" applyFill="1" applyBorder="1" applyAlignment="1">
      <alignment horizontal="center"/>
    </xf>
    <xf numFmtId="0" fontId="50" fillId="0" borderId="0" xfId="0" applyFont="1" applyAlignment="1">
      <alignment horizontal="center"/>
    </xf>
    <xf numFmtId="0" fontId="32" fillId="75" borderId="73" xfId="0" applyFont="1" applyFill="1" applyBorder="1" applyAlignment="1">
      <alignment horizontal="center" vertical="center"/>
    </xf>
    <xf numFmtId="0" fontId="32" fillId="75" borderId="21" xfId="0" applyFont="1" applyFill="1" applyBorder="1" applyAlignment="1">
      <alignment horizontal="center" vertical="center"/>
    </xf>
    <xf numFmtId="16" fontId="38" fillId="75" borderId="26" xfId="0" applyNumberFormat="1" applyFont="1" applyFill="1" applyBorder="1" applyAlignment="1">
      <alignment horizontal="center" vertical="center"/>
    </xf>
    <xf numFmtId="16" fontId="38" fillId="75" borderId="14" xfId="0" applyNumberFormat="1" applyFont="1" applyFill="1" applyBorder="1" applyAlignment="1">
      <alignment horizontal="center" vertical="center"/>
    </xf>
    <xf numFmtId="16" fontId="38" fillId="75" borderId="37" xfId="0" applyNumberFormat="1" applyFont="1" applyFill="1" applyBorder="1" applyAlignment="1">
      <alignment horizontal="center" vertical="center"/>
    </xf>
    <xf numFmtId="0" fontId="28" fillId="98" borderId="0" xfId="58866" applyNumberFormat="1" applyFont="1" applyFill="1" applyAlignment="1" applyProtection="1">
      <alignment horizontal="left" wrapText="1"/>
      <protection locked="0"/>
    </xf>
    <xf numFmtId="0" fontId="28" fillId="98" borderId="0" xfId="58866" applyNumberFormat="1" applyFont="1" applyFill="1" applyAlignment="1" applyProtection="1">
      <alignment horizontal="left" vertical="top" wrapText="1"/>
      <protection locked="0"/>
    </xf>
    <xf numFmtId="0" fontId="38" fillId="84" borderId="0" xfId="0" quotePrefix="1" applyFont="1" applyFill="1" applyAlignment="1">
      <alignment horizontal="left" vertical="top" wrapText="1"/>
    </xf>
    <xf numFmtId="0" fontId="38" fillId="84" borderId="9" xfId="0" quotePrefix="1" applyFont="1" applyFill="1" applyBorder="1" applyAlignment="1">
      <alignment horizontal="left" vertical="top" wrapText="1"/>
    </xf>
    <xf numFmtId="0" fontId="34" fillId="84" borderId="6" xfId="0" applyFont="1" applyFill="1" applyBorder="1" applyAlignment="1">
      <alignment horizontal="left"/>
    </xf>
    <xf numFmtId="0" fontId="34" fillId="84" borderId="7" xfId="0" applyFont="1" applyFill="1" applyBorder="1" applyAlignment="1">
      <alignment horizontal="left"/>
    </xf>
    <xf numFmtId="0" fontId="38" fillId="84" borderId="0" xfId="0" applyFont="1" applyFill="1" applyAlignment="1">
      <alignment horizontal="left" vertical="top" wrapText="1"/>
    </xf>
    <xf numFmtId="0" fontId="38" fillId="84" borderId="9" xfId="0" applyFont="1" applyFill="1" applyBorder="1" applyAlignment="1">
      <alignment horizontal="left" vertical="top" wrapText="1"/>
    </xf>
    <xf numFmtId="3" fontId="38" fillId="84" borderId="84" xfId="0" applyNumberFormat="1" applyFont="1" applyFill="1" applyBorder="1" applyAlignment="1">
      <alignment horizontal="left" wrapText="1"/>
    </xf>
    <xf numFmtId="3" fontId="38" fillId="84" borderId="47" xfId="0" applyNumberFormat="1" applyFont="1" applyFill="1" applyBorder="1" applyAlignment="1">
      <alignment horizontal="left" wrapText="1"/>
    </xf>
    <xf numFmtId="0" fontId="43" fillId="84" borderId="0" xfId="0" applyFont="1" applyFill="1" applyAlignment="1">
      <alignment horizontal="center" vertical="center"/>
    </xf>
    <xf numFmtId="0" fontId="30" fillId="84" borderId="0" xfId="0" applyFont="1" applyFill="1" applyAlignment="1">
      <alignment horizontal="center" vertical="center"/>
    </xf>
    <xf numFmtId="0" fontId="34" fillId="84" borderId="8" xfId="0" applyFont="1" applyFill="1" applyBorder="1" applyAlignment="1">
      <alignment horizontal="left"/>
    </xf>
    <xf numFmtId="0" fontId="34" fillId="84" borderId="0" xfId="0" applyFont="1" applyFill="1" applyAlignment="1">
      <alignment horizontal="left"/>
    </xf>
    <xf numFmtId="3" fontId="32" fillId="84" borderId="0" xfId="0" applyNumberFormat="1" applyFont="1" applyFill="1" applyAlignment="1">
      <alignment horizontal="center" vertical="center" wrapText="1"/>
    </xf>
    <xf numFmtId="3" fontId="32" fillId="84" borderId="5" xfId="0" applyNumberFormat="1" applyFont="1" applyFill="1" applyBorder="1" applyAlignment="1">
      <alignment horizontal="center" vertical="center" wrapText="1"/>
    </xf>
    <xf numFmtId="0" fontId="32" fillId="75" borderId="0" xfId="0" applyFont="1" applyFill="1" applyAlignment="1">
      <alignment horizontal="center" wrapText="1"/>
    </xf>
    <xf numFmtId="0" fontId="32" fillId="75" borderId="5" xfId="0" applyFont="1" applyFill="1" applyBorder="1" applyAlignment="1">
      <alignment horizontal="center" wrapText="1"/>
    </xf>
    <xf numFmtId="189" fontId="32" fillId="75" borderId="0" xfId="58866" applyNumberFormat="1" applyFont="1" applyFill="1" applyBorder="1" applyAlignment="1">
      <alignment horizontal="center" wrapText="1"/>
    </xf>
    <xf numFmtId="189" fontId="32" fillId="75" borderId="5" xfId="58866" applyNumberFormat="1" applyFont="1" applyFill="1" applyBorder="1" applyAlignment="1">
      <alignment horizontal="center" wrapText="1"/>
    </xf>
    <xf numFmtId="9" fontId="32" fillId="75" borderId="0" xfId="58870" applyFont="1" applyFill="1" applyBorder="1" applyAlignment="1">
      <alignment horizontal="center" wrapText="1"/>
    </xf>
    <xf numFmtId="9" fontId="32" fillId="75" borderId="5" xfId="58870" applyFont="1" applyFill="1" applyBorder="1" applyAlignment="1">
      <alignment horizontal="center" wrapText="1"/>
    </xf>
    <xf numFmtId="9" fontId="253" fillId="75" borderId="0" xfId="58870" applyFont="1" applyFill="1" applyBorder="1" applyAlignment="1">
      <alignment horizontal="center" wrapText="1"/>
    </xf>
    <xf numFmtId="0" fontId="38" fillId="77" borderId="21" xfId="0" applyFont="1" applyFill="1" applyBorder="1" applyAlignment="1" applyProtection="1">
      <alignment horizontal="left" vertical="top"/>
      <protection locked="0"/>
    </xf>
    <xf numFmtId="0" fontId="38" fillId="77" borderId="70" xfId="0" applyFont="1" applyFill="1" applyBorder="1" applyAlignment="1" applyProtection="1">
      <alignment horizontal="left" vertical="top"/>
      <protection locked="0"/>
    </xf>
    <xf numFmtId="0" fontId="38" fillId="77" borderId="22" xfId="0" applyFont="1" applyFill="1" applyBorder="1" applyAlignment="1" applyProtection="1">
      <alignment horizontal="left" vertical="top"/>
      <protection locked="0"/>
    </xf>
    <xf numFmtId="0" fontId="38" fillId="77" borderId="28" xfId="0" applyFont="1" applyFill="1" applyBorder="1" applyAlignment="1" applyProtection="1">
      <alignment horizontal="left" vertical="top"/>
      <protection locked="0"/>
    </xf>
    <xf numFmtId="0" fontId="38" fillId="77" borderId="0" xfId="0" applyFont="1" applyFill="1" applyAlignment="1" applyProtection="1">
      <alignment horizontal="left" vertical="top"/>
      <protection locked="0"/>
    </xf>
    <xf numFmtId="0" fontId="38" fillId="77" borderId="27" xfId="0" applyFont="1" applyFill="1" applyBorder="1" applyAlignment="1" applyProtection="1">
      <alignment horizontal="left" vertical="top"/>
      <protection locked="0"/>
    </xf>
    <xf numFmtId="0" fontId="38" fillId="77" borderId="29" xfId="0" applyFont="1" applyFill="1" applyBorder="1" applyAlignment="1" applyProtection="1">
      <alignment horizontal="left" vertical="top"/>
      <protection locked="0"/>
    </xf>
    <xf numFmtId="0" fontId="38" fillId="77" borderId="16" xfId="0" applyFont="1" applyFill="1" applyBorder="1" applyAlignment="1" applyProtection="1">
      <alignment horizontal="left" vertical="top"/>
      <protection locked="0"/>
    </xf>
    <xf numFmtId="0" fontId="38" fillId="77" borderId="23" xfId="0" applyFont="1" applyFill="1" applyBorder="1" applyAlignment="1" applyProtection="1">
      <alignment horizontal="left" vertical="top"/>
      <protection locked="0"/>
    </xf>
    <xf numFmtId="0" fontId="253" fillId="84" borderId="0" xfId="53544" applyFont="1" applyFill="1" applyAlignment="1">
      <alignment horizontal="left"/>
    </xf>
    <xf numFmtId="38" fontId="32" fillId="84" borderId="0" xfId="53544" applyNumberFormat="1" applyFont="1" applyFill="1" applyAlignment="1">
      <alignment horizontal="center"/>
    </xf>
    <xf numFmtId="168" fontId="32" fillId="84" borderId="16" xfId="53544" quotePrefix="1" applyNumberFormat="1" applyFont="1" applyFill="1" applyBorder="1" applyAlignment="1">
      <alignment horizontal="center"/>
    </xf>
    <xf numFmtId="0" fontId="256" fillId="84" borderId="18" xfId="53544" applyFont="1" applyFill="1" applyBorder="1" applyAlignment="1">
      <alignment horizontal="left"/>
    </xf>
    <xf numFmtId="0" fontId="32" fillId="84" borderId="0" xfId="0" applyFont="1" applyFill="1" applyAlignment="1" applyProtection="1">
      <alignment horizontal="center"/>
      <protection locked="0"/>
    </xf>
    <xf numFmtId="0" fontId="39" fillId="75" borderId="0" xfId="0" applyFont="1" applyFill="1" applyAlignment="1">
      <alignment horizontal="center"/>
    </xf>
    <xf numFmtId="3" fontId="32" fillId="84" borderId="0" xfId="53544" applyNumberFormat="1" applyFont="1" applyFill="1" applyAlignment="1">
      <alignment horizontal="center"/>
    </xf>
    <xf numFmtId="3" fontId="32" fillId="84" borderId="18" xfId="53544" applyNumberFormat="1" applyFont="1" applyFill="1" applyBorder="1" applyAlignment="1">
      <alignment horizontal="center"/>
    </xf>
    <xf numFmtId="0" fontId="253" fillId="84" borderId="72" xfId="53544" applyFont="1" applyFill="1" applyBorder="1" applyAlignment="1">
      <alignment horizontal="left"/>
    </xf>
    <xf numFmtId="0" fontId="32" fillId="84" borderId="72" xfId="53544" applyFont="1" applyFill="1" applyBorder="1" applyAlignment="1">
      <alignment horizontal="left"/>
    </xf>
    <xf numFmtId="0" fontId="35" fillId="75" borderId="0" xfId="0" applyFont="1" applyFill="1" applyAlignment="1">
      <alignment horizontal="center"/>
    </xf>
    <xf numFmtId="0" fontId="43" fillId="84" borderId="0" xfId="53544" applyFont="1" applyFill="1" applyAlignment="1">
      <alignment horizontal="center"/>
    </xf>
    <xf numFmtId="0" fontId="39" fillId="84" borderId="0" xfId="53544" applyFont="1" applyFill="1" applyAlignment="1">
      <alignment horizontal="center"/>
    </xf>
    <xf numFmtId="0" fontId="34" fillId="2" borderId="6" xfId="53" applyFont="1" applyFill="1" applyBorder="1" applyAlignment="1">
      <alignment horizontal="center"/>
    </xf>
    <xf numFmtId="0" fontId="34" fillId="2" borderId="7" xfId="53" applyFont="1" applyFill="1" applyBorder="1" applyAlignment="1">
      <alignment horizontal="center"/>
    </xf>
    <xf numFmtId="0" fontId="34" fillId="2" borderId="3" xfId="53" applyFont="1" applyFill="1" applyBorder="1" applyAlignment="1">
      <alignment horizontal="center"/>
    </xf>
    <xf numFmtId="0" fontId="264" fillId="0" borderId="11" xfId="58876" applyFont="1" applyBorder="1" applyAlignment="1">
      <alignment horizontal="center" vertical="center"/>
    </xf>
  </cellXfs>
  <cellStyles count="58880">
    <cellStyle name="$" xfId="54" xr:uid="{00000000-0005-0000-0000-000000000000}"/>
    <cellStyle name="$ 2" xfId="55" xr:uid="{00000000-0005-0000-0000-000001000000}"/>
    <cellStyle name="$ 2 10" xfId="56" xr:uid="{00000000-0005-0000-0000-000002000000}"/>
    <cellStyle name="$ 2 10 2" xfId="57" xr:uid="{00000000-0005-0000-0000-000003000000}"/>
    <cellStyle name="$ 2 10 2 2" xfId="58" xr:uid="{00000000-0005-0000-0000-000004000000}"/>
    <cellStyle name="$ 2 10 2 2 2" xfId="59" xr:uid="{00000000-0005-0000-0000-000005000000}"/>
    <cellStyle name="$ 2 10 2 2 3" xfId="60" xr:uid="{00000000-0005-0000-0000-000006000000}"/>
    <cellStyle name="$ 2 10 2 3" xfId="61" xr:uid="{00000000-0005-0000-0000-000007000000}"/>
    <cellStyle name="$ 2 10 2 4" xfId="62" xr:uid="{00000000-0005-0000-0000-000008000000}"/>
    <cellStyle name="$ 2 10 3" xfId="63" xr:uid="{00000000-0005-0000-0000-000009000000}"/>
    <cellStyle name="$ 2 10 3 2" xfId="64" xr:uid="{00000000-0005-0000-0000-00000A000000}"/>
    <cellStyle name="$ 2 10 3 3" xfId="65" xr:uid="{00000000-0005-0000-0000-00000B000000}"/>
    <cellStyle name="$ 2 10 4" xfId="66" xr:uid="{00000000-0005-0000-0000-00000C000000}"/>
    <cellStyle name="$ 2 10 5" xfId="67" xr:uid="{00000000-0005-0000-0000-00000D000000}"/>
    <cellStyle name="$ 2 11" xfId="68" xr:uid="{00000000-0005-0000-0000-00000E000000}"/>
    <cellStyle name="$ 2 11 2" xfId="69" xr:uid="{00000000-0005-0000-0000-00000F000000}"/>
    <cellStyle name="$ 2 11 2 2" xfId="70" xr:uid="{00000000-0005-0000-0000-000010000000}"/>
    <cellStyle name="$ 2 11 2 3" xfId="71" xr:uid="{00000000-0005-0000-0000-000011000000}"/>
    <cellStyle name="$ 2 11 3" xfId="72" xr:uid="{00000000-0005-0000-0000-000012000000}"/>
    <cellStyle name="$ 2 11 4" xfId="73" xr:uid="{00000000-0005-0000-0000-000013000000}"/>
    <cellStyle name="$ 2 12" xfId="74" xr:uid="{00000000-0005-0000-0000-000014000000}"/>
    <cellStyle name="$ 2 12 2" xfId="75" xr:uid="{00000000-0005-0000-0000-000015000000}"/>
    <cellStyle name="$ 2 12 3" xfId="76" xr:uid="{00000000-0005-0000-0000-000016000000}"/>
    <cellStyle name="$ 2 13" xfId="77" xr:uid="{00000000-0005-0000-0000-000017000000}"/>
    <cellStyle name="$ 2 14" xfId="78" xr:uid="{00000000-0005-0000-0000-000018000000}"/>
    <cellStyle name="$ 2 2" xfId="79" xr:uid="{00000000-0005-0000-0000-000019000000}"/>
    <cellStyle name="$ 2 2 2" xfId="80" xr:uid="{00000000-0005-0000-0000-00001A000000}"/>
    <cellStyle name="$ 2 2 2 2" xfId="81" xr:uid="{00000000-0005-0000-0000-00001B000000}"/>
    <cellStyle name="$ 2 2 2 2 2" xfId="82" xr:uid="{00000000-0005-0000-0000-00001C000000}"/>
    <cellStyle name="$ 2 2 2 2 2 2" xfId="83" xr:uid="{00000000-0005-0000-0000-00001D000000}"/>
    <cellStyle name="$ 2 2 2 2 2 3" xfId="84" xr:uid="{00000000-0005-0000-0000-00001E000000}"/>
    <cellStyle name="$ 2 2 2 2 3" xfId="85" xr:uid="{00000000-0005-0000-0000-00001F000000}"/>
    <cellStyle name="$ 2 2 2 2 4" xfId="86" xr:uid="{00000000-0005-0000-0000-000020000000}"/>
    <cellStyle name="$ 2 2 2 3" xfId="87" xr:uid="{00000000-0005-0000-0000-000021000000}"/>
    <cellStyle name="$ 2 2 2 3 2" xfId="88" xr:uid="{00000000-0005-0000-0000-000022000000}"/>
    <cellStyle name="$ 2 2 2 3 2 2" xfId="89" xr:uid="{00000000-0005-0000-0000-000023000000}"/>
    <cellStyle name="$ 2 2 2 3 2 3" xfId="90" xr:uid="{00000000-0005-0000-0000-000024000000}"/>
    <cellStyle name="$ 2 2 2 3 3" xfId="91" xr:uid="{00000000-0005-0000-0000-000025000000}"/>
    <cellStyle name="$ 2 2 2 3 4" xfId="92" xr:uid="{00000000-0005-0000-0000-000026000000}"/>
    <cellStyle name="$ 2 2 2 4" xfId="93" xr:uid="{00000000-0005-0000-0000-000027000000}"/>
    <cellStyle name="$ 2 2 2 4 2" xfId="94" xr:uid="{00000000-0005-0000-0000-000028000000}"/>
    <cellStyle name="$ 2 2 2 4 3" xfId="95" xr:uid="{00000000-0005-0000-0000-000029000000}"/>
    <cellStyle name="$ 2 2 2 5" xfId="96" xr:uid="{00000000-0005-0000-0000-00002A000000}"/>
    <cellStyle name="$ 2 2 2 6" xfId="97" xr:uid="{00000000-0005-0000-0000-00002B000000}"/>
    <cellStyle name="$ 2 2 3" xfId="98" xr:uid="{00000000-0005-0000-0000-00002C000000}"/>
    <cellStyle name="$ 2 2 3 2" xfId="99" xr:uid="{00000000-0005-0000-0000-00002D000000}"/>
    <cellStyle name="$ 2 2 3 2 2" xfId="100" xr:uid="{00000000-0005-0000-0000-00002E000000}"/>
    <cellStyle name="$ 2 2 3 2 2 2" xfId="101" xr:uid="{00000000-0005-0000-0000-00002F000000}"/>
    <cellStyle name="$ 2 2 3 2 2 3" xfId="102" xr:uid="{00000000-0005-0000-0000-000030000000}"/>
    <cellStyle name="$ 2 2 3 2 3" xfId="103" xr:uid="{00000000-0005-0000-0000-000031000000}"/>
    <cellStyle name="$ 2 2 3 2 4" xfId="104" xr:uid="{00000000-0005-0000-0000-000032000000}"/>
    <cellStyle name="$ 2 2 3 3" xfId="105" xr:uid="{00000000-0005-0000-0000-000033000000}"/>
    <cellStyle name="$ 2 2 3 3 2" xfId="106" xr:uid="{00000000-0005-0000-0000-000034000000}"/>
    <cellStyle name="$ 2 2 3 3 2 2" xfId="107" xr:uid="{00000000-0005-0000-0000-000035000000}"/>
    <cellStyle name="$ 2 2 3 3 2 3" xfId="108" xr:uid="{00000000-0005-0000-0000-000036000000}"/>
    <cellStyle name="$ 2 2 3 3 3" xfId="109" xr:uid="{00000000-0005-0000-0000-000037000000}"/>
    <cellStyle name="$ 2 2 3 3 4" xfId="110" xr:uid="{00000000-0005-0000-0000-000038000000}"/>
    <cellStyle name="$ 2 2 3 4" xfId="111" xr:uid="{00000000-0005-0000-0000-000039000000}"/>
    <cellStyle name="$ 2 2 3 4 2" xfId="112" xr:uid="{00000000-0005-0000-0000-00003A000000}"/>
    <cellStyle name="$ 2 2 3 4 3" xfId="113" xr:uid="{00000000-0005-0000-0000-00003B000000}"/>
    <cellStyle name="$ 2 2 3 5" xfId="114" xr:uid="{00000000-0005-0000-0000-00003C000000}"/>
    <cellStyle name="$ 2 2 3 6" xfId="115" xr:uid="{00000000-0005-0000-0000-00003D000000}"/>
    <cellStyle name="$ 2 2 4" xfId="116" xr:uid="{00000000-0005-0000-0000-00003E000000}"/>
    <cellStyle name="$ 2 2 4 2" xfId="117" xr:uid="{00000000-0005-0000-0000-00003F000000}"/>
    <cellStyle name="$ 2 2 4 2 2" xfId="118" xr:uid="{00000000-0005-0000-0000-000040000000}"/>
    <cellStyle name="$ 2 2 4 2 2 2" xfId="119" xr:uid="{00000000-0005-0000-0000-000041000000}"/>
    <cellStyle name="$ 2 2 4 2 2 3" xfId="120" xr:uid="{00000000-0005-0000-0000-000042000000}"/>
    <cellStyle name="$ 2 2 4 2 3" xfId="121" xr:uid="{00000000-0005-0000-0000-000043000000}"/>
    <cellStyle name="$ 2 2 4 2 4" xfId="122" xr:uid="{00000000-0005-0000-0000-000044000000}"/>
    <cellStyle name="$ 2 2 4 3" xfId="123" xr:uid="{00000000-0005-0000-0000-000045000000}"/>
    <cellStyle name="$ 2 2 4 3 2" xfId="124" xr:uid="{00000000-0005-0000-0000-000046000000}"/>
    <cellStyle name="$ 2 2 4 3 3" xfId="125" xr:uid="{00000000-0005-0000-0000-000047000000}"/>
    <cellStyle name="$ 2 2 4 4" xfId="126" xr:uid="{00000000-0005-0000-0000-000048000000}"/>
    <cellStyle name="$ 2 2 4 5" xfId="127" xr:uid="{00000000-0005-0000-0000-000049000000}"/>
    <cellStyle name="$ 2 2 5" xfId="128" xr:uid="{00000000-0005-0000-0000-00004A000000}"/>
    <cellStyle name="$ 2 2 5 2" xfId="129" xr:uid="{00000000-0005-0000-0000-00004B000000}"/>
    <cellStyle name="$ 2 2 5 2 2" xfId="130" xr:uid="{00000000-0005-0000-0000-00004C000000}"/>
    <cellStyle name="$ 2 2 5 2 3" xfId="131" xr:uid="{00000000-0005-0000-0000-00004D000000}"/>
    <cellStyle name="$ 2 2 5 3" xfId="132" xr:uid="{00000000-0005-0000-0000-00004E000000}"/>
    <cellStyle name="$ 2 2 5 4" xfId="133" xr:uid="{00000000-0005-0000-0000-00004F000000}"/>
    <cellStyle name="$ 2 2 6" xfId="134" xr:uid="{00000000-0005-0000-0000-000050000000}"/>
    <cellStyle name="$ 2 2 6 2" xfId="135" xr:uid="{00000000-0005-0000-0000-000051000000}"/>
    <cellStyle name="$ 2 2 6 2 2" xfId="136" xr:uid="{00000000-0005-0000-0000-000052000000}"/>
    <cellStyle name="$ 2 2 6 2 3" xfId="137" xr:uid="{00000000-0005-0000-0000-000053000000}"/>
    <cellStyle name="$ 2 2 6 3" xfId="138" xr:uid="{00000000-0005-0000-0000-000054000000}"/>
    <cellStyle name="$ 2 2 6 4" xfId="139" xr:uid="{00000000-0005-0000-0000-000055000000}"/>
    <cellStyle name="$ 2 2 7" xfId="140" xr:uid="{00000000-0005-0000-0000-000056000000}"/>
    <cellStyle name="$ 2 2 7 2" xfId="141" xr:uid="{00000000-0005-0000-0000-000057000000}"/>
    <cellStyle name="$ 2 2 7 3" xfId="142" xr:uid="{00000000-0005-0000-0000-000058000000}"/>
    <cellStyle name="$ 2 2 8" xfId="143" xr:uid="{00000000-0005-0000-0000-000059000000}"/>
    <cellStyle name="$ 2 2 9" xfId="144" xr:uid="{00000000-0005-0000-0000-00005A000000}"/>
    <cellStyle name="$ 2 3" xfId="145" xr:uid="{00000000-0005-0000-0000-00005B000000}"/>
    <cellStyle name="$ 2 3 2" xfId="146" xr:uid="{00000000-0005-0000-0000-00005C000000}"/>
    <cellStyle name="$ 2 3 2 2" xfId="147" xr:uid="{00000000-0005-0000-0000-00005D000000}"/>
    <cellStyle name="$ 2 3 2 2 2" xfId="148" xr:uid="{00000000-0005-0000-0000-00005E000000}"/>
    <cellStyle name="$ 2 3 2 2 2 2" xfId="149" xr:uid="{00000000-0005-0000-0000-00005F000000}"/>
    <cellStyle name="$ 2 3 2 2 2 3" xfId="150" xr:uid="{00000000-0005-0000-0000-000060000000}"/>
    <cellStyle name="$ 2 3 2 2 3" xfId="151" xr:uid="{00000000-0005-0000-0000-000061000000}"/>
    <cellStyle name="$ 2 3 2 2 4" xfId="152" xr:uid="{00000000-0005-0000-0000-000062000000}"/>
    <cellStyle name="$ 2 3 2 3" xfId="153" xr:uid="{00000000-0005-0000-0000-000063000000}"/>
    <cellStyle name="$ 2 3 2 3 2" xfId="154" xr:uid="{00000000-0005-0000-0000-000064000000}"/>
    <cellStyle name="$ 2 3 2 3 2 2" xfId="155" xr:uid="{00000000-0005-0000-0000-000065000000}"/>
    <cellStyle name="$ 2 3 2 3 2 3" xfId="156" xr:uid="{00000000-0005-0000-0000-000066000000}"/>
    <cellStyle name="$ 2 3 2 3 3" xfId="157" xr:uid="{00000000-0005-0000-0000-000067000000}"/>
    <cellStyle name="$ 2 3 2 3 4" xfId="158" xr:uid="{00000000-0005-0000-0000-000068000000}"/>
    <cellStyle name="$ 2 3 2 4" xfId="159" xr:uid="{00000000-0005-0000-0000-000069000000}"/>
    <cellStyle name="$ 2 3 2 4 2" xfId="160" xr:uid="{00000000-0005-0000-0000-00006A000000}"/>
    <cellStyle name="$ 2 3 2 4 3" xfId="161" xr:uid="{00000000-0005-0000-0000-00006B000000}"/>
    <cellStyle name="$ 2 3 2 5" xfId="162" xr:uid="{00000000-0005-0000-0000-00006C000000}"/>
    <cellStyle name="$ 2 3 2 6" xfId="163" xr:uid="{00000000-0005-0000-0000-00006D000000}"/>
    <cellStyle name="$ 2 3 3" xfId="164" xr:uid="{00000000-0005-0000-0000-00006E000000}"/>
    <cellStyle name="$ 2 3 3 2" xfId="165" xr:uid="{00000000-0005-0000-0000-00006F000000}"/>
    <cellStyle name="$ 2 3 3 2 2" xfId="166" xr:uid="{00000000-0005-0000-0000-000070000000}"/>
    <cellStyle name="$ 2 3 3 2 2 2" xfId="167" xr:uid="{00000000-0005-0000-0000-000071000000}"/>
    <cellStyle name="$ 2 3 3 2 2 3" xfId="168" xr:uid="{00000000-0005-0000-0000-000072000000}"/>
    <cellStyle name="$ 2 3 3 2 3" xfId="169" xr:uid="{00000000-0005-0000-0000-000073000000}"/>
    <cellStyle name="$ 2 3 3 2 4" xfId="170" xr:uid="{00000000-0005-0000-0000-000074000000}"/>
    <cellStyle name="$ 2 3 3 3" xfId="171" xr:uid="{00000000-0005-0000-0000-000075000000}"/>
    <cellStyle name="$ 2 3 3 3 2" xfId="172" xr:uid="{00000000-0005-0000-0000-000076000000}"/>
    <cellStyle name="$ 2 3 3 3 2 2" xfId="173" xr:uid="{00000000-0005-0000-0000-000077000000}"/>
    <cellStyle name="$ 2 3 3 3 2 3" xfId="174" xr:uid="{00000000-0005-0000-0000-000078000000}"/>
    <cellStyle name="$ 2 3 3 3 3" xfId="175" xr:uid="{00000000-0005-0000-0000-000079000000}"/>
    <cellStyle name="$ 2 3 3 3 4" xfId="176" xr:uid="{00000000-0005-0000-0000-00007A000000}"/>
    <cellStyle name="$ 2 3 3 4" xfId="177" xr:uid="{00000000-0005-0000-0000-00007B000000}"/>
    <cellStyle name="$ 2 3 3 4 2" xfId="178" xr:uid="{00000000-0005-0000-0000-00007C000000}"/>
    <cellStyle name="$ 2 3 3 4 3" xfId="179" xr:uid="{00000000-0005-0000-0000-00007D000000}"/>
    <cellStyle name="$ 2 3 3 5" xfId="180" xr:uid="{00000000-0005-0000-0000-00007E000000}"/>
    <cellStyle name="$ 2 3 3 6" xfId="181" xr:uid="{00000000-0005-0000-0000-00007F000000}"/>
    <cellStyle name="$ 2 3 4" xfId="182" xr:uid="{00000000-0005-0000-0000-000080000000}"/>
    <cellStyle name="$ 2 3 4 2" xfId="183" xr:uid="{00000000-0005-0000-0000-000081000000}"/>
    <cellStyle name="$ 2 3 4 2 2" xfId="184" xr:uid="{00000000-0005-0000-0000-000082000000}"/>
    <cellStyle name="$ 2 3 4 2 2 2" xfId="185" xr:uid="{00000000-0005-0000-0000-000083000000}"/>
    <cellStyle name="$ 2 3 4 2 2 3" xfId="186" xr:uid="{00000000-0005-0000-0000-000084000000}"/>
    <cellStyle name="$ 2 3 4 2 3" xfId="187" xr:uid="{00000000-0005-0000-0000-000085000000}"/>
    <cellStyle name="$ 2 3 4 2 4" xfId="188" xr:uid="{00000000-0005-0000-0000-000086000000}"/>
    <cellStyle name="$ 2 3 4 3" xfId="189" xr:uid="{00000000-0005-0000-0000-000087000000}"/>
    <cellStyle name="$ 2 3 4 3 2" xfId="190" xr:uid="{00000000-0005-0000-0000-000088000000}"/>
    <cellStyle name="$ 2 3 4 3 3" xfId="191" xr:uid="{00000000-0005-0000-0000-000089000000}"/>
    <cellStyle name="$ 2 3 4 4" xfId="192" xr:uid="{00000000-0005-0000-0000-00008A000000}"/>
    <cellStyle name="$ 2 3 4 5" xfId="193" xr:uid="{00000000-0005-0000-0000-00008B000000}"/>
    <cellStyle name="$ 2 3 5" xfId="194" xr:uid="{00000000-0005-0000-0000-00008C000000}"/>
    <cellStyle name="$ 2 3 5 2" xfId="195" xr:uid="{00000000-0005-0000-0000-00008D000000}"/>
    <cellStyle name="$ 2 3 5 2 2" xfId="196" xr:uid="{00000000-0005-0000-0000-00008E000000}"/>
    <cellStyle name="$ 2 3 5 2 3" xfId="197" xr:uid="{00000000-0005-0000-0000-00008F000000}"/>
    <cellStyle name="$ 2 3 5 3" xfId="198" xr:uid="{00000000-0005-0000-0000-000090000000}"/>
    <cellStyle name="$ 2 3 5 4" xfId="199" xr:uid="{00000000-0005-0000-0000-000091000000}"/>
    <cellStyle name="$ 2 3 6" xfId="200" xr:uid="{00000000-0005-0000-0000-000092000000}"/>
    <cellStyle name="$ 2 3 6 2" xfId="201" xr:uid="{00000000-0005-0000-0000-000093000000}"/>
    <cellStyle name="$ 2 3 6 2 2" xfId="202" xr:uid="{00000000-0005-0000-0000-000094000000}"/>
    <cellStyle name="$ 2 3 6 2 3" xfId="203" xr:uid="{00000000-0005-0000-0000-000095000000}"/>
    <cellStyle name="$ 2 3 6 3" xfId="204" xr:uid="{00000000-0005-0000-0000-000096000000}"/>
    <cellStyle name="$ 2 3 6 4" xfId="205" xr:uid="{00000000-0005-0000-0000-000097000000}"/>
    <cellStyle name="$ 2 3 7" xfId="206" xr:uid="{00000000-0005-0000-0000-000098000000}"/>
    <cellStyle name="$ 2 3 7 2" xfId="207" xr:uid="{00000000-0005-0000-0000-000099000000}"/>
    <cellStyle name="$ 2 3 7 3" xfId="208" xr:uid="{00000000-0005-0000-0000-00009A000000}"/>
    <cellStyle name="$ 2 3 8" xfId="209" xr:uid="{00000000-0005-0000-0000-00009B000000}"/>
    <cellStyle name="$ 2 3 9" xfId="210" xr:uid="{00000000-0005-0000-0000-00009C000000}"/>
    <cellStyle name="$ 2 4" xfId="211" xr:uid="{00000000-0005-0000-0000-00009D000000}"/>
    <cellStyle name="$ 2 4 2" xfId="212" xr:uid="{00000000-0005-0000-0000-00009E000000}"/>
    <cellStyle name="$ 2 4 2 2" xfId="213" xr:uid="{00000000-0005-0000-0000-00009F000000}"/>
    <cellStyle name="$ 2 4 2 2 2" xfId="214" xr:uid="{00000000-0005-0000-0000-0000A0000000}"/>
    <cellStyle name="$ 2 4 2 2 2 2" xfId="215" xr:uid="{00000000-0005-0000-0000-0000A1000000}"/>
    <cellStyle name="$ 2 4 2 2 2 3" xfId="216" xr:uid="{00000000-0005-0000-0000-0000A2000000}"/>
    <cellStyle name="$ 2 4 2 2 3" xfId="217" xr:uid="{00000000-0005-0000-0000-0000A3000000}"/>
    <cellStyle name="$ 2 4 2 2 4" xfId="218" xr:uid="{00000000-0005-0000-0000-0000A4000000}"/>
    <cellStyle name="$ 2 4 2 3" xfId="219" xr:uid="{00000000-0005-0000-0000-0000A5000000}"/>
    <cellStyle name="$ 2 4 2 3 2" xfId="220" xr:uid="{00000000-0005-0000-0000-0000A6000000}"/>
    <cellStyle name="$ 2 4 2 3 2 2" xfId="221" xr:uid="{00000000-0005-0000-0000-0000A7000000}"/>
    <cellStyle name="$ 2 4 2 3 2 3" xfId="222" xr:uid="{00000000-0005-0000-0000-0000A8000000}"/>
    <cellStyle name="$ 2 4 2 3 3" xfId="223" xr:uid="{00000000-0005-0000-0000-0000A9000000}"/>
    <cellStyle name="$ 2 4 2 3 4" xfId="224" xr:uid="{00000000-0005-0000-0000-0000AA000000}"/>
    <cellStyle name="$ 2 4 2 4" xfId="225" xr:uid="{00000000-0005-0000-0000-0000AB000000}"/>
    <cellStyle name="$ 2 4 2 4 2" xfId="226" xr:uid="{00000000-0005-0000-0000-0000AC000000}"/>
    <cellStyle name="$ 2 4 2 4 3" xfId="227" xr:uid="{00000000-0005-0000-0000-0000AD000000}"/>
    <cellStyle name="$ 2 4 2 5" xfId="228" xr:uid="{00000000-0005-0000-0000-0000AE000000}"/>
    <cellStyle name="$ 2 4 2 6" xfId="229" xr:uid="{00000000-0005-0000-0000-0000AF000000}"/>
    <cellStyle name="$ 2 4 3" xfId="230" xr:uid="{00000000-0005-0000-0000-0000B0000000}"/>
    <cellStyle name="$ 2 4 3 2" xfId="231" xr:uid="{00000000-0005-0000-0000-0000B1000000}"/>
    <cellStyle name="$ 2 4 3 2 2" xfId="232" xr:uid="{00000000-0005-0000-0000-0000B2000000}"/>
    <cellStyle name="$ 2 4 3 2 2 2" xfId="233" xr:uid="{00000000-0005-0000-0000-0000B3000000}"/>
    <cellStyle name="$ 2 4 3 2 2 3" xfId="234" xr:uid="{00000000-0005-0000-0000-0000B4000000}"/>
    <cellStyle name="$ 2 4 3 2 3" xfId="235" xr:uid="{00000000-0005-0000-0000-0000B5000000}"/>
    <cellStyle name="$ 2 4 3 2 4" xfId="236" xr:uid="{00000000-0005-0000-0000-0000B6000000}"/>
    <cellStyle name="$ 2 4 3 3" xfId="237" xr:uid="{00000000-0005-0000-0000-0000B7000000}"/>
    <cellStyle name="$ 2 4 3 3 2" xfId="238" xr:uid="{00000000-0005-0000-0000-0000B8000000}"/>
    <cellStyle name="$ 2 4 3 3 2 2" xfId="239" xr:uid="{00000000-0005-0000-0000-0000B9000000}"/>
    <cellStyle name="$ 2 4 3 3 2 3" xfId="240" xr:uid="{00000000-0005-0000-0000-0000BA000000}"/>
    <cellStyle name="$ 2 4 3 3 3" xfId="241" xr:uid="{00000000-0005-0000-0000-0000BB000000}"/>
    <cellStyle name="$ 2 4 3 3 4" xfId="242" xr:uid="{00000000-0005-0000-0000-0000BC000000}"/>
    <cellStyle name="$ 2 4 3 4" xfId="243" xr:uid="{00000000-0005-0000-0000-0000BD000000}"/>
    <cellStyle name="$ 2 4 3 4 2" xfId="244" xr:uid="{00000000-0005-0000-0000-0000BE000000}"/>
    <cellStyle name="$ 2 4 3 4 3" xfId="245" xr:uid="{00000000-0005-0000-0000-0000BF000000}"/>
    <cellStyle name="$ 2 4 3 5" xfId="246" xr:uid="{00000000-0005-0000-0000-0000C0000000}"/>
    <cellStyle name="$ 2 4 3 6" xfId="247" xr:uid="{00000000-0005-0000-0000-0000C1000000}"/>
    <cellStyle name="$ 2 4 4" xfId="248" xr:uid="{00000000-0005-0000-0000-0000C2000000}"/>
    <cellStyle name="$ 2 4 4 2" xfId="249" xr:uid="{00000000-0005-0000-0000-0000C3000000}"/>
    <cellStyle name="$ 2 4 4 2 2" xfId="250" xr:uid="{00000000-0005-0000-0000-0000C4000000}"/>
    <cellStyle name="$ 2 4 4 2 2 2" xfId="251" xr:uid="{00000000-0005-0000-0000-0000C5000000}"/>
    <cellStyle name="$ 2 4 4 2 2 3" xfId="252" xr:uid="{00000000-0005-0000-0000-0000C6000000}"/>
    <cellStyle name="$ 2 4 4 2 3" xfId="253" xr:uid="{00000000-0005-0000-0000-0000C7000000}"/>
    <cellStyle name="$ 2 4 4 2 4" xfId="254" xr:uid="{00000000-0005-0000-0000-0000C8000000}"/>
    <cellStyle name="$ 2 4 4 3" xfId="255" xr:uid="{00000000-0005-0000-0000-0000C9000000}"/>
    <cellStyle name="$ 2 4 4 3 2" xfId="256" xr:uid="{00000000-0005-0000-0000-0000CA000000}"/>
    <cellStyle name="$ 2 4 4 3 3" xfId="257" xr:uid="{00000000-0005-0000-0000-0000CB000000}"/>
    <cellStyle name="$ 2 4 4 4" xfId="258" xr:uid="{00000000-0005-0000-0000-0000CC000000}"/>
    <cellStyle name="$ 2 4 4 5" xfId="259" xr:uid="{00000000-0005-0000-0000-0000CD000000}"/>
    <cellStyle name="$ 2 4 5" xfId="260" xr:uid="{00000000-0005-0000-0000-0000CE000000}"/>
    <cellStyle name="$ 2 4 5 2" xfId="261" xr:uid="{00000000-0005-0000-0000-0000CF000000}"/>
    <cellStyle name="$ 2 4 5 2 2" xfId="262" xr:uid="{00000000-0005-0000-0000-0000D0000000}"/>
    <cellStyle name="$ 2 4 5 2 3" xfId="263" xr:uid="{00000000-0005-0000-0000-0000D1000000}"/>
    <cellStyle name="$ 2 4 5 3" xfId="264" xr:uid="{00000000-0005-0000-0000-0000D2000000}"/>
    <cellStyle name="$ 2 4 5 4" xfId="265" xr:uid="{00000000-0005-0000-0000-0000D3000000}"/>
    <cellStyle name="$ 2 4 6" xfId="266" xr:uid="{00000000-0005-0000-0000-0000D4000000}"/>
    <cellStyle name="$ 2 4 6 2" xfId="267" xr:uid="{00000000-0005-0000-0000-0000D5000000}"/>
    <cellStyle name="$ 2 4 6 2 2" xfId="268" xr:uid="{00000000-0005-0000-0000-0000D6000000}"/>
    <cellStyle name="$ 2 4 6 2 3" xfId="269" xr:uid="{00000000-0005-0000-0000-0000D7000000}"/>
    <cellStyle name="$ 2 4 6 3" xfId="270" xr:uid="{00000000-0005-0000-0000-0000D8000000}"/>
    <cellStyle name="$ 2 4 6 4" xfId="271" xr:uid="{00000000-0005-0000-0000-0000D9000000}"/>
    <cellStyle name="$ 2 4 7" xfId="272" xr:uid="{00000000-0005-0000-0000-0000DA000000}"/>
    <cellStyle name="$ 2 4 7 2" xfId="273" xr:uid="{00000000-0005-0000-0000-0000DB000000}"/>
    <cellStyle name="$ 2 4 7 3" xfId="274" xr:uid="{00000000-0005-0000-0000-0000DC000000}"/>
    <cellStyle name="$ 2 4 8" xfId="275" xr:uid="{00000000-0005-0000-0000-0000DD000000}"/>
    <cellStyle name="$ 2 4 9" xfId="276" xr:uid="{00000000-0005-0000-0000-0000DE000000}"/>
    <cellStyle name="$ 2 5" xfId="277" xr:uid="{00000000-0005-0000-0000-0000DF000000}"/>
    <cellStyle name="$ 2 5 2" xfId="278" xr:uid="{00000000-0005-0000-0000-0000E0000000}"/>
    <cellStyle name="$ 2 5 2 2" xfId="279" xr:uid="{00000000-0005-0000-0000-0000E1000000}"/>
    <cellStyle name="$ 2 5 2 2 2" xfId="280" xr:uid="{00000000-0005-0000-0000-0000E2000000}"/>
    <cellStyle name="$ 2 5 2 2 2 2" xfId="281" xr:uid="{00000000-0005-0000-0000-0000E3000000}"/>
    <cellStyle name="$ 2 5 2 2 2 3" xfId="282" xr:uid="{00000000-0005-0000-0000-0000E4000000}"/>
    <cellStyle name="$ 2 5 2 2 3" xfId="283" xr:uid="{00000000-0005-0000-0000-0000E5000000}"/>
    <cellStyle name="$ 2 5 2 2 4" xfId="284" xr:uid="{00000000-0005-0000-0000-0000E6000000}"/>
    <cellStyle name="$ 2 5 2 3" xfId="285" xr:uid="{00000000-0005-0000-0000-0000E7000000}"/>
    <cellStyle name="$ 2 5 2 3 2" xfId="286" xr:uid="{00000000-0005-0000-0000-0000E8000000}"/>
    <cellStyle name="$ 2 5 2 3 2 2" xfId="287" xr:uid="{00000000-0005-0000-0000-0000E9000000}"/>
    <cellStyle name="$ 2 5 2 3 2 3" xfId="288" xr:uid="{00000000-0005-0000-0000-0000EA000000}"/>
    <cellStyle name="$ 2 5 2 3 3" xfId="289" xr:uid="{00000000-0005-0000-0000-0000EB000000}"/>
    <cellStyle name="$ 2 5 2 3 4" xfId="290" xr:uid="{00000000-0005-0000-0000-0000EC000000}"/>
    <cellStyle name="$ 2 5 2 4" xfId="291" xr:uid="{00000000-0005-0000-0000-0000ED000000}"/>
    <cellStyle name="$ 2 5 2 4 2" xfId="292" xr:uid="{00000000-0005-0000-0000-0000EE000000}"/>
    <cellStyle name="$ 2 5 2 4 3" xfId="293" xr:uid="{00000000-0005-0000-0000-0000EF000000}"/>
    <cellStyle name="$ 2 5 2 5" xfId="294" xr:uid="{00000000-0005-0000-0000-0000F0000000}"/>
    <cellStyle name="$ 2 5 2 6" xfId="295" xr:uid="{00000000-0005-0000-0000-0000F1000000}"/>
    <cellStyle name="$ 2 5 3" xfId="296" xr:uid="{00000000-0005-0000-0000-0000F2000000}"/>
    <cellStyle name="$ 2 5 3 2" xfId="297" xr:uid="{00000000-0005-0000-0000-0000F3000000}"/>
    <cellStyle name="$ 2 5 3 2 2" xfId="298" xr:uid="{00000000-0005-0000-0000-0000F4000000}"/>
    <cellStyle name="$ 2 5 3 2 2 2" xfId="299" xr:uid="{00000000-0005-0000-0000-0000F5000000}"/>
    <cellStyle name="$ 2 5 3 2 2 3" xfId="300" xr:uid="{00000000-0005-0000-0000-0000F6000000}"/>
    <cellStyle name="$ 2 5 3 2 3" xfId="301" xr:uid="{00000000-0005-0000-0000-0000F7000000}"/>
    <cellStyle name="$ 2 5 3 2 4" xfId="302" xr:uid="{00000000-0005-0000-0000-0000F8000000}"/>
    <cellStyle name="$ 2 5 3 3" xfId="303" xr:uid="{00000000-0005-0000-0000-0000F9000000}"/>
    <cellStyle name="$ 2 5 3 3 2" xfId="304" xr:uid="{00000000-0005-0000-0000-0000FA000000}"/>
    <cellStyle name="$ 2 5 3 3 2 2" xfId="305" xr:uid="{00000000-0005-0000-0000-0000FB000000}"/>
    <cellStyle name="$ 2 5 3 3 2 3" xfId="306" xr:uid="{00000000-0005-0000-0000-0000FC000000}"/>
    <cellStyle name="$ 2 5 3 3 3" xfId="307" xr:uid="{00000000-0005-0000-0000-0000FD000000}"/>
    <cellStyle name="$ 2 5 3 3 4" xfId="308" xr:uid="{00000000-0005-0000-0000-0000FE000000}"/>
    <cellStyle name="$ 2 5 3 4" xfId="309" xr:uid="{00000000-0005-0000-0000-0000FF000000}"/>
    <cellStyle name="$ 2 5 3 4 2" xfId="310" xr:uid="{00000000-0005-0000-0000-000000010000}"/>
    <cellStyle name="$ 2 5 3 4 3" xfId="311" xr:uid="{00000000-0005-0000-0000-000001010000}"/>
    <cellStyle name="$ 2 5 3 5" xfId="312" xr:uid="{00000000-0005-0000-0000-000002010000}"/>
    <cellStyle name="$ 2 5 3 6" xfId="313" xr:uid="{00000000-0005-0000-0000-000003010000}"/>
    <cellStyle name="$ 2 5 4" xfId="314" xr:uid="{00000000-0005-0000-0000-000004010000}"/>
    <cellStyle name="$ 2 5 4 2" xfId="315" xr:uid="{00000000-0005-0000-0000-000005010000}"/>
    <cellStyle name="$ 2 5 4 2 2" xfId="316" xr:uid="{00000000-0005-0000-0000-000006010000}"/>
    <cellStyle name="$ 2 5 4 2 2 2" xfId="317" xr:uid="{00000000-0005-0000-0000-000007010000}"/>
    <cellStyle name="$ 2 5 4 2 2 3" xfId="318" xr:uid="{00000000-0005-0000-0000-000008010000}"/>
    <cellStyle name="$ 2 5 4 2 3" xfId="319" xr:uid="{00000000-0005-0000-0000-000009010000}"/>
    <cellStyle name="$ 2 5 4 2 4" xfId="320" xr:uid="{00000000-0005-0000-0000-00000A010000}"/>
    <cellStyle name="$ 2 5 4 3" xfId="321" xr:uid="{00000000-0005-0000-0000-00000B010000}"/>
    <cellStyle name="$ 2 5 4 3 2" xfId="322" xr:uid="{00000000-0005-0000-0000-00000C010000}"/>
    <cellStyle name="$ 2 5 4 3 3" xfId="323" xr:uid="{00000000-0005-0000-0000-00000D010000}"/>
    <cellStyle name="$ 2 5 4 4" xfId="324" xr:uid="{00000000-0005-0000-0000-00000E010000}"/>
    <cellStyle name="$ 2 5 4 5" xfId="325" xr:uid="{00000000-0005-0000-0000-00000F010000}"/>
    <cellStyle name="$ 2 5 5" xfId="326" xr:uid="{00000000-0005-0000-0000-000010010000}"/>
    <cellStyle name="$ 2 5 5 2" xfId="327" xr:uid="{00000000-0005-0000-0000-000011010000}"/>
    <cellStyle name="$ 2 5 5 2 2" xfId="328" xr:uid="{00000000-0005-0000-0000-000012010000}"/>
    <cellStyle name="$ 2 5 5 2 3" xfId="329" xr:uid="{00000000-0005-0000-0000-000013010000}"/>
    <cellStyle name="$ 2 5 5 3" xfId="330" xr:uid="{00000000-0005-0000-0000-000014010000}"/>
    <cellStyle name="$ 2 5 5 4" xfId="331" xr:uid="{00000000-0005-0000-0000-000015010000}"/>
    <cellStyle name="$ 2 5 6" xfId="332" xr:uid="{00000000-0005-0000-0000-000016010000}"/>
    <cellStyle name="$ 2 5 6 2" xfId="333" xr:uid="{00000000-0005-0000-0000-000017010000}"/>
    <cellStyle name="$ 2 5 6 2 2" xfId="334" xr:uid="{00000000-0005-0000-0000-000018010000}"/>
    <cellStyle name="$ 2 5 6 2 3" xfId="335" xr:uid="{00000000-0005-0000-0000-000019010000}"/>
    <cellStyle name="$ 2 5 6 3" xfId="336" xr:uid="{00000000-0005-0000-0000-00001A010000}"/>
    <cellStyle name="$ 2 5 6 4" xfId="337" xr:uid="{00000000-0005-0000-0000-00001B010000}"/>
    <cellStyle name="$ 2 5 7" xfId="338" xr:uid="{00000000-0005-0000-0000-00001C010000}"/>
    <cellStyle name="$ 2 5 7 2" xfId="339" xr:uid="{00000000-0005-0000-0000-00001D010000}"/>
    <cellStyle name="$ 2 5 7 3" xfId="340" xr:uid="{00000000-0005-0000-0000-00001E010000}"/>
    <cellStyle name="$ 2 5 8" xfId="341" xr:uid="{00000000-0005-0000-0000-00001F010000}"/>
    <cellStyle name="$ 2 5 9" xfId="342" xr:uid="{00000000-0005-0000-0000-000020010000}"/>
    <cellStyle name="$ 2 6" xfId="343" xr:uid="{00000000-0005-0000-0000-000021010000}"/>
    <cellStyle name="$ 2 6 2" xfId="344" xr:uid="{00000000-0005-0000-0000-000022010000}"/>
    <cellStyle name="$ 2 6 2 2" xfId="345" xr:uid="{00000000-0005-0000-0000-000023010000}"/>
    <cellStyle name="$ 2 6 2 2 2" xfId="346" xr:uid="{00000000-0005-0000-0000-000024010000}"/>
    <cellStyle name="$ 2 6 2 2 2 2" xfId="347" xr:uid="{00000000-0005-0000-0000-000025010000}"/>
    <cellStyle name="$ 2 6 2 2 2 3" xfId="348" xr:uid="{00000000-0005-0000-0000-000026010000}"/>
    <cellStyle name="$ 2 6 2 2 3" xfId="349" xr:uid="{00000000-0005-0000-0000-000027010000}"/>
    <cellStyle name="$ 2 6 2 2 4" xfId="350" xr:uid="{00000000-0005-0000-0000-000028010000}"/>
    <cellStyle name="$ 2 6 2 3" xfId="351" xr:uid="{00000000-0005-0000-0000-000029010000}"/>
    <cellStyle name="$ 2 6 2 3 2" xfId="352" xr:uid="{00000000-0005-0000-0000-00002A010000}"/>
    <cellStyle name="$ 2 6 2 3 2 2" xfId="353" xr:uid="{00000000-0005-0000-0000-00002B010000}"/>
    <cellStyle name="$ 2 6 2 3 2 3" xfId="354" xr:uid="{00000000-0005-0000-0000-00002C010000}"/>
    <cellStyle name="$ 2 6 2 3 3" xfId="355" xr:uid="{00000000-0005-0000-0000-00002D010000}"/>
    <cellStyle name="$ 2 6 2 3 4" xfId="356" xr:uid="{00000000-0005-0000-0000-00002E010000}"/>
    <cellStyle name="$ 2 6 2 4" xfId="357" xr:uid="{00000000-0005-0000-0000-00002F010000}"/>
    <cellStyle name="$ 2 6 2 4 2" xfId="358" xr:uid="{00000000-0005-0000-0000-000030010000}"/>
    <cellStyle name="$ 2 6 2 4 3" xfId="359" xr:uid="{00000000-0005-0000-0000-000031010000}"/>
    <cellStyle name="$ 2 6 2 5" xfId="360" xr:uid="{00000000-0005-0000-0000-000032010000}"/>
    <cellStyle name="$ 2 6 2 6" xfId="361" xr:uid="{00000000-0005-0000-0000-000033010000}"/>
    <cellStyle name="$ 2 6 3" xfId="362" xr:uid="{00000000-0005-0000-0000-000034010000}"/>
    <cellStyle name="$ 2 6 3 2" xfId="363" xr:uid="{00000000-0005-0000-0000-000035010000}"/>
    <cellStyle name="$ 2 6 3 2 2" xfId="364" xr:uid="{00000000-0005-0000-0000-000036010000}"/>
    <cellStyle name="$ 2 6 3 2 2 2" xfId="365" xr:uid="{00000000-0005-0000-0000-000037010000}"/>
    <cellStyle name="$ 2 6 3 2 2 3" xfId="366" xr:uid="{00000000-0005-0000-0000-000038010000}"/>
    <cellStyle name="$ 2 6 3 2 3" xfId="367" xr:uid="{00000000-0005-0000-0000-000039010000}"/>
    <cellStyle name="$ 2 6 3 2 4" xfId="368" xr:uid="{00000000-0005-0000-0000-00003A010000}"/>
    <cellStyle name="$ 2 6 3 3" xfId="369" xr:uid="{00000000-0005-0000-0000-00003B010000}"/>
    <cellStyle name="$ 2 6 3 3 2" xfId="370" xr:uid="{00000000-0005-0000-0000-00003C010000}"/>
    <cellStyle name="$ 2 6 3 3 2 2" xfId="371" xr:uid="{00000000-0005-0000-0000-00003D010000}"/>
    <cellStyle name="$ 2 6 3 3 2 3" xfId="372" xr:uid="{00000000-0005-0000-0000-00003E010000}"/>
    <cellStyle name="$ 2 6 3 3 3" xfId="373" xr:uid="{00000000-0005-0000-0000-00003F010000}"/>
    <cellStyle name="$ 2 6 3 3 4" xfId="374" xr:uid="{00000000-0005-0000-0000-000040010000}"/>
    <cellStyle name="$ 2 6 3 4" xfId="375" xr:uid="{00000000-0005-0000-0000-000041010000}"/>
    <cellStyle name="$ 2 6 3 4 2" xfId="376" xr:uid="{00000000-0005-0000-0000-000042010000}"/>
    <cellStyle name="$ 2 6 3 4 3" xfId="377" xr:uid="{00000000-0005-0000-0000-000043010000}"/>
    <cellStyle name="$ 2 6 3 5" xfId="378" xr:uid="{00000000-0005-0000-0000-000044010000}"/>
    <cellStyle name="$ 2 6 3 6" xfId="379" xr:uid="{00000000-0005-0000-0000-000045010000}"/>
    <cellStyle name="$ 2 6 4" xfId="380" xr:uid="{00000000-0005-0000-0000-000046010000}"/>
    <cellStyle name="$ 2 6 4 2" xfId="381" xr:uid="{00000000-0005-0000-0000-000047010000}"/>
    <cellStyle name="$ 2 6 4 2 2" xfId="382" xr:uid="{00000000-0005-0000-0000-000048010000}"/>
    <cellStyle name="$ 2 6 4 2 2 2" xfId="383" xr:uid="{00000000-0005-0000-0000-000049010000}"/>
    <cellStyle name="$ 2 6 4 2 2 3" xfId="384" xr:uid="{00000000-0005-0000-0000-00004A010000}"/>
    <cellStyle name="$ 2 6 4 2 3" xfId="385" xr:uid="{00000000-0005-0000-0000-00004B010000}"/>
    <cellStyle name="$ 2 6 4 2 4" xfId="386" xr:uid="{00000000-0005-0000-0000-00004C010000}"/>
    <cellStyle name="$ 2 6 4 3" xfId="387" xr:uid="{00000000-0005-0000-0000-00004D010000}"/>
    <cellStyle name="$ 2 6 4 3 2" xfId="388" xr:uid="{00000000-0005-0000-0000-00004E010000}"/>
    <cellStyle name="$ 2 6 4 3 3" xfId="389" xr:uid="{00000000-0005-0000-0000-00004F010000}"/>
    <cellStyle name="$ 2 6 4 4" xfId="390" xr:uid="{00000000-0005-0000-0000-000050010000}"/>
    <cellStyle name="$ 2 6 4 5" xfId="391" xr:uid="{00000000-0005-0000-0000-000051010000}"/>
    <cellStyle name="$ 2 6 5" xfId="392" xr:uid="{00000000-0005-0000-0000-000052010000}"/>
    <cellStyle name="$ 2 6 5 2" xfId="393" xr:uid="{00000000-0005-0000-0000-000053010000}"/>
    <cellStyle name="$ 2 6 5 2 2" xfId="394" xr:uid="{00000000-0005-0000-0000-000054010000}"/>
    <cellStyle name="$ 2 6 5 2 3" xfId="395" xr:uid="{00000000-0005-0000-0000-000055010000}"/>
    <cellStyle name="$ 2 6 5 3" xfId="396" xr:uid="{00000000-0005-0000-0000-000056010000}"/>
    <cellStyle name="$ 2 6 5 4" xfId="397" xr:uid="{00000000-0005-0000-0000-000057010000}"/>
    <cellStyle name="$ 2 6 6" xfId="398" xr:uid="{00000000-0005-0000-0000-000058010000}"/>
    <cellStyle name="$ 2 6 6 2" xfId="399" xr:uid="{00000000-0005-0000-0000-000059010000}"/>
    <cellStyle name="$ 2 6 6 2 2" xfId="400" xr:uid="{00000000-0005-0000-0000-00005A010000}"/>
    <cellStyle name="$ 2 6 6 2 3" xfId="401" xr:uid="{00000000-0005-0000-0000-00005B010000}"/>
    <cellStyle name="$ 2 6 6 3" xfId="402" xr:uid="{00000000-0005-0000-0000-00005C010000}"/>
    <cellStyle name="$ 2 6 6 4" xfId="403" xr:uid="{00000000-0005-0000-0000-00005D010000}"/>
    <cellStyle name="$ 2 6 7" xfId="404" xr:uid="{00000000-0005-0000-0000-00005E010000}"/>
    <cellStyle name="$ 2 6 7 2" xfId="405" xr:uid="{00000000-0005-0000-0000-00005F010000}"/>
    <cellStyle name="$ 2 6 7 3" xfId="406" xr:uid="{00000000-0005-0000-0000-000060010000}"/>
    <cellStyle name="$ 2 6 8" xfId="407" xr:uid="{00000000-0005-0000-0000-000061010000}"/>
    <cellStyle name="$ 2 6 9" xfId="408" xr:uid="{00000000-0005-0000-0000-000062010000}"/>
    <cellStyle name="$ 2 7" xfId="409" xr:uid="{00000000-0005-0000-0000-000063010000}"/>
    <cellStyle name="$ 2 7 2" xfId="410" xr:uid="{00000000-0005-0000-0000-000064010000}"/>
    <cellStyle name="$ 2 7 2 2" xfId="411" xr:uid="{00000000-0005-0000-0000-000065010000}"/>
    <cellStyle name="$ 2 7 2 2 2" xfId="412" xr:uid="{00000000-0005-0000-0000-000066010000}"/>
    <cellStyle name="$ 2 7 2 2 2 2" xfId="413" xr:uid="{00000000-0005-0000-0000-000067010000}"/>
    <cellStyle name="$ 2 7 2 2 2 3" xfId="414" xr:uid="{00000000-0005-0000-0000-000068010000}"/>
    <cellStyle name="$ 2 7 2 2 3" xfId="415" xr:uid="{00000000-0005-0000-0000-000069010000}"/>
    <cellStyle name="$ 2 7 2 2 4" xfId="416" xr:uid="{00000000-0005-0000-0000-00006A010000}"/>
    <cellStyle name="$ 2 7 2 3" xfId="417" xr:uid="{00000000-0005-0000-0000-00006B010000}"/>
    <cellStyle name="$ 2 7 2 3 2" xfId="418" xr:uid="{00000000-0005-0000-0000-00006C010000}"/>
    <cellStyle name="$ 2 7 2 3 2 2" xfId="419" xr:uid="{00000000-0005-0000-0000-00006D010000}"/>
    <cellStyle name="$ 2 7 2 3 2 3" xfId="420" xr:uid="{00000000-0005-0000-0000-00006E010000}"/>
    <cellStyle name="$ 2 7 2 3 3" xfId="421" xr:uid="{00000000-0005-0000-0000-00006F010000}"/>
    <cellStyle name="$ 2 7 2 3 4" xfId="422" xr:uid="{00000000-0005-0000-0000-000070010000}"/>
    <cellStyle name="$ 2 7 2 4" xfId="423" xr:uid="{00000000-0005-0000-0000-000071010000}"/>
    <cellStyle name="$ 2 7 2 4 2" xfId="424" xr:uid="{00000000-0005-0000-0000-000072010000}"/>
    <cellStyle name="$ 2 7 2 4 3" xfId="425" xr:uid="{00000000-0005-0000-0000-000073010000}"/>
    <cellStyle name="$ 2 7 2 5" xfId="426" xr:uid="{00000000-0005-0000-0000-000074010000}"/>
    <cellStyle name="$ 2 7 2 6" xfId="427" xr:uid="{00000000-0005-0000-0000-000075010000}"/>
    <cellStyle name="$ 2 7 3" xfId="428" xr:uid="{00000000-0005-0000-0000-000076010000}"/>
    <cellStyle name="$ 2 7 3 2" xfId="429" xr:uid="{00000000-0005-0000-0000-000077010000}"/>
    <cellStyle name="$ 2 7 3 2 2" xfId="430" xr:uid="{00000000-0005-0000-0000-000078010000}"/>
    <cellStyle name="$ 2 7 3 2 2 2" xfId="431" xr:uid="{00000000-0005-0000-0000-000079010000}"/>
    <cellStyle name="$ 2 7 3 2 2 3" xfId="432" xr:uid="{00000000-0005-0000-0000-00007A010000}"/>
    <cellStyle name="$ 2 7 3 2 3" xfId="433" xr:uid="{00000000-0005-0000-0000-00007B010000}"/>
    <cellStyle name="$ 2 7 3 2 4" xfId="434" xr:uid="{00000000-0005-0000-0000-00007C010000}"/>
    <cellStyle name="$ 2 7 3 3" xfId="435" xr:uid="{00000000-0005-0000-0000-00007D010000}"/>
    <cellStyle name="$ 2 7 3 3 2" xfId="436" xr:uid="{00000000-0005-0000-0000-00007E010000}"/>
    <cellStyle name="$ 2 7 3 3 2 2" xfId="437" xr:uid="{00000000-0005-0000-0000-00007F010000}"/>
    <cellStyle name="$ 2 7 3 3 2 3" xfId="438" xr:uid="{00000000-0005-0000-0000-000080010000}"/>
    <cellStyle name="$ 2 7 3 3 3" xfId="439" xr:uid="{00000000-0005-0000-0000-000081010000}"/>
    <cellStyle name="$ 2 7 3 3 4" xfId="440" xr:uid="{00000000-0005-0000-0000-000082010000}"/>
    <cellStyle name="$ 2 7 3 4" xfId="441" xr:uid="{00000000-0005-0000-0000-000083010000}"/>
    <cellStyle name="$ 2 7 3 4 2" xfId="442" xr:uid="{00000000-0005-0000-0000-000084010000}"/>
    <cellStyle name="$ 2 7 3 4 3" xfId="443" xr:uid="{00000000-0005-0000-0000-000085010000}"/>
    <cellStyle name="$ 2 7 3 5" xfId="444" xr:uid="{00000000-0005-0000-0000-000086010000}"/>
    <cellStyle name="$ 2 7 3 6" xfId="445" xr:uid="{00000000-0005-0000-0000-000087010000}"/>
    <cellStyle name="$ 2 7 4" xfId="446" xr:uid="{00000000-0005-0000-0000-000088010000}"/>
    <cellStyle name="$ 2 7 4 2" xfId="447" xr:uid="{00000000-0005-0000-0000-000089010000}"/>
    <cellStyle name="$ 2 7 4 2 2" xfId="448" xr:uid="{00000000-0005-0000-0000-00008A010000}"/>
    <cellStyle name="$ 2 7 4 2 2 2" xfId="449" xr:uid="{00000000-0005-0000-0000-00008B010000}"/>
    <cellStyle name="$ 2 7 4 2 2 3" xfId="450" xr:uid="{00000000-0005-0000-0000-00008C010000}"/>
    <cellStyle name="$ 2 7 4 2 3" xfId="451" xr:uid="{00000000-0005-0000-0000-00008D010000}"/>
    <cellStyle name="$ 2 7 4 2 4" xfId="452" xr:uid="{00000000-0005-0000-0000-00008E010000}"/>
    <cellStyle name="$ 2 7 4 3" xfId="453" xr:uid="{00000000-0005-0000-0000-00008F010000}"/>
    <cellStyle name="$ 2 7 4 3 2" xfId="454" xr:uid="{00000000-0005-0000-0000-000090010000}"/>
    <cellStyle name="$ 2 7 4 3 3" xfId="455" xr:uid="{00000000-0005-0000-0000-000091010000}"/>
    <cellStyle name="$ 2 7 4 4" xfId="456" xr:uid="{00000000-0005-0000-0000-000092010000}"/>
    <cellStyle name="$ 2 7 4 5" xfId="457" xr:uid="{00000000-0005-0000-0000-000093010000}"/>
    <cellStyle name="$ 2 7 5" xfId="458" xr:uid="{00000000-0005-0000-0000-000094010000}"/>
    <cellStyle name="$ 2 7 5 2" xfId="459" xr:uid="{00000000-0005-0000-0000-000095010000}"/>
    <cellStyle name="$ 2 7 5 2 2" xfId="460" xr:uid="{00000000-0005-0000-0000-000096010000}"/>
    <cellStyle name="$ 2 7 5 2 3" xfId="461" xr:uid="{00000000-0005-0000-0000-000097010000}"/>
    <cellStyle name="$ 2 7 5 3" xfId="462" xr:uid="{00000000-0005-0000-0000-000098010000}"/>
    <cellStyle name="$ 2 7 5 4" xfId="463" xr:uid="{00000000-0005-0000-0000-000099010000}"/>
    <cellStyle name="$ 2 7 6" xfId="464" xr:uid="{00000000-0005-0000-0000-00009A010000}"/>
    <cellStyle name="$ 2 7 6 2" xfId="465" xr:uid="{00000000-0005-0000-0000-00009B010000}"/>
    <cellStyle name="$ 2 7 6 2 2" xfId="466" xr:uid="{00000000-0005-0000-0000-00009C010000}"/>
    <cellStyle name="$ 2 7 6 2 3" xfId="467" xr:uid="{00000000-0005-0000-0000-00009D010000}"/>
    <cellStyle name="$ 2 7 6 3" xfId="468" xr:uid="{00000000-0005-0000-0000-00009E010000}"/>
    <cellStyle name="$ 2 7 6 4" xfId="469" xr:uid="{00000000-0005-0000-0000-00009F010000}"/>
    <cellStyle name="$ 2 7 7" xfId="470" xr:uid="{00000000-0005-0000-0000-0000A0010000}"/>
    <cellStyle name="$ 2 7 7 2" xfId="471" xr:uid="{00000000-0005-0000-0000-0000A1010000}"/>
    <cellStyle name="$ 2 7 7 3" xfId="472" xr:uid="{00000000-0005-0000-0000-0000A2010000}"/>
    <cellStyle name="$ 2 7 8" xfId="473" xr:uid="{00000000-0005-0000-0000-0000A3010000}"/>
    <cellStyle name="$ 2 7 9" xfId="474" xr:uid="{00000000-0005-0000-0000-0000A4010000}"/>
    <cellStyle name="$ 2 8" xfId="475" xr:uid="{00000000-0005-0000-0000-0000A5010000}"/>
    <cellStyle name="$ 2 8 2" xfId="476" xr:uid="{00000000-0005-0000-0000-0000A6010000}"/>
    <cellStyle name="$ 2 8 2 2" xfId="477" xr:uid="{00000000-0005-0000-0000-0000A7010000}"/>
    <cellStyle name="$ 2 8 2 2 2" xfId="478" xr:uid="{00000000-0005-0000-0000-0000A8010000}"/>
    <cellStyle name="$ 2 8 2 2 3" xfId="479" xr:uid="{00000000-0005-0000-0000-0000A9010000}"/>
    <cellStyle name="$ 2 8 2 3" xfId="480" xr:uid="{00000000-0005-0000-0000-0000AA010000}"/>
    <cellStyle name="$ 2 8 2 4" xfId="481" xr:uid="{00000000-0005-0000-0000-0000AB010000}"/>
    <cellStyle name="$ 2 8 3" xfId="482" xr:uid="{00000000-0005-0000-0000-0000AC010000}"/>
    <cellStyle name="$ 2 8 3 2" xfId="483" xr:uid="{00000000-0005-0000-0000-0000AD010000}"/>
    <cellStyle name="$ 2 8 3 2 2" xfId="484" xr:uid="{00000000-0005-0000-0000-0000AE010000}"/>
    <cellStyle name="$ 2 8 3 2 3" xfId="485" xr:uid="{00000000-0005-0000-0000-0000AF010000}"/>
    <cellStyle name="$ 2 8 3 3" xfId="486" xr:uid="{00000000-0005-0000-0000-0000B0010000}"/>
    <cellStyle name="$ 2 8 3 4" xfId="487" xr:uid="{00000000-0005-0000-0000-0000B1010000}"/>
    <cellStyle name="$ 2 8 4" xfId="488" xr:uid="{00000000-0005-0000-0000-0000B2010000}"/>
    <cellStyle name="$ 2 8 4 2" xfId="489" xr:uid="{00000000-0005-0000-0000-0000B3010000}"/>
    <cellStyle name="$ 2 8 4 3" xfId="490" xr:uid="{00000000-0005-0000-0000-0000B4010000}"/>
    <cellStyle name="$ 2 8 5" xfId="491" xr:uid="{00000000-0005-0000-0000-0000B5010000}"/>
    <cellStyle name="$ 2 8 6" xfId="492" xr:uid="{00000000-0005-0000-0000-0000B6010000}"/>
    <cellStyle name="$ 2 9" xfId="493" xr:uid="{00000000-0005-0000-0000-0000B7010000}"/>
    <cellStyle name="$ 2 9 2" xfId="494" xr:uid="{00000000-0005-0000-0000-0000B8010000}"/>
    <cellStyle name="$ 2 9 2 2" xfId="495" xr:uid="{00000000-0005-0000-0000-0000B9010000}"/>
    <cellStyle name="$ 2 9 2 2 2" xfId="496" xr:uid="{00000000-0005-0000-0000-0000BA010000}"/>
    <cellStyle name="$ 2 9 2 2 3" xfId="497" xr:uid="{00000000-0005-0000-0000-0000BB010000}"/>
    <cellStyle name="$ 2 9 2 3" xfId="498" xr:uid="{00000000-0005-0000-0000-0000BC010000}"/>
    <cellStyle name="$ 2 9 2 4" xfId="499" xr:uid="{00000000-0005-0000-0000-0000BD010000}"/>
    <cellStyle name="$ 2 9 3" xfId="500" xr:uid="{00000000-0005-0000-0000-0000BE010000}"/>
    <cellStyle name="$ 2 9 3 2" xfId="501" xr:uid="{00000000-0005-0000-0000-0000BF010000}"/>
    <cellStyle name="$ 2 9 3 2 2" xfId="502" xr:uid="{00000000-0005-0000-0000-0000C0010000}"/>
    <cellStyle name="$ 2 9 3 2 3" xfId="503" xr:uid="{00000000-0005-0000-0000-0000C1010000}"/>
    <cellStyle name="$ 2 9 3 3" xfId="504" xr:uid="{00000000-0005-0000-0000-0000C2010000}"/>
    <cellStyle name="$ 2 9 3 4" xfId="505" xr:uid="{00000000-0005-0000-0000-0000C3010000}"/>
    <cellStyle name="$ 2 9 4" xfId="506" xr:uid="{00000000-0005-0000-0000-0000C4010000}"/>
    <cellStyle name="$ 2 9 4 2" xfId="507" xr:uid="{00000000-0005-0000-0000-0000C5010000}"/>
    <cellStyle name="$ 2 9 4 3" xfId="508" xr:uid="{00000000-0005-0000-0000-0000C6010000}"/>
    <cellStyle name="$ 2 9 5" xfId="509" xr:uid="{00000000-0005-0000-0000-0000C7010000}"/>
    <cellStyle name="$ 2 9 6" xfId="510" xr:uid="{00000000-0005-0000-0000-0000C8010000}"/>
    <cellStyle name="$ 3" xfId="511" xr:uid="{00000000-0005-0000-0000-0000C9010000}"/>
    <cellStyle name="$ 3 10" xfId="512" xr:uid="{00000000-0005-0000-0000-0000CA010000}"/>
    <cellStyle name="$ 3 10 2" xfId="513" xr:uid="{00000000-0005-0000-0000-0000CB010000}"/>
    <cellStyle name="$ 3 10 2 2" xfId="514" xr:uid="{00000000-0005-0000-0000-0000CC010000}"/>
    <cellStyle name="$ 3 10 2 3" xfId="515" xr:uid="{00000000-0005-0000-0000-0000CD010000}"/>
    <cellStyle name="$ 3 10 3" xfId="516" xr:uid="{00000000-0005-0000-0000-0000CE010000}"/>
    <cellStyle name="$ 3 10 4" xfId="517" xr:uid="{00000000-0005-0000-0000-0000CF010000}"/>
    <cellStyle name="$ 3 11" xfId="518" xr:uid="{00000000-0005-0000-0000-0000D0010000}"/>
    <cellStyle name="$ 3 11 2" xfId="519" xr:uid="{00000000-0005-0000-0000-0000D1010000}"/>
    <cellStyle name="$ 3 11 3" xfId="520" xr:uid="{00000000-0005-0000-0000-0000D2010000}"/>
    <cellStyle name="$ 3 12" xfId="521" xr:uid="{00000000-0005-0000-0000-0000D3010000}"/>
    <cellStyle name="$ 3 13" xfId="522" xr:uid="{00000000-0005-0000-0000-0000D4010000}"/>
    <cellStyle name="$ 3 2" xfId="523" xr:uid="{00000000-0005-0000-0000-0000D5010000}"/>
    <cellStyle name="$ 3 2 2" xfId="524" xr:uid="{00000000-0005-0000-0000-0000D6010000}"/>
    <cellStyle name="$ 3 2 2 2" xfId="525" xr:uid="{00000000-0005-0000-0000-0000D7010000}"/>
    <cellStyle name="$ 3 2 2 2 2" xfId="526" xr:uid="{00000000-0005-0000-0000-0000D8010000}"/>
    <cellStyle name="$ 3 2 2 2 2 2" xfId="527" xr:uid="{00000000-0005-0000-0000-0000D9010000}"/>
    <cellStyle name="$ 3 2 2 2 2 3" xfId="528" xr:uid="{00000000-0005-0000-0000-0000DA010000}"/>
    <cellStyle name="$ 3 2 2 2 3" xfId="529" xr:uid="{00000000-0005-0000-0000-0000DB010000}"/>
    <cellStyle name="$ 3 2 2 2 4" xfId="530" xr:uid="{00000000-0005-0000-0000-0000DC010000}"/>
    <cellStyle name="$ 3 2 2 3" xfId="531" xr:uid="{00000000-0005-0000-0000-0000DD010000}"/>
    <cellStyle name="$ 3 2 2 3 2" xfId="532" xr:uid="{00000000-0005-0000-0000-0000DE010000}"/>
    <cellStyle name="$ 3 2 2 3 2 2" xfId="533" xr:uid="{00000000-0005-0000-0000-0000DF010000}"/>
    <cellStyle name="$ 3 2 2 3 2 3" xfId="534" xr:uid="{00000000-0005-0000-0000-0000E0010000}"/>
    <cellStyle name="$ 3 2 2 3 3" xfId="535" xr:uid="{00000000-0005-0000-0000-0000E1010000}"/>
    <cellStyle name="$ 3 2 2 3 4" xfId="536" xr:uid="{00000000-0005-0000-0000-0000E2010000}"/>
    <cellStyle name="$ 3 2 2 4" xfId="537" xr:uid="{00000000-0005-0000-0000-0000E3010000}"/>
    <cellStyle name="$ 3 2 2 4 2" xfId="538" xr:uid="{00000000-0005-0000-0000-0000E4010000}"/>
    <cellStyle name="$ 3 2 2 4 3" xfId="539" xr:uid="{00000000-0005-0000-0000-0000E5010000}"/>
    <cellStyle name="$ 3 2 2 5" xfId="540" xr:uid="{00000000-0005-0000-0000-0000E6010000}"/>
    <cellStyle name="$ 3 2 2 6" xfId="541" xr:uid="{00000000-0005-0000-0000-0000E7010000}"/>
    <cellStyle name="$ 3 2 3" xfId="542" xr:uid="{00000000-0005-0000-0000-0000E8010000}"/>
    <cellStyle name="$ 3 2 3 2" xfId="543" xr:uid="{00000000-0005-0000-0000-0000E9010000}"/>
    <cellStyle name="$ 3 2 3 2 2" xfId="544" xr:uid="{00000000-0005-0000-0000-0000EA010000}"/>
    <cellStyle name="$ 3 2 3 2 2 2" xfId="545" xr:uid="{00000000-0005-0000-0000-0000EB010000}"/>
    <cellStyle name="$ 3 2 3 2 2 3" xfId="546" xr:uid="{00000000-0005-0000-0000-0000EC010000}"/>
    <cellStyle name="$ 3 2 3 2 3" xfId="547" xr:uid="{00000000-0005-0000-0000-0000ED010000}"/>
    <cellStyle name="$ 3 2 3 2 4" xfId="548" xr:uid="{00000000-0005-0000-0000-0000EE010000}"/>
    <cellStyle name="$ 3 2 3 3" xfId="549" xr:uid="{00000000-0005-0000-0000-0000EF010000}"/>
    <cellStyle name="$ 3 2 3 3 2" xfId="550" xr:uid="{00000000-0005-0000-0000-0000F0010000}"/>
    <cellStyle name="$ 3 2 3 3 2 2" xfId="551" xr:uid="{00000000-0005-0000-0000-0000F1010000}"/>
    <cellStyle name="$ 3 2 3 3 2 3" xfId="552" xr:uid="{00000000-0005-0000-0000-0000F2010000}"/>
    <cellStyle name="$ 3 2 3 3 3" xfId="553" xr:uid="{00000000-0005-0000-0000-0000F3010000}"/>
    <cellStyle name="$ 3 2 3 3 4" xfId="554" xr:uid="{00000000-0005-0000-0000-0000F4010000}"/>
    <cellStyle name="$ 3 2 3 4" xfId="555" xr:uid="{00000000-0005-0000-0000-0000F5010000}"/>
    <cellStyle name="$ 3 2 3 4 2" xfId="556" xr:uid="{00000000-0005-0000-0000-0000F6010000}"/>
    <cellStyle name="$ 3 2 3 4 3" xfId="557" xr:uid="{00000000-0005-0000-0000-0000F7010000}"/>
    <cellStyle name="$ 3 2 3 5" xfId="558" xr:uid="{00000000-0005-0000-0000-0000F8010000}"/>
    <cellStyle name="$ 3 2 3 6" xfId="559" xr:uid="{00000000-0005-0000-0000-0000F9010000}"/>
    <cellStyle name="$ 3 2 4" xfId="560" xr:uid="{00000000-0005-0000-0000-0000FA010000}"/>
    <cellStyle name="$ 3 2 4 2" xfId="561" xr:uid="{00000000-0005-0000-0000-0000FB010000}"/>
    <cellStyle name="$ 3 2 4 2 2" xfId="562" xr:uid="{00000000-0005-0000-0000-0000FC010000}"/>
    <cellStyle name="$ 3 2 4 2 2 2" xfId="563" xr:uid="{00000000-0005-0000-0000-0000FD010000}"/>
    <cellStyle name="$ 3 2 4 2 2 3" xfId="564" xr:uid="{00000000-0005-0000-0000-0000FE010000}"/>
    <cellStyle name="$ 3 2 4 2 3" xfId="565" xr:uid="{00000000-0005-0000-0000-0000FF010000}"/>
    <cellStyle name="$ 3 2 4 2 4" xfId="566" xr:uid="{00000000-0005-0000-0000-000000020000}"/>
    <cellStyle name="$ 3 2 4 3" xfId="567" xr:uid="{00000000-0005-0000-0000-000001020000}"/>
    <cellStyle name="$ 3 2 4 3 2" xfId="568" xr:uid="{00000000-0005-0000-0000-000002020000}"/>
    <cellStyle name="$ 3 2 4 3 3" xfId="569" xr:uid="{00000000-0005-0000-0000-000003020000}"/>
    <cellStyle name="$ 3 2 4 4" xfId="570" xr:uid="{00000000-0005-0000-0000-000004020000}"/>
    <cellStyle name="$ 3 2 4 5" xfId="571" xr:uid="{00000000-0005-0000-0000-000005020000}"/>
    <cellStyle name="$ 3 2 5" xfId="572" xr:uid="{00000000-0005-0000-0000-000006020000}"/>
    <cellStyle name="$ 3 2 5 2" xfId="573" xr:uid="{00000000-0005-0000-0000-000007020000}"/>
    <cellStyle name="$ 3 2 5 2 2" xfId="574" xr:uid="{00000000-0005-0000-0000-000008020000}"/>
    <cellStyle name="$ 3 2 5 2 3" xfId="575" xr:uid="{00000000-0005-0000-0000-000009020000}"/>
    <cellStyle name="$ 3 2 5 3" xfId="576" xr:uid="{00000000-0005-0000-0000-00000A020000}"/>
    <cellStyle name="$ 3 2 5 4" xfId="577" xr:uid="{00000000-0005-0000-0000-00000B020000}"/>
    <cellStyle name="$ 3 2 6" xfId="578" xr:uid="{00000000-0005-0000-0000-00000C020000}"/>
    <cellStyle name="$ 3 2 6 2" xfId="579" xr:uid="{00000000-0005-0000-0000-00000D020000}"/>
    <cellStyle name="$ 3 2 6 2 2" xfId="580" xr:uid="{00000000-0005-0000-0000-00000E020000}"/>
    <cellStyle name="$ 3 2 6 2 3" xfId="581" xr:uid="{00000000-0005-0000-0000-00000F020000}"/>
    <cellStyle name="$ 3 2 6 3" xfId="582" xr:uid="{00000000-0005-0000-0000-000010020000}"/>
    <cellStyle name="$ 3 2 6 4" xfId="583" xr:uid="{00000000-0005-0000-0000-000011020000}"/>
    <cellStyle name="$ 3 2 7" xfId="584" xr:uid="{00000000-0005-0000-0000-000012020000}"/>
    <cellStyle name="$ 3 2 7 2" xfId="585" xr:uid="{00000000-0005-0000-0000-000013020000}"/>
    <cellStyle name="$ 3 2 7 3" xfId="586" xr:uid="{00000000-0005-0000-0000-000014020000}"/>
    <cellStyle name="$ 3 2 8" xfId="587" xr:uid="{00000000-0005-0000-0000-000015020000}"/>
    <cellStyle name="$ 3 2 9" xfId="588" xr:uid="{00000000-0005-0000-0000-000016020000}"/>
    <cellStyle name="$ 3 3" xfId="589" xr:uid="{00000000-0005-0000-0000-000017020000}"/>
    <cellStyle name="$ 3 3 2" xfId="590" xr:uid="{00000000-0005-0000-0000-000018020000}"/>
    <cellStyle name="$ 3 3 2 2" xfId="591" xr:uid="{00000000-0005-0000-0000-000019020000}"/>
    <cellStyle name="$ 3 3 2 2 2" xfId="592" xr:uid="{00000000-0005-0000-0000-00001A020000}"/>
    <cellStyle name="$ 3 3 2 2 2 2" xfId="593" xr:uid="{00000000-0005-0000-0000-00001B020000}"/>
    <cellStyle name="$ 3 3 2 2 2 3" xfId="594" xr:uid="{00000000-0005-0000-0000-00001C020000}"/>
    <cellStyle name="$ 3 3 2 2 3" xfId="595" xr:uid="{00000000-0005-0000-0000-00001D020000}"/>
    <cellStyle name="$ 3 3 2 2 4" xfId="596" xr:uid="{00000000-0005-0000-0000-00001E020000}"/>
    <cellStyle name="$ 3 3 2 3" xfId="597" xr:uid="{00000000-0005-0000-0000-00001F020000}"/>
    <cellStyle name="$ 3 3 2 3 2" xfId="598" xr:uid="{00000000-0005-0000-0000-000020020000}"/>
    <cellStyle name="$ 3 3 2 3 2 2" xfId="599" xr:uid="{00000000-0005-0000-0000-000021020000}"/>
    <cellStyle name="$ 3 3 2 3 2 3" xfId="600" xr:uid="{00000000-0005-0000-0000-000022020000}"/>
    <cellStyle name="$ 3 3 2 3 3" xfId="601" xr:uid="{00000000-0005-0000-0000-000023020000}"/>
    <cellStyle name="$ 3 3 2 3 4" xfId="602" xr:uid="{00000000-0005-0000-0000-000024020000}"/>
    <cellStyle name="$ 3 3 2 4" xfId="603" xr:uid="{00000000-0005-0000-0000-000025020000}"/>
    <cellStyle name="$ 3 3 2 4 2" xfId="604" xr:uid="{00000000-0005-0000-0000-000026020000}"/>
    <cellStyle name="$ 3 3 2 4 3" xfId="605" xr:uid="{00000000-0005-0000-0000-000027020000}"/>
    <cellStyle name="$ 3 3 2 5" xfId="606" xr:uid="{00000000-0005-0000-0000-000028020000}"/>
    <cellStyle name="$ 3 3 2 6" xfId="607" xr:uid="{00000000-0005-0000-0000-000029020000}"/>
    <cellStyle name="$ 3 3 3" xfId="608" xr:uid="{00000000-0005-0000-0000-00002A020000}"/>
    <cellStyle name="$ 3 3 3 2" xfId="609" xr:uid="{00000000-0005-0000-0000-00002B020000}"/>
    <cellStyle name="$ 3 3 3 2 2" xfId="610" xr:uid="{00000000-0005-0000-0000-00002C020000}"/>
    <cellStyle name="$ 3 3 3 2 2 2" xfId="611" xr:uid="{00000000-0005-0000-0000-00002D020000}"/>
    <cellStyle name="$ 3 3 3 2 2 3" xfId="612" xr:uid="{00000000-0005-0000-0000-00002E020000}"/>
    <cellStyle name="$ 3 3 3 2 3" xfId="613" xr:uid="{00000000-0005-0000-0000-00002F020000}"/>
    <cellStyle name="$ 3 3 3 2 4" xfId="614" xr:uid="{00000000-0005-0000-0000-000030020000}"/>
    <cellStyle name="$ 3 3 3 3" xfId="615" xr:uid="{00000000-0005-0000-0000-000031020000}"/>
    <cellStyle name="$ 3 3 3 3 2" xfId="616" xr:uid="{00000000-0005-0000-0000-000032020000}"/>
    <cellStyle name="$ 3 3 3 3 2 2" xfId="617" xr:uid="{00000000-0005-0000-0000-000033020000}"/>
    <cellStyle name="$ 3 3 3 3 2 3" xfId="618" xr:uid="{00000000-0005-0000-0000-000034020000}"/>
    <cellStyle name="$ 3 3 3 3 3" xfId="619" xr:uid="{00000000-0005-0000-0000-000035020000}"/>
    <cellStyle name="$ 3 3 3 3 4" xfId="620" xr:uid="{00000000-0005-0000-0000-000036020000}"/>
    <cellStyle name="$ 3 3 3 4" xfId="621" xr:uid="{00000000-0005-0000-0000-000037020000}"/>
    <cellStyle name="$ 3 3 3 4 2" xfId="622" xr:uid="{00000000-0005-0000-0000-000038020000}"/>
    <cellStyle name="$ 3 3 3 4 3" xfId="623" xr:uid="{00000000-0005-0000-0000-000039020000}"/>
    <cellStyle name="$ 3 3 3 5" xfId="624" xr:uid="{00000000-0005-0000-0000-00003A020000}"/>
    <cellStyle name="$ 3 3 3 6" xfId="625" xr:uid="{00000000-0005-0000-0000-00003B020000}"/>
    <cellStyle name="$ 3 3 4" xfId="626" xr:uid="{00000000-0005-0000-0000-00003C020000}"/>
    <cellStyle name="$ 3 3 4 2" xfId="627" xr:uid="{00000000-0005-0000-0000-00003D020000}"/>
    <cellStyle name="$ 3 3 4 2 2" xfId="628" xr:uid="{00000000-0005-0000-0000-00003E020000}"/>
    <cellStyle name="$ 3 3 4 2 2 2" xfId="629" xr:uid="{00000000-0005-0000-0000-00003F020000}"/>
    <cellStyle name="$ 3 3 4 2 2 3" xfId="630" xr:uid="{00000000-0005-0000-0000-000040020000}"/>
    <cellStyle name="$ 3 3 4 2 3" xfId="631" xr:uid="{00000000-0005-0000-0000-000041020000}"/>
    <cellStyle name="$ 3 3 4 2 4" xfId="632" xr:uid="{00000000-0005-0000-0000-000042020000}"/>
    <cellStyle name="$ 3 3 4 3" xfId="633" xr:uid="{00000000-0005-0000-0000-000043020000}"/>
    <cellStyle name="$ 3 3 4 3 2" xfId="634" xr:uid="{00000000-0005-0000-0000-000044020000}"/>
    <cellStyle name="$ 3 3 4 3 3" xfId="635" xr:uid="{00000000-0005-0000-0000-000045020000}"/>
    <cellStyle name="$ 3 3 4 4" xfId="636" xr:uid="{00000000-0005-0000-0000-000046020000}"/>
    <cellStyle name="$ 3 3 4 5" xfId="637" xr:uid="{00000000-0005-0000-0000-000047020000}"/>
    <cellStyle name="$ 3 3 5" xfId="638" xr:uid="{00000000-0005-0000-0000-000048020000}"/>
    <cellStyle name="$ 3 3 5 2" xfId="639" xr:uid="{00000000-0005-0000-0000-000049020000}"/>
    <cellStyle name="$ 3 3 5 2 2" xfId="640" xr:uid="{00000000-0005-0000-0000-00004A020000}"/>
    <cellStyle name="$ 3 3 5 2 3" xfId="641" xr:uid="{00000000-0005-0000-0000-00004B020000}"/>
    <cellStyle name="$ 3 3 5 3" xfId="642" xr:uid="{00000000-0005-0000-0000-00004C020000}"/>
    <cellStyle name="$ 3 3 5 4" xfId="643" xr:uid="{00000000-0005-0000-0000-00004D020000}"/>
    <cellStyle name="$ 3 3 6" xfId="644" xr:uid="{00000000-0005-0000-0000-00004E020000}"/>
    <cellStyle name="$ 3 3 6 2" xfId="645" xr:uid="{00000000-0005-0000-0000-00004F020000}"/>
    <cellStyle name="$ 3 3 6 2 2" xfId="646" xr:uid="{00000000-0005-0000-0000-000050020000}"/>
    <cellStyle name="$ 3 3 6 2 3" xfId="647" xr:uid="{00000000-0005-0000-0000-000051020000}"/>
    <cellStyle name="$ 3 3 6 3" xfId="648" xr:uid="{00000000-0005-0000-0000-000052020000}"/>
    <cellStyle name="$ 3 3 6 4" xfId="649" xr:uid="{00000000-0005-0000-0000-000053020000}"/>
    <cellStyle name="$ 3 3 7" xfId="650" xr:uid="{00000000-0005-0000-0000-000054020000}"/>
    <cellStyle name="$ 3 3 7 2" xfId="651" xr:uid="{00000000-0005-0000-0000-000055020000}"/>
    <cellStyle name="$ 3 3 7 3" xfId="652" xr:uid="{00000000-0005-0000-0000-000056020000}"/>
    <cellStyle name="$ 3 3 8" xfId="653" xr:uid="{00000000-0005-0000-0000-000057020000}"/>
    <cellStyle name="$ 3 3 9" xfId="654" xr:uid="{00000000-0005-0000-0000-000058020000}"/>
    <cellStyle name="$ 3 4" xfId="655" xr:uid="{00000000-0005-0000-0000-000059020000}"/>
    <cellStyle name="$ 3 4 2" xfId="656" xr:uid="{00000000-0005-0000-0000-00005A020000}"/>
    <cellStyle name="$ 3 4 2 2" xfId="657" xr:uid="{00000000-0005-0000-0000-00005B020000}"/>
    <cellStyle name="$ 3 4 2 2 2" xfId="658" xr:uid="{00000000-0005-0000-0000-00005C020000}"/>
    <cellStyle name="$ 3 4 2 2 2 2" xfId="659" xr:uid="{00000000-0005-0000-0000-00005D020000}"/>
    <cellStyle name="$ 3 4 2 2 2 3" xfId="660" xr:uid="{00000000-0005-0000-0000-00005E020000}"/>
    <cellStyle name="$ 3 4 2 2 3" xfId="661" xr:uid="{00000000-0005-0000-0000-00005F020000}"/>
    <cellStyle name="$ 3 4 2 2 4" xfId="662" xr:uid="{00000000-0005-0000-0000-000060020000}"/>
    <cellStyle name="$ 3 4 2 3" xfId="663" xr:uid="{00000000-0005-0000-0000-000061020000}"/>
    <cellStyle name="$ 3 4 2 3 2" xfId="664" xr:uid="{00000000-0005-0000-0000-000062020000}"/>
    <cellStyle name="$ 3 4 2 3 2 2" xfId="665" xr:uid="{00000000-0005-0000-0000-000063020000}"/>
    <cellStyle name="$ 3 4 2 3 2 3" xfId="666" xr:uid="{00000000-0005-0000-0000-000064020000}"/>
    <cellStyle name="$ 3 4 2 3 3" xfId="667" xr:uid="{00000000-0005-0000-0000-000065020000}"/>
    <cellStyle name="$ 3 4 2 3 4" xfId="668" xr:uid="{00000000-0005-0000-0000-000066020000}"/>
    <cellStyle name="$ 3 4 2 4" xfId="669" xr:uid="{00000000-0005-0000-0000-000067020000}"/>
    <cellStyle name="$ 3 4 2 4 2" xfId="670" xr:uid="{00000000-0005-0000-0000-000068020000}"/>
    <cellStyle name="$ 3 4 2 4 3" xfId="671" xr:uid="{00000000-0005-0000-0000-000069020000}"/>
    <cellStyle name="$ 3 4 2 5" xfId="672" xr:uid="{00000000-0005-0000-0000-00006A020000}"/>
    <cellStyle name="$ 3 4 2 6" xfId="673" xr:uid="{00000000-0005-0000-0000-00006B020000}"/>
    <cellStyle name="$ 3 4 3" xfId="674" xr:uid="{00000000-0005-0000-0000-00006C020000}"/>
    <cellStyle name="$ 3 4 3 2" xfId="675" xr:uid="{00000000-0005-0000-0000-00006D020000}"/>
    <cellStyle name="$ 3 4 3 2 2" xfId="676" xr:uid="{00000000-0005-0000-0000-00006E020000}"/>
    <cellStyle name="$ 3 4 3 2 2 2" xfId="677" xr:uid="{00000000-0005-0000-0000-00006F020000}"/>
    <cellStyle name="$ 3 4 3 2 2 3" xfId="678" xr:uid="{00000000-0005-0000-0000-000070020000}"/>
    <cellStyle name="$ 3 4 3 2 3" xfId="679" xr:uid="{00000000-0005-0000-0000-000071020000}"/>
    <cellStyle name="$ 3 4 3 2 4" xfId="680" xr:uid="{00000000-0005-0000-0000-000072020000}"/>
    <cellStyle name="$ 3 4 3 3" xfId="681" xr:uid="{00000000-0005-0000-0000-000073020000}"/>
    <cellStyle name="$ 3 4 3 3 2" xfId="682" xr:uid="{00000000-0005-0000-0000-000074020000}"/>
    <cellStyle name="$ 3 4 3 3 2 2" xfId="683" xr:uid="{00000000-0005-0000-0000-000075020000}"/>
    <cellStyle name="$ 3 4 3 3 2 3" xfId="684" xr:uid="{00000000-0005-0000-0000-000076020000}"/>
    <cellStyle name="$ 3 4 3 3 3" xfId="685" xr:uid="{00000000-0005-0000-0000-000077020000}"/>
    <cellStyle name="$ 3 4 3 3 4" xfId="686" xr:uid="{00000000-0005-0000-0000-000078020000}"/>
    <cellStyle name="$ 3 4 3 4" xfId="687" xr:uid="{00000000-0005-0000-0000-000079020000}"/>
    <cellStyle name="$ 3 4 3 4 2" xfId="688" xr:uid="{00000000-0005-0000-0000-00007A020000}"/>
    <cellStyle name="$ 3 4 3 4 3" xfId="689" xr:uid="{00000000-0005-0000-0000-00007B020000}"/>
    <cellStyle name="$ 3 4 3 5" xfId="690" xr:uid="{00000000-0005-0000-0000-00007C020000}"/>
    <cellStyle name="$ 3 4 3 6" xfId="691" xr:uid="{00000000-0005-0000-0000-00007D020000}"/>
    <cellStyle name="$ 3 4 4" xfId="692" xr:uid="{00000000-0005-0000-0000-00007E020000}"/>
    <cellStyle name="$ 3 4 4 2" xfId="693" xr:uid="{00000000-0005-0000-0000-00007F020000}"/>
    <cellStyle name="$ 3 4 4 2 2" xfId="694" xr:uid="{00000000-0005-0000-0000-000080020000}"/>
    <cellStyle name="$ 3 4 4 2 2 2" xfId="695" xr:uid="{00000000-0005-0000-0000-000081020000}"/>
    <cellStyle name="$ 3 4 4 2 2 3" xfId="696" xr:uid="{00000000-0005-0000-0000-000082020000}"/>
    <cellStyle name="$ 3 4 4 2 3" xfId="697" xr:uid="{00000000-0005-0000-0000-000083020000}"/>
    <cellStyle name="$ 3 4 4 2 4" xfId="698" xr:uid="{00000000-0005-0000-0000-000084020000}"/>
    <cellStyle name="$ 3 4 4 3" xfId="699" xr:uid="{00000000-0005-0000-0000-000085020000}"/>
    <cellStyle name="$ 3 4 4 3 2" xfId="700" xr:uid="{00000000-0005-0000-0000-000086020000}"/>
    <cellStyle name="$ 3 4 4 3 3" xfId="701" xr:uid="{00000000-0005-0000-0000-000087020000}"/>
    <cellStyle name="$ 3 4 4 4" xfId="702" xr:uid="{00000000-0005-0000-0000-000088020000}"/>
    <cellStyle name="$ 3 4 4 5" xfId="703" xr:uid="{00000000-0005-0000-0000-000089020000}"/>
    <cellStyle name="$ 3 4 5" xfId="704" xr:uid="{00000000-0005-0000-0000-00008A020000}"/>
    <cellStyle name="$ 3 4 5 2" xfId="705" xr:uid="{00000000-0005-0000-0000-00008B020000}"/>
    <cellStyle name="$ 3 4 5 2 2" xfId="706" xr:uid="{00000000-0005-0000-0000-00008C020000}"/>
    <cellStyle name="$ 3 4 5 2 3" xfId="707" xr:uid="{00000000-0005-0000-0000-00008D020000}"/>
    <cellStyle name="$ 3 4 5 3" xfId="708" xr:uid="{00000000-0005-0000-0000-00008E020000}"/>
    <cellStyle name="$ 3 4 5 4" xfId="709" xr:uid="{00000000-0005-0000-0000-00008F020000}"/>
    <cellStyle name="$ 3 4 6" xfId="710" xr:uid="{00000000-0005-0000-0000-000090020000}"/>
    <cellStyle name="$ 3 4 6 2" xfId="711" xr:uid="{00000000-0005-0000-0000-000091020000}"/>
    <cellStyle name="$ 3 4 6 2 2" xfId="712" xr:uid="{00000000-0005-0000-0000-000092020000}"/>
    <cellStyle name="$ 3 4 6 2 3" xfId="713" xr:uid="{00000000-0005-0000-0000-000093020000}"/>
    <cellStyle name="$ 3 4 6 3" xfId="714" xr:uid="{00000000-0005-0000-0000-000094020000}"/>
    <cellStyle name="$ 3 4 6 4" xfId="715" xr:uid="{00000000-0005-0000-0000-000095020000}"/>
    <cellStyle name="$ 3 4 7" xfId="716" xr:uid="{00000000-0005-0000-0000-000096020000}"/>
    <cellStyle name="$ 3 4 7 2" xfId="717" xr:uid="{00000000-0005-0000-0000-000097020000}"/>
    <cellStyle name="$ 3 4 7 3" xfId="718" xr:uid="{00000000-0005-0000-0000-000098020000}"/>
    <cellStyle name="$ 3 4 8" xfId="719" xr:uid="{00000000-0005-0000-0000-000099020000}"/>
    <cellStyle name="$ 3 4 9" xfId="720" xr:uid="{00000000-0005-0000-0000-00009A020000}"/>
    <cellStyle name="$ 3 5" xfId="721" xr:uid="{00000000-0005-0000-0000-00009B020000}"/>
    <cellStyle name="$ 3 5 2" xfId="722" xr:uid="{00000000-0005-0000-0000-00009C020000}"/>
    <cellStyle name="$ 3 5 2 2" xfId="723" xr:uid="{00000000-0005-0000-0000-00009D020000}"/>
    <cellStyle name="$ 3 5 2 2 2" xfId="724" xr:uid="{00000000-0005-0000-0000-00009E020000}"/>
    <cellStyle name="$ 3 5 2 2 2 2" xfId="725" xr:uid="{00000000-0005-0000-0000-00009F020000}"/>
    <cellStyle name="$ 3 5 2 2 2 3" xfId="726" xr:uid="{00000000-0005-0000-0000-0000A0020000}"/>
    <cellStyle name="$ 3 5 2 2 3" xfId="727" xr:uid="{00000000-0005-0000-0000-0000A1020000}"/>
    <cellStyle name="$ 3 5 2 2 4" xfId="728" xr:uid="{00000000-0005-0000-0000-0000A2020000}"/>
    <cellStyle name="$ 3 5 2 3" xfId="729" xr:uid="{00000000-0005-0000-0000-0000A3020000}"/>
    <cellStyle name="$ 3 5 2 3 2" xfId="730" xr:uid="{00000000-0005-0000-0000-0000A4020000}"/>
    <cellStyle name="$ 3 5 2 3 2 2" xfId="731" xr:uid="{00000000-0005-0000-0000-0000A5020000}"/>
    <cellStyle name="$ 3 5 2 3 2 3" xfId="732" xr:uid="{00000000-0005-0000-0000-0000A6020000}"/>
    <cellStyle name="$ 3 5 2 3 3" xfId="733" xr:uid="{00000000-0005-0000-0000-0000A7020000}"/>
    <cellStyle name="$ 3 5 2 3 4" xfId="734" xr:uid="{00000000-0005-0000-0000-0000A8020000}"/>
    <cellStyle name="$ 3 5 2 4" xfId="735" xr:uid="{00000000-0005-0000-0000-0000A9020000}"/>
    <cellStyle name="$ 3 5 2 4 2" xfId="736" xr:uid="{00000000-0005-0000-0000-0000AA020000}"/>
    <cellStyle name="$ 3 5 2 4 3" xfId="737" xr:uid="{00000000-0005-0000-0000-0000AB020000}"/>
    <cellStyle name="$ 3 5 2 5" xfId="738" xr:uid="{00000000-0005-0000-0000-0000AC020000}"/>
    <cellStyle name="$ 3 5 2 6" xfId="739" xr:uid="{00000000-0005-0000-0000-0000AD020000}"/>
    <cellStyle name="$ 3 5 3" xfId="740" xr:uid="{00000000-0005-0000-0000-0000AE020000}"/>
    <cellStyle name="$ 3 5 3 2" xfId="741" xr:uid="{00000000-0005-0000-0000-0000AF020000}"/>
    <cellStyle name="$ 3 5 3 2 2" xfId="742" xr:uid="{00000000-0005-0000-0000-0000B0020000}"/>
    <cellStyle name="$ 3 5 3 2 2 2" xfId="743" xr:uid="{00000000-0005-0000-0000-0000B1020000}"/>
    <cellStyle name="$ 3 5 3 2 2 3" xfId="744" xr:uid="{00000000-0005-0000-0000-0000B2020000}"/>
    <cellStyle name="$ 3 5 3 2 3" xfId="745" xr:uid="{00000000-0005-0000-0000-0000B3020000}"/>
    <cellStyle name="$ 3 5 3 2 4" xfId="746" xr:uid="{00000000-0005-0000-0000-0000B4020000}"/>
    <cellStyle name="$ 3 5 3 3" xfId="747" xr:uid="{00000000-0005-0000-0000-0000B5020000}"/>
    <cellStyle name="$ 3 5 3 3 2" xfId="748" xr:uid="{00000000-0005-0000-0000-0000B6020000}"/>
    <cellStyle name="$ 3 5 3 3 2 2" xfId="749" xr:uid="{00000000-0005-0000-0000-0000B7020000}"/>
    <cellStyle name="$ 3 5 3 3 2 3" xfId="750" xr:uid="{00000000-0005-0000-0000-0000B8020000}"/>
    <cellStyle name="$ 3 5 3 3 3" xfId="751" xr:uid="{00000000-0005-0000-0000-0000B9020000}"/>
    <cellStyle name="$ 3 5 3 3 4" xfId="752" xr:uid="{00000000-0005-0000-0000-0000BA020000}"/>
    <cellStyle name="$ 3 5 3 4" xfId="753" xr:uid="{00000000-0005-0000-0000-0000BB020000}"/>
    <cellStyle name="$ 3 5 3 4 2" xfId="754" xr:uid="{00000000-0005-0000-0000-0000BC020000}"/>
    <cellStyle name="$ 3 5 3 4 3" xfId="755" xr:uid="{00000000-0005-0000-0000-0000BD020000}"/>
    <cellStyle name="$ 3 5 3 5" xfId="756" xr:uid="{00000000-0005-0000-0000-0000BE020000}"/>
    <cellStyle name="$ 3 5 3 6" xfId="757" xr:uid="{00000000-0005-0000-0000-0000BF020000}"/>
    <cellStyle name="$ 3 5 4" xfId="758" xr:uid="{00000000-0005-0000-0000-0000C0020000}"/>
    <cellStyle name="$ 3 5 4 2" xfId="759" xr:uid="{00000000-0005-0000-0000-0000C1020000}"/>
    <cellStyle name="$ 3 5 4 2 2" xfId="760" xr:uid="{00000000-0005-0000-0000-0000C2020000}"/>
    <cellStyle name="$ 3 5 4 2 2 2" xfId="761" xr:uid="{00000000-0005-0000-0000-0000C3020000}"/>
    <cellStyle name="$ 3 5 4 2 2 3" xfId="762" xr:uid="{00000000-0005-0000-0000-0000C4020000}"/>
    <cellStyle name="$ 3 5 4 2 3" xfId="763" xr:uid="{00000000-0005-0000-0000-0000C5020000}"/>
    <cellStyle name="$ 3 5 4 2 4" xfId="764" xr:uid="{00000000-0005-0000-0000-0000C6020000}"/>
    <cellStyle name="$ 3 5 4 3" xfId="765" xr:uid="{00000000-0005-0000-0000-0000C7020000}"/>
    <cellStyle name="$ 3 5 4 3 2" xfId="766" xr:uid="{00000000-0005-0000-0000-0000C8020000}"/>
    <cellStyle name="$ 3 5 4 3 3" xfId="767" xr:uid="{00000000-0005-0000-0000-0000C9020000}"/>
    <cellStyle name="$ 3 5 4 4" xfId="768" xr:uid="{00000000-0005-0000-0000-0000CA020000}"/>
    <cellStyle name="$ 3 5 4 5" xfId="769" xr:uid="{00000000-0005-0000-0000-0000CB020000}"/>
    <cellStyle name="$ 3 5 5" xfId="770" xr:uid="{00000000-0005-0000-0000-0000CC020000}"/>
    <cellStyle name="$ 3 5 5 2" xfId="771" xr:uid="{00000000-0005-0000-0000-0000CD020000}"/>
    <cellStyle name="$ 3 5 5 2 2" xfId="772" xr:uid="{00000000-0005-0000-0000-0000CE020000}"/>
    <cellStyle name="$ 3 5 5 2 3" xfId="773" xr:uid="{00000000-0005-0000-0000-0000CF020000}"/>
    <cellStyle name="$ 3 5 5 3" xfId="774" xr:uid="{00000000-0005-0000-0000-0000D0020000}"/>
    <cellStyle name="$ 3 5 5 4" xfId="775" xr:uid="{00000000-0005-0000-0000-0000D1020000}"/>
    <cellStyle name="$ 3 5 6" xfId="776" xr:uid="{00000000-0005-0000-0000-0000D2020000}"/>
    <cellStyle name="$ 3 5 6 2" xfId="777" xr:uid="{00000000-0005-0000-0000-0000D3020000}"/>
    <cellStyle name="$ 3 5 6 2 2" xfId="778" xr:uid="{00000000-0005-0000-0000-0000D4020000}"/>
    <cellStyle name="$ 3 5 6 2 3" xfId="779" xr:uid="{00000000-0005-0000-0000-0000D5020000}"/>
    <cellStyle name="$ 3 5 6 3" xfId="780" xr:uid="{00000000-0005-0000-0000-0000D6020000}"/>
    <cellStyle name="$ 3 5 6 4" xfId="781" xr:uid="{00000000-0005-0000-0000-0000D7020000}"/>
    <cellStyle name="$ 3 5 7" xfId="782" xr:uid="{00000000-0005-0000-0000-0000D8020000}"/>
    <cellStyle name="$ 3 5 7 2" xfId="783" xr:uid="{00000000-0005-0000-0000-0000D9020000}"/>
    <cellStyle name="$ 3 5 7 3" xfId="784" xr:uid="{00000000-0005-0000-0000-0000DA020000}"/>
    <cellStyle name="$ 3 5 8" xfId="785" xr:uid="{00000000-0005-0000-0000-0000DB020000}"/>
    <cellStyle name="$ 3 5 9" xfId="786" xr:uid="{00000000-0005-0000-0000-0000DC020000}"/>
    <cellStyle name="$ 3 6" xfId="787" xr:uid="{00000000-0005-0000-0000-0000DD020000}"/>
    <cellStyle name="$ 3 6 2" xfId="788" xr:uid="{00000000-0005-0000-0000-0000DE020000}"/>
    <cellStyle name="$ 3 6 2 2" xfId="789" xr:uid="{00000000-0005-0000-0000-0000DF020000}"/>
    <cellStyle name="$ 3 6 2 2 2" xfId="790" xr:uid="{00000000-0005-0000-0000-0000E0020000}"/>
    <cellStyle name="$ 3 6 2 2 2 2" xfId="791" xr:uid="{00000000-0005-0000-0000-0000E1020000}"/>
    <cellStyle name="$ 3 6 2 2 2 3" xfId="792" xr:uid="{00000000-0005-0000-0000-0000E2020000}"/>
    <cellStyle name="$ 3 6 2 2 3" xfId="793" xr:uid="{00000000-0005-0000-0000-0000E3020000}"/>
    <cellStyle name="$ 3 6 2 2 4" xfId="794" xr:uid="{00000000-0005-0000-0000-0000E4020000}"/>
    <cellStyle name="$ 3 6 2 3" xfId="795" xr:uid="{00000000-0005-0000-0000-0000E5020000}"/>
    <cellStyle name="$ 3 6 2 3 2" xfId="796" xr:uid="{00000000-0005-0000-0000-0000E6020000}"/>
    <cellStyle name="$ 3 6 2 3 2 2" xfId="797" xr:uid="{00000000-0005-0000-0000-0000E7020000}"/>
    <cellStyle name="$ 3 6 2 3 2 3" xfId="798" xr:uid="{00000000-0005-0000-0000-0000E8020000}"/>
    <cellStyle name="$ 3 6 2 3 3" xfId="799" xr:uid="{00000000-0005-0000-0000-0000E9020000}"/>
    <cellStyle name="$ 3 6 2 3 4" xfId="800" xr:uid="{00000000-0005-0000-0000-0000EA020000}"/>
    <cellStyle name="$ 3 6 2 4" xfId="801" xr:uid="{00000000-0005-0000-0000-0000EB020000}"/>
    <cellStyle name="$ 3 6 2 4 2" xfId="802" xr:uid="{00000000-0005-0000-0000-0000EC020000}"/>
    <cellStyle name="$ 3 6 2 4 3" xfId="803" xr:uid="{00000000-0005-0000-0000-0000ED020000}"/>
    <cellStyle name="$ 3 6 2 5" xfId="804" xr:uid="{00000000-0005-0000-0000-0000EE020000}"/>
    <cellStyle name="$ 3 6 2 6" xfId="805" xr:uid="{00000000-0005-0000-0000-0000EF020000}"/>
    <cellStyle name="$ 3 6 3" xfId="806" xr:uid="{00000000-0005-0000-0000-0000F0020000}"/>
    <cellStyle name="$ 3 6 3 2" xfId="807" xr:uid="{00000000-0005-0000-0000-0000F1020000}"/>
    <cellStyle name="$ 3 6 3 2 2" xfId="808" xr:uid="{00000000-0005-0000-0000-0000F2020000}"/>
    <cellStyle name="$ 3 6 3 2 2 2" xfId="809" xr:uid="{00000000-0005-0000-0000-0000F3020000}"/>
    <cellStyle name="$ 3 6 3 2 2 3" xfId="810" xr:uid="{00000000-0005-0000-0000-0000F4020000}"/>
    <cellStyle name="$ 3 6 3 2 3" xfId="811" xr:uid="{00000000-0005-0000-0000-0000F5020000}"/>
    <cellStyle name="$ 3 6 3 2 4" xfId="812" xr:uid="{00000000-0005-0000-0000-0000F6020000}"/>
    <cellStyle name="$ 3 6 3 3" xfId="813" xr:uid="{00000000-0005-0000-0000-0000F7020000}"/>
    <cellStyle name="$ 3 6 3 3 2" xfId="814" xr:uid="{00000000-0005-0000-0000-0000F8020000}"/>
    <cellStyle name="$ 3 6 3 3 3" xfId="815" xr:uid="{00000000-0005-0000-0000-0000F9020000}"/>
    <cellStyle name="$ 3 6 3 4" xfId="816" xr:uid="{00000000-0005-0000-0000-0000FA020000}"/>
    <cellStyle name="$ 3 6 3 5" xfId="817" xr:uid="{00000000-0005-0000-0000-0000FB020000}"/>
    <cellStyle name="$ 3 6 4" xfId="818" xr:uid="{00000000-0005-0000-0000-0000FC020000}"/>
    <cellStyle name="$ 3 6 4 2" xfId="819" xr:uid="{00000000-0005-0000-0000-0000FD020000}"/>
    <cellStyle name="$ 3 6 4 2 2" xfId="820" xr:uid="{00000000-0005-0000-0000-0000FE020000}"/>
    <cellStyle name="$ 3 6 4 2 3" xfId="821" xr:uid="{00000000-0005-0000-0000-0000FF020000}"/>
    <cellStyle name="$ 3 6 4 3" xfId="822" xr:uid="{00000000-0005-0000-0000-000000030000}"/>
    <cellStyle name="$ 3 6 4 4" xfId="823" xr:uid="{00000000-0005-0000-0000-000001030000}"/>
    <cellStyle name="$ 3 6 5" xfId="824" xr:uid="{00000000-0005-0000-0000-000002030000}"/>
    <cellStyle name="$ 3 6 5 2" xfId="825" xr:uid="{00000000-0005-0000-0000-000003030000}"/>
    <cellStyle name="$ 3 6 5 2 2" xfId="826" xr:uid="{00000000-0005-0000-0000-000004030000}"/>
    <cellStyle name="$ 3 6 5 2 3" xfId="827" xr:uid="{00000000-0005-0000-0000-000005030000}"/>
    <cellStyle name="$ 3 6 5 3" xfId="828" xr:uid="{00000000-0005-0000-0000-000006030000}"/>
    <cellStyle name="$ 3 6 5 4" xfId="829" xr:uid="{00000000-0005-0000-0000-000007030000}"/>
    <cellStyle name="$ 3 6 6" xfId="830" xr:uid="{00000000-0005-0000-0000-000008030000}"/>
    <cellStyle name="$ 3 6 6 2" xfId="831" xr:uid="{00000000-0005-0000-0000-000009030000}"/>
    <cellStyle name="$ 3 6 6 3" xfId="832" xr:uid="{00000000-0005-0000-0000-00000A030000}"/>
    <cellStyle name="$ 3 6 7" xfId="833" xr:uid="{00000000-0005-0000-0000-00000B030000}"/>
    <cellStyle name="$ 3 6 8" xfId="834" xr:uid="{00000000-0005-0000-0000-00000C030000}"/>
    <cellStyle name="$ 3 7" xfId="835" xr:uid="{00000000-0005-0000-0000-00000D030000}"/>
    <cellStyle name="$ 3 7 2" xfId="836" xr:uid="{00000000-0005-0000-0000-00000E030000}"/>
    <cellStyle name="$ 3 7 2 2" xfId="837" xr:uid="{00000000-0005-0000-0000-00000F030000}"/>
    <cellStyle name="$ 3 7 2 2 2" xfId="838" xr:uid="{00000000-0005-0000-0000-000010030000}"/>
    <cellStyle name="$ 3 7 2 2 3" xfId="839" xr:uid="{00000000-0005-0000-0000-000011030000}"/>
    <cellStyle name="$ 3 7 2 3" xfId="840" xr:uid="{00000000-0005-0000-0000-000012030000}"/>
    <cellStyle name="$ 3 7 2 4" xfId="841" xr:uid="{00000000-0005-0000-0000-000013030000}"/>
    <cellStyle name="$ 3 7 3" xfId="842" xr:uid="{00000000-0005-0000-0000-000014030000}"/>
    <cellStyle name="$ 3 7 3 2" xfId="843" xr:uid="{00000000-0005-0000-0000-000015030000}"/>
    <cellStyle name="$ 3 7 3 2 2" xfId="844" xr:uid="{00000000-0005-0000-0000-000016030000}"/>
    <cellStyle name="$ 3 7 3 2 3" xfId="845" xr:uid="{00000000-0005-0000-0000-000017030000}"/>
    <cellStyle name="$ 3 7 3 3" xfId="846" xr:uid="{00000000-0005-0000-0000-000018030000}"/>
    <cellStyle name="$ 3 7 3 4" xfId="847" xr:uid="{00000000-0005-0000-0000-000019030000}"/>
    <cellStyle name="$ 3 7 4" xfId="848" xr:uid="{00000000-0005-0000-0000-00001A030000}"/>
    <cellStyle name="$ 3 7 4 2" xfId="849" xr:uid="{00000000-0005-0000-0000-00001B030000}"/>
    <cellStyle name="$ 3 7 4 3" xfId="850" xr:uid="{00000000-0005-0000-0000-00001C030000}"/>
    <cellStyle name="$ 3 7 5" xfId="851" xr:uid="{00000000-0005-0000-0000-00001D030000}"/>
    <cellStyle name="$ 3 7 6" xfId="852" xr:uid="{00000000-0005-0000-0000-00001E030000}"/>
    <cellStyle name="$ 3 8" xfId="853" xr:uid="{00000000-0005-0000-0000-00001F030000}"/>
    <cellStyle name="$ 3 8 2" xfId="854" xr:uid="{00000000-0005-0000-0000-000020030000}"/>
    <cellStyle name="$ 3 8 2 2" xfId="855" xr:uid="{00000000-0005-0000-0000-000021030000}"/>
    <cellStyle name="$ 3 8 2 2 2" xfId="856" xr:uid="{00000000-0005-0000-0000-000022030000}"/>
    <cellStyle name="$ 3 8 2 2 3" xfId="857" xr:uid="{00000000-0005-0000-0000-000023030000}"/>
    <cellStyle name="$ 3 8 2 3" xfId="858" xr:uid="{00000000-0005-0000-0000-000024030000}"/>
    <cellStyle name="$ 3 8 2 4" xfId="859" xr:uid="{00000000-0005-0000-0000-000025030000}"/>
    <cellStyle name="$ 3 8 3" xfId="860" xr:uid="{00000000-0005-0000-0000-000026030000}"/>
    <cellStyle name="$ 3 8 3 2" xfId="861" xr:uid="{00000000-0005-0000-0000-000027030000}"/>
    <cellStyle name="$ 3 8 3 2 2" xfId="862" xr:uid="{00000000-0005-0000-0000-000028030000}"/>
    <cellStyle name="$ 3 8 3 2 3" xfId="863" xr:uid="{00000000-0005-0000-0000-000029030000}"/>
    <cellStyle name="$ 3 8 3 3" xfId="864" xr:uid="{00000000-0005-0000-0000-00002A030000}"/>
    <cellStyle name="$ 3 8 3 4" xfId="865" xr:uid="{00000000-0005-0000-0000-00002B030000}"/>
    <cellStyle name="$ 3 8 4" xfId="866" xr:uid="{00000000-0005-0000-0000-00002C030000}"/>
    <cellStyle name="$ 3 8 4 2" xfId="867" xr:uid="{00000000-0005-0000-0000-00002D030000}"/>
    <cellStyle name="$ 3 8 4 3" xfId="868" xr:uid="{00000000-0005-0000-0000-00002E030000}"/>
    <cellStyle name="$ 3 8 5" xfId="869" xr:uid="{00000000-0005-0000-0000-00002F030000}"/>
    <cellStyle name="$ 3 8 6" xfId="870" xr:uid="{00000000-0005-0000-0000-000030030000}"/>
    <cellStyle name="$ 3 9" xfId="871" xr:uid="{00000000-0005-0000-0000-000031030000}"/>
    <cellStyle name="$ 3 9 2" xfId="872" xr:uid="{00000000-0005-0000-0000-000032030000}"/>
    <cellStyle name="$ 3 9 2 2" xfId="873" xr:uid="{00000000-0005-0000-0000-000033030000}"/>
    <cellStyle name="$ 3 9 2 2 2" xfId="874" xr:uid="{00000000-0005-0000-0000-000034030000}"/>
    <cellStyle name="$ 3 9 2 2 3" xfId="875" xr:uid="{00000000-0005-0000-0000-000035030000}"/>
    <cellStyle name="$ 3 9 2 3" xfId="876" xr:uid="{00000000-0005-0000-0000-000036030000}"/>
    <cellStyle name="$ 3 9 2 4" xfId="877" xr:uid="{00000000-0005-0000-0000-000037030000}"/>
    <cellStyle name="$ 3 9 3" xfId="878" xr:uid="{00000000-0005-0000-0000-000038030000}"/>
    <cellStyle name="$ 3 9 3 2" xfId="879" xr:uid="{00000000-0005-0000-0000-000039030000}"/>
    <cellStyle name="$ 3 9 3 3" xfId="880" xr:uid="{00000000-0005-0000-0000-00003A030000}"/>
    <cellStyle name="$ 3 9 4" xfId="881" xr:uid="{00000000-0005-0000-0000-00003B030000}"/>
    <cellStyle name="$ 3 9 5" xfId="882" xr:uid="{00000000-0005-0000-0000-00003C030000}"/>
    <cellStyle name="$ 4" xfId="883" xr:uid="{00000000-0005-0000-0000-00003D030000}"/>
    <cellStyle name="$ 4 2" xfId="884" xr:uid="{00000000-0005-0000-0000-00003E030000}"/>
    <cellStyle name="$ 4 2 2" xfId="885" xr:uid="{00000000-0005-0000-0000-00003F030000}"/>
    <cellStyle name="$ 4 2 2 2" xfId="886" xr:uid="{00000000-0005-0000-0000-000040030000}"/>
    <cellStyle name="$ 4 2 2 2 2" xfId="887" xr:uid="{00000000-0005-0000-0000-000041030000}"/>
    <cellStyle name="$ 4 2 2 2 3" xfId="888" xr:uid="{00000000-0005-0000-0000-000042030000}"/>
    <cellStyle name="$ 4 2 2 3" xfId="889" xr:uid="{00000000-0005-0000-0000-000043030000}"/>
    <cellStyle name="$ 4 2 2 4" xfId="890" xr:uid="{00000000-0005-0000-0000-000044030000}"/>
    <cellStyle name="$ 4 2 3" xfId="891" xr:uid="{00000000-0005-0000-0000-000045030000}"/>
    <cellStyle name="$ 4 2 3 2" xfId="892" xr:uid="{00000000-0005-0000-0000-000046030000}"/>
    <cellStyle name="$ 4 2 3 2 2" xfId="893" xr:uid="{00000000-0005-0000-0000-000047030000}"/>
    <cellStyle name="$ 4 2 3 2 3" xfId="894" xr:uid="{00000000-0005-0000-0000-000048030000}"/>
    <cellStyle name="$ 4 2 3 3" xfId="895" xr:uid="{00000000-0005-0000-0000-000049030000}"/>
    <cellStyle name="$ 4 2 3 4" xfId="896" xr:uid="{00000000-0005-0000-0000-00004A030000}"/>
    <cellStyle name="$ 4 2 4" xfId="897" xr:uid="{00000000-0005-0000-0000-00004B030000}"/>
    <cellStyle name="$ 4 2 4 2" xfId="898" xr:uid="{00000000-0005-0000-0000-00004C030000}"/>
    <cellStyle name="$ 4 2 4 3" xfId="899" xr:uid="{00000000-0005-0000-0000-00004D030000}"/>
    <cellStyle name="$ 4 2 5" xfId="900" xr:uid="{00000000-0005-0000-0000-00004E030000}"/>
    <cellStyle name="$ 4 2 6" xfId="901" xr:uid="{00000000-0005-0000-0000-00004F030000}"/>
    <cellStyle name="$ 4 3" xfId="902" xr:uid="{00000000-0005-0000-0000-000050030000}"/>
    <cellStyle name="$ 4 3 2" xfId="903" xr:uid="{00000000-0005-0000-0000-000051030000}"/>
    <cellStyle name="$ 4 3 2 2" xfId="904" xr:uid="{00000000-0005-0000-0000-000052030000}"/>
    <cellStyle name="$ 4 3 2 2 2" xfId="905" xr:uid="{00000000-0005-0000-0000-000053030000}"/>
    <cellStyle name="$ 4 3 2 2 3" xfId="906" xr:uid="{00000000-0005-0000-0000-000054030000}"/>
    <cellStyle name="$ 4 3 2 3" xfId="907" xr:uid="{00000000-0005-0000-0000-000055030000}"/>
    <cellStyle name="$ 4 3 2 4" xfId="908" xr:uid="{00000000-0005-0000-0000-000056030000}"/>
    <cellStyle name="$ 4 3 3" xfId="909" xr:uid="{00000000-0005-0000-0000-000057030000}"/>
    <cellStyle name="$ 4 3 3 2" xfId="910" xr:uid="{00000000-0005-0000-0000-000058030000}"/>
    <cellStyle name="$ 4 3 3 2 2" xfId="911" xr:uid="{00000000-0005-0000-0000-000059030000}"/>
    <cellStyle name="$ 4 3 3 2 3" xfId="912" xr:uid="{00000000-0005-0000-0000-00005A030000}"/>
    <cellStyle name="$ 4 3 3 3" xfId="913" xr:uid="{00000000-0005-0000-0000-00005B030000}"/>
    <cellStyle name="$ 4 3 3 4" xfId="914" xr:uid="{00000000-0005-0000-0000-00005C030000}"/>
    <cellStyle name="$ 4 3 4" xfId="915" xr:uid="{00000000-0005-0000-0000-00005D030000}"/>
    <cellStyle name="$ 4 3 4 2" xfId="916" xr:uid="{00000000-0005-0000-0000-00005E030000}"/>
    <cellStyle name="$ 4 3 4 3" xfId="917" xr:uid="{00000000-0005-0000-0000-00005F030000}"/>
    <cellStyle name="$ 4 3 5" xfId="918" xr:uid="{00000000-0005-0000-0000-000060030000}"/>
    <cellStyle name="$ 4 3 6" xfId="919" xr:uid="{00000000-0005-0000-0000-000061030000}"/>
    <cellStyle name="$ 4 4" xfId="920" xr:uid="{00000000-0005-0000-0000-000062030000}"/>
    <cellStyle name="$ 4 4 2" xfId="921" xr:uid="{00000000-0005-0000-0000-000063030000}"/>
    <cellStyle name="$ 4 4 2 2" xfId="922" xr:uid="{00000000-0005-0000-0000-000064030000}"/>
    <cellStyle name="$ 4 4 2 2 2" xfId="923" xr:uid="{00000000-0005-0000-0000-000065030000}"/>
    <cellStyle name="$ 4 4 2 2 3" xfId="924" xr:uid="{00000000-0005-0000-0000-000066030000}"/>
    <cellStyle name="$ 4 4 2 3" xfId="925" xr:uid="{00000000-0005-0000-0000-000067030000}"/>
    <cellStyle name="$ 4 4 2 4" xfId="926" xr:uid="{00000000-0005-0000-0000-000068030000}"/>
    <cellStyle name="$ 4 4 3" xfId="927" xr:uid="{00000000-0005-0000-0000-000069030000}"/>
    <cellStyle name="$ 4 4 3 2" xfId="928" xr:uid="{00000000-0005-0000-0000-00006A030000}"/>
    <cellStyle name="$ 4 4 3 3" xfId="929" xr:uid="{00000000-0005-0000-0000-00006B030000}"/>
    <cellStyle name="$ 4 4 4" xfId="930" xr:uid="{00000000-0005-0000-0000-00006C030000}"/>
    <cellStyle name="$ 4 4 5" xfId="931" xr:uid="{00000000-0005-0000-0000-00006D030000}"/>
    <cellStyle name="$ 4 5" xfId="932" xr:uid="{00000000-0005-0000-0000-00006E030000}"/>
    <cellStyle name="$ 4 5 2" xfId="933" xr:uid="{00000000-0005-0000-0000-00006F030000}"/>
    <cellStyle name="$ 4 5 2 2" xfId="934" xr:uid="{00000000-0005-0000-0000-000070030000}"/>
    <cellStyle name="$ 4 5 2 3" xfId="935" xr:uid="{00000000-0005-0000-0000-000071030000}"/>
    <cellStyle name="$ 4 5 3" xfId="936" xr:uid="{00000000-0005-0000-0000-000072030000}"/>
    <cellStyle name="$ 4 5 4" xfId="937" xr:uid="{00000000-0005-0000-0000-000073030000}"/>
    <cellStyle name="$ 4 6" xfId="938" xr:uid="{00000000-0005-0000-0000-000074030000}"/>
    <cellStyle name="$ 4 6 2" xfId="939" xr:uid="{00000000-0005-0000-0000-000075030000}"/>
    <cellStyle name="$ 4 6 2 2" xfId="940" xr:uid="{00000000-0005-0000-0000-000076030000}"/>
    <cellStyle name="$ 4 6 2 3" xfId="941" xr:uid="{00000000-0005-0000-0000-000077030000}"/>
    <cellStyle name="$ 4 6 3" xfId="942" xr:uid="{00000000-0005-0000-0000-000078030000}"/>
    <cellStyle name="$ 4 6 4" xfId="943" xr:uid="{00000000-0005-0000-0000-000079030000}"/>
    <cellStyle name="$ 4 7" xfId="944" xr:uid="{00000000-0005-0000-0000-00007A030000}"/>
    <cellStyle name="$ 4 7 2" xfId="945" xr:uid="{00000000-0005-0000-0000-00007B030000}"/>
    <cellStyle name="$ 4 7 3" xfId="946" xr:uid="{00000000-0005-0000-0000-00007C030000}"/>
    <cellStyle name="$ 4 8" xfId="947" xr:uid="{00000000-0005-0000-0000-00007D030000}"/>
    <cellStyle name="$ 4 9" xfId="948" xr:uid="{00000000-0005-0000-0000-00007E030000}"/>
    <cellStyle name="$ 5" xfId="949" xr:uid="{00000000-0005-0000-0000-00007F030000}"/>
    <cellStyle name="$ 5 2" xfId="950" xr:uid="{00000000-0005-0000-0000-000080030000}"/>
    <cellStyle name="$ 5 2 2" xfId="951" xr:uid="{00000000-0005-0000-0000-000081030000}"/>
    <cellStyle name="$ 5 2 2 2" xfId="952" xr:uid="{00000000-0005-0000-0000-000082030000}"/>
    <cellStyle name="$ 5 2 2 2 2" xfId="953" xr:uid="{00000000-0005-0000-0000-000083030000}"/>
    <cellStyle name="$ 5 2 2 2 3" xfId="954" xr:uid="{00000000-0005-0000-0000-000084030000}"/>
    <cellStyle name="$ 5 2 2 3" xfId="955" xr:uid="{00000000-0005-0000-0000-000085030000}"/>
    <cellStyle name="$ 5 2 2 4" xfId="956" xr:uid="{00000000-0005-0000-0000-000086030000}"/>
    <cellStyle name="$ 5 2 3" xfId="957" xr:uid="{00000000-0005-0000-0000-000087030000}"/>
    <cellStyle name="$ 5 2 3 2" xfId="958" xr:uid="{00000000-0005-0000-0000-000088030000}"/>
    <cellStyle name="$ 5 2 3 2 2" xfId="959" xr:uid="{00000000-0005-0000-0000-000089030000}"/>
    <cellStyle name="$ 5 2 3 2 3" xfId="960" xr:uid="{00000000-0005-0000-0000-00008A030000}"/>
    <cellStyle name="$ 5 2 3 3" xfId="961" xr:uid="{00000000-0005-0000-0000-00008B030000}"/>
    <cellStyle name="$ 5 2 3 4" xfId="962" xr:uid="{00000000-0005-0000-0000-00008C030000}"/>
    <cellStyle name="$ 5 2 4" xfId="963" xr:uid="{00000000-0005-0000-0000-00008D030000}"/>
    <cellStyle name="$ 5 2 4 2" xfId="964" xr:uid="{00000000-0005-0000-0000-00008E030000}"/>
    <cellStyle name="$ 5 2 4 3" xfId="965" xr:uid="{00000000-0005-0000-0000-00008F030000}"/>
    <cellStyle name="$ 5 2 5" xfId="966" xr:uid="{00000000-0005-0000-0000-000090030000}"/>
    <cellStyle name="$ 5 2 6" xfId="967" xr:uid="{00000000-0005-0000-0000-000091030000}"/>
    <cellStyle name="$ 5 3" xfId="968" xr:uid="{00000000-0005-0000-0000-000092030000}"/>
    <cellStyle name="$ 5 3 2" xfId="969" xr:uid="{00000000-0005-0000-0000-000093030000}"/>
    <cellStyle name="$ 5 3 2 2" xfId="970" xr:uid="{00000000-0005-0000-0000-000094030000}"/>
    <cellStyle name="$ 5 3 2 2 2" xfId="971" xr:uid="{00000000-0005-0000-0000-000095030000}"/>
    <cellStyle name="$ 5 3 2 2 3" xfId="972" xr:uid="{00000000-0005-0000-0000-000096030000}"/>
    <cellStyle name="$ 5 3 2 3" xfId="973" xr:uid="{00000000-0005-0000-0000-000097030000}"/>
    <cellStyle name="$ 5 3 2 4" xfId="974" xr:uid="{00000000-0005-0000-0000-000098030000}"/>
    <cellStyle name="$ 5 3 3" xfId="975" xr:uid="{00000000-0005-0000-0000-000099030000}"/>
    <cellStyle name="$ 5 3 3 2" xfId="976" xr:uid="{00000000-0005-0000-0000-00009A030000}"/>
    <cellStyle name="$ 5 3 3 2 2" xfId="977" xr:uid="{00000000-0005-0000-0000-00009B030000}"/>
    <cellStyle name="$ 5 3 3 2 3" xfId="978" xr:uid="{00000000-0005-0000-0000-00009C030000}"/>
    <cellStyle name="$ 5 3 3 3" xfId="979" xr:uid="{00000000-0005-0000-0000-00009D030000}"/>
    <cellStyle name="$ 5 3 3 4" xfId="980" xr:uid="{00000000-0005-0000-0000-00009E030000}"/>
    <cellStyle name="$ 5 3 4" xfId="981" xr:uid="{00000000-0005-0000-0000-00009F030000}"/>
    <cellStyle name="$ 5 3 4 2" xfId="982" xr:uid="{00000000-0005-0000-0000-0000A0030000}"/>
    <cellStyle name="$ 5 3 4 3" xfId="983" xr:uid="{00000000-0005-0000-0000-0000A1030000}"/>
    <cellStyle name="$ 5 3 5" xfId="984" xr:uid="{00000000-0005-0000-0000-0000A2030000}"/>
    <cellStyle name="$ 5 3 6" xfId="985" xr:uid="{00000000-0005-0000-0000-0000A3030000}"/>
    <cellStyle name="$ 5 4" xfId="986" xr:uid="{00000000-0005-0000-0000-0000A4030000}"/>
    <cellStyle name="$ 5 4 2" xfId="987" xr:uid="{00000000-0005-0000-0000-0000A5030000}"/>
    <cellStyle name="$ 5 4 2 2" xfId="988" xr:uid="{00000000-0005-0000-0000-0000A6030000}"/>
    <cellStyle name="$ 5 4 2 2 2" xfId="989" xr:uid="{00000000-0005-0000-0000-0000A7030000}"/>
    <cellStyle name="$ 5 4 2 2 3" xfId="990" xr:uid="{00000000-0005-0000-0000-0000A8030000}"/>
    <cellStyle name="$ 5 4 2 3" xfId="991" xr:uid="{00000000-0005-0000-0000-0000A9030000}"/>
    <cellStyle name="$ 5 4 2 4" xfId="992" xr:uid="{00000000-0005-0000-0000-0000AA030000}"/>
    <cellStyle name="$ 5 4 3" xfId="993" xr:uid="{00000000-0005-0000-0000-0000AB030000}"/>
    <cellStyle name="$ 5 4 3 2" xfId="994" xr:uid="{00000000-0005-0000-0000-0000AC030000}"/>
    <cellStyle name="$ 5 4 3 3" xfId="995" xr:uid="{00000000-0005-0000-0000-0000AD030000}"/>
    <cellStyle name="$ 5 4 4" xfId="996" xr:uid="{00000000-0005-0000-0000-0000AE030000}"/>
    <cellStyle name="$ 5 4 5" xfId="997" xr:uid="{00000000-0005-0000-0000-0000AF030000}"/>
    <cellStyle name="$ 5 5" xfId="998" xr:uid="{00000000-0005-0000-0000-0000B0030000}"/>
    <cellStyle name="$ 5 5 2" xfId="999" xr:uid="{00000000-0005-0000-0000-0000B1030000}"/>
    <cellStyle name="$ 5 5 2 2" xfId="1000" xr:uid="{00000000-0005-0000-0000-0000B2030000}"/>
    <cellStyle name="$ 5 5 2 3" xfId="1001" xr:uid="{00000000-0005-0000-0000-0000B3030000}"/>
    <cellStyle name="$ 5 5 3" xfId="1002" xr:uid="{00000000-0005-0000-0000-0000B4030000}"/>
    <cellStyle name="$ 5 5 4" xfId="1003" xr:uid="{00000000-0005-0000-0000-0000B5030000}"/>
    <cellStyle name="$ 5 6" xfId="1004" xr:uid="{00000000-0005-0000-0000-0000B6030000}"/>
    <cellStyle name="$ 5 6 2" xfId="1005" xr:uid="{00000000-0005-0000-0000-0000B7030000}"/>
    <cellStyle name="$ 5 6 2 2" xfId="1006" xr:uid="{00000000-0005-0000-0000-0000B8030000}"/>
    <cellStyle name="$ 5 6 2 3" xfId="1007" xr:uid="{00000000-0005-0000-0000-0000B9030000}"/>
    <cellStyle name="$ 5 6 3" xfId="1008" xr:uid="{00000000-0005-0000-0000-0000BA030000}"/>
    <cellStyle name="$ 5 6 4" xfId="1009" xr:uid="{00000000-0005-0000-0000-0000BB030000}"/>
    <cellStyle name="$ 5 7" xfId="1010" xr:uid="{00000000-0005-0000-0000-0000BC030000}"/>
    <cellStyle name="$ 5 7 2" xfId="1011" xr:uid="{00000000-0005-0000-0000-0000BD030000}"/>
    <cellStyle name="$ 5 7 3" xfId="1012" xr:uid="{00000000-0005-0000-0000-0000BE030000}"/>
    <cellStyle name="$ 5 8" xfId="1013" xr:uid="{00000000-0005-0000-0000-0000BF030000}"/>
    <cellStyle name="$ 5 9" xfId="1014" xr:uid="{00000000-0005-0000-0000-0000C0030000}"/>
    <cellStyle name="$ 6" xfId="1015" xr:uid="{00000000-0005-0000-0000-0000C1030000}"/>
    <cellStyle name="$ 6 2" xfId="1016" xr:uid="{00000000-0005-0000-0000-0000C2030000}"/>
    <cellStyle name="$ 6 2 2" xfId="1017" xr:uid="{00000000-0005-0000-0000-0000C3030000}"/>
    <cellStyle name="$ 6 2 2 2" xfId="1018" xr:uid="{00000000-0005-0000-0000-0000C4030000}"/>
    <cellStyle name="$ 6 2 2 2 2" xfId="1019" xr:uid="{00000000-0005-0000-0000-0000C5030000}"/>
    <cellStyle name="$ 6 2 2 2 3" xfId="1020" xr:uid="{00000000-0005-0000-0000-0000C6030000}"/>
    <cellStyle name="$ 6 2 2 3" xfId="1021" xr:uid="{00000000-0005-0000-0000-0000C7030000}"/>
    <cellStyle name="$ 6 2 2 4" xfId="1022" xr:uid="{00000000-0005-0000-0000-0000C8030000}"/>
    <cellStyle name="$ 6 2 3" xfId="1023" xr:uid="{00000000-0005-0000-0000-0000C9030000}"/>
    <cellStyle name="$ 6 2 3 2" xfId="1024" xr:uid="{00000000-0005-0000-0000-0000CA030000}"/>
    <cellStyle name="$ 6 2 3 2 2" xfId="1025" xr:uid="{00000000-0005-0000-0000-0000CB030000}"/>
    <cellStyle name="$ 6 2 3 2 3" xfId="1026" xr:uid="{00000000-0005-0000-0000-0000CC030000}"/>
    <cellStyle name="$ 6 2 3 3" xfId="1027" xr:uid="{00000000-0005-0000-0000-0000CD030000}"/>
    <cellStyle name="$ 6 2 3 4" xfId="1028" xr:uid="{00000000-0005-0000-0000-0000CE030000}"/>
    <cellStyle name="$ 6 2 4" xfId="1029" xr:uid="{00000000-0005-0000-0000-0000CF030000}"/>
    <cellStyle name="$ 6 2 4 2" xfId="1030" xr:uid="{00000000-0005-0000-0000-0000D0030000}"/>
    <cellStyle name="$ 6 2 4 3" xfId="1031" xr:uid="{00000000-0005-0000-0000-0000D1030000}"/>
    <cellStyle name="$ 6 2 5" xfId="1032" xr:uid="{00000000-0005-0000-0000-0000D2030000}"/>
    <cellStyle name="$ 6 2 6" xfId="1033" xr:uid="{00000000-0005-0000-0000-0000D3030000}"/>
    <cellStyle name="$ 6 3" xfId="1034" xr:uid="{00000000-0005-0000-0000-0000D4030000}"/>
    <cellStyle name="$ 6 3 2" xfId="1035" xr:uid="{00000000-0005-0000-0000-0000D5030000}"/>
    <cellStyle name="$ 6 3 2 2" xfId="1036" xr:uid="{00000000-0005-0000-0000-0000D6030000}"/>
    <cellStyle name="$ 6 3 2 2 2" xfId="1037" xr:uid="{00000000-0005-0000-0000-0000D7030000}"/>
    <cellStyle name="$ 6 3 2 2 3" xfId="1038" xr:uid="{00000000-0005-0000-0000-0000D8030000}"/>
    <cellStyle name="$ 6 3 2 3" xfId="1039" xr:uid="{00000000-0005-0000-0000-0000D9030000}"/>
    <cellStyle name="$ 6 3 2 4" xfId="1040" xr:uid="{00000000-0005-0000-0000-0000DA030000}"/>
    <cellStyle name="$ 6 3 3" xfId="1041" xr:uid="{00000000-0005-0000-0000-0000DB030000}"/>
    <cellStyle name="$ 6 3 3 2" xfId="1042" xr:uid="{00000000-0005-0000-0000-0000DC030000}"/>
    <cellStyle name="$ 6 3 3 2 2" xfId="1043" xr:uid="{00000000-0005-0000-0000-0000DD030000}"/>
    <cellStyle name="$ 6 3 3 2 3" xfId="1044" xr:uid="{00000000-0005-0000-0000-0000DE030000}"/>
    <cellStyle name="$ 6 3 3 3" xfId="1045" xr:uid="{00000000-0005-0000-0000-0000DF030000}"/>
    <cellStyle name="$ 6 3 3 4" xfId="1046" xr:uid="{00000000-0005-0000-0000-0000E0030000}"/>
    <cellStyle name="$ 6 3 4" xfId="1047" xr:uid="{00000000-0005-0000-0000-0000E1030000}"/>
    <cellStyle name="$ 6 3 4 2" xfId="1048" xr:uid="{00000000-0005-0000-0000-0000E2030000}"/>
    <cellStyle name="$ 6 3 4 3" xfId="1049" xr:uid="{00000000-0005-0000-0000-0000E3030000}"/>
    <cellStyle name="$ 6 3 5" xfId="1050" xr:uid="{00000000-0005-0000-0000-0000E4030000}"/>
    <cellStyle name="$ 6 3 6" xfId="1051" xr:uid="{00000000-0005-0000-0000-0000E5030000}"/>
    <cellStyle name="$ 6 4" xfId="1052" xr:uid="{00000000-0005-0000-0000-0000E6030000}"/>
    <cellStyle name="$ 6 4 2" xfId="1053" xr:uid="{00000000-0005-0000-0000-0000E7030000}"/>
    <cellStyle name="$ 6 4 2 2" xfId="1054" xr:uid="{00000000-0005-0000-0000-0000E8030000}"/>
    <cellStyle name="$ 6 4 2 2 2" xfId="1055" xr:uid="{00000000-0005-0000-0000-0000E9030000}"/>
    <cellStyle name="$ 6 4 2 2 3" xfId="1056" xr:uid="{00000000-0005-0000-0000-0000EA030000}"/>
    <cellStyle name="$ 6 4 2 3" xfId="1057" xr:uid="{00000000-0005-0000-0000-0000EB030000}"/>
    <cellStyle name="$ 6 4 2 4" xfId="1058" xr:uid="{00000000-0005-0000-0000-0000EC030000}"/>
    <cellStyle name="$ 6 4 3" xfId="1059" xr:uid="{00000000-0005-0000-0000-0000ED030000}"/>
    <cellStyle name="$ 6 4 3 2" xfId="1060" xr:uid="{00000000-0005-0000-0000-0000EE030000}"/>
    <cellStyle name="$ 6 4 3 3" xfId="1061" xr:uid="{00000000-0005-0000-0000-0000EF030000}"/>
    <cellStyle name="$ 6 4 4" xfId="1062" xr:uid="{00000000-0005-0000-0000-0000F0030000}"/>
    <cellStyle name="$ 6 4 5" xfId="1063" xr:uid="{00000000-0005-0000-0000-0000F1030000}"/>
    <cellStyle name="$ 6 5" xfId="1064" xr:uid="{00000000-0005-0000-0000-0000F2030000}"/>
    <cellStyle name="$ 6 5 2" xfId="1065" xr:uid="{00000000-0005-0000-0000-0000F3030000}"/>
    <cellStyle name="$ 6 5 2 2" xfId="1066" xr:uid="{00000000-0005-0000-0000-0000F4030000}"/>
    <cellStyle name="$ 6 5 2 3" xfId="1067" xr:uid="{00000000-0005-0000-0000-0000F5030000}"/>
    <cellStyle name="$ 6 5 3" xfId="1068" xr:uid="{00000000-0005-0000-0000-0000F6030000}"/>
    <cellStyle name="$ 6 5 4" xfId="1069" xr:uid="{00000000-0005-0000-0000-0000F7030000}"/>
    <cellStyle name="$ 6 6" xfId="1070" xr:uid="{00000000-0005-0000-0000-0000F8030000}"/>
    <cellStyle name="$ 6 6 2" xfId="1071" xr:uid="{00000000-0005-0000-0000-0000F9030000}"/>
    <cellStyle name="$ 6 6 2 2" xfId="1072" xr:uid="{00000000-0005-0000-0000-0000FA030000}"/>
    <cellStyle name="$ 6 6 2 3" xfId="1073" xr:uid="{00000000-0005-0000-0000-0000FB030000}"/>
    <cellStyle name="$ 6 6 3" xfId="1074" xr:uid="{00000000-0005-0000-0000-0000FC030000}"/>
    <cellStyle name="$ 6 6 4" xfId="1075" xr:uid="{00000000-0005-0000-0000-0000FD030000}"/>
    <cellStyle name="$ 6 7" xfId="1076" xr:uid="{00000000-0005-0000-0000-0000FE030000}"/>
    <cellStyle name="$ 6 7 2" xfId="1077" xr:uid="{00000000-0005-0000-0000-0000FF030000}"/>
    <cellStyle name="$ 6 7 3" xfId="1078" xr:uid="{00000000-0005-0000-0000-000000040000}"/>
    <cellStyle name="$ 6 8" xfId="1079" xr:uid="{00000000-0005-0000-0000-000001040000}"/>
    <cellStyle name="$ 6 9" xfId="1080" xr:uid="{00000000-0005-0000-0000-000002040000}"/>
    <cellStyle name="$ 7" xfId="1081" xr:uid="{00000000-0005-0000-0000-000003040000}"/>
    <cellStyle name="$ 8" xfId="1082" xr:uid="{00000000-0005-0000-0000-000004040000}"/>
    <cellStyle name="$_p 19 Exp Summ by SU" xfId="1083" xr:uid="{00000000-0005-0000-0000-000005040000}"/>
    <cellStyle name="$_p 19 Exp Summ by SU 2" xfId="1084" xr:uid="{00000000-0005-0000-0000-000006040000}"/>
    <cellStyle name="$_p 19 Exp Summ by SU 2 10" xfId="1085" xr:uid="{00000000-0005-0000-0000-000007040000}"/>
    <cellStyle name="$_p 19 Exp Summ by SU 2 10 2" xfId="1086" xr:uid="{00000000-0005-0000-0000-000008040000}"/>
    <cellStyle name="$_p 19 Exp Summ by SU 2 10 2 2" xfId="1087" xr:uid="{00000000-0005-0000-0000-000009040000}"/>
    <cellStyle name="$_p 19 Exp Summ by SU 2 10 2 2 2" xfId="1088" xr:uid="{00000000-0005-0000-0000-00000A040000}"/>
    <cellStyle name="$_p 19 Exp Summ by SU 2 10 2 2 3" xfId="1089" xr:uid="{00000000-0005-0000-0000-00000B040000}"/>
    <cellStyle name="$_p 19 Exp Summ by SU 2 10 2 3" xfId="1090" xr:uid="{00000000-0005-0000-0000-00000C040000}"/>
    <cellStyle name="$_p 19 Exp Summ by SU 2 10 2 4" xfId="1091" xr:uid="{00000000-0005-0000-0000-00000D040000}"/>
    <cellStyle name="$_p 19 Exp Summ by SU 2 10 3" xfId="1092" xr:uid="{00000000-0005-0000-0000-00000E040000}"/>
    <cellStyle name="$_p 19 Exp Summ by SU 2 10 3 2" xfId="1093" xr:uid="{00000000-0005-0000-0000-00000F040000}"/>
    <cellStyle name="$_p 19 Exp Summ by SU 2 10 3 3" xfId="1094" xr:uid="{00000000-0005-0000-0000-000010040000}"/>
    <cellStyle name="$_p 19 Exp Summ by SU 2 10 4" xfId="1095" xr:uid="{00000000-0005-0000-0000-000011040000}"/>
    <cellStyle name="$_p 19 Exp Summ by SU 2 10 5" xfId="1096" xr:uid="{00000000-0005-0000-0000-000012040000}"/>
    <cellStyle name="$_p 19 Exp Summ by SU 2 11" xfId="1097" xr:uid="{00000000-0005-0000-0000-000013040000}"/>
    <cellStyle name="$_p 19 Exp Summ by SU 2 11 2" xfId="1098" xr:uid="{00000000-0005-0000-0000-000014040000}"/>
    <cellStyle name="$_p 19 Exp Summ by SU 2 11 2 2" xfId="1099" xr:uid="{00000000-0005-0000-0000-000015040000}"/>
    <cellStyle name="$_p 19 Exp Summ by SU 2 11 2 3" xfId="1100" xr:uid="{00000000-0005-0000-0000-000016040000}"/>
    <cellStyle name="$_p 19 Exp Summ by SU 2 11 3" xfId="1101" xr:uid="{00000000-0005-0000-0000-000017040000}"/>
    <cellStyle name="$_p 19 Exp Summ by SU 2 11 4" xfId="1102" xr:uid="{00000000-0005-0000-0000-000018040000}"/>
    <cellStyle name="$_p 19 Exp Summ by SU 2 12" xfId="1103" xr:uid="{00000000-0005-0000-0000-000019040000}"/>
    <cellStyle name="$_p 19 Exp Summ by SU 2 12 2" xfId="1104" xr:uid="{00000000-0005-0000-0000-00001A040000}"/>
    <cellStyle name="$_p 19 Exp Summ by SU 2 12 3" xfId="1105" xr:uid="{00000000-0005-0000-0000-00001B040000}"/>
    <cellStyle name="$_p 19 Exp Summ by SU 2 13" xfId="1106" xr:uid="{00000000-0005-0000-0000-00001C040000}"/>
    <cellStyle name="$_p 19 Exp Summ by SU 2 14" xfId="1107" xr:uid="{00000000-0005-0000-0000-00001D040000}"/>
    <cellStyle name="$_p 19 Exp Summ by SU 2 2" xfId="1108" xr:uid="{00000000-0005-0000-0000-00001E040000}"/>
    <cellStyle name="$_p 19 Exp Summ by SU 2 2 2" xfId="1109" xr:uid="{00000000-0005-0000-0000-00001F040000}"/>
    <cellStyle name="$_p 19 Exp Summ by SU 2 2 2 2" xfId="1110" xr:uid="{00000000-0005-0000-0000-000020040000}"/>
    <cellStyle name="$_p 19 Exp Summ by SU 2 2 2 2 2" xfId="1111" xr:uid="{00000000-0005-0000-0000-000021040000}"/>
    <cellStyle name="$_p 19 Exp Summ by SU 2 2 2 2 2 2" xfId="1112" xr:uid="{00000000-0005-0000-0000-000022040000}"/>
    <cellStyle name="$_p 19 Exp Summ by SU 2 2 2 2 2 3" xfId="1113" xr:uid="{00000000-0005-0000-0000-000023040000}"/>
    <cellStyle name="$_p 19 Exp Summ by SU 2 2 2 2 3" xfId="1114" xr:uid="{00000000-0005-0000-0000-000024040000}"/>
    <cellStyle name="$_p 19 Exp Summ by SU 2 2 2 2 4" xfId="1115" xr:uid="{00000000-0005-0000-0000-000025040000}"/>
    <cellStyle name="$_p 19 Exp Summ by SU 2 2 2 3" xfId="1116" xr:uid="{00000000-0005-0000-0000-000026040000}"/>
    <cellStyle name="$_p 19 Exp Summ by SU 2 2 2 3 2" xfId="1117" xr:uid="{00000000-0005-0000-0000-000027040000}"/>
    <cellStyle name="$_p 19 Exp Summ by SU 2 2 2 3 2 2" xfId="1118" xr:uid="{00000000-0005-0000-0000-000028040000}"/>
    <cellStyle name="$_p 19 Exp Summ by SU 2 2 2 3 2 3" xfId="1119" xr:uid="{00000000-0005-0000-0000-000029040000}"/>
    <cellStyle name="$_p 19 Exp Summ by SU 2 2 2 3 3" xfId="1120" xr:uid="{00000000-0005-0000-0000-00002A040000}"/>
    <cellStyle name="$_p 19 Exp Summ by SU 2 2 2 3 4" xfId="1121" xr:uid="{00000000-0005-0000-0000-00002B040000}"/>
    <cellStyle name="$_p 19 Exp Summ by SU 2 2 2 4" xfId="1122" xr:uid="{00000000-0005-0000-0000-00002C040000}"/>
    <cellStyle name="$_p 19 Exp Summ by SU 2 2 2 4 2" xfId="1123" xr:uid="{00000000-0005-0000-0000-00002D040000}"/>
    <cellStyle name="$_p 19 Exp Summ by SU 2 2 2 4 3" xfId="1124" xr:uid="{00000000-0005-0000-0000-00002E040000}"/>
    <cellStyle name="$_p 19 Exp Summ by SU 2 2 2 5" xfId="1125" xr:uid="{00000000-0005-0000-0000-00002F040000}"/>
    <cellStyle name="$_p 19 Exp Summ by SU 2 2 2 6" xfId="1126" xr:uid="{00000000-0005-0000-0000-000030040000}"/>
    <cellStyle name="$_p 19 Exp Summ by SU 2 2 3" xfId="1127" xr:uid="{00000000-0005-0000-0000-000031040000}"/>
    <cellStyle name="$_p 19 Exp Summ by SU 2 2 3 2" xfId="1128" xr:uid="{00000000-0005-0000-0000-000032040000}"/>
    <cellStyle name="$_p 19 Exp Summ by SU 2 2 3 2 2" xfId="1129" xr:uid="{00000000-0005-0000-0000-000033040000}"/>
    <cellStyle name="$_p 19 Exp Summ by SU 2 2 3 2 2 2" xfId="1130" xr:uid="{00000000-0005-0000-0000-000034040000}"/>
    <cellStyle name="$_p 19 Exp Summ by SU 2 2 3 2 2 3" xfId="1131" xr:uid="{00000000-0005-0000-0000-000035040000}"/>
    <cellStyle name="$_p 19 Exp Summ by SU 2 2 3 2 3" xfId="1132" xr:uid="{00000000-0005-0000-0000-000036040000}"/>
    <cellStyle name="$_p 19 Exp Summ by SU 2 2 3 2 4" xfId="1133" xr:uid="{00000000-0005-0000-0000-000037040000}"/>
    <cellStyle name="$_p 19 Exp Summ by SU 2 2 3 3" xfId="1134" xr:uid="{00000000-0005-0000-0000-000038040000}"/>
    <cellStyle name="$_p 19 Exp Summ by SU 2 2 3 3 2" xfId="1135" xr:uid="{00000000-0005-0000-0000-000039040000}"/>
    <cellStyle name="$_p 19 Exp Summ by SU 2 2 3 3 2 2" xfId="1136" xr:uid="{00000000-0005-0000-0000-00003A040000}"/>
    <cellStyle name="$_p 19 Exp Summ by SU 2 2 3 3 2 3" xfId="1137" xr:uid="{00000000-0005-0000-0000-00003B040000}"/>
    <cellStyle name="$_p 19 Exp Summ by SU 2 2 3 3 3" xfId="1138" xr:uid="{00000000-0005-0000-0000-00003C040000}"/>
    <cellStyle name="$_p 19 Exp Summ by SU 2 2 3 3 4" xfId="1139" xr:uid="{00000000-0005-0000-0000-00003D040000}"/>
    <cellStyle name="$_p 19 Exp Summ by SU 2 2 3 4" xfId="1140" xr:uid="{00000000-0005-0000-0000-00003E040000}"/>
    <cellStyle name="$_p 19 Exp Summ by SU 2 2 3 4 2" xfId="1141" xr:uid="{00000000-0005-0000-0000-00003F040000}"/>
    <cellStyle name="$_p 19 Exp Summ by SU 2 2 3 4 3" xfId="1142" xr:uid="{00000000-0005-0000-0000-000040040000}"/>
    <cellStyle name="$_p 19 Exp Summ by SU 2 2 3 5" xfId="1143" xr:uid="{00000000-0005-0000-0000-000041040000}"/>
    <cellStyle name="$_p 19 Exp Summ by SU 2 2 3 6" xfId="1144" xr:uid="{00000000-0005-0000-0000-000042040000}"/>
    <cellStyle name="$_p 19 Exp Summ by SU 2 2 4" xfId="1145" xr:uid="{00000000-0005-0000-0000-000043040000}"/>
    <cellStyle name="$_p 19 Exp Summ by SU 2 2 4 2" xfId="1146" xr:uid="{00000000-0005-0000-0000-000044040000}"/>
    <cellStyle name="$_p 19 Exp Summ by SU 2 2 4 2 2" xfId="1147" xr:uid="{00000000-0005-0000-0000-000045040000}"/>
    <cellStyle name="$_p 19 Exp Summ by SU 2 2 4 2 2 2" xfId="1148" xr:uid="{00000000-0005-0000-0000-000046040000}"/>
    <cellStyle name="$_p 19 Exp Summ by SU 2 2 4 2 2 3" xfId="1149" xr:uid="{00000000-0005-0000-0000-000047040000}"/>
    <cellStyle name="$_p 19 Exp Summ by SU 2 2 4 2 3" xfId="1150" xr:uid="{00000000-0005-0000-0000-000048040000}"/>
    <cellStyle name="$_p 19 Exp Summ by SU 2 2 4 2 4" xfId="1151" xr:uid="{00000000-0005-0000-0000-000049040000}"/>
    <cellStyle name="$_p 19 Exp Summ by SU 2 2 4 3" xfId="1152" xr:uid="{00000000-0005-0000-0000-00004A040000}"/>
    <cellStyle name="$_p 19 Exp Summ by SU 2 2 4 3 2" xfId="1153" xr:uid="{00000000-0005-0000-0000-00004B040000}"/>
    <cellStyle name="$_p 19 Exp Summ by SU 2 2 4 3 3" xfId="1154" xr:uid="{00000000-0005-0000-0000-00004C040000}"/>
    <cellStyle name="$_p 19 Exp Summ by SU 2 2 4 4" xfId="1155" xr:uid="{00000000-0005-0000-0000-00004D040000}"/>
    <cellStyle name="$_p 19 Exp Summ by SU 2 2 4 5" xfId="1156" xr:uid="{00000000-0005-0000-0000-00004E040000}"/>
    <cellStyle name="$_p 19 Exp Summ by SU 2 2 5" xfId="1157" xr:uid="{00000000-0005-0000-0000-00004F040000}"/>
    <cellStyle name="$_p 19 Exp Summ by SU 2 2 5 2" xfId="1158" xr:uid="{00000000-0005-0000-0000-000050040000}"/>
    <cellStyle name="$_p 19 Exp Summ by SU 2 2 5 2 2" xfId="1159" xr:uid="{00000000-0005-0000-0000-000051040000}"/>
    <cellStyle name="$_p 19 Exp Summ by SU 2 2 5 2 3" xfId="1160" xr:uid="{00000000-0005-0000-0000-000052040000}"/>
    <cellStyle name="$_p 19 Exp Summ by SU 2 2 5 3" xfId="1161" xr:uid="{00000000-0005-0000-0000-000053040000}"/>
    <cellStyle name="$_p 19 Exp Summ by SU 2 2 5 4" xfId="1162" xr:uid="{00000000-0005-0000-0000-000054040000}"/>
    <cellStyle name="$_p 19 Exp Summ by SU 2 2 6" xfId="1163" xr:uid="{00000000-0005-0000-0000-000055040000}"/>
    <cellStyle name="$_p 19 Exp Summ by SU 2 2 6 2" xfId="1164" xr:uid="{00000000-0005-0000-0000-000056040000}"/>
    <cellStyle name="$_p 19 Exp Summ by SU 2 2 6 2 2" xfId="1165" xr:uid="{00000000-0005-0000-0000-000057040000}"/>
    <cellStyle name="$_p 19 Exp Summ by SU 2 2 6 2 3" xfId="1166" xr:uid="{00000000-0005-0000-0000-000058040000}"/>
    <cellStyle name="$_p 19 Exp Summ by SU 2 2 6 3" xfId="1167" xr:uid="{00000000-0005-0000-0000-000059040000}"/>
    <cellStyle name="$_p 19 Exp Summ by SU 2 2 6 4" xfId="1168" xr:uid="{00000000-0005-0000-0000-00005A040000}"/>
    <cellStyle name="$_p 19 Exp Summ by SU 2 2 7" xfId="1169" xr:uid="{00000000-0005-0000-0000-00005B040000}"/>
    <cellStyle name="$_p 19 Exp Summ by SU 2 2 7 2" xfId="1170" xr:uid="{00000000-0005-0000-0000-00005C040000}"/>
    <cellStyle name="$_p 19 Exp Summ by SU 2 2 7 3" xfId="1171" xr:uid="{00000000-0005-0000-0000-00005D040000}"/>
    <cellStyle name="$_p 19 Exp Summ by SU 2 2 8" xfId="1172" xr:uid="{00000000-0005-0000-0000-00005E040000}"/>
    <cellStyle name="$_p 19 Exp Summ by SU 2 2 9" xfId="1173" xr:uid="{00000000-0005-0000-0000-00005F040000}"/>
    <cellStyle name="$_p 19 Exp Summ by SU 2 3" xfId="1174" xr:uid="{00000000-0005-0000-0000-000060040000}"/>
    <cellStyle name="$_p 19 Exp Summ by SU 2 3 2" xfId="1175" xr:uid="{00000000-0005-0000-0000-000061040000}"/>
    <cellStyle name="$_p 19 Exp Summ by SU 2 3 2 2" xfId="1176" xr:uid="{00000000-0005-0000-0000-000062040000}"/>
    <cellStyle name="$_p 19 Exp Summ by SU 2 3 2 2 2" xfId="1177" xr:uid="{00000000-0005-0000-0000-000063040000}"/>
    <cellStyle name="$_p 19 Exp Summ by SU 2 3 2 2 2 2" xfId="1178" xr:uid="{00000000-0005-0000-0000-000064040000}"/>
    <cellStyle name="$_p 19 Exp Summ by SU 2 3 2 2 2 3" xfId="1179" xr:uid="{00000000-0005-0000-0000-000065040000}"/>
    <cellStyle name="$_p 19 Exp Summ by SU 2 3 2 2 3" xfId="1180" xr:uid="{00000000-0005-0000-0000-000066040000}"/>
    <cellStyle name="$_p 19 Exp Summ by SU 2 3 2 2 4" xfId="1181" xr:uid="{00000000-0005-0000-0000-000067040000}"/>
    <cellStyle name="$_p 19 Exp Summ by SU 2 3 2 3" xfId="1182" xr:uid="{00000000-0005-0000-0000-000068040000}"/>
    <cellStyle name="$_p 19 Exp Summ by SU 2 3 2 3 2" xfId="1183" xr:uid="{00000000-0005-0000-0000-000069040000}"/>
    <cellStyle name="$_p 19 Exp Summ by SU 2 3 2 3 2 2" xfId="1184" xr:uid="{00000000-0005-0000-0000-00006A040000}"/>
    <cellStyle name="$_p 19 Exp Summ by SU 2 3 2 3 2 3" xfId="1185" xr:uid="{00000000-0005-0000-0000-00006B040000}"/>
    <cellStyle name="$_p 19 Exp Summ by SU 2 3 2 3 3" xfId="1186" xr:uid="{00000000-0005-0000-0000-00006C040000}"/>
    <cellStyle name="$_p 19 Exp Summ by SU 2 3 2 3 4" xfId="1187" xr:uid="{00000000-0005-0000-0000-00006D040000}"/>
    <cellStyle name="$_p 19 Exp Summ by SU 2 3 2 4" xfId="1188" xr:uid="{00000000-0005-0000-0000-00006E040000}"/>
    <cellStyle name="$_p 19 Exp Summ by SU 2 3 2 4 2" xfId="1189" xr:uid="{00000000-0005-0000-0000-00006F040000}"/>
    <cellStyle name="$_p 19 Exp Summ by SU 2 3 2 4 3" xfId="1190" xr:uid="{00000000-0005-0000-0000-000070040000}"/>
    <cellStyle name="$_p 19 Exp Summ by SU 2 3 2 5" xfId="1191" xr:uid="{00000000-0005-0000-0000-000071040000}"/>
    <cellStyle name="$_p 19 Exp Summ by SU 2 3 2 6" xfId="1192" xr:uid="{00000000-0005-0000-0000-000072040000}"/>
    <cellStyle name="$_p 19 Exp Summ by SU 2 3 3" xfId="1193" xr:uid="{00000000-0005-0000-0000-000073040000}"/>
    <cellStyle name="$_p 19 Exp Summ by SU 2 3 3 2" xfId="1194" xr:uid="{00000000-0005-0000-0000-000074040000}"/>
    <cellStyle name="$_p 19 Exp Summ by SU 2 3 3 2 2" xfId="1195" xr:uid="{00000000-0005-0000-0000-000075040000}"/>
    <cellStyle name="$_p 19 Exp Summ by SU 2 3 3 2 2 2" xfId="1196" xr:uid="{00000000-0005-0000-0000-000076040000}"/>
    <cellStyle name="$_p 19 Exp Summ by SU 2 3 3 2 2 3" xfId="1197" xr:uid="{00000000-0005-0000-0000-000077040000}"/>
    <cellStyle name="$_p 19 Exp Summ by SU 2 3 3 2 3" xfId="1198" xr:uid="{00000000-0005-0000-0000-000078040000}"/>
    <cellStyle name="$_p 19 Exp Summ by SU 2 3 3 2 4" xfId="1199" xr:uid="{00000000-0005-0000-0000-000079040000}"/>
    <cellStyle name="$_p 19 Exp Summ by SU 2 3 3 3" xfId="1200" xr:uid="{00000000-0005-0000-0000-00007A040000}"/>
    <cellStyle name="$_p 19 Exp Summ by SU 2 3 3 3 2" xfId="1201" xr:uid="{00000000-0005-0000-0000-00007B040000}"/>
    <cellStyle name="$_p 19 Exp Summ by SU 2 3 3 3 2 2" xfId="1202" xr:uid="{00000000-0005-0000-0000-00007C040000}"/>
    <cellStyle name="$_p 19 Exp Summ by SU 2 3 3 3 2 3" xfId="1203" xr:uid="{00000000-0005-0000-0000-00007D040000}"/>
    <cellStyle name="$_p 19 Exp Summ by SU 2 3 3 3 3" xfId="1204" xr:uid="{00000000-0005-0000-0000-00007E040000}"/>
    <cellStyle name="$_p 19 Exp Summ by SU 2 3 3 3 4" xfId="1205" xr:uid="{00000000-0005-0000-0000-00007F040000}"/>
    <cellStyle name="$_p 19 Exp Summ by SU 2 3 3 4" xfId="1206" xr:uid="{00000000-0005-0000-0000-000080040000}"/>
    <cellStyle name="$_p 19 Exp Summ by SU 2 3 3 4 2" xfId="1207" xr:uid="{00000000-0005-0000-0000-000081040000}"/>
    <cellStyle name="$_p 19 Exp Summ by SU 2 3 3 4 3" xfId="1208" xr:uid="{00000000-0005-0000-0000-000082040000}"/>
    <cellStyle name="$_p 19 Exp Summ by SU 2 3 3 5" xfId="1209" xr:uid="{00000000-0005-0000-0000-000083040000}"/>
    <cellStyle name="$_p 19 Exp Summ by SU 2 3 3 6" xfId="1210" xr:uid="{00000000-0005-0000-0000-000084040000}"/>
    <cellStyle name="$_p 19 Exp Summ by SU 2 3 4" xfId="1211" xr:uid="{00000000-0005-0000-0000-000085040000}"/>
    <cellStyle name="$_p 19 Exp Summ by SU 2 3 4 2" xfId="1212" xr:uid="{00000000-0005-0000-0000-000086040000}"/>
    <cellStyle name="$_p 19 Exp Summ by SU 2 3 4 2 2" xfId="1213" xr:uid="{00000000-0005-0000-0000-000087040000}"/>
    <cellStyle name="$_p 19 Exp Summ by SU 2 3 4 2 2 2" xfId="1214" xr:uid="{00000000-0005-0000-0000-000088040000}"/>
    <cellStyle name="$_p 19 Exp Summ by SU 2 3 4 2 2 3" xfId="1215" xr:uid="{00000000-0005-0000-0000-000089040000}"/>
    <cellStyle name="$_p 19 Exp Summ by SU 2 3 4 2 3" xfId="1216" xr:uid="{00000000-0005-0000-0000-00008A040000}"/>
    <cellStyle name="$_p 19 Exp Summ by SU 2 3 4 2 4" xfId="1217" xr:uid="{00000000-0005-0000-0000-00008B040000}"/>
    <cellStyle name="$_p 19 Exp Summ by SU 2 3 4 3" xfId="1218" xr:uid="{00000000-0005-0000-0000-00008C040000}"/>
    <cellStyle name="$_p 19 Exp Summ by SU 2 3 4 3 2" xfId="1219" xr:uid="{00000000-0005-0000-0000-00008D040000}"/>
    <cellStyle name="$_p 19 Exp Summ by SU 2 3 4 3 3" xfId="1220" xr:uid="{00000000-0005-0000-0000-00008E040000}"/>
    <cellStyle name="$_p 19 Exp Summ by SU 2 3 4 4" xfId="1221" xr:uid="{00000000-0005-0000-0000-00008F040000}"/>
    <cellStyle name="$_p 19 Exp Summ by SU 2 3 4 5" xfId="1222" xr:uid="{00000000-0005-0000-0000-000090040000}"/>
    <cellStyle name="$_p 19 Exp Summ by SU 2 3 5" xfId="1223" xr:uid="{00000000-0005-0000-0000-000091040000}"/>
    <cellStyle name="$_p 19 Exp Summ by SU 2 3 5 2" xfId="1224" xr:uid="{00000000-0005-0000-0000-000092040000}"/>
    <cellStyle name="$_p 19 Exp Summ by SU 2 3 5 2 2" xfId="1225" xr:uid="{00000000-0005-0000-0000-000093040000}"/>
    <cellStyle name="$_p 19 Exp Summ by SU 2 3 5 2 3" xfId="1226" xr:uid="{00000000-0005-0000-0000-000094040000}"/>
    <cellStyle name="$_p 19 Exp Summ by SU 2 3 5 3" xfId="1227" xr:uid="{00000000-0005-0000-0000-000095040000}"/>
    <cellStyle name="$_p 19 Exp Summ by SU 2 3 5 4" xfId="1228" xr:uid="{00000000-0005-0000-0000-000096040000}"/>
    <cellStyle name="$_p 19 Exp Summ by SU 2 3 6" xfId="1229" xr:uid="{00000000-0005-0000-0000-000097040000}"/>
    <cellStyle name="$_p 19 Exp Summ by SU 2 3 6 2" xfId="1230" xr:uid="{00000000-0005-0000-0000-000098040000}"/>
    <cellStyle name="$_p 19 Exp Summ by SU 2 3 6 2 2" xfId="1231" xr:uid="{00000000-0005-0000-0000-000099040000}"/>
    <cellStyle name="$_p 19 Exp Summ by SU 2 3 6 2 3" xfId="1232" xr:uid="{00000000-0005-0000-0000-00009A040000}"/>
    <cellStyle name="$_p 19 Exp Summ by SU 2 3 6 3" xfId="1233" xr:uid="{00000000-0005-0000-0000-00009B040000}"/>
    <cellStyle name="$_p 19 Exp Summ by SU 2 3 6 4" xfId="1234" xr:uid="{00000000-0005-0000-0000-00009C040000}"/>
    <cellStyle name="$_p 19 Exp Summ by SU 2 3 7" xfId="1235" xr:uid="{00000000-0005-0000-0000-00009D040000}"/>
    <cellStyle name="$_p 19 Exp Summ by SU 2 3 7 2" xfId="1236" xr:uid="{00000000-0005-0000-0000-00009E040000}"/>
    <cellStyle name="$_p 19 Exp Summ by SU 2 3 7 3" xfId="1237" xr:uid="{00000000-0005-0000-0000-00009F040000}"/>
    <cellStyle name="$_p 19 Exp Summ by SU 2 3 8" xfId="1238" xr:uid="{00000000-0005-0000-0000-0000A0040000}"/>
    <cellStyle name="$_p 19 Exp Summ by SU 2 3 9" xfId="1239" xr:uid="{00000000-0005-0000-0000-0000A1040000}"/>
    <cellStyle name="$_p 19 Exp Summ by SU 2 4" xfId="1240" xr:uid="{00000000-0005-0000-0000-0000A2040000}"/>
    <cellStyle name="$_p 19 Exp Summ by SU 2 4 2" xfId="1241" xr:uid="{00000000-0005-0000-0000-0000A3040000}"/>
    <cellStyle name="$_p 19 Exp Summ by SU 2 4 2 2" xfId="1242" xr:uid="{00000000-0005-0000-0000-0000A4040000}"/>
    <cellStyle name="$_p 19 Exp Summ by SU 2 4 2 2 2" xfId="1243" xr:uid="{00000000-0005-0000-0000-0000A5040000}"/>
    <cellStyle name="$_p 19 Exp Summ by SU 2 4 2 2 2 2" xfId="1244" xr:uid="{00000000-0005-0000-0000-0000A6040000}"/>
    <cellStyle name="$_p 19 Exp Summ by SU 2 4 2 2 2 3" xfId="1245" xr:uid="{00000000-0005-0000-0000-0000A7040000}"/>
    <cellStyle name="$_p 19 Exp Summ by SU 2 4 2 2 3" xfId="1246" xr:uid="{00000000-0005-0000-0000-0000A8040000}"/>
    <cellStyle name="$_p 19 Exp Summ by SU 2 4 2 2 4" xfId="1247" xr:uid="{00000000-0005-0000-0000-0000A9040000}"/>
    <cellStyle name="$_p 19 Exp Summ by SU 2 4 2 3" xfId="1248" xr:uid="{00000000-0005-0000-0000-0000AA040000}"/>
    <cellStyle name="$_p 19 Exp Summ by SU 2 4 2 3 2" xfId="1249" xr:uid="{00000000-0005-0000-0000-0000AB040000}"/>
    <cellStyle name="$_p 19 Exp Summ by SU 2 4 2 3 2 2" xfId="1250" xr:uid="{00000000-0005-0000-0000-0000AC040000}"/>
    <cellStyle name="$_p 19 Exp Summ by SU 2 4 2 3 2 3" xfId="1251" xr:uid="{00000000-0005-0000-0000-0000AD040000}"/>
    <cellStyle name="$_p 19 Exp Summ by SU 2 4 2 3 3" xfId="1252" xr:uid="{00000000-0005-0000-0000-0000AE040000}"/>
    <cellStyle name="$_p 19 Exp Summ by SU 2 4 2 3 4" xfId="1253" xr:uid="{00000000-0005-0000-0000-0000AF040000}"/>
    <cellStyle name="$_p 19 Exp Summ by SU 2 4 2 4" xfId="1254" xr:uid="{00000000-0005-0000-0000-0000B0040000}"/>
    <cellStyle name="$_p 19 Exp Summ by SU 2 4 2 4 2" xfId="1255" xr:uid="{00000000-0005-0000-0000-0000B1040000}"/>
    <cellStyle name="$_p 19 Exp Summ by SU 2 4 2 4 3" xfId="1256" xr:uid="{00000000-0005-0000-0000-0000B2040000}"/>
    <cellStyle name="$_p 19 Exp Summ by SU 2 4 2 5" xfId="1257" xr:uid="{00000000-0005-0000-0000-0000B3040000}"/>
    <cellStyle name="$_p 19 Exp Summ by SU 2 4 2 6" xfId="1258" xr:uid="{00000000-0005-0000-0000-0000B4040000}"/>
    <cellStyle name="$_p 19 Exp Summ by SU 2 4 3" xfId="1259" xr:uid="{00000000-0005-0000-0000-0000B5040000}"/>
    <cellStyle name="$_p 19 Exp Summ by SU 2 4 3 2" xfId="1260" xr:uid="{00000000-0005-0000-0000-0000B6040000}"/>
    <cellStyle name="$_p 19 Exp Summ by SU 2 4 3 2 2" xfId="1261" xr:uid="{00000000-0005-0000-0000-0000B7040000}"/>
    <cellStyle name="$_p 19 Exp Summ by SU 2 4 3 2 2 2" xfId="1262" xr:uid="{00000000-0005-0000-0000-0000B8040000}"/>
    <cellStyle name="$_p 19 Exp Summ by SU 2 4 3 2 2 3" xfId="1263" xr:uid="{00000000-0005-0000-0000-0000B9040000}"/>
    <cellStyle name="$_p 19 Exp Summ by SU 2 4 3 2 3" xfId="1264" xr:uid="{00000000-0005-0000-0000-0000BA040000}"/>
    <cellStyle name="$_p 19 Exp Summ by SU 2 4 3 2 4" xfId="1265" xr:uid="{00000000-0005-0000-0000-0000BB040000}"/>
    <cellStyle name="$_p 19 Exp Summ by SU 2 4 3 3" xfId="1266" xr:uid="{00000000-0005-0000-0000-0000BC040000}"/>
    <cellStyle name="$_p 19 Exp Summ by SU 2 4 3 3 2" xfId="1267" xr:uid="{00000000-0005-0000-0000-0000BD040000}"/>
    <cellStyle name="$_p 19 Exp Summ by SU 2 4 3 3 2 2" xfId="1268" xr:uid="{00000000-0005-0000-0000-0000BE040000}"/>
    <cellStyle name="$_p 19 Exp Summ by SU 2 4 3 3 2 3" xfId="1269" xr:uid="{00000000-0005-0000-0000-0000BF040000}"/>
    <cellStyle name="$_p 19 Exp Summ by SU 2 4 3 3 3" xfId="1270" xr:uid="{00000000-0005-0000-0000-0000C0040000}"/>
    <cellStyle name="$_p 19 Exp Summ by SU 2 4 3 3 4" xfId="1271" xr:uid="{00000000-0005-0000-0000-0000C1040000}"/>
    <cellStyle name="$_p 19 Exp Summ by SU 2 4 3 4" xfId="1272" xr:uid="{00000000-0005-0000-0000-0000C2040000}"/>
    <cellStyle name="$_p 19 Exp Summ by SU 2 4 3 4 2" xfId="1273" xr:uid="{00000000-0005-0000-0000-0000C3040000}"/>
    <cellStyle name="$_p 19 Exp Summ by SU 2 4 3 4 3" xfId="1274" xr:uid="{00000000-0005-0000-0000-0000C4040000}"/>
    <cellStyle name="$_p 19 Exp Summ by SU 2 4 3 5" xfId="1275" xr:uid="{00000000-0005-0000-0000-0000C5040000}"/>
    <cellStyle name="$_p 19 Exp Summ by SU 2 4 3 6" xfId="1276" xr:uid="{00000000-0005-0000-0000-0000C6040000}"/>
    <cellStyle name="$_p 19 Exp Summ by SU 2 4 4" xfId="1277" xr:uid="{00000000-0005-0000-0000-0000C7040000}"/>
    <cellStyle name="$_p 19 Exp Summ by SU 2 4 4 2" xfId="1278" xr:uid="{00000000-0005-0000-0000-0000C8040000}"/>
    <cellStyle name="$_p 19 Exp Summ by SU 2 4 4 2 2" xfId="1279" xr:uid="{00000000-0005-0000-0000-0000C9040000}"/>
    <cellStyle name="$_p 19 Exp Summ by SU 2 4 4 2 2 2" xfId="1280" xr:uid="{00000000-0005-0000-0000-0000CA040000}"/>
    <cellStyle name="$_p 19 Exp Summ by SU 2 4 4 2 2 3" xfId="1281" xr:uid="{00000000-0005-0000-0000-0000CB040000}"/>
    <cellStyle name="$_p 19 Exp Summ by SU 2 4 4 2 3" xfId="1282" xr:uid="{00000000-0005-0000-0000-0000CC040000}"/>
    <cellStyle name="$_p 19 Exp Summ by SU 2 4 4 2 4" xfId="1283" xr:uid="{00000000-0005-0000-0000-0000CD040000}"/>
    <cellStyle name="$_p 19 Exp Summ by SU 2 4 4 3" xfId="1284" xr:uid="{00000000-0005-0000-0000-0000CE040000}"/>
    <cellStyle name="$_p 19 Exp Summ by SU 2 4 4 3 2" xfId="1285" xr:uid="{00000000-0005-0000-0000-0000CF040000}"/>
    <cellStyle name="$_p 19 Exp Summ by SU 2 4 4 3 3" xfId="1286" xr:uid="{00000000-0005-0000-0000-0000D0040000}"/>
    <cellStyle name="$_p 19 Exp Summ by SU 2 4 4 4" xfId="1287" xr:uid="{00000000-0005-0000-0000-0000D1040000}"/>
    <cellStyle name="$_p 19 Exp Summ by SU 2 4 4 5" xfId="1288" xr:uid="{00000000-0005-0000-0000-0000D2040000}"/>
    <cellStyle name="$_p 19 Exp Summ by SU 2 4 5" xfId="1289" xr:uid="{00000000-0005-0000-0000-0000D3040000}"/>
    <cellStyle name="$_p 19 Exp Summ by SU 2 4 5 2" xfId="1290" xr:uid="{00000000-0005-0000-0000-0000D4040000}"/>
    <cellStyle name="$_p 19 Exp Summ by SU 2 4 5 2 2" xfId="1291" xr:uid="{00000000-0005-0000-0000-0000D5040000}"/>
    <cellStyle name="$_p 19 Exp Summ by SU 2 4 5 2 3" xfId="1292" xr:uid="{00000000-0005-0000-0000-0000D6040000}"/>
    <cellStyle name="$_p 19 Exp Summ by SU 2 4 5 3" xfId="1293" xr:uid="{00000000-0005-0000-0000-0000D7040000}"/>
    <cellStyle name="$_p 19 Exp Summ by SU 2 4 5 4" xfId="1294" xr:uid="{00000000-0005-0000-0000-0000D8040000}"/>
    <cellStyle name="$_p 19 Exp Summ by SU 2 4 6" xfId="1295" xr:uid="{00000000-0005-0000-0000-0000D9040000}"/>
    <cellStyle name="$_p 19 Exp Summ by SU 2 4 6 2" xfId="1296" xr:uid="{00000000-0005-0000-0000-0000DA040000}"/>
    <cellStyle name="$_p 19 Exp Summ by SU 2 4 6 2 2" xfId="1297" xr:uid="{00000000-0005-0000-0000-0000DB040000}"/>
    <cellStyle name="$_p 19 Exp Summ by SU 2 4 6 2 3" xfId="1298" xr:uid="{00000000-0005-0000-0000-0000DC040000}"/>
    <cellStyle name="$_p 19 Exp Summ by SU 2 4 6 3" xfId="1299" xr:uid="{00000000-0005-0000-0000-0000DD040000}"/>
    <cellStyle name="$_p 19 Exp Summ by SU 2 4 6 4" xfId="1300" xr:uid="{00000000-0005-0000-0000-0000DE040000}"/>
    <cellStyle name="$_p 19 Exp Summ by SU 2 4 7" xfId="1301" xr:uid="{00000000-0005-0000-0000-0000DF040000}"/>
    <cellStyle name="$_p 19 Exp Summ by SU 2 4 7 2" xfId="1302" xr:uid="{00000000-0005-0000-0000-0000E0040000}"/>
    <cellStyle name="$_p 19 Exp Summ by SU 2 4 7 3" xfId="1303" xr:uid="{00000000-0005-0000-0000-0000E1040000}"/>
    <cellStyle name="$_p 19 Exp Summ by SU 2 4 8" xfId="1304" xr:uid="{00000000-0005-0000-0000-0000E2040000}"/>
    <cellStyle name="$_p 19 Exp Summ by SU 2 4 9" xfId="1305" xr:uid="{00000000-0005-0000-0000-0000E3040000}"/>
    <cellStyle name="$_p 19 Exp Summ by SU 2 5" xfId="1306" xr:uid="{00000000-0005-0000-0000-0000E4040000}"/>
    <cellStyle name="$_p 19 Exp Summ by SU 2 5 2" xfId="1307" xr:uid="{00000000-0005-0000-0000-0000E5040000}"/>
    <cellStyle name="$_p 19 Exp Summ by SU 2 5 2 2" xfId="1308" xr:uid="{00000000-0005-0000-0000-0000E6040000}"/>
    <cellStyle name="$_p 19 Exp Summ by SU 2 5 2 2 2" xfId="1309" xr:uid="{00000000-0005-0000-0000-0000E7040000}"/>
    <cellStyle name="$_p 19 Exp Summ by SU 2 5 2 2 2 2" xfId="1310" xr:uid="{00000000-0005-0000-0000-0000E8040000}"/>
    <cellStyle name="$_p 19 Exp Summ by SU 2 5 2 2 2 3" xfId="1311" xr:uid="{00000000-0005-0000-0000-0000E9040000}"/>
    <cellStyle name="$_p 19 Exp Summ by SU 2 5 2 2 3" xfId="1312" xr:uid="{00000000-0005-0000-0000-0000EA040000}"/>
    <cellStyle name="$_p 19 Exp Summ by SU 2 5 2 2 4" xfId="1313" xr:uid="{00000000-0005-0000-0000-0000EB040000}"/>
    <cellStyle name="$_p 19 Exp Summ by SU 2 5 2 3" xfId="1314" xr:uid="{00000000-0005-0000-0000-0000EC040000}"/>
    <cellStyle name="$_p 19 Exp Summ by SU 2 5 2 3 2" xfId="1315" xr:uid="{00000000-0005-0000-0000-0000ED040000}"/>
    <cellStyle name="$_p 19 Exp Summ by SU 2 5 2 3 2 2" xfId="1316" xr:uid="{00000000-0005-0000-0000-0000EE040000}"/>
    <cellStyle name="$_p 19 Exp Summ by SU 2 5 2 3 2 3" xfId="1317" xr:uid="{00000000-0005-0000-0000-0000EF040000}"/>
    <cellStyle name="$_p 19 Exp Summ by SU 2 5 2 3 3" xfId="1318" xr:uid="{00000000-0005-0000-0000-0000F0040000}"/>
    <cellStyle name="$_p 19 Exp Summ by SU 2 5 2 3 4" xfId="1319" xr:uid="{00000000-0005-0000-0000-0000F1040000}"/>
    <cellStyle name="$_p 19 Exp Summ by SU 2 5 2 4" xfId="1320" xr:uid="{00000000-0005-0000-0000-0000F2040000}"/>
    <cellStyle name="$_p 19 Exp Summ by SU 2 5 2 4 2" xfId="1321" xr:uid="{00000000-0005-0000-0000-0000F3040000}"/>
    <cellStyle name="$_p 19 Exp Summ by SU 2 5 2 4 3" xfId="1322" xr:uid="{00000000-0005-0000-0000-0000F4040000}"/>
    <cellStyle name="$_p 19 Exp Summ by SU 2 5 2 5" xfId="1323" xr:uid="{00000000-0005-0000-0000-0000F5040000}"/>
    <cellStyle name="$_p 19 Exp Summ by SU 2 5 2 6" xfId="1324" xr:uid="{00000000-0005-0000-0000-0000F6040000}"/>
    <cellStyle name="$_p 19 Exp Summ by SU 2 5 3" xfId="1325" xr:uid="{00000000-0005-0000-0000-0000F7040000}"/>
    <cellStyle name="$_p 19 Exp Summ by SU 2 5 3 2" xfId="1326" xr:uid="{00000000-0005-0000-0000-0000F8040000}"/>
    <cellStyle name="$_p 19 Exp Summ by SU 2 5 3 2 2" xfId="1327" xr:uid="{00000000-0005-0000-0000-0000F9040000}"/>
    <cellStyle name="$_p 19 Exp Summ by SU 2 5 3 2 2 2" xfId="1328" xr:uid="{00000000-0005-0000-0000-0000FA040000}"/>
    <cellStyle name="$_p 19 Exp Summ by SU 2 5 3 2 2 3" xfId="1329" xr:uid="{00000000-0005-0000-0000-0000FB040000}"/>
    <cellStyle name="$_p 19 Exp Summ by SU 2 5 3 2 3" xfId="1330" xr:uid="{00000000-0005-0000-0000-0000FC040000}"/>
    <cellStyle name="$_p 19 Exp Summ by SU 2 5 3 2 4" xfId="1331" xr:uid="{00000000-0005-0000-0000-0000FD040000}"/>
    <cellStyle name="$_p 19 Exp Summ by SU 2 5 3 3" xfId="1332" xr:uid="{00000000-0005-0000-0000-0000FE040000}"/>
    <cellStyle name="$_p 19 Exp Summ by SU 2 5 3 3 2" xfId="1333" xr:uid="{00000000-0005-0000-0000-0000FF040000}"/>
    <cellStyle name="$_p 19 Exp Summ by SU 2 5 3 3 2 2" xfId="1334" xr:uid="{00000000-0005-0000-0000-000000050000}"/>
    <cellStyle name="$_p 19 Exp Summ by SU 2 5 3 3 2 3" xfId="1335" xr:uid="{00000000-0005-0000-0000-000001050000}"/>
    <cellStyle name="$_p 19 Exp Summ by SU 2 5 3 3 3" xfId="1336" xr:uid="{00000000-0005-0000-0000-000002050000}"/>
    <cellStyle name="$_p 19 Exp Summ by SU 2 5 3 3 4" xfId="1337" xr:uid="{00000000-0005-0000-0000-000003050000}"/>
    <cellStyle name="$_p 19 Exp Summ by SU 2 5 3 4" xfId="1338" xr:uid="{00000000-0005-0000-0000-000004050000}"/>
    <cellStyle name="$_p 19 Exp Summ by SU 2 5 3 4 2" xfId="1339" xr:uid="{00000000-0005-0000-0000-000005050000}"/>
    <cellStyle name="$_p 19 Exp Summ by SU 2 5 3 4 3" xfId="1340" xr:uid="{00000000-0005-0000-0000-000006050000}"/>
    <cellStyle name="$_p 19 Exp Summ by SU 2 5 3 5" xfId="1341" xr:uid="{00000000-0005-0000-0000-000007050000}"/>
    <cellStyle name="$_p 19 Exp Summ by SU 2 5 3 6" xfId="1342" xr:uid="{00000000-0005-0000-0000-000008050000}"/>
    <cellStyle name="$_p 19 Exp Summ by SU 2 5 4" xfId="1343" xr:uid="{00000000-0005-0000-0000-000009050000}"/>
    <cellStyle name="$_p 19 Exp Summ by SU 2 5 4 2" xfId="1344" xr:uid="{00000000-0005-0000-0000-00000A050000}"/>
    <cellStyle name="$_p 19 Exp Summ by SU 2 5 4 2 2" xfId="1345" xr:uid="{00000000-0005-0000-0000-00000B050000}"/>
    <cellStyle name="$_p 19 Exp Summ by SU 2 5 4 2 2 2" xfId="1346" xr:uid="{00000000-0005-0000-0000-00000C050000}"/>
    <cellStyle name="$_p 19 Exp Summ by SU 2 5 4 2 2 3" xfId="1347" xr:uid="{00000000-0005-0000-0000-00000D050000}"/>
    <cellStyle name="$_p 19 Exp Summ by SU 2 5 4 2 3" xfId="1348" xr:uid="{00000000-0005-0000-0000-00000E050000}"/>
    <cellStyle name="$_p 19 Exp Summ by SU 2 5 4 2 4" xfId="1349" xr:uid="{00000000-0005-0000-0000-00000F050000}"/>
    <cellStyle name="$_p 19 Exp Summ by SU 2 5 4 3" xfId="1350" xr:uid="{00000000-0005-0000-0000-000010050000}"/>
    <cellStyle name="$_p 19 Exp Summ by SU 2 5 4 3 2" xfId="1351" xr:uid="{00000000-0005-0000-0000-000011050000}"/>
    <cellStyle name="$_p 19 Exp Summ by SU 2 5 4 3 3" xfId="1352" xr:uid="{00000000-0005-0000-0000-000012050000}"/>
    <cellStyle name="$_p 19 Exp Summ by SU 2 5 4 4" xfId="1353" xr:uid="{00000000-0005-0000-0000-000013050000}"/>
    <cellStyle name="$_p 19 Exp Summ by SU 2 5 4 5" xfId="1354" xr:uid="{00000000-0005-0000-0000-000014050000}"/>
    <cellStyle name="$_p 19 Exp Summ by SU 2 5 5" xfId="1355" xr:uid="{00000000-0005-0000-0000-000015050000}"/>
    <cellStyle name="$_p 19 Exp Summ by SU 2 5 5 2" xfId="1356" xr:uid="{00000000-0005-0000-0000-000016050000}"/>
    <cellStyle name="$_p 19 Exp Summ by SU 2 5 5 2 2" xfId="1357" xr:uid="{00000000-0005-0000-0000-000017050000}"/>
    <cellStyle name="$_p 19 Exp Summ by SU 2 5 5 2 3" xfId="1358" xr:uid="{00000000-0005-0000-0000-000018050000}"/>
    <cellStyle name="$_p 19 Exp Summ by SU 2 5 5 3" xfId="1359" xr:uid="{00000000-0005-0000-0000-000019050000}"/>
    <cellStyle name="$_p 19 Exp Summ by SU 2 5 5 4" xfId="1360" xr:uid="{00000000-0005-0000-0000-00001A050000}"/>
    <cellStyle name="$_p 19 Exp Summ by SU 2 5 6" xfId="1361" xr:uid="{00000000-0005-0000-0000-00001B050000}"/>
    <cellStyle name="$_p 19 Exp Summ by SU 2 5 6 2" xfId="1362" xr:uid="{00000000-0005-0000-0000-00001C050000}"/>
    <cellStyle name="$_p 19 Exp Summ by SU 2 5 6 2 2" xfId="1363" xr:uid="{00000000-0005-0000-0000-00001D050000}"/>
    <cellStyle name="$_p 19 Exp Summ by SU 2 5 6 2 3" xfId="1364" xr:uid="{00000000-0005-0000-0000-00001E050000}"/>
    <cellStyle name="$_p 19 Exp Summ by SU 2 5 6 3" xfId="1365" xr:uid="{00000000-0005-0000-0000-00001F050000}"/>
    <cellStyle name="$_p 19 Exp Summ by SU 2 5 6 4" xfId="1366" xr:uid="{00000000-0005-0000-0000-000020050000}"/>
    <cellStyle name="$_p 19 Exp Summ by SU 2 5 7" xfId="1367" xr:uid="{00000000-0005-0000-0000-000021050000}"/>
    <cellStyle name="$_p 19 Exp Summ by SU 2 5 7 2" xfId="1368" xr:uid="{00000000-0005-0000-0000-000022050000}"/>
    <cellStyle name="$_p 19 Exp Summ by SU 2 5 7 3" xfId="1369" xr:uid="{00000000-0005-0000-0000-000023050000}"/>
    <cellStyle name="$_p 19 Exp Summ by SU 2 5 8" xfId="1370" xr:uid="{00000000-0005-0000-0000-000024050000}"/>
    <cellStyle name="$_p 19 Exp Summ by SU 2 5 9" xfId="1371" xr:uid="{00000000-0005-0000-0000-000025050000}"/>
    <cellStyle name="$_p 19 Exp Summ by SU 2 6" xfId="1372" xr:uid="{00000000-0005-0000-0000-000026050000}"/>
    <cellStyle name="$_p 19 Exp Summ by SU 2 6 2" xfId="1373" xr:uid="{00000000-0005-0000-0000-000027050000}"/>
    <cellStyle name="$_p 19 Exp Summ by SU 2 6 2 2" xfId="1374" xr:uid="{00000000-0005-0000-0000-000028050000}"/>
    <cellStyle name="$_p 19 Exp Summ by SU 2 6 2 2 2" xfId="1375" xr:uid="{00000000-0005-0000-0000-000029050000}"/>
    <cellStyle name="$_p 19 Exp Summ by SU 2 6 2 2 2 2" xfId="1376" xr:uid="{00000000-0005-0000-0000-00002A050000}"/>
    <cellStyle name="$_p 19 Exp Summ by SU 2 6 2 2 2 3" xfId="1377" xr:uid="{00000000-0005-0000-0000-00002B050000}"/>
    <cellStyle name="$_p 19 Exp Summ by SU 2 6 2 2 3" xfId="1378" xr:uid="{00000000-0005-0000-0000-00002C050000}"/>
    <cellStyle name="$_p 19 Exp Summ by SU 2 6 2 2 4" xfId="1379" xr:uid="{00000000-0005-0000-0000-00002D050000}"/>
    <cellStyle name="$_p 19 Exp Summ by SU 2 6 2 3" xfId="1380" xr:uid="{00000000-0005-0000-0000-00002E050000}"/>
    <cellStyle name="$_p 19 Exp Summ by SU 2 6 2 3 2" xfId="1381" xr:uid="{00000000-0005-0000-0000-00002F050000}"/>
    <cellStyle name="$_p 19 Exp Summ by SU 2 6 2 3 2 2" xfId="1382" xr:uid="{00000000-0005-0000-0000-000030050000}"/>
    <cellStyle name="$_p 19 Exp Summ by SU 2 6 2 3 2 3" xfId="1383" xr:uid="{00000000-0005-0000-0000-000031050000}"/>
    <cellStyle name="$_p 19 Exp Summ by SU 2 6 2 3 3" xfId="1384" xr:uid="{00000000-0005-0000-0000-000032050000}"/>
    <cellStyle name="$_p 19 Exp Summ by SU 2 6 2 3 4" xfId="1385" xr:uid="{00000000-0005-0000-0000-000033050000}"/>
    <cellStyle name="$_p 19 Exp Summ by SU 2 6 2 4" xfId="1386" xr:uid="{00000000-0005-0000-0000-000034050000}"/>
    <cellStyle name="$_p 19 Exp Summ by SU 2 6 2 4 2" xfId="1387" xr:uid="{00000000-0005-0000-0000-000035050000}"/>
    <cellStyle name="$_p 19 Exp Summ by SU 2 6 2 4 3" xfId="1388" xr:uid="{00000000-0005-0000-0000-000036050000}"/>
    <cellStyle name="$_p 19 Exp Summ by SU 2 6 2 5" xfId="1389" xr:uid="{00000000-0005-0000-0000-000037050000}"/>
    <cellStyle name="$_p 19 Exp Summ by SU 2 6 2 6" xfId="1390" xr:uid="{00000000-0005-0000-0000-000038050000}"/>
    <cellStyle name="$_p 19 Exp Summ by SU 2 6 3" xfId="1391" xr:uid="{00000000-0005-0000-0000-000039050000}"/>
    <cellStyle name="$_p 19 Exp Summ by SU 2 6 3 2" xfId="1392" xr:uid="{00000000-0005-0000-0000-00003A050000}"/>
    <cellStyle name="$_p 19 Exp Summ by SU 2 6 3 2 2" xfId="1393" xr:uid="{00000000-0005-0000-0000-00003B050000}"/>
    <cellStyle name="$_p 19 Exp Summ by SU 2 6 3 2 2 2" xfId="1394" xr:uid="{00000000-0005-0000-0000-00003C050000}"/>
    <cellStyle name="$_p 19 Exp Summ by SU 2 6 3 2 2 3" xfId="1395" xr:uid="{00000000-0005-0000-0000-00003D050000}"/>
    <cellStyle name="$_p 19 Exp Summ by SU 2 6 3 2 3" xfId="1396" xr:uid="{00000000-0005-0000-0000-00003E050000}"/>
    <cellStyle name="$_p 19 Exp Summ by SU 2 6 3 2 4" xfId="1397" xr:uid="{00000000-0005-0000-0000-00003F050000}"/>
    <cellStyle name="$_p 19 Exp Summ by SU 2 6 3 3" xfId="1398" xr:uid="{00000000-0005-0000-0000-000040050000}"/>
    <cellStyle name="$_p 19 Exp Summ by SU 2 6 3 3 2" xfId="1399" xr:uid="{00000000-0005-0000-0000-000041050000}"/>
    <cellStyle name="$_p 19 Exp Summ by SU 2 6 3 3 2 2" xfId="1400" xr:uid="{00000000-0005-0000-0000-000042050000}"/>
    <cellStyle name="$_p 19 Exp Summ by SU 2 6 3 3 2 3" xfId="1401" xr:uid="{00000000-0005-0000-0000-000043050000}"/>
    <cellStyle name="$_p 19 Exp Summ by SU 2 6 3 3 3" xfId="1402" xr:uid="{00000000-0005-0000-0000-000044050000}"/>
    <cellStyle name="$_p 19 Exp Summ by SU 2 6 3 3 4" xfId="1403" xr:uid="{00000000-0005-0000-0000-000045050000}"/>
    <cellStyle name="$_p 19 Exp Summ by SU 2 6 3 4" xfId="1404" xr:uid="{00000000-0005-0000-0000-000046050000}"/>
    <cellStyle name="$_p 19 Exp Summ by SU 2 6 3 4 2" xfId="1405" xr:uid="{00000000-0005-0000-0000-000047050000}"/>
    <cellStyle name="$_p 19 Exp Summ by SU 2 6 3 4 3" xfId="1406" xr:uid="{00000000-0005-0000-0000-000048050000}"/>
    <cellStyle name="$_p 19 Exp Summ by SU 2 6 3 5" xfId="1407" xr:uid="{00000000-0005-0000-0000-000049050000}"/>
    <cellStyle name="$_p 19 Exp Summ by SU 2 6 3 6" xfId="1408" xr:uid="{00000000-0005-0000-0000-00004A050000}"/>
    <cellStyle name="$_p 19 Exp Summ by SU 2 6 4" xfId="1409" xr:uid="{00000000-0005-0000-0000-00004B050000}"/>
    <cellStyle name="$_p 19 Exp Summ by SU 2 6 4 2" xfId="1410" xr:uid="{00000000-0005-0000-0000-00004C050000}"/>
    <cellStyle name="$_p 19 Exp Summ by SU 2 6 4 2 2" xfId="1411" xr:uid="{00000000-0005-0000-0000-00004D050000}"/>
    <cellStyle name="$_p 19 Exp Summ by SU 2 6 4 2 2 2" xfId="1412" xr:uid="{00000000-0005-0000-0000-00004E050000}"/>
    <cellStyle name="$_p 19 Exp Summ by SU 2 6 4 2 2 3" xfId="1413" xr:uid="{00000000-0005-0000-0000-00004F050000}"/>
    <cellStyle name="$_p 19 Exp Summ by SU 2 6 4 2 3" xfId="1414" xr:uid="{00000000-0005-0000-0000-000050050000}"/>
    <cellStyle name="$_p 19 Exp Summ by SU 2 6 4 2 4" xfId="1415" xr:uid="{00000000-0005-0000-0000-000051050000}"/>
    <cellStyle name="$_p 19 Exp Summ by SU 2 6 4 3" xfId="1416" xr:uid="{00000000-0005-0000-0000-000052050000}"/>
    <cellStyle name="$_p 19 Exp Summ by SU 2 6 4 3 2" xfId="1417" xr:uid="{00000000-0005-0000-0000-000053050000}"/>
    <cellStyle name="$_p 19 Exp Summ by SU 2 6 4 3 3" xfId="1418" xr:uid="{00000000-0005-0000-0000-000054050000}"/>
    <cellStyle name="$_p 19 Exp Summ by SU 2 6 4 4" xfId="1419" xr:uid="{00000000-0005-0000-0000-000055050000}"/>
    <cellStyle name="$_p 19 Exp Summ by SU 2 6 4 5" xfId="1420" xr:uid="{00000000-0005-0000-0000-000056050000}"/>
    <cellStyle name="$_p 19 Exp Summ by SU 2 6 5" xfId="1421" xr:uid="{00000000-0005-0000-0000-000057050000}"/>
    <cellStyle name="$_p 19 Exp Summ by SU 2 6 5 2" xfId="1422" xr:uid="{00000000-0005-0000-0000-000058050000}"/>
    <cellStyle name="$_p 19 Exp Summ by SU 2 6 5 2 2" xfId="1423" xr:uid="{00000000-0005-0000-0000-000059050000}"/>
    <cellStyle name="$_p 19 Exp Summ by SU 2 6 5 2 3" xfId="1424" xr:uid="{00000000-0005-0000-0000-00005A050000}"/>
    <cellStyle name="$_p 19 Exp Summ by SU 2 6 5 3" xfId="1425" xr:uid="{00000000-0005-0000-0000-00005B050000}"/>
    <cellStyle name="$_p 19 Exp Summ by SU 2 6 5 4" xfId="1426" xr:uid="{00000000-0005-0000-0000-00005C050000}"/>
    <cellStyle name="$_p 19 Exp Summ by SU 2 6 6" xfId="1427" xr:uid="{00000000-0005-0000-0000-00005D050000}"/>
    <cellStyle name="$_p 19 Exp Summ by SU 2 6 6 2" xfId="1428" xr:uid="{00000000-0005-0000-0000-00005E050000}"/>
    <cellStyle name="$_p 19 Exp Summ by SU 2 6 6 2 2" xfId="1429" xr:uid="{00000000-0005-0000-0000-00005F050000}"/>
    <cellStyle name="$_p 19 Exp Summ by SU 2 6 6 2 3" xfId="1430" xr:uid="{00000000-0005-0000-0000-000060050000}"/>
    <cellStyle name="$_p 19 Exp Summ by SU 2 6 6 3" xfId="1431" xr:uid="{00000000-0005-0000-0000-000061050000}"/>
    <cellStyle name="$_p 19 Exp Summ by SU 2 6 6 4" xfId="1432" xr:uid="{00000000-0005-0000-0000-000062050000}"/>
    <cellStyle name="$_p 19 Exp Summ by SU 2 6 7" xfId="1433" xr:uid="{00000000-0005-0000-0000-000063050000}"/>
    <cellStyle name="$_p 19 Exp Summ by SU 2 6 7 2" xfId="1434" xr:uid="{00000000-0005-0000-0000-000064050000}"/>
    <cellStyle name="$_p 19 Exp Summ by SU 2 6 7 3" xfId="1435" xr:uid="{00000000-0005-0000-0000-000065050000}"/>
    <cellStyle name="$_p 19 Exp Summ by SU 2 6 8" xfId="1436" xr:uid="{00000000-0005-0000-0000-000066050000}"/>
    <cellStyle name="$_p 19 Exp Summ by SU 2 6 9" xfId="1437" xr:uid="{00000000-0005-0000-0000-000067050000}"/>
    <cellStyle name="$_p 19 Exp Summ by SU 2 7" xfId="1438" xr:uid="{00000000-0005-0000-0000-000068050000}"/>
    <cellStyle name="$_p 19 Exp Summ by SU 2 7 2" xfId="1439" xr:uid="{00000000-0005-0000-0000-000069050000}"/>
    <cellStyle name="$_p 19 Exp Summ by SU 2 7 2 2" xfId="1440" xr:uid="{00000000-0005-0000-0000-00006A050000}"/>
    <cellStyle name="$_p 19 Exp Summ by SU 2 7 2 2 2" xfId="1441" xr:uid="{00000000-0005-0000-0000-00006B050000}"/>
    <cellStyle name="$_p 19 Exp Summ by SU 2 7 2 2 2 2" xfId="1442" xr:uid="{00000000-0005-0000-0000-00006C050000}"/>
    <cellStyle name="$_p 19 Exp Summ by SU 2 7 2 2 2 3" xfId="1443" xr:uid="{00000000-0005-0000-0000-00006D050000}"/>
    <cellStyle name="$_p 19 Exp Summ by SU 2 7 2 2 3" xfId="1444" xr:uid="{00000000-0005-0000-0000-00006E050000}"/>
    <cellStyle name="$_p 19 Exp Summ by SU 2 7 2 2 4" xfId="1445" xr:uid="{00000000-0005-0000-0000-00006F050000}"/>
    <cellStyle name="$_p 19 Exp Summ by SU 2 7 2 3" xfId="1446" xr:uid="{00000000-0005-0000-0000-000070050000}"/>
    <cellStyle name="$_p 19 Exp Summ by SU 2 7 2 3 2" xfId="1447" xr:uid="{00000000-0005-0000-0000-000071050000}"/>
    <cellStyle name="$_p 19 Exp Summ by SU 2 7 2 3 2 2" xfId="1448" xr:uid="{00000000-0005-0000-0000-000072050000}"/>
    <cellStyle name="$_p 19 Exp Summ by SU 2 7 2 3 2 3" xfId="1449" xr:uid="{00000000-0005-0000-0000-000073050000}"/>
    <cellStyle name="$_p 19 Exp Summ by SU 2 7 2 3 3" xfId="1450" xr:uid="{00000000-0005-0000-0000-000074050000}"/>
    <cellStyle name="$_p 19 Exp Summ by SU 2 7 2 3 4" xfId="1451" xr:uid="{00000000-0005-0000-0000-000075050000}"/>
    <cellStyle name="$_p 19 Exp Summ by SU 2 7 2 4" xfId="1452" xr:uid="{00000000-0005-0000-0000-000076050000}"/>
    <cellStyle name="$_p 19 Exp Summ by SU 2 7 2 4 2" xfId="1453" xr:uid="{00000000-0005-0000-0000-000077050000}"/>
    <cellStyle name="$_p 19 Exp Summ by SU 2 7 2 4 3" xfId="1454" xr:uid="{00000000-0005-0000-0000-000078050000}"/>
    <cellStyle name="$_p 19 Exp Summ by SU 2 7 2 5" xfId="1455" xr:uid="{00000000-0005-0000-0000-000079050000}"/>
    <cellStyle name="$_p 19 Exp Summ by SU 2 7 2 6" xfId="1456" xr:uid="{00000000-0005-0000-0000-00007A050000}"/>
    <cellStyle name="$_p 19 Exp Summ by SU 2 7 3" xfId="1457" xr:uid="{00000000-0005-0000-0000-00007B050000}"/>
    <cellStyle name="$_p 19 Exp Summ by SU 2 7 3 2" xfId="1458" xr:uid="{00000000-0005-0000-0000-00007C050000}"/>
    <cellStyle name="$_p 19 Exp Summ by SU 2 7 3 2 2" xfId="1459" xr:uid="{00000000-0005-0000-0000-00007D050000}"/>
    <cellStyle name="$_p 19 Exp Summ by SU 2 7 3 2 2 2" xfId="1460" xr:uid="{00000000-0005-0000-0000-00007E050000}"/>
    <cellStyle name="$_p 19 Exp Summ by SU 2 7 3 2 2 3" xfId="1461" xr:uid="{00000000-0005-0000-0000-00007F050000}"/>
    <cellStyle name="$_p 19 Exp Summ by SU 2 7 3 2 3" xfId="1462" xr:uid="{00000000-0005-0000-0000-000080050000}"/>
    <cellStyle name="$_p 19 Exp Summ by SU 2 7 3 2 4" xfId="1463" xr:uid="{00000000-0005-0000-0000-000081050000}"/>
    <cellStyle name="$_p 19 Exp Summ by SU 2 7 3 3" xfId="1464" xr:uid="{00000000-0005-0000-0000-000082050000}"/>
    <cellStyle name="$_p 19 Exp Summ by SU 2 7 3 3 2" xfId="1465" xr:uid="{00000000-0005-0000-0000-000083050000}"/>
    <cellStyle name="$_p 19 Exp Summ by SU 2 7 3 3 2 2" xfId="1466" xr:uid="{00000000-0005-0000-0000-000084050000}"/>
    <cellStyle name="$_p 19 Exp Summ by SU 2 7 3 3 2 3" xfId="1467" xr:uid="{00000000-0005-0000-0000-000085050000}"/>
    <cellStyle name="$_p 19 Exp Summ by SU 2 7 3 3 3" xfId="1468" xr:uid="{00000000-0005-0000-0000-000086050000}"/>
    <cellStyle name="$_p 19 Exp Summ by SU 2 7 3 3 4" xfId="1469" xr:uid="{00000000-0005-0000-0000-000087050000}"/>
    <cellStyle name="$_p 19 Exp Summ by SU 2 7 3 4" xfId="1470" xr:uid="{00000000-0005-0000-0000-000088050000}"/>
    <cellStyle name="$_p 19 Exp Summ by SU 2 7 3 4 2" xfId="1471" xr:uid="{00000000-0005-0000-0000-000089050000}"/>
    <cellStyle name="$_p 19 Exp Summ by SU 2 7 3 4 3" xfId="1472" xr:uid="{00000000-0005-0000-0000-00008A050000}"/>
    <cellStyle name="$_p 19 Exp Summ by SU 2 7 3 5" xfId="1473" xr:uid="{00000000-0005-0000-0000-00008B050000}"/>
    <cellStyle name="$_p 19 Exp Summ by SU 2 7 3 6" xfId="1474" xr:uid="{00000000-0005-0000-0000-00008C050000}"/>
    <cellStyle name="$_p 19 Exp Summ by SU 2 7 4" xfId="1475" xr:uid="{00000000-0005-0000-0000-00008D050000}"/>
    <cellStyle name="$_p 19 Exp Summ by SU 2 7 4 2" xfId="1476" xr:uid="{00000000-0005-0000-0000-00008E050000}"/>
    <cellStyle name="$_p 19 Exp Summ by SU 2 7 4 2 2" xfId="1477" xr:uid="{00000000-0005-0000-0000-00008F050000}"/>
    <cellStyle name="$_p 19 Exp Summ by SU 2 7 4 2 2 2" xfId="1478" xr:uid="{00000000-0005-0000-0000-000090050000}"/>
    <cellStyle name="$_p 19 Exp Summ by SU 2 7 4 2 2 3" xfId="1479" xr:uid="{00000000-0005-0000-0000-000091050000}"/>
    <cellStyle name="$_p 19 Exp Summ by SU 2 7 4 2 3" xfId="1480" xr:uid="{00000000-0005-0000-0000-000092050000}"/>
    <cellStyle name="$_p 19 Exp Summ by SU 2 7 4 2 4" xfId="1481" xr:uid="{00000000-0005-0000-0000-000093050000}"/>
    <cellStyle name="$_p 19 Exp Summ by SU 2 7 4 3" xfId="1482" xr:uid="{00000000-0005-0000-0000-000094050000}"/>
    <cellStyle name="$_p 19 Exp Summ by SU 2 7 4 3 2" xfId="1483" xr:uid="{00000000-0005-0000-0000-000095050000}"/>
    <cellStyle name="$_p 19 Exp Summ by SU 2 7 4 3 3" xfId="1484" xr:uid="{00000000-0005-0000-0000-000096050000}"/>
    <cellStyle name="$_p 19 Exp Summ by SU 2 7 4 4" xfId="1485" xr:uid="{00000000-0005-0000-0000-000097050000}"/>
    <cellStyle name="$_p 19 Exp Summ by SU 2 7 4 5" xfId="1486" xr:uid="{00000000-0005-0000-0000-000098050000}"/>
    <cellStyle name="$_p 19 Exp Summ by SU 2 7 5" xfId="1487" xr:uid="{00000000-0005-0000-0000-000099050000}"/>
    <cellStyle name="$_p 19 Exp Summ by SU 2 7 5 2" xfId="1488" xr:uid="{00000000-0005-0000-0000-00009A050000}"/>
    <cellStyle name="$_p 19 Exp Summ by SU 2 7 5 2 2" xfId="1489" xr:uid="{00000000-0005-0000-0000-00009B050000}"/>
    <cellStyle name="$_p 19 Exp Summ by SU 2 7 5 2 3" xfId="1490" xr:uid="{00000000-0005-0000-0000-00009C050000}"/>
    <cellStyle name="$_p 19 Exp Summ by SU 2 7 5 3" xfId="1491" xr:uid="{00000000-0005-0000-0000-00009D050000}"/>
    <cellStyle name="$_p 19 Exp Summ by SU 2 7 5 4" xfId="1492" xr:uid="{00000000-0005-0000-0000-00009E050000}"/>
    <cellStyle name="$_p 19 Exp Summ by SU 2 7 6" xfId="1493" xr:uid="{00000000-0005-0000-0000-00009F050000}"/>
    <cellStyle name="$_p 19 Exp Summ by SU 2 7 6 2" xfId="1494" xr:uid="{00000000-0005-0000-0000-0000A0050000}"/>
    <cellStyle name="$_p 19 Exp Summ by SU 2 7 6 2 2" xfId="1495" xr:uid="{00000000-0005-0000-0000-0000A1050000}"/>
    <cellStyle name="$_p 19 Exp Summ by SU 2 7 6 2 3" xfId="1496" xr:uid="{00000000-0005-0000-0000-0000A2050000}"/>
    <cellStyle name="$_p 19 Exp Summ by SU 2 7 6 3" xfId="1497" xr:uid="{00000000-0005-0000-0000-0000A3050000}"/>
    <cellStyle name="$_p 19 Exp Summ by SU 2 7 6 4" xfId="1498" xr:uid="{00000000-0005-0000-0000-0000A4050000}"/>
    <cellStyle name="$_p 19 Exp Summ by SU 2 7 7" xfId="1499" xr:uid="{00000000-0005-0000-0000-0000A5050000}"/>
    <cellStyle name="$_p 19 Exp Summ by SU 2 7 7 2" xfId="1500" xr:uid="{00000000-0005-0000-0000-0000A6050000}"/>
    <cellStyle name="$_p 19 Exp Summ by SU 2 7 7 3" xfId="1501" xr:uid="{00000000-0005-0000-0000-0000A7050000}"/>
    <cellStyle name="$_p 19 Exp Summ by SU 2 7 8" xfId="1502" xr:uid="{00000000-0005-0000-0000-0000A8050000}"/>
    <cellStyle name="$_p 19 Exp Summ by SU 2 7 9" xfId="1503" xr:uid="{00000000-0005-0000-0000-0000A9050000}"/>
    <cellStyle name="$_p 19 Exp Summ by SU 2 8" xfId="1504" xr:uid="{00000000-0005-0000-0000-0000AA050000}"/>
    <cellStyle name="$_p 19 Exp Summ by SU 2 8 2" xfId="1505" xr:uid="{00000000-0005-0000-0000-0000AB050000}"/>
    <cellStyle name="$_p 19 Exp Summ by SU 2 8 2 2" xfId="1506" xr:uid="{00000000-0005-0000-0000-0000AC050000}"/>
    <cellStyle name="$_p 19 Exp Summ by SU 2 8 2 2 2" xfId="1507" xr:uid="{00000000-0005-0000-0000-0000AD050000}"/>
    <cellStyle name="$_p 19 Exp Summ by SU 2 8 2 2 3" xfId="1508" xr:uid="{00000000-0005-0000-0000-0000AE050000}"/>
    <cellStyle name="$_p 19 Exp Summ by SU 2 8 2 3" xfId="1509" xr:uid="{00000000-0005-0000-0000-0000AF050000}"/>
    <cellStyle name="$_p 19 Exp Summ by SU 2 8 2 4" xfId="1510" xr:uid="{00000000-0005-0000-0000-0000B0050000}"/>
    <cellStyle name="$_p 19 Exp Summ by SU 2 8 3" xfId="1511" xr:uid="{00000000-0005-0000-0000-0000B1050000}"/>
    <cellStyle name="$_p 19 Exp Summ by SU 2 8 3 2" xfId="1512" xr:uid="{00000000-0005-0000-0000-0000B2050000}"/>
    <cellStyle name="$_p 19 Exp Summ by SU 2 8 3 2 2" xfId="1513" xr:uid="{00000000-0005-0000-0000-0000B3050000}"/>
    <cellStyle name="$_p 19 Exp Summ by SU 2 8 3 2 3" xfId="1514" xr:uid="{00000000-0005-0000-0000-0000B4050000}"/>
    <cellStyle name="$_p 19 Exp Summ by SU 2 8 3 3" xfId="1515" xr:uid="{00000000-0005-0000-0000-0000B5050000}"/>
    <cellStyle name="$_p 19 Exp Summ by SU 2 8 3 4" xfId="1516" xr:uid="{00000000-0005-0000-0000-0000B6050000}"/>
    <cellStyle name="$_p 19 Exp Summ by SU 2 8 4" xfId="1517" xr:uid="{00000000-0005-0000-0000-0000B7050000}"/>
    <cellStyle name="$_p 19 Exp Summ by SU 2 8 4 2" xfId="1518" xr:uid="{00000000-0005-0000-0000-0000B8050000}"/>
    <cellStyle name="$_p 19 Exp Summ by SU 2 8 4 3" xfId="1519" xr:uid="{00000000-0005-0000-0000-0000B9050000}"/>
    <cellStyle name="$_p 19 Exp Summ by SU 2 8 5" xfId="1520" xr:uid="{00000000-0005-0000-0000-0000BA050000}"/>
    <cellStyle name="$_p 19 Exp Summ by SU 2 8 6" xfId="1521" xr:uid="{00000000-0005-0000-0000-0000BB050000}"/>
    <cellStyle name="$_p 19 Exp Summ by SU 2 9" xfId="1522" xr:uid="{00000000-0005-0000-0000-0000BC050000}"/>
    <cellStyle name="$_p 19 Exp Summ by SU 2 9 2" xfId="1523" xr:uid="{00000000-0005-0000-0000-0000BD050000}"/>
    <cellStyle name="$_p 19 Exp Summ by SU 2 9 2 2" xfId="1524" xr:uid="{00000000-0005-0000-0000-0000BE050000}"/>
    <cellStyle name="$_p 19 Exp Summ by SU 2 9 2 2 2" xfId="1525" xr:uid="{00000000-0005-0000-0000-0000BF050000}"/>
    <cellStyle name="$_p 19 Exp Summ by SU 2 9 2 2 3" xfId="1526" xr:uid="{00000000-0005-0000-0000-0000C0050000}"/>
    <cellStyle name="$_p 19 Exp Summ by SU 2 9 2 3" xfId="1527" xr:uid="{00000000-0005-0000-0000-0000C1050000}"/>
    <cellStyle name="$_p 19 Exp Summ by SU 2 9 2 4" xfId="1528" xr:uid="{00000000-0005-0000-0000-0000C2050000}"/>
    <cellStyle name="$_p 19 Exp Summ by SU 2 9 3" xfId="1529" xr:uid="{00000000-0005-0000-0000-0000C3050000}"/>
    <cellStyle name="$_p 19 Exp Summ by SU 2 9 3 2" xfId="1530" xr:uid="{00000000-0005-0000-0000-0000C4050000}"/>
    <cellStyle name="$_p 19 Exp Summ by SU 2 9 3 2 2" xfId="1531" xr:uid="{00000000-0005-0000-0000-0000C5050000}"/>
    <cellStyle name="$_p 19 Exp Summ by SU 2 9 3 2 3" xfId="1532" xr:uid="{00000000-0005-0000-0000-0000C6050000}"/>
    <cellStyle name="$_p 19 Exp Summ by SU 2 9 3 3" xfId="1533" xr:uid="{00000000-0005-0000-0000-0000C7050000}"/>
    <cellStyle name="$_p 19 Exp Summ by SU 2 9 3 4" xfId="1534" xr:uid="{00000000-0005-0000-0000-0000C8050000}"/>
    <cellStyle name="$_p 19 Exp Summ by SU 2 9 4" xfId="1535" xr:uid="{00000000-0005-0000-0000-0000C9050000}"/>
    <cellStyle name="$_p 19 Exp Summ by SU 2 9 4 2" xfId="1536" xr:uid="{00000000-0005-0000-0000-0000CA050000}"/>
    <cellStyle name="$_p 19 Exp Summ by SU 2 9 4 3" xfId="1537" xr:uid="{00000000-0005-0000-0000-0000CB050000}"/>
    <cellStyle name="$_p 19 Exp Summ by SU 2 9 5" xfId="1538" xr:uid="{00000000-0005-0000-0000-0000CC050000}"/>
    <cellStyle name="$_p 19 Exp Summ by SU 2 9 6" xfId="1539" xr:uid="{00000000-0005-0000-0000-0000CD050000}"/>
    <cellStyle name="$_p 19 Exp Summ by SU 3" xfId="1540" xr:uid="{00000000-0005-0000-0000-0000CE050000}"/>
    <cellStyle name="$_p 19 Exp Summ by SU 3 10" xfId="1541" xr:uid="{00000000-0005-0000-0000-0000CF050000}"/>
    <cellStyle name="$_p 19 Exp Summ by SU 3 10 2" xfId="1542" xr:uid="{00000000-0005-0000-0000-0000D0050000}"/>
    <cellStyle name="$_p 19 Exp Summ by SU 3 10 2 2" xfId="1543" xr:uid="{00000000-0005-0000-0000-0000D1050000}"/>
    <cellStyle name="$_p 19 Exp Summ by SU 3 10 2 3" xfId="1544" xr:uid="{00000000-0005-0000-0000-0000D2050000}"/>
    <cellStyle name="$_p 19 Exp Summ by SU 3 10 3" xfId="1545" xr:uid="{00000000-0005-0000-0000-0000D3050000}"/>
    <cellStyle name="$_p 19 Exp Summ by SU 3 10 4" xfId="1546" xr:uid="{00000000-0005-0000-0000-0000D4050000}"/>
    <cellStyle name="$_p 19 Exp Summ by SU 3 11" xfId="1547" xr:uid="{00000000-0005-0000-0000-0000D5050000}"/>
    <cellStyle name="$_p 19 Exp Summ by SU 3 11 2" xfId="1548" xr:uid="{00000000-0005-0000-0000-0000D6050000}"/>
    <cellStyle name="$_p 19 Exp Summ by SU 3 11 3" xfId="1549" xr:uid="{00000000-0005-0000-0000-0000D7050000}"/>
    <cellStyle name="$_p 19 Exp Summ by SU 3 12" xfId="1550" xr:uid="{00000000-0005-0000-0000-0000D8050000}"/>
    <cellStyle name="$_p 19 Exp Summ by SU 3 13" xfId="1551" xr:uid="{00000000-0005-0000-0000-0000D9050000}"/>
    <cellStyle name="$_p 19 Exp Summ by SU 3 2" xfId="1552" xr:uid="{00000000-0005-0000-0000-0000DA050000}"/>
    <cellStyle name="$_p 19 Exp Summ by SU 3 2 2" xfId="1553" xr:uid="{00000000-0005-0000-0000-0000DB050000}"/>
    <cellStyle name="$_p 19 Exp Summ by SU 3 2 2 2" xfId="1554" xr:uid="{00000000-0005-0000-0000-0000DC050000}"/>
    <cellStyle name="$_p 19 Exp Summ by SU 3 2 2 2 2" xfId="1555" xr:uid="{00000000-0005-0000-0000-0000DD050000}"/>
    <cellStyle name="$_p 19 Exp Summ by SU 3 2 2 2 2 2" xfId="1556" xr:uid="{00000000-0005-0000-0000-0000DE050000}"/>
    <cellStyle name="$_p 19 Exp Summ by SU 3 2 2 2 2 3" xfId="1557" xr:uid="{00000000-0005-0000-0000-0000DF050000}"/>
    <cellStyle name="$_p 19 Exp Summ by SU 3 2 2 2 3" xfId="1558" xr:uid="{00000000-0005-0000-0000-0000E0050000}"/>
    <cellStyle name="$_p 19 Exp Summ by SU 3 2 2 2 4" xfId="1559" xr:uid="{00000000-0005-0000-0000-0000E1050000}"/>
    <cellStyle name="$_p 19 Exp Summ by SU 3 2 2 3" xfId="1560" xr:uid="{00000000-0005-0000-0000-0000E2050000}"/>
    <cellStyle name="$_p 19 Exp Summ by SU 3 2 2 3 2" xfId="1561" xr:uid="{00000000-0005-0000-0000-0000E3050000}"/>
    <cellStyle name="$_p 19 Exp Summ by SU 3 2 2 3 2 2" xfId="1562" xr:uid="{00000000-0005-0000-0000-0000E4050000}"/>
    <cellStyle name="$_p 19 Exp Summ by SU 3 2 2 3 2 3" xfId="1563" xr:uid="{00000000-0005-0000-0000-0000E5050000}"/>
    <cellStyle name="$_p 19 Exp Summ by SU 3 2 2 3 3" xfId="1564" xr:uid="{00000000-0005-0000-0000-0000E6050000}"/>
    <cellStyle name="$_p 19 Exp Summ by SU 3 2 2 3 4" xfId="1565" xr:uid="{00000000-0005-0000-0000-0000E7050000}"/>
    <cellStyle name="$_p 19 Exp Summ by SU 3 2 2 4" xfId="1566" xr:uid="{00000000-0005-0000-0000-0000E8050000}"/>
    <cellStyle name="$_p 19 Exp Summ by SU 3 2 2 4 2" xfId="1567" xr:uid="{00000000-0005-0000-0000-0000E9050000}"/>
    <cellStyle name="$_p 19 Exp Summ by SU 3 2 2 4 3" xfId="1568" xr:uid="{00000000-0005-0000-0000-0000EA050000}"/>
    <cellStyle name="$_p 19 Exp Summ by SU 3 2 2 5" xfId="1569" xr:uid="{00000000-0005-0000-0000-0000EB050000}"/>
    <cellStyle name="$_p 19 Exp Summ by SU 3 2 2 6" xfId="1570" xr:uid="{00000000-0005-0000-0000-0000EC050000}"/>
    <cellStyle name="$_p 19 Exp Summ by SU 3 2 3" xfId="1571" xr:uid="{00000000-0005-0000-0000-0000ED050000}"/>
    <cellStyle name="$_p 19 Exp Summ by SU 3 2 3 2" xfId="1572" xr:uid="{00000000-0005-0000-0000-0000EE050000}"/>
    <cellStyle name="$_p 19 Exp Summ by SU 3 2 3 2 2" xfId="1573" xr:uid="{00000000-0005-0000-0000-0000EF050000}"/>
    <cellStyle name="$_p 19 Exp Summ by SU 3 2 3 2 2 2" xfId="1574" xr:uid="{00000000-0005-0000-0000-0000F0050000}"/>
    <cellStyle name="$_p 19 Exp Summ by SU 3 2 3 2 2 3" xfId="1575" xr:uid="{00000000-0005-0000-0000-0000F1050000}"/>
    <cellStyle name="$_p 19 Exp Summ by SU 3 2 3 2 3" xfId="1576" xr:uid="{00000000-0005-0000-0000-0000F2050000}"/>
    <cellStyle name="$_p 19 Exp Summ by SU 3 2 3 2 4" xfId="1577" xr:uid="{00000000-0005-0000-0000-0000F3050000}"/>
    <cellStyle name="$_p 19 Exp Summ by SU 3 2 3 3" xfId="1578" xr:uid="{00000000-0005-0000-0000-0000F4050000}"/>
    <cellStyle name="$_p 19 Exp Summ by SU 3 2 3 3 2" xfId="1579" xr:uid="{00000000-0005-0000-0000-0000F5050000}"/>
    <cellStyle name="$_p 19 Exp Summ by SU 3 2 3 3 2 2" xfId="1580" xr:uid="{00000000-0005-0000-0000-0000F6050000}"/>
    <cellStyle name="$_p 19 Exp Summ by SU 3 2 3 3 2 3" xfId="1581" xr:uid="{00000000-0005-0000-0000-0000F7050000}"/>
    <cellStyle name="$_p 19 Exp Summ by SU 3 2 3 3 3" xfId="1582" xr:uid="{00000000-0005-0000-0000-0000F8050000}"/>
    <cellStyle name="$_p 19 Exp Summ by SU 3 2 3 3 4" xfId="1583" xr:uid="{00000000-0005-0000-0000-0000F9050000}"/>
    <cellStyle name="$_p 19 Exp Summ by SU 3 2 3 4" xfId="1584" xr:uid="{00000000-0005-0000-0000-0000FA050000}"/>
    <cellStyle name="$_p 19 Exp Summ by SU 3 2 3 4 2" xfId="1585" xr:uid="{00000000-0005-0000-0000-0000FB050000}"/>
    <cellStyle name="$_p 19 Exp Summ by SU 3 2 3 4 3" xfId="1586" xr:uid="{00000000-0005-0000-0000-0000FC050000}"/>
    <cellStyle name="$_p 19 Exp Summ by SU 3 2 3 5" xfId="1587" xr:uid="{00000000-0005-0000-0000-0000FD050000}"/>
    <cellStyle name="$_p 19 Exp Summ by SU 3 2 3 6" xfId="1588" xr:uid="{00000000-0005-0000-0000-0000FE050000}"/>
    <cellStyle name="$_p 19 Exp Summ by SU 3 2 4" xfId="1589" xr:uid="{00000000-0005-0000-0000-0000FF050000}"/>
    <cellStyle name="$_p 19 Exp Summ by SU 3 2 4 2" xfId="1590" xr:uid="{00000000-0005-0000-0000-000000060000}"/>
    <cellStyle name="$_p 19 Exp Summ by SU 3 2 4 2 2" xfId="1591" xr:uid="{00000000-0005-0000-0000-000001060000}"/>
    <cellStyle name="$_p 19 Exp Summ by SU 3 2 4 2 2 2" xfId="1592" xr:uid="{00000000-0005-0000-0000-000002060000}"/>
    <cellStyle name="$_p 19 Exp Summ by SU 3 2 4 2 2 3" xfId="1593" xr:uid="{00000000-0005-0000-0000-000003060000}"/>
    <cellStyle name="$_p 19 Exp Summ by SU 3 2 4 2 3" xfId="1594" xr:uid="{00000000-0005-0000-0000-000004060000}"/>
    <cellStyle name="$_p 19 Exp Summ by SU 3 2 4 2 4" xfId="1595" xr:uid="{00000000-0005-0000-0000-000005060000}"/>
    <cellStyle name="$_p 19 Exp Summ by SU 3 2 4 3" xfId="1596" xr:uid="{00000000-0005-0000-0000-000006060000}"/>
    <cellStyle name="$_p 19 Exp Summ by SU 3 2 4 3 2" xfId="1597" xr:uid="{00000000-0005-0000-0000-000007060000}"/>
    <cellStyle name="$_p 19 Exp Summ by SU 3 2 4 3 3" xfId="1598" xr:uid="{00000000-0005-0000-0000-000008060000}"/>
    <cellStyle name="$_p 19 Exp Summ by SU 3 2 4 4" xfId="1599" xr:uid="{00000000-0005-0000-0000-000009060000}"/>
    <cellStyle name="$_p 19 Exp Summ by SU 3 2 4 5" xfId="1600" xr:uid="{00000000-0005-0000-0000-00000A060000}"/>
    <cellStyle name="$_p 19 Exp Summ by SU 3 2 5" xfId="1601" xr:uid="{00000000-0005-0000-0000-00000B060000}"/>
    <cellStyle name="$_p 19 Exp Summ by SU 3 2 5 2" xfId="1602" xr:uid="{00000000-0005-0000-0000-00000C060000}"/>
    <cellStyle name="$_p 19 Exp Summ by SU 3 2 5 2 2" xfId="1603" xr:uid="{00000000-0005-0000-0000-00000D060000}"/>
    <cellStyle name="$_p 19 Exp Summ by SU 3 2 5 2 3" xfId="1604" xr:uid="{00000000-0005-0000-0000-00000E060000}"/>
    <cellStyle name="$_p 19 Exp Summ by SU 3 2 5 3" xfId="1605" xr:uid="{00000000-0005-0000-0000-00000F060000}"/>
    <cellStyle name="$_p 19 Exp Summ by SU 3 2 5 4" xfId="1606" xr:uid="{00000000-0005-0000-0000-000010060000}"/>
    <cellStyle name="$_p 19 Exp Summ by SU 3 2 6" xfId="1607" xr:uid="{00000000-0005-0000-0000-000011060000}"/>
    <cellStyle name="$_p 19 Exp Summ by SU 3 2 6 2" xfId="1608" xr:uid="{00000000-0005-0000-0000-000012060000}"/>
    <cellStyle name="$_p 19 Exp Summ by SU 3 2 6 2 2" xfId="1609" xr:uid="{00000000-0005-0000-0000-000013060000}"/>
    <cellStyle name="$_p 19 Exp Summ by SU 3 2 6 2 3" xfId="1610" xr:uid="{00000000-0005-0000-0000-000014060000}"/>
    <cellStyle name="$_p 19 Exp Summ by SU 3 2 6 3" xfId="1611" xr:uid="{00000000-0005-0000-0000-000015060000}"/>
    <cellStyle name="$_p 19 Exp Summ by SU 3 2 6 4" xfId="1612" xr:uid="{00000000-0005-0000-0000-000016060000}"/>
    <cellStyle name="$_p 19 Exp Summ by SU 3 2 7" xfId="1613" xr:uid="{00000000-0005-0000-0000-000017060000}"/>
    <cellStyle name="$_p 19 Exp Summ by SU 3 2 7 2" xfId="1614" xr:uid="{00000000-0005-0000-0000-000018060000}"/>
    <cellStyle name="$_p 19 Exp Summ by SU 3 2 7 3" xfId="1615" xr:uid="{00000000-0005-0000-0000-000019060000}"/>
    <cellStyle name="$_p 19 Exp Summ by SU 3 2 8" xfId="1616" xr:uid="{00000000-0005-0000-0000-00001A060000}"/>
    <cellStyle name="$_p 19 Exp Summ by SU 3 2 9" xfId="1617" xr:uid="{00000000-0005-0000-0000-00001B060000}"/>
    <cellStyle name="$_p 19 Exp Summ by SU 3 3" xfId="1618" xr:uid="{00000000-0005-0000-0000-00001C060000}"/>
    <cellStyle name="$_p 19 Exp Summ by SU 3 3 2" xfId="1619" xr:uid="{00000000-0005-0000-0000-00001D060000}"/>
    <cellStyle name="$_p 19 Exp Summ by SU 3 3 2 2" xfId="1620" xr:uid="{00000000-0005-0000-0000-00001E060000}"/>
    <cellStyle name="$_p 19 Exp Summ by SU 3 3 2 2 2" xfId="1621" xr:uid="{00000000-0005-0000-0000-00001F060000}"/>
    <cellStyle name="$_p 19 Exp Summ by SU 3 3 2 2 2 2" xfId="1622" xr:uid="{00000000-0005-0000-0000-000020060000}"/>
    <cellStyle name="$_p 19 Exp Summ by SU 3 3 2 2 2 3" xfId="1623" xr:uid="{00000000-0005-0000-0000-000021060000}"/>
    <cellStyle name="$_p 19 Exp Summ by SU 3 3 2 2 3" xfId="1624" xr:uid="{00000000-0005-0000-0000-000022060000}"/>
    <cellStyle name="$_p 19 Exp Summ by SU 3 3 2 2 4" xfId="1625" xr:uid="{00000000-0005-0000-0000-000023060000}"/>
    <cellStyle name="$_p 19 Exp Summ by SU 3 3 2 3" xfId="1626" xr:uid="{00000000-0005-0000-0000-000024060000}"/>
    <cellStyle name="$_p 19 Exp Summ by SU 3 3 2 3 2" xfId="1627" xr:uid="{00000000-0005-0000-0000-000025060000}"/>
    <cellStyle name="$_p 19 Exp Summ by SU 3 3 2 3 2 2" xfId="1628" xr:uid="{00000000-0005-0000-0000-000026060000}"/>
    <cellStyle name="$_p 19 Exp Summ by SU 3 3 2 3 2 3" xfId="1629" xr:uid="{00000000-0005-0000-0000-000027060000}"/>
    <cellStyle name="$_p 19 Exp Summ by SU 3 3 2 3 3" xfId="1630" xr:uid="{00000000-0005-0000-0000-000028060000}"/>
    <cellStyle name="$_p 19 Exp Summ by SU 3 3 2 3 4" xfId="1631" xr:uid="{00000000-0005-0000-0000-000029060000}"/>
    <cellStyle name="$_p 19 Exp Summ by SU 3 3 2 4" xfId="1632" xr:uid="{00000000-0005-0000-0000-00002A060000}"/>
    <cellStyle name="$_p 19 Exp Summ by SU 3 3 2 4 2" xfId="1633" xr:uid="{00000000-0005-0000-0000-00002B060000}"/>
    <cellStyle name="$_p 19 Exp Summ by SU 3 3 2 4 3" xfId="1634" xr:uid="{00000000-0005-0000-0000-00002C060000}"/>
    <cellStyle name="$_p 19 Exp Summ by SU 3 3 2 5" xfId="1635" xr:uid="{00000000-0005-0000-0000-00002D060000}"/>
    <cellStyle name="$_p 19 Exp Summ by SU 3 3 2 6" xfId="1636" xr:uid="{00000000-0005-0000-0000-00002E060000}"/>
    <cellStyle name="$_p 19 Exp Summ by SU 3 3 3" xfId="1637" xr:uid="{00000000-0005-0000-0000-00002F060000}"/>
    <cellStyle name="$_p 19 Exp Summ by SU 3 3 3 2" xfId="1638" xr:uid="{00000000-0005-0000-0000-000030060000}"/>
    <cellStyle name="$_p 19 Exp Summ by SU 3 3 3 2 2" xfId="1639" xr:uid="{00000000-0005-0000-0000-000031060000}"/>
    <cellStyle name="$_p 19 Exp Summ by SU 3 3 3 2 2 2" xfId="1640" xr:uid="{00000000-0005-0000-0000-000032060000}"/>
    <cellStyle name="$_p 19 Exp Summ by SU 3 3 3 2 2 3" xfId="1641" xr:uid="{00000000-0005-0000-0000-000033060000}"/>
    <cellStyle name="$_p 19 Exp Summ by SU 3 3 3 2 3" xfId="1642" xr:uid="{00000000-0005-0000-0000-000034060000}"/>
    <cellStyle name="$_p 19 Exp Summ by SU 3 3 3 2 4" xfId="1643" xr:uid="{00000000-0005-0000-0000-000035060000}"/>
    <cellStyle name="$_p 19 Exp Summ by SU 3 3 3 3" xfId="1644" xr:uid="{00000000-0005-0000-0000-000036060000}"/>
    <cellStyle name="$_p 19 Exp Summ by SU 3 3 3 3 2" xfId="1645" xr:uid="{00000000-0005-0000-0000-000037060000}"/>
    <cellStyle name="$_p 19 Exp Summ by SU 3 3 3 3 2 2" xfId="1646" xr:uid="{00000000-0005-0000-0000-000038060000}"/>
    <cellStyle name="$_p 19 Exp Summ by SU 3 3 3 3 2 3" xfId="1647" xr:uid="{00000000-0005-0000-0000-000039060000}"/>
    <cellStyle name="$_p 19 Exp Summ by SU 3 3 3 3 3" xfId="1648" xr:uid="{00000000-0005-0000-0000-00003A060000}"/>
    <cellStyle name="$_p 19 Exp Summ by SU 3 3 3 3 4" xfId="1649" xr:uid="{00000000-0005-0000-0000-00003B060000}"/>
    <cellStyle name="$_p 19 Exp Summ by SU 3 3 3 4" xfId="1650" xr:uid="{00000000-0005-0000-0000-00003C060000}"/>
    <cellStyle name="$_p 19 Exp Summ by SU 3 3 3 4 2" xfId="1651" xr:uid="{00000000-0005-0000-0000-00003D060000}"/>
    <cellStyle name="$_p 19 Exp Summ by SU 3 3 3 4 3" xfId="1652" xr:uid="{00000000-0005-0000-0000-00003E060000}"/>
    <cellStyle name="$_p 19 Exp Summ by SU 3 3 3 5" xfId="1653" xr:uid="{00000000-0005-0000-0000-00003F060000}"/>
    <cellStyle name="$_p 19 Exp Summ by SU 3 3 3 6" xfId="1654" xr:uid="{00000000-0005-0000-0000-000040060000}"/>
    <cellStyle name="$_p 19 Exp Summ by SU 3 3 4" xfId="1655" xr:uid="{00000000-0005-0000-0000-000041060000}"/>
    <cellStyle name="$_p 19 Exp Summ by SU 3 3 4 2" xfId="1656" xr:uid="{00000000-0005-0000-0000-000042060000}"/>
    <cellStyle name="$_p 19 Exp Summ by SU 3 3 4 2 2" xfId="1657" xr:uid="{00000000-0005-0000-0000-000043060000}"/>
    <cellStyle name="$_p 19 Exp Summ by SU 3 3 4 2 2 2" xfId="1658" xr:uid="{00000000-0005-0000-0000-000044060000}"/>
    <cellStyle name="$_p 19 Exp Summ by SU 3 3 4 2 2 3" xfId="1659" xr:uid="{00000000-0005-0000-0000-000045060000}"/>
    <cellStyle name="$_p 19 Exp Summ by SU 3 3 4 2 3" xfId="1660" xr:uid="{00000000-0005-0000-0000-000046060000}"/>
    <cellStyle name="$_p 19 Exp Summ by SU 3 3 4 2 4" xfId="1661" xr:uid="{00000000-0005-0000-0000-000047060000}"/>
    <cellStyle name="$_p 19 Exp Summ by SU 3 3 4 3" xfId="1662" xr:uid="{00000000-0005-0000-0000-000048060000}"/>
    <cellStyle name="$_p 19 Exp Summ by SU 3 3 4 3 2" xfId="1663" xr:uid="{00000000-0005-0000-0000-000049060000}"/>
    <cellStyle name="$_p 19 Exp Summ by SU 3 3 4 3 3" xfId="1664" xr:uid="{00000000-0005-0000-0000-00004A060000}"/>
    <cellStyle name="$_p 19 Exp Summ by SU 3 3 4 4" xfId="1665" xr:uid="{00000000-0005-0000-0000-00004B060000}"/>
    <cellStyle name="$_p 19 Exp Summ by SU 3 3 4 5" xfId="1666" xr:uid="{00000000-0005-0000-0000-00004C060000}"/>
    <cellStyle name="$_p 19 Exp Summ by SU 3 3 5" xfId="1667" xr:uid="{00000000-0005-0000-0000-00004D060000}"/>
    <cellStyle name="$_p 19 Exp Summ by SU 3 3 5 2" xfId="1668" xr:uid="{00000000-0005-0000-0000-00004E060000}"/>
    <cellStyle name="$_p 19 Exp Summ by SU 3 3 5 2 2" xfId="1669" xr:uid="{00000000-0005-0000-0000-00004F060000}"/>
    <cellStyle name="$_p 19 Exp Summ by SU 3 3 5 2 3" xfId="1670" xr:uid="{00000000-0005-0000-0000-000050060000}"/>
    <cellStyle name="$_p 19 Exp Summ by SU 3 3 5 3" xfId="1671" xr:uid="{00000000-0005-0000-0000-000051060000}"/>
    <cellStyle name="$_p 19 Exp Summ by SU 3 3 5 4" xfId="1672" xr:uid="{00000000-0005-0000-0000-000052060000}"/>
    <cellStyle name="$_p 19 Exp Summ by SU 3 3 6" xfId="1673" xr:uid="{00000000-0005-0000-0000-000053060000}"/>
    <cellStyle name="$_p 19 Exp Summ by SU 3 3 6 2" xfId="1674" xr:uid="{00000000-0005-0000-0000-000054060000}"/>
    <cellStyle name="$_p 19 Exp Summ by SU 3 3 6 2 2" xfId="1675" xr:uid="{00000000-0005-0000-0000-000055060000}"/>
    <cellStyle name="$_p 19 Exp Summ by SU 3 3 6 2 3" xfId="1676" xr:uid="{00000000-0005-0000-0000-000056060000}"/>
    <cellStyle name="$_p 19 Exp Summ by SU 3 3 6 3" xfId="1677" xr:uid="{00000000-0005-0000-0000-000057060000}"/>
    <cellStyle name="$_p 19 Exp Summ by SU 3 3 6 4" xfId="1678" xr:uid="{00000000-0005-0000-0000-000058060000}"/>
    <cellStyle name="$_p 19 Exp Summ by SU 3 3 7" xfId="1679" xr:uid="{00000000-0005-0000-0000-000059060000}"/>
    <cellStyle name="$_p 19 Exp Summ by SU 3 3 7 2" xfId="1680" xr:uid="{00000000-0005-0000-0000-00005A060000}"/>
    <cellStyle name="$_p 19 Exp Summ by SU 3 3 7 3" xfId="1681" xr:uid="{00000000-0005-0000-0000-00005B060000}"/>
    <cellStyle name="$_p 19 Exp Summ by SU 3 3 8" xfId="1682" xr:uid="{00000000-0005-0000-0000-00005C060000}"/>
    <cellStyle name="$_p 19 Exp Summ by SU 3 3 9" xfId="1683" xr:uid="{00000000-0005-0000-0000-00005D060000}"/>
    <cellStyle name="$_p 19 Exp Summ by SU 3 4" xfId="1684" xr:uid="{00000000-0005-0000-0000-00005E060000}"/>
    <cellStyle name="$_p 19 Exp Summ by SU 3 4 2" xfId="1685" xr:uid="{00000000-0005-0000-0000-00005F060000}"/>
    <cellStyle name="$_p 19 Exp Summ by SU 3 4 2 2" xfId="1686" xr:uid="{00000000-0005-0000-0000-000060060000}"/>
    <cellStyle name="$_p 19 Exp Summ by SU 3 4 2 2 2" xfId="1687" xr:uid="{00000000-0005-0000-0000-000061060000}"/>
    <cellStyle name="$_p 19 Exp Summ by SU 3 4 2 2 2 2" xfId="1688" xr:uid="{00000000-0005-0000-0000-000062060000}"/>
    <cellStyle name="$_p 19 Exp Summ by SU 3 4 2 2 2 3" xfId="1689" xr:uid="{00000000-0005-0000-0000-000063060000}"/>
    <cellStyle name="$_p 19 Exp Summ by SU 3 4 2 2 3" xfId="1690" xr:uid="{00000000-0005-0000-0000-000064060000}"/>
    <cellStyle name="$_p 19 Exp Summ by SU 3 4 2 2 4" xfId="1691" xr:uid="{00000000-0005-0000-0000-000065060000}"/>
    <cellStyle name="$_p 19 Exp Summ by SU 3 4 2 3" xfId="1692" xr:uid="{00000000-0005-0000-0000-000066060000}"/>
    <cellStyle name="$_p 19 Exp Summ by SU 3 4 2 3 2" xfId="1693" xr:uid="{00000000-0005-0000-0000-000067060000}"/>
    <cellStyle name="$_p 19 Exp Summ by SU 3 4 2 3 2 2" xfId="1694" xr:uid="{00000000-0005-0000-0000-000068060000}"/>
    <cellStyle name="$_p 19 Exp Summ by SU 3 4 2 3 2 3" xfId="1695" xr:uid="{00000000-0005-0000-0000-000069060000}"/>
    <cellStyle name="$_p 19 Exp Summ by SU 3 4 2 3 3" xfId="1696" xr:uid="{00000000-0005-0000-0000-00006A060000}"/>
    <cellStyle name="$_p 19 Exp Summ by SU 3 4 2 3 4" xfId="1697" xr:uid="{00000000-0005-0000-0000-00006B060000}"/>
    <cellStyle name="$_p 19 Exp Summ by SU 3 4 2 4" xfId="1698" xr:uid="{00000000-0005-0000-0000-00006C060000}"/>
    <cellStyle name="$_p 19 Exp Summ by SU 3 4 2 4 2" xfId="1699" xr:uid="{00000000-0005-0000-0000-00006D060000}"/>
    <cellStyle name="$_p 19 Exp Summ by SU 3 4 2 4 3" xfId="1700" xr:uid="{00000000-0005-0000-0000-00006E060000}"/>
    <cellStyle name="$_p 19 Exp Summ by SU 3 4 2 5" xfId="1701" xr:uid="{00000000-0005-0000-0000-00006F060000}"/>
    <cellStyle name="$_p 19 Exp Summ by SU 3 4 2 6" xfId="1702" xr:uid="{00000000-0005-0000-0000-000070060000}"/>
    <cellStyle name="$_p 19 Exp Summ by SU 3 4 3" xfId="1703" xr:uid="{00000000-0005-0000-0000-000071060000}"/>
    <cellStyle name="$_p 19 Exp Summ by SU 3 4 3 2" xfId="1704" xr:uid="{00000000-0005-0000-0000-000072060000}"/>
    <cellStyle name="$_p 19 Exp Summ by SU 3 4 3 2 2" xfId="1705" xr:uid="{00000000-0005-0000-0000-000073060000}"/>
    <cellStyle name="$_p 19 Exp Summ by SU 3 4 3 2 2 2" xfId="1706" xr:uid="{00000000-0005-0000-0000-000074060000}"/>
    <cellStyle name="$_p 19 Exp Summ by SU 3 4 3 2 2 3" xfId="1707" xr:uid="{00000000-0005-0000-0000-000075060000}"/>
    <cellStyle name="$_p 19 Exp Summ by SU 3 4 3 2 3" xfId="1708" xr:uid="{00000000-0005-0000-0000-000076060000}"/>
    <cellStyle name="$_p 19 Exp Summ by SU 3 4 3 2 4" xfId="1709" xr:uid="{00000000-0005-0000-0000-000077060000}"/>
    <cellStyle name="$_p 19 Exp Summ by SU 3 4 3 3" xfId="1710" xr:uid="{00000000-0005-0000-0000-000078060000}"/>
    <cellStyle name="$_p 19 Exp Summ by SU 3 4 3 3 2" xfId="1711" xr:uid="{00000000-0005-0000-0000-000079060000}"/>
    <cellStyle name="$_p 19 Exp Summ by SU 3 4 3 3 2 2" xfId="1712" xr:uid="{00000000-0005-0000-0000-00007A060000}"/>
    <cellStyle name="$_p 19 Exp Summ by SU 3 4 3 3 2 3" xfId="1713" xr:uid="{00000000-0005-0000-0000-00007B060000}"/>
    <cellStyle name="$_p 19 Exp Summ by SU 3 4 3 3 3" xfId="1714" xr:uid="{00000000-0005-0000-0000-00007C060000}"/>
    <cellStyle name="$_p 19 Exp Summ by SU 3 4 3 3 4" xfId="1715" xr:uid="{00000000-0005-0000-0000-00007D060000}"/>
    <cellStyle name="$_p 19 Exp Summ by SU 3 4 3 4" xfId="1716" xr:uid="{00000000-0005-0000-0000-00007E060000}"/>
    <cellStyle name="$_p 19 Exp Summ by SU 3 4 3 4 2" xfId="1717" xr:uid="{00000000-0005-0000-0000-00007F060000}"/>
    <cellStyle name="$_p 19 Exp Summ by SU 3 4 3 4 3" xfId="1718" xr:uid="{00000000-0005-0000-0000-000080060000}"/>
    <cellStyle name="$_p 19 Exp Summ by SU 3 4 3 5" xfId="1719" xr:uid="{00000000-0005-0000-0000-000081060000}"/>
    <cellStyle name="$_p 19 Exp Summ by SU 3 4 3 6" xfId="1720" xr:uid="{00000000-0005-0000-0000-000082060000}"/>
    <cellStyle name="$_p 19 Exp Summ by SU 3 4 4" xfId="1721" xr:uid="{00000000-0005-0000-0000-000083060000}"/>
    <cellStyle name="$_p 19 Exp Summ by SU 3 4 4 2" xfId="1722" xr:uid="{00000000-0005-0000-0000-000084060000}"/>
    <cellStyle name="$_p 19 Exp Summ by SU 3 4 4 2 2" xfId="1723" xr:uid="{00000000-0005-0000-0000-000085060000}"/>
    <cellStyle name="$_p 19 Exp Summ by SU 3 4 4 2 2 2" xfId="1724" xr:uid="{00000000-0005-0000-0000-000086060000}"/>
    <cellStyle name="$_p 19 Exp Summ by SU 3 4 4 2 2 3" xfId="1725" xr:uid="{00000000-0005-0000-0000-000087060000}"/>
    <cellStyle name="$_p 19 Exp Summ by SU 3 4 4 2 3" xfId="1726" xr:uid="{00000000-0005-0000-0000-000088060000}"/>
    <cellStyle name="$_p 19 Exp Summ by SU 3 4 4 2 4" xfId="1727" xr:uid="{00000000-0005-0000-0000-000089060000}"/>
    <cellStyle name="$_p 19 Exp Summ by SU 3 4 4 3" xfId="1728" xr:uid="{00000000-0005-0000-0000-00008A060000}"/>
    <cellStyle name="$_p 19 Exp Summ by SU 3 4 4 3 2" xfId="1729" xr:uid="{00000000-0005-0000-0000-00008B060000}"/>
    <cellStyle name="$_p 19 Exp Summ by SU 3 4 4 3 3" xfId="1730" xr:uid="{00000000-0005-0000-0000-00008C060000}"/>
    <cellStyle name="$_p 19 Exp Summ by SU 3 4 4 4" xfId="1731" xr:uid="{00000000-0005-0000-0000-00008D060000}"/>
    <cellStyle name="$_p 19 Exp Summ by SU 3 4 4 5" xfId="1732" xr:uid="{00000000-0005-0000-0000-00008E060000}"/>
    <cellStyle name="$_p 19 Exp Summ by SU 3 4 5" xfId="1733" xr:uid="{00000000-0005-0000-0000-00008F060000}"/>
    <cellStyle name="$_p 19 Exp Summ by SU 3 4 5 2" xfId="1734" xr:uid="{00000000-0005-0000-0000-000090060000}"/>
    <cellStyle name="$_p 19 Exp Summ by SU 3 4 5 2 2" xfId="1735" xr:uid="{00000000-0005-0000-0000-000091060000}"/>
    <cellStyle name="$_p 19 Exp Summ by SU 3 4 5 2 3" xfId="1736" xr:uid="{00000000-0005-0000-0000-000092060000}"/>
    <cellStyle name="$_p 19 Exp Summ by SU 3 4 5 3" xfId="1737" xr:uid="{00000000-0005-0000-0000-000093060000}"/>
    <cellStyle name="$_p 19 Exp Summ by SU 3 4 5 4" xfId="1738" xr:uid="{00000000-0005-0000-0000-000094060000}"/>
    <cellStyle name="$_p 19 Exp Summ by SU 3 4 6" xfId="1739" xr:uid="{00000000-0005-0000-0000-000095060000}"/>
    <cellStyle name="$_p 19 Exp Summ by SU 3 4 6 2" xfId="1740" xr:uid="{00000000-0005-0000-0000-000096060000}"/>
    <cellStyle name="$_p 19 Exp Summ by SU 3 4 6 2 2" xfId="1741" xr:uid="{00000000-0005-0000-0000-000097060000}"/>
    <cellStyle name="$_p 19 Exp Summ by SU 3 4 6 2 3" xfId="1742" xr:uid="{00000000-0005-0000-0000-000098060000}"/>
    <cellStyle name="$_p 19 Exp Summ by SU 3 4 6 3" xfId="1743" xr:uid="{00000000-0005-0000-0000-000099060000}"/>
    <cellStyle name="$_p 19 Exp Summ by SU 3 4 6 4" xfId="1744" xr:uid="{00000000-0005-0000-0000-00009A060000}"/>
    <cellStyle name="$_p 19 Exp Summ by SU 3 4 7" xfId="1745" xr:uid="{00000000-0005-0000-0000-00009B060000}"/>
    <cellStyle name="$_p 19 Exp Summ by SU 3 4 7 2" xfId="1746" xr:uid="{00000000-0005-0000-0000-00009C060000}"/>
    <cellStyle name="$_p 19 Exp Summ by SU 3 4 7 3" xfId="1747" xr:uid="{00000000-0005-0000-0000-00009D060000}"/>
    <cellStyle name="$_p 19 Exp Summ by SU 3 4 8" xfId="1748" xr:uid="{00000000-0005-0000-0000-00009E060000}"/>
    <cellStyle name="$_p 19 Exp Summ by SU 3 4 9" xfId="1749" xr:uid="{00000000-0005-0000-0000-00009F060000}"/>
    <cellStyle name="$_p 19 Exp Summ by SU 3 5" xfId="1750" xr:uid="{00000000-0005-0000-0000-0000A0060000}"/>
    <cellStyle name="$_p 19 Exp Summ by SU 3 5 2" xfId="1751" xr:uid="{00000000-0005-0000-0000-0000A1060000}"/>
    <cellStyle name="$_p 19 Exp Summ by SU 3 5 2 2" xfId="1752" xr:uid="{00000000-0005-0000-0000-0000A2060000}"/>
    <cellStyle name="$_p 19 Exp Summ by SU 3 5 2 2 2" xfId="1753" xr:uid="{00000000-0005-0000-0000-0000A3060000}"/>
    <cellStyle name="$_p 19 Exp Summ by SU 3 5 2 2 2 2" xfId="1754" xr:uid="{00000000-0005-0000-0000-0000A4060000}"/>
    <cellStyle name="$_p 19 Exp Summ by SU 3 5 2 2 2 3" xfId="1755" xr:uid="{00000000-0005-0000-0000-0000A5060000}"/>
    <cellStyle name="$_p 19 Exp Summ by SU 3 5 2 2 3" xfId="1756" xr:uid="{00000000-0005-0000-0000-0000A6060000}"/>
    <cellStyle name="$_p 19 Exp Summ by SU 3 5 2 2 4" xfId="1757" xr:uid="{00000000-0005-0000-0000-0000A7060000}"/>
    <cellStyle name="$_p 19 Exp Summ by SU 3 5 2 3" xfId="1758" xr:uid="{00000000-0005-0000-0000-0000A8060000}"/>
    <cellStyle name="$_p 19 Exp Summ by SU 3 5 2 3 2" xfId="1759" xr:uid="{00000000-0005-0000-0000-0000A9060000}"/>
    <cellStyle name="$_p 19 Exp Summ by SU 3 5 2 3 2 2" xfId="1760" xr:uid="{00000000-0005-0000-0000-0000AA060000}"/>
    <cellStyle name="$_p 19 Exp Summ by SU 3 5 2 3 2 3" xfId="1761" xr:uid="{00000000-0005-0000-0000-0000AB060000}"/>
    <cellStyle name="$_p 19 Exp Summ by SU 3 5 2 3 3" xfId="1762" xr:uid="{00000000-0005-0000-0000-0000AC060000}"/>
    <cellStyle name="$_p 19 Exp Summ by SU 3 5 2 3 4" xfId="1763" xr:uid="{00000000-0005-0000-0000-0000AD060000}"/>
    <cellStyle name="$_p 19 Exp Summ by SU 3 5 2 4" xfId="1764" xr:uid="{00000000-0005-0000-0000-0000AE060000}"/>
    <cellStyle name="$_p 19 Exp Summ by SU 3 5 2 4 2" xfId="1765" xr:uid="{00000000-0005-0000-0000-0000AF060000}"/>
    <cellStyle name="$_p 19 Exp Summ by SU 3 5 2 4 3" xfId="1766" xr:uid="{00000000-0005-0000-0000-0000B0060000}"/>
    <cellStyle name="$_p 19 Exp Summ by SU 3 5 2 5" xfId="1767" xr:uid="{00000000-0005-0000-0000-0000B1060000}"/>
    <cellStyle name="$_p 19 Exp Summ by SU 3 5 2 6" xfId="1768" xr:uid="{00000000-0005-0000-0000-0000B2060000}"/>
    <cellStyle name="$_p 19 Exp Summ by SU 3 5 3" xfId="1769" xr:uid="{00000000-0005-0000-0000-0000B3060000}"/>
    <cellStyle name="$_p 19 Exp Summ by SU 3 5 3 2" xfId="1770" xr:uid="{00000000-0005-0000-0000-0000B4060000}"/>
    <cellStyle name="$_p 19 Exp Summ by SU 3 5 3 2 2" xfId="1771" xr:uid="{00000000-0005-0000-0000-0000B5060000}"/>
    <cellStyle name="$_p 19 Exp Summ by SU 3 5 3 2 2 2" xfId="1772" xr:uid="{00000000-0005-0000-0000-0000B6060000}"/>
    <cellStyle name="$_p 19 Exp Summ by SU 3 5 3 2 2 3" xfId="1773" xr:uid="{00000000-0005-0000-0000-0000B7060000}"/>
    <cellStyle name="$_p 19 Exp Summ by SU 3 5 3 2 3" xfId="1774" xr:uid="{00000000-0005-0000-0000-0000B8060000}"/>
    <cellStyle name="$_p 19 Exp Summ by SU 3 5 3 2 4" xfId="1775" xr:uid="{00000000-0005-0000-0000-0000B9060000}"/>
    <cellStyle name="$_p 19 Exp Summ by SU 3 5 3 3" xfId="1776" xr:uid="{00000000-0005-0000-0000-0000BA060000}"/>
    <cellStyle name="$_p 19 Exp Summ by SU 3 5 3 3 2" xfId="1777" xr:uid="{00000000-0005-0000-0000-0000BB060000}"/>
    <cellStyle name="$_p 19 Exp Summ by SU 3 5 3 3 2 2" xfId="1778" xr:uid="{00000000-0005-0000-0000-0000BC060000}"/>
    <cellStyle name="$_p 19 Exp Summ by SU 3 5 3 3 2 3" xfId="1779" xr:uid="{00000000-0005-0000-0000-0000BD060000}"/>
    <cellStyle name="$_p 19 Exp Summ by SU 3 5 3 3 3" xfId="1780" xr:uid="{00000000-0005-0000-0000-0000BE060000}"/>
    <cellStyle name="$_p 19 Exp Summ by SU 3 5 3 3 4" xfId="1781" xr:uid="{00000000-0005-0000-0000-0000BF060000}"/>
    <cellStyle name="$_p 19 Exp Summ by SU 3 5 3 4" xfId="1782" xr:uid="{00000000-0005-0000-0000-0000C0060000}"/>
    <cellStyle name="$_p 19 Exp Summ by SU 3 5 3 4 2" xfId="1783" xr:uid="{00000000-0005-0000-0000-0000C1060000}"/>
    <cellStyle name="$_p 19 Exp Summ by SU 3 5 3 4 3" xfId="1784" xr:uid="{00000000-0005-0000-0000-0000C2060000}"/>
    <cellStyle name="$_p 19 Exp Summ by SU 3 5 3 5" xfId="1785" xr:uid="{00000000-0005-0000-0000-0000C3060000}"/>
    <cellStyle name="$_p 19 Exp Summ by SU 3 5 3 6" xfId="1786" xr:uid="{00000000-0005-0000-0000-0000C4060000}"/>
    <cellStyle name="$_p 19 Exp Summ by SU 3 5 4" xfId="1787" xr:uid="{00000000-0005-0000-0000-0000C5060000}"/>
    <cellStyle name="$_p 19 Exp Summ by SU 3 5 4 2" xfId="1788" xr:uid="{00000000-0005-0000-0000-0000C6060000}"/>
    <cellStyle name="$_p 19 Exp Summ by SU 3 5 4 2 2" xfId="1789" xr:uid="{00000000-0005-0000-0000-0000C7060000}"/>
    <cellStyle name="$_p 19 Exp Summ by SU 3 5 4 2 2 2" xfId="1790" xr:uid="{00000000-0005-0000-0000-0000C8060000}"/>
    <cellStyle name="$_p 19 Exp Summ by SU 3 5 4 2 2 3" xfId="1791" xr:uid="{00000000-0005-0000-0000-0000C9060000}"/>
    <cellStyle name="$_p 19 Exp Summ by SU 3 5 4 2 3" xfId="1792" xr:uid="{00000000-0005-0000-0000-0000CA060000}"/>
    <cellStyle name="$_p 19 Exp Summ by SU 3 5 4 2 4" xfId="1793" xr:uid="{00000000-0005-0000-0000-0000CB060000}"/>
    <cellStyle name="$_p 19 Exp Summ by SU 3 5 4 3" xfId="1794" xr:uid="{00000000-0005-0000-0000-0000CC060000}"/>
    <cellStyle name="$_p 19 Exp Summ by SU 3 5 4 3 2" xfId="1795" xr:uid="{00000000-0005-0000-0000-0000CD060000}"/>
    <cellStyle name="$_p 19 Exp Summ by SU 3 5 4 3 3" xfId="1796" xr:uid="{00000000-0005-0000-0000-0000CE060000}"/>
    <cellStyle name="$_p 19 Exp Summ by SU 3 5 4 4" xfId="1797" xr:uid="{00000000-0005-0000-0000-0000CF060000}"/>
    <cellStyle name="$_p 19 Exp Summ by SU 3 5 4 5" xfId="1798" xr:uid="{00000000-0005-0000-0000-0000D0060000}"/>
    <cellStyle name="$_p 19 Exp Summ by SU 3 5 5" xfId="1799" xr:uid="{00000000-0005-0000-0000-0000D1060000}"/>
    <cellStyle name="$_p 19 Exp Summ by SU 3 5 5 2" xfId="1800" xr:uid="{00000000-0005-0000-0000-0000D2060000}"/>
    <cellStyle name="$_p 19 Exp Summ by SU 3 5 5 2 2" xfId="1801" xr:uid="{00000000-0005-0000-0000-0000D3060000}"/>
    <cellStyle name="$_p 19 Exp Summ by SU 3 5 5 2 3" xfId="1802" xr:uid="{00000000-0005-0000-0000-0000D4060000}"/>
    <cellStyle name="$_p 19 Exp Summ by SU 3 5 5 3" xfId="1803" xr:uid="{00000000-0005-0000-0000-0000D5060000}"/>
    <cellStyle name="$_p 19 Exp Summ by SU 3 5 5 4" xfId="1804" xr:uid="{00000000-0005-0000-0000-0000D6060000}"/>
    <cellStyle name="$_p 19 Exp Summ by SU 3 5 6" xfId="1805" xr:uid="{00000000-0005-0000-0000-0000D7060000}"/>
    <cellStyle name="$_p 19 Exp Summ by SU 3 5 6 2" xfId="1806" xr:uid="{00000000-0005-0000-0000-0000D8060000}"/>
    <cellStyle name="$_p 19 Exp Summ by SU 3 5 6 2 2" xfId="1807" xr:uid="{00000000-0005-0000-0000-0000D9060000}"/>
    <cellStyle name="$_p 19 Exp Summ by SU 3 5 6 2 3" xfId="1808" xr:uid="{00000000-0005-0000-0000-0000DA060000}"/>
    <cellStyle name="$_p 19 Exp Summ by SU 3 5 6 3" xfId="1809" xr:uid="{00000000-0005-0000-0000-0000DB060000}"/>
    <cellStyle name="$_p 19 Exp Summ by SU 3 5 6 4" xfId="1810" xr:uid="{00000000-0005-0000-0000-0000DC060000}"/>
    <cellStyle name="$_p 19 Exp Summ by SU 3 5 7" xfId="1811" xr:uid="{00000000-0005-0000-0000-0000DD060000}"/>
    <cellStyle name="$_p 19 Exp Summ by SU 3 5 7 2" xfId="1812" xr:uid="{00000000-0005-0000-0000-0000DE060000}"/>
    <cellStyle name="$_p 19 Exp Summ by SU 3 5 7 3" xfId="1813" xr:uid="{00000000-0005-0000-0000-0000DF060000}"/>
    <cellStyle name="$_p 19 Exp Summ by SU 3 5 8" xfId="1814" xr:uid="{00000000-0005-0000-0000-0000E0060000}"/>
    <cellStyle name="$_p 19 Exp Summ by SU 3 5 9" xfId="1815" xr:uid="{00000000-0005-0000-0000-0000E1060000}"/>
    <cellStyle name="$_p 19 Exp Summ by SU 3 6" xfId="1816" xr:uid="{00000000-0005-0000-0000-0000E2060000}"/>
    <cellStyle name="$_p 19 Exp Summ by SU 3 6 2" xfId="1817" xr:uid="{00000000-0005-0000-0000-0000E3060000}"/>
    <cellStyle name="$_p 19 Exp Summ by SU 3 6 2 2" xfId="1818" xr:uid="{00000000-0005-0000-0000-0000E4060000}"/>
    <cellStyle name="$_p 19 Exp Summ by SU 3 6 2 2 2" xfId="1819" xr:uid="{00000000-0005-0000-0000-0000E5060000}"/>
    <cellStyle name="$_p 19 Exp Summ by SU 3 6 2 2 2 2" xfId="1820" xr:uid="{00000000-0005-0000-0000-0000E6060000}"/>
    <cellStyle name="$_p 19 Exp Summ by SU 3 6 2 2 2 3" xfId="1821" xr:uid="{00000000-0005-0000-0000-0000E7060000}"/>
    <cellStyle name="$_p 19 Exp Summ by SU 3 6 2 2 3" xfId="1822" xr:uid="{00000000-0005-0000-0000-0000E8060000}"/>
    <cellStyle name="$_p 19 Exp Summ by SU 3 6 2 2 4" xfId="1823" xr:uid="{00000000-0005-0000-0000-0000E9060000}"/>
    <cellStyle name="$_p 19 Exp Summ by SU 3 6 2 3" xfId="1824" xr:uid="{00000000-0005-0000-0000-0000EA060000}"/>
    <cellStyle name="$_p 19 Exp Summ by SU 3 6 2 3 2" xfId="1825" xr:uid="{00000000-0005-0000-0000-0000EB060000}"/>
    <cellStyle name="$_p 19 Exp Summ by SU 3 6 2 3 2 2" xfId="1826" xr:uid="{00000000-0005-0000-0000-0000EC060000}"/>
    <cellStyle name="$_p 19 Exp Summ by SU 3 6 2 3 2 3" xfId="1827" xr:uid="{00000000-0005-0000-0000-0000ED060000}"/>
    <cellStyle name="$_p 19 Exp Summ by SU 3 6 2 3 3" xfId="1828" xr:uid="{00000000-0005-0000-0000-0000EE060000}"/>
    <cellStyle name="$_p 19 Exp Summ by SU 3 6 2 3 4" xfId="1829" xr:uid="{00000000-0005-0000-0000-0000EF060000}"/>
    <cellStyle name="$_p 19 Exp Summ by SU 3 6 2 4" xfId="1830" xr:uid="{00000000-0005-0000-0000-0000F0060000}"/>
    <cellStyle name="$_p 19 Exp Summ by SU 3 6 2 4 2" xfId="1831" xr:uid="{00000000-0005-0000-0000-0000F1060000}"/>
    <cellStyle name="$_p 19 Exp Summ by SU 3 6 2 4 3" xfId="1832" xr:uid="{00000000-0005-0000-0000-0000F2060000}"/>
    <cellStyle name="$_p 19 Exp Summ by SU 3 6 2 5" xfId="1833" xr:uid="{00000000-0005-0000-0000-0000F3060000}"/>
    <cellStyle name="$_p 19 Exp Summ by SU 3 6 2 6" xfId="1834" xr:uid="{00000000-0005-0000-0000-0000F4060000}"/>
    <cellStyle name="$_p 19 Exp Summ by SU 3 6 3" xfId="1835" xr:uid="{00000000-0005-0000-0000-0000F5060000}"/>
    <cellStyle name="$_p 19 Exp Summ by SU 3 6 3 2" xfId="1836" xr:uid="{00000000-0005-0000-0000-0000F6060000}"/>
    <cellStyle name="$_p 19 Exp Summ by SU 3 6 3 2 2" xfId="1837" xr:uid="{00000000-0005-0000-0000-0000F7060000}"/>
    <cellStyle name="$_p 19 Exp Summ by SU 3 6 3 2 2 2" xfId="1838" xr:uid="{00000000-0005-0000-0000-0000F8060000}"/>
    <cellStyle name="$_p 19 Exp Summ by SU 3 6 3 2 2 3" xfId="1839" xr:uid="{00000000-0005-0000-0000-0000F9060000}"/>
    <cellStyle name="$_p 19 Exp Summ by SU 3 6 3 2 3" xfId="1840" xr:uid="{00000000-0005-0000-0000-0000FA060000}"/>
    <cellStyle name="$_p 19 Exp Summ by SU 3 6 3 2 4" xfId="1841" xr:uid="{00000000-0005-0000-0000-0000FB060000}"/>
    <cellStyle name="$_p 19 Exp Summ by SU 3 6 3 3" xfId="1842" xr:uid="{00000000-0005-0000-0000-0000FC060000}"/>
    <cellStyle name="$_p 19 Exp Summ by SU 3 6 3 3 2" xfId="1843" xr:uid="{00000000-0005-0000-0000-0000FD060000}"/>
    <cellStyle name="$_p 19 Exp Summ by SU 3 6 3 3 3" xfId="1844" xr:uid="{00000000-0005-0000-0000-0000FE060000}"/>
    <cellStyle name="$_p 19 Exp Summ by SU 3 6 3 4" xfId="1845" xr:uid="{00000000-0005-0000-0000-0000FF060000}"/>
    <cellStyle name="$_p 19 Exp Summ by SU 3 6 3 5" xfId="1846" xr:uid="{00000000-0005-0000-0000-000000070000}"/>
    <cellStyle name="$_p 19 Exp Summ by SU 3 6 4" xfId="1847" xr:uid="{00000000-0005-0000-0000-000001070000}"/>
    <cellStyle name="$_p 19 Exp Summ by SU 3 6 4 2" xfId="1848" xr:uid="{00000000-0005-0000-0000-000002070000}"/>
    <cellStyle name="$_p 19 Exp Summ by SU 3 6 4 2 2" xfId="1849" xr:uid="{00000000-0005-0000-0000-000003070000}"/>
    <cellStyle name="$_p 19 Exp Summ by SU 3 6 4 2 3" xfId="1850" xr:uid="{00000000-0005-0000-0000-000004070000}"/>
    <cellStyle name="$_p 19 Exp Summ by SU 3 6 4 3" xfId="1851" xr:uid="{00000000-0005-0000-0000-000005070000}"/>
    <cellStyle name="$_p 19 Exp Summ by SU 3 6 4 4" xfId="1852" xr:uid="{00000000-0005-0000-0000-000006070000}"/>
    <cellStyle name="$_p 19 Exp Summ by SU 3 6 5" xfId="1853" xr:uid="{00000000-0005-0000-0000-000007070000}"/>
    <cellStyle name="$_p 19 Exp Summ by SU 3 6 5 2" xfId="1854" xr:uid="{00000000-0005-0000-0000-000008070000}"/>
    <cellStyle name="$_p 19 Exp Summ by SU 3 6 5 2 2" xfId="1855" xr:uid="{00000000-0005-0000-0000-000009070000}"/>
    <cellStyle name="$_p 19 Exp Summ by SU 3 6 5 2 3" xfId="1856" xr:uid="{00000000-0005-0000-0000-00000A070000}"/>
    <cellStyle name="$_p 19 Exp Summ by SU 3 6 5 3" xfId="1857" xr:uid="{00000000-0005-0000-0000-00000B070000}"/>
    <cellStyle name="$_p 19 Exp Summ by SU 3 6 5 4" xfId="1858" xr:uid="{00000000-0005-0000-0000-00000C070000}"/>
    <cellStyle name="$_p 19 Exp Summ by SU 3 6 6" xfId="1859" xr:uid="{00000000-0005-0000-0000-00000D070000}"/>
    <cellStyle name="$_p 19 Exp Summ by SU 3 6 6 2" xfId="1860" xr:uid="{00000000-0005-0000-0000-00000E070000}"/>
    <cellStyle name="$_p 19 Exp Summ by SU 3 6 6 3" xfId="1861" xr:uid="{00000000-0005-0000-0000-00000F070000}"/>
    <cellStyle name="$_p 19 Exp Summ by SU 3 6 7" xfId="1862" xr:uid="{00000000-0005-0000-0000-000010070000}"/>
    <cellStyle name="$_p 19 Exp Summ by SU 3 6 8" xfId="1863" xr:uid="{00000000-0005-0000-0000-000011070000}"/>
    <cellStyle name="$_p 19 Exp Summ by SU 3 7" xfId="1864" xr:uid="{00000000-0005-0000-0000-000012070000}"/>
    <cellStyle name="$_p 19 Exp Summ by SU 3 7 2" xfId="1865" xr:uid="{00000000-0005-0000-0000-000013070000}"/>
    <cellStyle name="$_p 19 Exp Summ by SU 3 7 2 2" xfId="1866" xr:uid="{00000000-0005-0000-0000-000014070000}"/>
    <cellStyle name="$_p 19 Exp Summ by SU 3 7 2 2 2" xfId="1867" xr:uid="{00000000-0005-0000-0000-000015070000}"/>
    <cellStyle name="$_p 19 Exp Summ by SU 3 7 2 2 3" xfId="1868" xr:uid="{00000000-0005-0000-0000-000016070000}"/>
    <cellStyle name="$_p 19 Exp Summ by SU 3 7 2 3" xfId="1869" xr:uid="{00000000-0005-0000-0000-000017070000}"/>
    <cellStyle name="$_p 19 Exp Summ by SU 3 7 2 4" xfId="1870" xr:uid="{00000000-0005-0000-0000-000018070000}"/>
    <cellStyle name="$_p 19 Exp Summ by SU 3 7 3" xfId="1871" xr:uid="{00000000-0005-0000-0000-000019070000}"/>
    <cellStyle name="$_p 19 Exp Summ by SU 3 7 3 2" xfId="1872" xr:uid="{00000000-0005-0000-0000-00001A070000}"/>
    <cellStyle name="$_p 19 Exp Summ by SU 3 7 3 2 2" xfId="1873" xr:uid="{00000000-0005-0000-0000-00001B070000}"/>
    <cellStyle name="$_p 19 Exp Summ by SU 3 7 3 2 3" xfId="1874" xr:uid="{00000000-0005-0000-0000-00001C070000}"/>
    <cellStyle name="$_p 19 Exp Summ by SU 3 7 3 3" xfId="1875" xr:uid="{00000000-0005-0000-0000-00001D070000}"/>
    <cellStyle name="$_p 19 Exp Summ by SU 3 7 3 4" xfId="1876" xr:uid="{00000000-0005-0000-0000-00001E070000}"/>
    <cellStyle name="$_p 19 Exp Summ by SU 3 7 4" xfId="1877" xr:uid="{00000000-0005-0000-0000-00001F070000}"/>
    <cellStyle name="$_p 19 Exp Summ by SU 3 7 4 2" xfId="1878" xr:uid="{00000000-0005-0000-0000-000020070000}"/>
    <cellStyle name="$_p 19 Exp Summ by SU 3 7 4 3" xfId="1879" xr:uid="{00000000-0005-0000-0000-000021070000}"/>
    <cellStyle name="$_p 19 Exp Summ by SU 3 7 5" xfId="1880" xr:uid="{00000000-0005-0000-0000-000022070000}"/>
    <cellStyle name="$_p 19 Exp Summ by SU 3 7 6" xfId="1881" xr:uid="{00000000-0005-0000-0000-000023070000}"/>
    <cellStyle name="$_p 19 Exp Summ by SU 3 8" xfId="1882" xr:uid="{00000000-0005-0000-0000-000024070000}"/>
    <cellStyle name="$_p 19 Exp Summ by SU 3 8 2" xfId="1883" xr:uid="{00000000-0005-0000-0000-000025070000}"/>
    <cellStyle name="$_p 19 Exp Summ by SU 3 8 2 2" xfId="1884" xr:uid="{00000000-0005-0000-0000-000026070000}"/>
    <cellStyle name="$_p 19 Exp Summ by SU 3 8 2 2 2" xfId="1885" xr:uid="{00000000-0005-0000-0000-000027070000}"/>
    <cellStyle name="$_p 19 Exp Summ by SU 3 8 2 2 3" xfId="1886" xr:uid="{00000000-0005-0000-0000-000028070000}"/>
    <cellStyle name="$_p 19 Exp Summ by SU 3 8 2 3" xfId="1887" xr:uid="{00000000-0005-0000-0000-000029070000}"/>
    <cellStyle name="$_p 19 Exp Summ by SU 3 8 2 4" xfId="1888" xr:uid="{00000000-0005-0000-0000-00002A070000}"/>
    <cellStyle name="$_p 19 Exp Summ by SU 3 8 3" xfId="1889" xr:uid="{00000000-0005-0000-0000-00002B070000}"/>
    <cellStyle name="$_p 19 Exp Summ by SU 3 8 3 2" xfId="1890" xr:uid="{00000000-0005-0000-0000-00002C070000}"/>
    <cellStyle name="$_p 19 Exp Summ by SU 3 8 3 2 2" xfId="1891" xr:uid="{00000000-0005-0000-0000-00002D070000}"/>
    <cellStyle name="$_p 19 Exp Summ by SU 3 8 3 2 3" xfId="1892" xr:uid="{00000000-0005-0000-0000-00002E070000}"/>
    <cellStyle name="$_p 19 Exp Summ by SU 3 8 3 3" xfId="1893" xr:uid="{00000000-0005-0000-0000-00002F070000}"/>
    <cellStyle name="$_p 19 Exp Summ by SU 3 8 3 4" xfId="1894" xr:uid="{00000000-0005-0000-0000-000030070000}"/>
    <cellStyle name="$_p 19 Exp Summ by SU 3 8 4" xfId="1895" xr:uid="{00000000-0005-0000-0000-000031070000}"/>
    <cellStyle name="$_p 19 Exp Summ by SU 3 8 4 2" xfId="1896" xr:uid="{00000000-0005-0000-0000-000032070000}"/>
    <cellStyle name="$_p 19 Exp Summ by SU 3 8 4 3" xfId="1897" xr:uid="{00000000-0005-0000-0000-000033070000}"/>
    <cellStyle name="$_p 19 Exp Summ by SU 3 8 5" xfId="1898" xr:uid="{00000000-0005-0000-0000-000034070000}"/>
    <cellStyle name="$_p 19 Exp Summ by SU 3 8 6" xfId="1899" xr:uid="{00000000-0005-0000-0000-000035070000}"/>
    <cellStyle name="$_p 19 Exp Summ by SU 3 9" xfId="1900" xr:uid="{00000000-0005-0000-0000-000036070000}"/>
    <cellStyle name="$_p 19 Exp Summ by SU 3 9 2" xfId="1901" xr:uid="{00000000-0005-0000-0000-000037070000}"/>
    <cellStyle name="$_p 19 Exp Summ by SU 3 9 2 2" xfId="1902" xr:uid="{00000000-0005-0000-0000-000038070000}"/>
    <cellStyle name="$_p 19 Exp Summ by SU 3 9 2 2 2" xfId="1903" xr:uid="{00000000-0005-0000-0000-000039070000}"/>
    <cellStyle name="$_p 19 Exp Summ by SU 3 9 2 2 3" xfId="1904" xr:uid="{00000000-0005-0000-0000-00003A070000}"/>
    <cellStyle name="$_p 19 Exp Summ by SU 3 9 2 3" xfId="1905" xr:uid="{00000000-0005-0000-0000-00003B070000}"/>
    <cellStyle name="$_p 19 Exp Summ by SU 3 9 2 4" xfId="1906" xr:uid="{00000000-0005-0000-0000-00003C070000}"/>
    <cellStyle name="$_p 19 Exp Summ by SU 3 9 3" xfId="1907" xr:uid="{00000000-0005-0000-0000-00003D070000}"/>
    <cellStyle name="$_p 19 Exp Summ by SU 3 9 3 2" xfId="1908" xr:uid="{00000000-0005-0000-0000-00003E070000}"/>
    <cellStyle name="$_p 19 Exp Summ by SU 3 9 3 3" xfId="1909" xr:uid="{00000000-0005-0000-0000-00003F070000}"/>
    <cellStyle name="$_p 19 Exp Summ by SU 3 9 4" xfId="1910" xr:uid="{00000000-0005-0000-0000-000040070000}"/>
    <cellStyle name="$_p 19 Exp Summ by SU 3 9 5" xfId="1911" xr:uid="{00000000-0005-0000-0000-000041070000}"/>
    <cellStyle name="$_p 19 Exp Summ by SU 4" xfId="1912" xr:uid="{00000000-0005-0000-0000-000042070000}"/>
    <cellStyle name="$_p 19 Exp Summ by SU 4 2" xfId="1913" xr:uid="{00000000-0005-0000-0000-000043070000}"/>
    <cellStyle name="$_p 19 Exp Summ by SU 4 2 2" xfId="1914" xr:uid="{00000000-0005-0000-0000-000044070000}"/>
    <cellStyle name="$_p 19 Exp Summ by SU 4 2 2 2" xfId="1915" xr:uid="{00000000-0005-0000-0000-000045070000}"/>
    <cellStyle name="$_p 19 Exp Summ by SU 4 2 2 2 2" xfId="1916" xr:uid="{00000000-0005-0000-0000-000046070000}"/>
    <cellStyle name="$_p 19 Exp Summ by SU 4 2 2 2 3" xfId="1917" xr:uid="{00000000-0005-0000-0000-000047070000}"/>
    <cellStyle name="$_p 19 Exp Summ by SU 4 2 2 3" xfId="1918" xr:uid="{00000000-0005-0000-0000-000048070000}"/>
    <cellStyle name="$_p 19 Exp Summ by SU 4 2 2 4" xfId="1919" xr:uid="{00000000-0005-0000-0000-000049070000}"/>
    <cellStyle name="$_p 19 Exp Summ by SU 4 2 3" xfId="1920" xr:uid="{00000000-0005-0000-0000-00004A070000}"/>
    <cellStyle name="$_p 19 Exp Summ by SU 4 2 3 2" xfId="1921" xr:uid="{00000000-0005-0000-0000-00004B070000}"/>
    <cellStyle name="$_p 19 Exp Summ by SU 4 2 3 2 2" xfId="1922" xr:uid="{00000000-0005-0000-0000-00004C070000}"/>
    <cellStyle name="$_p 19 Exp Summ by SU 4 2 3 2 3" xfId="1923" xr:uid="{00000000-0005-0000-0000-00004D070000}"/>
    <cellStyle name="$_p 19 Exp Summ by SU 4 2 3 3" xfId="1924" xr:uid="{00000000-0005-0000-0000-00004E070000}"/>
    <cellStyle name="$_p 19 Exp Summ by SU 4 2 3 4" xfId="1925" xr:uid="{00000000-0005-0000-0000-00004F070000}"/>
    <cellStyle name="$_p 19 Exp Summ by SU 4 2 4" xfId="1926" xr:uid="{00000000-0005-0000-0000-000050070000}"/>
    <cellStyle name="$_p 19 Exp Summ by SU 4 2 4 2" xfId="1927" xr:uid="{00000000-0005-0000-0000-000051070000}"/>
    <cellStyle name="$_p 19 Exp Summ by SU 4 2 4 3" xfId="1928" xr:uid="{00000000-0005-0000-0000-000052070000}"/>
    <cellStyle name="$_p 19 Exp Summ by SU 4 2 5" xfId="1929" xr:uid="{00000000-0005-0000-0000-000053070000}"/>
    <cellStyle name="$_p 19 Exp Summ by SU 4 2 6" xfId="1930" xr:uid="{00000000-0005-0000-0000-000054070000}"/>
    <cellStyle name="$_p 19 Exp Summ by SU 4 3" xfId="1931" xr:uid="{00000000-0005-0000-0000-000055070000}"/>
    <cellStyle name="$_p 19 Exp Summ by SU 4 3 2" xfId="1932" xr:uid="{00000000-0005-0000-0000-000056070000}"/>
    <cellStyle name="$_p 19 Exp Summ by SU 4 3 2 2" xfId="1933" xr:uid="{00000000-0005-0000-0000-000057070000}"/>
    <cellStyle name="$_p 19 Exp Summ by SU 4 3 2 2 2" xfId="1934" xr:uid="{00000000-0005-0000-0000-000058070000}"/>
    <cellStyle name="$_p 19 Exp Summ by SU 4 3 2 2 3" xfId="1935" xr:uid="{00000000-0005-0000-0000-000059070000}"/>
    <cellStyle name="$_p 19 Exp Summ by SU 4 3 2 3" xfId="1936" xr:uid="{00000000-0005-0000-0000-00005A070000}"/>
    <cellStyle name="$_p 19 Exp Summ by SU 4 3 2 4" xfId="1937" xr:uid="{00000000-0005-0000-0000-00005B070000}"/>
    <cellStyle name="$_p 19 Exp Summ by SU 4 3 3" xfId="1938" xr:uid="{00000000-0005-0000-0000-00005C070000}"/>
    <cellStyle name="$_p 19 Exp Summ by SU 4 3 3 2" xfId="1939" xr:uid="{00000000-0005-0000-0000-00005D070000}"/>
    <cellStyle name="$_p 19 Exp Summ by SU 4 3 3 2 2" xfId="1940" xr:uid="{00000000-0005-0000-0000-00005E070000}"/>
    <cellStyle name="$_p 19 Exp Summ by SU 4 3 3 2 3" xfId="1941" xr:uid="{00000000-0005-0000-0000-00005F070000}"/>
    <cellStyle name="$_p 19 Exp Summ by SU 4 3 3 3" xfId="1942" xr:uid="{00000000-0005-0000-0000-000060070000}"/>
    <cellStyle name="$_p 19 Exp Summ by SU 4 3 3 4" xfId="1943" xr:uid="{00000000-0005-0000-0000-000061070000}"/>
    <cellStyle name="$_p 19 Exp Summ by SU 4 3 4" xfId="1944" xr:uid="{00000000-0005-0000-0000-000062070000}"/>
    <cellStyle name="$_p 19 Exp Summ by SU 4 3 4 2" xfId="1945" xr:uid="{00000000-0005-0000-0000-000063070000}"/>
    <cellStyle name="$_p 19 Exp Summ by SU 4 3 4 3" xfId="1946" xr:uid="{00000000-0005-0000-0000-000064070000}"/>
    <cellStyle name="$_p 19 Exp Summ by SU 4 3 5" xfId="1947" xr:uid="{00000000-0005-0000-0000-000065070000}"/>
    <cellStyle name="$_p 19 Exp Summ by SU 4 3 6" xfId="1948" xr:uid="{00000000-0005-0000-0000-000066070000}"/>
    <cellStyle name="$_p 19 Exp Summ by SU 4 4" xfId="1949" xr:uid="{00000000-0005-0000-0000-000067070000}"/>
    <cellStyle name="$_p 19 Exp Summ by SU 4 4 2" xfId="1950" xr:uid="{00000000-0005-0000-0000-000068070000}"/>
    <cellStyle name="$_p 19 Exp Summ by SU 4 4 2 2" xfId="1951" xr:uid="{00000000-0005-0000-0000-000069070000}"/>
    <cellStyle name="$_p 19 Exp Summ by SU 4 4 2 2 2" xfId="1952" xr:uid="{00000000-0005-0000-0000-00006A070000}"/>
    <cellStyle name="$_p 19 Exp Summ by SU 4 4 2 2 3" xfId="1953" xr:uid="{00000000-0005-0000-0000-00006B070000}"/>
    <cellStyle name="$_p 19 Exp Summ by SU 4 4 2 3" xfId="1954" xr:uid="{00000000-0005-0000-0000-00006C070000}"/>
    <cellStyle name="$_p 19 Exp Summ by SU 4 4 2 4" xfId="1955" xr:uid="{00000000-0005-0000-0000-00006D070000}"/>
    <cellStyle name="$_p 19 Exp Summ by SU 4 4 3" xfId="1956" xr:uid="{00000000-0005-0000-0000-00006E070000}"/>
    <cellStyle name="$_p 19 Exp Summ by SU 4 4 3 2" xfId="1957" xr:uid="{00000000-0005-0000-0000-00006F070000}"/>
    <cellStyle name="$_p 19 Exp Summ by SU 4 4 3 3" xfId="1958" xr:uid="{00000000-0005-0000-0000-000070070000}"/>
    <cellStyle name="$_p 19 Exp Summ by SU 4 4 4" xfId="1959" xr:uid="{00000000-0005-0000-0000-000071070000}"/>
    <cellStyle name="$_p 19 Exp Summ by SU 4 4 5" xfId="1960" xr:uid="{00000000-0005-0000-0000-000072070000}"/>
    <cellStyle name="$_p 19 Exp Summ by SU 4 5" xfId="1961" xr:uid="{00000000-0005-0000-0000-000073070000}"/>
    <cellStyle name="$_p 19 Exp Summ by SU 4 5 2" xfId="1962" xr:uid="{00000000-0005-0000-0000-000074070000}"/>
    <cellStyle name="$_p 19 Exp Summ by SU 4 5 2 2" xfId="1963" xr:uid="{00000000-0005-0000-0000-000075070000}"/>
    <cellStyle name="$_p 19 Exp Summ by SU 4 5 2 3" xfId="1964" xr:uid="{00000000-0005-0000-0000-000076070000}"/>
    <cellStyle name="$_p 19 Exp Summ by SU 4 5 3" xfId="1965" xr:uid="{00000000-0005-0000-0000-000077070000}"/>
    <cellStyle name="$_p 19 Exp Summ by SU 4 5 4" xfId="1966" xr:uid="{00000000-0005-0000-0000-000078070000}"/>
    <cellStyle name="$_p 19 Exp Summ by SU 4 6" xfId="1967" xr:uid="{00000000-0005-0000-0000-000079070000}"/>
    <cellStyle name="$_p 19 Exp Summ by SU 4 6 2" xfId="1968" xr:uid="{00000000-0005-0000-0000-00007A070000}"/>
    <cellStyle name="$_p 19 Exp Summ by SU 4 6 2 2" xfId="1969" xr:uid="{00000000-0005-0000-0000-00007B070000}"/>
    <cellStyle name="$_p 19 Exp Summ by SU 4 6 2 3" xfId="1970" xr:uid="{00000000-0005-0000-0000-00007C070000}"/>
    <cellStyle name="$_p 19 Exp Summ by SU 4 6 3" xfId="1971" xr:uid="{00000000-0005-0000-0000-00007D070000}"/>
    <cellStyle name="$_p 19 Exp Summ by SU 4 6 4" xfId="1972" xr:uid="{00000000-0005-0000-0000-00007E070000}"/>
    <cellStyle name="$_p 19 Exp Summ by SU 4 7" xfId="1973" xr:uid="{00000000-0005-0000-0000-00007F070000}"/>
    <cellStyle name="$_p 19 Exp Summ by SU 4 7 2" xfId="1974" xr:uid="{00000000-0005-0000-0000-000080070000}"/>
    <cellStyle name="$_p 19 Exp Summ by SU 4 7 3" xfId="1975" xr:uid="{00000000-0005-0000-0000-000081070000}"/>
    <cellStyle name="$_p 19 Exp Summ by SU 4 8" xfId="1976" xr:uid="{00000000-0005-0000-0000-000082070000}"/>
    <cellStyle name="$_p 19 Exp Summ by SU 4 9" xfId="1977" xr:uid="{00000000-0005-0000-0000-000083070000}"/>
    <cellStyle name="$_p 19 Exp Summ by SU 5" xfId="1978" xr:uid="{00000000-0005-0000-0000-000084070000}"/>
    <cellStyle name="$_p 19 Exp Summ by SU 5 2" xfId="1979" xr:uid="{00000000-0005-0000-0000-000085070000}"/>
    <cellStyle name="$_p 19 Exp Summ by SU 5 2 2" xfId="1980" xr:uid="{00000000-0005-0000-0000-000086070000}"/>
    <cellStyle name="$_p 19 Exp Summ by SU 5 2 2 2" xfId="1981" xr:uid="{00000000-0005-0000-0000-000087070000}"/>
    <cellStyle name="$_p 19 Exp Summ by SU 5 2 2 2 2" xfId="1982" xr:uid="{00000000-0005-0000-0000-000088070000}"/>
    <cellStyle name="$_p 19 Exp Summ by SU 5 2 2 2 3" xfId="1983" xr:uid="{00000000-0005-0000-0000-000089070000}"/>
    <cellStyle name="$_p 19 Exp Summ by SU 5 2 2 3" xfId="1984" xr:uid="{00000000-0005-0000-0000-00008A070000}"/>
    <cellStyle name="$_p 19 Exp Summ by SU 5 2 2 4" xfId="1985" xr:uid="{00000000-0005-0000-0000-00008B070000}"/>
    <cellStyle name="$_p 19 Exp Summ by SU 5 2 3" xfId="1986" xr:uid="{00000000-0005-0000-0000-00008C070000}"/>
    <cellStyle name="$_p 19 Exp Summ by SU 5 2 3 2" xfId="1987" xr:uid="{00000000-0005-0000-0000-00008D070000}"/>
    <cellStyle name="$_p 19 Exp Summ by SU 5 2 3 2 2" xfId="1988" xr:uid="{00000000-0005-0000-0000-00008E070000}"/>
    <cellStyle name="$_p 19 Exp Summ by SU 5 2 3 2 3" xfId="1989" xr:uid="{00000000-0005-0000-0000-00008F070000}"/>
    <cellStyle name="$_p 19 Exp Summ by SU 5 2 3 3" xfId="1990" xr:uid="{00000000-0005-0000-0000-000090070000}"/>
    <cellStyle name="$_p 19 Exp Summ by SU 5 2 3 4" xfId="1991" xr:uid="{00000000-0005-0000-0000-000091070000}"/>
    <cellStyle name="$_p 19 Exp Summ by SU 5 2 4" xfId="1992" xr:uid="{00000000-0005-0000-0000-000092070000}"/>
    <cellStyle name="$_p 19 Exp Summ by SU 5 2 4 2" xfId="1993" xr:uid="{00000000-0005-0000-0000-000093070000}"/>
    <cellStyle name="$_p 19 Exp Summ by SU 5 2 4 3" xfId="1994" xr:uid="{00000000-0005-0000-0000-000094070000}"/>
    <cellStyle name="$_p 19 Exp Summ by SU 5 2 5" xfId="1995" xr:uid="{00000000-0005-0000-0000-000095070000}"/>
    <cellStyle name="$_p 19 Exp Summ by SU 5 2 6" xfId="1996" xr:uid="{00000000-0005-0000-0000-000096070000}"/>
    <cellStyle name="$_p 19 Exp Summ by SU 5 3" xfId="1997" xr:uid="{00000000-0005-0000-0000-000097070000}"/>
    <cellStyle name="$_p 19 Exp Summ by SU 5 3 2" xfId="1998" xr:uid="{00000000-0005-0000-0000-000098070000}"/>
    <cellStyle name="$_p 19 Exp Summ by SU 5 3 2 2" xfId="1999" xr:uid="{00000000-0005-0000-0000-000099070000}"/>
    <cellStyle name="$_p 19 Exp Summ by SU 5 3 2 2 2" xfId="2000" xr:uid="{00000000-0005-0000-0000-00009A070000}"/>
    <cellStyle name="$_p 19 Exp Summ by SU 5 3 2 2 3" xfId="2001" xr:uid="{00000000-0005-0000-0000-00009B070000}"/>
    <cellStyle name="$_p 19 Exp Summ by SU 5 3 2 3" xfId="2002" xr:uid="{00000000-0005-0000-0000-00009C070000}"/>
    <cellStyle name="$_p 19 Exp Summ by SU 5 3 2 4" xfId="2003" xr:uid="{00000000-0005-0000-0000-00009D070000}"/>
    <cellStyle name="$_p 19 Exp Summ by SU 5 3 3" xfId="2004" xr:uid="{00000000-0005-0000-0000-00009E070000}"/>
    <cellStyle name="$_p 19 Exp Summ by SU 5 3 3 2" xfId="2005" xr:uid="{00000000-0005-0000-0000-00009F070000}"/>
    <cellStyle name="$_p 19 Exp Summ by SU 5 3 3 2 2" xfId="2006" xr:uid="{00000000-0005-0000-0000-0000A0070000}"/>
    <cellStyle name="$_p 19 Exp Summ by SU 5 3 3 2 3" xfId="2007" xr:uid="{00000000-0005-0000-0000-0000A1070000}"/>
    <cellStyle name="$_p 19 Exp Summ by SU 5 3 3 3" xfId="2008" xr:uid="{00000000-0005-0000-0000-0000A2070000}"/>
    <cellStyle name="$_p 19 Exp Summ by SU 5 3 3 4" xfId="2009" xr:uid="{00000000-0005-0000-0000-0000A3070000}"/>
    <cellStyle name="$_p 19 Exp Summ by SU 5 3 4" xfId="2010" xr:uid="{00000000-0005-0000-0000-0000A4070000}"/>
    <cellStyle name="$_p 19 Exp Summ by SU 5 3 4 2" xfId="2011" xr:uid="{00000000-0005-0000-0000-0000A5070000}"/>
    <cellStyle name="$_p 19 Exp Summ by SU 5 3 4 3" xfId="2012" xr:uid="{00000000-0005-0000-0000-0000A6070000}"/>
    <cellStyle name="$_p 19 Exp Summ by SU 5 3 5" xfId="2013" xr:uid="{00000000-0005-0000-0000-0000A7070000}"/>
    <cellStyle name="$_p 19 Exp Summ by SU 5 3 6" xfId="2014" xr:uid="{00000000-0005-0000-0000-0000A8070000}"/>
    <cellStyle name="$_p 19 Exp Summ by SU 5 4" xfId="2015" xr:uid="{00000000-0005-0000-0000-0000A9070000}"/>
    <cellStyle name="$_p 19 Exp Summ by SU 5 4 2" xfId="2016" xr:uid="{00000000-0005-0000-0000-0000AA070000}"/>
    <cellStyle name="$_p 19 Exp Summ by SU 5 4 2 2" xfId="2017" xr:uid="{00000000-0005-0000-0000-0000AB070000}"/>
    <cellStyle name="$_p 19 Exp Summ by SU 5 4 2 2 2" xfId="2018" xr:uid="{00000000-0005-0000-0000-0000AC070000}"/>
    <cellStyle name="$_p 19 Exp Summ by SU 5 4 2 2 3" xfId="2019" xr:uid="{00000000-0005-0000-0000-0000AD070000}"/>
    <cellStyle name="$_p 19 Exp Summ by SU 5 4 2 3" xfId="2020" xr:uid="{00000000-0005-0000-0000-0000AE070000}"/>
    <cellStyle name="$_p 19 Exp Summ by SU 5 4 2 4" xfId="2021" xr:uid="{00000000-0005-0000-0000-0000AF070000}"/>
    <cellStyle name="$_p 19 Exp Summ by SU 5 4 3" xfId="2022" xr:uid="{00000000-0005-0000-0000-0000B0070000}"/>
    <cellStyle name="$_p 19 Exp Summ by SU 5 4 3 2" xfId="2023" xr:uid="{00000000-0005-0000-0000-0000B1070000}"/>
    <cellStyle name="$_p 19 Exp Summ by SU 5 4 3 3" xfId="2024" xr:uid="{00000000-0005-0000-0000-0000B2070000}"/>
    <cellStyle name="$_p 19 Exp Summ by SU 5 4 4" xfId="2025" xr:uid="{00000000-0005-0000-0000-0000B3070000}"/>
    <cellStyle name="$_p 19 Exp Summ by SU 5 4 5" xfId="2026" xr:uid="{00000000-0005-0000-0000-0000B4070000}"/>
    <cellStyle name="$_p 19 Exp Summ by SU 5 5" xfId="2027" xr:uid="{00000000-0005-0000-0000-0000B5070000}"/>
    <cellStyle name="$_p 19 Exp Summ by SU 5 5 2" xfId="2028" xr:uid="{00000000-0005-0000-0000-0000B6070000}"/>
    <cellStyle name="$_p 19 Exp Summ by SU 5 5 2 2" xfId="2029" xr:uid="{00000000-0005-0000-0000-0000B7070000}"/>
    <cellStyle name="$_p 19 Exp Summ by SU 5 5 2 3" xfId="2030" xr:uid="{00000000-0005-0000-0000-0000B8070000}"/>
    <cellStyle name="$_p 19 Exp Summ by SU 5 5 3" xfId="2031" xr:uid="{00000000-0005-0000-0000-0000B9070000}"/>
    <cellStyle name="$_p 19 Exp Summ by SU 5 5 4" xfId="2032" xr:uid="{00000000-0005-0000-0000-0000BA070000}"/>
    <cellStyle name="$_p 19 Exp Summ by SU 5 6" xfId="2033" xr:uid="{00000000-0005-0000-0000-0000BB070000}"/>
    <cellStyle name="$_p 19 Exp Summ by SU 5 6 2" xfId="2034" xr:uid="{00000000-0005-0000-0000-0000BC070000}"/>
    <cellStyle name="$_p 19 Exp Summ by SU 5 6 2 2" xfId="2035" xr:uid="{00000000-0005-0000-0000-0000BD070000}"/>
    <cellStyle name="$_p 19 Exp Summ by SU 5 6 2 3" xfId="2036" xr:uid="{00000000-0005-0000-0000-0000BE070000}"/>
    <cellStyle name="$_p 19 Exp Summ by SU 5 6 3" xfId="2037" xr:uid="{00000000-0005-0000-0000-0000BF070000}"/>
    <cellStyle name="$_p 19 Exp Summ by SU 5 6 4" xfId="2038" xr:uid="{00000000-0005-0000-0000-0000C0070000}"/>
    <cellStyle name="$_p 19 Exp Summ by SU 5 7" xfId="2039" xr:uid="{00000000-0005-0000-0000-0000C1070000}"/>
    <cellStyle name="$_p 19 Exp Summ by SU 5 7 2" xfId="2040" xr:uid="{00000000-0005-0000-0000-0000C2070000}"/>
    <cellStyle name="$_p 19 Exp Summ by SU 5 7 3" xfId="2041" xr:uid="{00000000-0005-0000-0000-0000C3070000}"/>
    <cellStyle name="$_p 19 Exp Summ by SU 5 8" xfId="2042" xr:uid="{00000000-0005-0000-0000-0000C4070000}"/>
    <cellStyle name="$_p 19 Exp Summ by SU 5 9" xfId="2043" xr:uid="{00000000-0005-0000-0000-0000C5070000}"/>
    <cellStyle name="$_p 19 Exp Summ by SU 6" xfId="2044" xr:uid="{00000000-0005-0000-0000-0000C6070000}"/>
    <cellStyle name="$_p 19 Exp Summ by SU 6 2" xfId="2045" xr:uid="{00000000-0005-0000-0000-0000C7070000}"/>
    <cellStyle name="$_p 19 Exp Summ by SU 6 2 2" xfId="2046" xr:uid="{00000000-0005-0000-0000-0000C8070000}"/>
    <cellStyle name="$_p 19 Exp Summ by SU 6 2 2 2" xfId="2047" xr:uid="{00000000-0005-0000-0000-0000C9070000}"/>
    <cellStyle name="$_p 19 Exp Summ by SU 6 2 2 2 2" xfId="2048" xr:uid="{00000000-0005-0000-0000-0000CA070000}"/>
    <cellStyle name="$_p 19 Exp Summ by SU 6 2 2 2 3" xfId="2049" xr:uid="{00000000-0005-0000-0000-0000CB070000}"/>
    <cellStyle name="$_p 19 Exp Summ by SU 6 2 2 3" xfId="2050" xr:uid="{00000000-0005-0000-0000-0000CC070000}"/>
    <cellStyle name="$_p 19 Exp Summ by SU 6 2 2 4" xfId="2051" xr:uid="{00000000-0005-0000-0000-0000CD070000}"/>
    <cellStyle name="$_p 19 Exp Summ by SU 6 2 3" xfId="2052" xr:uid="{00000000-0005-0000-0000-0000CE070000}"/>
    <cellStyle name="$_p 19 Exp Summ by SU 6 2 3 2" xfId="2053" xr:uid="{00000000-0005-0000-0000-0000CF070000}"/>
    <cellStyle name="$_p 19 Exp Summ by SU 6 2 3 2 2" xfId="2054" xr:uid="{00000000-0005-0000-0000-0000D0070000}"/>
    <cellStyle name="$_p 19 Exp Summ by SU 6 2 3 2 3" xfId="2055" xr:uid="{00000000-0005-0000-0000-0000D1070000}"/>
    <cellStyle name="$_p 19 Exp Summ by SU 6 2 3 3" xfId="2056" xr:uid="{00000000-0005-0000-0000-0000D2070000}"/>
    <cellStyle name="$_p 19 Exp Summ by SU 6 2 3 4" xfId="2057" xr:uid="{00000000-0005-0000-0000-0000D3070000}"/>
    <cellStyle name="$_p 19 Exp Summ by SU 6 2 4" xfId="2058" xr:uid="{00000000-0005-0000-0000-0000D4070000}"/>
    <cellStyle name="$_p 19 Exp Summ by SU 6 2 4 2" xfId="2059" xr:uid="{00000000-0005-0000-0000-0000D5070000}"/>
    <cellStyle name="$_p 19 Exp Summ by SU 6 2 4 3" xfId="2060" xr:uid="{00000000-0005-0000-0000-0000D6070000}"/>
    <cellStyle name="$_p 19 Exp Summ by SU 6 2 5" xfId="2061" xr:uid="{00000000-0005-0000-0000-0000D7070000}"/>
    <cellStyle name="$_p 19 Exp Summ by SU 6 2 6" xfId="2062" xr:uid="{00000000-0005-0000-0000-0000D8070000}"/>
    <cellStyle name="$_p 19 Exp Summ by SU 6 3" xfId="2063" xr:uid="{00000000-0005-0000-0000-0000D9070000}"/>
    <cellStyle name="$_p 19 Exp Summ by SU 6 3 2" xfId="2064" xr:uid="{00000000-0005-0000-0000-0000DA070000}"/>
    <cellStyle name="$_p 19 Exp Summ by SU 6 3 2 2" xfId="2065" xr:uid="{00000000-0005-0000-0000-0000DB070000}"/>
    <cellStyle name="$_p 19 Exp Summ by SU 6 3 2 2 2" xfId="2066" xr:uid="{00000000-0005-0000-0000-0000DC070000}"/>
    <cellStyle name="$_p 19 Exp Summ by SU 6 3 2 2 3" xfId="2067" xr:uid="{00000000-0005-0000-0000-0000DD070000}"/>
    <cellStyle name="$_p 19 Exp Summ by SU 6 3 2 3" xfId="2068" xr:uid="{00000000-0005-0000-0000-0000DE070000}"/>
    <cellStyle name="$_p 19 Exp Summ by SU 6 3 2 4" xfId="2069" xr:uid="{00000000-0005-0000-0000-0000DF070000}"/>
    <cellStyle name="$_p 19 Exp Summ by SU 6 3 3" xfId="2070" xr:uid="{00000000-0005-0000-0000-0000E0070000}"/>
    <cellStyle name="$_p 19 Exp Summ by SU 6 3 3 2" xfId="2071" xr:uid="{00000000-0005-0000-0000-0000E1070000}"/>
    <cellStyle name="$_p 19 Exp Summ by SU 6 3 3 2 2" xfId="2072" xr:uid="{00000000-0005-0000-0000-0000E2070000}"/>
    <cellStyle name="$_p 19 Exp Summ by SU 6 3 3 2 3" xfId="2073" xr:uid="{00000000-0005-0000-0000-0000E3070000}"/>
    <cellStyle name="$_p 19 Exp Summ by SU 6 3 3 3" xfId="2074" xr:uid="{00000000-0005-0000-0000-0000E4070000}"/>
    <cellStyle name="$_p 19 Exp Summ by SU 6 3 3 4" xfId="2075" xr:uid="{00000000-0005-0000-0000-0000E5070000}"/>
    <cellStyle name="$_p 19 Exp Summ by SU 6 3 4" xfId="2076" xr:uid="{00000000-0005-0000-0000-0000E6070000}"/>
    <cellStyle name="$_p 19 Exp Summ by SU 6 3 4 2" xfId="2077" xr:uid="{00000000-0005-0000-0000-0000E7070000}"/>
    <cellStyle name="$_p 19 Exp Summ by SU 6 3 4 3" xfId="2078" xr:uid="{00000000-0005-0000-0000-0000E8070000}"/>
    <cellStyle name="$_p 19 Exp Summ by SU 6 3 5" xfId="2079" xr:uid="{00000000-0005-0000-0000-0000E9070000}"/>
    <cellStyle name="$_p 19 Exp Summ by SU 6 3 6" xfId="2080" xr:uid="{00000000-0005-0000-0000-0000EA070000}"/>
    <cellStyle name="$_p 19 Exp Summ by SU 6 4" xfId="2081" xr:uid="{00000000-0005-0000-0000-0000EB070000}"/>
    <cellStyle name="$_p 19 Exp Summ by SU 6 4 2" xfId="2082" xr:uid="{00000000-0005-0000-0000-0000EC070000}"/>
    <cellStyle name="$_p 19 Exp Summ by SU 6 4 2 2" xfId="2083" xr:uid="{00000000-0005-0000-0000-0000ED070000}"/>
    <cellStyle name="$_p 19 Exp Summ by SU 6 4 2 2 2" xfId="2084" xr:uid="{00000000-0005-0000-0000-0000EE070000}"/>
    <cellStyle name="$_p 19 Exp Summ by SU 6 4 2 2 3" xfId="2085" xr:uid="{00000000-0005-0000-0000-0000EF070000}"/>
    <cellStyle name="$_p 19 Exp Summ by SU 6 4 2 3" xfId="2086" xr:uid="{00000000-0005-0000-0000-0000F0070000}"/>
    <cellStyle name="$_p 19 Exp Summ by SU 6 4 2 4" xfId="2087" xr:uid="{00000000-0005-0000-0000-0000F1070000}"/>
    <cellStyle name="$_p 19 Exp Summ by SU 6 4 3" xfId="2088" xr:uid="{00000000-0005-0000-0000-0000F2070000}"/>
    <cellStyle name="$_p 19 Exp Summ by SU 6 4 3 2" xfId="2089" xr:uid="{00000000-0005-0000-0000-0000F3070000}"/>
    <cellStyle name="$_p 19 Exp Summ by SU 6 4 3 3" xfId="2090" xr:uid="{00000000-0005-0000-0000-0000F4070000}"/>
    <cellStyle name="$_p 19 Exp Summ by SU 6 4 4" xfId="2091" xr:uid="{00000000-0005-0000-0000-0000F5070000}"/>
    <cellStyle name="$_p 19 Exp Summ by SU 6 4 5" xfId="2092" xr:uid="{00000000-0005-0000-0000-0000F6070000}"/>
    <cellStyle name="$_p 19 Exp Summ by SU 6 5" xfId="2093" xr:uid="{00000000-0005-0000-0000-0000F7070000}"/>
    <cellStyle name="$_p 19 Exp Summ by SU 6 5 2" xfId="2094" xr:uid="{00000000-0005-0000-0000-0000F8070000}"/>
    <cellStyle name="$_p 19 Exp Summ by SU 6 5 2 2" xfId="2095" xr:uid="{00000000-0005-0000-0000-0000F9070000}"/>
    <cellStyle name="$_p 19 Exp Summ by SU 6 5 2 3" xfId="2096" xr:uid="{00000000-0005-0000-0000-0000FA070000}"/>
    <cellStyle name="$_p 19 Exp Summ by SU 6 5 3" xfId="2097" xr:uid="{00000000-0005-0000-0000-0000FB070000}"/>
    <cellStyle name="$_p 19 Exp Summ by SU 6 5 4" xfId="2098" xr:uid="{00000000-0005-0000-0000-0000FC070000}"/>
    <cellStyle name="$_p 19 Exp Summ by SU 6 6" xfId="2099" xr:uid="{00000000-0005-0000-0000-0000FD070000}"/>
    <cellStyle name="$_p 19 Exp Summ by SU 6 6 2" xfId="2100" xr:uid="{00000000-0005-0000-0000-0000FE070000}"/>
    <cellStyle name="$_p 19 Exp Summ by SU 6 6 2 2" xfId="2101" xr:uid="{00000000-0005-0000-0000-0000FF070000}"/>
    <cellStyle name="$_p 19 Exp Summ by SU 6 6 2 3" xfId="2102" xr:uid="{00000000-0005-0000-0000-000000080000}"/>
    <cellStyle name="$_p 19 Exp Summ by SU 6 6 3" xfId="2103" xr:uid="{00000000-0005-0000-0000-000001080000}"/>
    <cellStyle name="$_p 19 Exp Summ by SU 6 6 4" xfId="2104" xr:uid="{00000000-0005-0000-0000-000002080000}"/>
    <cellStyle name="$_p 19 Exp Summ by SU 6 7" xfId="2105" xr:uid="{00000000-0005-0000-0000-000003080000}"/>
    <cellStyle name="$_p 19 Exp Summ by SU 6 7 2" xfId="2106" xr:uid="{00000000-0005-0000-0000-000004080000}"/>
    <cellStyle name="$_p 19 Exp Summ by SU 6 7 3" xfId="2107" xr:uid="{00000000-0005-0000-0000-000005080000}"/>
    <cellStyle name="$_p 19 Exp Summ by SU 6 8" xfId="2108" xr:uid="{00000000-0005-0000-0000-000006080000}"/>
    <cellStyle name="$_p 19 Exp Summ by SU 6 9" xfId="2109" xr:uid="{00000000-0005-0000-0000-000007080000}"/>
    <cellStyle name="$_p 19 Exp Summ by SU 7" xfId="2110" xr:uid="{00000000-0005-0000-0000-000008080000}"/>
    <cellStyle name="$_p 19 Exp Summ by SU 8" xfId="2111" xr:uid="{00000000-0005-0000-0000-000009080000}"/>
    <cellStyle name="20% - Accent1 10" xfId="2112" xr:uid="{00000000-0005-0000-0000-00000A080000}"/>
    <cellStyle name="20% - Accent1 10 2" xfId="2113" xr:uid="{00000000-0005-0000-0000-00000B080000}"/>
    <cellStyle name="20% - Accent1 10 2 2" xfId="2114" xr:uid="{00000000-0005-0000-0000-00000C080000}"/>
    <cellStyle name="20% - Accent1 10 2 3" xfId="2115" xr:uid="{00000000-0005-0000-0000-00000D080000}"/>
    <cellStyle name="20% - Accent1 10 2 4" xfId="2116" xr:uid="{00000000-0005-0000-0000-00000E080000}"/>
    <cellStyle name="20% - Accent1 10 3" xfId="2117" xr:uid="{00000000-0005-0000-0000-00000F080000}"/>
    <cellStyle name="20% - Accent1 10 4" xfId="2118" xr:uid="{00000000-0005-0000-0000-000010080000}"/>
    <cellStyle name="20% - Accent1 10 5" xfId="2119" xr:uid="{00000000-0005-0000-0000-000011080000}"/>
    <cellStyle name="20% - Accent1 10 6" xfId="2120" xr:uid="{00000000-0005-0000-0000-000012080000}"/>
    <cellStyle name="20% - Accent1 11" xfId="2121" xr:uid="{00000000-0005-0000-0000-000013080000}"/>
    <cellStyle name="20% - Accent1 11 2" xfId="2122" xr:uid="{00000000-0005-0000-0000-000014080000}"/>
    <cellStyle name="20% - Accent1 11 2 2" xfId="2123" xr:uid="{00000000-0005-0000-0000-000015080000}"/>
    <cellStyle name="20% - Accent1 11 2 3" xfId="2124" xr:uid="{00000000-0005-0000-0000-000016080000}"/>
    <cellStyle name="20% - Accent1 11 2 4" xfId="2125" xr:uid="{00000000-0005-0000-0000-000017080000}"/>
    <cellStyle name="20% - Accent1 11 3" xfId="2126" xr:uid="{00000000-0005-0000-0000-000018080000}"/>
    <cellStyle name="20% - Accent1 11 3 2" xfId="2127" xr:uid="{00000000-0005-0000-0000-000019080000}"/>
    <cellStyle name="20% - Accent1 11 3 2 2" xfId="2128" xr:uid="{00000000-0005-0000-0000-00001A080000}"/>
    <cellStyle name="20% - Accent1 11 3 2 3" xfId="2129" xr:uid="{00000000-0005-0000-0000-00001B080000}"/>
    <cellStyle name="20% - Accent1 11 3 2 4" xfId="2130" xr:uid="{00000000-0005-0000-0000-00001C080000}"/>
    <cellStyle name="20% - Accent1 11 3 2 5" xfId="2131" xr:uid="{00000000-0005-0000-0000-00001D080000}"/>
    <cellStyle name="20% - Accent1 11 3 3" xfId="2132" xr:uid="{00000000-0005-0000-0000-00001E080000}"/>
    <cellStyle name="20% - Accent1 11 3 4" xfId="2133" xr:uid="{00000000-0005-0000-0000-00001F080000}"/>
    <cellStyle name="20% - Accent1 11 3 4 2" xfId="2134" xr:uid="{00000000-0005-0000-0000-000020080000}"/>
    <cellStyle name="20% - Accent1 11 4" xfId="2135" xr:uid="{00000000-0005-0000-0000-000021080000}"/>
    <cellStyle name="20% - Accent1 11 4 2" xfId="2136" xr:uid="{00000000-0005-0000-0000-000022080000}"/>
    <cellStyle name="20% - Accent1 11 5" xfId="2137" xr:uid="{00000000-0005-0000-0000-000023080000}"/>
    <cellStyle name="20% - Accent1 11 5 2" xfId="2138" xr:uid="{00000000-0005-0000-0000-000024080000}"/>
    <cellStyle name="20% - Accent1 11 6" xfId="2139" xr:uid="{00000000-0005-0000-0000-000025080000}"/>
    <cellStyle name="20% - Accent1 11 7" xfId="2140" xr:uid="{00000000-0005-0000-0000-000026080000}"/>
    <cellStyle name="20% - Accent1 12" xfId="2141" xr:uid="{00000000-0005-0000-0000-000027080000}"/>
    <cellStyle name="20% - Accent1 12 2" xfId="2142" xr:uid="{00000000-0005-0000-0000-000028080000}"/>
    <cellStyle name="20% - Accent1 12 2 2" xfId="2143" xr:uid="{00000000-0005-0000-0000-000029080000}"/>
    <cellStyle name="20% - Accent1 12 2 3" xfId="2144" xr:uid="{00000000-0005-0000-0000-00002A080000}"/>
    <cellStyle name="20% - Accent1 12 2 4" xfId="2145" xr:uid="{00000000-0005-0000-0000-00002B080000}"/>
    <cellStyle name="20% - Accent1 12 3" xfId="2146" xr:uid="{00000000-0005-0000-0000-00002C080000}"/>
    <cellStyle name="20% - Accent1 12 3 2" xfId="2147" xr:uid="{00000000-0005-0000-0000-00002D080000}"/>
    <cellStyle name="20% - Accent1 12 3 2 2" xfId="2148" xr:uid="{00000000-0005-0000-0000-00002E080000}"/>
    <cellStyle name="20% - Accent1 12 3 2 3" xfId="2149" xr:uid="{00000000-0005-0000-0000-00002F080000}"/>
    <cellStyle name="20% - Accent1 12 3 2 4" xfId="2150" xr:uid="{00000000-0005-0000-0000-000030080000}"/>
    <cellStyle name="20% - Accent1 12 3 2 5" xfId="2151" xr:uid="{00000000-0005-0000-0000-000031080000}"/>
    <cellStyle name="20% - Accent1 12 3 3" xfId="2152" xr:uid="{00000000-0005-0000-0000-000032080000}"/>
    <cellStyle name="20% - Accent1 12 3 4" xfId="2153" xr:uid="{00000000-0005-0000-0000-000033080000}"/>
    <cellStyle name="20% - Accent1 12 3 4 2" xfId="2154" xr:uid="{00000000-0005-0000-0000-000034080000}"/>
    <cellStyle name="20% - Accent1 12 4" xfId="2155" xr:uid="{00000000-0005-0000-0000-000035080000}"/>
    <cellStyle name="20% - Accent1 12 4 2" xfId="2156" xr:uid="{00000000-0005-0000-0000-000036080000}"/>
    <cellStyle name="20% - Accent1 12 5" xfId="2157" xr:uid="{00000000-0005-0000-0000-000037080000}"/>
    <cellStyle name="20% - Accent1 12 5 2" xfId="2158" xr:uid="{00000000-0005-0000-0000-000038080000}"/>
    <cellStyle name="20% - Accent1 12 6" xfId="2159" xr:uid="{00000000-0005-0000-0000-000039080000}"/>
    <cellStyle name="20% - Accent1 12 7" xfId="2160" xr:uid="{00000000-0005-0000-0000-00003A080000}"/>
    <cellStyle name="20% - Accent1 13" xfId="2161" xr:uid="{00000000-0005-0000-0000-00003B080000}"/>
    <cellStyle name="20% - Accent1 13 2" xfId="2162" xr:uid="{00000000-0005-0000-0000-00003C080000}"/>
    <cellStyle name="20% - Accent1 13 2 2" xfId="2163" xr:uid="{00000000-0005-0000-0000-00003D080000}"/>
    <cellStyle name="20% - Accent1 13 2 3" xfId="2164" xr:uid="{00000000-0005-0000-0000-00003E080000}"/>
    <cellStyle name="20% - Accent1 13 2 4" xfId="2165" xr:uid="{00000000-0005-0000-0000-00003F080000}"/>
    <cellStyle name="20% - Accent1 13 3" xfId="2166" xr:uid="{00000000-0005-0000-0000-000040080000}"/>
    <cellStyle name="20% - Accent1 13 3 2" xfId="2167" xr:uid="{00000000-0005-0000-0000-000041080000}"/>
    <cellStyle name="20% - Accent1 13 3 2 2" xfId="2168" xr:uid="{00000000-0005-0000-0000-000042080000}"/>
    <cellStyle name="20% - Accent1 13 3 2 3" xfId="2169" xr:uid="{00000000-0005-0000-0000-000043080000}"/>
    <cellStyle name="20% - Accent1 13 3 2 4" xfId="2170" xr:uid="{00000000-0005-0000-0000-000044080000}"/>
    <cellStyle name="20% - Accent1 13 3 2 5" xfId="2171" xr:uid="{00000000-0005-0000-0000-000045080000}"/>
    <cellStyle name="20% - Accent1 13 3 3" xfId="2172" xr:uid="{00000000-0005-0000-0000-000046080000}"/>
    <cellStyle name="20% - Accent1 13 3 4" xfId="2173" xr:uid="{00000000-0005-0000-0000-000047080000}"/>
    <cellStyle name="20% - Accent1 13 3 4 2" xfId="2174" xr:uid="{00000000-0005-0000-0000-000048080000}"/>
    <cellStyle name="20% - Accent1 13 4" xfId="2175" xr:uid="{00000000-0005-0000-0000-000049080000}"/>
    <cellStyle name="20% - Accent1 13 4 2" xfId="2176" xr:uid="{00000000-0005-0000-0000-00004A080000}"/>
    <cellStyle name="20% - Accent1 13 5" xfId="2177" xr:uid="{00000000-0005-0000-0000-00004B080000}"/>
    <cellStyle name="20% - Accent1 13 6" xfId="2178" xr:uid="{00000000-0005-0000-0000-00004C080000}"/>
    <cellStyle name="20% - Accent1 14" xfId="2179" xr:uid="{00000000-0005-0000-0000-00004D080000}"/>
    <cellStyle name="20% - Accent1 14 2" xfId="2180" xr:uid="{00000000-0005-0000-0000-00004E080000}"/>
    <cellStyle name="20% - Accent1 14 2 2" xfId="2181" xr:uid="{00000000-0005-0000-0000-00004F080000}"/>
    <cellStyle name="20% - Accent1 14 2 3" xfId="2182" xr:uid="{00000000-0005-0000-0000-000050080000}"/>
    <cellStyle name="20% - Accent1 14 2 4" xfId="2183" xr:uid="{00000000-0005-0000-0000-000051080000}"/>
    <cellStyle name="20% - Accent1 14 3" xfId="2184" xr:uid="{00000000-0005-0000-0000-000052080000}"/>
    <cellStyle name="20% - Accent1 14 3 2" xfId="2185" xr:uid="{00000000-0005-0000-0000-000053080000}"/>
    <cellStyle name="20% - Accent1 14 3 2 2" xfId="2186" xr:uid="{00000000-0005-0000-0000-000054080000}"/>
    <cellStyle name="20% - Accent1 14 3 2 3" xfId="2187" xr:uid="{00000000-0005-0000-0000-000055080000}"/>
    <cellStyle name="20% - Accent1 14 3 2 4" xfId="2188" xr:uid="{00000000-0005-0000-0000-000056080000}"/>
    <cellStyle name="20% - Accent1 14 3 2 5" xfId="2189" xr:uid="{00000000-0005-0000-0000-000057080000}"/>
    <cellStyle name="20% - Accent1 14 3 3" xfId="2190" xr:uid="{00000000-0005-0000-0000-000058080000}"/>
    <cellStyle name="20% - Accent1 14 3 4" xfId="2191" xr:uid="{00000000-0005-0000-0000-000059080000}"/>
    <cellStyle name="20% - Accent1 14 3 4 2" xfId="2192" xr:uid="{00000000-0005-0000-0000-00005A080000}"/>
    <cellStyle name="20% - Accent1 14 4" xfId="2193" xr:uid="{00000000-0005-0000-0000-00005B080000}"/>
    <cellStyle name="20% - Accent1 14 4 2" xfId="2194" xr:uid="{00000000-0005-0000-0000-00005C080000}"/>
    <cellStyle name="20% - Accent1 14 4 3" xfId="2195" xr:uid="{00000000-0005-0000-0000-00005D080000}"/>
    <cellStyle name="20% - Accent1 14 5" xfId="2196" xr:uid="{00000000-0005-0000-0000-00005E080000}"/>
    <cellStyle name="20% - Accent1 14 6" xfId="2197" xr:uid="{00000000-0005-0000-0000-00005F080000}"/>
    <cellStyle name="20% - Accent1 15" xfId="2198" xr:uid="{00000000-0005-0000-0000-000060080000}"/>
    <cellStyle name="20% - Accent1 15 2" xfId="2199" xr:uid="{00000000-0005-0000-0000-000061080000}"/>
    <cellStyle name="20% - Accent1 15 2 2" xfId="2200" xr:uid="{00000000-0005-0000-0000-000062080000}"/>
    <cellStyle name="20% - Accent1 15 2 2 2" xfId="2201" xr:uid="{00000000-0005-0000-0000-000063080000}"/>
    <cellStyle name="20% - Accent1 15 2 2 3" xfId="2202" xr:uid="{00000000-0005-0000-0000-000064080000}"/>
    <cellStyle name="20% - Accent1 15 2 2 4" xfId="2203" xr:uid="{00000000-0005-0000-0000-000065080000}"/>
    <cellStyle name="20% - Accent1 15 2 2 4 2" xfId="2204" xr:uid="{00000000-0005-0000-0000-000066080000}"/>
    <cellStyle name="20% - Accent1 15 2 3" xfId="2205" xr:uid="{00000000-0005-0000-0000-000067080000}"/>
    <cellStyle name="20% - Accent1 15 2 4" xfId="2206" xr:uid="{00000000-0005-0000-0000-000068080000}"/>
    <cellStyle name="20% - Accent1 15 2 5" xfId="2207" xr:uid="{00000000-0005-0000-0000-000069080000}"/>
    <cellStyle name="20% - Accent1 15 2 6" xfId="2208" xr:uid="{00000000-0005-0000-0000-00006A080000}"/>
    <cellStyle name="20% - Accent1 15 3" xfId="2209" xr:uid="{00000000-0005-0000-0000-00006B080000}"/>
    <cellStyle name="20% - Accent1 15 3 2" xfId="2210" xr:uid="{00000000-0005-0000-0000-00006C080000}"/>
    <cellStyle name="20% - Accent1 15 3 2 2" xfId="2211" xr:uid="{00000000-0005-0000-0000-00006D080000}"/>
    <cellStyle name="20% - Accent1 15 3 2 3" xfId="2212" xr:uid="{00000000-0005-0000-0000-00006E080000}"/>
    <cellStyle name="20% - Accent1 15 3 2 4" xfId="2213" xr:uid="{00000000-0005-0000-0000-00006F080000}"/>
    <cellStyle name="20% - Accent1 15 3 2 5" xfId="2214" xr:uid="{00000000-0005-0000-0000-000070080000}"/>
    <cellStyle name="20% - Accent1 15 3 3" xfId="2215" xr:uid="{00000000-0005-0000-0000-000071080000}"/>
    <cellStyle name="20% - Accent1 15 3 4" xfId="2216" xr:uid="{00000000-0005-0000-0000-000072080000}"/>
    <cellStyle name="20% - Accent1 15 3 4 2" xfId="2217" xr:uid="{00000000-0005-0000-0000-000073080000}"/>
    <cellStyle name="20% - Accent1 15 4" xfId="2218" xr:uid="{00000000-0005-0000-0000-000074080000}"/>
    <cellStyle name="20% - Accent1 15 4 2" xfId="2219" xr:uid="{00000000-0005-0000-0000-000075080000}"/>
    <cellStyle name="20% - Accent1 15 5" xfId="2220" xr:uid="{00000000-0005-0000-0000-000076080000}"/>
    <cellStyle name="20% - Accent1 15 6" xfId="2221" xr:uid="{00000000-0005-0000-0000-000077080000}"/>
    <cellStyle name="20% - Accent1 16" xfId="2222" xr:uid="{00000000-0005-0000-0000-000078080000}"/>
    <cellStyle name="20% - Accent1 16 2" xfId="2223" xr:uid="{00000000-0005-0000-0000-000079080000}"/>
    <cellStyle name="20% - Accent1 16 3" xfId="2224" xr:uid="{00000000-0005-0000-0000-00007A080000}"/>
    <cellStyle name="20% - Accent1 16 4" xfId="2225" xr:uid="{00000000-0005-0000-0000-00007B080000}"/>
    <cellStyle name="20% - Accent1 17" xfId="2226" xr:uid="{00000000-0005-0000-0000-00007C080000}"/>
    <cellStyle name="20% - Accent1 18" xfId="2227" xr:uid="{00000000-0005-0000-0000-00007D080000}"/>
    <cellStyle name="20% - Accent1 19" xfId="2228" xr:uid="{00000000-0005-0000-0000-00007E080000}"/>
    <cellStyle name="20% - Accent1 2" xfId="2229" xr:uid="{00000000-0005-0000-0000-00007F080000}"/>
    <cellStyle name="20% - Accent1 2 2" xfId="2230" xr:uid="{00000000-0005-0000-0000-000080080000}"/>
    <cellStyle name="20% - Accent1 2 2 2" xfId="2231" xr:uid="{00000000-0005-0000-0000-000081080000}"/>
    <cellStyle name="20% - Accent1 2 2 2 2" xfId="2232" xr:uid="{00000000-0005-0000-0000-000082080000}"/>
    <cellStyle name="20% - Accent1 2 2 2 2 2" xfId="2233" xr:uid="{00000000-0005-0000-0000-000083080000}"/>
    <cellStyle name="20% - Accent1 2 2 2 2 3" xfId="2234" xr:uid="{00000000-0005-0000-0000-000084080000}"/>
    <cellStyle name="20% - Accent1 2 2 2 2 4" xfId="2235" xr:uid="{00000000-0005-0000-0000-000085080000}"/>
    <cellStyle name="20% - Accent1 2 2 2 3" xfId="2236" xr:uid="{00000000-0005-0000-0000-000086080000}"/>
    <cellStyle name="20% - Accent1 2 2 2 3 2" xfId="2237" xr:uid="{00000000-0005-0000-0000-000087080000}"/>
    <cellStyle name="20% - Accent1 2 2 2 3 3" xfId="2238" xr:uid="{00000000-0005-0000-0000-000088080000}"/>
    <cellStyle name="20% - Accent1 2 2 2 3 4" xfId="2239" xr:uid="{00000000-0005-0000-0000-000089080000}"/>
    <cellStyle name="20% - Accent1 2 2 2 4" xfId="2240" xr:uid="{00000000-0005-0000-0000-00008A080000}"/>
    <cellStyle name="20% - Accent1 2 2 2 4 2" xfId="2241" xr:uid="{00000000-0005-0000-0000-00008B080000}"/>
    <cellStyle name="20% - Accent1 2 2 2 4 3" xfId="2242" xr:uid="{00000000-0005-0000-0000-00008C080000}"/>
    <cellStyle name="20% - Accent1 2 2 2 4 4" xfId="2243" xr:uid="{00000000-0005-0000-0000-00008D080000}"/>
    <cellStyle name="20% - Accent1 2 2 2 5" xfId="2244" xr:uid="{00000000-0005-0000-0000-00008E080000}"/>
    <cellStyle name="20% - Accent1 2 2 2 6" xfId="2245" xr:uid="{00000000-0005-0000-0000-00008F080000}"/>
    <cellStyle name="20% - Accent1 2 2 3" xfId="2246" xr:uid="{00000000-0005-0000-0000-000090080000}"/>
    <cellStyle name="20% - Accent1 2 2 3 2" xfId="2247" xr:uid="{00000000-0005-0000-0000-000091080000}"/>
    <cellStyle name="20% - Accent1 2 2 3 3" xfId="2248" xr:uid="{00000000-0005-0000-0000-000092080000}"/>
    <cellStyle name="20% - Accent1 2 2 4" xfId="2249" xr:uid="{00000000-0005-0000-0000-000093080000}"/>
    <cellStyle name="20% - Accent1 2 2 4 2" xfId="2250" xr:uid="{00000000-0005-0000-0000-000094080000}"/>
    <cellStyle name="20% - Accent1 2 2 4 3" xfId="2251" xr:uid="{00000000-0005-0000-0000-000095080000}"/>
    <cellStyle name="20% - Accent1 2 2 4 4" xfId="2252" xr:uid="{00000000-0005-0000-0000-000096080000}"/>
    <cellStyle name="20% - Accent1 2 2 5" xfId="2253" xr:uid="{00000000-0005-0000-0000-000097080000}"/>
    <cellStyle name="20% - Accent1 2 2 5 2" xfId="2254" xr:uid="{00000000-0005-0000-0000-000098080000}"/>
    <cellStyle name="20% - Accent1 2 2 5 3" xfId="2255" xr:uid="{00000000-0005-0000-0000-000099080000}"/>
    <cellStyle name="20% - Accent1 2 2 5 4" xfId="2256" xr:uid="{00000000-0005-0000-0000-00009A080000}"/>
    <cellStyle name="20% - Accent1 2 2 6" xfId="2257" xr:uid="{00000000-0005-0000-0000-00009B080000}"/>
    <cellStyle name="20% - Accent1 2 2 6 2" xfId="2258" xr:uid="{00000000-0005-0000-0000-00009C080000}"/>
    <cellStyle name="20% - Accent1 2 2 6 3" xfId="2259" xr:uid="{00000000-0005-0000-0000-00009D080000}"/>
    <cellStyle name="20% - Accent1 2 2 6 4" xfId="2260" xr:uid="{00000000-0005-0000-0000-00009E080000}"/>
    <cellStyle name="20% - Accent1 2 2 7" xfId="2261" xr:uid="{00000000-0005-0000-0000-00009F080000}"/>
    <cellStyle name="20% - Accent1 2 2 8" xfId="2262" xr:uid="{00000000-0005-0000-0000-0000A0080000}"/>
    <cellStyle name="20% - Accent1 2 3" xfId="2263" xr:uid="{00000000-0005-0000-0000-0000A1080000}"/>
    <cellStyle name="20% - Accent1 2 3 2" xfId="2264" xr:uid="{00000000-0005-0000-0000-0000A2080000}"/>
    <cellStyle name="20% - Accent1 2 3 2 2" xfId="2265" xr:uid="{00000000-0005-0000-0000-0000A3080000}"/>
    <cellStyle name="20% - Accent1 2 3 2 3" xfId="2266" xr:uid="{00000000-0005-0000-0000-0000A4080000}"/>
    <cellStyle name="20% - Accent1 2 3 2 4" xfId="2267" xr:uid="{00000000-0005-0000-0000-0000A5080000}"/>
    <cellStyle name="20% - Accent1 2 3 3" xfId="2268" xr:uid="{00000000-0005-0000-0000-0000A6080000}"/>
    <cellStyle name="20% - Accent1 2 3 4" xfId="2269" xr:uid="{00000000-0005-0000-0000-0000A7080000}"/>
    <cellStyle name="20% - Accent1 2 3 5" xfId="2270" xr:uid="{00000000-0005-0000-0000-0000A8080000}"/>
    <cellStyle name="20% - Accent1 2 3 6" xfId="2271" xr:uid="{00000000-0005-0000-0000-0000A9080000}"/>
    <cellStyle name="20% - Accent1 2 4" xfId="2272" xr:uid="{00000000-0005-0000-0000-0000AA080000}"/>
    <cellStyle name="20% - Accent1 2 4 2" xfId="2273" xr:uid="{00000000-0005-0000-0000-0000AB080000}"/>
    <cellStyle name="20% - Accent1 2 4 2 2" xfId="2274" xr:uid="{00000000-0005-0000-0000-0000AC080000}"/>
    <cellStyle name="20% - Accent1 2 4 2 2 2" xfId="2275" xr:uid="{00000000-0005-0000-0000-0000AD080000}"/>
    <cellStyle name="20% - Accent1 2 4 2 2 3" xfId="2276" xr:uid="{00000000-0005-0000-0000-0000AE080000}"/>
    <cellStyle name="20% - Accent1 2 4 2 2 4" xfId="2277" xr:uid="{00000000-0005-0000-0000-0000AF080000}"/>
    <cellStyle name="20% - Accent1 2 4 2 3" xfId="2278" xr:uid="{00000000-0005-0000-0000-0000B0080000}"/>
    <cellStyle name="20% - Accent1 2 4 2 3 2" xfId="2279" xr:uid="{00000000-0005-0000-0000-0000B1080000}"/>
    <cellStyle name="20% - Accent1 2 4 2 3 3" xfId="2280" xr:uid="{00000000-0005-0000-0000-0000B2080000}"/>
    <cellStyle name="20% - Accent1 2 4 2 3 4" xfId="2281" xr:uid="{00000000-0005-0000-0000-0000B3080000}"/>
    <cellStyle name="20% - Accent1 2 4 2 4" xfId="2282" xr:uid="{00000000-0005-0000-0000-0000B4080000}"/>
    <cellStyle name="20% - Accent1 2 4 2 4 2" xfId="2283" xr:uid="{00000000-0005-0000-0000-0000B5080000}"/>
    <cellStyle name="20% - Accent1 2 4 2 4 3" xfId="2284" xr:uid="{00000000-0005-0000-0000-0000B6080000}"/>
    <cellStyle name="20% - Accent1 2 4 2 4 4" xfId="2285" xr:uid="{00000000-0005-0000-0000-0000B7080000}"/>
    <cellStyle name="20% - Accent1 2 4 2 5" xfId="2286" xr:uid="{00000000-0005-0000-0000-0000B8080000}"/>
    <cellStyle name="20% - Accent1 2 4 2 6" xfId="2287" xr:uid="{00000000-0005-0000-0000-0000B9080000}"/>
    <cellStyle name="20% - Accent1 2 4 3" xfId="2288" xr:uid="{00000000-0005-0000-0000-0000BA080000}"/>
    <cellStyle name="20% - Accent1 2 4 3 2" xfId="2289" xr:uid="{00000000-0005-0000-0000-0000BB080000}"/>
    <cellStyle name="20% - Accent1 2 4 3 3" xfId="2290" xr:uid="{00000000-0005-0000-0000-0000BC080000}"/>
    <cellStyle name="20% - Accent1 2 4 4" xfId="2291" xr:uid="{00000000-0005-0000-0000-0000BD080000}"/>
    <cellStyle name="20% - Accent1 2 4 4 2" xfId="2292" xr:uid="{00000000-0005-0000-0000-0000BE080000}"/>
    <cellStyle name="20% - Accent1 2 4 4 3" xfId="2293" xr:uid="{00000000-0005-0000-0000-0000BF080000}"/>
    <cellStyle name="20% - Accent1 2 4 4 4" xfId="2294" xr:uid="{00000000-0005-0000-0000-0000C0080000}"/>
    <cellStyle name="20% - Accent1 2 4 5" xfId="2295" xr:uid="{00000000-0005-0000-0000-0000C1080000}"/>
    <cellStyle name="20% - Accent1 2 4 5 2" xfId="2296" xr:uid="{00000000-0005-0000-0000-0000C2080000}"/>
    <cellStyle name="20% - Accent1 2 4 5 3" xfId="2297" xr:uid="{00000000-0005-0000-0000-0000C3080000}"/>
    <cellStyle name="20% - Accent1 2 4 5 4" xfId="2298" xr:uid="{00000000-0005-0000-0000-0000C4080000}"/>
    <cellStyle name="20% - Accent1 2 4 6" xfId="2299" xr:uid="{00000000-0005-0000-0000-0000C5080000}"/>
    <cellStyle name="20% - Accent1 2 4 6 2" xfId="2300" xr:uid="{00000000-0005-0000-0000-0000C6080000}"/>
    <cellStyle name="20% - Accent1 2 4 6 3" xfId="2301" xr:uid="{00000000-0005-0000-0000-0000C7080000}"/>
    <cellStyle name="20% - Accent1 2 4 6 4" xfId="2302" xr:uid="{00000000-0005-0000-0000-0000C8080000}"/>
    <cellStyle name="20% - Accent1 2 4 7" xfId="2303" xr:uid="{00000000-0005-0000-0000-0000C9080000}"/>
    <cellStyle name="20% - Accent1 2 4 8" xfId="2304" xr:uid="{00000000-0005-0000-0000-0000CA080000}"/>
    <cellStyle name="20% - Accent1 2 5" xfId="2305" xr:uid="{00000000-0005-0000-0000-0000CB080000}"/>
    <cellStyle name="20% - Accent1 2 5 2" xfId="2306" xr:uid="{00000000-0005-0000-0000-0000CC080000}"/>
    <cellStyle name="20% - Accent1 2 5 2 2" xfId="2307" xr:uid="{00000000-0005-0000-0000-0000CD080000}"/>
    <cellStyle name="20% - Accent1 2 5 2 3" xfId="2308" xr:uid="{00000000-0005-0000-0000-0000CE080000}"/>
    <cellStyle name="20% - Accent1 2 5 2 4" xfId="2309" xr:uid="{00000000-0005-0000-0000-0000CF080000}"/>
    <cellStyle name="20% - Accent1 2 5 2 5" xfId="2310" xr:uid="{00000000-0005-0000-0000-0000D0080000}"/>
    <cellStyle name="20% - Accent1 2 5 3" xfId="2311" xr:uid="{00000000-0005-0000-0000-0000D1080000}"/>
    <cellStyle name="20% - Accent1 2 5 3 2" xfId="2312" xr:uid="{00000000-0005-0000-0000-0000D2080000}"/>
    <cellStyle name="20% - Accent1 2 5 3 3" xfId="2313" xr:uid="{00000000-0005-0000-0000-0000D3080000}"/>
    <cellStyle name="20% - Accent1 2 5 3 4" xfId="2314" xr:uid="{00000000-0005-0000-0000-0000D4080000}"/>
    <cellStyle name="20% - Accent1 2 5 4" xfId="2315" xr:uid="{00000000-0005-0000-0000-0000D5080000}"/>
    <cellStyle name="20% - Accent1 2 5 4 2" xfId="2316" xr:uid="{00000000-0005-0000-0000-0000D6080000}"/>
    <cellStyle name="20% - Accent1 2 5 4 3" xfId="2317" xr:uid="{00000000-0005-0000-0000-0000D7080000}"/>
    <cellStyle name="20% - Accent1 2 5 4 4" xfId="2318" xr:uid="{00000000-0005-0000-0000-0000D8080000}"/>
    <cellStyle name="20% - Accent1 2 5 5" xfId="2319" xr:uid="{00000000-0005-0000-0000-0000D9080000}"/>
    <cellStyle name="20% - Accent1 2 5 5 2" xfId="2320" xr:uid="{00000000-0005-0000-0000-0000DA080000}"/>
    <cellStyle name="20% - Accent1 2 5 5 3" xfId="2321" xr:uid="{00000000-0005-0000-0000-0000DB080000}"/>
    <cellStyle name="20% - Accent1 2 5 5 4" xfId="2322" xr:uid="{00000000-0005-0000-0000-0000DC080000}"/>
    <cellStyle name="20% - Accent1 2 5 6" xfId="2323" xr:uid="{00000000-0005-0000-0000-0000DD080000}"/>
    <cellStyle name="20% - Accent1 2 5 7" xfId="2324" xr:uid="{00000000-0005-0000-0000-0000DE080000}"/>
    <cellStyle name="20% - Accent1 2 6" xfId="2325" xr:uid="{00000000-0005-0000-0000-0000DF080000}"/>
    <cellStyle name="20% - Accent1 2 6 2" xfId="2326" xr:uid="{00000000-0005-0000-0000-0000E0080000}"/>
    <cellStyle name="20% - Accent1 2 6 2 2" xfId="2327" xr:uid="{00000000-0005-0000-0000-0000E1080000}"/>
    <cellStyle name="20% - Accent1 2 6 2 3" xfId="2328" xr:uid="{00000000-0005-0000-0000-0000E2080000}"/>
    <cellStyle name="20% - Accent1 2 6 2 4" xfId="2329" xr:uid="{00000000-0005-0000-0000-0000E3080000}"/>
    <cellStyle name="20% - Accent1 2 6 3" xfId="2330" xr:uid="{00000000-0005-0000-0000-0000E4080000}"/>
    <cellStyle name="20% - Accent1 2 6 3 2" xfId="2331" xr:uid="{00000000-0005-0000-0000-0000E5080000}"/>
    <cellStyle name="20% - Accent1 2 6 3 3" xfId="2332" xr:uid="{00000000-0005-0000-0000-0000E6080000}"/>
    <cellStyle name="20% - Accent1 2 6 3 4" xfId="2333" xr:uid="{00000000-0005-0000-0000-0000E7080000}"/>
    <cellStyle name="20% - Accent1 2 6 4" xfId="2334" xr:uid="{00000000-0005-0000-0000-0000E8080000}"/>
    <cellStyle name="20% - Accent1 2 6 5" xfId="2335" xr:uid="{00000000-0005-0000-0000-0000E9080000}"/>
    <cellStyle name="20% - Accent1 2 6 6" xfId="2336" xr:uid="{00000000-0005-0000-0000-0000EA080000}"/>
    <cellStyle name="20% - Accent1 2 7" xfId="2337" xr:uid="{00000000-0005-0000-0000-0000EB080000}"/>
    <cellStyle name="20% - Accent1 2 7 2" xfId="2338" xr:uid="{00000000-0005-0000-0000-0000EC080000}"/>
    <cellStyle name="20% - Accent1 2 7 3" xfId="2339" xr:uid="{00000000-0005-0000-0000-0000ED080000}"/>
    <cellStyle name="20% - Accent1 2 8" xfId="2340" xr:uid="{00000000-0005-0000-0000-0000EE080000}"/>
    <cellStyle name="20% - Accent1 2 9" xfId="2341" xr:uid="{00000000-0005-0000-0000-0000EF080000}"/>
    <cellStyle name="20% - Accent1 2_AFS template" xfId="2342" xr:uid="{00000000-0005-0000-0000-0000F0080000}"/>
    <cellStyle name="20% - Accent1 3" xfId="2343" xr:uid="{00000000-0005-0000-0000-0000F1080000}"/>
    <cellStyle name="20% - Accent1 3 2" xfId="2344" xr:uid="{00000000-0005-0000-0000-0000F2080000}"/>
    <cellStyle name="20% - Accent1 3 2 2" xfId="2345" xr:uid="{00000000-0005-0000-0000-0000F3080000}"/>
    <cellStyle name="20% - Accent1 3 2 2 2" xfId="2346" xr:uid="{00000000-0005-0000-0000-0000F4080000}"/>
    <cellStyle name="20% - Accent1 3 2 2 3" xfId="2347" xr:uid="{00000000-0005-0000-0000-0000F5080000}"/>
    <cellStyle name="20% - Accent1 3 2 2 4" xfId="2348" xr:uid="{00000000-0005-0000-0000-0000F6080000}"/>
    <cellStyle name="20% - Accent1 3 2 3" xfId="2349" xr:uid="{00000000-0005-0000-0000-0000F7080000}"/>
    <cellStyle name="20% - Accent1 3 2 4" xfId="2350" xr:uid="{00000000-0005-0000-0000-0000F8080000}"/>
    <cellStyle name="20% - Accent1 3 2 5" xfId="2351" xr:uid="{00000000-0005-0000-0000-0000F9080000}"/>
    <cellStyle name="20% - Accent1 3 2 6" xfId="2352" xr:uid="{00000000-0005-0000-0000-0000FA080000}"/>
    <cellStyle name="20% - Accent1 3 3" xfId="2353" xr:uid="{00000000-0005-0000-0000-0000FB080000}"/>
    <cellStyle name="20% - Accent1 3 3 2" xfId="2354" xr:uid="{00000000-0005-0000-0000-0000FC080000}"/>
    <cellStyle name="20% - Accent1 3 3 2 2" xfId="2355" xr:uid="{00000000-0005-0000-0000-0000FD080000}"/>
    <cellStyle name="20% - Accent1 3 3 3" xfId="2356" xr:uid="{00000000-0005-0000-0000-0000FE080000}"/>
    <cellStyle name="20% - Accent1 3 3 3 2" xfId="2357" xr:uid="{00000000-0005-0000-0000-0000FF080000}"/>
    <cellStyle name="20% - Accent1 3 3 3 3" xfId="2358" xr:uid="{00000000-0005-0000-0000-000000090000}"/>
    <cellStyle name="20% - Accent1 3 3 3 4" xfId="2359" xr:uid="{00000000-0005-0000-0000-000001090000}"/>
    <cellStyle name="20% - Accent1 3 3 4" xfId="2360" xr:uid="{00000000-0005-0000-0000-000002090000}"/>
    <cellStyle name="20% - Accent1 3 3 5" xfId="2361" xr:uid="{00000000-0005-0000-0000-000003090000}"/>
    <cellStyle name="20% - Accent1 3 4" xfId="2362" xr:uid="{00000000-0005-0000-0000-000004090000}"/>
    <cellStyle name="20% - Accent1 3 4 2" xfId="2363" xr:uid="{00000000-0005-0000-0000-000005090000}"/>
    <cellStyle name="20% - Accent1 3 4 2 2" xfId="2364" xr:uid="{00000000-0005-0000-0000-000006090000}"/>
    <cellStyle name="20% - Accent1 3 4 2 3" xfId="2365" xr:uid="{00000000-0005-0000-0000-000007090000}"/>
    <cellStyle name="20% - Accent1 3 4 2 3 2" xfId="2366" xr:uid="{00000000-0005-0000-0000-000008090000}"/>
    <cellStyle name="20% - Accent1 3 4 2 3 3" xfId="2367" xr:uid="{00000000-0005-0000-0000-000009090000}"/>
    <cellStyle name="20% - Accent1 3 4 2 3 4" xfId="2368" xr:uid="{00000000-0005-0000-0000-00000A090000}"/>
    <cellStyle name="20% - Accent1 3 4 2 4" xfId="2369" xr:uid="{00000000-0005-0000-0000-00000B090000}"/>
    <cellStyle name="20% - Accent1 3 4 3" xfId="2370" xr:uid="{00000000-0005-0000-0000-00000C090000}"/>
    <cellStyle name="20% - Accent1 3 4 3 2" xfId="2371" xr:uid="{00000000-0005-0000-0000-00000D090000}"/>
    <cellStyle name="20% - Accent1 3 4 3 3" xfId="2372" xr:uid="{00000000-0005-0000-0000-00000E090000}"/>
    <cellStyle name="20% - Accent1 3 4 4" xfId="2373" xr:uid="{00000000-0005-0000-0000-00000F090000}"/>
    <cellStyle name="20% - Accent1 3 4 4 2" xfId="2374" xr:uid="{00000000-0005-0000-0000-000010090000}"/>
    <cellStyle name="20% - Accent1 3 4 4 3" xfId="2375" xr:uid="{00000000-0005-0000-0000-000011090000}"/>
    <cellStyle name="20% - Accent1 3 4 5" xfId="2376" xr:uid="{00000000-0005-0000-0000-000012090000}"/>
    <cellStyle name="20% - Accent1 3 4 6" xfId="2377" xr:uid="{00000000-0005-0000-0000-000013090000}"/>
    <cellStyle name="20% - Accent1 3 5" xfId="2378" xr:uid="{00000000-0005-0000-0000-000014090000}"/>
    <cellStyle name="20% - Accent1 3 5 2" xfId="2379" xr:uid="{00000000-0005-0000-0000-000015090000}"/>
    <cellStyle name="20% - Accent1 3 5 2 2" xfId="2380" xr:uid="{00000000-0005-0000-0000-000016090000}"/>
    <cellStyle name="20% - Accent1 3 5 2 3" xfId="2381" xr:uid="{00000000-0005-0000-0000-000017090000}"/>
    <cellStyle name="20% - Accent1 3 5 2 4" xfId="2382" xr:uid="{00000000-0005-0000-0000-000018090000}"/>
    <cellStyle name="20% - Accent1 3 5 3" xfId="2383" xr:uid="{00000000-0005-0000-0000-000019090000}"/>
    <cellStyle name="20% - Accent1 3 5 3 2" xfId="2384" xr:uid="{00000000-0005-0000-0000-00001A090000}"/>
    <cellStyle name="20% - Accent1 3 5 3 3" xfId="2385" xr:uid="{00000000-0005-0000-0000-00001B090000}"/>
    <cellStyle name="20% - Accent1 3 5 3 4" xfId="2386" xr:uid="{00000000-0005-0000-0000-00001C090000}"/>
    <cellStyle name="20% - Accent1 3 5 4" xfId="2387" xr:uid="{00000000-0005-0000-0000-00001D090000}"/>
    <cellStyle name="20% - Accent1 3 5 4 2" xfId="2388" xr:uid="{00000000-0005-0000-0000-00001E090000}"/>
    <cellStyle name="20% - Accent1 3 5 4 3" xfId="2389" xr:uid="{00000000-0005-0000-0000-00001F090000}"/>
    <cellStyle name="20% - Accent1 3 5 5" xfId="2390" xr:uid="{00000000-0005-0000-0000-000020090000}"/>
    <cellStyle name="20% - Accent1 3 5 6" xfId="2391" xr:uid="{00000000-0005-0000-0000-000021090000}"/>
    <cellStyle name="20% - Accent1 3 6" xfId="2392" xr:uid="{00000000-0005-0000-0000-000022090000}"/>
    <cellStyle name="20% - Accent1 3 6 2" xfId="2393" xr:uid="{00000000-0005-0000-0000-000023090000}"/>
    <cellStyle name="20% - Accent1 3 6 3" xfId="2394" xr:uid="{00000000-0005-0000-0000-000024090000}"/>
    <cellStyle name="20% - Accent1 3 6 4" xfId="2395" xr:uid="{00000000-0005-0000-0000-000025090000}"/>
    <cellStyle name="20% - Accent1 3 7" xfId="2396" xr:uid="{00000000-0005-0000-0000-000026090000}"/>
    <cellStyle name="20% - Accent1 3 7 2" xfId="2397" xr:uid="{00000000-0005-0000-0000-000027090000}"/>
    <cellStyle name="20% - Accent1 3 7 3" xfId="2398" xr:uid="{00000000-0005-0000-0000-000028090000}"/>
    <cellStyle name="20% - Accent1 3 7 4" xfId="2399" xr:uid="{00000000-0005-0000-0000-000029090000}"/>
    <cellStyle name="20% - Accent1 3 8" xfId="2400" xr:uid="{00000000-0005-0000-0000-00002A090000}"/>
    <cellStyle name="20% - Accent1 3 9" xfId="2401" xr:uid="{00000000-0005-0000-0000-00002B090000}"/>
    <cellStyle name="20% - Accent1 3_AFS template" xfId="2402" xr:uid="{00000000-0005-0000-0000-00002C090000}"/>
    <cellStyle name="20% - Accent1 4" xfId="2403" xr:uid="{00000000-0005-0000-0000-00002D090000}"/>
    <cellStyle name="20% - Accent1 4 2" xfId="2404" xr:uid="{00000000-0005-0000-0000-00002E090000}"/>
    <cellStyle name="20% - Accent1 4 2 2" xfId="2405" xr:uid="{00000000-0005-0000-0000-00002F090000}"/>
    <cellStyle name="20% - Accent1 4 2 3" xfId="2406" xr:uid="{00000000-0005-0000-0000-000030090000}"/>
    <cellStyle name="20% - Accent1 4 2 4" xfId="2407" xr:uid="{00000000-0005-0000-0000-000031090000}"/>
    <cellStyle name="20% - Accent1 4 3" xfId="2408" xr:uid="{00000000-0005-0000-0000-000032090000}"/>
    <cellStyle name="20% - Accent1 4 3 2" xfId="2409" xr:uid="{00000000-0005-0000-0000-000033090000}"/>
    <cellStyle name="20% - Accent1 4 3 2 2" xfId="2410" xr:uid="{00000000-0005-0000-0000-000034090000}"/>
    <cellStyle name="20% - Accent1 4 3 2 3" xfId="2411" xr:uid="{00000000-0005-0000-0000-000035090000}"/>
    <cellStyle name="20% - Accent1 4 3 2 4" xfId="2412" xr:uid="{00000000-0005-0000-0000-000036090000}"/>
    <cellStyle name="20% - Accent1 4 3 2 5" xfId="2413" xr:uid="{00000000-0005-0000-0000-000037090000}"/>
    <cellStyle name="20% - Accent1 4 3 3" xfId="2414" xr:uid="{00000000-0005-0000-0000-000038090000}"/>
    <cellStyle name="20% - Accent1 4 3 4" xfId="2415" xr:uid="{00000000-0005-0000-0000-000039090000}"/>
    <cellStyle name="20% - Accent1 4 3 4 2" xfId="2416" xr:uid="{00000000-0005-0000-0000-00003A090000}"/>
    <cellStyle name="20% - Accent1 4 4" xfId="2417" xr:uid="{00000000-0005-0000-0000-00003B090000}"/>
    <cellStyle name="20% - Accent1 4 4 2" xfId="2418" xr:uid="{00000000-0005-0000-0000-00003C090000}"/>
    <cellStyle name="20% - Accent1 4 4 2 2" xfId="2419" xr:uid="{00000000-0005-0000-0000-00003D090000}"/>
    <cellStyle name="20% - Accent1 4 4 2 3" xfId="2420" xr:uid="{00000000-0005-0000-0000-00003E090000}"/>
    <cellStyle name="20% - Accent1 4 4 3" xfId="2421" xr:uid="{00000000-0005-0000-0000-00003F090000}"/>
    <cellStyle name="20% - Accent1 4 5" xfId="2422" xr:uid="{00000000-0005-0000-0000-000040090000}"/>
    <cellStyle name="20% - Accent1 4 5 2" xfId="2423" xr:uid="{00000000-0005-0000-0000-000041090000}"/>
    <cellStyle name="20% - Accent1 4 6" xfId="2424" xr:uid="{00000000-0005-0000-0000-000042090000}"/>
    <cellStyle name="20% - Accent1 4 7" xfId="2425" xr:uid="{00000000-0005-0000-0000-000043090000}"/>
    <cellStyle name="20% - Accent1 5" xfId="2426" xr:uid="{00000000-0005-0000-0000-000044090000}"/>
    <cellStyle name="20% - Accent1 5 2" xfId="2427" xr:uid="{00000000-0005-0000-0000-000045090000}"/>
    <cellStyle name="20% - Accent1 5 2 2" xfId="2428" xr:uid="{00000000-0005-0000-0000-000046090000}"/>
    <cellStyle name="20% - Accent1 5 2 3" xfId="2429" xr:uid="{00000000-0005-0000-0000-000047090000}"/>
    <cellStyle name="20% - Accent1 5 2 4" xfId="2430" xr:uid="{00000000-0005-0000-0000-000048090000}"/>
    <cellStyle name="20% - Accent1 5 3" xfId="2431" xr:uid="{00000000-0005-0000-0000-000049090000}"/>
    <cellStyle name="20% - Accent1 5 4" xfId="2432" xr:uid="{00000000-0005-0000-0000-00004A090000}"/>
    <cellStyle name="20% - Accent1 5 5" xfId="2433" xr:uid="{00000000-0005-0000-0000-00004B090000}"/>
    <cellStyle name="20% - Accent1 5 6" xfId="2434" xr:uid="{00000000-0005-0000-0000-00004C090000}"/>
    <cellStyle name="20% - Accent1 6" xfId="2435" xr:uid="{00000000-0005-0000-0000-00004D090000}"/>
    <cellStyle name="20% - Accent1 6 2" xfId="2436" xr:uid="{00000000-0005-0000-0000-00004E090000}"/>
    <cellStyle name="20% - Accent1 6 2 2" xfId="2437" xr:uid="{00000000-0005-0000-0000-00004F090000}"/>
    <cellStyle name="20% - Accent1 6 2 3" xfId="2438" xr:uid="{00000000-0005-0000-0000-000050090000}"/>
    <cellStyle name="20% - Accent1 6 2 4" xfId="2439" xr:uid="{00000000-0005-0000-0000-000051090000}"/>
    <cellStyle name="20% - Accent1 6 3" xfId="2440" xr:uid="{00000000-0005-0000-0000-000052090000}"/>
    <cellStyle name="20% - Accent1 6 4" xfId="2441" xr:uid="{00000000-0005-0000-0000-000053090000}"/>
    <cellStyle name="20% - Accent1 6 5" xfId="2442" xr:uid="{00000000-0005-0000-0000-000054090000}"/>
    <cellStyle name="20% - Accent1 6 6" xfId="2443" xr:uid="{00000000-0005-0000-0000-000055090000}"/>
    <cellStyle name="20% - Accent1 7" xfId="2444" xr:uid="{00000000-0005-0000-0000-000056090000}"/>
    <cellStyle name="20% - Accent1 7 2" xfId="2445" xr:uid="{00000000-0005-0000-0000-000057090000}"/>
    <cellStyle name="20% - Accent1 7 2 2" xfId="2446" xr:uid="{00000000-0005-0000-0000-000058090000}"/>
    <cellStyle name="20% - Accent1 7 2 3" xfId="2447" xr:uid="{00000000-0005-0000-0000-000059090000}"/>
    <cellStyle name="20% - Accent1 7 2 4" xfId="2448" xr:uid="{00000000-0005-0000-0000-00005A090000}"/>
    <cellStyle name="20% - Accent1 7 3" xfId="2449" xr:uid="{00000000-0005-0000-0000-00005B090000}"/>
    <cellStyle name="20% - Accent1 7 4" xfId="2450" xr:uid="{00000000-0005-0000-0000-00005C090000}"/>
    <cellStyle name="20% - Accent1 7 5" xfId="2451" xr:uid="{00000000-0005-0000-0000-00005D090000}"/>
    <cellStyle name="20% - Accent1 7 6" xfId="2452" xr:uid="{00000000-0005-0000-0000-00005E090000}"/>
    <cellStyle name="20% - Accent1 8" xfId="2453" xr:uid="{00000000-0005-0000-0000-00005F090000}"/>
    <cellStyle name="20% - Accent1 8 2" xfId="2454" xr:uid="{00000000-0005-0000-0000-000060090000}"/>
    <cellStyle name="20% - Accent1 8 2 2" xfId="2455" xr:uid="{00000000-0005-0000-0000-000061090000}"/>
    <cellStyle name="20% - Accent1 8 2 3" xfId="2456" xr:uid="{00000000-0005-0000-0000-000062090000}"/>
    <cellStyle name="20% - Accent1 8 2 4" xfId="2457" xr:uid="{00000000-0005-0000-0000-000063090000}"/>
    <cellStyle name="20% - Accent1 8 3" xfId="2458" xr:uid="{00000000-0005-0000-0000-000064090000}"/>
    <cellStyle name="20% - Accent1 8 4" xfId="2459" xr:uid="{00000000-0005-0000-0000-000065090000}"/>
    <cellStyle name="20% - Accent1 8 5" xfId="2460" xr:uid="{00000000-0005-0000-0000-000066090000}"/>
    <cellStyle name="20% - Accent1 8 6" xfId="2461" xr:uid="{00000000-0005-0000-0000-000067090000}"/>
    <cellStyle name="20% - Accent1 9" xfId="2462" xr:uid="{00000000-0005-0000-0000-000068090000}"/>
    <cellStyle name="20% - Accent1 9 2" xfId="2463" xr:uid="{00000000-0005-0000-0000-000069090000}"/>
    <cellStyle name="20% - Accent1 9 2 2" xfId="2464" xr:uid="{00000000-0005-0000-0000-00006A090000}"/>
    <cellStyle name="20% - Accent1 9 2 3" xfId="2465" xr:uid="{00000000-0005-0000-0000-00006B090000}"/>
    <cellStyle name="20% - Accent1 9 2 4" xfId="2466" xr:uid="{00000000-0005-0000-0000-00006C090000}"/>
    <cellStyle name="20% - Accent1 9 3" xfId="2467" xr:uid="{00000000-0005-0000-0000-00006D090000}"/>
    <cellStyle name="20% - Accent1 9 4" xfId="2468" xr:uid="{00000000-0005-0000-0000-00006E090000}"/>
    <cellStyle name="20% - Accent1 9 5" xfId="2469" xr:uid="{00000000-0005-0000-0000-00006F090000}"/>
    <cellStyle name="20% - Accent1 9 6" xfId="2470" xr:uid="{00000000-0005-0000-0000-000070090000}"/>
    <cellStyle name="20% - Accent2 10" xfId="2471" xr:uid="{00000000-0005-0000-0000-000071090000}"/>
    <cellStyle name="20% - Accent2 10 2" xfId="2472" xr:uid="{00000000-0005-0000-0000-000072090000}"/>
    <cellStyle name="20% - Accent2 10 2 2" xfId="2473" xr:uid="{00000000-0005-0000-0000-000073090000}"/>
    <cellStyle name="20% - Accent2 10 2 3" xfId="2474" xr:uid="{00000000-0005-0000-0000-000074090000}"/>
    <cellStyle name="20% - Accent2 10 2 4" xfId="2475" xr:uid="{00000000-0005-0000-0000-000075090000}"/>
    <cellStyle name="20% - Accent2 10 3" xfId="2476" xr:uid="{00000000-0005-0000-0000-000076090000}"/>
    <cellStyle name="20% - Accent2 10 4" xfId="2477" xr:uid="{00000000-0005-0000-0000-000077090000}"/>
    <cellStyle name="20% - Accent2 10 5" xfId="2478" xr:uid="{00000000-0005-0000-0000-000078090000}"/>
    <cellStyle name="20% - Accent2 10 6" xfId="2479" xr:uid="{00000000-0005-0000-0000-000079090000}"/>
    <cellStyle name="20% - Accent2 11" xfId="2480" xr:uid="{00000000-0005-0000-0000-00007A090000}"/>
    <cellStyle name="20% - Accent2 11 2" xfId="2481" xr:uid="{00000000-0005-0000-0000-00007B090000}"/>
    <cellStyle name="20% - Accent2 11 2 2" xfId="2482" xr:uid="{00000000-0005-0000-0000-00007C090000}"/>
    <cellStyle name="20% - Accent2 11 2 3" xfId="2483" xr:uid="{00000000-0005-0000-0000-00007D090000}"/>
    <cellStyle name="20% - Accent2 11 2 4" xfId="2484" xr:uid="{00000000-0005-0000-0000-00007E090000}"/>
    <cellStyle name="20% - Accent2 11 3" xfId="2485" xr:uid="{00000000-0005-0000-0000-00007F090000}"/>
    <cellStyle name="20% - Accent2 11 3 2" xfId="2486" xr:uid="{00000000-0005-0000-0000-000080090000}"/>
    <cellStyle name="20% - Accent2 11 3 2 2" xfId="2487" xr:uid="{00000000-0005-0000-0000-000081090000}"/>
    <cellStyle name="20% - Accent2 11 3 2 3" xfId="2488" xr:uid="{00000000-0005-0000-0000-000082090000}"/>
    <cellStyle name="20% - Accent2 11 3 2 4" xfId="2489" xr:uid="{00000000-0005-0000-0000-000083090000}"/>
    <cellStyle name="20% - Accent2 11 3 2 5" xfId="2490" xr:uid="{00000000-0005-0000-0000-000084090000}"/>
    <cellStyle name="20% - Accent2 11 3 3" xfId="2491" xr:uid="{00000000-0005-0000-0000-000085090000}"/>
    <cellStyle name="20% - Accent2 11 3 4" xfId="2492" xr:uid="{00000000-0005-0000-0000-000086090000}"/>
    <cellStyle name="20% - Accent2 11 3 4 2" xfId="2493" xr:uid="{00000000-0005-0000-0000-000087090000}"/>
    <cellStyle name="20% - Accent2 11 4" xfId="2494" xr:uid="{00000000-0005-0000-0000-000088090000}"/>
    <cellStyle name="20% - Accent2 11 4 2" xfId="2495" xr:uid="{00000000-0005-0000-0000-000089090000}"/>
    <cellStyle name="20% - Accent2 11 5" xfId="2496" xr:uid="{00000000-0005-0000-0000-00008A090000}"/>
    <cellStyle name="20% - Accent2 11 5 2" xfId="2497" xr:uid="{00000000-0005-0000-0000-00008B090000}"/>
    <cellStyle name="20% - Accent2 11 6" xfId="2498" xr:uid="{00000000-0005-0000-0000-00008C090000}"/>
    <cellStyle name="20% - Accent2 11 7" xfId="2499" xr:uid="{00000000-0005-0000-0000-00008D090000}"/>
    <cellStyle name="20% - Accent2 12" xfId="2500" xr:uid="{00000000-0005-0000-0000-00008E090000}"/>
    <cellStyle name="20% - Accent2 12 2" xfId="2501" xr:uid="{00000000-0005-0000-0000-00008F090000}"/>
    <cellStyle name="20% - Accent2 12 2 2" xfId="2502" xr:uid="{00000000-0005-0000-0000-000090090000}"/>
    <cellStyle name="20% - Accent2 12 2 3" xfId="2503" xr:uid="{00000000-0005-0000-0000-000091090000}"/>
    <cellStyle name="20% - Accent2 12 2 4" xfId="2504" xr:uid="{00000000-0005-0000-0000-000092090000}"/>
    <cellStyle name="20% - Accent2 12 3" xfId="2505" xr:uid="{00000000-0005-0000-0000-000093090000}"/>
    <cellStyle name="20% - Accent2 12 3 2" xfId="2506" xr:uid="{00000000-0005-0000-0000-000094090000}"/>
    <cellStyle name="20% - Accent2 12 3 2 2" xfId="2507" xr:uid="{00000000-0005-0000-0000-000095090000}"/>
    <cellStyle name="20% - Accent2 12 3 2 3" xfId="2508" xr:uid="{00000000-0005-0000-0000-000096090000}"/>
    <cellStyle name="20% - Accent2 12 3 2 4" xfId="2509" xr:uid="{00000000-0005-0000-0000-000097090000}"/>
    <cellStyle name="20% - Accent2 12 3 2 5" xfId="2510" xr:uid="{00000000-0005-0000-0000-000098090000}"/>
    <cellStyle name="20% - Accent2 12 3 3" xfId="2511" xr:uid="{00000000-0005-0000-0000-000099090000}"/>
    <cellStyle name="20% - Accent2 12 3 4" xfId="2512" xr:uid="{00000000-0005-0000-0000-00009A090000}"/>
    <cellStyle name="20% - Accent2 12 3 4 2" xfId="2513" xr:uid="{00000000-0005-0000-0000-00009B090000}"/>
    <cellStyle name="20% - Accent2 12 4" xfId="2514" xr:uid="{00000000-0005-0000-0000-00009C090000}"/>
    <cellStyle name="20% - Accent2 12 4 2" xfId="2515" xr:uid="{00000000-0005-0000-0000-00009D090000}"/>
    <cellStyle name="20% - Accent2 12 5" xfId="2516" xr:uid="{00000000-0005-0000-0000-00009E090000}"/>
    <cellStyle name="20% - Accent2 12 5 2" xfId="2517" xr:uid="{00000000-0005-0000-0000-00009F090000}"/>
    <cellStyle name="20% - Accent2 12 6" xfId="2518" xr:uid="{00000000-0005-0000-0000-0000A0090000}"/>
    <cellStyle name="20% - Accent2 12 7" xfId="2519" xr:uid="{00000000-0005-0000-0000-0000A1090000}"/>
    <cellStyle name="20% - Accent2 13" xfId="2520" xr:uid="{00000000-0005-0000-0000-0000A2090000}"/>
    <cellStyle name="20% - Accent2 13 2" xfId="2521" xr:uid="{00000000-0005-0000-0000-0000A3090000}"/>
    <cellStyle name="20% - Accent2 13 2 2" xfId="2522" xr:uid="{00000000-0005-0000-0000-0000A4090000}"/>
    <cellStyle name="20% - Accent2 13 2 3" xfId="2523" xr:uid="{00000000-0005-0000-0000-0000A5090000}"/>
    <cellStyle name="20% - Accent2 13 2 4" xfId="2524" xr:uid="{00000000-0005-0000-0000-0000A6090000}"/>
    <cellStyle name="20% - Accent2 13 3" xfId="2525" xr:uid="{00000000-0005-0000-0000-0000A7090000}"/>
    <cellStyle name="20% - Accent2 13 3 2" xfId="2526" xr:uid="{00000000-0005-0000-0000-0000A8090000}"/>
    <cellStyle name="20% - Accent2 13 3 2 2" xfId="2527" xr:uid="{00000000-0005-0000-0000-0000A9090000}"/>
    <cellStyle name="20% - Accent2 13 3 2 3" xfId="2528" xr:uid="{00000000-0005-0000-0000-0000AA090000}"/>
    <cellStyle name="20% - Accent2 13 3 2 4" xfId="2529" xr:uid="{00000000-0005-0000-0000-0000AB090000}"/>
    <cellStyle name="20% - Accent2 13 3 2 5" xfId="2530" xr:uid="{00000000-0005-0000-0000-0000AC090000}"/>
    <cellStyle name="20% - Accent2 13 3 3" xfId="2531" xr:uid="{00000000-0005-0000-0000-0000AD090000}"/>
    <cellStyle name="20% - Accent2 13 3 4" xfId="2532" xr:uid="{00000000-0005-0000-0000-0000AE090000}"/>
    <cellStyle name="20% - Accent2 13 3 4 2" xfId="2533" xr:uid="{00000000-0005-0000-0000-0000AF090000}"/>
    <cellStyle name="20% - Accent2 13 4" xfId="2534" xr:uid="{00000000-0005-0000-0000-0000B0090000}"/>
    <cellStyle name="20% - Accent2 13 4 2" xfId="2535" xr:uid="{00000000-0005-0000-0000-0000B1090000}"/>
    <cellStyle name="20% - Accent2 13 5" xfId="2536" xr:uid="{00000000-0005-0000-0000-0000B2090000}"/>
    <cellStyle name="20% - Accent2 13 6" xfId="2537" xr:uid="{00000000-0005-0000-0000-0000B3090000}"/>
    <cellStyle name="20% - Accent2 14" xfId="2538" xr:uid="{00000000-0005-0000-0000-0000B4090000}"/>
    <cellStyle name="20% - Accent2 14 2" xfId="2539" xr:uid="{00000000-0005-0000-0000-0000B5090000}"/>
    <cellStyle name="20% - Accent2 14 2 2" xfId="2540" xr:uid="{00000000-0005-0000-0000-0000B6090000}"/>
    <cellStyle name="20% - Accent2 14 2 3" xfId="2541" xr:uid="{00000000-0005-0000-0000-0000B7090000}"/>
    <cellStyle name="20% - Accent2 14 2 4" xfId="2542" xr:uid="{00000000-0005-0000-0000-0000B8090000}"/>
    <cellStyle name="20% - Accent2 14 3" xfId="2543" xr:uid="{00000000-0005-0000-0000-0000B9090000}"/>
    <cellStyle name="20% - Accent2 14 3 2" xfId="2544" xr:uid="{00000000-0005-0000-0000-0000BA090000}"/>
    <cellStyle name="20% - Accent2 14 3 2 2" xfId="2545" xr:uid="{00000000-0005-0000-0000-0000BB090000}"/>
    <cellStyle name="20% - Accent2 14 3 2 3" xfId="2546" xr:uid="{00000000-0005-0000-0000-0000BC090000}"/>
    <cellStyle name="20% - Accent2 14 3 2 4" xfId="2547" xr:uid="{00000000-0005-0000-0000-0000BD090000}"/>
    <cellStyle name="20% - Accent2 14 3 2 5" xfId="2548" xr:uid="{00000000-0005-0000-0000-0000BE090000}"/>
    <cellStyle name="20% - Accent2 14 3 3" xfId="2549" xr:uid="{00000000-0005-0000-0000-0000BF090000}"/>
    <cellStyle name="20% - Accent2 14 3 4" xfId="2550" xr:uid="{00000000-0005-0000-0000-0000C0090000}"/>
    <cellStyle name="20% - Accent2 14 3 4 2" xfId="2551" xr:uid="{00000000-0005-0000-0000-0000C1090000}"/>
    <cellStyle name="20% - Accent2 14 4" xfId="2552" xr:uid="{00000000-0005-0000-0000-0000C2090000}"/>
    <cellStyle name="20% - Accent2 14 4 2" xfId="2553" xr:uid="{00000000-0005-0000-0000-0000C3090000}"/>
    <cellStyle name="20% - Accent2 14 4 3" xfId="2554" xr:uid="{00000000-0005-0000-0000-0000C4090000}"/>
    <cellStyle name="20% - Accent2 14 5" xfId="2555" xr:uid="{00000000-0005-0000-0000-0000C5090000}"/>
    <cellStyle name="20% - Accent2 14 6" xfId="2556" xr:uid="{00000000-0005-0000-0000-0000C6090000}"/>
    <cellStyle name="20% - Accent2 15" xfId="2557" xr:uid="{00000000-0005-0000-0000-0000C7090000}"/>
    <cellStyle name="20% - Accent2 15 2" xfId="2558" xr:uid="{00000000-0005-0000-0000-0000C8090000}"/>
    <cellStyle name="20% - Accent2 15 2 2" xfId="2559" xr:uid="{00000000-0005-0000-0000-0000C9090000}"/>
    <cellStyle name="20% - Accent2 15 2 2 2" xfId="2560" xr:uid="{00000000-0005-0000-0000-0000CA090000}"/>
    <cellStyle name="20% - Accent2 15 2 2 3" xfId="2561" xr:uid="{00000000-0005-0000-0000-0000CB090000}"/>
    <cellStyle name="20% - Accent2 15 2 2 4" xfId="2562" xr:uid="{00000000-0005-0000-0000-0000CC090000}"/>
    <cellStyle name="20% - Accent2 15 2 2 4 2" xfId="2563" xr:uid="{00000000-0005-0000-0000-0000CD090000}"/>
    <cellStyle name="20% - Accent2 15 2 3" xfId="2564" xr:uid="{00000000-0005-0000-0000-0000CE090000}"/>
    <cellStyle name="20% - Accent2 15 2 4" xfId="2565" xr:uid="{00000000-0005-0000-0000-0000CF090000}"/>
    <cellStyle name="20% - Accent2 15 2 5" xfId="2566" xr:uid="{00000000-0005-0000-0000-0000D0090000}"/>
    <cellStyle name="20% - Accent2 15 2 6" xfId="2567" xr:uid="{00000000-0005-0000-0000-0000D1090000}"/>
    <cellStyle name="20% - Accent2 15 3" xfId="2568" xr:uid="{00000000-0005-0000-0000-0000D2090000}"/>
    <cellStyle name="20% - Accent2 15 3 2" xfId="2569" xr:uid="{00000000-0005-0000-0000-0000D3090000}"/>
    <cellStyle name="20% - Accent2 15 3 2 2" xfId="2570" xr:uid="{00000000-0005-0000-0000-0000D4090000}"/>
    <cellStyle name="20% - Accent2 15 3 2 3" xfId="2571" xr:uid="{00000000-0005-0000-0000-0000D5090000}"/>
    <cellStyle name="20% - Accent2 15 3 2 4" xfId="2572" xr:uid="{00000000-0005-0000-0000-0000D6090000}"/>
    <cellStyle name="20% - Accent2 15 3 2 5" xfId="2573" xr:uid="{00000000-0005-0000-0000-0000D7090000}"/>
    <cellStyle name="20% - Accent2 15 3 3" xfId="2574" xr:uid="{00000000-0005-0000-0000-0000D8090000}"/>
    <cellStyle name="20% - Accent2 15 3 4" xfId="2575" xr:uid="{00000000-0005-0000-0000-0000D9090000}"/>
    <cellStyle name="20% - Accent2 15 3 4 2" xfId="2576" xr:uid="{00000000-0005-0000-0000-0000DA090000}"/>
    <cellStyle name="20% - Accent2 15 4" xfId="2577" xr:uid="{00000000-0005-0000-0000-0000DB090000}"/>
    <cellStyle name="20% - Accent2 15 4 2" xfId="2578" xr:uid="{00000000-0005-0000-0000-0000DC090000}"/>
    <cellStyle name="20% - Accent2 15 5" xfId="2579" xr:uid="{00000000-0005-0000-0000-0000DD090000}"/>
    <cellStyle name="20% - Accent2 15 6" xfId="2580" xr:uid="{00000000-0005-0000-0000-0000DE090000}"/>
    <cellStyle name="20% - Accent2 16" xfId="2581" xr:uid="{00000000-0005-0000-0000-0000DF090000}"/>
    <cellStyle name="20% - Accent2 16 2" xfId="2582" xr:uid="{00000000-0005-0000-0000-0000E0090000}"/>
    <cellStyle name="20% - Accent2 16 3" xfId="2583" xr:uid="{00000000-0005-0000-0000-0000E1090000}"/>
    <cellStyle name="20% - Accent2 16 4" xfId="2584" xr:uid="{00000000-0005-0000-0000-0000E2090000}"/>
    <cellStyle name="20% - Accent2 17" xfId="2585" xr:uid="{00000000-0005-0000-0000-0000E3090000}"/>
    <cellStyle name="20% - Accent2 18" xfId="2586" xr:uid="{00000000-0005-0000-0000-0000E4090000}"/>
    <cellStyle name="20% - Accent2 19" xfId="2587" xr:uid="{00000000-0005-0000-0000-0000E5090000}"/>
    <cellStyle name="20% - Accent2 2" xfId="2588" xr:uid="{00000000-0005-0000-0000-0000E6090000}"/>
    <cellStyle name="20% - Accent2 2 2" xfId="2589" xr:uid="{00000000-0005-0000-0000-0000E7090000}"/>
    <cellStyle name="20% - Accent2 2 2 2" xfId="2590" xr:uid="{00000000-0005-0000-0000-0000E8090000}"/>
    <cellStyle name="20% - Accent2 2 2 2 2" xfId="2591" xr:uid="{00000000-0005-0000-0000-0000E9090000}"/>
    <cellStyle name="20% - Accent2 2 2 2 2 2" xfId="2592" xr:uid="{00000000-0005-0000-0000-0000EA090000}"/>
    <cellStyle name="20% - Accent2 2 2 2 2 3" xfId="2593" xr:uid="{00000000-0005-0000-0000-0000EB090000}"/>
    <cellStyle name="20% - Accent2 2 2 2 2 4" xfId="2594" xr:uid="{00000000-0005-0000-0000-0000EC090000}"/>
    <cellStyle name="20% - Accent2 2 2 2 3" xfId="2595" xr:uid="{00000000-0005-0000-0000-0000ED090000}"/>
    <cellStyle name="20% - Accent2 2 2 2 3 2" xfId="2596" xr:uid="{00000000-0005-0000-0000-0000EE090000}"/>
    <cellStyle name="20% - Accent2 2 2 2 3 3" xfId="2597" xr:uid="{00000000-0005-0000-0000-0000EF090000}"/>
    <cellStyle name="20% - Accent2 2 2 2 3 4" xfId="2598" xr:uid="{00000000-0005-0000-0000-0000F0090000}"/>
    <cellStyle name="20% - Accent2 2 2 2 4" xfId="2599" xr:uid="{00000000-0005-0000-0000-0000F1090000}"/>
    <cellStyle name="20% - Accent2 2 2 2 4 2" xfId="2600" xr:uid="{00000000-0005-0000-0000-0000F2090000}"/>
    <cellStyle name="20% - Accent2 2 2 2 4 3" xfId="2601" xr:uid="{00000000-0005-0000-0000-0000F3090000}"/>
    <cellStyle name="20% - Accent2 2 2 2 4 4" xfId="2602" xr:uid="{00000000-0005-0000-0000-0000F4090000}"/>
    <cellStyle name="20% - Accent2 2 2 2 5" xfId="2603" xr:uid="{00000000-0005-0000-0000-0000F5090000}"/>
    <cellStyle name="20% - Accent2 2 2 2 6" xfId="2604" xr:uid="{00000000-0005-0000-0000-0000F6090000}"/>
    <cellStyle name="20% - Accent2 2 2 3" xfId="2605" xr:uid="{00000000-0005-0000-0000-0000F7090000}"/>
    <cellStyle name="20% - Accent2 2 2 3 2" xfId="2606" xr:uid="{00000000-0005-0000-0000-0000F8090000}"/>
    <cellStyle name="20% - Accent2 2 2 3 3" xfId="2607" xr:uid="{00000000-0005-0000-0000-0000F9090000}"/>
    <cellStyle name="20% - Accent2 2 2 4" xfId="2608" xr:uid="{00000000-0005-0000-0000-0000FA090000}"/>
    <cellStyle name="20% - Accent2 2 2 4 2" xfId="2609" xr:uid="{00000000-0005-0000-0000-0000FB090000}"/>
    <cellStyle name="20% - Accent2 2 2 4 3" xfId="2610" xr:uid="{00000000-0005-0000-0000-0000FC090000}"/>
    <cellStyle name="20% - Accent2 2 2 4 4" xfId="2611" xr:uid="{00000000-0005-0000-0000-0000FD090000}"/>
    <cellStyle name="20% - Accent2 2 2 5" xfId="2612" xr:uid="{00000000-0005-0000-0000-0000FE090000}"/>
    <cellStyle name="20% - Accent2 2 2 5 2" xfId="2613" xr:uid="{00000000-0005-0000-0000-0000FF090000}"/>
    <cellStyle name="20% - Accent2 2 2 5 3" xfId="2614" xr:uid="{00000000-0005-0000-0000-0000000A0000}"/>
    <cellStyle name="20% - Accent2 2 2 5 4" xfId="2615" xr:uid="{00000000-0005-0000-0000-0000010A0000}"/>
    <cellStyle name="20% - Accent2 2 2 6" xfId="2616" xr:uid="{00000000-0005-0000-0000-0000020A0000}"/>
    <cellStyle name="20% - Accent2 2 2 6 2" xfId="2617" xr:uid="{00000000-0005-0000-0000-0000030A0000}"/>
    <cellStyle name="20% - Accent2 2 2 6 3" xfId="2618" xr:uid="{00000000-0005-0000-0000-0000040A0000}"/>
    <cellStyle name="20% - Accent2 2 2 6 4" xfId="2619" xr:uid="{00000000-0005-0000-0000-0000050A0000}"/>
    <cellStyle name="20% - Accent2 2 2 7" xfId="2620" xr:uid="{00000000-0005-0000-0000-0000060A0000}"/>
    <cellStyle name="20% - Accent2 2 2 8" xfId="2621" xr:uid="{00000000-0005-0000-0000-0000070A0000}"/>
    <cellStyle name="20% - Accent2 2 3" xfId="2622" xr:uid="{00000000-0005-0000-0000-0000080A0000}"/>
    <cellStyle name="20% - Accent2 2 3 2" xfId="2623" xr:uid="{00000000-0005-0000-0000-0000090A0000}"/>
    <cellStyle name="20% - Accent2 2 3 2 2" xfId="2624" xr:uid="{00000000-0005-0000-0000-00000A0A0000}"/>
    <cellStyle name="20% - Accent2 2 3 2 3" xfId="2625" xr:uid="{00000000-0005-0000-0000-00000B0A0000}"/>
    <cellStyle name="20% - Accent2 2 3 2 4" xfId="2626" xr:uid="{00000000-0005-0000-0000-00000C0A0000}"/>
    <cellStyle name="20% - Accent2 2 3 3" xfId="2627" xr:uid="{00000000-0005-0000-0000-00000D0A0000}"/>
    <cellStyle name="20% - Accent2 2 3 4" xfId="2628" xr:uid="{00000000-0005-0000-0000-00000E0A0000}"/>
    <cellStyle name="20% - Accent2 2 3 5" xfId="2629" xr:uid="{00000000-0005-0000-0000-00000F0A0000}"/>
    <cellStyle name="20% - Accent2 2 3 6" xfId="2630" xr:uid="{00000000-0005-0000-0000-0000100A0000}"/>
    <cellStyle name="20% - Accent2 2 4" xfId="2631" xr:uid="{00000000-0005-0000-0000-0000110A0000}"/>
    <cellStyle name="20% - Accent2 2 4 2" xfId="2632" xr:uid="{00000000-0005-0000-0000-0000120A0000}"/>
    <cellStyle name="20% - Accent2 2 4 2 2" xfId="2633" xr:uid="{00000000-0005-0000-0000-0000130A0000}"/>
    <cellStyle name="20% - Accent2 2 4 2 2 2" xfId="2634" xr:uid="{00000000-0005-0000-0000-0000140A0000}"/>
    <cellStyle name="20% - Accent2 2 4 2 2 3" xfId="2635" xr:uid="{00000000-0005-0000-0000-0000150A0000}"/>
    <cellStyle name="20% - Accent2 2 4 2 2 4" xfId="2636" xr:uid="{00000000-0005-0000-0000-0000160A0000}"/>
    <cellStyle name="20% - Accent2 2 4 2 3" xfId="2637" xr:uid="{00000000-0005-0000-0000-0000170A0000}"/>
    <cellStyle name="20% - Accent2 2 4 2 3 2" xfId="2638" xr:uid="{00000000-0005-0000-0000-0000180A0000}"/>
    <cellStyle name="20% - Accent2 2 4 2 3 3" xfId="2639" xr:uid="{00000000-0005-0000-0000-0000190A0000}"/>
    <cellStyle name="20% - Accent2 2 4 2 3 4" xfId="2640" xr:uid="{00000000-0005-0000-0000-00001A0A0000}"/>
    <cellStyle name="20% - Accent2 2 4 2 4" xfId="2641" xr:uid="{00000000-0005-0000-0000-00001B0A0000}"/>
    <cellStyle name="20% - Accent2 2 4 2 4 2" xfId="2642" xr:uid="{00000000-0005-0000-0000-00001C0A0000}"/>
    <cellStyle name="20% - Accent2 2 4 2 4 3" xfId="2643" xr:uid="{00000000-0005-0000-0000-00001D0A0000}"/>
    <cellStyle name="20% - Accent2 2 4 2 4 4" xfId="2644" xr:uid="{00000000-0005-0000-0000-00001E0A0000}"/>
    <cellStyle name="20% - Accent2 2 4 2 5" xfId="2645" xr:uid="{00000000-0005-0000-0000-00001F0A0000}"/>
    <cellStyle name="20% - Accent2 2 4 2 6" xfId="2646" xr:uid="{00000000-0005-0000-0000-0000200A0000}"/>
    <cellStyle name="20% - Accent2 2 4 3" xfId="2647" xr:uid="{00000000-0005-0000-0000-0000210A0000}"/>
    <cellStyle name="20% - Accent2 2 4 3 2" xfId="2648" xr:uid="{00000000-0005-0000-0000-0000220A0000}"/>
    <cellStyle name="20% - Accent2 2 4 3 3" xfId="2649" xr:uid="{00000000-0005-0000-0000-0000230A0000}"/>
    <cellStyle name="20% - Accent2 2 4 4" xfId="2650" xr:uid="{00000000-0005-0000-0000-0000240A0000}"/>
    <cellStyle name="20% - Accent2 2 4 4 2" xfId="2651" xr:uid="{00000000-0005-0000-0000-0000250A0000}"/>
    <cellStyle name="20% - Accent2 2 4 4 3" xfId="2652" xr:uid="{00000000-0005-0000-0000-0000260A0000}"/>
    <cellStyle name="20% - Accent2 2 4 4 4" xfId="2653" xr:uid="{00000000-0005-0000-0000-0000270A0000}"/>
    <cellStyle name="20% - Accent2 2 4 5" xfId="2654" xr:uid="{00000000-0005-0000-0000-0000280A0000}"/>
    <cellStyle name="20% - Accent2 2 4 5 2" xfId="2655" xr:uid="{00000000-0005-0000-0000-0000290A0000}"/>
    <cellStyle name="20% - Accent2 2 4 5 3" xfId="2656" xr:uid="{00000000-0005-0000-0000-00002A0A0000}"/>
    <cellStyle name="20% - Accent2 2 4 5 4" xfId="2657" xr:uid="{00000000-0005-0000-0000-00002B0A0000}"/>
    <cellStyle name="20% - Accent2 2 4 6" xfId="2658" xr:uid="{00000000-0005-0000-0000-00002C0A0000}"/>
    <cellStyle name="20% - Accent2 2 4 6 2" xfId="2659" xr:uid="{00000000-0005-0000-0000-00002D0A0000}"/>
    <cellStyle name="20% - Accent2 2 4 6 3" xfId="2660" xr:uid="{00000000-0005-0000-0000-00002E0A0000}"/>
    <cellStyle name="20% - Accent2 2 4 6 4" xfId="2661" xr:uid="{00000000-0005-0000-0000-00002F0A0000}"/>
    <cellStyle name="20% - Accent2 2 4 7" xfId="2662" xr:uid="{00000000-0005-0000-0000-0000300A0000}"/>
    <cellStyle name="20% - Accent2 2 4 8" xfId="2663" xr:uid="{00000000-0005-0000-0000-0000310A0000}"/>
    <cellStyle name="20% - Accent2 2 5" xfId="2664" xr:uid="{00000000-0005-0000-0000-0000320A0000}"/>
    <cellStyle name="20% - Accent2 2 5 2" xfId="2665" xr:uid="{00000000-0005-0000-0000-0000330A0000}"/>
    <cellStyle name="20% - Accent2 2 5 2 2" xfId="2666" xr:uid="{00000000-0005-0000-0000-0000340A0000}"/>
    <cellStyle name="20% - Accent2 2 5 2 3" xfId="2667" xr:uid="{00000000-0005-0000-0000-0000350A0000}"/>
    <cellStyle name="20% - Accent2 2 5 2 4" xfId="2668" xr:uid="{00000000-0005-0000-0000-0000360A0000}"/>
    <cellStyle name="20% - Accent2 2 5 2 5" xfId="2669" xr:uid="{00000000-0005-0000-0000-0000370A0000}"/>
    <cellStyle name="20% - Accent2 2 5 3" xfId="2670" xr:uid="{00000000-0005-0000-0000-0000380A0000}"/>
    <cellStyle name="20% - Accent2 2 5 3 2" xfId="2671" xr:uid="{00000000-0005-0000-0000-0000390A0000}"/>
    <cellStyle name="20% - Accent2 2 5 3 3" xfId="2672" xr:uid="{00000000-0005-0000-0000-00003A0A0000}"/>
    <cellStyle name="20% - Accent2 2 5 3 4" xfId="2673" xr:uid="{00000000-0005-0000-0000-00003B0A0000}"/>
    <cellStyle name="20% - Accent2 2 5 4" xfId="2674" xr:uid="{00000000-0005-0000-0000-00003C0A0000}"/>
    <cellStyle name="20% - Accent2 2 5 4 2" xfId="2675" xr:uid="{00000000-0005-0000-0000-00003D0A0000}"/>
    <cellStyle name="20% - Accent2 2 5 4 3" xfId="2676" xr:uid="{00000000-0005-0000-0000-00003E0A0000}"/>
    <cellStyle name="20% - Accent2 2 5 4 4" xfId="2677" xr:uid="{00000000-0005-0000-0000-00003F0A0000}"/>
    <cellStyle name="20% - Accent2 2 5 5" xfId="2678" xr:uid="{00000000-0005-0000-0000-0000400A0000}"/>
    <cellStyle name="20% - Accent2 2 5 5 2" xfId="2679" xr:uid="{00000000-0005-0000-0000-0000410A0000}"/>
    <cellStyle name="20% - Accent2 2 5 5 3" xfId="2680" xr:uid="{00000000-0005-0000-0000-0000420A0000}"/>
    <cellStyle name="20% - Accent2 2 5 5 4" xfId="2681" xr:uid="{00000000-0005-0000-0000-0000430A0000}"/>
    <cellStyle name="20% - Accent2 2 5 6" xfId="2682" xr:uid="{00000000-0005-0000-0000-0000440A0000}"/>
    <cellStyle name="20% - Accent2 2 5 7" xfId="2683" xr:uid="{00000000-0005-0000-0000-0000450A0000}"/>
    <cellStyle name="20% - Accent2 2 6" xfId="2684" xr:uid="{00000000-0005-0000-0000-0000460A0000}"/>
    <cellStyle name="20% - Accent2 2 6 2" xfId="2685" xr:uid="{00000000-0005-0000-0000-0000470A0000}"/>
    <cellStyle name="20% - Accent2 2 6 2 2" xfId="2686" xr:uid="{00000000-0005-0000-0000-0000480A0000}"/>
    <cellStyle name="20% - Accent2 2 6 2 3" xfId="2687" xr:uid="{00000000-0005-0000-0000-0000490A0000}"/>
    <cellStyle name="20% - Accent2 2 6 2 4" xfId="2688" xr:uid="{00000000-0005-0000-0000-00004A0A0000}"/>
    <cellStyle name="20% - Accent2 2 6 3" xfId="2689" xr:uid="{00000000-0005-0000-0000-00004B0A0000}"/>
    <cellStyle name="20% - Accent2 2 6 3 2" xfId="2690" xr:uid="{00000000-0005-0000-0000-00004C0A0000}"/>
    <cellStyle name="20% - Accent2 2 6 3 3" xfId="2691" xr:uid="{00000000-0005-0000-0000-00004D0A0000}"/>
    <cellStyle name="20% - Accent2 2 6 3 4" xfId="2692" xr:uid="{00000000-0005-0000-0000-00004E0A0000}"/>
    <cellStyle name="20% - Accent2 2 6 4" xfId="2693" xr:uid="{00000000-0005-0000-0000-00004F0A0000}"/>
    <cellStyle name="20% - Accent2 2 6 5" xfId="2694" xr:uid="{00000000-0005-0000-0000-0000500A0000}"/>
    <cellStyle name="20% - Accent2 2 6 6" xfId="2695" xr:uid="{00000000-0005-0000-0000-0000510A0000}"/>
    <cellStyle name="20% - Accent2 2 7" xfId="2696" xr:uid="{00000000-0005-0000-0000-0000520A0000}"/>
    <cellStyle name="20% - Accent2 2 7 2" xfId="2697" xr:uid="{00000000-0005-0000-0000-0000530A0000}"/>
    <cellStyle name="20% - Accent2 2 7 3" xfId="2698" xr:uid="{00000000-0005-0000-0000-0000540A0000}"/>
    <cellStyle name="20% - Accent2 2 8" xfId="2699" xr:uid="{00000000-0005-0000-0000-0000550A0000}"/>
    <cellStyle name="20% - Accent2 2 9" xfId="2700" xr:uid="{00000000-0005-0000-0000-0000560A0000}"/>
    <cellStyle name="20% - Accent2 2_AFS template" xfId="2701" xr:uid="{00000000-0005-0000-0000-0000570A0000}"/>
    <cellStyle name="20% - Accent2 3" xfId="2702" xr:uid="{00000000-0005-0000-0000-0000580A0000}"/>
    <cellStyle name="20% - Accent2 3 2" xfId="2703" xr:uid="{00000000-0005-0000-0000-0000590A0000}"/>
    <cellStyle name="20% - Accent2 3 2 2" xfId="2704" xr:uid="{00000000-0005-0000-0000-00005A0A0000}"/>
    <cellStyle name="20% - Accent2 3 2 2 2" xfId="2705" xr:uid="{00000000-0005-0000-0000-00005B0A0000}"/>
    <cellStyle name="20% - Accent2 3 2 2 3" xfId="2706" xr:uid="{00000000-0005-0000-0000-00005C0A0000}"/>
    <cellStyle name="20% - Accent2 3 2 2 4" xfId="2707" xr:uid="{00000000-0005-0000-0000-00005D0A0000}"/>
    <cellStyle name="20% - Accent2 3 2 3" xfId="2708" xr:uid="{00000000-0005-0000-0000-00005E0A0000}"/>
    <cellStyle name="20% - Accent2 3 2 4" xfId="2709" xr:uid="{00000000-0005-0000-0000-00005F0A0000}"/>
    <cellStyle name="20% - Accent2 3 2 5" xfId="2710" xr:uid="{00000000-0005-0000-0000-0000600A0000}"/>
    <cellStyle name="20% - Accent2 3 2 6" xfId="2711" xr:uid="{00000000-0005-0000-0000-0000610A0000}"/>
    <cellStyle name="20% - Accent2 3 3" xfId="2712" xr:uid="{00000000-0005-0000-0000-0000620A0000}"/>
    <cellStyle name="20% - Accent2 3 3 2" xfId="2713" xr:uid="{00000000-0005-0000-0000-0000630A0000}"/>
    <cellStyle name="20% - Accent2 3 3 2 2" xfId="2714" xr:uid="{00000000-0005-0000-0000-0000640A0000}"/>
    <cellStyle name="20% - Accent2 3 3 3" xfId="2715" xr:uid="{00000000-0005-0000-0000-0000650A0000}"/>
    <cellStyle name="20% - Accent2 3 3 3 2" xfId="2716" xr:uid="{00000000-0005-0000-0000-0000660A0000}"/>
    <cellStyle name="20% - Accent2 3 3 3 3" xfId="2717" xr:uid="{00000000-0005-0000-0000-0000670A0000}"/>
    <cellStyle name="20% - Accent2 3 3 3 4" xfId="2718" xr:uid="{00000000-0005-0000-0000-0000680A0000}"/>
    <cellStyle name="20% - Accent2 3 3 4" xfId="2719" xr:uid="{00000000-0005-0000-0000-0000690A0000}"/>
    <cellStyle name="20% - Accent2 3 3 5" xfId="2720" xr:uid="{00000000-0005-0000-0000-00006A0A0000}"/>
    <cellStyle name="20% - Accent2 3 4" xfId="2721" xr:uid="{00000000-0005-0000-0000-00006B0A0000}"/>
    <cellStyle name="20% - Accent2 3 4 2" xfId="2722" xr:uid="{00000000-0005-0000-0000-00006C0A0000}"/>
    <cellStyle name="20% - Accent2 3 4 2 2" xfId="2723" xr:uid="{00000000-0005-0000-0000-00006D0A0000}"/>
    <cellStyle name="20% - Accent2 3 4 2 3" xfId="2724" xr:uid="{00000000-0005-0000-0000-00006E0A0000}"/>
    <cellStyle name="20% - Accent2 3 4 2 3 2" xfId="2725" xr:uid="{00000000-0005-0000-0000-00006F0A0000}"/>
    <cellStyle name="20% - Accent2 3 4 2 3 3" xfId="2726" xr:uid="{00000000-0005-0000-0000-0000700A0000}"/>
    <cellStyle name="20% - Accent2 3 4 2 3 4" xfId="2727" xr:uid="{00000000-0005-0000-0000-0000710A0000}"/>
    <cellStyle name="20% - Accent2 3 4 2 4" xfId="2728" xr:uid="{00000000-0005-0000-0000-0000720A0000}"/>
    <cellStyle name="20% - Accent2 3 4 3" xfId="2729" xr:uid="{00000000-0005-0000-0000-0000730A0000}"/>
    <cellStyle name="20% - Accent2 3 4 3 2" xfId="2730" xr:uid="{00000000-0005-0000-0000-0000740A0000}"/>
    <cellStyle name="20% - Accent2 3 4 3 3" xfId="2731" xr:uid="{00000000-0005-0000-0000-0000750A0000}"/>
    <cellStyle name="20% - Accent2 3 4 4" xfId="2732" xr:uid="{00000000-0005-0000-0000-0000760A0000}"/>
    <cellStyle name="20% - Accent2 3 4 4 2" xfId="2733" xr:uid="{00000000-0005-0000-0000-0000770A0000}"/>
    <cellStyle name="20% - Accent2 3 4 4 3" xfId="2734" xr:uid="{00000000-0005-0000-0000-0000780A0000}"/>
    <cellStyle name="20% - Accent2 3 4 5" xfId="2735" xr:uid="{00000000-0005-0000-0000-0000790A0000}"/>
    <cellStyle name="20% - Accent2 3 4 6" xfId="2736" xr:uid="{00000000-0005-0000-0000-00007A0A0000}"/>
    <cellStyle name="20% - Accent2 3 5" xfId="2737" xr:uid="{00000000-0005-0000-0000-00007B0A0000}"/>
    <cellStyle name="20% - Accent2 3 5 2" xfId="2738" xr:uid="{00000000-0005-0000-0000-00007C0A0000}"/>
    <cellStyle name="20% - Accent2 3 5 2 2" xfId="2739" xr:uid="{00000000-0005-0000-0000-00007D0A0000}"/>
    <cellStyle name="20% - Accent2 3 5 2 3" xfId="2740" xr:uid="{00000000-0005-0000-0000-00007E0A0000}"/>
    <cellStyle name="20% - Accent2 3 5 2 4" xfId="2741" xr:uid="{00000000-0005-0000-0000-00007F0A0000}"/>
    <cellStyle name="20% - Accent2 3 5 3" xfId="2742" xr:uid="{00000000-0005-0000-0000-0000800A0000}"/>
    <cellStyle name="20% - Accent2 3 5 3 2" xfId="2743" xr:uid="{00000000-0005-0000-0000-0000810A0000}"/>
    <cellStyle name="20% - Accent2 3 5 3 3" xfId="2744" xr:uid="{00000000-0005-0000-0000-0000820A0000}"/>
    <cellStyle name="20% - Accent2 3 5 3 4" xfId="2745" xr:uid="{00000000-0005-0000-0000-0000830A0000}"/>
    <cellStyle name="20% - Accent2 3 5 4" xfId="2746" xr:uid="{00000000-0005-0000-0000-0000840A0000}"/>
    <cellStyle name="20% - Accent2 3 5 4 2" xfId="2747" xr:uid="{00000000-0005-0000-0000-0000850A0000}"/>
    <cellStyle name="20% - Accent2 3 5 4 3" xfId="2748" xr:uid="{00000000-0005-0000-0000-0000860A0000}"/>
    <cellStyle name="20% - Accent2 3 5 5" xfId="2749" xr:uid="{00000000-0005-0000-0000-0000870A0000}"/>
    <cellStyle name="20% - Accent2 3 5 6" xfId="2750" xr:uid="{00000000-0005-0000-0000-0000880A0000}"/>
    <cellStyle name="20% - Accent2 3 6" xfId="2751" xr:uid="{00000000-0005-0000-0000-0000890A0000}"/>
    <cellStyle name="20% - Accent2 3 6 2" xfId="2752" xr:uid="{00000000-0005-0000-0000-00008A0A0000}"/>
    <cellStyle name="20% - Accent2 3 6 3" xfId="2753" xr:uid="{00000000-0005-0000-0000-00008B0A0000}"/>
    <cellStyle name="20% - Accent2 3 6 4" xfId="2754" xr:uid="{00000000-0005-0000-0000-00008C0A0000}"/>
    <cellStyle name="20% - Accent2 3 7" xfId="2755" xr:uid="{00000000-0005-0000-0000-00008D0A0000}"/>
    <cellStyle name="20% - Accent2 3 7 2" xfId="2756" xr:uid="{00000000-0005-0000-0000-00008E0A0000}"/>
    <cellStyle name="20% - Accent2 3 7 3" xfId="2757" xr:uid="{00000000-0005-0000-0000-00008F0A0000}"/>
    <cellStyle name="20% - Accent2 3 7 4" xfId="2758" xr:uid="{00000000-0005-0000-0000-0000900A0000}"/>
    <cellStyle name="20% - Accent2 3 8" xfId="2759" xr:uid="{00000000-0005-0000-0000-0000910A0000}"/>
    <cellStyle name="20% - Accent2 3 9" xfId="2760" xr:uid="{00000000-0005-0000-0000-0000920A0000}"/>
    <cellStyle name="20% - Accent2 3_AFS template" xfId="2761" xr:uid="{00000000-0005-0000-0000-0000930A0000}"/>
    <cellStyle name="20% - Accent2 4" xfId="2762" xr:uid="{00000000-0005-0000-0000-0000940A0000}"/>
    <cellStyle name="20% - Accent2 4 2" xfId="2763" xr:uid="{00000000-0005-0000-0000-0000950A0000}"/>
    <cellStyle name="20% - Accent2 4 2 2" xfId="2764" xr:uid="{00000000-0005-0000-0000-0000960A0000}"/>
    <cellStyle name="20% - Accent2 4 2 3" xfId="2765" xr:uid="{00000000-0005-0000-0000-0000970A0000}"/>
    <cellStyle name="20% - Accent2 4 2 4" xfId="2766" xr:uid="{00000000-0005-0000-0000-0000980A0000}"/>
    <cellStyle name="20% - Accent2 4 3" xfId="2767" xr:uid="{00000000-0005-0000-0000-0000990A0000}"/>
    <cellStyle name="20% - Accent2 4 3 2" xfId="2768" xr:uid="{00000000-0005-0000-0000-00009A0A0000}"/>
    <cellStyle name="20% - Accent2 4 3 2 2" xfId="2769" xr:uid="{00000000-0005-0000-0000-00009B0A0000}"/>
    <cellStyle name="20% - Accent2 4 3 2 3" xfId="2770" xr:uid="{00000000-0005-0000-0000-00009C0A0000}"/>
    <cellStyle name="20% - Accent2 4 3 2 4" xfId="2771" xr:uid="{00000000-0005-0000-0000-00009D0A0000}"/>
    <cellStyle name="20% - Accent2 4 3 2 5" xfId="2772" xr:uid="{00000000-0005-0000-0000-00009E0A0000}"/>
    <cellStyle name="20% - Accent2 4 3 3" xfId="2773" xr:uid="{00000000-0005-0000-0000-00009F0A0000}"/>
    <cellStyle name="20% - Accent2 4 3 4" xfId="2774" xr:uid="{00000000-0005-0000-0000-0000A00A0000}"/>
    <cellStyle name="20% - Accent2 4 3 4 2" xfId="2775" xr:uid="{00000000-0005-0000-0000-0000A10A0000}"/>
    <cellStyle name="20% - Accent2 4 4" xfId="2776" xr:uid="{00000000-0005-0000-0000-0000A20A0000}"/>
    <cellStyle name="20% - Accent2 4 4 2" xfId="2777" xr:uid="{00000000-0005-0000-0000-0000A30A0000}"/>
    <cellStyle name="20% - Accent2 4 4 2 2" xfId="2778" xr:uid="{00000000-0005-0000-0000-0000A40A0000}"/>
    <cellStyle name="20% - Accent2 4 4 2 3" xfId="2779" xr:uid="{00000000-0005-0000-0000-0000A50A0000}"/>
    <cellStyle name="20% - Accent2 4 4 3" xfId="2780" xr:uid="{00000000-0005-0000-0000-0000A60A0000}"/>
    <cellStyle name="20% - Accent2 4 5" xfId="2781" xr:uid="{00000000-0005-0000-0000-0000A70A0000}"/>
    <cellStyle name="20% - Accent2 4 5 2" xfId="2782" xr:uid="{00000000-0005-0000-0000-0000A80A0000}"/>
    <cellStyle name="20% - Accent2 4 6" xfId="2783" xr:uid="{00000000-0005-0000-0000-0000A90A0000}"/>
    <cellStyle name="20% - Accent2 4 7" xfId="2784" xr:uid="{00000000-0005-0000-0000-0000AA0A0000}"/>
    <cellStyle name="20% - Accent2 5" xfId="2785" xr:uid="{00000000-0005-0000-0000-0000AB0A0000}"/>
    <cellStyle name="20% - Accent2 5 2" xfId="2786" xr:uid="{00000000-0005-0000-0000-0000AC0A0000}"/>
    <cellStyle name="20% - Accent2 5 2 2" xfId="2787" xr:uid="{00000000-0005-0000-0000-0000AD0A0000}"/>
    <cellStyle name="20% - Accent2 5 2 3" xfId="2788" xr:uid="{00000000-0005-0000-0000-0000AE0A0000}"/>
    <cellStyle name="20% - Accent2 5 2 4" xfId="2789" xr:uid="{00000000-0005-0000-0000-0000AF0A0000}"/>
    <cellStyle name="20% - Accent2 5 3" xfId="2790" xr:uid="{00000000-0005-0000-0000-0000B00A0000}"/>
    <cellStyle name="20% - Accent2 5 4" xfId="2791" xr:uid="{00000000-0005-0000-0000-0000B10A0000}"/>
    <cellStyle name="20% - Accent2 5 5" xfId="2792" xr:uid="{00000000-0005-0000-0000-0000B20A0000}"/>
    <cellStyle name="20% - Accent2 5 6" xfId="2793" xr:uid="{00000000-0005-0000-0000-0000B30A0000}"/>
    <cellStyle name="20% - Accent2 6" xfId="2794" xr:uid="{00000000-0005-0000-0000-0000B40A0000}"/>
    <cellStyle name="20% - Accent2 6 2" xfId="2795" xr:uid="{00000000-0005-0000-0000-0000B50A0000}"/>
    <cellStyle name="20% - Accent2 6 2 2" xfId="2796" xr:uid="{00000000-0005-0000-0000-0000B60A0000}"/>
    <cellStyle name="20% - Accent2 6 2 3" xfId="2797" xr:uid="{00000000-0005-0000-0000-0000B70A0000}"/>
    <cellStyle name="20% - Accent2 6 2 4" xfId="2798" xr:uid="{00000000-0005-0000-0000-0000B80A0000}"/>
    <cellStyle name="20% - Accent2 6 3" xfId="2799" xr:uid="{00000000-0005-0000-0000-0000B90A0000}"/>
    <cellStyle name="20% - Accent2 6 4" xfId="2800" xr:uid="{00000000-0005-0000-0000-0000BA0A0000}"/>
    <cellStyle name="20% - Accent2 6 5" xfId="2801" xr:uid="{00000000-0005-0000-0000-0000BB0A0000}"/>
    <cellStyle name="20% - Accent2 6 6" xfId="2802" xr:uid="{00000000-0005-0000-0000-0000BC0A0000}"/>
    <cellStyle name="20% - Accent2 7" xfId="2803" xr:uid="{00000000-0005-0000-0000-0000BD0A0000}"/>
    <cellStyle name="20% - Accent2 7 2" xfId="2804" xr:uid="{00000000-0005-0000-0000-0000BE0A0000}"/>
    <cellStyle name="20% - Accent2 7 2 2" xfId="2805" xr:uid="{00000000-0005-0000-0000-0000BF0A0000}"/>
    <cellStyle name="20% - Accent2 7 2 3" xfId="2806" xr:uid="{00000000-0005-0000-0000-0000C00A0000}"/>
    <cellStyle name="20% - Accent2 7 2 4" xfId="2807" xr:uid="{00000000-0005-0000-0000-0000C10A0000}"/>
    <cellStyle name="20% - Accent2 7 3" xfId="2808" xr:uid="{00000000-0005-0000-0000-0000C20A0000}"/>
    <cellStyle name="20% - Accent2 7 4" xfId="2809" xr:uid="{00000000-0005-0000-0000-0000C30A0000}"/>
    <cellStyle name="20% - Accent2 7 5" xfId="2810" xr:uid="{00000000-0005-0000-0000-0000C40A0000}"/>
    <cellStyle name="20% - Accent2 7 6" xfId="2811" xr:uid="{00000000-0005-0000-0000-0000C50A0000}"/>
    <cellStyle name="20% - Accent2 8" xfId="2812" xr:uid="{00000000-0005-0000-0000-0000C60A0000}"/>
    <cellStyle name="20% - Accent2 8 2" xfId="2813" xr:uid="{00000000-0005-0000-0000-0000C70A0000}"/>
    <cellStyle name="20% - Accent2 8 2 2" xfId="2814" xr:uid="{00000000-0005-0000-0000-0000C80A0000}"/>
    <cellStyle name="20% - Accent2 8 2 3" xfId="2815" xr:uid="{00000000-0005-0000-0000-0000C90A0000}"/>
    <cellStyle name="20% - Accent2 8 2 4" xfId="2816" xr:uid="{00000000-0005-0000-0000-0000CA0A0000}"/>
    <cellStyle name="20% - Accent2 8 3" xfId="2817" xr:uid="{00000000-0005-0000-0000-0000CB0A0000}"/>
    <cellStyle name="20% - Accent2 8 4" xfId="2818" xr:uid="{00000000-0005-0000-0000-0000CC0A0000}"/>
    <cellStyle name="20% - Accent2 8 5" xfId="2819" xr:uid="{00000000-0005-0000-0000-0000CD0A0000}"/>
    <cellStyle name="20% - Accent2 8 6" xfId="2820" xr:uid="{00000000-0005-0000-0000-0000CE0A0000}"/>
    <cellStyle name="20% - Accent2 9" xfId="2821" xr:uid="{00000000-0005-0000-0000-0000CF0A0000}"/>
    <cellStyle name="20% - Accent2 9 2" xfId="2822" xr:uid="{00000000-0005-0000-0000-0000D00A0000}"/>
    <cellStyle name="20% - Accent2 9 2 2" xfId="2823" xr:uid="{00000000-0005-0000-0000-0000D10A0000}"/>
    <cellStyle name="20% - Accent2 9 2 3" xfId="2824" xr:uid="{00000000-0005-0000-0000-0000D20A0000}"/>
    <cellStyle name="20% - Accent2 9 2 4" xfId="2825" xr:uid="{00000000-0005-0000-0000-0000D30A0000}"/>
    <cellStyle name="20% - Accent2 9 3" xfId="2826" xr:uid="{00000000-0005-0000-0000-0000D40A0000}"/>
    <cellStyle name="20% - Accent2 9 4" xfId="2827" xr:uid="{00000000-0005-0000-0000-0000D50A0000}"/>
    <cellStyle name="20% - Accent2 9 5" xfId="2828" xr:uid="{00000000-0005-0000-0000-0000D60A0000}"/>
    <cellStyle name="20% - Accent2 9 6" xfId="2829" xr:uid="{00000000-0005-0000-0000-0000D70A0000}"/>
    <cellStyle name="20% - Accent3 10" xfId="2830" xr:uid="{00000000-0005-0000-0000-0000D80A0000}"/>
    <cellStyle name="20% - Accent3 10 2" xfId="2831" xr:uid="{00000000-0005-0000-0000-0000D90A0000}"/>
    <cellStyle name="20% - Accent3 10 2 2" xfId="2832" xr:uid="{00000000-0005-0000-0000-0000DA0A0000}"/>
    <cellStyle name="20% - Accent3 10 2 3" xfId="2833" xr:uid="{00000000-0005-0000-0000-0000DB0A0000}"/>
    <cellStyle name="20% - Accent3 10 2 4" xfId="2834" xr:uid="{00000000-0005-0000-0000-0000DC0A0000}"/>
    <cellStyle name="20% - Accent3 10 3" xfId="2835" xr:uid="{00000000-0005-0000-0000-0000DD0A0000}"/>
    <cellStyle name="20% - Accent3 10 4" xfId="2836" xr:uid="{00000000-0005-0000-0000-0000DE0A0000}"/>
    <cellStyle name="20% - Accent3 10 5" xfId="2837" xr:uid="{00000000-0005-0000-0000-0000DF0A0000}"/>
    <cellStyle name="20% - Accent3 10 6" xfId="2838" xr:uid="{00000000-0005-0000-0000-0000E00A0000}"/>
    <cellStyle name="20% - Accent3 11" xfId="2839" xr:uid="{00000000-0005-0000-0000-0000E10A0000}"/>
    <cellStyle name="20% - Accent3 11 2" xfId="2840" xr:uid="{00000000-0005-0000-0000-0000E20A0000}"/>
    <cellStyle name="20% - Accent3 11 2 2" xfId="2841" xr:uid="{00000000-0005-0000-0000-0000E30A0000}"/>
    <cellStyle name="20% - Accent3 11 2 3" xfId="2842" xr:uid="{00000000-0005-0000-0000-0000E40A0000}"/>
    <cellStyle name="20% - Accent3 11 2 4" xfId="2843" xr:uid="{00000000-0005-0000-0000-0000E50A0000}"/>
    <cellStyle name="20% - Accent3 11 3" xfId="2844" xr:uid="{00000000-0005-0000-0000-0000E60A0000}"/>
    <cellStyle name="20% - Accent3 11 3 2" xfId="2845" xr:uid="{00000000-0005-0000-0000-0000E70A0000}"/>
    <cellStyle name="20% - Accent3 11 3 2 2" xfId="2846" xr:uid="{00000000-0005-0000-0000-0000E80A0000}"/>
    <cellStyle name="20% - Accent3 11 3 2 3" xfId="2847" xr:uid="{00000000-0005-0000-0000-0000E90A0000}"/>
    <cellStyle name="20% - Accent3 11 3 2 4" xfId="2848" xr:uid="{00000000-0005-0000-0000-0000EA0A0000}"/>
    <cellStyle name="20% - Accent3 11 3 2 5" xfId="2849" xr:uid="{00000000-0005-0000-0000-0000EB0A0000}"/>
    <cellStyle name="20% - Accent3 11 3 3" xfId="2850" xr:uid="{00000000-0005-0000-0000-0000EC0A0000}"/>
    <cellStyle name="20% - Accent3 11 3 4" xfId="2851" xr:uid="{00000000-0005-0000-0000-0000ED0A0000}"/>
    <cellStyle name="20% - Accent3 11 3 4 2" xfId="2852" xr:uid="{00000000-0005-0000-0000-0000EE0A0000}"/>
    <cellStyle name="20% - Accent3 11 4" xfId="2853" xr:uid="{00000000-0005-0000-0000-0000EF0A0000}"/>
    <cellStyle name="20% - Accent3 11 4 2" xfId="2854" xr:uid="{00000000-0005-0000-0000-0000F00A0000}"/>
    <cellStyle name="20% - Accent3 11 5" xfId="2855" xr:uid="{00000000-0005-0000-0000-0000F10A0000}"/>
    <cellStyle name="20% - Accent3 11 5 2" xfId="2856" xr:uid="{00000000-0005-0000-0000-0000F20A0000}"/>
    <cellStyle name="20% - Accent3 11 6" xfId="2857" xr:uid="{00000000-0005-0000-0000-0000F30A0000}"/>
    <cellStyle name="20% - Accent3 11 7" xfId="2858" xr:uid="{00000000-0005-0000-0000-0000F40A0000}"/>
    <cellStyle name="20% - Accent3 12" xfId="2859" xr:uid="{00000000-0005-0000-0000-0000F50A0000}"/>
    <cellStyle name="20% - Accent3 12 2" xfId="2860" xr:uid="{00000000-0005-0000-0000-0000F60A0000}"/>
    <cellStyle name="20% - Accent3 12 2 2" xfId="2861" xr:uid="{00000000-0005-0000-0000-0000F70A0000}"/>
    <cellStyle name="20% - Accent3 12 2 3" xfId="2862" xr:uid="{00000000-0005-0000-0000-0000F80A0000}"/>
    <cellStyle name="20% - Accent3 12 2 4" xfId="2863" xr:uid="{00000000-0005-0000-0000-0000F90A0000}"/>
    <cellStyle name="20% - Accent3 12 3" xfId="2864" xr:uid="{00000000-0005-0000-0000-0000FA0A0000}"/>
    <cellStyle name="20% - Accent3 12 3 2" xfId="2865" xr:uid="{00000000-0005-0000-0000-0000FB0A0000}"/>
    <cellStyle name="20% - Accent3 12 3 2 2" xfId="2866" xr:uid="{00000000-0005-0000-0000-0000FC0A0000}"/>
    <cellStyle name="20% - Accent3 12 3 2 3" xfId="2867" xr:uid="{00000000-0005-0000-0000-0000FD0A0000}"/>
    <cellStyle name="20% - Accent3 12 3 2 4" xfId="2868" xr:uid="{00000000-0005-0000-0000-0000FE0A0000}"/>
    <cellStyle name="20% - Accent3 12 3 2 5" xfId="2869" xr:uid="{00000000-0005-0000-0000-0000FF0A0000}"/>
    <cellStyle name="20% - Accent3 12 3 3" xfId="2870" xr:uid="{00000000-0005-0000-0000-0000000B0000}"/>
    <cellStyle name="20% - Accent3 12 3 4" xfId="2871" xr:uid="{00000000-0005-0000-0000-0000010B0000}"/>
    <cellStyle name="20% - Accent3 12 3 4 2" xfId="2872" xr:uid="{00000000-0005-0000-0000-0000020B0000}"/>
    <cellStyle name="20% - Accent3 12 4" xfId="2873" xr:uid="{00000000-0005-0000-0000-0000030B0000}"/>
    <cellStyle name="20% - Accent3 12 4 2" xfId="2874" xr:uid="{00000000-0005-0000-0000-0000040B0000}"/>
    <cellStyle name="20% - Accent3 12 5" xfId="2875" xr:uid="{00000000-0005-0000-0000-0000050B0000}"/>
    <cellStyle name="20% - Accent3 12 5 2" xfId="2876" xr:uid="{00000000-0005-0000-0000-0000060B0000}"/>
    <cellStyle name="20% - Accent3 12 6" xfId="2877" xr:uid="{00000000-0005-0000-0000-0000070B0000}"/>
    <cellStyle name="20% - Accent3 12 7" xfId="2878" xr:uid="{00000000-0005-0000-0000-0000080B0000}"/>
    <cellStyle name="20% - Accent3 13" xfId="2879" xr:uid="{00000000-0005-0000-0000-0000090B0000}"/>
    <cellStyle name="20% - Accent3 13 2" xfId="2880" xr:uid="{00000000-0005-0000-0000-00000A0B0000}"/>
    <cellStyle name="20% - Accent3 13 2 2" xfId="2881" xr:uid="{00000000-0005-0000-0000-00000B0B0000}"/>
    <cellStyle name="20% - Accent3 13 2 3" xfId="2882" xr:uid="{00000000-0005-0000-0000-00000C0B0000}"/>
    <cellStyle name="20% - Accent3 13 2 4" xfId="2883" xr:uid="{00000000-0005-0000-0000-00000D0B0000}"/>
    <cellStyle name="20% - Accent3 13 3" xfId="2884" xr:uid="{00000000-0005-0000-0000-00000E0B0000}"/>
    <cellStyle name="20% - Accent3 13 3 2" xfId="2885" xr:uid="{00000000-0005-0000-0000-00000F0B0000}"/>
    <cellStyle name="20% - Accent3 13 3 2 2" xfId="2886" xr:uid="{00000000-0005-0000-0000-0000100B0000}"/>
    <cellStyle name="20% - Accent3 13 3 2 3" xfId="2887" xr:uid="{00000000-0005-0000-0000-0000110B0000}"/>
    <cellStyle name="20% - Accent3 13 3 2 4" xfId="2888" xr:uid="{00000000-0005-0000-0000-0000120B0000}"/>
    <cellStyle name="20% - Accent3 13 3 2 5" xfId="2889" xr:uid="{00000000-0005-0000-0000-0000130B0000}"/>
    <cellStyle name="20% - Accent3 13 3 3" xfId="2890" xr:uid="{00000000-0005-0000-0000-0000140B0000}"/>
    <cellStyle name="20% - Accent3 13 3 4" xfId="2891" xr:uid="{00000000-0005-0000-0000-0000150B0000}"/>
    <cellStyle name="20% - Accent3 13 3 4 2" xfId="2892" xr:uid="{00000000-0005-0000-0000-0000160B0000}"/>
    <cellStyle name="20% - Accent3 13 4" xfId="2893" xr:uid="{00000000-0005-0000-0000-0000170B0000}"/>
    <cellStyle name="20% - Accent3 13 4 2" xfId="2894" xr:uid="{00000000-0005-0000-0000-0000180B0000}"/>
    <cellStyle name="20% - Accent3 13 5" xfId="2895" xr:uid="{00000000-0005-0000-0000-0000190B0000}"/>
    <cellStyle name="20% - Accent3 13 6" xfId="2896" xr:uid="{00000000-0005-0000-0000-00001A0B0000}"/>
    <cellStyle name="20% - Accent3 14" xfId="2897" xr:uid="{00000000-0005-0000-0000-00001B0B0000}"/>
    <cellStyle name="20% - Accent3 14 2" xfId="2898" xr:uid="{00000000-0005-0000-0000-00001C0B0000}"/>
    <cellStyle name="20% - Accent3 14 2 2" xfId="2899" xr:uid="{00000000-0005-0000-0000-00001D0B0000}"/>
    <cellStyle name="20% - Accent3 14 2 3" xfId="2900" xr:uid="{00000000-0005-0000-0000-00001E0B0000}"/>
    <cellStyle name="20% - Accent3 14 2 4" xfId="2901" xr:uid="{00000000-0005-0000-0000-00001F0B0000}"/>
    <cellStyle name="20% - Accent3 14 3" xfId="2902" xr:uid="{00000000-0005-0000-0000-0000200B0000}"/>
    <cellStyle name="20% - Accent3 14 3 2" xfId="2903" xr:uid="{00000000-0005-0000-0000-0000210B0000}"/>
    <cellStyle name="20% - Accent3 14 3 2 2" xfId="2904" xr:uid="{00000000-0005-0000-0000-0000220B0000}"/>
    <cellStyle name="20% - Accent3 14 3 2 3" xfId="2905" xr:uid="{00000000-0005-0000-0000-0000230B0000}"/>
    <cellStyle name="20% - Accent3 14 3 2 4" xfId="2906" xr:uid="{00000000-0005-0000-0000-0000240B0000}"/>
    <cellStyle name="20% - Accent3 14 3 2 5" xfId="2907" xr:uid="{00000000-0005-0000-0000-0000250B0000}"/>
    <cellStyle name="20% - Accent3 14 3 3" xfId="2908" xr:uid="{00000000-0005-0000-0000-0000260B0000}"/>
    <cellStyle name="20% - Accent3 14 3 4" xfId="2909" xr:uid="{00000000-0005-0000-0000-0000270B0000}"/>
    <cellStyle name="20% - Accent3 14 3 4 2" xfId="2910" xr:uid="{00000000-0005-0000-0000-0000280B0000}"/>
    <cellStyle name="20% - Accent3 14 4" xfId="2911" xr:uid="{00000000-0005-0000-0000-0000290B0000}"/>
    <cellStyle name="20% - Accent3 14 4 2" xfId="2912" xr:uid="{00000000-0005-0000-0000-00002A0B0000}"/>
    <cellStyle name="20% - Accent3 14 4 3" xfId="2913" xr:uid="{00000000-0005-0000-0000-00002B0B0000}"/>
    <cellStyle name="20% - Accent3 14 5" xfId="2914" xr:uid="{00000000-0005-0000-0000-00002C0B0000}"/>
    <cellStyle name="20% - Accent3 14 6" xfId="2915" xr:uid="{00000000-0005-0000-0000-00002D0B0000}"/>
    <cellStyle name="20% - Accent3 15" xfId="2916" xr:uid="{00000000-0005-0000-0000-00002E0B0000}"/>
    <cellStyle name="20% - Accent3 15 2" xfId="2917" xr:uid="{00000000-0005-0000-0000-00002F0B0000}"/>
    <cellStyle name="20% - Accent3 15 2 2" xfId="2918" xr:uid="{00000000-0005-0000-0000-0000300B0000}"/>
    <cellStyle name="20% - Accent3 15 2 2 2" xfId="2919" xr:uid="{00000000-0005-0000-0000-0000310B0000}"/>
    <cellStyle name="20% - Accent3 15 2 2 3" xfId="2920" xr:uid="{00000000-0005-0000-0000-0000320B0000}"/>
    <cellStyle name="20% - Accent3 15 2 2 4" xfId="2921" xr:uid="{00000000-0005-0000-0000-0000330B0000}"/>
    <cellStyle name="20% - Accent3 15 2 2 4 2" xfId="2922" xr:uid="{00000000-0005-0000-0000-0000340B0000}"/>
    <cellStyle name="20% - Accent3 15 2 3" xfId="2923" xr:uid="{00000000-0005-0000-0000-0000350B0000}"/>
    <cellStyle name="20% - Accent3 15 2 4" xfId="2924" xr:uid="{00000000-0005-0000-0000-0000360B0000}"/>
    <cellStyle name="20% - Accent3 15 2 5" xfId="2925" xr:uid="{00000000-0005-0000-0000-0000370B0000}"/>
    <cellStyle name="20% - Accent3 15 2 6" xfId="2926" xr:uid="{00000000-0005-0000-0000-0000380B0000}"/>
    <cellStyle name="20% - Accent3 15 3" xfId="2927" xr:uid="{00000000-0005-0000-0000-0000390B0000}"/>
    <cellStyle name="20% - Accent3 15 3 2" xfId="2928" xr:uid="{00000000-0005-0000-0000-00003A0B0000}"/>
    <cellStyle name="20% - Accent3 15 3 2 2" xfId="2929" xr:uid="{00000000-0005-0000-0000-00003B0B0000}"/>
    <cellStyle name="20% - Accent3 15 3 2 3" xfId="2930" xr:uid="{00000000-0005-0000-0000-00003C0B0000}"/>
    <cellStyle name="20% - Accent3 15 3 2 4" xfId="2931" xr:uid="{00000000-0005-0000-0000-00003D0B0000}"/>
    <cellStyle name="20% - Accent3 15 3 2 5" xfId="2932" xr:uid="{00000000-0005-0000-0000-00003E0B0000}"/>
    <cellStyle name="20% - Accent3 15 3 3" xfId="2933" xr:uid="{00000000-0005-0000-0000-00003F0B0000}"/>
    <cellStyle name="20% - Accent3 15 3 4" xfId="2934" xr:uid="{00000000-0005-0000-0000-0000400B0000}"/>
    <cellStyle name="20% - Accent3 15 3 4 2" xfId="2935" xr:uid="{00000000-0005-0000-0000-0000410B0000}"/>
    <cellStyle name="20% - Accent3 15 4" xfId="2936" xr:uid="{00000000-0005-0000-0000-0000420B0000}"/>
    <cellStyle name="20% - Accent3 15 4 2" xfId="2937" xr:uid="{00000000-0005-0000-0000-0000430B0000}"/>
    <cellStyle name="20% - Accent3 15 5" xfId="2938" xr:uid="{00000000-0005-0000-0000-0000440B0000}"/>
    <cellStyle name="20% - Accent3 15 6" xfId="2939" xr:uid="{00000000-0005-0000-0000-0000450B0000}"/>
    <cellStyle name="20% - Accent3 16" xfId="2940" xr:uid="{00000000-0005-0000-0000-0000460B0000}"/>
    <cellStyle name="20% - Accent3 16 2" xfId="2941" xr:uid="{00000000-0005-0000-0000-0000470B0000}"/>
    <cellStyle name="20% - Accent3 16 3" xfId="2942" xr:uid="{00000000-0005-0000-0000-0000480B0000}"/>
    <cellStyle name="20% - Accent3 16 4" xfId="2943" xr:uid="{00000000-0005-0000-0000-0000490B0000}"/>
    <cellStyle name="20% - Accent3 17" xfId="2944" xr:uid="{00000000-0005-0000-0000-00004A0B0000}"/>
    <cellStyle name="20% - Accent3 18" xfId="2945" xr:uid="{00000000-0005-0000-0000-00004B0B0000}"/>
    <cellStyle name="20% - Accent3 19" xfId="2946" xr:uid="{00000000-0005-0000-0000-00004C0B0000}"/>
    <cellStyle name="20% - Accent3 2" xfId="2947" xr:uid="{00000000-0005-0000-0000-00004D0B0000}"/>
    <cellStyle name="20% - Accent3 2 2" xfId="2948" xr:uid="{00000000-0005-0000-0000-00004E0B0000}"/>
    <cellStyle name="20% - Accent3 2 2 2" xfId="2949" xr:uid="{00000000-0005-0000-0000-00004F0B0000}"/>
    <cellStyle name="20% - Accent3 2 2 2 2" xfId="2950" xr:uid="{00000000-0005-0000-0000-0000500B0000}"/>
    <cellStyle name="20% - Accent3 2 2 2 2 2" xfId="2951" xr:uid="{00000000-0005-0000-0000-0000510B0000}"/>
    <cellStyle name="20% - Accent3 2 2 2 2 3" xfId="2952" xr:uid="{00000000-0005-0000-0000-0000520B0000}"/>
    <cellStyle name="20% - Accent3 2 2 2 2 4" xfId="2953" xr:uid="{00000000-0005-0000-0000-0000530B0000}"/>
    <cellStyle name="20% - Accent3 2 2 2 3" xfId="2954" xr:uid="{00000000-0005-0000-0000-0000540B0000}"/>
    <cellStyle name="20% - Accent3 2 2 2 3 2" xfId="2955" xr:uid="{00000000-0005-0000-0000-0000550B0000}"/>
    <cellStyle name="20% - Accent3 2 2 2 3 3" xfId="2956" xr:uid="{00000000-0005-0000-0000-0000560B0000}"/>
    <cellStyle name="20% - Accent3 2 2 2 3 4" xfId="2957" xr:uid="{00000000-0005-0000-0000-0000570B0000}"/>
    <cellStyle name="20% - Accent3 2 2 2 4" xfId="2958" xr:uid="{00000000-0005-0000-0000-0000580B0000}"/>
    <cellStyle name="20% - Accent3 2 2 2 4 2" xfId="2959" xr:uid="{00000000-0005-0000-0000-0000590B0000}"/>
    <cellStyle name="20% - Accent3 2 2 2 4 3" xfId="2960" xr:uid="{00000000-0005-0000-0000-00005A0B0000}"/>
    <cellStyle name="20% - Accent3 2 2 2 4 4" xfId="2961" xr:uid="{00000000-0005-0000-0000-00005B0B0000}"/>
    <cellStyle name="20% - Accent3 2 2 2 5" xfId="2962" xr:uid="{00000000-0005-0000-0000-00005C0B0000}"/>
    <cellStyle name="20% - Accent3 2 2 2 6" xfId="2963" xr:uid="{00000000-0005-0000-0000-00005D0B0000}"/>
    <cellStyle name="20% - Accent3 2 2 3" xfId="2964" xr:uid="{00000000-0005-0000-0000-00005E0B0000}"/>
    <cellStyle name="20% - Accent3 2 2 3 2" xfId="2965" xr:uid="{00000000-0005-0000-0000-00005F0B0000}"/>
    <cellStyle name="20% - Accent3 2 2 3 3" xfId="2966" xr:uid="{00000000-0005-0000-0000-0000600B0000}"/>
    <cellStyle name="20% - Accent3 2 2 4" xfId="2967" xr:uid="{00000000-0005-0000-0000-0000610B0000}"/>
    <cellStyle name="20% - Accent3 2 2 4 2" xfId="2968" xr:uid="{00000000-0005-0000-0000-0000620B0000}"/>
    <cellStyle name="20% - Accent3 2 2 4 3" xfId="2969" xr:uid="{00000000-0005-0000-0000-0000630B0000}"/>
    <cellStyle name="20% - Accent3 2 2 4 4" xfId="2970" xr:uid="{00000000-0005-0000-0000-0000640B0000}"/>
    <cellStyle name="20% - Accent3 2 2 5" xfId="2971" xr:uid="{00000000-0005-0000-0000-0000650B0000}"/>
    <cellStyle name="20% - Accent3 2 2 5 2" xfId="2972" xr:uid="{00000000-0005-0000-0000-0000660B0000}"/>
    <cellStyle name="20% - Accent3 2 2 5 3" xfId="2973" xr:uid="{00000000-0005-0000-0000-0000670B0000}"/>
    <cellStyle name="20% - Accent3 2 2 5 4" xfId="2974" xr:uid="{00000000-0005-0000-0000-0000680B0000}"/>
    <cellStyle name="20% - Accent3 2 2 6" xfId="2975" xr:uid="{00000000-0005-0000-0000-0000690B0000}"/>
    <cellStyle name="20% - Accent3 2 2 6 2" xfId="2976" xr:uid="{00000000-0005-0000-0000-00006A0B0000}"/>
    <cellStyle name="20% - Accent3 2 2 6 3" xfId="2977" xr:uid="{00000000-0005-0000-0000-00006B0B0000}"/>
    <cellStyle name="20% - Accent3 2 2 6 4" xfId="2978" xr:uid="{00000000-0005-0000-0000-00006C0B0000}"/>
    <cellStyle name="20% - Accent3 2 2 7" xfId="2979" xr:uid="{00000000-0005-0000-0000-00006D0B0000}"/>
    <cellStyle name="20% - Accent3 2 2 8" xfId="2980" xr:uid="{00000000-0005-0000-0000-00006E0B0000}"/>
    <cellStyle name="20% - Accent3 2 3" xfId="2981" xr:uid="{00000000-0005-0000-0000-00006F0B0000}"/>
    <cellStyle name="20% - Accent3 2 3 2" xfId="2982" xr:uid="{00000000-0005-0000-0000-0000700B0000}"/>
    <cellStyle name="20% - Accent3 2 3 2 2" xfId="2983" xr:uid="{00000000-0005-0000-0000-0000710B0000}"/>
    <cellStyle name="20% - Accent3 2 3 2 3" xfId="2984" xr:uid="{00000000-0005-0000-0000-0000720B0000}"/>
    <cellStyle name="20% - Accent3 2 3 2 4" xfId="2985" xr:uid="{00000000-0005-0000-0000-0000730B0000}"/>
    <cellStyle name="20% - Accent3 2 3 3" xfId="2986" xr:uid="{00000000-0005-0000-0000-0000740B0000}"/>
    <cellStyle name="20% - Accent3 2 3 4" xfId="2987" xr:uid="{00000000-0005-0000-0000-0000750B0000}"/>
    <cellStyle name="20% - Accent3 2 3 5" xfId="2988" xr:uid="{00000000-0005-0000-0000-0000760B0000}"/>
    <cellStyle name="20% - Accent3 2 3 6" xfId="2989" xr:uid="{00000000-0005-0000-0000-0000770B0000}"/>
    <cellStyle name="20% - Accent3 2 4" xfId="2990" xr:uid="{00000000-0005-0000-0000-0000780B0000}"/>
    <cellStyle name="20% - Accent3 2 4 2" xfId="2991" xr:uid="{00000000-0005-0000-0000-0000790B0000}"/>
    <cellStyle name="20% - Accent3 2 4 2 2" xfId="2992" xr:uid="{00000000-0005-0000-0000-00007A0B0000}"/>
    <cellStyle name="20% - Accent3 2 4 2 2 2" xfId="2993" xr:uid="{00000000-0005-0000-0000-00007B0B0000}"/>
    <cellStyle name="20% - Accent3 2 4 2 2 3" xfId="2994" xr:uid="{00000000-0005-0000-0000-00007C0B0000}"/>
    <cellStyle name="20% - Accent3 2 4 2 2 4" xfId="2995" xr:uid="{00000000-0005-0000-0000-00007D0B0000}"/>
    <cellStyle name="20% - Accent3 2 4 2 3" xfId="2996" xr:uid="{00000000-0005-0000-0000-00007E0B0000}"/>
    <cellStyle name="20% - Accent3 2 4 2 3 2" xfId="2997" xr:uid="{00000000-0005-0000-0000-00007F0B0000}"/>
    <cellStyle name="20% - Accent3 2 4 2 3 3" xfId="2998" xr:uid="{00000000-0005-0000-0000-0000800B0000}"/>
    <cellStyle name="20% - Accent3 2 4 2 3 4" xfId="2999" xr:uid="{00000000-0005-0000-0000-0000810B0000}"/>
    <cellStyle name="20% - Accent3 2 4 2 4" xfId="3000" xr:uid="{00000000-0005-0000-0000-0000820B0000}"/>
    <cellStyle name="20% - Accent3 2 4 2 4 2" xfId="3001" xr:uid="{00000000-0005-0000-0000-0000830B0000}"/>
    <cellStyle name="20% - Accent3 2 4 2 4 3" xfId="3002" xr:uid="{00000000-0005-0000-0000-0000840B0000}"/>
    <cellStyle name="20% - Accent3 2 4 2 4 4" xfId="3003" xr:uid="{00000000-0005-0000-0000-0000850B0000}"/>
    <cellStyle name="20% - Accent3 2 4 2 5" xfId="3004" xr:uid="{00000000-0005-0000-0000-0000860B0000}"/>
    <cellStyle name="20% - Accent3 2 4 2 6" xfId="3005" xr:uid="{00000000-0005-0000-0000-0000870B0000}"/>
    <cellStyle name="20% - Accent3 2 4 3" xfId="3006" xr:uid="{00000000-0005-0000-0000-0000880B0000}"/>
    <cellStyle name="20% - Accent3 2 4 3 2" xfId="3007" xr:uid="{00000000-0005-0000-0000-0000890B0000}"/>
    <cellStyle name="20% - Accent3 2 4 3 3" xfId="3008" xr:uid="{00000000-0005-0000-0000-00008A0B0000}"/>
    <cellStyle name="20% - Accent3 2 4 4" xfId="3009" xr:uid="{00000000-0005-0000-0000-00008B0B0000}"/>
    <cellStyle name="20% - Accent3 2 4 4 2" xfId="3010" xr:uid="{00000000-0005-0000-0000-00008C0B0000}"/>
    <cellStyle name="20% - Accent3 2 4 4 3" xfId="3011" xr:uid="{00000000-0005-0000-0000-00008D0B0000}"/>
    <cellStyle name="20% - Accent3 2 4 4 4" xfId="3012" xr:uid="{00000000-0005-0000-0000-00008E0B0000}"/>
    <cellStyle name="20% - Accent3 2 4 5" xfId="3013" xr:uid="{00000000-0005-0000-0000-00008F0B0000}"/>
    <cellStyle name="20% - Accent3 2 4 5 2" xfId="3014" xr:uid="{00000000-0005-0000-0000-0000900B0000}"/>
    <cellStyle name="20% - Accent3 2 4 5 3" xfId="3015" xr:uid="{00000000-0005-0000-0000-0000910B0000}"/>
    <cellStyle name="20% - Accent3 2 4 5 4" xfId="3016" xr:uid="{00000000-0005-0000-0000-0000920B0000}"/>
    <cellStyle name="20% - Accent3 2 4 6" xfId="3017" xr:uid="{00000000-0005-0000-0000-0000930B0000}"/>
    <cellStyle name="20% - Accent3 2 4 6 2" xfId="3018" xr:uid="{00000000-0005-0000-0000-0000940B0000}"/>
    <cellStyle name="20% - Accent3 2 4 6 3" xfId="3019" xr:uid="{00000000-0005-0000-0000-0000950B0000}"/>
    <cellStyle name="20% - Accent3 2 4 6 4" xfId="3020" xr:uid="{00000000-0005-0000-0000-0000960B0000}"/>
    <cellStyle name="20% - Accent3 2 4 7" xfId="3021" xr:uid="{00000000-0005-0000-0000-0000970B0000}"/>
    <cellStyle name="20% - Accent3 2 4 8" xfId="3022" xr:uid="{00000000-0005-0000-0000-0000980B0000}"/>
    <cellStyle name="20% - Accent3 2 5" xfId="3023" xr:uid="{00000000-0005-0000-0000-0000990B0000}"/>
    <cellStyle name="20% - Accent3 2 5 2" xfId="3024" xr:uid="{00000000-0005-0000-0000-00009A0B0000}"/>
    <cellStyle name="20% - Accent3 2 5 2 2" xfId="3025" xr:uid="{00000000-0005-0000-0000-00009B0B0000}"/>
    <cellStyle name="20% - Accent3 2 5 2 3" xfId="3026" xr:uid="{00000000-0005-0000-0000-00009C0B0000}"/>
    <cellStyle name="20% - Accent3 2 5 2 4" xfId="3027" xr:uid="{00000000-0005-0000-0000-00009D0B0000}"/>
    <cellStyle name="20% - Accent3 2 5 3" xfId="3028" xr:uid="{00000000-0005-0000-0000-00009E0B0000}"/>
    <cellStyle name="20% - Accent3 2 5 3 2" xfId="3029" xr:uid="{00000000-0005-0000-0000-00009F0B0000}"/>
    <cellStyle name="20% - Accent3 2 5 3 3" xfId="3030" xr:uid="{00000000-0005-0000-0000-0000A00B0000}"/>
    <cellStyle name="20% - Accent3 2 5 3 4" xfId="3031" xr:uid="{00000000-0005-0000-0000-0000A10B0000}"/>
    <cellStyle name="20% - Accent3 2 5 4" xfId="3032" xr:uid="{00000000-0005-0000-0000-0000A20B0000}"/>
    <cellStyle name="20% - Accent3 2 5 4 2" xfId="3033" xr:uid="{00000000-0005-0000-0000-0000A30B0000}"/>
    <cellStyle name="20% - Accent3 2 5 4 3" xfId="3034" xr:uid="{00000000-0005-0000-0000-0000A40B0000}"/>
    <cellStyle name="20% - Accent3 2 5 4 4" xfId="3035" xr:uid="{00000000-0005-0000-0000-0000A50B0000}"/>
    <cellStyle name="20% - Accent3 2 5 5" xfId="3036" xr:uid="{00000000-0005-0000-0000-0000A60B0000}"/>
    <cellStyle name="20% - Accent3 2 5 6" xfId="3037" xr:uid="{00000000-0005-0000-0000-0000A70B0000}"/>
    <cellStyle name="20% - Accent3 2 6" xfId="3038" xr:uid="{00000000-0005-0000-0000-0000A80B0000}"/>
    <cellStyle name="20% - Accent3 2 6 2" xfId="3039" xr:uid="{00000000-0005-0000-0000-0000A90B0000}"/>
    <cellStyle name="20% - Accent3 2 6 2 2" xfId="3040" xr:uid="{00000000-0005-0000-0000-0000AA0B0000}"/>
    <cellStyle name="20% - Accent3 2 6 2 3" xfId="3041" xr:uid="{00000000-0005-0000-0000-0000AB0B0000}"/>
    <cellStyle name="20% - Accent3 2 6 2 4" xfId="3042" xr:uid="{00000000-0005-0000-0000-0000AC0B0000}"/>
    <cellStyle name="20% - Accent3 2 6 3" xfId="3043" xr:uid="{00000000-0005-0000-0000-0000AD0B0000}"/>
    <cellStyle name="20% - Accent3 2 6 3 2" xfId="3044" xr:uid="{00000000-0005-0000-0000-0000AE0B0000}"/>
    <cellStyle name="20% - Accent3 2 6 3 3" xfId="3045" xr:uid="{00000000-0005-0000-0000-0000AF0B0000}"/>
    <cellStyle name="20% - Accent3 2 6 3 4" xfId="3046" xr:uid="{00000000-0005-0000-0000-0000B00B0000}"/>
    <cellStyle name="20% - Accent3 2 6 4" xfId="3047" xr:uid="{00000000-0005-0000-0000-0000B10B0000}"/>
    <cellStyle name="20% - Accent3 2 6 5" xfId="3048" xr:uid="{00000000-0005-0000-0000-0000B20B0000}"/>
    <cellStyle name="20% - Accent3 2 6 6" xfId="3049" xr:uid="{00000000-0005-0000-0000-0000B30B0000}"/>
    <cellStyle name="20% - Accent3 2 7" xfId="3050" xr:uid="{00000000-0005-0000-0000-0000B40B0000}"/>
    <cellStyle name="20% - Accent3 2 7 2" xfId="3051" xr:uid="{00000000-0005-0000-0000-0000B50B0000}"/>
    <cellStyle name="20% - Accent3 2 7 3" xfId="3052" xr:uid="{00000000-0005-0000-0000-0000B60B0000}"/>
    <cellStyle name="20% - Accent3 2 8" xfId="3053" xr:uid="{00000000-0005-0000-0000-0000B70B0000}"/>
    <cellStyle name="20% - Accent3 2 9" xfId="3054" xr:uid="{00000000-0005-0000-0000-0000B80B0000}"/>
    <cellStyle name="20% - Accent3 2_AFS template" xfId="3055" xr:uid="{00000000-0005-0000-0000-0000B90B0000}"/>
    <cellStyle name="20% - Accent3 3" xfId="3056" xr:uid="{00000000-0005-0000-0000-0000BA0B0000}"/>
    <cellStyle name="20% - Accent3 3 2" xfId="3057" xr:uid="{00000000-0005-0000-0000-0000BB0B0000}"/>
    <cellStyle name="20% - Accent3 3 2 2" xfId="3058" xr:uid="{00000000-0005-0000-0000-0000BC0B0000}"/>
    <cellStyle name="20% - Accent3 3 2 2 2" xfId="3059" xr:uid="{00000000-0005-0000-0000-0000BD0B0000}"/>
    <cellStyle name="20% - Accent3 3 2 2 3" xfId="3060" xr:uid="{00000000-0005-0000-0000-0000BE0B0000}"/>
    <cellStyle name="20% - Accent3 3 2 2 4" xfId="3061" xr:uid="{00000000-0005-0000-0000-0000BF0B0000}"/>
    <cellStyle name="20% - Accent3 3 2 3" xfId="3062" xr:uid="{00000000-0005-0000-0000-0000C00B0000}"/>
    <cellStyle name="20% - Accent3 3 2 4" xfId="3063" xr:uid="{00000000-0005-0000-0000-0000C10B0000}"/>
    <cellStyle name="20% - Accent3 3 2 5" xfId="3064" xr:uid="{00000000-0005-0000-0000-0000C20B0000}"/>
    <cellStyle name="20% - Accent3 3 2 6" xfId="3065" xr:uid="{00000000-0005-0000-0000-0000C30B0000}"/>
    <cellStyle name="20% - Accent3 3 3" xfId="3066" xr:uid="{00000000-0005-0000-0000-0000C40B0000}"/>
    <cellStyle name="20% - Accent3 3 3 2" xfId="3067" xr:uid="{00000000-0005-0000-0000-0000C50B0000}"/>
    <cellStyle name="20% - Accent3 3 3 2 2" xfId="3068" xr:uid="{00000000-0005-0000-0000-0000C60B0000}"/>
    <cellStyle name="20% - Accent3 3 3 3" xfId="3069" xr:uid="{00000000-0005-0000-0000-0000C70B0000}"/>
    <cellStyle name="20% - Accent3 3 3 3 2" xfId="3070" xr:uid="{00000000-0005-0000-0000-0000C80B0000}"/>
    <cellStyle name="20% - Accent3 3 3 3 3" xfId="3071" xr:uid="{00000000-0005-0000-0000-0000C90B0000}"/>
    <cellStyle name="20% - Accent3 3 3 3 4" xfId="3072" xr:uid="{00000000-0005-0000-0000-0000CA0B0000}"/>
    <cellStyle name="20% - Accent3 3 3 4" xfId="3073" xr:uid="{00000000-0005-0000-0000-0000CB0B0000}"/>
    <cellStyle name="20% - Accent3 3 3 5" xfId="3074" xr:uid="{00000000-0005-0000-0000-0000CC0B0000}"/>
    <cellStyle name="20% - Accent3 3 4" xfId="3075" xr:uid="{00000000-0005-0000-0000-0000CD0B0000}"/>
    <cellStyle name="20% - Accent3 3 4 2" xfId="3076" xr:uid="{00000000-0005-0000-0000-0000CE0B0000}"/>
    <cellStyle name="20% - Accent3 3 4 2 2" xfId="3077" xr:uid="{00000000-0005-0000-0000-0000CF0B0000}"/>
    <cellStyle name="20% - Accent3 3 4 2 3" xfId="3078" xr:uid="{00000000-0005-0000-0000-0000D00B0000}"/>
    <cellStyle name="20% - Accent3 3 4 2 3 2" xfId="3079" xr:uid="{00000000-0005-0000-0000-0000D10B0000}"/>
    <cellStyle name="20% - Accent3 3 4 2 3 3" xfId="3080" xr:uid="{00000000-0005-0000-0000-0000D20B0000}"/>
    <cellStyle name="20% - Accent3 3 4 2 3 4" xfId="3081" xr:uid="{00000000-0005-0000-0000-0000D30B0000}"/>
    <cellStyle name="20% - Accent3 3 4 2 4" xfId="3082" xr:uid="{00000000-0005-0000-0000-0000D40B0000}"/>
    <cellStyle name="20% - Accent3 3 4 3" xfId="3083" xr:uid="{00000000-0005-0000-0000-0000D50B0000}"/>
    <cellStyle name="20% - Accent3 3 4 3 2" xfId="3084" xr:uid="{00000000-0005-0000-0000-0000D60B0000}"/>
    <cellStyle name="20% - Accent3 3 4 3 3" xfId="3085" xr:uid="{00000000-0005-0000-0000-0000D70B0000}"/>
    <cellStyle name="20% - Accent3 3 4 4" xfId="3086" xr:uid="{00000000-0005-0000-0000-0000D80B0000}"/>
    <cellStyle name="20% - Accent3 3 4 4 2" xfId="3087" xr:uid="{00000000-0005-0000-0000-0000D90B0000}"/>
    <cellStyle name="20% - Accent3 3 4 4 3" xfId="3088" xr:uid="{00000000-0005-0000-0000-0000DA0B0000}"/>
    <cellStyle name="20% - Accent3 3 4 5" xfId="3089" xr:uid="{00000000-0005-0000-0000-0000DB0B0000}"/>
    <cellStyle name="20% - Accent3 3 4 6" xfId="3090" xr:uid="{00000000-0005-0000-0000-0000DC0B0000}"/>
    <cellStyle name="20% - Accent3 3 5" xfId="3091" xr:uid="{00000000-0005-0000-0000-0000DD0B0000}"/>
    <cellStyle name="20% - Accent3 3 5 2" xfId="3092" xr:uid="{00000000-0005-0000-0000-0000DE0B0000}"/>
    <cellStyle name="20% - Accent3 3 5 2 2" xfId="3093" xr:uid="{00000000-0005-0000-0000-0000DF0B0000}"/>
    <cellStyle name="20% - Accent3 3 5 2 3" xfId="3094" xr:uid="{00000000-0005-0000-0000-0000E00B0000}"/>
    <cellStyle name="20% - Accent3 3 5 2 4" xfId="3095" xr:uid="{00000000-0005-0000-0000-0000E10B0000}"/>
    <cellStyle name="20% - Accent3 3 5 3" xfId="3096" xr:uid="{00000000-0005-0000-0000-0000E20B0000}"/>
    <cellStyle name="20% - Accent3 3 5 3 2" xfId="3097" xr:uid="{00000000-0005-0000-0000-0000E30B0000}"/>
    <cellStyle name="20% - Accent3 3 5 3 3" xfId="3098" xr:uid="{00000000-0005-0000-0000-0000E40B0000}"/>
    <cellStyle name="20% - Accent3 3 5 3 4" xfId="3099" xr:uid="{00000000-0005-0000-0000-0000E50B0000}"/>
    <cellStyle name="20% - Accent3 3 5 4" xfId="3100" xr:uid="{00000000-0005-0000-0000-0000E60B0000}"/>
    <cellStyle name="20% - Accent3 3 5 4 2" xfId="3101" xr:uid="{00000000-0005-0000-0000-0000E70B0000}"/>
    <cellStyle name="20% - Accent3 3 5 4 3" xfId="3102" xr:uid="{00000000-0005-0000-0000-0000E80B0000}"/>
    <cellStyle name="20% - Accent3 3 5 5" xfId="3103" xr:uid="{00000000-0005-0000-0000-0000E90B0000}"/>
    <cellStyle name="20% - Accent3 3 5 6" xfId="3104" xr:uid="{00000000-0005-0000-0000-0000EA0B0000}"/>
    <cellStyle name="20% - Accent3 3 6" xfId="3105" xr:uid="{00000000-0005-0000-0000-0000EB0B0000}"/>
    <cellStyle name="20% - Accent3 3 6 2" xfId="3106" xr:uid="{00000000-0005-0000-0000-0000EC0B0000}"/>
    <cellStyle name="20% - Accent3 3 6 3" xfId="3107" xr:uid="{00000000-0005-0000-0000-0000ED0B0000}"/>
    <cellStyle name="20% - Accent3 3 6 4" xfId="3108" xr:uid="{00000000-0005-0000-0000-0000EE0B0000}"/>
    <cellStyle name="20% - Accent3 3 7" xfId="3109" xr:uid="{00000000-0005-0000-0000-0000EF0B0000}"/>
    <cellStyle name="20% - Accent3 3 7 2" xfId="3110" xr:uid="{00000000-0005-0000-0000-0000F00B0000}"/>
    <cellStyle name="20% - Accent3 3 7 3" xfId="3111" xr:uid="{00000000-0005-0000-0000-0000F10B0000}"/>
    <cellStyle name="20% - Accent3 3 7 4" xfId="3112" xr:uid="{00000000-0005-0000-0000-0000F20B0000}"/>
    <cellStyle name="20% - Accent3 3 8" xfId="3113" xr:uid="{00000000-0005-0000-0000-0000F30B0000}"/>
    <cellStyle name="20% - Accent3 3 9" xfId="3114" xr:uid="{00000000-0005-0000-0000-0000F40B0000}"/>
    <cellStyle name="20% - Accent3 3_AFS template" xfId="3115" xr:uid="{00000000-0005-0000-0000-0000F50B0000}"/>
    <cellStyle name="20% - Accent3 4" xfId="3116" xr:uid="{00000000-0005-0000-0000-0000F60B0000}"/>
    <cellStyle name="20% - Accent3 4 2" xfId="3117" xr:uid="{00000000-0005-0000-0000-0000F70B0000}"/>
    <cellStyle name="20% - Accent3 4 2 2" xfId="3118" xr:uid="{00000000-0005-0000-0000-0000F80B0000}"/>
    <cellStyle name="20% - Accent3 4 2 3" xfId="3119" xr:uid="{00000000-0005-0000-0000-0000F90B0000}"/>
    <cellStyle name="20% - Accent3 4 2 4" xfId="3120" xr:uid="{00000000-0005-0000-0000-0000FA0B0000}"/>
    <cellStyle name="20% - Accent3 4 3" xfId="3121" xr:uid="{00000000-0005-0000-0000-0000FB0B0000}"/>
    <cellStyle name="20% - Accent3 4 3 2" xfId="3122" xr:uid="{00000000-0005-0000-0000-0000FC0B0000}"/>
    <cellStyle name="20% - Accent3 4 3 2 2" xfId="3123" xr:uid="{00000000-0005-0000-0000-0000FD0B0000}"/>
    <cellStyle name="20% - Accent3 4 3 2 3" xfId="3124" xr:uid="{00000000-0005-0000-0000-0000FE0B0000}"/>
    <cellStyle name="20% - Accent3 4 3 2 4" xfId="3125" xr:uid="{00000000-0005-0000-0000-0000FF0B0000}"/>
    <cellStyle name="20% - Accent3 4 3 2 5" xfId="3126" xr:uid="{00000000-0005-0000-0000-0000000C0000}"/>
    <cellStyle name="20% - Accent3 4 3 3" xfId="3127" xr:uid="{00000000-0005-0000-0000-0000010C0000}"/>
    <cellStyle name="20% - Accent3 4 3 4" xfId="3128" xr:uid="{00000000-0005-0000-0000-0000020C0000}"/>
    <cellStyle name="20% - Accent3 4 3 4 2" xfId="3129" xr:uid="{00000000-0005-0000-0000-0000030C0000}"/>
    <cellStyle name="20% - Accent3 4 4" xfId="3130" xr:uid="{00000000-0005-0000-0000-0000040C0000}"/>
    <cellStyle name="20% - Accent3 4 4 2" xfId="3131" xr:uid="{00000000-0005-0000-0000-0000050C0000}"/>
    <cellStyle name="20% - Accent3 4 4 2 2" xfId="3132" xr:uid="{00000000-0005-0000-0000-0000060C0000}"/>
    <cellStyle name="20% - Accent3 4 4 2 3" xfId="3133" xr:uid="{00000000-0005-0000-0000-0000070C0000}"/>
    <cellStyle name="20% - Accent3 4 4 3" xfId="3134" xr:uid="{00000000-0005-0000-0000-0000080C0000}"/>
    <cellStyle name="20% - Accent3 4 5" xfId="3135" xr:uid="{00000000-0005-0000-0000-0000090C0000}"/>
    <cellStyle name="20% - Accent3 4 5 2" xfId="3136" xr:uid="{00000000-0005-0000-0000-00000A0C0000}"/>
    <cellStyle name="20% - Accent3 4 6" xfId="3137" xr:uid="{00000000-0005-0000-0000-00000B0C0000}"/>
    <cellStyle name="20% - Accent3 4 7" xfId="3138" xr:uid="{00000000-0005-0000-0000-00000C0C0000}"/>
    <cellStyle name="20% - Accent3 5" xfId="3139" xr:uid="{00000000-0005-0000-0000-00000D0C0000}"/>
    <cellStyle name="20% - Accent3 5 2" xfId="3140" xr:uid="{00000000-0005-0000-0000-00000E0C0000}"/>
    <cellStyle name="20% - Accent3 5 2 2" xfId="3141" xr:uid="{00000000-0005-0000-0000-00000F0C0000}"/>
    <cellStyle name="20% - Accent3 5 2 3" xfId="3142" xr:uid="{00000000-0005-0000-0000-0000100C0000}"/>
    <cellStyle name="20% - Accent3 5 2 4" xfId="3143" xr:uid="{00000000-0005-0000-0000-0000110C0000}"/>
    <cellStyle name="20% - Accent3 5 3" xfId="3144" xr:uid="{00000000-0005-0000-0000-0000120C0000}"/>
    <cellStyle name="20% - Accent3 5 4" xfId="3145" xr:uid="{00000000-0005-0000-0000-0000130C0000}"/>
    <cellStyle name="20% - Accent3 5 5" xfId="3146" xr:uid="{00000000-0005-0000-0000-0000140C0000}"/>
    <cellStyle name="20% - Accent3 5 6" xfId="3147" xr:uid="{00000000-0005-0000-0000-0000150C0000}"/>
    <cellStyle name="20% - Accent3 6" xfId="3148" xr:uid="{00000000-0005-0000-0000-0000160C0000}"/>
    <cellStyle name="20% - Accent3 6 2" xfId="3149" xr:uid="{00000000-0005-0000-0000-0000170C0000}"/>
    <cellStyle name="20% - Accent3 6 2 2" xfId="3150" xr:uid="{00000000-0005-0000-0000-0000180C0000}"/>
    <cellStyle name="20% - Accent3 6 2 3" xfId="3151" xr:uid="{00000000-0005-0000-0000-0000190C0000}"/>
    <cellStyle name="20% - Accent3 6 2 4" xfId="3152" xr:uid="{00000000-0005-0000-0000-00001A0C0000}"/>
    <cellStyle name="20% - Accent3 6 3" xfId="3153" xr:uid="{00000000-0005-0000-0000-00001B0C0000}"/>
    <cellStyle name="20% - Accent3 6 4" xfId="3154" xr:uid="{00000000-0005-0000-0000-00001C0C0000}"/>
    <cellStyle name="20% - Accent3 6 5" xfId="3155" xr:uid="{00000000-0005-0000-0000-00001D0C0000}"/>
    <cellStyle name="20% - Accent3 6 6" xfId="3156" xr:uid="{00000000-0005-0000-0000-00001E0C0000}"/>
    <cellStyle name="20% - Accent3 7" xfId="3157" xr:uid="{00000000-0005-0000-0000-00001F0C0000}"/>
    <cellStyle name="20% - Accent3 7 2" xfId="3158" xr:uid="{00000000-0005-0000-0000-0000200C0000}"/>
    <cellStyle name="20% - Accent3 7 2 2" xfId="3159" xr:uid="{00000000-0005-0000-0000-0000210C0000}"/>
    <cellStyle name="20% - Accent3 7 2 3" xfId="3160" xr:uid="{00000000-0005-0000-0000-0000220C0000}"/>
    <cellStyle name="20% - Accent3 7 2 4" xfId="3161" xr:uid="{00000000-0005-0000-0000-0000230C0000}"/>
    <cellStyle name="20% - Accent3 7 3" xfId="3162" xr:uid="{00000000-0005-0000-0000-0000240C0000}"/>
    <cellStyle name="20% - Accent3 7 4" xfId="3163" xr:uid="{00000000-0005-0000-0000-0000250C0000}"/>
    <cellStyle name="20% - Accent3 7 5" xfId="3164" xr:uid="{00000000-0005-0000-0000-0000260C0000}"/>
    <cellStyle name="20% - Accent3 7 6" xfId="3165" xr:uid="{00000000-0005-0000-0000-0000270C0000}"/>
    <cellStyle name="20% - Accent3 8" xfId="3166" xr:uid="{00000000-0005-0000-0000-0000280C0000}"/>
    <cellStyle name="20% - Accent3 8 2" xfId="3167" xr:uid="{00000000-0005-0000-0000-0000290C0000}"/>
    <cellStyle name="20% - Accent3 8 2 2" xfId="3168" xr:uid="{00000000-0005-0000-0000-00002A0C0000}"/>
    <cellStyle name="20% - Accent3 8 2 3" xfId="3169" xr:uid="{00000000-0005-0000-0000-00002B0C0000}"/>
    <cellStyle name="20% - Accent3 8 2 4" xfId="3170" xr:uid="{00000000-0005-0000-0000-00002C0C0000}"/>
    <cellStyle name="20% - Accent3 8 3" xfId="3171" xr:uid="{00000000-0005-0000-0000-00002D0C0000}"/>
    <cellStyle name="20% - Accent3 8 4" xfId="3172" xr:uid="{00000000-0005-0000-0000-00002E0C0000}"/>
    <cellStyle name="20% - Accent3 8 5" xfId="3173" xr:uid="{00000000-0005-0000-0000-00002F0C0000}"/>
    <cellStyle name="20% - Accent3 8 6" xfId="3174" xr:uid="{00000000-0005-0000-0000-0000300C0000}"/>
    <cellStyle name="20% - Accent3 9" xfId="3175" xr:uid="{00000000-0005-0000-0000-0000310C0000}"/>
    <cellStyle name="20% - Accent3 9 2" xfId="3176" xr:uid="{00000000-0005-0000-0000-0000320C0000}"/>
    <cellStyle name="20% - Accent3 9 2 2" xfId="3177" xr:uid="{00000000-0005-0000-0000-0000330C0000}"/>
    <cellStyle name="20% - Accent3 9 2 3" xfId="3178" xr:uid="{00000000-0005-0000-0000-0000340C0000}"/>
    <cellStyle name="20% - Accent3 9 2 4" xfId="3179" xr:uid="{00000000-0005-0000-0000-0000350C0000}"/>
    <cellStyle name="20% - Accent3 9 3" xfId="3180" xr:uid="{00000000-0005-0000-0000-0000360C0000}"/>
    <cellStyle name="20% - Accent3 9 4" xfId="3181" xr:uid="{00000000-0005-0000-0000-0000370C0000}"/>
    <cellStyle name="20% - Accent3 9 5" xfId="3182" xr:uid="{00000000-0005-0000-0000-0000380C0000}"/>
    <cellStyle name="20% - Accent3 9 6" xfId="3183" xr:uid="{00000000-0005-0000-0000-0000390C0000}"/>
    <cellStyle name="20% - Accent4 10" xfId="3184" xr:uid="{00000000-0005-0000-0000-00003A0C0000}"/>
    <cellStyle name="20% - Accent4 10 2" xfId="3185" xr:uid="{00000000-0005-0000-0000-00003B0C0000}"/>
    <cellStyle name="20% - Accent4 10 2 2" xfId="3186" xr:uid="{00000000-0005-0000-0000-00003C0C0000}"/>
    <cellStyle name="20% - Accent4 10 2 3" xfId="3187" xr:uid="{00000000-0005-0000-0000-00003D0C0000}"/>
    <cellStyle name="20% - Accent4 10 2 4" xfId="3188" xr:uid="{00000000-0005-0000-0000-00003E0C0000}"/>
    <cellStyle name="20% - Accent4 10 3" xfId="3189" xr:uid="{00000000-0005-0000-0000-00003F0C0000}"/>
    <cellStyle name="20% - Accent4 10 4" xfId="3190" xr:uid="{00000000-0005-0000-0000-0000400C0000}"/>
    <cellStyle name="20% - Accent4 10 5" xfId="3191" xr:uid="{00000000-0005-0000-0000-0000410C0000}"/>
    <cellStyle name="20% - Accent4 10 6" xfId="3192" xr:uid="{00000000-0005-0000-0000-0000420C0000}"/>
    <cellStyle name="20% - Accent4 11" xfId="3193" xr:uid="{00000000-0005-0000-0000-0000430C0000}"/>
    <cellStyle name="20% - Accent4 11 2" xfId="3194" xr:uid="{00000000-0005-0000-0000-0000440C0000}"/>
    <cellStyle name="20% - Accent4 11 2 2" xfId="3195" xr:uid="{00000000-0005-0000-0000-0000450C0000}"/>
    <cellStyle name="20% - Accent4 11 2 3" xfId="3196" xr:uid="{00000000-0005-0000-0000-0000460C0000}"/>
    <cellStyle name="20% - Accent4 11 2 4" xfId="3197" xr:uid="{00000000-0005-0000-0000-0000470C0000}"/>
    <cellStyle name="20% - Accent4 11 3" xfId="3198" xr:uid="{00000000-0005-0000-0000-0000480C0000}"/>
    <cellStyle name="20% - Accent4 11 3 2" xfId="3199" xr:uid="{00000000-0005-0000-0000-0000490C0000}"/>
    <cellStyle name="20% - Accent4 11 3 2 2" xfId="3200" xr:uid="{00000000-0005-0000-0000-00004A0C0000}"/>
    <cellStyle name="20% - Accent4 11 3 2 3" xfId="3201" xr:uid="{00000000-0005-0000-0000-00004B0C0000}"/>
    <cellStyle name="20% - Accent4 11 3 2 4" xfId="3202" xr:uid="{00000000-0005-0000-0000-00004C0C0000}"/>
    <cellStyle name="20% - Accent4 11 3 2 5" xfId="3203" xr:uid="{00000000-0005-0000-0000-00004D0C0000}"/>
    <cellStyle name="20% - Accent4 11 3 3" xfId="3204" xr:uid="{00000000-0005-0000-0000-00004E0C0000}"/>
    <cellStyle name="20% - Accent4 11 3 4" xfId="3205" xr:uid="{00000000-0005-0000-0000-00004F0C0000}"/>
    <cellStyle name="20% - Accent4 11 3 4 2" xfId="3206" xr:uid="{00000000-0005-0000-0000-0000500C0000}"/>
    <cellStyle name="20% - Accent4 11 4" xfId="3207" xr:uid="{00000000-0005-0000-0000-0000510C0000}"/>
    <cellStyle name="20% - Accent4 11 4 2" xfId="3208" xr:uid="{00000000-0005-0000-0000-0000520C0000}"/>
    <cellStyle name="20% - Accent4 11 5" xfId="3209" xr:uid="{00000000-0005-0000-0000-0000530C0000}"/>
    <cellStyle name="20% - Accent4 11 5 2" xfId="3210" xr:uid="{00000000-0005-0000-0000-0000540C0000}"/>
    <cellStyle name="20% - Accent4 11 6" xfId="3211" xr:uid="{00000000-0005-0000-0000-0000550C0000}"/>
    <cellStyle name="20% - Accent4 11 7" xfId="3212" xr:uid="{00000000-0005-0000-0000-0000560C0000}"/>
    <cellStyle name="20% - Accent4 12" xfId="3213" xr:uid="{00000000-0005-0000-0000-0000570C0000}"/>
    <cellStyle name="20% - Accent4 12 2" xfId="3214" xr:uid="{00000000-0005-0000-0000-0000580C0000}"/>
    <cellStyle name="20% - Accent4 12 2 2" xfId="3215" xr:uid="{00000000-0005-0000-0000-0000590C0000}"/>
    <cellStyle name="20% - Accent4 12 2 3" xfId="3216" xr:uid="{00000000-0005-0000-0000-00005A0C0000}"/>
    <cellStyle name="20% - Accent4 12 2 4" xfId="3217" xr:uid="{00000000-0005-0000-0000-00005B0C0000}"/>
    <cellStyle name="20% - Accent4 12 3" xfId="3218" xr:uid="{00000000-0005-0000-0000-00005C0C0000}"/>
    <cellStyle name="20% - Accent4 12 3 2" xfId="3219" xr:uid="{00000000-0005-0000-0000-00005D0C0000}"/>
    <cellStyle name="20% - Accent4 12 3 2 2" xfId="3220" xr:uid="{00000000-0005-0000-0000-00005E0C0000}"/>
    <cellStyle name="20% - Accent4 12 3 2 3" xfId="3221" xr:uid="{00000000-0005-0000-0000-00005F0C0000}"/>
    <cellStyle name="20% - Accent4 12 3 2 4" xfId="3222" xr:uid="{00000000-0005-0000-0000-0000600C0000}"/>
    <cellStyle name="20% - Accent4 12 3 2 5" xfId="3223" xr:uid="{00000000-0005-0000-0000-0000610C0000}"/>
    <cellStyle name="20% - Accent4 12 3 3" xfId="3224" xr:uid="{00000000-0005-0000-0000-0000620C0000}"/>
    <cellStyle name="20% - Accent4 12 3 4" xfId="3225" xr:uid="{00000000-0005-0000-0000-0000630C0000}"/>
    <cellStyle name="20% - Accent4 12 3 4 2" xfId="3226" xr:uid="{00000000-0005-0000-0000-0000640C0000}"/>
    <cellStyle name="20% - Accent4 12 4" xfId="3227" xr:uid="{00000000-0005-0000-0000-0000650C0000}"/>
    <cellStyle name="20% - Accent4 12 4 2" xfId="3228" xr:uid="{00000000-0005-0000-0000-0000660C0000}"/>
    <cellStyle name="20% - Accent4 12 5" xfId="3229" xr:uid="{00000000-0005-0000-0000-0000670C0000}"/>
    <cellStyle name="20% - Accent4 12 5 2" xfId="3230" xr:uid="{00000000-0005-0000-0000-0000680C0000}"/>
    <cellStyle name="20% - Accent4 12 6" xfId="3231" xr:uid="{00000000-0005-0000-0000-0000690C0000}"/>
    <cellStyle name="20% - Accent4 12 7" xfId="3232" xr:uid="{00000000-0005-0000-0000-00006A0C0000}"/>
    <cellStyle name="20% - Accent4 13" xfId="3233" xr:uid="{00000000-0005-0000-0000-00006B0C0000}"/>
    <cellStyle name="20% - Accent4 13 2" xfId="3234" xr:uid="{00000000-0005-0000-0000-00006C0C0000}"/>
    <cellStyle name="20% - Accent4 13 2 2" xfId="3235" xr:uid="{00000000-0005-0000-0000-00006D0C0000}"/>
    <cellStyle name="20% - Accent4 13 2 3" xfId="3236" xr:uid="{00000000-0005-0000-0000-00006E0C0000}"/>
    <cellStyle name="20% - Accent4 13 2 4" xfId="3237" xr:uid="{00000000-0005-0000-0000-00006F0C0000}"/>
    <cellStyle name="20% - Accent4 13 3" xfId="3238" xr:uid="{00000000-0005-0000-0000-0000700C0000}"/>
    <cellStyle name="20% - Accent4 13 3 2" xfId="3239" xr:uid="{00000000-0005-0000-0000-0000710C0000}"/>
    <cellStyle name="20% - Accent4 13 3 2 2" xfId="3240" xr:uid="{00000000-0005-0000-0000-0000720C0000}"/>
    <cellStyle name="20% - Accent4 13 3 2 3" xfId="3241" xr:uid="{00000000-0005-0000-0000-0000730C0000}"/>
    <cellStyle name="20% - Accent4 13 3 2 4" xfId="3242" xr:uid="{00000000-0005-0000-0000-0000740C0000}"/>
    <cellStyle name="20% - Accent4 13 3 2 5" xfId="3243" xr:uid="{00000000-0005-0000-0000-0000750C0000}"/>
    <cellStyle name="20% - Accent4 13 3 3" xfId="3244" xr:uid="{00000000-0005-0000-0000-0000760C0000}"/>
    <cellStyle name="20% - Accent4 13 3 4" xfId="3245" xr:uid="{00000000-0005-0000-0000-0000770C0000}"/>
    <cellStyle name="20% - Accent4 13 3 4 2" xfId="3246" xr:uid="{00000000-0005-0000-0000-0000780C0000}"/>
    <cellStyle name="20% - Accent4 13 4" xfId="3247" xr:uid="{00000000-0005-0000-0000-0000790C0000}"/>
    <cellStyle name="20% - Accent4 13 4 2" xfId="3248" xr:uid="{00000000-0005-0000-0000-00007A0C0000}"/>
    <cellStyle name="20% - Accent4 13 5" xfId="3249" xr:uid="{00000000-0005-0000-0000-00007B0C0000}"/>
    <cellStyle name="20% - Accent4 13 6" xfId="3250" xr:uid="{00000000-0005-0000-0000-00007C0C0000}"/>
    <cellStyle name="20% - Accent4 14" xfId="3251" xr:uid="{00000000-0005-0000-0000-00007D0C0000}"/>
    <cellStyle name="20% - Accent4 14 2" xfId="3252" xr:uid="{00000000-0005-0000-0000-00007E0C0000}"/>
    <cellStyle name="20% - Accent4 14 2 2" xfId="3253" xr:uid="{00000000-0005-0000-0000-00007F0C0000}"/>
    <cellStyle name="20% - Accent4 14 2 3" xfId="3254" xr:uid="{00000000-0005-0000-0000-0000800C0000}"/>
    <cellStyle name="20% - Accent4 14 2 4" xfId="3255" xr:uid="{00000000-0005-0000-0000-0000810C0000}"/>
    <cellStyle name="20% - Accent4 14 3" xfId="3256" xr:uid="{00000000-0005-0000-0000-0000820C0000}"/>
    <cellStyle name="20% - Accent4 14 3 2" xfId="3257" xr:uid="{00000000-0005-0000-0000-0000830C0000}"/>
    <cellStyle name="20% - Accent4 14 3 2 2" xfId="3258" xr:uid="{00000000-0005-0000-0000-0000840C0000}"/>
    <cellStyle name="20% - Accent4 14 3 2 3" xfId="3259" xr:uid="{00000000-0005-0000-0000-0000850C0000}"/>
    <cellStyle name="20% - Accent4 14 3 2 4" xfId="3260" xr:uid="{00000000-0005-0000-0000-0000860C0000}"/>
    <cellStyle name="20% - Accent4 14 3 2 5" xfId="3261" xr:uid="{00000000-0005-0000-0000-0000870C0000}"/>
    <cellStyle name="20% - Accent4 14 3 3" xfId="3262" xr:uid="{00000000-0005-0000-0000-0000880C0000}"/>
    <cellStyle name="20% - Accent4 14 3 4" xfId="3263" xr:uid="{00000000-0005-0000-0000-0000890C0000}"/>
    <cellStyle name="20% - Accent4 14 3 4 2" xfId="3264" xr:uid="{00000000-0005-0000-0000-00008A0C0000}"/>
    <cellStyle name="20% - Accent4 14 4" xfId="3265" xr:uid="{00000000-0005-0000-0000-00008B0C0000}"/>
    <cellStyle name="20% - Accent4 14 4 2" xfId="3266" xr:uid="{00000000-0005-0000-0000-00008C0C0000}"/>
    <cellStyle name="20% - Accent4 14 4 3" xfId="3267" xr:uid="{00000000-0005-0000-0000-00008D0C0000}"/>
    <cellStyle name="20% - Accent4 14 5" xfId="3268" xr:uid="{00000000-0005-0000-0000-00008E0C0000}"/>
    <cellStyle name="20% - Accent4 14 6" xfId="3269" xr:uid="{00000000-0005-0000-0000-00008F0C0000}"/>
    <cellStyle name="20% - Accent4 15" xfId="3270" xr:uid="{00000000-0005-0000-0000-0000900C0000}"/>
    <cellStyle name="20% - Accent4 15 2" xfId="3271" xr:uid="{00000000-0005-0000-0000-0000910C0000}"/>
    <cellStyle name="20% - Accent4 15 2 2" xfId="3272" xr:uid="{00000000-0005-0000-0000-0000920C0000}"/>
    <cellStyle name="20% - Accent4 15 2 2 2" xfId="3273" xr:uid="{00000000-0005-0000-0000-0000930C0000}"/>
    <cellStyle name="20% - Accent4 15 2 2 3" xfId="3274" xr:uid="{00000000-0005-0000-0000-0000940C0000}"/>
    <cellStyle name="20% - Accent4 15 2 2 4" xfId="3275" xr:uid="{00000000-0005-0000-0000-0000950C0000}"/>
    <cellStyle name="20% - Accent4 15 2 2 4 2" xfId="3276" xr:uid="{00000000-0005-0000-0000-0000960C0000}"/>
    <cellStyle name="20% - Accent4 15 2 3" xfId="3277" xr:uid="{00000000-0005-0000-0000-0000970C0000}"/>
    <cellStyle name="20% - Accent4 15 2 4" xfId="3278" xr:uid="{00000000-0005-0000-0000-0000980C0000}"/>
    <cellStyle name="20% - Accent4 15 2 5" xfId="3279" xr:uid="{00000000-0005-0000-0000-0000990C0000}"/>
    <cellStyle name="20% - Accent4 15 2 6" xfId="3280" xr:uid="{00000000-0005-0000-0000-00009A0C0000}"/>
    <cellStyle name="20% - Accent4 15 3" xfId="3281" xr:uid="{00000000-0005-0000-0000-00009B0C0000}"/>
    <cellStyle name="20% - Accent4 15 3 2" xfId="3282" xr:uid="{00000000-0005-0000-0000-00009C0C0000}"/>
    <cellStyle name="20% - Accent4 15 3 2 2" xfId="3283" xr:uid="{00000000-0005-0000-0000-00009D0C0000}"/>
    <cellStyle name="20% - Accent4 15 3 2 3" xfId="3284" xr:uid="{00000000-0005-0000-0000-00009E0C0000}"/>
    <cellStyle name="20% - Accent4 15 3 2 4" xfId="3285" xr:uid="{00000000-0005-0000-0000-00009F0C0000}"/>
    <cellStyle name="20% - Accent4 15 3 2 5" xfId="3286" xr:uid="{00000000-0005-0000-0000-0000A00C0000}"/>
    <cellStyle name="20% - Accent4 15 3 3" xfId="3287" xr:uid="{00000000-0005-0000-0000-0000A10C0000}"/>
    <cellStyle name="20% - Accent4 15 3 4" xfId="3288" xr:uid="{00000000-0005-0000-0000-0000A20C0000}"/>
    <cellStyle name="20% - Accent4 15 3 4 2" xfId="3289" xr:uid="{00000000-0005-0000-0000-0000A30C0000}"/>
    <cellStyle name="20% - Accent4 15 4" xfId="3290" xr:uid="{00000000-0005-0000-0000-0000A40C0000}"/>
    <cellStyle name="20% - Accent4 15 4 2" xfId="3291" xr:uid="{00000000-0005-0000-0000-0000A50C0000}"/>
    <cellStyle name="20% - Accent4 15 5" xfId="3292" xr:uid="{00000000-0005-0000-0000-0000A60C0000}"/>
    <cellStyle name="20% - Accent4 15 6" xfId="3293" xr:uid="{00000000-0005-0000-0000-0000A70C0000}"/>
    <cellStyle name="20% - Accent4 16" xfId="3294" xr:uid="{00000000-0005-0000-0000-0000A80C0000}"/>
    <cellStyle name="20% - Accent4 16 2" xfId="3295" xr:uid="{00000000-0005-0000-0000-0000A90C0000}"/>
    <cellStyle name="20% - Accent4 16 3" xfId="3296" xr:uid="{00000000-0005-0000-0000-0000AA0C0000}"/>
    <cellStyle name="20% - Accent4 16 4" xfId="3297" xr:uid="{00000000-0005-0000-0000-0000AB0C0000}"/>
    <cellStyle name="20% - Accent4 17" xfId="3298" xr:uid="{00000000-0005-0000-0000-0000AC0C0000}"/>
    <cellStyle name="20% - Accent4 18" xfId="3299" xr:uid="{00000000-0005-0000-0000-0000AD0C0000}"/>
    <cellStyle name="20% - Accent4 19" xfId="3300" xr:uid="{00000000-0005-0000-0000-0000AE0C0000}"/>
    <cellStyle name="20% - Accent4 2" xfId="3301" xr:uid="{00000000-0005-0000-0000-0000AF0C0000}"/>
    <cellStyle name="20% - Accent4 2 2" xfId="3302" xr:uid="{00000000-0005-0000-0000-0000B00C0000}"/>
    <cellStyle name="20% - Accent4 2 2 2" xfId="3303" xr:uid="{00000000-0005-0000-0000-0000B10C0000}"/>
    <cellStyle name="20% - Accent4 2 2 2 2" xfId="3304" xr:uid="{00000000-0005-0000-0000-0000B20C0000}"/>
    <cellStyle name="20% - Accent4 2 2 2 2 2" xfId="3305" xr:uid="{00000000-0005-0000-0000-0000B30C0000}"/>
    <cellStyle name="20% - Accent4 2 2 2 2 3" xfId="3306" xr:uid="{00000000-0005-0000-0000-0000B40C0000}"/>
    <cellStyle name="20% - Accent4 2 2 2 2 4" xfId="3307" xr:uid="{00000000-0005-0000-0000-0000B50C0000}"/>
    <cellStyle name="20% - Accent4 2 2 2 3" xfId="3308" xr:uid="{00000000-0005-0000-0000-0000B60C0000}"/>
    <cellStyle name="20% - Accent4 2 2 2 3 2" xfId="3309" xr:uid="{00000000-0005-0000-0000-0000B70C0000}"/>
    <cellStyle name="20% - Accent4 2 2 2 3 3" xfId="3310" xr:uid="{00000000-0005-0000-0000-0000B80C0000}"/>
    <cellStyle name="20% - Accent4 2 2 2 3 4" xfId="3311" xr:uid="{00000000-0005-0000-0000-0000B90C0000}"/>
    <cellStyle name="20% - Accent4 2 2 2 4" xfId="3312" xr:uid="{00000000-0005-0000-0000-0000BA0C0000}"/>
    <cellStyle name="20% - Accent4 2 2 2 4 2" xfId="3313" xr:uid="{00000000-0005-0000-0000-0000BB0C0000}"/>
    <cellStyle name="20% - Accent4 2 2 2 4 3" xfId="3314" xr:uid="{00000000-0005-0000-0000-0000BC0C0000}"/>
    <cellStyle name="20% - Accent4 2 2 2 4 4" xfId="3315" xr:uid="{00000000-0005-0000-0000-0000BD0C0000}"/>
    <cellStyle name="20% - Accent4 2 2 2 5" xfId="3316" xr:uid="{00000000-0005-0000-0000-0000BE0C0000}"/>
    <cellStyle name="20% - Accent4 2 2 2 6" xfId="3317" xr:uid="{00000000-0005-0000-0000-0000BF0C0000}"/>
    <cellStyle name="20% - Accent4 2 2 3" xfId="3318" xr:uid="{00000000-0005-0000-0000-0000C00C0000}"/>
    <cellStyle name="20% - Accent4 2 2 3 2" xfId="3319" xr:uid="{00000000-0005-0000-0000-0000C10C0000}"/>
    <cellStyle name="20% - Accent4 2 2 3 3" xfId="3320" xr:uid="{00000000-0005-0000-0000-0000C20C0000}"/>
    <cellStyle name="20% - Accent4 2 2 4" xfId="3321" xr:uid="{00000000-0005-0000-0000-0000C30C0000}"/>
    <cellStyle name="20% - Accent4 2 2 4 2" xfId="3322" xr:uid="{00000000-0005-0000-0000-0000C40C0000}"/>
    <cellStyle name="20% - Accent4 2 2 4 3" xfId="3323" xr:uid="{00000000-0005-0000-0000-0000C50C0000}"/>
    <cellStyle name="20% - Accent4 2 2 4 4" xfId="3324" xr:uid="{00000000-0005-0000-0000-0000C60C0000}"/>
    <cellStyle name="20% - Accent4 2 2 5" xfId="3325" xr:uid="{00000000-0005-0000-0000-0000C70C0000}"/>
    <cellStyle name="20% - Accent4 2 2 5 2" xfId="3326" xr:uid="{00000000-0005-0000-0000-0000C80C0000}"/>
    <cellStyle name="20% - Accent4 2 2 5 3" xfId="3327" xr:uid="{00000000-0005-0000-0000-0000C90C0000}"/>
    <cellStyle name="20% - Accent4 2 2 5 4" xfId="3328" xr:uid="{00000000-0005-0000-0000-0000CA0C0000}"/>
    <cellStyle name="20% - Accent4 2 2 6" xfId="3329" xr:uid="{00000000-0005-0000-0000-0000CB0C0000}"/>
    <cellStyle name="20% - Accent4 2 2 6 2" xfId="3330" xr:uid="{00000000-0005-0000-0000-0000CC0C0000}"/>
    <cellStyle name="20% - Accent4 2 2 6 3" xfId="3331" xr:uid="{00000000-0005-0000-0000-0000CD0C0000}"/>
    <cellStyle name="20% - Accent4 2 2 6 4" xfId="3332" xr:uid="{00000000-0005-0000-0000-0000CE0C0000}"/>
    <cellStyle name="20% - Accent4 2 2 7" xfId="3333" xr:uid="{00000000-0005-0000-0000-0000CF0C0000}"/>
    <cellStyle name="20% - Accent4 2 2 8" xfId="3334" xr:uid="{00000000-0005-0000-0000-0000D00C0000}"/>
    <cellStyle name="20% - Accent4 2 3" xfId="3335" xr:uid="{00000000-0005-0000-0000-0000D10C0000}"/>
    <cellStyle name="20% - Accent4 2 3 2" xfId="3336" xr:uid="{00000000-0005-0000-0000-0000D20C0000}"/>
    <cellStyle name="20% - Accent4 2 3 2 2" xfId="3337" xr:uid="{00000000-0005-0000-0000-0000D30C0000}"/>
    <cellStyle name="20% - Accent4 2 3 2 3" xfId="3338" xr:uid="{00000000-0005-0000-0000-0000D40C0000}"/>
    <cellStyle name="20% - Accent4 2 3 2 4" xfId="3339" xr:uid="{00000000-0005-0000-0000-0000D50C0000}"/>
    <cellStyle name="20% - Accent4 2 3 3" xfId="3340" xr:uid="{00000000-0005-0000-0000-0000D60C0000}"/>
    <cellStyle name="20% - Accent4 2 3 4" xfId="3341" xr:uid="{00000000-0005-0000-0000-0000D70C0000}"/>
    <cellStyle name="20% - Accent4 2 3 5" xfId="3342" xr:uid="{00000000-0005-0000-0000-0000D80C0000}"/>
    <cellStyle name="20% - Accent4 2 3 6" xfId="3343" xr:uid="{00000000-0005-0000-0000-0000D90C0000}"/>
    <cellStyle name="20% - Accent4 2 4" xfId="3344" xr:uid="{00000000-0005-0000-0000-0000DA0C0000}"/>
    <cellStyle name="20% - Accent4 2 4 2" xfId="3345" xr:uid="{00000000-0005-0000-0000-0000DB0C0000}"/>
    <cellStyle name="20% - Accent4 2 4 2 2" xfId="3346" xr:uid="{00000000-0005-0000-0000-0000DC0C0000}"/>
    <cellStyle name="20% - Accent4 2 4 2 2 2" xfId="3347" xr:uid="{00000000-0005-0000-0000-0000DD0C0000}"/>
    <cellStyle name="20% - Accent4 2 4 2 2 3" xfId="3348" xr:uid="{00000000-0005-0000-0000-0000DE0C0000}"/>
    <cellStyle name="20% - Accent4 2 4 2 2 4" xfId="3349" xr:uid="{00000000-0005-0000-0000-0000DF0C0000}"/>
    <cellStyle name="20% - Accent4 2 4 2 3" xfId="3350" xr:uid="{00000000-0005-0000-0000-0000E00C0000}"/>
    <cellStyle name="20% - Accent4 2 4 2 3 2" xfId="3351" xr:uid="{00000000-0005-0000-0000-0000E10C0000}"/>
    <cellStyle name="20% - Accent4 2 4 2 3 3" xfId="3352" xr:uid="{00000000-0005-0000-0000-0000E20C0000}"/>
    <cellStyle name="20% - Accent4 2 4 2 3 4" xfId="3353" xr:uid="{00000000-0005-0000-0000-0000E30C0000}"/>
    <cellStyle name="20% - Accent4 2 4 2 4" xfId="3354" xr:uid="{00000000-0005-0000-0000-0000E40C0000}"/>
    <cellStyle name="20% - Accent4 2 4 2 4 2" xfId="3355" xr:uid="{00000000-0005-0000-0000-0000E50C0000}"/>
    <cellStyle name="20% - Accent4 2 4 2 4 3" xfId="3356" xr:uid="{00000000-0005-0000-0000-0000E60C0000}"/>
    <cellStyle name="20% - Accent4 2 4 2 4 4" xfId="3357" xr:uid="{00000000-0005-0000-0000-0000E70C0000}"/>
    <cellStyle name="20% - Accent4 2 4 2 5" xfId="3358" xr:uid="{00000000-0005-0000-0000-0000E80C0000}"/>
    <cellStyle name="20% - Accent4 2 4 2 6" xfId="3359" xr:uid="{00000000-0005-0000-0000-0000E90C0000}"/>
    <cellStyle name="20% - Accent4 2 4 3" xfId="3360" xr:uid="{00000000-0005-0000-0000-0000EA0C0000}"/>
    <cellStyle name="20% - Accent4 2 4 3 2" xfId="3361" xr:uid="{00000000-0005-0000-0000-0000EB0C0000}"/>
    <cellStyle name="20% - Accent4 2 4 3 3" xfId="3362" xr:uid="{00000000-0005-0000-0000-0000EC0C0000}"/>
    <cellStyle name="20% - Accent4 2 4 4" xfId="3363" xr:uid="{00000000-0005-0000-0000-0000ED0C0000}"/>
    <cellStyle name="20% - Accent4 2 4 4 2" xfId="3364" xr:uid="{00000000-0005-0000-0000-0000EE0C0000}"/>
    <cellStyle name="20% - Accent4 2 4 4 3" xfId="3365" xr:uid="{00000000-0005-0000-0000-0000EF0C0000}"/>
    <cellStyle name="20% - Accent4 2 4 4 4" xfId="3366" xr:uid="{00000000-0005-0000-0000-0000F00C0000}"/>
    <cellStyle name="20% - Accent4 2 4 5" xfId="3367" xr:uid="{00000000-0005-0000-0000-0000F10C0000}"/>
    <cellStyle name="20% - Accent4 2 4 5 2" xfId="3368" xr:uid="{00000000-0005-0000-0000-0000F20C0000}"/>
    <cellStyle name="20% - Accent4 2 4 5 3" xfId="3369" xr:uid="{00000000-0005-0000-0000-0000F30C0000}"/>
    <cellStyle name="20% - Accent4 2 4 5 4" xfId="3370" xr:uid="{00000000-0005-0000-0000-0000F40C0000}"/>
    <cellStyle name="20% - Accent4 2 4 6" xfId="3371" xr:uid="{00000000-0005-0000-0000-0000F50C0000}"/>
    <cellStyle name="20% - Accent4 2 4 6 2" xfId="3372" xr:uid="{00000000-0005-0000-0000-0000F60C0000}"/>
    <cellStyle name="20% - Accent4 2 4 6 3" xfId="3373" xr:uid="{00000000-0005-0000-0000-0000F70C0000}"/>
    <cellStyle name="20% - Accent4 2 4 6 4" xfId="3374" xr:uid="{00000000-0005-0000-0000-0000F80C0000}"/>
    <cellStyle name="20% - Accent4 2 4 7" xfId="3375" xr:uid="{00000000-0005-0000-0000-0000F90C0000}"/>
    <cellStyle name="20% - Accent4 2 4 8" xfId="3376" xr:uid="{00000000-0005-0000-0000-0000FA0C0000}"/>
    <cellStyle name="20% - Accent4 2 5" xfId="3377" xr:uid="{00000000-0005-0000-0000-0000FB0C0000}"/>
    <cellStyle name="20% - Accent4 2 5 2" xfId="3378" xr:uid="{00000000-0005-0000-0000-0000FC0C0000}"/>
    <cellStyle name="20% - Accent4 2 5 2 2" xfId="3379" xr:uid="{00000000-0005-0000-0000-0000FD0C0000}"/>
    <cellStyle name="20% - Accent4 2 5 2 3" xfId="3380" xr:uid="{00000000-0005-0000-0000-0000FE0C0000}"/>
    <cellStyle name="20% - Accent4 2 5 2 4" xfId="3381" xr:uid="{00000000-0005-0000-0000-0000FF0C0000}"/>
    <cellStyle name="20% - Accent4 2 5 2 5" xfId="3382" xr:uid="{00000000-0005-0000-0000-0000000D0000}"/>
    <cellStyle name="20% - Accent4 2 5 3" xfId="3383" xr:uid="{00000000-0005-0000-0000-0000010D0000}"/>
    <cellStyle name="20% - Accent4 2 5 3 2" xfId="3384" xr:uid="{00000000-0005-0000-0000-0000020D0000}"/>
    <cellStyle name="20% - Accent4 2 5 3 3" xfId="3385" xr:uid="{00000000-0005-0000-0000-0000030D0000}"/>
    <cellStyle name="20% - Accent4 2 5 3 4" xfId="3386" xr:uid="{00000000-0005-0000-0000-0000040D0000}"/>
    <cellStyle name="20% - Accent4 2 5 4" xfId="3387" xr:uid="{00000000-0005-0000-0000-0000050D0000}"/>
    <cellStyle name="20% - Accent4 2 5 4 2" xfId="3388" xr:uid="{00000000-0005-0000-0000-0000060D0000}"/>
    <cellStyle name="20% - Accent4 2 5 4 3" xfId="3389" xr:uid="{00000000-0005-0000-0000-0000070D0000}"/>
    <cellStyle name="20% - Accent4 2 5 4 4" xfId="3390" xr:uid="{00000000-0005-0000-0000-0000080D0000}"/>
    <cellStyle name="20% - Accent4 2 5 5" xfId="3391" xr:uid="{00000000-0005-0000-0000-0000090D0000}"/>
    <cellStyle name="20% - Accent4 2 5 5 2" xfId="3392" xr:uid="{00000000-0005-0000-0000-00000A0D0000}"/>
    <cellStyle name="20% - Accent4 2 5 5 3" xfId="3393" xr:uid="{00000000-0005-0000-0000-00000B0D0000}"/>
    <cellStyle name="20% - Accent4 2 5 5 4" xfId="3394" xr:uid="{00000000-0005-0000-0000-00000C0D0000}"/>
    <cellStyle name="20% - Accent4 2 5 6" xfId="3395" xr:uid="{00000000-0005-0000-0000-00000D0D0000}"/>
    <cellStyle name="20% - Accent4 2 5 7" xfId="3396" xr:uid="{00000000-0005-0000-0000-00000E0D0000}"/>
    <cellStyle name="20% - Accent4 2 6" xfId="3397" xr:uid="{00000000-0005-0000-0000-00000F0D0000}"/>
    <cellStyle name="20% - Accent4 2 6 2" xfId="3398" xr:uid="{00000000-0005-0000-0000-0000100D0000}"/>
    <cellStyle name="20% - Accent4 2 6 2 2" xfId="3399" xr:uid="{00000000-0005-0000-0000-0000110D0000}"/>
    <cellStyle name="20% - Accent4 2 6 2 3" xfId="3400" xr:uid="{00000000-0005-0000-0000-0000120D0000}"/>
    <cellStyle name="20% - Accent4 2 6 2 4" xfId="3401" xr:uid="{00000000-0005-0000-0000-0000130D0000}"/>
    <cellStyle name="20% - Accent4 2 6 3" xfId="3402" xr:uid="{00000000-0005-0000-0000-0000140D0000}"/>
    <cellStyle name="20% - Accent4 2 6 3 2" xfId="3403" xr:uid="{00000000-0005-0000-0000-0000150D0000}"/>
    <cellStyle name="20% - Accent4 2 6 3 3" xfId="3404" xr:uid="{00000000-0005-0000-0000-0000160D0000}"/>
    <cellStyle name="20% - Accent4 2 6 3 4" xfId="3405" xr:uid="{00000000-0005-0000-0000-0000170D0000}"/>
    <cellStyle name="20% - Accent4 2 6 4" xfId="3406" xr:uid="{00000000-0005-0000-0000-0000180D0000}"/>
    <cellStyle name="20% - Accent4 2 6 5" xfId="3407" xr:uid="{00000000-0005-0000-0000-0000190D0000}"/>
    <cellStyle name="20% - Accent4 2 6 6" xfId="3408" xr:uid="{00000000-0005-0000-0000-00001A0D0000}"/>
    <cellStyle name="20% - Accent4 2 7" xfId="3409" xr:uid="{00000000-0005-0000-0000-00001B0D0000}"/>
    <cellStyle name="20% - Accent4 2 7 2" xfId="3410" xr:uid="{00000000-0005-0000-0000-00001C0D0000}"/>
    <cellStyle name="20% - Accent4 2 7 3" xfId="3411" xr:uid="{00000000-0005-0000-0000-00001D0D0000}"/>
    <cellStyle name="20% - Accent4 2 8" xfId="3412" xr:uid="{00000000-0005-0000-0000-00001E0D0000}"/>
    <cellStyle name="20% - Accent4 2 9" xfId="3413" xr:uid="{00000000-0005-0000-0000-00001F0D0000}"/>
    <cellStyle name="20% - Accent4 2_AFS template" xfId="3414" xr:uid="{00000000-0005-0000-0000-0000200D0000}"/>
    <cellStyle name="20% - Accent4 3" xfId="3415" xr:uid="{00000000-0005-0000-0000-0000210D0000}"/>
    <cellStyle name="20% - Accent4 3 2" xfId="3416" xr:uid="{00000000-0005-0000-0000-0000220D0000}"/>
    <cellStyle name="20% - Accent4 3 2 2" xfId="3417" xr:uid="{00000000-0005-0000-0000-0000230D0000}"/>
    <cellStyle name="20% - Accent4 3 2 2 2" xfId="3418" xr:uid="{00000000-0005-0000-0000-0000240D0000}"/>
    <cellStyle name="20% - Accent4 3 2 2 3" xfId="3419" xr:uid="{00000000-0005-0000-0000-0000250D0000}"/>
    <cellStyle name="20% - Accent4 3 2 2 4" xfId="3420" xr:uid="{00000000-0005-0000-0000-0000260D0000}"/>
    <cellStyle name="20% - Accent4 3 2 3" xfId="3421" xr:uid="{00000000-0005-0000-0000-0000270D0000}"/>
    <cellStyle name="20% - Accent4 3 2 4" xfId="3422" xr:uid="{00000000-0005-0000-0000-0000280D0000}"/>
    <cellStyle name="20% - Accent4 3 2 5" xfId="3423" xr:uid="{00000000-0005-0000-0000-0000290D0000}"/>
    <cellStyle name="20% - Accent4 3 2 6" xfId="3424" xr:uid="{00000000-0005-0000-0000-00002A0D0000}"/>
    <cellStyle name="20% - Accent4 3 3" xfId="3425" xr:uid="{00000000-0005-0000-0000-00002B0D0000}"/>
    <cellStyle name="20% - Accent4 3 3 2" xfId="3426" xr:uid="{00000000-0005-0000-0000-00002C0D0000}"/>
    <cellStyle name="20% - Accent4 3 3 2 2" xfId="3427" xr:uid="{00000000-0005-0000-0000-00002D0D0000}"/>
    <cellStyle name="20% - Accent4 3 3 3" xfId="3428" xr:uid="{00000000-0005-0000-0000-00002E0D0000}"/>
    <cellStyle name="20% - Accent4 3 3 3 2" xfId="3429" xr:uid="{00000000-0005-0000-0000-00002F0D0000}"/>
    <cellStyle name="20% - Accent4 3 3 3 3" xfId="3430" xr:uid="{00000000-0005-0000-0000-0000300D0000}"/>
    <cellStyle name="20% - Accent4 3 3 3 4" xfId="3431" xr:uid="{00000000-0005-0000-0000-0000310D0000}"/>
    <cellStyle name="20% - Accent4 3 3 4" xfId="3432" xr:uid="{00000000-0005-0000-0000-0000320D0000}"/>
    <cellStyle name="20% - Accent4 3 3 5" xfId="3433" xr:uid="{00000000-0005-0000-0000-0000330D0000}"/>
    <cellStyle name="20% - Accent4 3 4" xfId="3434" xr:uid="{00000000-0005-0000-0000-0000340D0000}"/>
    <cellStyle name="20% - Accent4 3 4 2" xfId="3435" xr:uid="{00000000-0005-0000-0000-0000350D0000}"/>
    <cellStyle name="20% - Accent4 3 4 2 2" xfId="3436" xr:uid="{00000000-0005-0000-0000-0000360D0000}"/>
    <cellStyle name="20% - Accent4 3 4 2 3" xfId="3437" xr:uid="{00000000-0005-0000-0000-0000370D0000}"/>
    <cellStyle name="20% - Accent4 3 4 2 3 2" xfId="3438" xr:uid="{00000000-0005-0000-0000-0000380D0000}"/>
    <cellStyle name="20% - Accent4 3 4 2 3 3" xfId="3439" xr:uid="{00000000-0005-0000-0000-0000390D0000}"/>
    <cellStyle name="20% - Accent4 3 4 2 3 4" xfId="3440" xr:uid="{00000000-0005-0000-0000-00003A0D0000}"/>
    <cellStyle name="20% - Accent4 3 4 2 4" xfId="3441" xr:uid="{00000000-0005-0000-0000-00003B0D0000}"/>
    <cellStyle name="20% - Accent4 3 4 3" xfId="3442" xr:uid="{00000000-0005-0000-0000-00003C0D0000}"/>
    <cellStyle name="20% - Accent4 3 4 3 2" xfId="3443" xr:uid="{00000000-0005-0000-0000-00003D0D0000}"/>
    <cellStyle name="20% - Accent4 3 4 3 3" xfId="3444" xr:uid="{00000000-0005-0000-0000-00003E0D0000}"/>
    <cellStyle name="20% - Accent4 3 4 4" xfId="3445" xr:uid="{00000000-0005-0000-0000-00003F0D0000}"/>
    <cellStyle name="20% - Accent4 3 4 4 2" xfId="3446" xr:uid="{00000000-0005-0000-0000-0000400D0000}"/>
    <cellStyle name="20% - Accent4 3 4 4 3" xfId="3447" xr:uid="{00000000-0005-0000-0000-0000410D0000}"/>
    <cellStyle name="20% - Accent4 3 4 5" xfId="3448" xr:uid="{00000000-0005-0000-0000-0000420D0000}"/>
    <cellStyle name="20% - Accent4 3 4 6" xfId="3449" xr:uid="{00000000-0005-0000-0000-0000430D0000}"/>
    <cellStyle name="20% - Accent4 3 5" xfId="3450" xr:uid="{00000000-0005-0000-0000-0000440D0000}"/>
    <cellStyle name="20% - Accent4 3 5 2" xfId="3451" xr:uid="{00000000-0005-0000-0000-0000450D0000}"/>
    <cellStyle name="20% - Accent4 3 5 2 2" xfId="3452" xr:uid="{00000000-0005-0000-0000-0000460D0000}"/>
    <cellStyle name="20% - Accent4 3 5 2 3" xfId="3453" xr:uid="{00000000-0005-0000-0000-0000470D0000}"/>
    <cellStyle name="20% - Accent4 3 5 2 4" xfId="3454" xr:uid="{00000000-0005-0000-0000-0000480D0000}"/>
    <cellStyle name="20% - Accent4 3 5 3" xfId="3455" xr:uid="{00000000-0005-0000-0000-0000490D0000}"/>
    <cellStyle name="20% - Accent4 3 5 3 2" xfId="3456" xr:uid="{00000000-0005-0000-0000-00004A0D0000}"/>
    <cellStyle name="20% - Accent4 3 5 3 3" xfId="3457" xr:uid="{00000000-0005-0000-0000-00004B0D0000}"/>
    <cellStyle name="20% - Accent4 3 5 3 4" xfId="3458" xr:uid="{00000000-0005-0000-0000-00004C0D0000}"/>
    <cellStyle name="20% - Accent4 3 5 4" xfId="3459" xr:uid="{00000000-0005-0000-0000-00004D0D0000}"/>
    <cellStyle name="20% - Accent4 3 5 4 2" xfId="3460" xr:uid="{00000000-0005-0000-0000-00004E0D0000}"/>
    <cellStyle name="20% - Accent4 3 5 4 3" xfId="3461" xr:uid="{00000000-0005-0000-0000-00004F0D0000}"/>
    <cellStyle name="20% - Accent4 3 5 5" xfId="3462" xr:uid="{00000000-0005-0000-0000-0000500D0000}"/>
    <cellStyle name="20% - Accent4 3 5 6" xfId="3463" xr:uid="{00000000-0005-0000-0000-0000510D0000}"/>
    <cellStyle name="20% - Accent4 3 6" xfId="3464" xr:uid="{00000000-0005-0000-0000-0000520D0000}"/>
    <cellStyle name="20% - Accent4 3 6 2" xfId="3465" xr:uid="{00000000-0005-0000-0000-0000530D0000}"/>
    <cellStyle name="20% - Accent4 3 6 3" xfId="3466" xr:uid="{00000000-0005-0000-0000-0000540D0000}"/>
    <cellStyle name="20% - Accent4 3 6 4" xfId="3467" xr:uid="{00000000-0005-0000-0000-0000550D0000}"/>
    <cellStyle name="20% - Accent4 3 7" xfId="3468" xr:uid="{00000000-0005-0000-0000-0000560D0000}"/>
    <cellStyle name="20% - Accent4 3 7 2" xfId="3469" xr:uid="{00000000-0005-0000-0000-0000570D0000}"/>
    <cellStyle name="20% - Accent4 3 7 3" xfId="3470" xr:uid="{00000000-0005-0000-0000-0000580D0000}"/>
    <cellStyle name="20% - Accent4 3 7 4" xfId="3471" xr:uid="{00000000-0005-0000-0000-0000590D0000}"/>
    <cellStyle name="20% - Accent4 3 8" xfId="3472" xr:uid="{00000000-0005-0000-0000-00005A0D0000}"/>
    <cellStyle name="20% - Accent4 3 9" xfId="3473" xr:uid="{00000000-0005-0000-0000-00005B0D0000}"/>
    <cellStyle name="20% - Accent4 3_AFS template" xfId="3474" xr:uid="{00000000-0005-0000-0000-00005C0D0000}"/>
    <cellStyle name="20% - Accent4 4" xfId="3475" xr:uid="{00000000-0005-0000-0000-00005D0D0000}"/>
    <cellStyle name="20% - Accent4 4 2" xfId="3476" xr:uid="{00000000-0005-0000-0000-00005E0D0000}"/>
    <cellStyle name="20% - Accent4 4 2 2" xfId="3477" xr:uid="{00000000-0005-0000-0000-00005F0D0000}"/>
    <cellStyle name="20% - Accent4 4 2 3" xfId="3478" xr:uid="{00000000-0005-0000-0000-0000600D0000}"/>
    <cellStyle name="20% - Accent4 4 2 4" xfId="3479" xr:uid="{00000000-0005-0000-0000-0000610D0000}"/>
    <cellStyle name="20% - Accent4 4 3" xfId="3480" xr:uid="{00000000-0005-0000-0000-0000620D0000}"/>
    <cellStyle name="20% - Accent4 4 3 2" xfId="3481" xr:uid="{00000000-0005-0000-0000-0000630D0000}"/>
    <cellStyle name="20% - Accent4 4 3 2 2" xfId="3482" xr:uid="{00000000-0005-0000-0000-0000640D0000}"/>
    <cellStyle name="20% - Accent4 4 3 2 3" xfId="3483" xr:uid="{00000000-0005-0000-0000-0000650D0000}"/>
    <cellStyle name="20% - Accent4 4 3 2 4" xfId="3484" xr:uid="{00000000-0005-0000-0000-0000660D0000}"/>
    <cellStyle name="20% - Accent4 4 3 2 5" xfId="3485" xr:uid="{00000000-0005-0000-0000-0000670D0000}"/>
    <cellStyle name="20% - Accent4 4 3 3" xfId="3486" xr:uid="{00000000-0005-0000-0000-0000680D0000}"/>
    <cellStyle name="20% - Accent4 4 3 4" xfId="3487" xr:uid="{00000000-0005-0000-0000-0000690D0000}"/>
    <cellStyle name="20% - Accent4 4 3 4 2" xfId="3488" xr:uid="{00000000-0005-0000-0000-00006A0D0000}"/>
    <cellStyle name="20% - Accent4 4 4" xfId="3489" xr:uid="{00000000-0005-0000-0000-00006B0D0000}"/>
    <cellStyle name="20% - Accent4 4 4 2" xfId="3490" xr:uid="{00000000-0005-0000-0000-00006C0D0000}"/>
    <cellStyle name="20% - Accent4 4 4 2 2" xfId="3491" xr:uid="{00000000-0005-0000-0000-00006D0D0000}"/>
    <cellStyle name="20% - Accent4 4 4 2 3" xfId="3492" xr:uid="{00000000-0005-0000-0000-00006E0D0000}"/>
    <cellStyle name="20% - Accent4 4 4 3" xfId="3493" xr:uid="{00000000-0005-0000-0000-00006F0D0000}"/>
    <cellStyle name="20% - Accent4 4 5" xfId="3494" xr:uid="{00000000-0005-0000-0000-0000700D0000}"/>
    <cellStyle name="20% - Accent4 4 5 2" xfId="3495" xr:uid="{00000000-0005-0000-0000-0000710D0000}"/>
    <cellStyle name="20% - Accent4 4 6" xfId="3496" xr:uid="{00000000-0005-0000-0000-0000720D0000}"/>
    <cellStyle name="20% - Accent4 4 7" xfId="3497" xr:uid="{00000000-0005-0000-0000-0000730D0000}"/>
    <cellStyle name="20% - Accent4 5" xfId="3498" xr:uid="{00000000-0005-0000-0000-0000740D0000}"/>
    <cellStyle name="20% - Accent4 5 2" xfId="3499" xr:uid="{00000000-0005-0000-0000-0000750D0000}"/>
    <cellStyle name="20% - Accent4 5 2 2" xfId="3500" xr:uid="{00000000-0005-0000-0000-0000760D0000}"/>
    <cellStyle name="20% - Accent4 5 2 3" xfId="3501" xr:uid="{00000000-0005-0000-0000-0000770D0000}"/>
    <cellStyle name="20% - Accent4 5 2 4" xfId="3502" xr:uid="{00000000-0005-0000-0000-0000780D0000}"/>
    <cellStyle name="20% - Accent4 5 3" xfId="3503" xr:uid="{00000000-0005-0000-0000-0000790D0000}"/>
    <cellStyle name="20% - Accent4 5 4" xfId="3504" xr:uid="{00000000-0005-0000-0000-00007A0D0000}"/>
    <cellStyle name="20% - Accent4 5 5" xfId="3505" xr:uid="{00000000-0005-0000-0000-00007B0D0000}"/>
    <cellStyle name="20% - Accent4 5 6" xfId="3506" xr:uid="{00000000-0005-0000-0000-00007C0D0000}"/>
    <cellStyle name="20% - Accent4 6" xfId="3507" xr:uid="{00000000-0005-0000-0000-00007D0D0000}"/>
    <cellStyle name="20% - Accent4 6 2" xfId="3508" xr:uid="{00000000-0005-0000-0000-00007E0D0000}"/>
    <cellStyle name="20% - Accent4 6 2 2" xfId="3509" xr:uid="{00000000-0005-0000-0000-00007F0D0000}"/>
    <cellStyle name="20% - Accent4 6 2 3" xfId="3510" xr:uid="{00000000-0005-0000-0000-0000800D0000}"/>
    <cellStyle name="20% - Accent4 6 2 4" xfId="3511" xr:uid="{00000000-0005-0000-0000-0000810D0000}"/>
    <cellStyle name="20% - Accent4 6 3" xfId="3512" xr:uid="{00000000-0005-0000-0000-0000820D0000}"/>
    <cellStyle name="20% - Accent4 6 4" xfId="3513" xr:uid="{00000000-0005-0000-0000-0000830D0000}"/>
    <cellStyle name="20% - Accent4 6 5" xfId="3514" xr:uid="{00000000-0005-0000-0000-0000840D0000}"/>
    <cellStyle name="20% - Accent4 6 6" xfId="3515" xr:uid="{00000000-0005-0000-0000-0000850D0000}"/>
    <cellStyle name="20% - Accent4 7" xfId="3516" xr:uid="{00000000-0005-0000-0000-0000860D0000}"/>
    <cellStyle name="20% - Accent4 7 2" xfId="3517" xr:uid="{00000000-0005-0000-0000-0000870D0000}"/>
    <cellStyle name="20% - Accent4 7 2 2" xfId="3518" xr:uid="{00000000-0005-0000-0000-0000880D0000}"/>
    <cellStyle name="20% - Accent4 7 2 3" xfId="3519" xr:uid="{00000000-0005-0000-0000-0000890D0000}"/>
    <cellStyle name="20% - Accent4 7 2 4" xfId="3520" xr:uid="{00000000-0005-0000-0000-00008A0D0000}"/>
    <cellStyle name="20% - Accent4 7 3" xfId="3521" xr:uid="{00000000-0005-0000-0000-00008B0D0000}"/>
    <cellStyle name="20% - Accent4 7 4" xfId="3522" xr:uid="{00000000-0005-0000-0000-00008C0D0000}"/>
    <cellStyle name="20% - Accent4 7 5" xfId="3523" xr:uid="{00000000-0005-0000-0000-00008D0D0000}"/>
    <cellStyle name="20% - Accent4 7 6" xfId="3524" xr:uid="{00000000-0005-0000-0000-00008E0D0000}"/>
    <cellStyle name="20% - Accent4 8" xfId="3525" xr:uid="{00000000-0005-0000-0000-00008F0D0000}"/>
    <cellStyle name="20% - Accent4 8 2" xfId="3526" xr:uid="{00000000-0005-0000-0000-0000900D0000}"/>
    <cellStyle name="20% - Accent4 8 2 2" xfId="3527" xr:uid="{00000000-0005-0000-0000-0000910D0000}"/>
    <cellStyle name="20% - Accent4 8 2 3" xfId="3528" xr:uid="{00000000-0005-0000-0000-0000920D0000}"/>
    <cellStyle name="20% - Accent4 8 2 4" xfId="3529" xr:uid="{00000000-0005-0000-0000-0000930D0000}"/>
    <cellStyle name="20% - Accent4 8 3" xfId="3530" xr:uid="{00000000-0005-0000-0000-0000940D0000}"/>
    <cellStyle name="20% - Accent4 8 4" xfId="3531" xr:uid="{00000000-0005-0000-0000-0000950D0000}"/>
    <cellStyle name="20% - Accent4 8 5" xfId="3532" xr:uid="{00000000-0005-0000-0000-0000960D0000}"/>
    <cellStyle name="20% - Accent4 8 6" xfId="3533" xr:uid="{00000000-0005-0000-0000-0000970D0000}"/>
    <cellStyle name="20% - Accent4 9" xfId="3534" xr:uid="{00000000-0005-0000-0000-0000980D0000}"/>
    <cellStyle name="20% - Accent4 9 2" xfId="3535" xr:uid="{00000000-0005-0000-0000-0000990D0000}"/>
    <cellStyle name="20% - Accent4 9 2 2" xfId="3536" xr:uid="{00000000-0005-0000-0000-00009A0D0000}"/>
    <cellStyle name="20% - Accent4 9 2 3" xfId="3537" xr:uid="{00000000-0005-0000-0000-00009B0D0000}"/>
    <cellStyle name="20% - Accent4 9 2 4" xfId="3538" xr:uid="{00000000-0005-0000-0000-00009C0D0000}"/>
    <cellStyle name="20% - Accent4 9 3" xfId="3539" xr:uid="{00000000-0005-0000-0000-00009D0D0000}"/>
    <cellStyle name="20% - Accent4 9 4" xfId="3540" xr:uid="{00000000-0005-0000-0000-00009E0D0000}"/>
    <cellStyle name="20% - Accent4 9 5" xfId="3541" xr:uid="{00000000-0005-0000-0000-00009F0D0000}"/>
    <cellStyle name="20% - Accent4 9 6" xfId="3542" xr:uid="{00000000-0005-0000-0000-0000A00D0000}"/>
    <cellStyle name="20% - Accent5 10" xfId="3543" xr:uid="{00000000-0005-0000-0000-0000A10D0000}"/>
    <cellStyle name="20% - Accent5 10 2" xfId="3544" xr:uid="{00000000-0005-0000-0000-0000A20D0000}"/>
    <cellStyle name="20% - Accent5 10 2 2" xfId="3545" xr:uid="{00000000-0005-0000-0000-0000A30D0000}"/>
    <cellStyle name="20% - Accent5 10 2 3" xfId="3546" xr:uid="{00000000-0005-0000-0000-0000A40D0000}"/>
    <cellStyle name="20% - Accent5 10 2 4" xfId="3547" xr:uid="{00000000-0005-0000-0000-0000A50D0000}"/>
    <cellStyle name="20% - Accent5 10 3" xfId="3548" xr:uid="{00000000-0005-0000-0000-0000A60D0000}"/>
    <cellStyle name="20% - Accent5 10 4" xfId="3549" xr:uid="{00000000-0005-0000-0000-0000A70D0000}"/>
    <cellStyle name="20% - Accent5 10 5" xfId="3550" xr:uid="{00000000-0005-0000-0000-0000A80D0000}"/>
    <cellStyle name="20% - Accent5 10 6" xfId="3551" xr:uid="{00000000-0005-0000-0000-0000A90D0000}"/>
    <cellStyle name="20% - Accent5 11" xfId="3552" xr:uid="{00000000-0005-0000-0000-0000AA0D0000}"/>
    <cellStyle name="20% - Accent5 11 2" xfId="3553" xr:uid="{00000000-0005-0000-0000-0000AB0D0000}"/>
    <cellStyle name="20% - Accent5 11 2 2" xfId="3554" xr:uid="{00000000-0005-0000-0000-0000AC0D0000}"/>
    <cellStyle name="20% - Accent5 11 2 3" xfId="3555" xr:uid="{00000000-0005-0000-0000-0000AD0D0000}"/>
    <cellStyle name="20% - Accent5 11 2 4" xfId="3556" xr:uid="{00000000-0005-0000-0000-0000AE0D0000}"/>
    <cellStyle name="20% - Accent5 11 3" xfId="3557" xr:uid="{00000000-0005-0000-0000-0000AF0D0000}"/>
    <cellStyle name="20% - Accent5 11 3 2" xfId="3558" xr:uid="{00000000-0005-0000-0000-0000B00D0000}"/>
    <cellStyle name="20% - Accent5 11 3 2 2" xfId="3559" xr:uid="{00000000-0005-0000-0000-0000B10D0000}"/>
    <cellStyle name="20% - Accent5 11 3 2 3" xfId="3560" xr:uid="{00000000-0005-0000-0000-0000B20D0000}"/>
    <cellStyle name="20% - Accent5 11 3 2 4" xfId="3561" xr:uid="{00000000-0005-0000-0000-0000B30D0000}"/>
    <cellStyle name="20% - Accent5 11 3 2 5" xfId="3562" xr:uid="{00000000-0005-0000-0000-0000B40D0000}"/>
    <cellStyle name="20% - Accent5 11 3 3" xfId="3563" xr:uid="{00000000-0005-0000-0000-0000B50D0000}"/>
    <cellStyle name="20% - Accent5 11 3 4" xfId="3564" xr:uid="{00000000-0005-0000-0000-0000B60D0000}"/>
    <cellStyle name="20% - Accent5 11 3 4 2" xfId="3565" xr:uid="{00000000-0005-0000-0000-0000B70D0000}"/>
    <cellStyle name="20% - Accent5 11 4" xfId="3566" xr:uid="{00000000-0005-0000-0000-0000B80D0000}"/>
    <cellStyle name="20% - Accent5 11 4 2" xfId="3567" xr:uid="{00000000-0005-0000-0000-0000B90D0000}"/>
    <cellStyle name="20% - Accent5 11 5" xfId="3568" xr:uid="{00000000-0005-0000-0000-0000BA0D0000}"/>
    <cellStyle name="20% - Accent5 11 5 2" xfId="3569" xr:uid="{00000000-0005-0000-0000-0000BB0D0000}"/>
    <cellStyle name="20% - Accent5 11 6" xfId="3570" xr:uid="{00000000-0005-0000-0000-0000BC0D0000}"/>
    <cellStyle name="20% - Accent5 11 7" xfId="3571" xr:uid="{00000000-0005-0000-0000-0000BD0D0000}"/>
    <cellStyle name="20% - Accent5 12" xfId="3572" xr:uid="{00000000-0005-0000-0000-0000BE0D0000}"/>
    <cellStyle name="20% - Accent5 12 2" xfId="3573" xr:uid="{00000000-0005-0000-0000-0000BF0D0000}"/>
    <cellStyle name="20% - Accent5 12 2 2" xfId="3574" xr:uid="{00000000-0005-0000-0000-0000C00D0000}"/>
    <cellStyle name="20% - Accent5 12 2 3" xfId="3575" xr:uid="{00000000-0005-0000-0000-0000C10D0000}"/>
    <cellStyle name="20% - Accent5 12 2 4" xfId="3576" xr:uid="{00000000-0005-0000-0000-0000C20D0000}"/>
    <cellStyle name="20% - Accent5 12 3" xfId="3577" xr:uid="{00000000-0005-0000-0000-0000C30D0000}"/>
    <cellStyle name="20% - Accent5 12 3 2" xfId="3578" xr:uid="{00000000-0005-0000-0000-0000C40D0000}"/>
    <cellStyle name="20% - Accent5 12 3 2 2" xfId="3579" xr:uid="{00000000-0005-0000-0000-0000C50D0000}"/>
    <cellStyle name="20% - Accent5 12 3 2 3" xfId="3580" xr:uid="{00000000-0005-0000-0000-0000C60D0000}"/>
    <cellStyle name="20% - Accent5 12 3 2 4" xfId="3581" xr:uid="{00000000-0005-0000-0000-0000C70D0000}"/>
    <cellStyle name="20% - Accent5 12 3 2 5" xfId="3582" xr:uid="{00000000-0005-0000-0000-0000C80D0000}"/>
    <cellStyle name="20% - Accent5 12 3 3" xfId="3583" xr:uid="{00000000-0005-0000-0000-0000C90D0000}"/>
    <cellStyle name="20% - Accent5 12 3 4" xfId="3584" xr:uid="{00000000-0005-0000-0000-0000CA0D0000}"/>
    <cellStyle name="20% - Accent5 12 3 4 2" xfId="3585" xr:uid="{00000000-0005-0000-0000-0000CB0D0000}"/>
    <cellStyle name="20% - Accent5 12 4" xfId="3586" xr:uid="{00000000-0005-0000-0000-0000CC0D0000}"/>
    <cellStyle name="20% - Accent5 12 4 2" xfId="3587" xr:uid="{00000000-0005-0000-0000-0000CD0D0000}"/>
    <cellStyle name="20% - Accent5 12 5" xfId="3588" xr:uid="{00000000-0005-0000-0000-0000CE0D0000}"/>
    <cellStyle name="20% - Accent5 12 5 2" xfId="3589" xr:uid="{00000000-0005-0000-0000-0000CF0D0000}"/>
    <cellStyle name="20% - Accent5 12 6" xfId="3590" xr:uid="{00000000-0005-0000-0000-0000D00D0000}"/>
    <cellStyle name="20% - Accent5 12 7" xfId="3591" xr:uid="{00000000-0005-0000-0000-0000D10D0000}"/>
    <cellStyle name="20% - Accent5 13" xfId="3592" xr:uid="{00000000-0005-0000-0000-0000D20D0000}"/>
    <cellStyle name="20% - Accent5 13 2" xfId="3593" xr:uid="{00000000-0005-0000-0000-0000D30D0000}"/>
    <cellStyle name="20% - Accent5 13 2 2" xfId="3594" xr:uid="{00000000-0005-0000-0000-0000D40D0000}"/>
    <cellStyle name="20% - Accent5 13 2 3" xfId="3595" xr:uid="{00000000-0005-0000-0000-0000D50D0000}"/>
    <cellStyle name="20% - Accent5 13 2 4" xfId="3596" xr:uid="{00000000-0005-0000-0000-0000D60D0000}"/>
    <cellStyle name="20% - Accent5 13 3" xfId="3597" xr:uid="{00000000-0005-0000-0000-0000D70D0000}"/>
    <cellStyle name="20% - Accent5 13 3 2" xfId="3598" xr:uid="{00000000-0005-0000-0000-0000D80D0000}"/>
    <cellStyle name="20% - Accent5 13 3 2 2" xfId="3599" xr:uid="{00000000-0005-0000-0000-0000D90D0000}"/>
    <cellStyle name="20% - Accent5 13 3 2 3" xfId="3600" xr:uid="{00000000-0005-0000-0000-0000DA0D0000}"/>
    <cellStyle name="20% - Accent5 13 3 2 4" xfId="3601" xr:uid="{00000000-0005-0000-0000-0000DB0D0000}"/>
    <cellStyle name="20% - Accent5 13 3 2 5" xfId="3602" xr:uid="{00000000-0005-0000-0000-0000DC0D0000}"/>
    <cellStyle name="20% - Accent5 13 3 3" xfId="3603" xr:uid="{00000000-0005-0000-0000-0000DD0D0000}"/>
    <cellStyle name="20% - Accent5 13 3 4" xfId="3604" xr:uid="{00000000-0005-0000-0000-0000DE0D0000}"/>
    <cellStyle name="20% - Accent5 13 3 4 2" xfId="3605" xr:uid="{00000000-0005-0000-0000-0000DF0D0000}"/>
    <cellStyle name="20% - Accent5 13 4" xfId="3606" xr:uid="{00000000-0005-0000-0000-0000E00D0000}"/>
    <cellStyle name="20% - Accent5 13 4 2" xfId="3607" xr:uid="{00000000-0005-0000-0000-0000E10D0000}"/>
    <cellStyle name="20% - Accent5 13 5" xfId="3608" xr:uid="{00000000-0005-0000-0000-0000E20D0000}"/>
    <cellStyle name="20% - Accent5 13 6" xfId="3609" xr:uid="{00000000-0005-0000-0000-0000E30D0000}"/>
    <cellStyle name="20% - Accent5 14" xfId="3610" xr:uid="{00000000-0005-0000-0000-0000E40D0000}"/>
    <cellStyle name="20% - Accent5 14 2" xfId="3611" xr:uid="{00000000-0005-0000-0000-0000E50D0000}"/>
    <cellStyle name="20% - Accent5 14 2 2" xfId="3612" xr:uid="{00000000-0005-0000-0000-0000E60D0000}"/>
    <cellStyle name="20% - Accent5 14 2 3" xfId="3613" xr:uid="{00000000-0005-0000-0000-0000E70D0000}"/>
    <cellStyle name="20% - Accent5 14 2 4" xfId="3614" xr:uid="{00000000-0005-0000-0000-0000E80D0000}"/>
    <cellStyle name="20% - Accent5 14 3" xfId="3615" xr:uid="{00000000-0005-0000-0000-0000E90D0000}"/>
    <cellStyle name="20% - Accent5 14 3 2" xfId="3616" xr:uid="{00000000-0005-0000-0000-0000EA0D0000}"/>
    <cellStyle name="20% - Accent5 14 3 2 2" xfId="3617" xr:uid="{00000000-0005-0000-0000-0000EB0D0000}"/>
    <cellStyle name="20% - Accent5 14 3 2 3" xfId="3618" xr:uid="{00000000-0005-0000-0000-0000EC0D0000}"/>
    <cellStyle name="20% - Accent5 14 3 2 4" xfId="3619" xr:uid="{00000000-0005-0000-0000-0000ED0D0000}"/>
    <cellStyle name="20% - Accent5 14 3 2 5" xfId="3620" xr:uid="{00000000-0005-0000-0000-0000EE0D0000}"/>
    <cellStyle name="20% - Accent5 14 3 3" xfId="3621" xr:uid="{00000000-0005-0000-0000-0000EF0D0000}"/>
    <cellStyle name="20% - Accent5 14 3 4" xfId="3622" xr:uid="{00000000-0005-0000-0000-0000F00D0000}"/>
    <cellStyle name="20% - Accent5 14 3 4 2" xfId="3623" xr:uid="{00000000-0005-0000-0000-0000F10D0000}"/>
    <cellStyle name="20% - Accent5 14 4" xfId="3624" xr:uid="{00000000-0005-0000-0000-0000F20D0000}"/>
    <cellStyle name="20% - Accent5 14 4 2" xfId="3625" xr:uid="{00000000-0005-0000-0000-0000F30D0000}"/>
    <cellStyle name="20% - Accent5 14 4 3" xfId="3626" xr:uid="{00000000-0005-0000-0000-0000F40D0000}"/>
    <cellStyle name="20% - Accent5 14 5" xfId="3627" xr:uid="{00000000-0005-0000-0000-0000F50D0000}"/>
    <cellStyle name="20% - Accent5 14 6" xfId="3628" xr:uid="{00000000-0005-0000-0000-0000F60D0000}"/>
    <cellStyle name="20% - Accent5 15" xfId="3629" xr:uid="{00000000-0005-0000-0000-0000F70D0000}"/>
    <cellStyle name="20% - Accent5 15 2" xfId="3630" xr:uid="{00000000-0005-0000-0000-0000F80D0000}"/>
    <cellStyle name="20% - Accent5 15 2 2" xfId="3631" xr:uid="{00000000-0005-0000-0000-0000F90D0000}"/>
    <cellStyle name="20% - Accent5 15 2 2 2" xfId="3632" xr:uid="{00000000-0005-0000-0000-0000FA0D0000}"/>
    <cellStyle name="20% - Accent5 15 2 2 3" xfId="3633" xr:uid="{00000000-0005-0000-0000-0000FB0D0000}"/>
    <cellStyle name="20% - Accent5 15 2 2 4" xfId="3634" xr:uid="{00000000-0005-0000-0000-0000FC0D0000}"/>
    <cellStyle name="20% - Accent5 15 2 2 4 2" xfId="3635" xr:uid="{00000000-0005-0000-0000-0000FD0D0000}"/>
    <cellStyle name="20% - Accent5 15 2 3" xfId="3636" xr:uid="{00000000-0005-0000-0000-0000FE0D0000}"/>
    <cellStyle name="20% - Accent5 15 2 4" xfId="3637" xr:uid="{00000000-0005-0000-0000-0000FF0D0000}"/>
    <cellStyle name="20% - Accent5 15 2 5" xfId="3638" xr:uid="{00000000-0005-0000-0000-0000000E0000}"/>
    <cellStyle name="20% - Accent5 15 2 6" xfId="3639" xr:uid="{00000000-0005-0000-0000-0000010E0000}"/>
    <cellStyle name="20% - Accent5 15 3" xfId="3640" xr:uid="{00000000-0005-0000-0000-0000020E0000}"/>
    <cellStyle name="20% - Accent5 15 3 2" xfId="3641" xr:uid="{00000000-0005-0000-0000-0000030E0000}"/>
    <cellStyle name="20% - Accent5 15 3 2 2" xfId="3642" xr:uid="{00000000-0005-0000-0000-0000040E0000}"/>
    <cellStyle name="20% - Accent5 15 3 2 3" xfId="3643" xr:uid="{00000000-0005-0000-0000-0000050E0000}"/>
    <cellStyle name="20% - Accent5 15 3 2 4" xfId="3644" xr:uid="{00000000-0005-0000-0000-0000060E0000}"/>
    <cellStyle name="20% - Accent5 15 3 2 5" xfId="3645" xr:uid="{00000000-0005-0000-0000-0000070E0000}"/>
    <cellStyle name="20% - Accent5 15 3 3" xfId="3646" xr:uid="{00000000-0005-0000-0000-0000080E0000}"/>
    <cellStyle name="20% - Accent5 15 3 4" xfId="3647" xr:uid="{00000000-0005-0000-0000-0000090E0000}"/>
    <cellStyle name="20% - Accent5 15 3 4 2" xfId="3648" xr:uid="{00000000-0005-0000-0000-00000A0E0000}"/>
    <cellStyle name="20% - Accent5 15 4" xfId="3649" xr:uid="{00000000-0005-0000-0000-00000B0E0000}"/>
    <cellStyle name="20% - Accent5 15 4 2" xfId="3650" xr:uid="{00000000-0005-0000-0000-00000C0E0000}"/>
    <cellStyle name="20% - Accent5 15 5" xfId="3651" xr:uid="{00000000-0005-0000-0000-00000D0E0000}"/>
    <cellStyle name="20% - Accent5 15 6" xfId="3652" xr:uid="{00000000-0005-0000-0000-00000E0E0000}"/>
    <cellStyle name="20% - Accent5 16" xfId="3653" xr:uid="{00000000-0005-0000-0000-00000F0E0000}"/>
    <cellStyle name="20% - Accent5 16 2" xfId="3654" xr:uid="{00000000-0005-0000-0000-0000100E0000}"/>
    <cellStyle name="20% - Accent5 16 3" xfId="3655" xr:uid="{00000000-0005-0000-0000-0000110E0000}"/>
    <cellStyle name="20% - Accent5 16 4" xfId="3656" xr:uid="{00000000-0005-0000-0000-0000120E0000}"/>
    <cellStyle name="20% - Accent5 17" xfId="3657" xr:uid="{00000000-0005-0000-0000-0000130E0000}"/>
    <cellStyle name="20% - Accent5 18" xfId="3658" xr:uid="{00000000-0005-0000-0000-0000140E0000}"/>
    <cellStyle name="20% - Accent5 19" xfId="3659" xr:uid="{00000000-0005-0000-0000-0000150E0000}"/>
    <cellStyle name="20% - Accent5 2" xfId="3660" xr:uid="{00000000-0005-0000-0000-0000160E0000}"/>
    <cellStyle name="20% - Accent5 2 2" xfId="3661" xr:uid="{00000000-0005-0000-0000-0000170E0000}"/>
    <cellStyle name="20% - Accent5 2 2 2" xfId="3662" xr:uid="{00000000-0005-0000-0000-0000180E0000}"/>
    <cellStyle name="20% - Accent5 2 2 2 2" xfId="3663" xr:uid="{00000000-0005-0000-0000-0000190E0000}"/>
    <cellStyle name="20% - Accent5 2 2 2 2 2" xfId="3664" xr:uid="{00000000-0005-0000-0000-00001A0E0000}"/>
    <cellStyle name="20% - Accent5 2 2 2 2 3" xfId="3665" xr:uid="{00000000-0005-0000-0000-00001B0E0000}"/>
    <cellStyle name="20% - Accent5 2 2 2 2 4" xfId="3666" xr:uid="{00000000-0005-0000-0000-00001C0E0000}"/>
    <cellStyle name="20% - Accent5 2 2 2 3" xfId="3667" xr:uid="{00000000-0005-0000-0000-00001D0E0000}"/>
    <cellStyle name="20% - Accent5 2 2 2 3 2" xfId="3668" xr:uid="{00000000-0005-0000-0000-00001E0E0000}"/>
    <cellStyle name="20% - Accent5 2 2 2 3 3" xfId="3669" xr:uid="{00000000-0005-0000-0000-00001F0E0000}"/>
    <cellStyle name="20% - Accent5 2 2 2 3 4" xfId="3670" xr:uid="{00000000-0005-0000-0000-0000200E0000}"/>
    <cellStyle name="20% - Accent5 2 2 2 4" xfId="3671" xr:uid="{00000000-0005-0000-0000-0000210E0000}"/>
    <cellStyle name="20% - Accent5 2 2 2 4 2" xfId="3672" xr:uid="{00000000-0005-0000-0000-0000220E0000}"/>
    <cellStyle name="20% - Accent5 2 2 2 4 3" xfId="3673" xr:uid="{00000000-0005-0000-0000-0000230E0000}"/>
    <cellStyle name="20% - Accent5 2 2 2 4 4" xfId="3674" xr:uid="{00000000-0005-0000-0000-0000240E0000}"/>
    <cellStyle name="20% - Accent5 2 2 2 5" xfId="3675" xr:uid="{00000000-0005-0000-0000-0000250E0000}"/>
    <cellStyle name="20% - Accent5 2 2 2 6" xfId="3676" xr:uid="{00000000-0005-0000-0000-0000260E0000}"/>
    <cellStyle name="20% - Accent5 2 2 3" xfId="3677" xr:uid="{00000000-0005-0000-0000-0000270E0000}"/>
    <cellStyle name="20% - Accent5 2 2 3 2" xfId="3678" xr:uid="{00000000-0005-0000-0000-0000280E0000}"/>
    <cellStyle name="20% - Accent5 2 2 3 3" xfId="3679" xr:uid="{00000000-0005-0000-0000-0000290E0000}"/>
    <cellStyle name="20% - Accent5 2 2 4" xfId="3680" xr:uid="{00000000-0005-0000-0000-00002A0E0000}"/>
    <cellStyle name="20% - Accent5 2 2 4 2" xfId="3681" xr:uid="{00000000-0005-0000-0000-00002B0E0000}"/>
    <cellStyle name="20% - Accent5 2 2 4 3" xfId="3682" xr:uid="{00000000-0005-0000-0000-00002C0E0000}"/>
    <cellStyle name="20% - Accent5 2 2 4 4" xfId="3683" xr:uid="{00000000-0005-0000-0000-00002D0E0000}"/>
    <cellStyle name="20% - Accent5 2 2 5" xfId="3684" xr:uid="{00000000-0005-0000-0000-00002E0E0000}"/>
    <cellStyle name="20% - Accent5 2 2 5 2" xfId="3685" xr:uid="{00000000-0005-0000-0000-00002F0E0000}"/>
    <cellStyle name="20% - Accent5 2 2 5 3" xfId="3686" xr:uid="{00000000-0005-0000-0000-0000300E0000}"/>
    <cellStyle name="20% - Accent5 2 2 5 4" xfId="3687" xr:uid="{00000000-0005-0000-0000-0000310E0000}"/>
    <cellStyle name="20% - Accent5 2 2 6" xfId="3688" xr:uid="{00000000-0005-0000-0000-0000320E0000}"/>
    <cellStyle name="20% - Accent5 2 2 6 2" xfId="3689" xr:uid="{00000000-0005-0000-0000-0000330E0000}"/>
    <cellStyle name="20% - Accent5 2 2 6 3" xfId="3690" xr:uid="{00000000-0005-0000-0000-0000340E0000}"/>
    <cellStyle name="20% - Accent5 2 2 6 4" xfId="3691" xr:uid="{00000000-0005-0000-0000-0000350E0000}"/>
    <cellStyle name="20% - Accent5 2 2 7" xfId="3692" xr:uid="{00000000-0005-0000-0000-0000360E0000}"/>
    <cellStyle name="20% - Accent5 2 2 8" xfId="3693" xr:uid="{00000000-0005-0000-0000-0000370E0000}"/>
    <cellStyle name="20% - Accent5 2 3" xfId="3694" xr:uid="{00000000-0005-0000-0000-0000380E0000}"/>
    <cellStyle name="20% - Accent5 2 3 2" xfId="3695" xr:uid="{00000000-0005-0000-0000-0000390E0000}"/>
    <cellStyle name="20% - Accent5 2 3 2 2" xfId="3696" xr:uid="{00000000-0005-0000-0000-00003A0E0000}"/>
    <cellStyle name="20% - Accent5 2 3 2 3" xfId="3697" xr:uid="{00000000-0005-0000-0000-00003B0E0000}"/>
    <cellStyle name="20% - Accent5 2 3 2 4" xfId="3698" xr:uid="{00000000-0005-0000-0000-00003C0E0000}"/>
    <cellStyle name="20% - Accent5 2 3 3" xfId="3699" xr:uid="{00000000-0005-0000-0000-00003D0E0000}"/>
    <cellStyle name="20% - Accent5 2 3 4" xfId="3700" xr:uid="{00000000-0005-0000-0000-00003E0E0000}"/>
    <cellStyle name="20% - Accent5 2 3 5" xfId="3701" xr:uid="{00000000-0005-0000-0000-00003F0E0000}"/>
    <cellStyle name="20% - Accent5 2 3 6" xfId="3702" xr:uid="{00000000-0005-0000-0000-0000400E0000}"/>
    <cellStyle name="20% - Accent5 2 4" xfId="3703" xr:uid="{00000000-0005-0000-0000-0000410E0000}"/>
    <cellStyle name="20% - Accent5 2 4 2" xfId="3704" xr:uid="{00000000-0005-0000-0000-0000420E0000}"/>
    <cellStyle name="20% - Accent5 2 4 2 2" xfId="3705" xr:uid="{00000000-0005-0000-0000-0000430E0000}"/>
    <cellStyle name="20% - Accent5 2 4 2 3" xfId="3706" xr:uid="{00000000-0005-0000-0000-0000440E0000}"/>
    <cellStyle name="20% - Accent5 2 4 2 4" xfId="3707" xr:uid="{00000000-0005-0000-0000-0000450E0000}"/>
    <cellStyle name="20% - Accent5 2 4 3" xfId="3708" xr:uid="{00000000-0005-0000-0000-0000460E0000}"/>
    <cellStyle name="20% - Accent5 2 4 3 2" xfId="3709" xr:uid="{00000000-0005-0000-0000-0000470E0000}"/>
    <cellStyle name="20% - Accent5 2 4 3 3" xfId="3710" xr:uid="{00000000-0005-0000-0000-0000480E0000}"/>
    <cellStyle name="20% - Accent5 2 4 3 4" xfId="3711" xr:uid="{00000000-0005-0000-0000-0000490E0000}"/>
    <cellStyle name="20% - Accent5 2 4 4" xfId="3712" xr:uid="{00000000-0005-0000-0000-00004A0E0000}"/>
    <cellStyle name="20% - Accent5 2 4 4 2" xfId="3713" xr:uid="{00000000-0005-0000-0000-00004B0E0000}"/>
    <cellStyle name="20% - Accent5 2 4 4 3" xfId="3714" xr:uid="{00000000-0005-0000-0000-00004C0E0000}"/>
    <cellStyle name="20% - Accent5 2 4 4 4" xfId="3715" xr:uid="{00000000-0005-0000-0000-00004D0E0000}"/>
    <cellStyle name="20% - Accent5 2 4 5" xfId="3716" xr:uid="{00000000-0005-0000-0000-00004E0E0000}"/>
    <cellStyle name="20% - Accent5 2 4 6" xfId="3717" xr:uid="{00000000-0005-0000-0000-00004F0E0000}"/>
    <cellStyle name="20% - Accent5 2 5" xfId="3718" xr:uid="{00000000-0005-0000-0000-0000500E0000}"/>
    <cellStyle name="20% - Accent5 2 5 2" xfId="3719" xr:uid="{00000000-0005-0000-0000-0000510E0000}"/>
    <cellStyle name="20% - Accent5 2 5 3" xfId="3720" xr:uid="{00000000-0005-0000-0000-0000520E0000}"/>
    <cellStyle name="20% - Accent5 2 5 4" xfId="3721" xr:uid="{00000000-0005-0000-0000-0000530E0000}"/>
    <cellStyle name="20% - Accent5 2 6" xfId="3722" xr:uid="{00000000-0005-0000-0000-0000540E0000}"/>
    <cellStyle name="20% - Accent5 2 6 2" xfId="3723" xr:uid="{00000000-0005-0000-0000-0000550E0000}"/>
    <cellStyle name="20% - Accent5 2 6 3" xfId="3724" xr:uid="{00000000-0005-0000-0000-0000560E0000}"/>
    <cellStyle name="20% - Accent5 2 6 4" xfId="3725" xr:uid="{00000000-0005-0000-0000-0000570E0000}"/>
    <cellStyle name="20% - Accent5 2 7" xfId="3726" xr:uid="{00000000-0005-0000-0000-0000580E0000}"/>
    <cellStyle name="20% - Accent5 2 7 2" xfId="3727" xr:uid="{00000000-0005-0000-0000-0000590E0000}"/>
    <cellStyle name="20% - Accent5 2 7 3" xfId="3728" xr:uid="{00000000-0005-0000-0000-00005A0E0000}"/>
    <cellStyle name="20% - Accent5 2 7 4" xfId="3729" xr:uid="{00000000-0005-0000-0000-00005B0E0000}"/>
    <cellStyle name="20% - Accent5 2 8" xfId="3730" xr:uid="{00000000-0005-0000-0000-00005C0E0000}"/>
    <cellStyle name="20% - Accent5 2 9" xfId="3731" xr:uid="{00000000-0005-0000-0000-00005D0E0000}"/>
    <cellStyle name="20% - Accent5 2_AFS template" xfId="3732" xr:uid="{00000000-0005-0000-0000-00005E0E0000}"/>
    <cellStyle name="20% - Accent5 3" xfId="3733" xr:uid="{00000000-0005-0000-0000-00005F0E0000}"/>
    <cellStyle name="20% - Accent5 3 2" xfId="3734" xr:uid="{00000000-0005-0000-0000-0000600E0000}"/>
    <cellStyle name="20% - Accent5 3 2 2" xfId="3735" xr:uid="{00000000-0005-0000-0000-0000610E0000}"/>
    <cellStyle name="20% - Accent5 3 2 3" xfId="3736" xr:uid="{00000000-0005-0000-0000-0000620E0000}"/>
    <cellStyle name="20% - Accent5 3 2 4" xfId="3737" xr:uid="{00000000-0005-0000-0000-0000630E0000}"/>
    <cellStyle name="20% - Accent5 3 3" xfId="3738" xr:uid="{00000000-0005-0000-0000-0000640E0000}"/>
    <cellStyle name="20% - Accent5 3 4" xfId="3739" xr:uid="{00000000-0005-0000-0000-0000650E0000}"/>
    <cellStyle name="20% - Accent5 3 4 2" xfId="3740" xr:uid="{00000000-0005-0000-0000-0000660E0000}"/>
    <cellStyle name="20% - Accent5 3 4 2 2" xfId="3741" xr:uid="{00000000-0005-0000-0000-0000670E0000}"/>
    <cellStyle name="20% - Accent5 3 4 2 3" xfId="3742" xr:uid="{00000000-0005-0000-0000-0000680E0000}"/>
    <cellStyle name="20% - Accent5 3 4 2 4" xfId="3743" xr:uid="{00000000-0005-0000-0000-0000690E0000}"/>
    <cellStyle name="20% - Accent5 3 4 3" xfId="3744" xr:uid="{00000000-0005-0000-0000-00006A0E0000}"/>
    <cellStyle name="20% - Accent5 3 4 3 2" xfId="3745" xr:uid="{00000000-0005-0000-0000-00006B0E0000}"/>
    <cellStyle name="20% - Accent5 3 4 3 3" xfId="3746" xr:uid="{00000000-0005-0000-0000-00006C0E0000}"/>
    <cellStyle name="20% - Accent5 3 4 3 4" xfId="3747" xr:uid="{00000000-0005-0000-0000-00006D0E0000}"/>
    <cellStyle name="20% - Accent5 3 4 4" xfId="3748" xr:uid="{00000000-0005-0000-0000-00006E0E0000}"/>
    <cellStyle name="20% - Accent5 3 4 4 2" xfId="3749" xr:uid="{00000000-0005-0000-0000-00006F0E0000}"/>
    <cellStyle name="20% - Accent5 3 4 4 3" xfId="3750" xr:uid="{00000000-0005-0000-0000-0000700E0000}"/>
    <cellStyle name="20% - Accent5 3 4 5" xfId="3751" xr:uid="{00000000-0005-0000-0000-0000710E0000}"/>
    <cellStyle name="20% - Accent5 3 4 6" xfId="3752" xr:uid="{00000000-0005-0000-0000-0000720E0000}"/>
    <cellStyle name="20% - Accent5 3 5" xfId="3753" xr:uid="{00000000-0005-0000-0000-0000730E0000}"/>
    <cellStyle name="20% - Accent5 3 6" xfId="3754" xr:uid="{00000000-0005-0000-0000-0000740E0000}"/>
    <cellStyle name="20% - Accent5 3 7" xfId="3755" xr:uid="{00000000-0005-0000-0000-0000750E0000}"/>
    <cellStyle name="20% - Accent5 4" xfId="3756" xr:uid="{00000000-0005-0000-0000-0000760E0000}"/>
    <cellStyle name="20% - Accent5 4 2" xfId="3757" xr:uid="{00000000-0005-0000-0000-0000770E0000}"/>
    <cellStyle name="20% - Accent5 4 2 2" xfId="3758" xr:uid="{00000000-0005-0000-0000-0000780E0000}"/>
    <cellStyle name="20% - Accent5 4 2 3" xfId="3759" xr:uid="{00000000-0005-0000-0000-0000790E0000}"/>
    <cellStyle name="20% - Accent5 4 2 4" xfId="3760" xr:uid="{00000000-0005-0000-0000-00007A0E0000}"/>
    <cellStyle name="20% - Accent5 4 3" xfId="3761" xr:uid="{00000000-0005-0000-0000-00007B0E0000}"/>
    <cellStyle name="20% - Accent5 4 3 2" xfId="3762" xr:uid="{00000000-0005-0000-0000-00007C0E0000}"/>
    <cellStyle name="20% - Accent5 4 3 2 2" xfId="3763" xr:uid="{00000000-0005-0000-0000-00007D0E0000}"/>
    <cellStyle name="20% - Accent5 4 3 2 3" xfId="3764" xr:uid="{00000000-0005-0000-0000-00007E0E0000}"/>
    <cellStyle name="20% - Accent5 4 3 2 4" xfId="3765" xr:uid="{00000000-0005-0000-0000-00007F0E0000}"/>
    <cellStyle name="20% - Accent5 4 3 2 5" xfId="3766" xr:uid="{00000000-0005-0000-0000-0000800E0000}"/>
    <cellStyle name="20% - Accent5 4 3 3" xfId="3767" xr:uid="{00000000-0005-0000-0000-0000810E0000}"/>
    <cellStyle name="20% - Accent5 4 3 4" xfId="3768" xr:uid="{00000000-0005-0000-0000-0000820E0000}"/>
    <cellStyle name="20% - Accent5 4 3 4 2" xfId="3769" xr:uid="{00000000-0005-0000-0000-0000830E0000}"/>
    <cellStyle name="20% - Accent5 4 4" xfId="3770" xr:uid="{00000000-0005-0000-0000-0000840E0000}"/>
    <cellStyle name="20% - Accent5 4 4 2" xfId="3771" xr:uid="{00000000-0005-0000-0000-0000850E0000}"/>
    <cellStyle name="20% - Accent5 4 5" xfId="3772" xr:uid="{00000000-0005-0000-0000-0000860E0000}"/>
    <cellStyle name="20% - Accent5 4 5 2" xfId="3773" xr:uid="{00000000-0005-0000-0000-0000870E0000}"/>
    <cellStyle name="20% - Accent5 4 6" xfId="3774" xr:uid="{00000000-0005-0000-0000-0000880E0000}"/>
    <cellStyle name="20% - Accent5 4 7" xfId="3775" xr:uid="{00000000-0005-0000-0000-0000890E0000}"/>
    <cellStyle name="20% - Accent5 5" xfId="3776" xr:uid="{00000000-0005-0000-0000-00008A0E0000}"/>
    <cellStyle name="20% - Accent5 5 2" xfId="3777" xr:uid="{00000000-0005-0000-0000-00008B0E0000}"/>
    <cellStyle name="20% - Accent5 5 2 2" xfId="3778" xr:uid="{00000000-0005-0000-0000-00008C0E0000}"/>
    <cellStyle name="20% - Accent5 5 2 3" xfId="3779" xr:uid="{00000000-0005-0000-0000-00008D0E0000}"/>
    <cellStyle name="20% - Accent5 5 2 4" xfId="3780" xr:uid="{00000000-0005-0000-0000-00008E0E0000}"/>
    <cellStyle name="20% - Accent5 5 3" xfId="3781" xr:uid="{00000000-0005-0000-0000-00008F0E0000}"/>
    <cellStyle name="20% - Accent5 5 4" xfId="3782" xr:uid="{00000000-0005-0000-0000-0000900E0000}"/>
    <cellStyle name="20% - Accent5 5 5" xfId="3783" xr:uid="{00000000-0005-0000-0000-0000910E0000}"/>
    <cellStyle name="20% - Accent5 5 6" xfId="3784" xr:uid="{00000000-0005-0000-0000-0000920E0000}"/>
    <cellStyle name="20% - Accent5 6" xfId="3785" xr:uid="{00000000-0005-0000-0000-0000930E0000}"/>
    <cellStyle name="20% - Accent5 6 2" xfId="3786" xr:uid="{00000000-0005-0000-0000-0000940E0000}"/>
    <cellStyle name="20% - Accent5 6 2 2" xfId="3787" xr:uid="{00000000-0005-0000-0000-0000950E0000}"/>
    <cellStyle name="20% - Accent5 6 2 3" xfId="3788" xr:uid="{00000000-0005-0000-0000-0000960E0000}"/>
    <cellStyle name="20% - Accent5 6 2 4" xfId="3789" xr:uid="{00000000-0005-0000-0000-0000970E0000}"/>
    <cellStyle name="20% - Accent5 6 3" xfId="3790" xr:uid="{00000000-0005-0000-0000-0000980E0000}"/>
    <cellStyle name="20% - Accent5 6 4" xfId="3791" xr:uid="{00000000-0005-0000-0000-0000990E0000}"/>
    <cellStyle name="20% - Accent5 6 5" xfId="3792" xr:uid="{00000000-0005-0000-0000-00009A0E0000}"/>
    <cellStyle name="20% - Accent5 6 6" xfId="3793" xr:uid="{00000000-0005-0000-0000-00009B0E0000}"/>
    <cellStyle name="20% - Accent5 7" xfId="3794" xr:uid="{00000000-0005-0000-0000-00009C0E0000}"/>
    <cellStyle name="20% - Accent5 7 2" xfId="3795" xr:uid="{00000000-0005-0000-0000-00009D0E0000}"/>
    <cellStyle name="20% - Accent5 7 2 2" xfId="3796" xr:uid="{00000000-0005-0000-0000-00009E0E0000}"/>
    <cellStyle name="20% - Accent5 7 2 3" xfId="3797" xr:uid="{00000000-0005-0000-0000-00009F0E0000}"/>
    <cellStyle name="20% - Accent5 7 2 4" xfId="3798" xr:uid="{00000000-0005-0000-0000-0000A00E0000}"/>
    <cellStyle name="20% - Accent5 7 3" xfId="3799" xr:uid="{00000000-0005-0000-0000-0000A10E0000}"/>
    <cellStyle name="20% - Accent5 7 4" xfId="3800" xr:uid="{00000000-0005-0000-0000-0000A20E0000}"/>
    <cellStyle name="20% - Accent5 7 5" xfId="3801" xr:uid="{00000000-0005-0000-0000-0000A30E0000}"/>
    <cellStyle name="20% - Accent5 7 6" xfId="3802" xr:uid="{00000000-0005-0000-0000-0000A40E0000}"/>
    <cellStyle name="20% - Accent5 8" xfId="3803" xr:uid="{00000000-0005-0000-0000-0000A50E0000}"/>
    <cellStyle name="20% - Accent5 8 2" xfId="3804" xr:uid="{00000000-0005-0000-0000-0000A60E0000}"/>
    <cellStyle name="20% - Accent5 8 2 2" xfId="3805" xr:uid="{00000000-0005-0000-0000-0000A70E0000}"/>
    <cellStyle name="20% - Accent5 8 2 3" xfId="3806" xr:uid="{00000000-0005-0000-0000-0000A80E0000}"/>
    <cellStyle name="20% - Accent5 8 2 4" xfId="3807" xr:uid="{00000000-0005-0000-0000-0000A90E0000}"/>
    <cellStyle name="20% - Accent5 8 3" xfId="3808" xr:uid="{00000000-0005-0000-0000-0000AA0E0000}"/>
    <cellStyle name="20% - Accent5 8 4" xfId="3809" xr:uid="{00000000-0005-0000-0000-0000AB0E0000}"/>
    <cellStyle name="20% - Accent5 8 5" xfId="3810" xr:uid="{00000000-0005-0000-0000-0000AC0E0000}"/>
    <cellStyle name="20% - Accent5 8 6" xfId="3811" xr:uid="{00000000-0005-0000-0000-0000AD0E0000}"/>
    <cellStyle name="20% - Accent5 9" xfId="3812" xr:uid="{00000000-0005-0000-0000-0000AE0E0000}"/>
    <cellStyle name="20% - Accent5 9 2" xfId="3813" xr:uid="{00000000-0005-0000-0000-0000AF0E0000}"/>
    <cellStyle name="20% - Accent5 9 2 2" xfId="3814" xr:uid="{00000000-0005-0000-0000-0000B00E0000}"/>
    <cellStyle name="20% - Accent5 9 2 3" xfId="3815" xr:uid="{00000000-0005-0000-0000-0000B10E0000}"/>
    <cellStyle name="20% - Accent5 9 2 4" xfId="3816" xr:uid="{00000000-0005-0000-0000-0000B20E0000}"/>
    <cellStyle name="20% - Accent5 9 3" xfId="3817" xr:uid="{00000000-0005-0000-0000-0000B30E0000}"/>
    <cellStyle name="20% - Accent5 9 4" xfId="3818" xr:uid="{00000000-0005-0000-0000-0000B40E0000}"/>
    <cellStyle name="20% - Accent5 9 5" xfId="3819" xr:uid="{00000000-0005-0000-0000-0000B50E0000}"/>
    <cellStyle name="20% - Accent5 9 6" xfId="3820" xr:uid="{00000000-0005-0000-0000-0000B60E0000}"/>
    <cellStyle name="20% - Accent6 10" xfId="3821" xr:uid="{00000000-0005-0000-0000-0000B70E0000}"/>
    <cellStyle name="20% - Accent6 10 2" xfId="3822" xr:uid="{00000000-0005-0000-0000-0000B80E0000}"/>
    <cellStyle name="20% - Accent6 10 3" xfId="3823" xr:uid="{00000000-0005-0000-0000-0000B90E0000}"/>
    <cellStyle name="20% - Accent6 11" xfId="3824" xr:uid="{00000000-0005-0000-0000-0000BA0E0000}"/>
    <cellStyle name="20% - Accent6 11 2" xfId="3825" xr:uid="{00000000-0005-0000-0000-0000BB0E0000}"/>
    <cellStyle name="20% - Accent6 11 2 2" xfId="3826" xr:uid="{00000000-0005-0000-0000-0000BC0E0000}"/>
    <cellStyle name="20% - Accent6 11 3" xfId="3827" xr:uid="{00000000-0005-0000-0000-0000BD0E0000}"/>
    <cellStyle name="20% - Accent6 11 3 2" xfId="3828" xr:uid="{00000000-0005-0000-0000-0000BE0E0000}"/>
    <cellStyle name="20% - Accent6 11 3 2 2" xfId="3829" xr:uid="{00000000-0005-0000-0000-0000BF0E0000}"/>
    <cellStyle name="20% - Accent6 11 3 2 2 2" xfId="3830" xr:uid="{00000000-0005-0000-0000-0000C00E0000}"/>
    <cellStyle name="20% - Accent6 11 3 2 3" xfId="3831" xr:uid="{00000000-0005-0000-0000-0000C10E0000}"/>
    <cellStyle name="20% - Accent6 11 3 3" xfId="3832" xr:uid="{00000000-0005-0000-0000-0000C20E0000}"/>
    <cellStyle name="20% - Accent6 11 3 4" xfId="3833" xr:uid="{00000000-0005-0000-0000-0000C30E0000}"/>
    <cellStyle name="20% - Accent6 11 4" xfId="3834" xr:uid="{00000000-0005-0000-0000-0000C40E0000}"/>
    <cellStyle name="20% - Accent6 11 4 2" xfId="3835" xr:uid="{00000000-0005-0000-0000-0000C50E0000}"/>
    <cellStyle name="20% - Accent6 11 5" xfId="3836" xr:uid="{00000000-0005-0000-0000-0000C60E0000}"/>
    <cellStyle name="20% - Accent6 12" xfId="3837" xr:uid="{00000000-0005-0000-0000-0000C70E0000}"/>
    <cellStyle name="20% - Accent6 12 2" xfId="3838" xr:uid="{00000000-0005-0000-0000-0000C80E0000}"/>
    <cellStyle name="20% - Accent6 12 2 2" xfId="3839" xr:uid="{00000000-0005-0000-0000-0000C90E0000}"/>
    <cellStyle name="20% - Accent6 12 3" xfId="3840" xr:uid="{00000000-0005-0000-0000-0000CA0E0000}"/>
    <cellStyle name="20% - Accent6 12 3 2" xfId="3841" xr:uid="{00000000-0005-0000-0000-0000CB0E0000}"/>
    <cellStyle name="20% - Accent6 12 3 2 2" xfId="3842" xr:uid="{00000000-0005-0000-0000-0000CC0E0000}"/>
    <cellStyle name="20% - Accent6 12 3 2 2 2" xfId="3843" xr:uid="{00000000-0005-0000-0000-0000CD0E0000}"/>
    <cellStyle name="20% - Accent6 12 3 2 3" xfId="3844" xr:uid="{00000000-0005-0000-0000-0000CE0E0000}"/>
    <cellStyle name="20% - Accent6 12 3 3" xfId="3845" xr:uid="{00000000-0005-0000-0000-0000CF0E0000}"/>
    <cellStyle name="20% - Accent6 12 3 4" xfId="3846" xr:uid="{00000000-0005-0000-0000-0000D00E0000}"/>
    <cellStyle name="20% - Accent6 12 4" xfId="3847" xr:uid="{00000000-0005-0000-0000-0000D10E0000}"/>
    <cellStyle name="20% - Accent6 12 4 2" xfId="3848" xr:uid="{00000000-0005-0000-0000-0000D20E0000}"/>
    <cellStyle name="20% - Accent6 12 5" xfId="3849" xr:uid="{00000000-0005-0000-0000-0000D30E0000}"/>
    <cellStyle name="20% - Accent6 13" xfId="3850" xr:uid="{00000000-0005-0000-0000-0000D40E0000}"/>
    <cellStyle name="20% - Accent6 13 2" xfId="3851" xr:uid="{00000000-0005-0000-0000-0000D50E0000}"/>
    <cellStyle name="20% - Accent6 13 2 2" xfId="3852" xr:uid="{00000000-0005-0000-0000-0000D60E0000}"/>
    <cellStyle name="20% - Accent6 13 3" xfId="3853" xr:uid="{00000000-0005-0000-0000-0000D70E0000}"/>
    <cellStyle name="20% - Accent6 13 3 2" xfId="3854" xr:uid="{00000000-0005-0000-0000-0000D80E0000}"/>
    <cellStyle name="20% - Accent6 13 3 2 2" xfId="3855" xr:uid="{00000000-0005-0000-0000-0000D90E0000}"/>
    <cellStyle name="20% - Accent6 13 3 2 2 2" xfId="3856" xr:uid="{00000000-0005-0000-0000-0000DA0E0000}"/>
    <cellStyle name="20% - Accent6 13 3 2 3" xfId="3857" xr:uid="{00000000-0005-0000-0000-0000DB0E0000}"/>
    <cellStyle name="20% - Accent6 13 3 3" xfId="3858" xr:uid="{00000000-0005-0000-0000-0000DC0E0000}"/>
    <cellStyle name="20% - Accent6 13 3 4" xfId="3859" xr:uid="{00000000-0005-0000-0000-0000DD0E0000}"/>
    <cellStyle name="20% - Accent6 13 4" xfId="3860" xr:uid="{00000000-0005-0000-0000-0000DE0E0000}"/>
    <cellStyle name="20% - Accent6 13 5" xfId="3861" xr:uid="{00000000-0005-0000-0000-0000DF0E0000}"/>
    <cellStyle name="20% - Accent6 14" xfId="3862" xr:uid="{00000000-0005-0000-0000-0000E00E0000}"/>
    <cellStyle name="20% - Accent6 14 2" xfId="3863" xr:uid="{00000000-0005-0000-0000-0000E10E0000}"/>
    <cellStyle name="20% - Accent6 14 2 2" xfId="3864" xr:uid="{00000000-0005-0000-0000-0000E20E0000}"/>
    <cellStyle name="20% - Accent6 14 3" xfId="3865" xr:uid="{00000000-0005-0000-0000-0000E30E0000}"/>
    <cellStyle name="20% - Accent6 14 3 2" xfId="3866" xr:uid="{00000000-0005-0000-0000-0000E40E0000}"/>
    <cellStyle name="20% - Accent6 14 3 2 2" xfId="3867" xr:uid="{00000000-0005-0000-0000-0000E50E0000}"/>
    <cellStyle name="20% - Accent6 14 3 2 2 2" xfId="3868" xr:uid="{00000000-0005-0000-0000-0000E60E0000}"/>
    <cellStyle name="20% - Accent6 14 3 2 3" xfId="3869" xr:uid="{00000000-0005-0000-0000-0000E70E0000}"/>
    <cellStyle name="20% - Accent6 14 3 3" xfId="3870" xr:uid="{00000000-0005-0000-0000-0000E80E0000}"/>
    <cellStyle name="20% - Accent6 14 3 4" xfId="3871" xr:uid="{00000000-0005-0000-0000-0000E90E0000}"/>
    <cellStyle name="20% - Accent6 14 4" xfId="3872" xr:uid="{00000000-0005-0000-0000-0000EA0E0000}"/>
    <cellStyle name="20% - Accent6 14 4 2" xfId="3873" xr:uid="{00000000-0005-0000-0000-0000EB0E0000}"/>
    <cellStyle name="20% - Accent6 14 5" xfId="3874" xr:uid="{00000000-0005-0000-0000-0000EC0E0000}"/>
    <cellStyle name="20% - Accent6 15" xfId="3875" xr:uid="{00000000-0005-0000-0000-0000ED0E0000}"/>
    <cellStyle name="20% - Accent6 15 2" xfId="3876" xr:uid="{00000000-0005-0000-0000-0000EE0E0000}"/>
    <cellStyle name="20% - Accent6 15 2 2" xfId="3877" xr:uid="{00000000-0005-0000-0000-0000EF0E0000}"/>
    <cellStyle name="20% - Accent6 15 2 2 2" xfId="3878" xr:uid="{00000000-0005-0000-0000-0000F00E0000}"/>
    <cellStyle name="20% - Accent6 15 2 3" xfId="3879" xr:uid="{00000000-0005-0000-0000-0000F10E0000}"/>
    <cellStyle name="20% - Accent6 15 2 4" xfId="3880" xr:uid="{00000000-0005-0000-0000-0000F20E0000}"/>
    <cellStyle name="20% - Accent6 15 3" xfId="3881" xr:uid="{00000000-0005-0000-0000-0000F30E0000}"/>
    <cellStyle name="20% - Accent6 15 3 2" xfId="3882" xr:uid="{00000000-0005-0000-0000-0000F40E0000}"/>
    <cellStyle name="20% - Accent6 15 3 2 2" xfId="3883" xr:uid="{00000000-0005-0000-0000-0000F50E0000}"/>
    <cellStyle name="20% - Accent6 15 3 2 2 2" xfId="3884" xr:uid="{00000000-0005-0000-0000-0000F60E0000}"/>
    <cellStyle name="20% - Accent6 15 3 2 3" xfId="3885" xr:uid="{00000000-0005-0000-0000-0000F70E0000}"/>
    <cellStyle name="20% - Accent6 15 3 3" xfId="3886" xr:uid="{00000000-0005-0000-0000-0000F80E0000}"/>
    <cellStyle name="20% - Accent6 15 3 4" xfId="3887" xr:uid="{00000000-0005-0000-0000-0000F90E0000}"/>
    <cellStyle name="20% - Accent6 15 4" xfId="3888" xr:uid="{00000000-0005-0000-0000-0000FA0E0000}"/>
    <cellStyle name="20% - Accent6 15 5" xfId="3889" xr:uid="{00000000-0005-0000-0000-0000FB0E0000}"/>
    <cellStyle name="20% - Accent6 16" xfId="3890" xr:uid="{00000000-0005-0000-0000-0000FC0E0000}"/>
    <cellStyle name="20% - Accent6 17" xfId="3891" xr:uid="{00000000-0005-0000-0000-0000FD0E0000}"/>
    <cellStyle name="20% - Accent6 18" xfId="3892" xr:uid="{00000000-0005-0000-0000-0000FE0E0000}"/>
    <cellStyle name="20% - Accent6 19" xfId="3893" xr:uid="{00000000-0005-0000-0000-0000FF0E0000}"/>
    <cellStyle name="20% - Accent6 2" xfId="3894" xr:uid="{00000000-0005-0000-0000-0000000F0000}"/>
    <cellStyle name="20% - Accent6 2 2" xfId="3895" xr:uid="{00000000-0005-0000-0000-0000010F0000}"/>
    <cellStyle name="20% - Accent6 2 2 2" xfId="3896" xr:uid="{00000000-0005-0000-0000-0000020F0000}"/>
    <cellStyle name="20% - Accent6 2 2 2 2" xfId="3897" xr:uid="{00000000-0005-0000-0000-0000030F0000}"/>
    <cellStyle name="20% - Accent6 2 2 2 2 2" xfId="3898" xr:uid="{00000000-0005-0000-0000-0000040F0000}"/>
    <cellStyle name="20% - Accent6 2 2 2 2 3" xfId="3899" xr:uid="{00000000-0005-0000-0000-0000050F0000}"/>
    <cellStyle name="20% - Accent6 2 2 2 2 4" xfId="3900" xr:uid="{00000000-0005-0000-0000-0000060F0000}"/>
    <cellStyle name="20% - Accent6 2 2 2 3" xfId="3901" xr:uid="{00000000-0005-0000-0000-0000070F0000}"/>
    <cellStyle name="20% - Accent6 2 2 2 3 2" xfId="3902" xr:uid="{00000000-0005-0000-0000-0000080F0000}"/>
    <cellStyle name="20% - Accent6 2 2 2 3 3" xfId="3903" xr:uid="{00000000-0005-0000-0000-0000090F0000}"/>
    <cellStyle name="20% - Accent6 2 2 2 4" xfId="3904" xr:uid="{00000000-0005-0000-0000-00000A0F0000}"/>
    <cellStyle name="20% - Accent6 2 2 2 5" xfId="3905" xr:uid="{00000000-0005-0000-0000-00000B0F0000}"/>
    <cellStyle name="20% - Accent6 2 2 3" xfId="3906" xr:uid="{00000000-0005-0000-0000-00000C0F0000}"/>
    <cellStyle name="20% - Accent6 2 2 3 2" xfId="3907" xr:uid="{00000000-0005-0000-0000-00000D0F0000}"/>
    <cellStyle name="20% - Accent6 2 2 3 3" xfId="3908" xr:uid="{00000000-0005-0000-0000-00000E0F0000}"/>
    <cellStyle name="20% - Accent6 2 2 4" xfId="3909" xr:uid="{00000000-0005-0000-0000-00000F0F0000}"/>
    <cellStyle name="20% - Accent6 2 2 4 2" xfId="3910" xr:uid="{00000000-0005-0000-0000-0000100F0000}"/>
    <cellStyle name="20% - Accent6 2 2 4 3" xfId="3911" xr:uid="{00000000-0005-0000-0000-0000110F0000}"/>
    <cellStyle name="20% - Accent6 2 2 4 4" xfId="3912" xr:uid="{00000000-0005-0000-0000-0000120F0000}"/>
    <cellStyle name="20% - Accent6 2 2 5" xfId="3913" xr:uid="{00000000-0005-0000-0000-0000130F0000}"/>
    <cellStyle name="20% - Accent6 2 2 5 2" xfId="3914" xr:uid="{00000000-0005-0000-0000-0000140F0000}"/>
    <cellStyle name="20% - Accent6 2 2 5 3" xfId="3915" xr:uid="{00000000-0005-0000-0000-0000150F0000}"/>
    <cellStyle name="20% - Accent6 2 2 6" xfId="3916" xr:uid="{00000000-0005-0000-0000-0000160F0000}"/>
    <cellStyle name="20% - Accent6 2 2 7" xfId="3917" xr:uid="{00000000-0005-0000-0000-0000170F0000}"/>
    <cellStyle name="20% - Accent6 2 3" xfId="3918" xr:uid="{00000000-0005-0000-0000-0000180F0000}"/>
    <cellStyle name="20% - Accent6 2 3 2" xfId="3919" xr:uid="{00000000-0005-0000-0000-0000190F0000}"/>
    <cellStyle name="20% - Accent6 2 3 3" xfId="3920" xr:uid="{00000000-0005-0000-0000-00001A0F0000}"/>
    <cellStyle name="20% - Accent6 2 4" xfId="3921" xr:uid="{00000000-0005-0000-0000-00001B0F0000}"/>
    <cellStyle name="20% - Accent6 2 4 2" xfId="3922" xr:uid="{00000000-0005-0000-0000-00001C0F0000}"/>
    <cellStyle name="20% - Accent6 2 4 2 2" xfId="3923" xr:uid="{00000000-0005-0000-0000-00001D0F0000}"/>
    <cellStyle name="20% - Accent6 2 4 2 2 2" xfId="3924" xr:uid="{00000000-0005-0000-0000-00001E0F0000}"/>
    <cellStyle name="20% - Accent6 2 4 2 2 3" xfId="3925" xr:uid="{00000000-0005-0000-0000-00001F0F0000}"/>
    <cellStyle name="20% - Accent6 2 4 2 2 4" xfId="3926" xr:uid="{00000000-0005-0000-0000-0000200F0000}"/>
    <cellStyle name="20% - Accent6 2 4 2 3" xfId="3927" xr:uid="{00000000-0005-0000-0000-0000210F0000}"/>
    <cellStyle name="20% - Accent6 2 4 2 3 2" xfId="3928" xr:uid="{00000000-0005-0000-0000-0000220F0000}"/>
    <cellStyle name="20% - Accent6 2 4 2 3 3" xfId="3929" xr:uid="{00000000-0005-0000-0000-0000230F0000}"/>
    <cellStyle name="20% - Accent6 2 4 2 4" xfId="3930" xr:uid="{00000000-0005-0000-0000-0000240F0000}"/>
    <cellStyle name="20% - Accent6 2 4 2 5" xfId="3931" xr:uid="{00000000-0005-0000-0000-0000250F0000}"/>
    <cellStyle name="20% - Accent6 2 4 3" xfId="3932" xr:uid="{00000000-0005-0000-0000-0000260F0000}"/>
    <cellStyle name="20% - Accent6 2 4 3 2" xfId="3933" xr:uid="{00000000-0005-0000-0000-0000270F0000}"/>
    <cellStyle name="20% - Accent6 2 4 3 3" xfId="3934" xr:uid="{00000000-0005-0000-0000-0000280F0000}"/>
    <cellStyle name="20% - Accent6 2 4 4" xfId="3935" xr:uid="{00000000-0005-0000-0000-0000290F0000}"/>
    <cellStyle name="20% - Accent6 2 4 4 2" xfId="3936" xr:uid="{00000000-0005-0000-0000-00002A0F0000}"/>
    <cellStyle name="20% - Accent6 2 4 4 3" xfId="3937" xr:uid="{00000000-0005-0000-0000-00002B0F0000}"/>
    <cellStyle name="20% - Accent6 2 4 4 4" xfId="3938" xr:uid="{00000000-0005-0000-0000-00002C0F0000}"/>
    <cellStyle name="20% - Accent6 2 4 5" xfId="3939" xr:uid="{00000000-0005-0000-0000-00002D0F0000}"/>
    <cellStyle name="20% - Accent6 2 4 5 2" xfId="3940" xr:uid="{00000000-0005-0000-0000-00002E0F0000}"/>
    <cellStyle name="20% - Accent6 2 4 5 3" xfId="3941" xr:uid="{00000000-0005-0000-0000-00002F0F0000}"/>
    <cellStyle name="20% - Accent6 2 4 6" xfId="3942" xr:uid="{00000000-0005-0000-0000-0000300F0000}"/>
    <cellStyle name="20% - Accent6 2 4 7" xfId="3943" xr:uid="{00000000-0005-0000-0000-0000310F0000}"/>
    <cellStyle name="20% - Accent6 2 5" xfId="3944" xr:uid="{00000000-0005-0000-0000-0000320F0000}"/>
    <cellStyle name="20% - Accent6 2 5 2" xfId="3945" xr:uid="{00000000-0005-0000-0000-0000330F0000}"/>
    <cellStyle name="20% - Accent6 2 5 2 2" xfId="3946" xr:uid="{00000000-0005-0000-0000-0000340F0000}"/>
    <cellStyle name="20% - Accent6 2 5 2 2 2" xfId="3947" xr:uid="{00000000-0005-0000-0000-0000350F0000}"/>
    <cellStyle name="20% - Accent6 2 5 2 2 3" xfId="3948" xr:uid="{00000000-0005-0000-0000-0000360F0000}"/>
    <cellStyle name="20% - Accent6 2 5 2 2 4" xfId="3949" xr:uid="{00000000-0005-0000-0000-0000370F0000}"/>
    <cellStyle name="20% - Accent6 2 5 2 3" xfId="3950" xr:uid="{00000000-0005-0000-0000-0000380F0000}"/>
    <cellStyle name="20% - Accent6 2 5 2 3 2" xfId="3951" xr:uid="{00000000-0005-0000-0000-0000390F0000}"/>
    <cellStyle name="20% - Accent6 2 5 2 3 3" xfId="3952" xr:uid="{00000000-0005-0000-0000-00003A0F0000}"/>
    <cellStyle name="20% - Accent6 2 5 2 3 4" xfId="3953" xr:uid="{00000000-0005-0000-0000-00003B0F0000}"/>
    <cellStyle name="20% - Accent6 2 5 2 4" xfId="3954" xr:uid="{00000000-0005-0000-0000-00003C0F0000}"/>
    <cellStyle name="20% - Accent6 2 5 2 5" xfId="3955" xr:uid="{00000000-0005-0000-0000-00003D0F0000}"/>
    <cellStyle name="20% - Accent6 2 5 2 6" xfId="3956" xr:uid="{00000000-0005-0000-0000-00003E0F0000}"/>
    <cellStyle name="20% - Accent6 2 5 3" xfId="3957" xr:uid="{00000000-0005-0000-0000-00003F0F0000}"/>
    <cellStyle name="20% - Accent6 2 5 3 2" xfId="3958" xr:uid="{00000000-0005-0000-0000-0000400F0000}"/>
    <cellStyle name="20% - Accent6 2 5 3 3" xfId="3959" xr:uid="{00000000-0005-0000-0000-0000410F0000}"/>
    <cellStyle name="20% - Accent6 2 5 4" xfId="3960" xr:uid="{00000000-0005-0000-0000-0000420F0000}"/>
    <cellStyle name="20% - Accent6 2 5 4 2" xfId="3961" xr:uid="{00000000-0005-0000-0000-0000430F0000}"/>
    <cellStyle name="20% - Accent6 2 5 4 3" xfId="3962" xr:uid="{00000000-0005-0000-0000-0000440F0000}"/>
    <cellStyle name="20% - Accent6 2 5 5" xfId="3963" xr:uid="{00000000-0005-0000-0000-0000450F0000}"/>
    <cellStyle name="20% - Accent6 2 5 6" xfId="3964" xr:uid="{00000000-0005-0000-0000-0000460F0000}"/>
    <cellStyle name="20% - Accent6 2 6" xfId="3965" xr:uid="{00000000-0005-0000-0000-0000470F0000}"/>
    <cellStyle name="20% - Accent6 2 6 2" xfId="3966" xr:uid="{00000000-0005-0000-0000-0000480F0000}"/>
    <cellStyle name="20% - Accent6 2 6 2 2" xfId="3967" xr:uid="{00000000-0005-0000-0000-0000490F0000}"/>
    <cellStyle name="20% - Accent6 2 6 2 3" xfId="3968" xr:uid="{00000000-0005-0000-0000-00004A0F0000}"/>
    <cellStyle name="20% - Accent6 2 6 2 4" xfId="3969" xr:uid="{00000000-0005-0000-0000-00004B0F0000}"/>
    <cellStyle name="20% - Accent6 2 6 3" xfId="3970" xr:uid="{00000000-0005-0000-0000-00004C0F0000}"/>
    <cellStyle name="20% - Accent6 2 6 3 2" xfId="3971" xr:uid="{00000000-0005-0000-0000-00004D0F0000}"/>
    <cellStyle name="20% - Accent6 2 6 3 3" xfId="3972" xr:uid="{00000000-0005-0000-0000-00004E0F0000}"/>
    <cellStyle name="20% - Accent6 2 6 3 4" xfId="3973" xr:uid="{00000000-0005-0000-0000-00004F0F0000}"/>
    <cellStyle name="20% - Accent6 2 6 4" xfId="3974" xr:uid="{00000000-0005-0000-0000-0000500F0000}"/>
    <cellStyle name="20% - Accent6 2 6 5" xfId="3975" xr:uid="{00000000-0005-0000-0000-0000510F0000}"/>
    <cellStyle name="20% - Accent6 2 6 6" xfId="3976" xr:uid="{00000000-0005-0000-0000-0000520F0000}"/>
    <cellStyle name="20% - Accent6 2 7" xfId="3977" xr:uid="{00000000-0005-0000-0000-0000530F0000}"/>
    <cellStyle name="20% - Accent6 2 7 2" xfId="3978" xr:uid="{00000000-0005-0000-0000-0000540F0000}"/>
    <cellStyle name="20% - Accent6 2 7 3" xfId="3979" xr:uid="{00000000-0005-0000-0000-0000550F0000}"/>
    <cellStyle name="20% - Accent6 2 8" xfId="3980" xr:uid="{00000000-0005-0000-0000-0000560F0000}"/>
    <cellStyle name="20% - Accent6 2 9" xfId="3981" xr:uid="{00000000-0005-0000-0000-0000570F0000}"/>
    <cellStyle name="20% - Accent6 2_AFS template" xfId="3982" xr:uid="{00000000-0005-0000-0000-0000580F0000}"/>
    <cellStyle name="20% - Accent6 3" xfId="3983" xr:uid="{00000000-0005-0000-0000-0000590F0000}"/>
    <cellStyle name="20% - Accent6 3 2" xfId="3984" xr:uid="{00000000-0005-0000-0000-00005A0F0000}"/>
    <cellStyle name="20% - Accent6 3 2 2" xfId="3985" xr:uid="{00000000-0005-0000-0000-00005B0F0000}"/>
    <cellStyle name="20% - Accent6 3 2 3" xfId="3986" xr:uid="{00000000-0005-0000-0000-00005C0F0000}"/>
    <cellStyle name="20% - Accent6 3 3" xfId="3987" xr:uid="{00000000-0005-0000-0000-00005D0F0000}"/>
    <cellStyle name="20% - Accent6 3 3 2" xfId="3988" xr:uid="{00000000-0005-0000-0000-00005E0F0000}"/>
    <cellStyle name="20% - Accent6 3 3 2 2" xfId="3989" xr:uid="{00000000-0005-0000-0000-00005F0F0000}"/>
    <cellStyle name="20% - Accent6 3 3 2 3" xfId="3990" xr:uid="{00000000-0005-0000-0000-0000600F0000}"/>
    <cellStyle name="20% - Accent6 3 3 2 4" xfId="3991" xr:uid="{00000000-0005-0000-0000-0000610F0000}"/>
    <cellStyle name="20% - Accent6 3 3 3" xfId="3992" xr:uid="{00000000-0005-0000-0000-0000620F0000}"/>
    <cellStyle name="20% - Accent6 3 4" xfId="3993" xr:uid="{00000000-0005-0000-0000-0000630F0000}"/>
    <cellStyle name="20% - Accent6 3 4 2" xfId="3994" xr:uid="{00000000-0005-0000-0000-0000640F0000}"/>
    <cellStyle name="20% - Accent6 3 4 2 2" xfId="3995" xr:uid="{00000000-0005-0000-0000-0000650F0000}"/>
    <cellStyle name="20% - Accent6 3 4 2 3" xfId="3996" xr:uid="{00000000-0005-0000-0000-0000660F0000}"/>
    <cellStyle name="20% - Accent6 3 4 2 3 2" xfId="3997" xr:uid="{00000000-0005-0000-0000-0000670F0000}"/>
    <cellStyle name="20% - Accent6 3 4 2 3 3" xfId="3998" xr:uid="{00000000-0005-0000-0000-0000680F0000}"/>
    <cellStyle name="20% - Accent6 3 4 2 3 4" xfId="3999" xr:uid="{00000000-0005-0000-0000-0000690F0000}"/>
    <cellStyle name="20% - Accent6 3 4 2 4" xfId="4000" xr:uid="{00000000-0005-0000-0000-00006A0F0000}"/>
    <cellStyle name="20% - Accent6 3 4 3" xfId="4001" xr:uid="{00000000-0005-0000-0000-00006B0F0000}"/>
    <cellStyle name="20% - Accent6 3 4 3 2" xfId="4002" xr:uid="{00000000-0005-0000-0000-00006C0F0000}"/>
    <cellStyle name="20% - Accent6 3 4 3 3" xfId="4003" xr:uid="{00000000-0005-0000-0000-00006D0F0000}"/>
    <cellStyle name="20% - Accent6 3 4 4" xfId="4004" xr:uid="{00000000-0005-0000-0000-00006E0F0000}"/>
    <cellStyle name="20% - Accent6 3 4 4 2" xfId="4005" xr:uid="{00000000-0005-0000-0000-00006F0F0000}"/>
    <cellStyle name="20% - Accent6 3 4 4 3" xfId="4006" xr:uid="{00000000-0005-0000-0000-0000700F0000}"/>
    <cellStyle name="20% - Accent6 3 4 5" xfId="4007" xr:uid="{00000000-0005-0000-0000-0000710F0000}"/>
    <cellStyle name="20% - Accent6 3 4 6" xfId="4008" xr:uid="{00000000-0005-0000-0000-0000720F0000}"/>
    <cellStyle name="20% - Accent6 3 5" xfId="4009" xr:uid="{00000000-0005-0000-0000-0000730F0000}"/>
    <cellStyle name="20% - Accent6 3 5 2" xfId="4010" xr:uid="{00000000-0005-0000-0000-0000740F0000}"/>
    <cellStyle name="20% - Accent6 3 5 2 2" xfId="4011" xr:uid="{00000000-0005-0000-0000-0000750F0000}"/>
    <cellStyle name="20% - Accent6 3 5 2 3" xfId="4012" xr:uid="{00000000-0005-0000-0000-0000760F0000}"/>
    <cellStyle name="20% - Accent6 3 5 2 4" xfId="4013" xr:uid="{00000000-0005-0000-0000-0000770F0000}"/>
    <cellStyle name="20% - Accent6 3 5 3" xfId="4014" xr:uid="{00000000-0005-0000-0000-0000780F0000}"/>
    <cellStyle name="20% - Accent6 3 5 3 2" xfId="4015" xr:uid="{00000000-0005-0000-0000-0000790F0000}"/>
    <cellStyle name="20% - Accent6 3 5 3 3" xfId="4016" xr:uid="{00000000-0005-0000-0000-00007A0F0000}"/>
    <cellStyle name="20% - Accent6 3 5 4" xfId="4017" xr:uid="{00000000-0005-0000-0000-00007B0F0000}"/>
    <cellStyle name="20% - Accent6 3 5 5" xfId="4018" xr:uid="{00000000-0005-0000-0000-00007C0F0000}"/>
    <cellStyle name="20% - Accent6 3 6" xfId="4019" xr:uid="{00000000-0005-0000-0000-00007D0F0000}"/>
    <cellStyle name="20% - Accent6 3 6 2" xfId="4020" xr:uid="{00000000-0005-0000-0000-00007E0F0000}"/>
    <cellStyle name="20% - Accent6 3 6 3" xfId="4021" xr:uid="{00000000-0005-0000-0000-00007F0F0000}"/>
    <cellStyle name="20% - Accent6 3 6 4" xfId="4022" xr:uid="{00000000-0005-0000-0000-0000800F0000}"/>
    <cellStyle name="20% - Accent6 3 7" xfId="4023" xr:uid="{00000000-0005-0000-0000-0000810F0000}"/>
    <cellStyle name="20% - Accent6 3 7 2" xfId="4024" xr:uid="{00000000-0005-0000-0000-0000820F0000}"/>
    <cellStyle name="20% - Accent6 3 7 3" xfId="4025" xr:uid="{00000000-0005-0000-0000-0000830F0000}"/>
    <cellStyle name="20% - Accent6 3 7 4" xfId="4026" xr:uid="{00000000-0005-0000-0000-0000840F0000}"/>
    <cellStyle name="20% - Accent6 3 8" xfId="4027" xr:uid="{00000000-0005-0000-0000-0000850F0000}"/>
    <cellStyle name="20% - Accent6 3 9" xfId="4028" xr:uid="{00000000-0005-0000-0000-0000860F0000}"/>
    <cellStyle name="20% - Accent6 3_AFS template" xfId="4029" xr:uid="{00000000-0005-0000-0000-0000870F0000}"/>
    <cellStyle name="20% - Accent6 4" xfId="4030" xr:uid="{00000000-0005-0000-0000-0000880F0000}"/>
    <cellStyle name="20% - Accent6 4 2" xfId="4031" xr:uid="{00000000-0005-0000-0000-0000890F0000}"/>
    <cellStyle name="20% - Accent6 4 2 2" xfId="4032" xr:uid="{00000000-0005-0000-0000-00008A0F0000}"/>
    <cellStyle name="20% - Accent6 4 3" xfId="4033" xr:uid="{00000000-0005-0000-0000-00008B0F0000}"/>
    <cellStyle name="20% - Accent6 4 3 2" xfId="4034" xr:uid="{00000000-0005-0000-0000-00008C0F0000}"/>
    <cellStyle name="20% - Accent6 4 3 2 2" xfId="4035" xr:uid="{00000000-0005-0000-0000-00008D0F0000}"/>
    <cellStyle name="20% - Accent6 4 3 2 2 2" xfId="4036" xr:uid="{00000000-0005-0000-0000-00008E0F0000}"/>
    <cellStyle name="20% - Accent6 4 3 2 3" xfId="4037" xr:uid="{00000000-0005-0000-0000-00008F0F0000}"/>
    <cellStyle name="20% - Accent6 4 3 3" xfId="4038" xr:uid="{00000000-0005-0000-0000-0000900F0000}"/>
    <cellStyle name="20% - Accent6 4 3 4" xfId="4039" xr:uid="{00000000-0005-0000-0000-0000910F0000}"/>
    <cellStyle name="20% - Accent6 4 4" xfId="4040" xr:uid="{00000000-0005-0000-0000-0000920F0000}"/>
    <cellStyle name="20% - Accent6 4 4 2" xfId="4041" xr:uid="{00000000-0005-0000-0000-0000930F0000}"/>
    <cellStyle name="20% - Accent6 4 4 3" xfId="4042" xr:uid="{00000000-0005-0000-0000-0000940F0000}"/>
    <cellStyle name="20% - Accent6 4 5" xfId="4043" xr:uid="{00000000-0005-0000-0000-0000950F0000}"/>
    <cellStyle name="20% - Accent6 5" xfId="4044" xr:uid="{00000000-0005-0000-0000-0000960F0000}"/>
    <cellStyle name="20% - Accent6 5 2" xfId="4045" xr:uid="{00000000-0005-0000-0000-0000970F0000}"/>
    <cellStyle name="20% - Accent6 5 3" xfId="4046" xr:uid="{00000000-0005-0000-0000-0000980F0000}"/>
    <cellStyle name="20% - Accent6 6" xfId="4047" xr:uid="{00000000-0005-0000-0000-0000990F0000}"/>
    <cellStyle name="20% - Accent6 6 2" xfId="4048" xr:uid="{00000000-0005-0000-0000-00009A0F0000}"/>
    <cellStyle name="20% - Accent6 6 3" xfId="4049" xr:uid="{00000000-0005-0000-0000-00009B0F0000}"/>
    <cellStyle name="20% - Accent6 7" xfId="4050" xr:uid="{00000000-0005-0000-0000-00009C0F0000}"/>
    <cellStyle name="20% - Accent6 7 2" xfId="4051" xr:uid="{00000000-0005-0000-0000-00009D0F0000}"/>
    <cellStyle name="20% - Accent6 7 3" xfId="4052" xr:uid="{00000000-0005-0000-0000-00009E0F0000}"/>
    <cellStyle name="20% - Accent6 8" xfId="4053" xr:uid="{00000000-0005-0000-0000-00009F0F0000}"/>
    <cellStyle name="20% - Accent6 8 2" xfId="4054" xr:uid="{00000000-0005-0000-0000-0000A00F0000}"/>
    <cellStyle name="20% - Accent6 8 3" xfId="4055" xr:uid="{00000000-0005-0000-0000-0000A10F0000}"/>
    <cellStyle name="20% - Accent6 9" xfId="4056" xr:uid="{00000000-0005-0000-0000-0000A20F0000}"/>
    <cellStyle name="20% - Accent6 9 2" xfId="4057" xr:uid="{00000000-0005-0000-0000-0000A30F0000}"/>
    <cellStyle name="20% - Accent6 9 3" xfId="4058" xr:uid="{00000000-0005-0000-0000-0000A40F0000}"/>
    <cellStyle name="40% - Accent1 10" xfId="4059" xr:uid="{00000000-0005-0000-0000-0000A50F0000}"/>
    <cellStyle name="40% - Accent1 10 2" xfId="4060" xr:uid="{00000000-0005-0000-0000-0000A60F0000}"/>
    <cellStyle name="40% - Accent1 10 2 2" xfId="4061" xr:uid="{00000000-0005-0000-0000-0000A70F0000}"/>
    <cellStyle name="40% - Accent1 10 2 3" xfId="4062" xr:uid="{00000000-0005-0000-0000-0000A80F0000}"/>
    <cellStyle name="40% - Accent1 10 2 4" xfId="4063" xr:uid="{00000000-0005-0000-0000-0000A90F0000}"/>
    <cellStyle name="40% - Accent1 10 3" xfId="4064" xr:uid="{00000000-0005-0000-0000-0000AA0F0000}"/>
    <cellStyle name="40% - Accent1 10 4" xfId="4065" xr:uid="{00000000-0005-0000-0000-0000AB0F0000}"/>
    <cellStyle name="40% - Accent1 10 5" xfId="4066" xr:uid="{00000000-0005-0000-0000-0000AC0F0000}"/>
    <cellStyle name="40% - Accent1 10 6" xfId="4067" xr:uid="{00000000-0005-0000-0000-0000AD0F0000}"/>
    <cellStyle name="40% - Accent1 11" xfId="4068" xr:uid="{00000000-0005-0000-0000-0000AE0F0000}"/>
    <cellStyle name="40% - Accent1 11 2" xfId="4069" xr:uid="{00000000-0005-0000-0000-0000AF0F0000}"/>
    <cellStyle name="40% - Accent1 11 2 2" xfId="4070" xr:uid="{00000000-0005-0000-0000-0000B00F0000}"/>
    <cellStyle name="40% - Accent1 11 2 3" xfId="4071" xr:uid="{00000000-0005-0000-0000-0000B10F0000}"/>
    <cellStyle name="40% - Accent1 11 2 4" xfId="4072" xr:uid="{00000000-0005-0000-0000-0000B20F0000}"/>
    <cellStyle name="40% - Accent1 11 3" xfId="4073" xr:uid="{00000000-0005-0000-0000-0000B30F0000}"/>
    <cellStyle name="40% - Accent1 11 3 2" xfId="4074" xr:uid="{00000000-0005-0000-0000-0000B40F0000}"/>
    <cellStyle name="40% - Accent1 11 3 2 2" xfId="4075" xr:uid="{00000000-0005-0000-0000-0000B50F0000}"/>
    <cellStyle name="40% - Accent1 11 3 2 3" xfId="4076" xr:uid="{00000000-0005-0000-0000-0000B60F0000}"/>
    <cellStyle name="40% - Accent1 11 3 2 4" xfId="4077" xr:uid="{00000000-0005-0000-0000-0000B70F0000}"/>
    <cellStyle name="40% - Accent1 11 3 2 5" xfId="4078" xr:uid="{00000000-0005-0000-0000-0000B80F0000}"/>
    <cellStyle name="40% - Accent1 11 3 3" xfId="4079" xr:uid="{00000000-0005-0000-0000-0000B90F0000}"/>
    <cellStyle name="40% - Accent1 11 3 4" xfId="4080" xr:uid="{00000000-0005-0000-0000-0000BA0F0000}"/>
    <cellStyle name="40% - Accent1 11 3 4 2" xfId="4081" xr:uid="{00000000-0005-0000-0000-0000BB0F0000}"/>
    <cellStyle name="40% - Accent1 11 4" xfId="4082" xr:uid="{00000000-0005-0000-0000-0000BC0F0000}"/>
    <cellStyle name="40% - Accent1 11 4 2" xfId="4083" xr:uid="{00000000-0005-0000-0000-0000BD0F0000}"/>
    <cellStyle name="40% - Accent1 11 5" xfId="4084" xr:uid="{00000000-0005-0000-0000-0000BE0F0000}"/>
    <cellStyle name="40% - Accent1 11 5 2" xfId="4085" xr:uid="{00000000-0005-0000-0000-0000BF0F0000}"/>
    <cellStyle name="40% - Accent1 11 6" xfId="4086" xr:uid="{00000000-0005-0000-0000-0000C00F0000}"/>
    <cellStyle name="40% - Accent1 11 7" xfId="4087" xr:uid="{00000000-0005-0000-0000-0000C10F0000}"/>
    <cellStyle name="40% - Accent1 12" xfId="4088" xr:uid="{00000000-0005-0000-0000-0000C20F0000}"/>
    <cellStyle name="40% - Accent1 12 2" xfId="4089" xr:uid="{00000000-0005-0000-0000-0000C30F0000}"/>
    <cellStyle name="40% - Accent1 12 2 2" xfId="4090" xr:uid="{00000000-0005-0000-0000-0000C40F0000}"/>
    <cellStyle name="40% - Accent1 12 2 3" xfId="4091" xr:uid="{00000000-0005-0000-0000-0000C50F0000}"/>
    <cellStyle name="40% - Accent1 12 2 4" xfId="4092" xr:uid="{00000000-0005-0000-0000-0000C60F0000}"/>
    <cellStyle name="40% - Accent1 12 3" xfId="4093" xr:uid="{00000000-0005-0000-0000-0000C70F0000}"/>
    <cellStyle name="40% - Accent1 12 3 2" xfId="4094" xr:uid="{00000000-0005-0000-0000-0000C80F0000}"/>
    <cellStyle name="40% - Accent1 12 3 2 2" xfId="4095" xr:uid="{00000000-0005-0000-0000-0000C90F0000}"/>
    <cellStyle name="40% - Accent1 12 3 2 3" xfId="4096" xr:uid="{00000000-0005-0000-0000-0000CA0F0000}"/>
    <cellStyle name="40% - Accent1 12 3 2 4" xfId="4097" xr:uid="{00000000-0005-0000-0000-0000CB0F0000}"/>
    <cellStyle name="40% - Accent1 12 3 2 5" xfId="4098" xr:uid="{00000000-0005-0000-0000-0000CC0F0000}"/>
    <cellStyle name="40% - Accent1 12 3 3" xfId="4099" xr:uid="{00000000-0005-0000-0000-0000CD0F0000}"/>
    <cellStyle name="40% - Accent1 12 3 4" xfId="4100" xr:uid="{00000000-0005-0000-0000-0000CE0F0000}"/>
    <cellStyle name="40% - Accent1 12 3 4 2" xfId="4101" xr:uid="{00000000-0005-0000-0000-0000CF0F0000}"/>
    <cellStyle name="40% - Accent1 12 4" xfId="4102" xr:uid="{00000000-0005-0000-0000-0000D00F0000}"/>
    <cellStyle name="40% - Accent1 12 4 2" xfId="4103" xr:uid="{00000000-0005-0000-0000-0000D10F0000}"/>
    <cellStyle name="40% - Accent1 12 5" xfId="4104" xr:uid="{00000000-0005-0000-0000-0000D20F0000}"/>
    <cellStyle name="40% - Accent1 12 5 2" xfId="4105" xr:uid="{00000000-0005-0000-0000-0000D30F0000}"/>
    <cellStyle name="40% - Accent1 12 6" xfId="4106" xr:uid="{00000000-0005-0000-0000-0000D40F0000}"/>
    <cellStyle name="40% - Accent1 12 7" xfId="4107" xr:uid="{00000000-0005-0000-0000-0000D50F0000}"/>
    <cellStyle name="40% - Accent1 13" xfId="4108" xr:uid="{00000000-0005-0000-0000-0000D60F0000}"/>
    <cellStyle name="40% - Accent1 13 2" xfId="4109" xr:uid="{00000000-0005-0000-0000-0000D70F0000}"/>
    <cellStyle name="40% - Accent1 13 2 2" xfId="4110" xr:uid="{00000000-0005-0000-0000-0000D80F0000}"/>
    <cellStyle name="40% - Accent1 13 2 3" xfId="4111" xr:uid="{00000000-0005-0000-0000-0000D90F0000}"/>
    <cellStyle name="40% - Accent1 13 2 4" xfId="4112" xr:uid="{00000000-0005-0000-0000-0000DA0F0000}"/>
    <cellStyle name="40% - Accent1 13 3" xfId="4113" xr:uid="{00000000-0005-0000-0000-0000DB0F0000}"/>
    <cellStyle name="40% - Accent1 13 3 2" xfId="4114" xr:uid="{00000000-0005-0000-0000-0000DC0F0000}"/>
    <cellStyle name="40% - Accent1 13 3 2 2" xfId="4115" xr:uid="{00000000-0005-0000-0000-0000DD0F0000}"/>
    <cellStyle name="40% - Accent1 13 3 2 3" xfId="4116" xr:uid="{00000000-0005-0000-0000-0000DE0F0000}"/>
    <cellStyle name="40% - Accent1 13 3 2 4" xfId="4117" xr:uid="{00000000-0005-0000-0000-0000DF0F0000}"/>
    <cellStyle name="40% - Accent1 13 3 2 5" xfId="4118" xr:uid="{00000000-0005-0000-0000-0000E00F0000}"/>
    <cellStyle name="40% - Accent1 13 3 3" xfId="4119" xr:uid="{00000000-0005-0000-0000-0000E10F0000}"/>
    <cellStyle name="40% - Accent1 13 3 4" xfId="4120" xr:uid="{00000000-0005-0000-0000-0000E20F0000}"/>
    <cellStyle name="40% - Accent1 13 3 4 2" xfId="4121" xr:uid="{00000000-0005-0000-0000-0000E30F0000}"/>
    <cellStyle name="40% - Accent1 13 4" xfId="4122" xr:uid="{00000000-0005-0000-0000-0000E40F0000}"/>
    <cellStyle name="40% - Accent1 13 4 2" xfId="4123" xr:uid="{00000000-0005-0000-0000-0000E50F0000}"/>
    <cellStyle name="40% - Accent1 13 5" xfId="4124" xr:uid="{00000000-0005-0000-0000-0000E60F0000}"/>
    <cellStyle name="40% - Accent1 13 6" xfId="4125" xr:uid="{00000000-0005-0000-0000-0000E70F0000}"/>
    <cellStyle name="40% - Accent1 14" xfId="4126" xr:uid="{00000000-0005-0000-0000-0000E80F0000}"/>
    <cellStyle name="40% - Accent1 14 2" xfId="4127" xr:uid="{00000000-0005-0000-0000-0000E90F0000}"/>
    <cellStyle name="40% - Accent1 14 2 2" xfId="4128" xr:uid="{00000000-0005-0000-0000-0000EA0F0000}"/>
    <cellStyle name="40% - Accent1 14 2 3" xfId="4129" xr:uid="{00000000-0005-0000-0000-0000EB0F0000}"/>
    <cellStyle name="40% - Accent1 14 2 4" xfId="4130" xr:uid="{00000000-0005-0000-0000-0000EC0F0000}"/>
    <cellStyle name="40% - Accent1 14 3" xfId="4131" xr:uid="{00000000-0005-0000-0000-0000ED0F0000}"/>
    <cellStyle name="40% - Accent1 14 3 2" xfId="4132" xr:uid="{00000000-0005-0000-0000-0000EE0F0000}"/>
    <cellStyle name="40% - Accent1 14 3 2 2" xfId="4133" xr:uid="{00000000-0005-0000-0000-0000EF0F0000}"/>
    <cellStyle name="40% - Accent1 14 3 2 3" xfId="4134" xr:uid="{00000000-0005-0000-0000-0000F00F0000}"/>
    <cellStyle name="40% - Accent1 14 3 2 4" xfId="4135" xr:uid="{00000000-0005-0000-0000-0000F10F0000}"/>
    <cellStyle name="40% - Accent1 14 3 2 5" xfId="4136" xr:uid="{00000000-0005-0000-0000-0000F20F0000}"/>
    <cellStyle name="40% - Accent1 14 3 3" xfId="4137" xr:uid="{00000000-0005-0000-0000-0000F30F0000}"/>
    <cellStyle name="40% - Accent1 14 3 4" xfId="4138" xr:uid="{00000000-0005-0000-0000-0000F40F0000}"/>
    <cellStyle name="40% - Accent1 14 3 4 2" xfId="4139" xr:uid="{00000000-0005-0000-0000-0000F50F0000}"/>
    <cellStyle name="40% - Accent1 14 4" xfId="4140" xr:uid="{00000000-0005-0000-0000-0000F60F0000}"/>
    <cellStyle name="40% - Accent1 14 4 2" xfId="4141" xr:uid="{00000000-0005-0000-0000-0000F70F0000}"/>
    <cellStyle name="40% - Accent1 14 4 3" xfId="4142" xr:uid="{00000000-0005-0000-0000-0000F80F0000}"/>
    <cellStyle name="40% - Accent1 14 5" xfId="4143" xr:uid="{00000000-0005-0000-0000-0000F90F0000}"/>
    <cellStyle name="40% - Accent1 14 6" xfId="4144" xr:uid="{00000000-0005-0000-0000-0000FA0F0000}"/>
    <cellStyle name="40% - Accent1 15" xfId="4145" xr:uid="{00000000-0005-0000-0000-0000FB0F0000}"/>
    <cellStyle name="40% - Accent1 15 2" xfId="4146" xr:uid="{00000000-0005-0000-0000-0000FC0F0000}"/>
    <cellStyle name="40% - Accent1 15 2 2" xfId="4147" xr:uid="{00000000-0005-0000-0000-0000FD0F0000}"/>
    <cellStyle name="40% - Accent1 15 2 2 2" xfId="4148" xr:uid="{00000000-0005-0000-0000-0000FE0F0000}"/>
    <cellStyle name="40% - Accent1 15 2 2 3" xfId="4149" xr:uid="{00000000-0005-0000-0000-0000FF0F0000}"/>
    <cellStyle name="40% - Accent1 15 2 2 4" xfId="4150" xr:uid="{00000000-0005-0000-0000-000000100000}"/>
    <cellStyle name="40% - Accent1 15 2 2 4 2" xfId="4151" xr:uid="{00000000-0005-0000-0000-000001100000}"/>
    <cellStyle name="40% - Accent1 15 2 3" xfId="4152" xr:uid="{00000000-0005-0000-0000-000002100000}"/>
    <cellStyle name="40% - Accent1 15 2 4" xfId="4153" xr:uid="{00000000-0005-0000-0000-000003100000}"/>
    <cellStyle name="40% - Accent1 15 2 5" xfId="4154" xr:uid="{00000000-0005-0000-0000-000004100000}"/>
    <cellStyle name="40% - Accent1 15 2 6" xfId="4155" xr:uid="{00000000-0005-0000-0000-000005100000}"/>
    <cellStyle name="40% - Accent1 15 3" xfId="4156" xr:uid="{00000000-0005-0000-0000-000006100000}"/>
    <cellStyle name="40% - Accent1 15 3 2" xfId="4157" xr:uid="{00000000-0005-0000-0000-000007100000}"/>
    <cellStyle name="40% - Accent1 15 3 2 2" xfId="4158" xr:uid="{00000000-0005-0000-0000-000008100000}"/>
    <cellStyle name="40% - Accent1 15 3 2 3" xfId="4159" xr:uid="{00000000-0005-0000-0000-000009100000}"/>
    <cellStyle name="40% - Accent1 15 3 2 4" xfId="4160" xr:uid="{00000000-0005-0000-0000-00000A100000}"/>
    <cellStyle name="40% - Accent1 15 3 2 5" xfId="4161" xr:uid="{00000000-0005-0000-0000-00000B100000}"/>
    <cellStyle name="40% - Accent1 15 3 3" xfId="4162" xr:uid="{00000000-0005-0000-0000-00000C100000}"/>
    <cellStyle name="40% - Accent1 15 3 4" xfId="4163" xr:uid="{00000000-0005-0000-0000-00000D100000}"/>
    <cellStyle name="40% - Accent1 15 3 4 2" xfId="4164" xr:uid="{00000000-0005-0000-0000-00000E100000}"/>
    <cellStyle name="40% - Accent1 15 4" xfId="4165" xr:uid="{00000000-0005-0000-0000-00000F100000}"/>
    <cellStyle name="40% - Accent1 15 4 2" xfId="4166" xr:uid="{00000000-0005-0000-0000-000010100000}"/>
    <cellStyle name="40% - Accent1 15 5" xfId="4167" xr:uid="{00000000-0005-0000-0000-000011100000}"/>
    <cellStyle name="40% - Accent1 15 6" xfId="4168" xr:uid="{00000000-0005-0000-0000-000012100000}"/>
    <cellStyle name="40% - Accent1 16" xfId="4169" xr:uid="{00000000-0005-0000-0000-000013100000}"/>
    <cellStyle name="40% - Accent1 16 2" xfId="4170" xr:uid="{00000000-0005-0000-0000-000014100000}"/>
    <cellStyle name="40% - Accent1 16 3" xfId="4171" xr:uid="{00000000-0005-0000-0000-000015100000}"/>
    <cellStyle name="40% - Accent1 16 4" xfId="4172" xr:uid="{00000000-0005-0000-0000-000016100000}"/>
    <cellStyle name="40% - Accent1 17" xfId="4173" xr:uid="{00000000-0005-0000-0000-000017100000}"/>
    <cellStyle name="40% - Accent1 18" xfId="4174" xr:uid="{00000000-0005-0000-0000-000018100000}"/>
    <cellStyle name="40% - Accent1 19" xfId="4175" xr:uid="{00000000-0005-0000-0000-000019100000}"/>
    <cellStyle name="40% - Accent1 2" xfId="4176" xr:uid="{00000000-0005-0000-0000-00001A100000}"/>
    <cellStyle name="40% - Accent1 2 2" xfId="4177" xr:uid="{00000000-0005-0000-0000-00001B100000}"/>
    <cellStyle name="40% - Accent1 2 2 2" xfId="4178" xr:uid="{00000000-0005-0000-0000-00001C100000}"/>
    <cellStyle name="40% - Accent1 2 2 2 2" xfId="4179" xr:uid="{00000000-0005-0000-0000-00001D100000}"/>
    <cellStyle name="40% - Accent1 2 2 2 2 2" xfId="4180" xr:uid="{00000000-0005-0000-0000-00001E100000}"/>
    <cellStyle name="40% - Accent1 2 2 2 2 3" xfId="4181" xr:uid="{00000000-0005-0000-0000-00001F100000}"/>
    <cellStyle name="40% - Accent1 2 2 2 2 4" xfId="4182" xr:uid="{00000000-0005-0000-0000-000020100000}"/>
    <cellStyle name="40% - Accent1 2 2 2 3" xfId="4183" xr:uid="{00000000-0005-0000-0000-000021100000}"/>
    <cellStyle name="40% - Accent1 2 2 2 3 2" xfId="4184" xr:uid="{00000000-0005-0000-0000-000022100000}"/>
    <cellStyle name="40% - Accent1 2 2 2 3 3" xfId="4185" xr:uid="{00000000-0005-0000-0000-000023100000}"/>
    <cellStyle name="40% - Accent1 2 2 2 3 4" xfId="4186" xr:uid="{00000000-0005-0000-0000-000024100000}"/>
    <cellStyle name="40% - Accent1 2 2 2 4" xfId="4187" xr:uid="{00000000-0005-0000-0000-000025100000}"/>
    <cellStyle name="40% - Accent1 2 2 2 4 2" xfId="4188" xr:uid="{00000000-0005-0000-0000-000026100000}"/>
    <cellStyle name="40% - Accent1 2 2 2 4 3" xfId="4189" xr:uid="{00000000-0005-0000-0000-000027100000}"/>
    <cellStyle name="40% - Accent1 2 2 2 4 4" xfId="4190" xr:uid="{00000000-0005-0000-0000-000028100000}"/>
    <cellStyle name="40% - Accent1 2 2 2 5" xfId="4191" xr:uid="{00000000-0005-0000-0000-000029100000}"/>
    <cellStyle name="40% - Accent1 2 2 2 6" xfId="4192" xr:uid="{00000000-0005-0000-0000-00002A100000}"/>
    <cellStyle name="40% - Accent1 2 2 3" xfId="4193" xr:uid="{00000000-0005-0000-0000-00002B100000}"/>
    <cellStyle name="40% - Accent1 2 2 3 2" xfId="4194" xr:uid="{00000000-0005-0000-0000-00002C100000}"/>
    <cellStyle name="40% - Accent1 2 2 3 3" xfId="4195" xr:uid="{00000000-0005-0000-0000-00002D100000}"/>
    <cellStyle name="40% - Accent1 2 2 4" xfId="4196" xr:uid="{00000000-0005-0000-0000-00002E100000}"/>
    <cellStyle name="40% - Accent1 2 2 4 2" xfId="4197" xr:uid="{00000000-0005-0000-0000-00002F100000}"/>
    <cellStyle name="40% - Accent1 2 2 4 3" xfId="4198" xr:uid="{00000000-0005-0000-0000-000030100000}"/>
    <cellStyle name="40% - Accent1 2 2 4 4" xfId="4199" xr:uid="{00000000-0005-0000-0000-000031100000}"/>
    <cellStyle name="40% - Accent1 2 2 5" xfId="4200" xr:uid="{00000000-0005-0000-0000-000032100000}"/>
    <cellStyle name="40% - Accent1 2 2 5 2" xfId="4201" xr:uid="{00000000-0005-0000-0000-000033100000}"/>
    <cellStyle name="40% - Accent1 2 2 5 3" xfId="4202" xr:uid="{00000000-0005-0000-0000-000034100000}"/>
    <cellStyle name="40% - Accent1 2 2 5 4" xfId="4203" xr:uid="{00000000-0005-0000-0000-000035100000}"/>
    <cellStyle name="40% - Accent1 2 2 6" xfId="4204" xr:uid="{00000000-0005-0000-0000-000036100000}"/>
    <cellStyle name="40% - Accent1 2 2 6 2" xfId="4205" xr:uid="{00000000-0005-0000-0000-000037100000}"/>
    <cellStyle name="40% - Accent1 2 2 6 3" xfId="4206" xr:uid="{00000000-0005-0000-0000-000038100000}"/>
    <cellStyle name="40% - Accent1 2 2 6 4" xfId="4207" xr:uid="{00000000-0005-0000-0000-000039100000}"/>
    <cellStyle name="40% - Accent1 2 2 7" xfId="4208" xr:uid="{00000000-0005-0000-0000-00003A100000}"/>
    <cellStyle name="40% - Accent1 2 2 8" xfId="4209" xr:uid="{00000000-0005-0000-0000-00003B100000}"/>
    <cellStyle name="40% - Accent1 2 3" xfId="4210" xr:uid="{00000000-0005-0000-0000-00003C100000}"/>
    <cellStyle name="40% - Accent1 2 3 2" xfId="4211" xr:uid="{00000000-0005-0000-0000-00003D100000}"/>
    <cellStyle name="40% - Accent1 2 3 2 2" xfId="4212" xr:uid="{00000000-0005-0000-0000-00003E100000}"/>
    <cellStyle name="40% - Accent1 2 3 2 3" xfId="4213" xr:uid="{00000000-0005-0000-0000-00003F100000}"/>
    <cellStyle name="40% - Accent1 2 3 2 4" xfId="4214" xr:uid="{00000000-0005-0000-0000-000040100000}"/>
    <cellStyle name="40% - Accent1 2 3 3" xfId="4215" xr:uid="{00000000-0005-0000-0000-000041100000}"/>
    <cellStyle name="40% - Accent1 2 3 4" xfId="4216" xr:uid="{00000000-0005-0000-0000-000042100000}"/>
    <cellStyle name="40% - Accent1 2 3 5" xfId="4217" xr:uid="{00000000-0005-0000-0000-000043100000}"/>
    <cellStyle name="40% - Accent1 2 3 6" xfId="4218" xr:uid="{00000000-0005-0000-0000-000044100000}"/>
    <cellStyle name="40% - Accent1 2 4" xfId="4219" xr:uid="{00000000-0005-0000-0000-000045100000}"/>
    <cellStyle name="40% - Accent1 2 4 2" xfId="4220" xr:uid="{00000000-0005-0000-0000-000046100000}"/>
    <cellStyle name="40% - Accent1 2 4 2 2" xfId="4221" xr:uid="{00000000-0005-0000-0000-000047100000}"/>
    <cellStyle name="40% - Accent1 2 4 2 2 2" xfId="4222" xr:uid="{00000000-0005-0000-0000-000048100000}"/>
    <cellStyle name="40% - Accent1 2 4 2 2 3" xfId="4223" xr:uid="{00000000-0005-0000-0000-000049100000}"/>
    <cellStyle name="40% - Accent1 2 4 2 2 4" xfId="4224" xr:uid="{00000000-0005-0000-0000-00004A100000}"/>
    <cellStyle name="40% - Accent1 2 4 2 3" xfId="4225" xr:uid="{00000000-0005-0000-0000-00004B100000}"/>
    <cellStyle name="40% - Accent1 2 4 2 3 2" xfId="4226" xr:uid="{00000000-0005-0000-0000-00004C100000}"/>
    <cellStyle name="40% - Accent1 2 4 2 3 3" xfId="4227" xr:uid="{00000000-0005-0000-0000-00004D100000}"/>
    <cellStyle name="40% - Accent1 2 4 2 3 4" xfId="4228" xr:uid="{00000000-0005-0000-0000-00004E100000}"/>
    <cellStyle name="40% - Accent1 2 4 2 4" xfId="4229" xr:uid="{00000000-0005-0000-0000-00004F100000}"/>
    <cellStyle name="40% - Accent1 2 4 2 4 2" xfId="4230" xr:uid="{00000000-0005-0000-0000-000050100000}"/>
    <cellStyle name="40% - Accent1 2 4 2 4 3" xfId="4231" xr:uid="{00000000-0005-0000-0000-000051100000}"/>
    <cellStyle name="40% - Accent1 2 4 2 4 4" xfId="4232" xr:uid="{00000000-0005-0000-0000-000052100000}"/>
    <cellStyle name="40% - Accent1 2 4 2 5" xfId="4233" xr:uid="{00000000-0005-0000-0000-000053100000}"/>
    <cellStyle name="40% - Accent1 2 4 2 6" xfId="4234" xr:uid="{00000000-0005-0000-0000-000054100000}"/>
    <cellStyle name="40% - Accent1 2 4 3" xfId="4235" xr:uid="{00000000-0005-0000-0000-000055100000}"/>
    <cellStyle name="40% - Accent1 2 4 3 2" xfId="4236" xr:uid="{00000000-0005-0000-0000-000056100000}"/>
    <cellStyle name="40% - Accent1 2 4 3 3" xfId="4237" xr:uid="{00000000-0005-0000-0000-000057100000}"/>
    <cellStyle name="40% - Accent1 2 4 4" xfId="4238" xr:uid="{00000000-0005-0000-0000-000058100000}"/>
    <cellStyle name="40% - Accent1 2 4 4 2" xfId="4239" xr:uid="{00000000-0005-0000-0000-000059100000}"/>
    <cellStyle name="40% - Accent1 2 4 4 3" xfId="4240" xr:uid="{00000000-0005-0000-0000-00005A100000}"/>
    <cellStyle name="40% - Accent1 2 4 4 4" xfId="4241" xr:uid="{00000000-0005-0000-0000-00005B100000}"/>
    <cellStyle name="40% - Accent1 2 4 5" xfId="4242" xr:uid="{00000000-0005-0000-0000-00005C100000}"/>
    <cellStyle name="40% - Accent1 2 4 5 2" xfId="4243" xr:uid="{00000000-0005-0000-0000-00005D100000}"/>
    <cellStyle name="40% - Accent1 2 4 5 3" xfId="4244" xr:uid="{00000000-0005-0000-0000-00005E100000}"/>
    <cellStyle name="40% - Accent1 2 4 5 4" xfId="4245" xr:uid="{00000000-0005-0000-0000-00005F100000}"/>
    <cellStyle name="40% - Accent1 2 4 6" xfId="4246" xr:uid="{00000000-0005-0000-0000-000060100000}"/>
    <cellStyle name="40% - Accent1 2 4 6 2" xfId="4247" xr:uid="{00000000-0005-0000-0000-000061100000}"/>
    <cellStyle name="40% - Accent1 2 4 6 3" xfId="4248" xr:uid="{00000000-0005-0000-0000-000062100000}"/>
    <cellStyle name="40% - Accent1 2 4 6 4" xfId="4249" xr:uid="{00000000-0005-0000-0000-000063100000}"/>
    <cellStyle name="40% - Accent1 2 4 7" xfId="4250" xr:uid="{00000000-0005-0000-0000-000064100000}"/>
    <cellStyle name="40% - Accent1 2 4 8" xfId="4251" xr:uid="{00000000-0005-0000-0000-000065100000}"/>
    <cellStyle name="40% - Accent1 2 5" xfId="4252" xr:uid="{00000000-0005-0000-0000-000066100000}"/>
    <cellStyle name="40% - Accent1 2 5 2" xfId="4253" xr:uid="{00000000-0005-0000-0000-000067100000}"/>
    <cellStyle name="40% - Accent1 2 5 2 2" xfId="4254" xr:uid="{00000000-0005-0000-0000-000068100000}"/>
    <cellStyle name="40% - Accent1 2 5 2 3" xfId="4255" xr:uid="{00000000-0005-0000-0000-000069100000}"/>
    <cellStyle name="40% - Accent1 2 5 2 4" xfId="4256" xr:uid="{00000000-0005-0000-0000-00006A100000}"/>
    <cellStyle name="40% - Accent1 2 5 2 5" xfId="4257" xr:uid="{00000000-0005-0000-0000-00006B100000}"/>
    <cellStyle name="40% - Accent1 2 5 3" xfId="4258" xr:uid="{00000000-0005-0000-0000-00006C100000}"/>
    <cellStyle name="40% - Accent1 2 5 3 2" xfId="4259" xr:uid="{00000000-0005-0000-0000-00006D100000}"/>
    <cellStyle name="40% - Accent1 2 5 3 3" xfId="4260" xr:uid="{00000000-0005-0000-0000-00006E100000}"/>
    <cellStyle name="40% - Accent1 2 5 3 4" xfId="4261" xr:uid="{00000000-0005-0000-0000-00006F100000}"/>
    <cellStyle name="40% - Accent1 2 5 4" xfId="4262" xr:uid="{00000000-0005-0000-0000-000070100000}"/>
    <cellStyle name="40% - Accent1 2 5 4 2" xfId="4263" xr:uid="{00000000-0005-0000-0000-000071100000}"/>
    <cellStyle name="40% - Accent1 2 5 4 3" xfId="4264" xr:uid="{00000000-0005-0000-0000-000072100000}"/>
    <cellStyle name="40% - Accent1 2 5 4 4" xfId="4265" xr:uid="{00000000-0005-0000-0000-000073100000}"/>
    <cellStyle name="40% - Accent1 2 5 5" xfId="4266" xr:uid="{00000000-0005-0000-0000-000074100000}"/>
    <cellStyle name="40% - Accent1 2 5 5 2" xfId="4267" xr:uid="{00000000-0005-0000-0000-000075100000}"/>
    <cellStyle name="40% - Accent1 2 5 5 3" xfId="4268" xr:uid="{00000000-0005-0000-0000-000076100000}"/>
    <cellStyle name="40% - Accent1 2 5 5 4" xfId="4269" xr:uid="{00000000-0005-0000-0000-000077100000}"/>
    <cellStyle name="40% - Accent1 2 5 6" xfId="4270" xr:uid="{00000000-0005-0000-0000-000078100000}"/>
    <cellStyle name="40% - Accent1 2 5 7" xfId="4271" xr:uid="{00000000-0005-0000-0000-000079100000}"/>
    <cellStyle name="40% - Accent1 2 6" xfId="4272" xr:uid="{00000000-0005-0000-0000-00007A100000}"/>
    <cellStyle name="40% - Accent1 2 6 2" xfId="4273" xr:uid="{00000000-0005-0000-0000-00007B100000}"/>
    <cellStyle name="40% - Accent1 2 6 2 2" xfId="4274" xr:uid="{00000000-0005-0000-0000-00007C100000}"/>
    <cellStyle name="40% - Accent1 2 6 2 3" xfId="4275" xr:uid="{00000000-0005-0000-0000-00007D100000}"/>
    <cellStyle name="40% - Accent1 2 6 2 4" xfId="4276" xr:uid="{00000000-0005-0000-0000-00007E100000}"/>
    <cellStyle name="40% - Accent1 2 6 3" xfId="4277" xr:uid="{00000000-0005-0000-0000-00007F100000}"/>
    <cellStyle name="40% - Accent1 2 6 3 2" xfId="4278" xr:uid="{00000000-0005-0000-0000-000080100000}"/>
    <cellStyle name="40% - Accent1 2 6 3 3" xfId="4279" xr:uid="{00000000-0005-0000-0000-000081100000}"/>
    <cellStyle name="40% - Accent1 2 6 3 4" xfId="4280" xr:uid="{00000000-0005-0000-0000-000082100000}"/>
    <cellStyle name="40% - Accent1 2 6 4" xfId="4281" xr:uid="{00000000-0005-0000-0000-000083100000}"/>
    <cellStyle name="40% - Accent1 2 6 5" xfId="4282" xr:uid="{00000000-0005-0000-0000-000084100000}"/>
    <cellStyle name="40% - Accent1 2 6 6" xfId="4283" xr:uid="{00000000-0005-0000-0000-000085100000}"/>
    <cellStyle name="40% - Accent1 2 7" xfId="4284" xr:uid="{00000000-0005-0000-0000-000086100000}"/>
    <cellStyle name="40% - Accent1 2 7 2" xfId="4285" xr:uid="{00000000-0005-0000-0000-000087100000}"/>
    <cellStyle name="40% - Accent1 2 7 3" xfId="4286" xr:uid="{00000000-0005-0000-0000-000088100000}"/>
    <cellStyle name="40% - Accent1 2 8" xfId="4287" xr:uid="{00000000-0005-0000-0000-000089100000}"/>
    <cellStyle name="40% - Accent1 2 9" xfId="4288" xr:uid="{00000000-0005-0000-0000-00008A100000}"/>
    <cellStyle name="40% - Accent1 2_AFS template" xfId="4289" xr:uid="{00000000-0005-0000-0000-00008B100000}"/>
    <cellStyle name="40% - Accent1 3" xfId="4290" xr:uid="{00000000-0005-0000-0000-00008C100000}"/>
    <cellStyle name="40% - Accent1 3 2" xfId="4291" xr:uid="{00000000-0005-0000-0000-00008D100000}"/>
    <cellStyle name="40% - Accent1 3 2 2" xfId="4292" xr:uid="{00000000-0005-0000-0000-00008E100000}"/>
    <cellStyle name="40% - Accent1 3 2 2 2" xfId="4293" xr:uid="{00000000-0005-0000-0000-00008F100000}"/>
    <cellStyle name="40% - Accent1 3 2 2 3" xfId="4294" xr:uid="{00000000-0005-0000-0000-000090100000}"/>
    <cellStyle name="40% - Accent1 3 2 2 4" xfId="4295" xr:uid="{00000000-0005-0000-0000-000091100000}"/>
    <cellStyle name="40% - Accent1 3 2 3" xfId="4296" xr:uid="{00000000-0005-0000-0000-000092100000}"/>
    <cellStyle name="40% - Accent1 3 2 4" xfId="4297" xr:uid="{00000000-0005-0000-0000-000093100000}"/>
    <cellStyle name="40% - Accent1 3 2 5" xfId="4298" xr:uid="{00000000-0005-0000-0000-000094100000}"/>
    <cellStyle name="40% - Accent1 3 2 6" xfId="4299" xr:uid="{00000000-0005-0000-0000-000095100000}"/>
    <cellStyle name="40% - Accent1 3 3" xfId="4300" xr:uid="{00000000-0005-0000-0000-000096100000}"/>
    <cellStyle name="40% - Accent1 3 3 2" xfId="4301" xr:uid="{00000000-0005-0000-0000-000097100000}"/>
    <cellStyle name="40% - Accent1 3 3 2 2" xfId="4302" xr:uid="{00000000-0005-0000-0000-000098100000}"/>
    <cellStyle name="40% - Accent1 3 3 3" xfId="4303" xr:uid="{00000000-0005-0000-0000-000099100000}"/>
    <cellStyle name="40% - Accent1 3 3 3 2" xfId="4304" xr:uid="{00000000-0005-0000-0000-00009A100000}"/>
    <cellStyle name="40% - Accent1 3 3 3 3" xfId="4305" xr:uid="{00000000-0005-0000-0000-00009B100000}"/>
    <cellStyle name="40% - Accent1 3 3 3 4" xfId="4306" xr:uid="{00000000-0005-0000-0000-00009C100000}"/>
    <cellStyle name="40% - Accent1 3 3 4" xfId="4307" xr:uid="{00000000-0005-0000-0000-00009D100000}"/>
    <cellStyle name="40% - Accent1 3 3 5" xfId="4308" xr:uid="{00000000-0005-0000-0000-00009E100000}"/>
    <cellStyle name="40% - Accent1 3 4" xfId="4309" xr:uid="{00000000-0005-0000-0000-00009F100000}"/>
    <cellStyle name="40% - Accent1 3 4 2" xfId="4310" xr:uid="{00000000-0005-0000-0000-0000A0100000}"/>
    <cellStyle name="40% - Accent1 3 4 2 2" xfId="4311" xr:uid="{00000000-0005-0000-0000-0000A1100000}"/>
    <cellStyle name="40% - Accent1 3 4 2 3" xfId="4312" xr:uid="{00000000-0005-0000-0000-0000A2100000}"/>
    <cellStyle name="40% - Accent1 3 4 2 3 2" xfId="4313" xr:uid="{00000000-0005-0000-0000-0000A3100000}"/>
    <cellStyle name="40% - Accent1 3 4 2 3 3" xfId="4314" xr:uid="{00000000-0005-0000-0000-0000A4100000}"/>
    <cellStyle name="40% - Accent1 3 4 2 3 4" xfId="4315" xr:uid="{00000000-0005-0000-0000-0000A5100000}"/>
    <cellStyle name="40% - Accent1 3 4 2 4" xfId="4316" xr:uid="{00000000-0005-0000-0000-0000A6100000}"/>
    <cellStyle name="40% - Accent1 3 4 3" xfId="4317" xr:uid="{00000000-0005-0000-0000-0000A7100000}"/>
    <cellStyle name="40% - Accent1 3 4 3 2" xfId="4318" xr:uid="{00000000-0005-0000-0000-0000A8100000}"/>
    <cellStyle name="40% - Accent1 3 4 3 3" xfId="4319" xr:uid="{00000000-0005-0000-0000-0000A9100000}"/>
    <cellStyle name="40% - Accent1 3 4 4" xfId="4320" xr:uid="{00000000-0005-0000-0000-0000AA100000}"/>
    <cellStyle name="40% - Accent1 3 4 4 2" xfId="4321" xr:uid="{00000000-0005-0000-0000-0000AB100000}"/>
    <cellStyle name="40% - Accent1 3 4 4 3" xfId="4322" xr:uid="{00000000-0005-0000-0000-0000AC100000}"/>
    <cellStyle name="40% - Accent1 3 4 5" xfId="4323" xr:uid="{00000000-0005-0000-0000-0000AD100000}"/>
    <cellStyle name="40% - Accent1 3 4 6" xfId="4324" xr:uid="{00000000-0005-0000-0000-0000AE100000}"/>
    <cellStyle name="40% - Accent1 3 5" xfId="4325" xr:uid="{00000000-0005-0000-0000-0000AF100000}"/>
    <cellStyle name="40% - Accent1 3 5 2" xfId="4326" xr:uid="{00000000-0005-0000-0000-0000B0100000}"/>
    <cellStyle name="40% - Accent1 3 5 2 2" xfId="4327" xr:uid="{00000000-0005-0000-0000-0000B1100000}"/>
    <cellStyle name="40% - Accent1 3 5 2 3" xfId="4328" xr:uid="{00000000-0005-0000-0000-0000B2100000}"/>
    <cellStyle name="40% - Accent1 3 5 2 4" xfId="4329" xr:uid="{00000000-0005-0000-0000-0000B3100000}"/>
    <cellStyle name="40% - Accent1 3 5 3" xfId="4330" xr:uid="{00000000-0005-0000-0000-0000B4100000}"/>
    <cellStyle name="40% - Accent1 3 5 3 2" xfId="4331" xr:uid="{00000000-0005-0000-0000-0000B5100000}"/>
    <cellStyle name="40% - Accent1 3 5 3 3" xfId="4332" xr:uid="{00000000-0005-0000-0000-0000B6100000}"/>
    <cellStyle name="40% - Accent1 3 5 3 4" xfId="4333" xr:uid="{00000000-0005-0000-0000-0000B7100000}"/>
    <cellStyle name="40% - Accent1 3 5 4" xfId="4334" xr:uid="{00000000-0005-0000-0000-0000B8100000}"/>
    <cellStyle name="40% - Accent1 3 5 4 2" xfId="4335" xr:uid="{00000000-0005-0000-0000-0000B9100000}"/>
    <cellStyle name="40% - Accent1 3 5 4 3" xfId="4336" xr:uid="{00000000-0005-0000-0000-0000BA100000}"/>
    <cellStyle name="40% - Accent1 3 5 5" xfId="4337" xr:uid="{00000000-0005-0000-0000-0000BB100000}"/>
    <cellStyle name="40% - Accent1 3 5 6" xfId="4338" xr:uid="{00000000-0005-0000-0000-0000BC100000}"/>
    <cellStyle name="40% - Accent1 3 6" xfId="4339" xr:uid="{00000000-0005-0000-0000-0000BD100000}"/>
    <cellStyle name="40% - Accent1 3 6 2" xfId="4340" xr:uid="{00000000-0005-0000-0000-0000BE100000}"/>
    <cellStyle name="40% - Accent1 3 6 3" xfId="4341" xr:uid="{00000000-0005-0000-0000-0000BF100000}"/>
    <cellStyle name="40% - Accent1 3 6 4" xfId="4342" xr:uid="{00000000-0005-0000-0000-0000C0100000}"/>
    <cellStyle name="40% - Accent1 3 7" xfId="4343" xr:uid="{00000000-0005-0000-0000-0000C1100000}"/>
    <cellStyle name="40% - Accent1 3 7 2" xfId="4344" xr:uid="{00000000-0005-0000-0000-0000C2100000}"/>
    <cellStyle name="40% - Accent1 3 7 3" xfId="4345" xr:uid="{00000000-0005-0000-0000-0000C3100000}"/>
    <cellStyle name="40% - Accent1 3 7 4" xfId="4346" xr:uid="{00000000-0005-0000-0000-0000C4100000}"/>
    <cellStyle name="40% - Accent1 3 8" xfId="4347" xr:uid="{00000000-0005-0000-0000-0000C5100000}"/>
    <cellStyle name="40% - Accent1 3 9" xfId="4348" xr:uid="{00000000-0005-0000-0000-0000C6100000}"/>
    <cellStyle name="40% - Accent1 3_AFS template" xfId="4349" xr:uid="{00000000-0005-0000-0000-0000C7100000}"/>
    <cellStyle name="40% - Accent1 4" xfId="4350" xr:uid="{00000000-0005-0000-0000-0000C8100000}"/>
    <cellStyle name="40% - Accent1 4 2" xfId="4351" xr:uid="{00000000-0005-0000-0000-0000C9100000}"/>
    <cellStyle name="40% - Accent1 4 2 2" xfId="4352" xr:uid="{00000000-0005-0000-0000-0000CA100000}"/>
    <cellStyle name="40% - Accent1 4 2 3" xfId="4353" xr:uid="{00000000-0005-0000-0000-0000CB100000}"/>
    <cellStyle name="40% - Accent1 4 2 4" xfId="4354" xr:uid="{00000000-0005-0000-0000-0000CC100000}"/>
    <cellStyle name="40% - Accent1 4 3" xfId="4355" xr:uid="{00000000-0005-0000-0000-0000CD100000}"/>
    <cellStyle name="40% - Accent1 4 3 2" xfId="4356" xr:uid="{00000000-0005-0000-0000-0000CE100000}"/>
    <cellStyle name="40% - Accent1 4 3 2 2" xfId="4357" xr:uid="{00000000-0005-0000-0000-0000CF100000}"/>
    <cellStyle name="40% - Accent1 4 3 2 3" xfId="4358" xr:uid="{00000000-0005-0000-0000-0000D0100000}"/>
    <cellStyle name="40% - Accent1 4 3 2 4" xfId="4359" xr:uid="{00000000-0005-0000-0000-0000D1100000}"/>
    <cellStyle name="40% - Accent1 4 3 2 5" xfId="4360" xr:uid="{00000000-0005-0000-0000-0000D2100000}"/>
    <cellStyle name="40% - Accent1 4 3 3" xfId="4361" xr:uid="{00000000-0005-0000-0000-0000D3100000}"/>
    <cellStyle name="40% - Accent1 4 3 4" xfId="4362" xr:uid="{00000000-0005-0000-0000-0000D4100000}"/>
    <cellStyle name="40% - Accent1 4 3 4 2" xfId="4363" xr:uid="{00000000-0005-0000-0000-0000D5100000}"/>
    <cellStyle name="40% - Accent1 4 4" xfId="4364" xr:uid="{00000000-0005-0000-0000-0000D6100000}"/>
    <cellStyle name="40% - Accent1 4 4 2" xfId="4365" xr:uid="{00000000-0005-0000-0000-0000D7100000}"/>
    <cellStyle name="40% - Accent1 4 4 2 2" xfId="4366" xr:uid="{00000000-0005-0000-0000-0000D8100000}"/>
    <cellStyle name="40% - Accent1 4 4 2 3" xfId="4367" xr:uid="{00000000-0005-0000-0000-0000D9100000}"/>
    <cellStyle name="40% - Accent1 4 4 3" xfId="4368" xr:uid="{00000000-0005-0000-0000-0000DA100000}"/>
    <cellStyle name="40% - Accent1 4 5" xfId="4369" xr:uid="{00000000-0005-0000-0000-0000DB100000}"/>
    <cellStyle name="40% - Accent1 4 5 2" xfId="4370" xr:uid="{00000000-0005-0000-0000-0000DC100000}"/>
    <cellStyle name="40% - Accent1 4 6" xfId="4371" xr:uid="{00000000-0005-0000-0000-0000DD100000}"/>
    <cellStyle name="40% - Accent1 4 7" xfId="4372" xr:uid="{00000000-0005-0000-0000-0000DE100000}"/>
    <cellStyle name="40% - Accent1 5" xfId="4373" xr:uid="{00000000-0005-0000-0000-0000DF100000}"/>
    <cellStyle name="40% - Accent1 5 2" xfId="4374" xr:uid="{00000000-0005-0000-0000-0000E0100000}"/>
    <cellStyle name="40% - Accent1 5 2 2" xfId="4375" xr:uid="{00000000-0005-0000-0000-0000E1100000}"/>
    <cellStyle name="40% - Accent1 5 2 3" xfId="4376" xr:uid="{00000000-0005-0000-0000-0000E2100000}"/>
    <cellStyle name="40% - Accent1 5 2 4" xfId="4377" xr:uid="{00000000-0005-0000-0000-0000E3100000}"/>
    <cellStyle name="40% - Accent1 5 3" xfId="4378" xr:uid="{00000000-0005-0000-0000-0000E4100000}"/>
    <cellStyle name="40% - Accent1 5 4" xfId="4379" xr:uid="{00000000-0005-0000-0000-0000E5100000}"/>
    <cellStyle name="40% - Accent1 5 5" xfId="4380" xr:uid="{00000000-0005-0000-0000-0000E6100000}"/>
    <cellStyle name="40% - Accent1 5 6" xfId="4381" xr:uid="{00000000-0005-0000-0000-0000E7100000}"/>
    <cellStyle name="40% - Accent1 6" xfId="4382" xr:uid="{00000000-0005-0000-0000-0000E8100000}"/>
    <cellStyle name="40% - Accent1 6 2" xfId="4383" xr:uid="{00000000-0005-0000-0000-0000E9100000}"/>
    <cellStyle name="40% - Accent1 6 2 2" xfId="4384" xr:uid="{00000000-0005-0000-0000-0000EA100000}"/>
    <cellStyle name="40% - Accent1 6 2 3" xfId="4385" xr:uid="{00000000-0005-0000-0000-0000EB100000}"/>
    <cellStyle name="40% - Accent1 6 2 4" xfId="4386" xr:uid="{00000000-0005-0000-0000-0000EC100000}"/>
    <cellStyle name="40% - Accent1 6 3" xfId="4387" xr:uid="{00000000-0005-0000-0000-0000ED100000}"/>
    <cellStyle name="40% - Accent1 6 4" xfId="4388" xr:uid="{00000000-0005-0000-0000-0000EE100000}"/>
    <cellStyle name="40% - Accent1 6 5" xfId="4389" xr:uid="{00000000-0005-0000-0000-0000EF100000}"/>
    <cellStyle name="40% - Accent1 6 6" xfId="4390" xr:uid="{00000000-0005-0000-0000-0000F0100000}"/>
    <cellStyle name="40% - Accent1 7" xfId="4391" xr:uid="{00000000-0005-0000-0000-0000F1100000}"/>
    <cellStyle name="40% - Accent1 7 2" xfId="4392" xr:uid="{00000000-0005-0000-0000-0000F2100000}"/>
    <cellStyle name="40% - Accent1 7 2 2" xfId="4393" xr:uid="{00000000-0005-0000-0000-0000F3100000}"/>
    <cellStyle name="40% - Accent1 7 2 3" xfId="4394" xr:uid="{00000000-0005-0000-0000-0000F4100000}"/>
    <cellStyle name="40% - Accent1 7 2 4" xfId="4395" xr:uid="{00000000-0005-0000-0000-0000F5100000}"/>
    <cellStyle name="40% - Accent1 7 3" xfId="4396" xr:uid="{00000000-0005-0000-0000-0000F6100000}"/>
    <cellStyle name="40% - Accent1 7 4" xfId="4397" xr:uid="{00000000-0005-0000-0000-0000F7100000}"/>
    <cellStyle name="40% - Accent1 7 5" xfId="4398" xr:uid="{00000000-0005-0000-0000-0000F8100000}"/>
    <cellStyle name="40% - Accent1 7 6" xfId="4399" xr:uid="{00000000-0005-0000-0000-0000F9100000}"/>
    <cellStyle name="40% - Accent1 8" xfId="4400" xr:uid="{00000000-0005-0000-0000-0000FA100000}"/>
    <cellStyle name="40% - Accent1 8 2" xfId="4401" xr:uid="{00000000-0005-0000-0000-0000FB100000}"/>
    <cellStyle name="40% - Accent1 8 2 2" xfId="4402" xr:uid="{00000000-0005-0000-0000-0000FC100000}"/>
    <cellStyle name="40% - Accent1 8 2 3" xfId="4403" xr:uid="{00000000-0005-0000-0000-0000FD100000}"/>
    <cellStyle name="40% - Accent1 8 2 4" xfId="4404" xr:uid="{00000000-0005-0000-0000-0000FE100000}"/>
    <cellStyle name="40% - Accent1 8 3" xfId="4405" xr:uid="{00000000-0005-0000-0000-0000FF100000}"/>
    <cellStyle name="40% - Accent1 8 4" xfId="4406" xr:uid="{00000000-0005-0000-0000-000000110000}"/>
    <cellStyle name="40% - Accent1 8 5" xfId="4407" xr:uid="{00000000-0005-0000-0000-000001110000}"/>
    <cellStyle name="40% - Accent1 8 6" xfId="4408" xr:uid="{00000000-0005-0000-0000-000002110000}"/>
    <cellStyle name="40% - Accent1 9" xfId="4409" xr:uid="{00000000-0005-0000-0000-000003110000}"/>
    <cellStyle name="40% - Accent1 9 2" xfId="4410" xr:uid="{00000000-0005-0000-0000-000004110000}"/>
    <cellStyle name="40% - Accent1 9 2 2" xfId="4411" xr:uid="{00000000-0005-0000-0000-000005110000}"/>
    <cellStyle name="40% - Accent1 9 2 3" xfId="4412" xr:uid="{00000000-0005-0000-0000-000006110000}"/>
    <cellStyle name="40% - Accent1 9 2 4" xfId="4413" xr:uid="{00000000-0005-0000-0000-000007110000}"/>
    <cellStyle name="40% - Accent1 9 3" xfId="4414" xr:uid="{00000000-0005-0000-0000-000008110000}"/>
    <cellStyle name="40% - Accent1 9 4" xfId="4415" xr:uid="{00000000-0005-0000-0000-000009110000}"/>
    <cellStyle name="40% - Accent1 9 5" xfId="4416" xr:uid="{00000000-0005-0000-0000-00000A110000}"/>
    <cellStyle name="40% - Accent1 9 6" xfId="4417" xr:uid="{00000000-0005-0000-0000-00000B110000}"/>
    <cellStyle name="40% - Accent2 10" xfId="4418" xr:uid="{00000000-0005-0000-0000-00000C110000}"/>
    <cellStyle name="40% - Accent2 10 2" xfId="4419" xr:uid="{00000000-0005-0000-0000-00000D110000}"/>
    <cellStyle name="40% - Accent2 10 3" xfId="4420" xr:uid="{00000000-0005-0000-0000-00000E110000}"/>
    <cellStyle name="40% - Accent2 11" xfId="4421" xr:uid="{00000000-0005-0000-0000-00000F110000}"/>
    <cellStyle name="40% - Accent2 11 2" xfId="4422" xr:uid="{00000000-0005-0000-0000-000010110000}"/>
    <cellStyle name="40% - Accent2 11 2 2" xfId="4423" xr:uid="{00000000-0005-0000-0000-000011110000}"/>
    <cellStyle name="40% - Accent2 11 3" xfId="4424" xr:uid="{00000000-0005-0000-0000-000012110000}"/>
    <cellStyle name="40% - Accent2 11 3 2" xfId="4425" xr:uid="{00000000-0005-0000-0000-000013110000}"/>
    <cellStyle name="40% - Accent2 11 3 2 2" xfId="4426" xr:uid="{00000000-0005-0000-0000-000014110000}"/>
    <cellStyle name="40% - Accent2 11 3 2 2 2" xfId="4427" xr:uid="{00000000-0005-0000-0000-000015110000}"/>
    <cellStyle name="40% - Accent2 11 3 2 3" xfId="4428" xr:uid="{00000000-0005-0000-0000-000016110000}"/>
    <cellStyle name="40% - Accent2 11 3 3" xfId="4429" xr:uid="{00000000-0005-0000-0000-000017110000}"/>
    <cellStyle name="40% - Accent2 11 3 4" xfId="4430" xr:uid="{00000000-0005-0000-0000-000018110000}"/>
    <cellStyle name="40% - Accent2 11 4" xfId="4431" xr:uid="{00000000-0005-0000-0000-000019110000}"/>
    <cellStyle name="40% - Accent2 11 4 2" xfId="4432" xr:uid="{00000000-0005-0000-0000-00001A110000}"/>
    <cellStyle name="40% - Accent2 11 5" xfId="4433" xr:uid="{00000000-0005-0000-0000-00001B110000}"/>
    <cellStyle name="40% - Accent2 12" xfId="4434" xr:uid="{00000000-0005-0000-0000-00001C110000}"/>
    <cellStyle name="40% - Accent2 12 2" xfId="4435" xr:uid="{00000000-0005-0000-0000-00001D110000}"/>
    <cellStyle name="40% - Accent2 12 2 2" xfId="4436" xr:uid="{00000000-0005-0000-0000-00001E110000}"/>
    <cellStyle name="40% - Accent2 12 3" xfId="4437" xr:uid="{00000000-0005-0000-0000-00001F110000}"/>
    <cellStyle name="40% - Accent2 12 3 2" xfId="4438" xr:uid="{00000000-0005-0000-0000-000020110000}"/>
    <cellStyle name="40% - Accent2 12 3 2 2" xfId="4439" xr:uid="{00000000-0005-0000-0000-000021110000}"/>
    <cellStyle name="40% - Accent2 12 3 2 2 2" xfId="4440" xr:uid="{00000000-0005-0000-0000-000022110000}"/>
    <cellStyle name="40% - Accent2 12 3 2 3" xfId="4441" xr:uid="{00000000-0005-0000-0000-000023110000}"/>
    <cellStyle name="40% - Accent2 12 3 3" xfId="4442" xr:uid="{00000000-0005-0000-0000-000024110000}"/>
    <cellStyle name="40% - Accent2 12 3 4" xfId="4443" xr:uid="{00000000-0005-0000-0000-000025110000}"/>
    <cellStyle name="40% - Accent2 12 4" xfId="4444" xr:uid="{00000000-0005-0000-0000-000026110000}"/>
    <cellStyle name="40% - Accent2 12 4 2" xfId="4445" xr:uid="{00000000-0005-0000-0000-000027110000}"/>
    <cellStyle name="40% - Accent2 12 5" xfId="4446" xr:uid="{00000000-0005-0000-0000-000028110000}"/>
    <cellStyle name="40% - Accent2 13" xfId="4447" xr:uid="{00000000-0005-0000-0000-000029110000}"/>
    <cellStyle name="40% - Accent2 13 2" xfId="4448" xr:uid="{00000000-0005-0000-0000-00002A110000}"/>
    <cellStyle name="40% - Accent2 13 2 2" xfId="4449" xr:uid="{00000000-0005-0000-0000-00002B110000}"/>
    <cellStyle name="40% - Accent2 13 3" xfId="4450" xr:uid="{00000000-0005-0000-0000-00002C110000}"/>
    <cellStyle name="40% - Accent2 13 3 2" xfId="4451" xr:uid="{00000000-0005-0000-0000-00002D110000}"/>
    <cellStyle name="40% - Accent2 13 3 2 2" xfId="4452" xr:uid="{00000000-0005-0000-0000-00002E110000}"/>
    <cellStyle name="40% - Accent2 13 3 2 2 2" xfId="4453" xr:uid="{00000000-0005-0000-0000-00002F110000}"/>
    <cellStyle name="40% - Accent2 13 3 2 3" xfId="4454" xr:uid="{00000000-0005-0000-0000-000030110000}"/>
    <cellStyle name="40% - Accent2 13 3 3" xfId="4455" xr:uid="{00000000-0005-0000-0000-000031110000}"/>
    <cellStyle name="40% - Accent2 13 3 4" xfId="4456" xr:uid="{00000000-0005-0000-0000-000032110000}"/>
    <cellStyle name="40% - Accent2 13 4" xfId="4457" xr:uid="{00000000-0005-0000-0000-000033110000}"/>
    <cellStyle name="40% - Accent2 13 5" xfId="4458" xr:uid="{00000000-0005-0000-0000-000034110000}"/>
    <cellStyle name="40% - Accent2 14" xfId="4459" xr:uid="{00000000-0005-0000-0000-000035110000}"/>
    <cellStyle name="40% - Accent2 14 2" xfId="4460" xr:uid="{00000000-0005-0000-0000-000036110000}"/>
    <cellStyle name="40% - Accent2 14 2 2" xfId="4461" xr:uid="{00000000-0005-0000-0000-000037110000}"/>
    <cellStyle name="40% - Accent2 14 3" xfId="4462" xr:uid="{00000000-0005-0000-0000-000038110000}"/>
    <cellStyle name="40% - Accent2 14 3 2" xfId="4463" xr:uid="{00000000-0005-0000-0000-000039110000}"/>
    <cellStyle name="40% - Accent2 14 3 2 2" xfId="4464" xr:uid="{00000000-0005-0000-0000-00003A110000}"/>
    <cellStyle name="40% - Accent2 14 3 2 2 2" xfId="4465" xr:uid="{00000000-0005-0000-0000-00003B110000}"/>
    <cellStyle name="40% - Accent2 14 3 2 3" xfId="4466" xr:uid="{00000000-0005-0000-0000-00003C110000}"/>
    <cellStyle name="40% - Accent2 14 3 3" xfId="4467" xr:uid="{00000000-0005-0000-0000-00003D110000}"/>
    <cellStyle name="40% - Accent2 14 3 4" xfId="4468" xr:uid="{00000000-0005-0000-0000-00003E110000}"/>
    <cellStyle name="40% - Accent2 14 4" xfId="4469" xr:uid="{00000000-0005-0000-0000-00003F110000}"/>
    <cellStyle name="40% - Accent2 14 4 2" xfId="4470" xr:uid="{00000000-0005-0000-0000-000040110000}"/>
    <cellStyle name="40% - Accent2 14 5" xfId="4471" xr:uid="{00000000-0005-0000-0000-000041110000}"/>
    <cellStyle name="40% - Accent2 15" xfId="4472" xr:uid="{00000000-0005-0000-0000-000042110000}"/>
    <cellStyle name="40% - Accent2 15 2" xfId="4473" xr:uid="{00000000-0005-0000-0000-000043110000}"/>
    <cellStyle name="40% - Accent2 15 2 2" xfId="4474" xr:uid="{00000000-0005-0000-0000-000044110000}"/>
    <cellStyle name="40% - Accent2 15 2 2 2" xfId="4475" xr:uid="{00000000-0005-0000-0000-000045110000}"/>
    <cellStyle name="40% - Accent2 15 2 3" xfId="4476" xr:uid="{00000000-0005-0000-0000-000046110000}"/>
    <cellStyle name="40% - Accent2 15 2 4" xfId="4477" xr:uid="{00000000-0005-0000-0000-000047110000}"/>
    <cellStyle name="40% - Accent2 15 3" xfId="4478" xr:uid="{00000000-0005-0000-0000-000048110000}"/>
    <cellStyle name="40% - Accent2 15 3 2" xfId="4479" xr:uid="{00000000-0005-0000-0000-000049110000}"/>
    <cellStyle name="40% - Accent2 15 3 2 2" xfId="4480" xr:uid="{00000000-0005-0000-0000-00004A110000}"/>
    <cellStyle name="40% - Accent2 15 3 2 2 2" xfId="4481" xr:uid="{00000000-0005-0000-0000-00004B110000}"/>
    <cellStyle name="40% - Accent2 15 3 2 3" xfId="4482" xr:uid="{00000000-0005-0000-0000-00004C110000}"/>
    <cellStyle name="40% - Accent2 15 3 3" xfId="4483" xr:uid="{00000000-0005-0000-0000-00004D110000}"/>
    <cellStyle name="40% - Accent2 15 3 4" xfId="4484" xr:uid="{00000000-0005-0000-0000-00004E110000}"/>
    <cellStyle name="40% - Accent2 15 4" xfId="4485" xr:uid="{00000000-0005-0000-0000-00004F110000}"/>
    <cellStyle name="40% - Accent2 15 5" xfId="4486" xr:uid="{00000000-0005-0000-0000-000050110000}"/>
    <cellStyle name="40% - Accent2 16" xfId="4487" xr:uid="{00000000-0005-0000-0000-000051110000}"/>
    <cellStyle name="40% - Accent2 17" xfId="4488" xr:uid="{00000000-0005-0000-0000-000052110000}"/>
    <cellStyle name="40% - Accent2 18" xfId="4489" xr:uid="{00000000-0005-0000-0000-000053110000}"/>
    <cellStyle name="40% - Accent2 19" xfId="4490" xr:uid="{00000000-0005-0000-0000-000054110000}"/>
    <cellStyle name="40% - Accent2 2" xfId="4491" xr:uid="{00000000-0005-0000-0000-000055110000}"/>
    <cellStyle name="40% - Accent2 2 2" xfId="4492" xr:uid="{00000000-0005-0000-0000-000056110000}"/>
    <cellStyle name="40% - Accent2 2 2 2" xfId="4493" xr:uid="{00000000-0005-0000-0000-000057110000}"/>
    <cellStyle name="40% - Accent2 2 2 2 2" xfId="4494" xr:uid="{00000000-0005-0000-0000-000058110000}"/>
    <cellStyle name="40% - Accent2 2 2 2 2 2" xfId="4495" xr:uid="{00000000-0005-0000-0000-000059110000}"/>
    <cellStyle name="40% - Accent2 2 2 2 2 3" xfId="4496" xr:uid="{00000000-0005-0000-0000-00005A110000}"/>
    <cellStyle name="40% - Accent2 2 2 2 2 4" xfId="4497" xr:uid="{00000000-0005-0000-0000-00005B110000}"/>
    <cellStyle name="40% - Accent2 2 2 2 3" xfId="4498" xr:uid="{00000000-0005-0000-0000-00005C110000}"/>
    <cellStyle name="40% - Accent2 2 2 2 3 2" xfId="4499" xr:uid="{00000000-0005-0000-0000-00005D110000}"/>
    <cellStyle name="40% - Accent2 2 2 2 3 3" xfId="4500" xr:uid="{00000000-0005-0000-0000-00005E110000}"/>
    <cellStyle name="40% - Accent2 2 2 2 4" xfId="4501" xr:uid="{00000000-0005-0000-0000-00005F110000}"/>
    <cellStyle name="40% - Accent2 2 2 2 5" xfId="4502" xr:uid="{00000000-0005-0000-0000-000060110000}"/>
    <cellStyle name="40% - Accent2 2 2 3" xfId="4503" xr:uid="{00000000-0005-0000-0000-000061110000}"/>
    <cellStyle name="40% - Accent2 2 2 3 2" xfId="4504" xr:uid="{00000000-0005-0000-0000-000062110000}"/>
    <cellStyle name="40% - Accent2 2 2 3 3" xfId="4505" xr:uid="{00000000-0005-0000-0000-000063110000}"/>
    <cellStyle name="40% - Accent2 2 2 4" xfId="4506" xr:uid="{00000000-0005-0000-0000-000064110000}"/>
    <cellStyle name="40% - Accent2 2 2 4 2" xfId="4507" xr:uid="{00000000-0005-0000-0000-000065110000}"/>
    <cellStyle name="40% - Accent2 2 2 4 3" xfId="4508" xr:uid="{00000000-0005-0000-0000-000066110000}"/>
    <cellStyle name="40% - Accent2 2 2 4 4" xfId="4509" xr:uid="{00000000-0005-0000-0000-000067110000}"/>
    <cellStyle name="40% - Accent2 2 2 5" xfId="4510" xr:uid="{00000000-0005-0000-0000-000068110000}"/>
    <cellStyle name="40% - Accent2 2 2 5 2" xfId="4511" xr:uid="{00000000-0005-0000-0000-000069110000}"/>
    <cellStyle name="40% - Accent2 2 2 5 3" xfId="4512" xr:uid="{00000000-0005-0000-0000-00006A110000}"/>
    <cellStyle name="40% - Accent2 2 2 6" xfId="4513" xr:uid="{00000000-0005-0000-0000-00006B110000}"/>
    <cellStyle name="40% - Accent2 2 2 7" xfId="4514" xr:uid="{00000000-0005-0000-0000-00006C110000}"/>
    <cellStyle name="40% - Accent2 2 3" xfId="4515" xr:uid="{00000000-0005-0000-0000-00006D110000}"/>
    <cellStyle name="40% - Accent2 2 3 2" xfId="4516" xr:uid="{00000000-0005-0000-0000-00006E110000}"/>
    <cellStyle name="40% - Accent2 2 3 3" xfId="4517" xr:uid="{00000000-0005-0000-0000-00006F110000}"/>
    <cellStyle name="40% - Accent2 2 4" xfId="4518" xr:uid="{00000000-0005-0000-0000-000070110000}"/>
    <cellStyle name="40% - Accent2 2 4 2" xfId="4519" xr:uid="{00000000-0005-0000-0000-000071110000}"/>
    <cellStyle name="40% - Accent2 2 4 2 2" xfId="4520" xr:uid="{00000000-0005-0000-0000-000072110000}"/>
    <cellStyle name="40% - Accent2 2 4 2 3" xfId="4521" xr:uid="{00000000-0005-0000-0000-000073110000}"/>
    <cellStyle name="40% - Accent2 2 4 2 4" xfId="4522" xr:uid="{00000000-0005-0000-0000-000074110000}"/>
    <cellStyle name="40% - Accent2 2 4 3" xfId="4523" xr:uid="{00000000-0005-0000-0000-000075110000}"/>
    <cellStyle name="40% - Accent2 2 4 3 2" xfId="4524" xr:uid="{00000000-0005-0000-0000-000076110000}"/>
    <cellStyle name="40% - Accent2 2 4 3 3" xfId="4525" xr:uid="{00000000-0005-0000-0000-000077110000}"/>
    <cellStyle name="40% - Accent2 2 4 4" xfId="4526" xr:uid="{00000000-0005-0000-0000-000078110000}"/>
    <cellStyle name="40% - Accent2 2 4 5" xfId="4527" xr:uid="{00000000-0005-0000-0000-000079110000}"/>
    <cellStyle name="40% - Accent2 2 5" xfId="4528" xr:uid="{00000000-0005-0000-0000-00007A110000}"/>
    <cellStyle name="40% - Accent2 2 5 2" xfId="4529" xr:uid="{00000000-0005-0000-0000-00007B110000}"/>
    <cellStyle name="40% - Accent2 2 5 3" xfId="4530" xr:uid="{00000000-0005-0000-0000-00007C110000}"/>
    <cellStyle name="40% - Accent2 2 5 4" xfId="4531" xr:uid="{00000000-0005-0000-0000-00007D110000}"/>
    <cellStyle name="40% - Accent2 2 6" xfId="4532" xr:uid="{00000000-0005-0000-0000-00007E110000}"/>
    <cellStyle name="40% - Accent2 2 6 2" xfId="4533" xr:uid="{00000000-0005-0000-0000-00007F110000}"/>
    <cellStyle name="40% - Accent2 2 6 3" xfId="4534" xr:uid="{00000000-0005-0000-0000-000080110000}"/>
    <cellStyle name="40% - Accent2 2 7" xfId="4535" xr:uid="{00000000-0005-0000-0000-000081110000}"/>
    <cellStyle name="40% - Accent2 2 8" xfId="4536" xr:uid="{00000000-0005-0000-0000-000082110000}"/>
    <cellStyle name="40% - Accent2 2_AFS template" xfId="4537" xr:uid="{00000000-0005-0000-0000-000083110000}"/>
    <cellStyle name="40% - Accent2 3" xfId="4538" xr:uid="{00000000-0005-0000-0000-000084110000}"/>
    <cellStyle name="40% - Accent2 3 2" xfId="4539" xr:uid="{00000000-0005-0000-0000-000085110000}"/>
    <cellStyle name="40% - Accent2 3 3" xfId="4540" xr:uid="{00000000-0005-0000-0000-000086110000}"/>
    <cellStyle name="40% - Accent2 3 4" xfId="4541" xr:uid="{00000000-0005-0000-0000-000087110000}"/>
    <cellStyle name="40% - Accent2 3 4 2" xfId="4542" xr:uid="{00000000-0005-0000-0000-000088110000}"/>
    <cellStyle name="40% - Accent2 3 4 2 2" xfId="4543" xr:uid="{00000000-0005-0000-0000-000089110000}"/>
    <cellStyle name="40% - Accent2 3 4 2 3" xfId="4544" xr:uid="{00000000-0005-0000-0000-00008A110000}"/>
    <cellStyle name="40% - Accent2 3 4 2 4" xfId="4545" xr:uid="{00000000-0005-0000-0000-00008B110000}"/>
    <cellStyle name="40% - Accent2 3 4 3" xfId="4546" xr:uid="{00000000-0005-0000-0000-00008C110000}"/>
    <cellStyle name="40% - Accent2 3 4 3 2" xfId="4547" xr:uid="{00000000-0005-0000-0000-00008D110000}"/>
    <cellStyle name="40% - Accent2 3 4 3 3" xfId="4548" xr:uid="{00000000-0005-0000-0000-00008E110000}"/>
    <cellStyle name="40% - Accent2 3 4 4" xfId="4549" xr:uid="{00000000-0005-0000-0000-00008F110000}"/>
    <cellStyle name="40% - Accent2 3 4 5" xfId="4550" xr:uid="{00000000-0005-0000-0000-000090110000}"/>
    <cellStyle name="40% - Accent2 4" xfId="4551" xr:uid="{00000000-0005-0000-0000-000091110000}"/>
    <cellStyle name="40% - Accent2 4 2" xfId="4552" xr:uid="{00000000-0005-0000-0000-000092110000}"/>
    <cellStyle name="40% - Accent2 4 2 2" xfId="4553" xr:uid="{00000000-0005-0000-0000-000093110000}"/>
    <cellStyle name="40% - Accent2 4 3" xfId="4554" xr:uid="{00000000-0005-0000-0000-000094110000}"/>
    <cellStyle name="40% - Accent2 4 3 2" xfId="4555" xr:uid="{00000000-0005-0000-0000-000095110000}"/>
    <cellStyle name="40% - Accent2 4 3 2 2" xfId="4556" xr:uid="{00000000-0005-0000-0000-000096110000}"/>
    <cellStyle name="40% - Accent2 4 3 2 2 2" xfId="4557" xr:uid="{00000000-0005-0000-0000-000097110000}"/>
    <cellStyle name="40% - Accent2 4 3 2 3" xfId="4558" xr:uid="{00000000-0005-0000-0000-000098110000}"/>
    <cellStyle name="40% - Accent2 4 3 3" xfId="4559" xr:uid="{00000000-0005-0000-0000-000099110000}"/>
    <cellStyle name="40% - Accent2 4 3 4" xfId="4560" xr:uid="{00000000-0005-0000-0000-00009A110000}"/>
    <cellStyle name="40% - Accent2 4 4" xfId="4561" xr:uid="{00000000-0005-0000-0000-00009B110000}"/>
    <cellStyle name="40% - Accent2 4 4 2" xfId="4562" xr:uid="{00000000-0005-0000-0000-00009C110000}"/>
    <cellStyle name="40% - Accent2 4 5" xfId="4563" xr:uid="{00000000-0005-0000-0000-00009D110000}"/>
    <cellStyle name="40% - Accent2 5" xfId="4564" xr:uid="{00000000-0005-0000-0000-00009E110000}"/>
    <cellStyle name="40% - Accent2 5 2" xfId="4565" xr:uid="{00000000-0005-0000-0000-00009F110000}"/>
    <cellStyle name="40% - Accent2 5 3" xfId="4566" xr:uid="{00000000-0005-0000-0000-0000A0110000}"/>
    <cellStyle name="40% - Accent2 6" xfId="4567" xr:uid="{00000000-0005-0000-0000-0000A1110000}"/>
    <cellStyle name="40% - Accent2 6 2" xfId="4568" xr:uid="{00000000-0005-0000-0000-0000A2110000}"/>
    <cellStyle name="40% - Accent2 6 3" xfId="4569" xr:uid="{00000000-0005-0000-0000-0000A3110000}"/>
    <cellStyle name="40% - Accent2 7" xfId="4570" xr:uid="{00000000-0005-0000-0000-0000A4110000}"/>
    <cellStyle name="40% - Accent2 7 2" xfId="4571" xr:uid="{00000000-0005-0000-0000-0000A5110000}"/>
    <cellStyle name="40% - Accent2 7 3" xfId="4572" xr:uid="{00000000-0005-0000-0000-0000A6110000}"/>
    <cellStyle name="40% - Accent2 8" xfId="4573" xr:uid="{00000000-0005-0000-0000-0000A7110000}"/>
    <cellStyle name="40% - Accent2 8 2" xfId="4574" xr:uid="{00000000-0005-0000-0000-0000A8110000}"/>
    <cellStyle name="40% - Accent2 8 3" xfId="4575" xr:uid="{00000000-0005-0000-0000-0000A9110000}"/>
    <cellStyle name="40% - Accent2 9" xfId="4576" xr:uid="{00000000-0005-0000-0000-0000AA110000}"/>
    <cellStyle name="40% - Accent2 9 2" xfId="4577" xr:uid="{00000000-0005-0000-0000-0000AB110000}"/>
    <cellStyle name="40% - Accent2 9 3" xfId="4578" xr:uid="{00000000-0005-0000-0000-0000AC110000}"/>
    <cellStyle name="40% - Accent3 10" xfId="4579" xr:uid="{00000000-0005-0000-0000-0000AD110000}"/>
    <cellStyle name="40% - Accent3 10 2" xfId="4580" xr:uid="{00000000-0005-0000-0000-0000AE110000}"/>
    <cellStyle name="40% - Accent3 10 2 2" xfId="4581" xr:uid="{00000000-0005-0000-0000-0000AF110000}"/>
    <cellStyle name="40% - Accent3 10 2 3" xfId="4582" xr:uid="{00000000-0005-0000-0000-0000B0110000}"/>
    <cellStyle name="40% - Accent3 10 2 4" xfId="4583" xr:uid="{00000000-0005-0000-0000-0000B1110000}"/>
    <cellStyle name="40% - Accent3 10 3" xfId="4584" xr:uid="{00000000-0005-0000-0000-0000B2110000}"/>
    <cellStyle name="40% - Accent3 10 4" xfId="4585" xr:uid="{00000000-0005-0000-0000-0000B3110000}"/>
    <cellStyle name="40% - Accent3 10 5" xfId="4586" xr:uid="{00000000-0005-0000-0000-0000B4110000}"/>
    <cellStyle name="40% - Accent3 10 6" xfId="4587" xr:uid="{00000000-0005-0000-0000-0000B5110000}"/>
    <cellStyle name="40% - Accent3 11" xfId="4588" xr:uid="{00000000-0005-0000-0000-0000B6110000}"/>
    <cellStyle name="40% - Accent3 11 2" xfId="4589" xr:uid="{00000000-0005-0000-0000-0000B7110000}"/>
    <cellStyle name="40% - Accent3 11 2 2" xfId="4590" xr:uid="{00000000-0005-0000-0000-0000B8110000}"/>
    <cellStyle name="40% - Accent3 11 2 3" xfId="4591" xr:uid="{00000000-0005-0000-0000-0000B9110000}"/>
    <cellStyle name="40% - Accent3 11 2 4" xfId="4592" xr:uid="{00000000-0005-0000-0000-0000BA110000}"/>
    <cellStyle name="40% - Accent3 11 3" xfId="4593" xr:uid="{00000000-0005-0000-0000-0000BB110000}"/>
    <cellStyle name="40% - Accent3 11 3 2" xfId="4594" xr:uid="{00000000-0005-0000-0000-0000BC110000}"/>
    <cellStyle name="40% - Accent3 11 3 2 2" xfId="4595" xr:uid="{00000000-0005-0000-0000-0000BD110000}"/>
    <cellStyle name="40% - Accent3 11 3 2 3" xfId="4596" xr:uid="{00000000-0005-0000-0000-0000BE110000}"/>
    <cellStyle name="40% - Accent3 11 3 2 4" xfId="4597" xr:uid="{00000000-0005-0000-0000-0000BF110000}"/>
    <cellStyle name="40% - Accent3 11 3 2 5" xfId="4598" xr:uid="{00000000-0005-0000-0000-0000C0110000}"/>
    <cellStyle name="40% - Accent3 11 3 3" xfId="4599" xr:uid="{00000000-0005-0000-0000-0000C1110000}"/>
    <cellStyle name="40% - Accent3 11 3 4" xfId="4600" xr:uid="{00000000-0005-0000-0000-0000C2110000}"/>
    <cellStyle name="40% - Accent3 11 3 4 2" xfId="4601" xr:uid="{00000000-0005-0000-0000-0000C3110000}"/>
    <cellStyle name="40% - Accent3 11 4" xfId="4602" xr:uid="{00000000-0005-0000-0000-0000C4110000}"/>
    <cellStyle name="40% - Accent3 11 4 2" xfId="4603" xr:uid="{00000000-0005-0000-0000-0000C5110000}"/>
    <cellStyle name="40% - Accent3 11 5" xfId="4604" xr:uid="{00000000-0005-0000-0000-0000C6110000}"/>
    <cellStyle name="40% - Accent3 11 5 2" xfId="4605" xr:uid="{00000000-0005-0000-0000-0000C7110000}"/>
    <cellStyle name="40% - Accent3 11 6" xfId="4606" xr:uid="{00000000-0005-0000-0000-0000C8110000}"/>
    <cellStyle name="40% - Accent3 11 7" xfId="4607" xr:uid="{00000000-0005-0000-0000-0000C9110000}"/>
    <cellStyle name="40% - Accent3 12" xfId="4608" xr:uid="{00000000-0005-0000-0000-0000CA110000}"/>
    <cellStyle name="40% - Accent3 12 2" xfId="4609" xr:uid="{00000000-0005-0000-0000-0000CB110000}"/>
    <cellStyle name="40% - Accent3 12 2 2" xfId="4610" xr:uid="{00000000-0005-0000-0000-0000CC110000}"/>
    <cellStyle name="40% - Accent3 12 2 3" xfId="4611" xr:uid="{00000000-0005-0000-0000-0000CD110000}"/>
    <cellStyle name="40% - Accent3 12 2 4" xfId="4612" xr:uid="{00000000-0005-0000-0000-0000CE110000}"/>
    <cellStyle name="40% - Accent3 12 3" xfId="4613" xr:uid="{00000000-0005-0000-0000-0000CF110000}"/>
    <cellStyle name="40% - Accent3 12 3 2" xfId="4614" xr:uid="{00000000-0005-0000-0000-0000D0110000}"/>
    <cellStyle name="40% - Accent3 12 3 2 2" xfId="4615" xr:uid="{00000000-0005-0000-0000-0000D1110000}"/>
    <cellStyle name="40% - Accent3 12 3 2 3" xfId="4616" xr:uid="{00000000-0005-0000-0000-0000D2110000}"/>
    <cellStyle name="40% - Accent3 12 3 2 4" xfId="4617" xr:uid="{00000000-0005-0000-0000-0000D3110000}"/>
    <cellStyle name="40% - Accent3 12 3 2 5" xfId="4618" xr:uid="{00000000-0005-0000-0000-0000D4110000}"/>
    <cellStyle name="40% - Accent3 12 3 3" xfId="4619" xr:uid="{00000000-0005-0000-0000-0000D5110000}"/>
    <cellStyle name="40% - Accent3 12 3 4" xfId="4620" xr:uid="{00000000-0005-0000-0000-0000D6110000}"/>
    <cellStyle name="40% - Accent3 12 3 4 2" xfId="4621" xr:uid="{00000000-0005-0000-0000-0000D7110000}"/>
    <cellStyle name="40% - Accent3 12 4" xfId="4622" xr:uid="{00000000-0005-0000-0000-0000D8110000}"/>
    <cellStyle name="40% - Accent3 12 4 2" xfId="4623" xr:uid="{00000000-0005-0000-0000-0000D9110000}"/>
    <cellStyle name="40% - Accent3 12 5" xfId="4624" xr:uid="{00000000-0005-0000-0000-0000DA110000}"/>
    <cellStyle name="40% - Accent3 12 5 2" xfId="4625" xr:uid="{00000000-0005-0000-0000-0000DB110000}"/>
    <cellStyle name="40% - Accent3 12 6" xfId="4626" xr:uid="{00000000-0005-0000-0000-0000DC110000}"/>
    <cellStyle name="40% - Accent3 12 7" xfId="4627" xr:uid="{00000000-0005-0000-0000-0000DD110000}"/>
    <cellStyle name="40% - Accent3 13" xfId="4628" xr:uid="{00000000-0005-0000-0000-0000DE110000}"/>
    <cellStyle name="40% - Accent3 13 2" xfId="4629" xr:uid="{00000000-0005-0000-0000-0000DF110000}"/>
    <cellStyle name="40% - Accent3 13 2 2" xfId="4630" xr:uid="{00000000-0005-0000-0000-0000E0110000}"/>
    <cellStyle name="40% - Accent3 13 2 3" xfId="4631" xr:uid="{00000000-0005-0000-0000-0000E1110000}"/>
    <cellStyle name="40% - Accent3 13 2 4" xfId="4632" xr:uid="{00000000-0005-0000-0000-0000E2110000}"/>
    <cellStyle name="40% - Accent3 13 3" xfId="4633" xr:uid="{00000000-0005-0000-0000-0000E3110000}"/>
    <cellStyle name="40% - Accent3 13 3 2" xfId="4634" xr:uid="{00000000-0005-0000-0000-0000E4110000}"/>
    <cellStyle name="40% - Accent3 13 3 2 2" xfId="4635" xr:uid="{00000000-0005-0000-0000-0000E5110000}"/>
    <cellStyle name="40% - Accent3 13 3 2 3" xfId="4636" xr:uid="{00000000-0005-0000-0000-0000E6110000}"/>
    <cellStyle name="40% - Accent3 13 3 2 4" xfId="4637" xr:uid="{00000000-0005-0000-0000-0000E7110000}"/>
    <cellStyle name="40% - Accent3 13 3 2 5" xfId="4638" xr:uid="{00000000-0005-0000-0000-0000E8110000}"/>
    <cellStyle name="40% - Accent3 13 3 3" xfId="4639" xr:uid="{00000000-0005-0000-0000-0000E9110000}"/>
    <cellStyle name="40% - Accent3 13 3 4" xfId="4640" xr:uid="{00000000-0005-0000-0000-0000EA110000}"/>
    <cellStyle name="40% - Accent3 13 3 4 2" xfId="4641" xr:uid="{00000000-0005-0000-0000-0000EB110000}"/>
    <cellStyle name="40% - Accent3 13 4" xfId="4642" xr:uid="{00000000-0005-0000-0000-0000EC110000}"/>
    <cellStyle name="40% - Accent3 13 4 2" xfId="4643" xr:uid="{00000000-0005-0000-0000-0000ED110000}"/>
    <cellStyle name="40% - Accent3 13 5" xfId="4644" xr:uid="{00000000-0005-0000-0000-0000EE110000}"/>
    <cellStyle name="40% - Accent3 13 6" xfId="4645" xr:uid="{00000000-0005-0000-0000-0000EF110000}"/>
    <cellStyle name="40% - Accent3 14" xfId="4646" xr:uid="{00000000-0005-0000-0000-0000F0110000}"/>
    <cellStyle name="40% - Accent3 14 2" xfId="4647" xr:uid="{00000000-0005-0000-0000-0000F1110000}"/>
    <cellStyle name="40% - Accent3 14 2 2" xfId="4648" xr:uid="{00000000-0005-0000-0000-0000F2110000}"/>
    <cellStyle name="40% - Accent3 14 2 3" xfId="4649" xr:uid="{00000000-0005-0000-0000-0000F3110000}"/>
    <cellStyle name="40% - Accent3 14 2 4" xfId="4650" xr:uid="{00000000-0005-0000-0000-0000F4110000}"/>
    <cellStyle name="40% - Accent3 14 3" xfId="4651" xr:uid="{00000000-0005-0000-0000-0000F5110000}"/>
    <cellStyle name="40% - Accent3 14 3 2" xfId="4652" xr:uid="{00000000-0005-0000-0000-0000F6110000}"/>
    <cellStyle name="40% - Accent3 14 3 2 2" xfId="4653" xr:uid="{00000000-0005-0000-0000-0000F7110000}"/>
    <cellStyle name="40% - Accent3 14 3 2 3" xfId="4654" xr:uid="{00000000-0005-0000-0000-0000F8110000}"/>
    <cellStyle name="40% - Accent3 14 3 2 4" xfId="4655" xr:uid="{00000000-0005-0000-0000-0000F9110000}"/>
    <cellStyle name="40% - Accent3 14 3 2 5" xfId="4656" xr:uid="{00000000-0005-0000-0000-0000FA110000}"/>
    <cellStyle name="40% - Accent3 14 3 3" xfId="4657" xr:uid="{00000000-0005-0000-0000-0000FB110000}"/>
    <cellStyle name="40% - Accent3 14 3 4" xfId="4658" xr:uid="{00000000-0005-0000-0000-0000FC110000}"/>
    <cellStyle name="40% - Accent3 14 3 4 2" xfId="4659" xr:uid="{00000000-0005-0000-0000-0000FD110000}"/>
    <cellStyle name="40% - Accent3 14 4" xfId="4660" xr:uid="{00000000-0005-0000-0000-0000FE110000}"/>
    <cellStyle name="40% - Accent3 14 4 2" xfId="4661" xr:uid="{00000000-0005-0000-0000-0000FF110000}"/>
    <cellStyle name="40% - Accent3 14 4 3" xfId="4662" xr:uid="{00000000-0005-0000-0000-000000120000}"/>
    <cellStyle name="40% - Accent3 14 5" xfId="4663" xr:uid="{00000000-0005-0000-0000-000001120000}"/>
    <cellStyle name="40% - Accent3 14 6" xfId="4664" xr:uid="{00000000-0005-0000-0000-000002120000}"/>
    <cellStyle name="40% - Accent3 15" xfId="4665" xr:uid="{00000000-0005-0000-0000-000003120000}"/>
    <cellStyle name="40% - Accent3 15 2" xfId="4666" xr:uid="{00000000-0005-0000-0000-000004120000}"/>
    <cellStyle name="40% - Accent3 15 2 2" xfId="4667" xr:uid="{00000000-0005-0000-0000-000005120000}"/>
    <cellStyle name="40% - Accent3 15 2 2 2" xfId="4668" xr:uid="{00000000-0005-0000-0000-000006120000}"/>
    <cellStyle name="40% - Accent3 15 2 2 3" xfId="4669" xr:uid="{00000000-0005-0000-0000-000007120000}"/>
    <cellStyle name="40% - Accent3 15 2 2 4" xfId="4670" xr:uid="{00000000-0005-0000-0000-000008120000}"/>
    <cellStyle name="40% - Accent3 15 2 2 4 2" xfId="4671" xr:uid="{00000000-0005-0000-0000-000009120000}"/>
    <cellStyle name="40% - Accent3 15 2 3" xfId="4672" xr:uid="{00000000-0005-0000-0000-00000A120000}"/>
    <cellStyle name="40% - Accent3 15 2 4" xfId="4673" xr:uid="{00000000-0005-0000-0000-00000B120000}"/>
    <cellStyle name="40% - Accent3 15 2 5" xfId="4674" xr:uid="{00000000-0005-0000-0000-00000C120000}"/>
    <cellStyle name="40% - Accent3 15 2 6" xfId="4675" xr:uid="{00000000-0005-0000-0000-00000D120000}"/>
    <cellStyle name="40% - Accent3 15 3" xfId="4676" xr:uid="{00000000-0005-0000-0000-00000E120000}"/>
    <cellStyle name="40% - Accent3 15 3 2" xfId="4677" xr:uid="{00000000-0005-0000-0000-00000F120000}"/>
    <cellStyle name="40% - Accent3 15 3 2 2" xfId="4678" xr:uid="{00000000-0005-0000-0000-000010120000}"/>
    <cellStyle name="40% - Accent3 15 3 2 3" xfId="4679" xr:uid="{00000000-0005-0000-0000-000011120000}"/>
    <cellStyle name="40% - Accent3 15 3 2 4" xfId="4680" xr:uid="{00000000-0005-0000-0000-000012120000}"/>
    <cellStyle name="40% - Accent3 15 3 2 5" xfId="4681" xr:uid="{00000000-0005-0000-0000-000013120000}"/>
    <cellStyle name="40% - Accent3 15 3 3" xfId="4682" xr:uid="{00000000-0005-0000-0000-000014120000}"/>
    <cellStyle name="40% - Accent3 15 3 4" xfId="4683" xr:uid="{00000000-0005-0000-0000-000015120000}"/>
    <cellStyle name="40% - Accent3 15 3 4 2" xfId="4684" xr:uid="{00000000-0005-0000-0000-000016120000}"/>
    <cellStyle name="40% - Accent3 15 4" xfId="4685" xr:uid="{00000000-0005-0000-0000-000017120000}"/>
    <cellStyle name="40% - Accent3 15 4 2" xfId="4686" xr:uid="{00000000-0005-0000-0000-000018120000}"/>
    <cellStyle name="40% - Accent3 15 5" xfId="4687" xr:uid="{00000000-0005-0000-0000-000019120000}"/>
    <cellStyle name="40% - Accent3 15 6" xfId="4688" xr:uid="{00000000-0005-0000-0000-00001A120000}"/>
    <cellStyle name="40% - Accent3 16" xfId="4689" xr:uid="{00000000-0005-0000-0000-00001B120000}"/>
    <cellStyle name="40% - Accent3 16 2" xfId="4690" xr:uid="{00000000-0005-0000-0000-00001C120000}"/>
    <cellStyle name="40% - Accent3 16 3" xfId="4691" xr:uid="{00000000-0005-0000-0000-00001D120000}"/>
    <cellStyle name="40% - Accent3 16 4" xfId="4692" xr:uid="{00000000-0005-0000-0000-00001E120000}"/>
    <cellStyle name="40% - Accent3 17" xfId="4693" xr:uid="{00000000-0005-0000-0000-00001F120000}"/>
    <cellStyle name="40% - Accent3 18" xfId="4694" xr:uid="{00000000-0005-0000-0000-000020120000}"/>
    <cellStyle name="40% - Accent3 19" xfId="4695" xr:uid="{00000000-0005-0000-0000-000021120000}"/>
    <cellStyle name="40% - Accent3 2" xfId="4696" xr:uid="{00000000-0005-0000-0000-000022120000}"/>
    <cellStyle name="40% - Accent3 2 2" xfId="4697" xr:uid="{00000000-0005-0000-0000-000023120000}"/>
    <cellStyle name="40% - Accent3 2 2 2" xfId="4698" xr:uid="{00000000-0005-0000-0000-000024120000}"/>
    <cellStyle name="40% - Accent3 2 2 2 2" xfId="4699" xr:uid="{00000000-0005-0000-0000-000025120000}"/>
    <cellStyle name="40% - Accent3 2 2 2 2 2" xfId="4700" xr:uid="{00000000-0005-0000-0000-000026120000}"/>
    <cellStyle name="40% - Accent3 2 2 2 2 3" xfId="4701" xr:uid="{00000000-0005-0000-0000-000027120000}"/>
    <cellStyle name="40% - Accent3 2 2 2 2 4" xfId="4702" xr:uid="{00000000-0005-0000-0000-000028120000}"/>
    <cellStyle name="40% - Accent3 2 2 2 3" xfId="4703" xr:uid="{00000000-0005-0000-0000-000029120000}"/>
    <cellStyle name="40% - Accent3 2 2 2 3 2" xfId="4704" xr:uid="{00000000-0005-0000-0000-00002A120000}"/>
    <cellStyle name="40% - Accent3 2 2 2 3 3" xfId="4705" xr:uid="{00000000-0005-0000-0000-00002B120000}"/>
    <cellStyle name="40% - Accent3 2 2 2 3 4" xfId="4706" xr:uid="{00000000-0005-0000-0000-00002C120000}"/>
    <cellStyle name="40% - Accent3 2 2 2 4" xfId="4707" xr:uid="{00000000-0005-0000-0000-00002D120000}"/>
    <cellStyle name="40% - Accent3 2 2 2 4 2" xfId="4708" xr:uid="{00000000-0005-0000-0000-00002E120000}"/>
    <cellStyle name="40% - Accent3 2 2 2 4 3" xfId="4709" xr:uid="{00000000-0005-0000-0000-00002F120000}"/>
    <cellStyle name="40% - Accent3 2 2 2 4 4" xfId="4710" xr:uid="{00000000-0005-0000-0000-000030120000}"/>
    <cellStyle name="40% - Accent3 2 2 2 5" xfId="4711" xr:uid="{00000000-0005-0000-0000-000031120000}"/>
    <cellStyle name="40% - Accent3 2 2 2 6" xfId="4712" xr:uid="{00000000-0005-0000-0000-000032120000}"/>
    <cellStyle name="40% - Accent3 2 2 3" xfId="4713" xr:uid="{00000000-0005-0000-0000-000033120000}"/>
    <cellStyle name="40% - Accent3 2 2 3 2" xfId="4714" xr:uid="{00000000-0005-0000-0000-000034120000}"/>
    <cellStyle name="40% - Accent3 2 2 3 3" xfId="4715" xr:uid="{00000000-0005-0000-0000-000035120000}"/>
    <cellStyle name="40% - Accent3 2 2 4" xfId="4716" xr:uid="{00000000-0005-0000-0000-000036120000}"/>
    <cellStyle name="40% - Accent3 2 2 4 2" xfId="4717" xr:uid="{00000000-0005-0000-0000-000037120000}"/>
    <cellStyle name="40% - Accent3 2 2 4 3" xfId="4718" xr:uid="{00000000-0005-0000-0000-000038120000}"/>
    <cellStyle name="40% - Accent3 2 2 4 4" xfId="4719" xr:uid="{00000000-0005-0000-0000-000039120000}"/>
    <cellStyle name="40% - Accent3 2 2 5" xfId="4720" xr:uid="{00000000-0005-0000-0000-00003A120000}"/>
    <cellStyle name="40% - Accent3 2 2 5 2" xfId="4721" xr:uid="{00000000-0005-0000-0000-00003B120000}"/>
    <cellStyle name="40% - Accent3 2 2 5 3" xfId="4722" xr:uid="{00000000-0005-0000-0000-00003C120000}"/>
    <cellStyle name="40% - Accent3 2 2 5 4" xfId="4723" xr:uid="{00000000-0005-0000-0000-00003D120000}"/>
    <cellStyle name="40% - Accent3 2 2 6" xfId="4724" xr:uid="{00000000-0005-0000-0000-00003E120000}"/>
    <cellStyle name="40% - Accent3 2 2 6 2" xfId="4725" xr:uid="{00000000-0005-0000-0000-00003F120000}"/>
    <cellStyle name="40% - Accent3 2 2 6 3" xfId="4726" xr:uid="{00000000-0005-0000-0000-000040120000}"/>
    <cellStyle name="40% - Accent3 2 2 6 4" xfId="4727" xr:uid="{00000000-0005-0000-0000-000041120000}"/>
    <cellStyle name="40% - Accent3 2 2 7" xfId="4728" xr:uid="{00000000-0005-0000-0000-000042120000}"/>
    <cellStyle name="40% - Accent3 2 2 8" xfId="4729" xr:uid="{00000000-0005-0000-0000-000043120000}"/>
    <cellStyle name="40% - Accent3 2 3" xfId="4730" xr:uid="{00000000-0005-0000-0000-000044120000}"/>
    <cellStyle name="40% - Accent3 2 3 2" xfId="4731" xr:uid="{00000000-0005-0000-0000-000045120000}"/>
    <cellStyle name="40% - Accent3 2 3 2 2" xfId="4732" xr:uid="{00000000-0005-0000-0000-000046120000}"/>
    <cellStyle name="40% - Accent3 2 3 2 3" xfId="4733" xr:uid="{00000000-0005-0000-0000-000047120000}"/>
    <cellStyle name="40% - Accent3 2 3 2 4" xfId="4734" xr:uid="{00000000-0005-0000-0000-000048120000}"/>
    <cellStyle name="40% - Accent3 2 3 3" xfId="4735" xr:uid="{00000000-0005-0000-0000-000049120000}"/>
    <cellStyle name="40% - Accent3 2 3 4" xfId="4736" xr:uid="{00000000-0005-0000-0000-00004A120000}"/>
    <cellStyle name="40% - Accent3 2 3 5" xfId="4737" xr:uid="{00000000-0005-0000-0000-00004B120000}"/>
    <cellStyle name="40% - Accent3 2 3 6" xfId="4738" xr:uid="{00000000-0005-0000-0000-00004C120000}"/>
    <cellStyle name="40% - Accent3 2 4" xfId="4739" xr:uid="{00000000-0005-0000-0000-00004D120000}"/>
    <cellStyle name="40% - Accent3 2 4 2" xfId="4740" xr:uid="{00000000-0005-0000-0000-00004E120000}"/>
    <cellStyle name="40% - Accent3 2 4 2 2" xfId="4741" xr:uid="{00000000-0005-0000-0000-00004F120000}"/>
    <cellStyle name="40% - Accent3 2 4 2 2 2" xfId="4742" xr:uid="{00000000-0005-0000-0000-000050120000}"/>
    <cellStyle name="40% - Accent3 2 4 2 2 3" xfId="4743" xr:uid="{00000000-0005-0000-0000-000051120000}"/>
    <cellStyle name="40% - Accent3 2 4 2 2 4" xfId="4744" xr:uid="{00000000-0005-0000-0000-000052120000}"/>
    <cellStyle name="40% - Accent3 2 4 2 3" xfId="4745" xr:uid="{00000000-0005-0000-0000-000053120000}"/>
    <cellStyle name="40% - Accent3 2 4 2 3 2" xfId="4746" xr:uid="{00000000-0005-0000-0000-000054120000}"/>
    <cellStyle name="40% - Accent3 2 4 2 3 3" xfId="4747" xr:uid="{00000000-0005-0000-0000-000055120000}"/>
    <cellStyle name="40% - Accent3 2 4 2 3 4" xfId="4748" xr:uid="{00000000-0005-0000-0000-000056120000}"/>
    <cellStyle name="40% - Accent3 2 4 2 4" xfId="4749" xr:uid="{00000000-0005-0000-0000-000057120000}"/>
    <cellStyle name="40% - Accent3 2 4 2 4 2" xfId="4750" xr:uid="{00000000-0005-0000-0000-000058120000}"/>
    <cellStyle name="40% - Accent3 2 4 2 4 3" xfId="4751" xr:uid="{00000000-0005-0000-0000-000059120000}"/>
    <cellStyle name="40% - Accent3 2 4 2 4 4" xfId="4752" xr:uid="{00000000-0005-0000-0000-00005A120000}"/>
    <cellStyle name="40% - Accent3 2 4 2 5" xfId="4753" xr:uid="{00000000-0005-0000-0000-00005B120000}"/>
    <cellStyle name="40% - Accent3 2 4 2 6" xfId="4754" xr:uid="{00000000-0005-0000-0000-00005C120000}"/>
    <cellStyle name="40% - Accent3 2 4 3" xfId="4755" xr:uid="{00000000-0005-0000-0000-00005D120000}"/>
    <cellStyle name="40% - Accent3 2 4 3 2" xfId="4756" xr:uid="{00000000-0005-0000-0000-00005E120000}"/>
    <cellStyle name="40% - Accent3 2 4 3 3" xfId="4757" xr:uid="{00000000-0005-0000-0000-00005F120000}"/>
    <cellStyle name="40% - Accent3 2 4 4" xfId="4758" xr:uid="{00000000-0005-0000-0000-000060120000}"/>
    <cellStyle name="40% - Accent3 2 4 4 2" xfId="4759" xr:uid="{00000000-0005-0000-0000-000061120000}"/>
    <cellStyle name="40% - Accent3 2 4 4 3" xfId="4760" xr:uid="{00000000-0005-0000-0000-000062120000}"/>
    <cellStyle name="40% - Accent3 2 4 4 4" xfId="4761" xr:uid="{00000000-0005-0000-0000-000063120000}"/>
    <cellStyle name="40% - Accent3 2 4 5" xfId="4762" xr:uid="{00000000-0005-0000-0000-000064120000}"/>
    <cellStyle name="40% - Accent3 2 4 5 2" xfId="4763" xr:uid="{00000000-0005-0000-0000-000065120000}"/>
    <cellStyle name="40% - Accent3 2 4 5 3" xfId="4764" xr:uid="{00000000-0005-0000-0000-000066120000}"/>
    <cellStyle name="40% - Accent3 2 4 5 4" xfId="4765" xr:uid="{00000000-0005-0000-0000-000067120000}"/>
    <cellStyle name="40% - Accent3 2 4 6" xfId="4766" xr:uid="{00000000-0005-0000-0000-000068120000}"/>
    <cellStyle name="40% - Accent3 2 4 6 2" xfId="4767" xr:uid="{00000000-0005-0000-0000-000069120000}"/>
    <cellStyle name="40% - Accent3 2 4 6 3" xfId="4768" xr:uid="{00000000-0005-0000-0000-00006A120000}"/>
    <cellStyle name="40% - Accent3 2 4 6 4" xfId="4769" xr:uid="{00000000-0005-0000-0000-00006B120000}"/>
    <cellStyle name="40% - Accent3 2 4 7" xfId="4770" xr:uid="{00000000-0005-0000-0000-00006C120000}"/>
    <cellStyle name="40% - Accent3 2 4 8" xfId="4771" xr:uid="{00000000-0005-0000-0000-00006D120000}"/>
    <cellStyle name="40% - Accent3 2 5" xfId="4772" xr:uid="{00000000-0005-0000-0000-00006E120000}"/>
    <cellStyle name="40% - Accent3 2 5 2" xfId="4773" xr:uid="{00000000-0005-0000-0000-00006F120000}"/>
    <cellStyle name="40% - Accent3 2 5 2 2" xfId="4774" xr:uid="{00000000-0005-0000-0000-000070120000}"/>
    <cellStyle name="40% - Accent3 2 5 2 3" xfId="4775" xr:uid="{00000000-0005-0000-0000-000071120000}"/>
    <cellStyle name="40% - Accent3 2 5 2 4" xfId="4776" xr:uid="{00000000-0005-0000-0000-000072120000}"/>
    <cellStyle name="40% - Accent3 2 5 3" xfId="4777" xr:uid="{00000000-0005-0000-0000-000073120000}"/>
    <cellStyle name="40% - Accent3 2 5 3 2" xfId="4778" xr:uid="{00000000-0005-0000-0000-000074120000}"/>
    <cellStyle name="40% - Accent3 2 5 3 3" xfId="4779" xr:uid="{00000000-0005-0000-0000-000075120000}"/>
    <cellStyle name="40% - Accent3 2 5 3 4" xfId="4780" xr:uid="{00000000-0005-0000-0000-000076120000}"/>
    <cellStyle name="40% - Accent3 2 5 4" xfId="4781" xr:uid="{00000000-0005-0000-0000-000077120000}"/>
    <cellStyle name="40% - Accent3 2 5 4 2" xfId="4782" xr:uid="{00000000-0005-0000-0000-000078120000}"/>
    <cellStyle name="40% - Accent3 2 5 4 3" xfId="4783" xr:uid="{00000000-0005-0000-0000-000079120000}"/>
    <cellStyle name="40% - Accent3 2 5 4 4" xfId="4784" xr:uid="{00000000-0005-0000-0000-00007A120000}"/>
    <cellStyle name="40% - Accent3 2 5 5" xfId="4785" xr:uid="{00000000-0005-0000-0000-00007B120000}"/>
    <cellStyle name="40% - Accent3 2 5 6" xfId="4786" xr:uid="{00000000-0005-0000-0000-00007C120000}"/>
    <cellStyle name="40% - Accent3 2 6" xfId="4787" xr:uid="{00000000-0005-0000-0000-00007D120000}"/>
    <cellStyle name="40% - Accent3 2 6 2" xfId="4788" xr:uid="{00000000-0005-0000-0000-00007E120000}"/>
    <cellStyle name="40% - Accent3 2 6 2 2" xfId="4789" xr:uid="{00000000-0005-0000-0000-00007F120000}"/>
    <cellStyle name="40% - Accent3 2 6 2 3" xfId="4790" xr:uid="{00000000-0005-0000-0000-000080120000}"/>
    <cellStyle name="40% - Accent3 2 6 2 4" xfId="4791" xr:uid="{00000000-0005-0000-0000-000081120000}"/>
    <cellStyle name="40% - Accent3 2 6 3" xfId="4792" xr:uid="{00000000-0005-0000-0000-000082120000}"/>
    <cellStyle name="40% - Accent3 2 6 3 2" xfId="4793" xr:uid="{00000000-0005-0000-0000-000083120000}"/>
    <cellStyle name="40% - Accent3 2 6 3 3" xfId="4794" xr:uid="{00000000-0005-0000-0000-000084120000}"/>
    <cellStyle name="40% - Accent3 2 6 3 4" xfId="4795" xr:uid="{00000000-0005-0000-0000-000085120000}"/>
    <cellStyle name="40% - Accent3 2 6 4" xfId="4796" xr:uid="{00000000-0005-0000-0000-000086120000}"/>
    <cellStyle name="40% - Accent3 2 6 5" xfId="4797" xr:uid="{00000000-0005-0000-0000-000087120000}"/>
    <cellStyle name="40% - Accent3 2 6 6" xfId="4798" xr:uid="{00000000-0005-0000-0000-000088120000}"/>
    <cellStyle name="40% - Accent3 2 7" xfId="4799" xr:uid="{00000000-0005-0000-0000-000089120000}"/>
    <cellStyle name="40% - Accent3 2 7 2" xfId="4800" xr:uid="{00000000-0005-0000-0000-00008A120000}"/>
    <cellStyle name="40% - Accent3 2 7 3" xfId="4801" xr:uid="{00000000-0005-0000-0000-00008B120000}"/>
    <cellStyle name="40% - Accent3 2 8" xfId="4802" xr:uid="{00000000-0005-0000-0000-00008C120000}"/>
    <cellStyle name="40% - Accent3 2 9" xfId="4803" xr:uid="{00000000-0005-0000-0000-00008D120000}"/>
    <cellStyle name="40% - Accent3 2_AFS template" xfId="4804" xr:uid="{00000000-0005-0000-0000-00008E120000}"/>
    <cellStyle name="40% - Accent3 3" xfId="4805" xr:uid="{00000000-0005-0000-0000-00008F120000}"/>
    <cellStyle name="40% - Accent3 3 2" xfId="4806" xr:uid="{00000000-0005-0000-0000-000090120000}"/>
    <cellStyle name="40% - Accent3 3 2 2" xfId="4807" xr:uid="{00000000-0005-0000-0000-000091120000}"/>
    <cellStyle name="40% - Accent3 3 2 2 2" xfId="4808" xr:uid="{00000000-0005-0000-0000-000092120000}"/>
    <cellStyle name="40% - Accent3 3 2 2 3" xfId="4809" xr:uid="{00000000-0005-0000-0000-000093120000}"/>
    <cellStyle name="40% - Accent3 3 2 2 4" xfId="4810" xr:uid="{00000000-0005-0000-0000-000094120000}"/>
    <cellStyle name="40% - Accent3 3 2 3" xfId="4811" xr:uid="{00000000-0005-0000-0000-000095120000}"/>
    <cellStyle name="40% - Accent3 3 2 4" xfId="4812" xr:uid="{00000000-0005-0000-0000-000096120000}"/>
    <cellStyle name="40% - Accent3 3 2 5" xfId="4813" xr:uid="{00000000-0005-0000-0000-000097120000}"/>
    <cellStyle name="40% - Accent3 3 2 6" xfId="4814" xr:uid="{00000000-0005-0000-0000-000098120000}"/>
    <cellStyle name="40% - Accent3 3 3" xfId="4815" xr:uid="{00000000-0005-0000-0000-000099120000}"/>
    <cellStyle name="40% - Accent3 3 3 2" xfId="4816" xr:uid="{00000000-0005-0000-0000-00009A120000}"/>
    <cellStyle name="40% - Accent3 3 3 2 2" xfId="4817" xr:uid="{00000000-0005-0000-0000-00009B120000}"/>
    <cellStyle name="40% - Accent3 3 3 3" xfId="4818" xr:uid="{00000000-0005-0000-0000-00009C120000}"/>
    <cellStyle name="40% - Accent3 3 3 3 2" xfId="4819" xr:uid="{00000000-0005-0000-0000-00009D120000}"/>
    <cellStyle name="40% - Accent3 3 3 3 3" xfId="4820" xr:uid="{00000000-0005-0000-0000-00009E120000}"/>
    <cellStyle name="40% - Accent3 3 3 3 4" xfId="4821" xr:uid="{00000000-0005-0000-0000-00009F120000}"/>
    <cellStyle name="40% - Accent3 3 3 4" xfId="4822" xr:uid="{00000000-0005-0000-0000-0000A0120000}"/>
    <cellStyle name="40% - Accent3 3 3 5" xfId="4823" xr:uid="{00000000-0005-0000-0000-0000A1120000}"/>
    <cellStyle name="40% - Accent3 3 4" xfId="4824" xr:uid="{00000000-0005-0000-0000-0000A2120000}"/>
    <cellStyle name="40% - Accent3 3 4 2" xfId="4825" xr:uid="{00000000-0005-0000-0000-0000A3120000}"/>
    <cellStyle name="40% - Accent3 3 4 2 2" xfId="4826" xr:uid="{00000000-0005-0000-0000-0000A4120000}"/>
    <cellStyle name="40% - Accent3 3 4 2 3" xfId="4827" xr:uid="{00000000-0005-0000-0000-0000A5120000}"/>
    <cellStyle name="40% - Accent3 3 4 2 3 2" xfId="4828" xr:uid="{00000000-0005-0000-0000-0000A6120000}"/>
    <cellStyle name="40% - Accent3 3 4 2 3 3" xfId="4829" xr:uid="{00000000-0005-0000-0000-0000A7120000}"/>
    <cellStyle name="40% - Accent3 3 4 2 3 4" xfId="4830" xr:uid="{00000000-0005-0000-0000-0000A8120000}"/>
    <cellStyle name="40% - Accent3 3 4 2 4" xfId="4831" xr:uid="{00000000-0005-0000-0000-0000A9120000}"/>
    <cellStyle name="40% - Accent3 3 4 3" xfId="4832" xr:uid="{00000000-0005-0000-0000-0000AA120000}"/>
    <cellStyle name="40% - Accent3 3 4 3 2" xfId="4833" xr:uid="{00000000-0005-0000-0000-0000AB120000}"/>
    <cellStyle name="40% - Accent3 3 4 3 3" xfId="4834" xr:uid="{00000000-0005-0000-0000-0000AC120000}"/>
    <cellStyle name="40% - Accent3 3 4 4" xfId="4835" xr:uid="{00000000-0005-0000-0000-0000AD120000}"/>
    <cellStyle name="40% - Accent3 3 4 4 2" xfId="4836" xr:uid="{00000000-0005-0000-0000-0000AE120000}"/>
    <cellStyle name="40% - Accent3 3 4 4 3" xfId="4837" xr:uid="{00000000-0005-0000-0000-0000AF120000}"/>
    <cellStyle name="40% - Accent3 3 4 5" xfId="4838" xr:uid="{00000000-0005-0000-0000-0000B0120000}"/>
    <cellStyle name="40% - Accent3 3 4 6" xfId="4839" xr:uid="{00000000-0005-0000-0000-0000B1120000}"/>
    <cellStyle name="40% - Accent3 3 5" xfId="4840" xr:uid="{00000000-0005-0000-0000-0000B2120000}"/>
    <cellStyle name="40% - Accent3 3 5 2" xfId="4841" xr:uid="{00000000-0005-0000-0000-0000B3120000}"/>
    <cellStyle name="40% - Accent3 3 5 2 2" xfId="4842" xr:uid="{00000000-0005-0000-0000-0000B4120000}"/>
    <cellStyle name="40% - Accent3 3 5 2 3" xfId="4843" xr:uid="{00000000-0005-0000-0000-0000B5120000}"/>
    <cellStyle name="40% - Accent3 3 5 2 4" xfId="4844" xr:uid="{00000000-0005-0000-0000-0000B6120000}"/>
    <cellStyle name="40% - Accent3 3 5 3" xfId="4845" xr:uid="{00000000-0005-0000-0000-0000B7120000}"/>
    <cellStyle name="40% - Accent3 3 5 3 2" xfId="4846" xr:uid="{00000000-0005-0000-0000-0000B8120000}"/>
    <cellStyle name="40% - Accent3 3 5 3 3" xfId="4847" xr:uid="{00000000-0005-0000-0000-0000B9120000}"/>
    <cellStyle name="40% - Accent3 3 5 3 4" xfId="4848" xr:uid="{00000000-0005-0000-0000-0000BA120000}"/>
    <cellStyle name="40% - Accent3 3 5 4" xfId="4849" xr:uid="{00000000-0005-0000-0000-0000BB120000}"/>
    <cellStyle name="40% - Accent3 3 5 4 2" xfId="4850" xr:uid="{00000000-0005-0000-0000-0000BC120000}"/>
    <cellStyle name="40% - Accent3 3 5 4 3" xfId="4851" xr:uid="{00000000-0005-0000-0000-0000BD120000}"/>
    <cellStyle name="40% - Accent3 3 5 5" xfId="4852" xr:uid="{00000000-0005-0000-0000-0000BE120000}"/>
    <cellStyle name="40% - Accent3 3 5 6" xfId="4853" xr:uid="{00000000-0005-0000-0000-0000BF120000}"/>
    <cellStyle name="40% - Accent3 3 6" xfId="4854" xr:uid="{00000000-0005-0000-0000-0000C0120000}"/>
    <cellStyle name="40% - Accent3 3 6 2" xfId="4855" xr:uid="{00000000-0005-0000-0000-0000C1120000}"/>
    <cellStyle name="40% - Accent3 3 6 3" xfId="4856" xr:uid="{00000000-0005-0000-0000-0000C2120000}"/>
    <cellStyle name="40% - Accent3 3 6 4" xfId="4857" xr:uid="{00000000-0005-0000-0000-0000C3120000}"/>
    <cellStyle name="40% - Accent3 3 7" xfId="4858" xr:uid="{00000000-0005-0000-0000-0000C4120000}"/>
    <cellStyle name="40% - Accent3 3 7 2" xfId="4859" xr:uid="{00000000-0005-0000-0000-0000C5120000}"/>
    <cellStyle name="40% - Accent3 3 7 3" xfId="4860" xr:uid="{00000000-0005-0000-0000-0000C6120000}"/>
    <cellStyle name="40% - Accent3 3 7 4" xfId="4861" xr:uid="{00000000-0005-0000-0000-0000C7120000}"/>
    <cellStyle name="40% - Accent3 3 8" xfId="4862" xr:uid="{00000000-0005-0000-0000-0000C8120000}"/>
    <cellStyle name="40% - Accent3 3 9" xfId="4863" xr:uid="{00000000-0005-0000-0000-0000C9120000}"/>
    <cellStyle name="40% - Accent3 3_AFS template" xfId="4864" xr:uid="{00000000-0005-0000-0000-0000CA120000}"/>
    <cellStyle name="40% - Accent3 4" xfId="4865" xr:uid="{00000000-0005-0000-0000-0000CB120000}"/>
    <cellStyle name="40% - Accent3 4 2" xfId="4866" xr:uid="{00000000-0005-0000-0000-0000CC120000}"/>
    <cellStyle name="40% - Accent3 4 2 2" xfId="4867" xr:uid="{00000000-0005-0000-0000-0000CD120000}"/>
    <cellStyle name="40% - Accent3 4 2 3" xfId="4868" xr:uid="{00000000-0005-0000-0000-0000CE120000}"/>
    <cellStyle name="40% - Accent3 4 2 4" xfId="4869" xr:uid="{00000000-0005-0000-0000-0000CF120000}"/>
    <cellStyle name="40% - Accent3 4 3" xfId="4870" xr:uid="{00000000-0005-0000-0000-0000D0120000}"/>
    <cellStyle name="40% - Accent3 4 3 2" xfId="4871" xr:uid="{00000000-0005-0000-0000-0000D1120000}"/>
    <cellStyle name="40% - Accent3 4 3 2 2" xfId="4872" xr:uid="{00000000-0005-0000-0000-0000D2120000}"/>
    <cellStyle name="40% - Accent3 4 3 2 3" xfId="4873" xr:uid="{00000000-0005-0000-0000-0000D3120000}"/>
    <cellStyle name="40% - Accent3 4 3 2 4" xfId="4874" xr:uid="{00000000-0005-0000-0000-0000D4120000}"/>
    <cellStyle name="40% - Accent3 4 3 2 5" xfId="4875" xr:uid="{00000000-0005-0000-0000-0000D5120000}"/>
    <cellStyle name="40% - Accent3 4 3 3" xfId="4876" xr:uid="{00000000-0005-0000-0000-0000D6120000}"/>
    <cellStyle name="40% - Accent3 4 3 4" xfId="4877" xr:uid="{00000000-0005-0000-0000-0000D7120000}"/>
    <cellStyle name="40% - Accent3 4 3 4 2" xfId="4878" xr:uid="{00000000-0005-0000-0000-0000D8120000}"/>
    <cellStyle name="40% - Accent3 4 4" xfId="4879" xr:uid="{00000000-0005-0000-0000-0000D9120000}"/>
    <cellStyle name="40% - Accent3 4 4 2" xfId="4880" xr:uid="{00000000-0005-0000-0000-0000DA120000}"/>
    <cellStyle name="40% - Accent3 4 4 2 2" xfId="4881" xr:uid="{00000000-0005-0000-0000-0000DB120000}"/>
    <cellStyle name="40% - Accent3 4 4 2 3" xfId="4882" xr:uid="{00000000-0005-0000-0000-0000DC120000}"/>
    <cellStyle name="40% - Accent3 4 4 3" xfId="4883" xr:uid="{00000000-0005-0000-0000-0000DD120000}"/>
    <cellStyle name="40% - Accent3 4 5" xfId="4884" xr:uid="{00000000-0005-0000-0000-0000DE120000}"/>
    <cellStyle name="40% - Accent3 4 5 2" xfId="4885" xr:uid="{00000000-0005-0000-0000-0000DF120000}"/>
    <cellStyle name="40% - Accent3 4 6" xfId="4886" xr:uid="{00000000-0005-0000-0000-0000E0120000}"/>
    <cellStyle name="40% - Accent3 4 7" xfId="4887" xr:uid="{00000000-0005-0000-0000-0000E1120000}"/>
    <cellStyle name="40% - Accent3 5" xfId="4888" xr:uid="{00000000-0005-0000-0000-0000E2120000}"/>
    <cellStyle name="40% - Accent3 5 2" xfId="4889" xr:uid="{00000000-0005-0000-0000-0000E3120000}"/>
    <cellStyle name="40% - Accent3 5 2 2" xfId="4890" xr:uid="{00000000-0005-0000-0000-0000E4120000}"/>
    <cellStyle name="40% - Accent3 5 2 3" xfId="4891" xr:uid="{00000000-0005-0000-0000-0000E5120000}"/>
    <cellStyle name="40% - Accent3 5 2 4" xfId="4892" xr:uid="{00000000-0005-0000-0000-0000E6120000}"/>
    <cellStyle name="40% - Accent3 5 3" xfId="4893" xr:uid="{00000000-0005-0000-0000-0000E7120000}"/>
    <cellStyle name="40% - Accent3 5 4" xfId="4894" xr:uid="{00000000-0005-0000-0000-0000E8120000}"/>
    <cellStyle name="40% - Accent3 5 5" xfId="4895" xr:uid="{00000000-0005-0000-0000-0000E9120000}"/>
    <cellStyle name="40% - Accent3 5 6" xfId="4896" xr:uid="{00000000-0005-0000-0000-0000EA120000}"/>
    <cellStyle name="40% - Accent3 6" xfId="4897" xr:uid="{00000000-0005-0000-0000-0000EB120000}"/>
    <cellStyle name="40% - Accent3 6 2" xfId="4898" xr:uid="{00000000-0005-0000-0000-0000EC120000}"/>
    <cellStyle name="40% - Accent3 6 2 2" xfId="4899" xr:uid="{00000000-0005-0000-0000-0000ED120000}"/>
    <cellStyle name="40% - Accent3 6 2 3" xfId="4900" xr:uid="{00000000-0005-0000-0000-0000EE120000}"/>
    <cellStyle name="40% - Accent3 6 2 4" xfId="4901" xr:uid="{00000000-0005-0000-0000-0000EF120000}"/>
    <cellStyle name="40% - Accent3 6 3" xfId="4902" xr:uid="{00000000-0005-0000-0000-0000F0120000}"/>
    <cellStyle name="40% - Accent3 6 4" xfId="4903" xr:uid="{00000000-0005-0000-0000-0000F1120000}"/>
    <cellStyle name="40% - Accent3 6 5" xfId="4904" xr:uid="{00000000-0005-0000-0000-0000F2120000}"/>
    <cellStyle name="40% - Accent3 6 6" xfId="4905" xr:uid="{00000000-0005-0000-0000-0000F3120000}"/>
    <cellStyle name="40% - Accent3 7" xfId="4906" xr:uid="{00000000-0005-0000-0000-0000F4120000}"/>
    <cellStyle name="40% - Accent3 7 2" xfId="4907" xr:uid="{00000000-0005-0000-0000-0000F5120000}"/>
    <cellStyle name="40% - Accent3 7 2 2" xfId="4908" xr:uid="{00000000-0005-0000-0000-0000F6120000}"/>
    <cellStyle name="40% - Accent3 7 2 3" xfId="4909" xr:uid="{00000000-0005-0000-0000-0000F7120000}"/>
    <cellStyle name="40% - Accent3 7 2 4" xfId="4910" xr:uid="{00000000-0005-0000-0000-0000F8120000}"/>
    <cellStyle name="40% - Accent3 7 3" xfId="4911" xr:uid="{00000000-0005-0000-0000-0000F9120000}"/>
    <cellStyle name="40% - Accent3 7 4" xfId="4912" xr:uid="{00000000-0005-0000-0000-0000FA120000}"/>
    <cellStyle name="40% - Accent3 7 5" xfId="4913" xr:uid="{00000000-0005-0000-0000-0000FB120000}"/>
    <cellStyle name="40% - Accent3 7 6" xfId="4914" xr:uid="{00000000-0005-0000-0000-0000FC120000}"/>
    <cellStyle name="40% - Accent3 8" xfId="4915" xr:uid="{00000000-0005-0000-0000-0000FD120000}"/>
    <cellStyle name="40% - Accent3 8 2" xfId="4916" xr:uid="{00000000-0005-0000-0000-0000FE120000}"/>
    <cellStyle name="40% - Accent3 8 2 2" xfId="4917" xr:uid="{00000000-0005-0000-0000-0000FF120000}"/>
    <cellStyle name="40% - Accent3 8 2 3" xfId="4918" xr:uid="{00000000-0005-0000-0000-000000130000}"/>
    <cellStyle name="40% - Accent3 8 2 4" xfId="4919" xr:uid="{00000000-0005-0000-0000-000001130000}"/>
    <cellStyle name="40% - Accent3 8 3" xfId="4920" xr:uid="{00000000-0005-0000-0000-000002130000}"/>
    <cellStyle name="40% - Accent3 8 4" xfId="4921" xr:uid="{00000000-0005-0000-0000-000003130000}"/>
    <cellStyle name="40% - Accent3 8 5" xfId="4922" xr:uid="{00000000-0005-0000-0000-000004130000}"/>
    <cellStyle name="40% - Accent3 8 6" xfId="4923" xr:uid="{00000000-0005-0000-0000-000005130000}"/>
    <cellStyle name="40% - Accent3 9" xfId="4924" xr:uid="{00000000-0005-0000-0000-000006130000}"/>
    <cellStyle name="40% - Accent3 9 2" xfId="4925" xr:uid="{00000000-0005-0000-0000-000007130000}"/>
    <cellStyle name="40% - Accent3 9 2 2" xfId="4926" xr:uid="{00000000-0005-0000-0000-000008130000}"/>
    <cellStyle name="40% - Accent3 9 2 3" xfId="4927" xr:uid="{00000000-0005-0000-0000-000009130000}"/>
    <cellStyle name="40% - Accent3 9 2 4" xfId="4928" xr:uid="{00000000-0005-0000-0000-00000A130000}"/>
    <cellStyle name="40% - Accent3 9 3" xfId="4929" xr:uid="{00000000-0005-0000-0000-00000B130000}"/>
    <cellStyle name="40% - Accent3 9 4" xfId="4930" xr:uid="{00000000-0005-0000-0000-00000C130000}"/>
    <cellStyle name="40% - Accent3 9 5" xfId="4931" xr:uid="{00000000-0005-0000-0000-00000D130000}"/>
    <cellStyle name="40% - Accent3 9 6" xfId="4932" xr:uid="{00000000-0005-0000-0000-00000E130000}"/>
    <cellStyle name="40% - Accent4 10" xfId="4933" xr:uid="{00000000-0005-0000-0000-00000F130000}"/>
    <cellStyle name="40% - Accent4 10 2" xfId="4934" xr:uid="{00000000-0005-0000-0000-000010130000}"/>
    <cellStyle name="40% - Accent4 10 2 2" xfId="4935" xr:uid="{00000000-0005-0000-0000-000011130000}"/>
    <cellStyle name="40% - Accent4 10 2 3" xfId="4936" xr:uid="{00000000-0005-0000-0000-000012130000}"/>
    <cellStyle name="40% - Accent4 10 2 4" xfId="4937" xr:uid="{00000000-0005-0000-0000-000013130000}"/>
    <cellStyle name="40% - Accent4 10 3" xfId="4938" xr:uid="{00000000-0005-0000-0000-000014130000}"/>
    <cellStyle name="40% - Accent4 10 4" xfId="4939" xr:uid="{00000000-0005-0000-0000-000015130000}"/>
    <cellStyle name="40% - Accent4 10 5" xfId="4940" xr:uid="{00000000-0005-0000-0000-000016130000}"/>
    <cellStyle name="40% - Accent4 10 6" xfId="4941" xr:uid="{00000000-0005-0000-0000-000017130000}"/>
    <cellStyle name="40% - Accent4 11" xfId="4942" xr:uid="{00000000-0005-0000-0000-000018130000}"/>
    <cellStyle name="40% - Accent4 11 2" xfId="4943" xr:uid="{00000000-0005-0000-0000-000019130000}"/>
    <cellStyle name="40% - Accent4 11 2 2" xfId="4944" xr:uid="{00000000-0005-0000-0000-00001A130000}"/>
    <cellStyle name="40% - Accent4 11 2 3" xfId="4945" xr:uid="{00000000-0005-0000-0000-00001B130000}"/>
    <cellStyle name="40% - Accent4 11 2 4" xfId="4946" xr:uid="{00000000-0005-0000-0000-00001C130000}"/>
    <cellStyle name="40% - Accent4 11 3" xfId="4947" xr:uid="{00000000-0005-0000-0000-00001D130000}"/>
    <cellStyle name="40% - Accent4 11 3 2" xfId="4948" xr:uid="{00000000-0005-0000-0000-00001E130000}"/>
    <cellStyle name="40% - Accent4 11 3 2 2" xfId="4949" xr:uid="{00000000-0005-0000-0000-00001F130000}"/>
    <cellStyle name="40% - Accent4 11 3 2 3" xfId="4950" xr:uid="{00000000-0005-0000-0000-000020130000}"/>
    <cellStyle name="40% - Accent4 11 3 2 4" xfId="4951" xr:uid="{00000000-0005-0000-0000-000021130000}"/>
    <cellStyle name="40% - Accent4 11 3 2 5" xfId="4952" xr:uid="{00000000-0005-0000-0000-000022130000}"/>
    <cellStyle name="40% - Accent4 11 3 3" xfId="4953" xr:uid="{00000000-0005-0000-0000-000023130000}"/>
    <cellStyle name="40% - Accent4 11 3 4" xfId="4954" xr:uid="{00000000-0005-0000-0000-000024130000}"/>
    <cellStyle name="40% - Accent4 11 3 4 2" xfId="4955" xr:uid="{00000000-0005-0000-0000-000025130000}"/>
    <cellStyle name="40% - Accent4 11 4" xfId="4956" xr:uid="{00000000-0005-0000-0000-000026130000}"/>
    <cellStyle name="40% - Accent4 11 4 2" xfId="4957" xr:uid="{00000000-0005-0000-0000-000027130000}"/>
    <cellStyle name="40% - Accent4 11 5" xfId="4958" xr:uid="{00000000-0005-0000-0000-000028130000}"/>
    <cellStyle name="40% - Accent4 11 5 2" xfId="4959" xr:uid="{00000000-0005-0000-0000-000029130000}"/>
    <cellStyle name="40% - Accent4 11 6" xfId="4960" xr:uid="{00000000-0005-0000-0000-00002A130000}"/>
    <cellStyle name="40% - Accent4 11 7" xfId="4961" xr:uid="{00000000-0005-0000-0000-00002B130000}"/>
    <cellStyle name="40% - Accent4 12" xfId="4962" xr:uid="{00000000-0005-0000-0000-00002C130000}"/>
    <cellStyle name="40% - Accent4 12 2" xfId="4963" xr:uid="{00000000-0005-0000-0000-00002D130000}"/>
    <cellStyle name="40% - Accent4 12 2 2" xfId="4964" xr:uid="{00000000-0005-0000-0000-00002E130000}"/>
    <cellStyle name="40% - Accent4 12 2 3" xfId="4965" xr:uid="{00000000-0005-0000-0000-00002F130000}"/>
    <cellStyle name="40% - Accent4 12 2 4" xfId="4966" xr:uid="{00000000-0005-0000-0000-000030130000}"/>
    <cellStyle name="40% - Accent4 12 3" xfId="4967" xr:uid="{00000000-0005-0000-0000-000031130000}"/>
    <cellStyle name="40% - Accent4 12 3 2" xfId="4968" xr:uid="{00000000-0005-0000-0000-000032130000}"/>
    <cellStyle name="40% - Accent4 12 3 2 2" xfId="4969" xr:uid="{00000000-0005-0000-0000-000033130000}"/>
    <cellStyle name="40% - Accent4 12 3 2 3" xfId="4970" xr:uid="{00000000-0005-0000-0000-000034130000}"/>
    <cellStyle name="40% - Accent4 12 3 2 4" xfId="4971" xr:uid="{00000000-0005-0000-0000-000035130000}"/>
    <cellStyle name="40% - Accent4 12 3 2 5" xfId="4972" xr:uid="{00000000-0005-0000-0000-000036130000}"/>
    <cellStyle name="40% - Accent4 12 3 3" xfId="4973" xr:uid="{00000000-0005-0000-0000-000037130000}"/>
    <cellStyle name="40% - Accent4 12 3 4" xfId="4974" xr:uid="{00000000-0005-0000-0000-000038130000}"/>
    <cellStyle name="40% - Accent4 12 3 4 2" xfId="4975" xr:uid="{00000000-0005-0000-0000-000039130000}"/>
    <cellStyle name="40% - Accent4 12 4" xfId="4976" xr:uid="{00000000-0005-0000-0000-00003A130000}"/>
    <cellStyle name="40% - Accent4 12 4 2" xfId="4977" xr:uid="{00000000-0005-0000-0000-00003B130000}"/>
    <cellStyle name="40% - Accent4 12 5" xfId="4978" xr:uid="{00000000-0005-0000-0000-00003C130000}"/>
    <cellStyle name="40% - Accent4 12 5 2" xfId="4979" xr:uid="{00000000-0005-0000-0000-00003D130000}"/>
    <cellStyle name="40% - Accent4 12 6" xfId="4980" xr:uid="{00000000-0005-0000-0000-00003E130000}"/>
    <cellStyle name="40% - Accent4 12 7" xfId="4981" xr:uid="{00000000-0005-0000-0000-00003F130000}"/>
    <cellStyle name="40% - Accent4 13" xfId="4982" xr:uid="{00000000-0005-0000-0000-000040130000}"/>
    <cellStyle name="40% - Accent4 13 2" xfId="4983" xr:uid="{00000000-0005-0000-0000-000041130000}"/>
    <cellStyle name="40% - Accent4 13 2 2" xfId="4984" xr:uid="{00000000-0005-0000-0000-000042130000}"/>
    <cellStyle name="40% - Accent4 13 2 3" xfId="4985" xr:uid="{00000000-0005-0000-0000-000043130000}"/>
    <cellStyle name="40% - Accent4 13 2 4" xfId="4986" xr:uid="{00000000-0005-0000-0000-000044130000}"/>
    <cellStyle name="40% - Accent4 13 3" xfId="4987" xr:uid="{00000000-0005-0000-0000-000045130000}"/>
    <cellStyle name="40% - Accent4 13 3 2" xfId="4988" xr:uid="{00000000-0005-0000-0000-000046130000}"/>
    <cellStyle name="40% - Accent4 13 3 2 2" xfId="4989" xr:uid="{00000000-0005-0000-0000-000047130000}"/>
    <cellStyle name="40% - Accent4 13 3 2 3" xfId="4990" xr:uid="{00000000-0005-0000-0000-000048130000}"/>
    <cellStyle name="40% - Accent4 13 3 2 4" xfId="4991" xr:uid="{00000000-0005-0000-0000-000049130000}"/>
    <cellStyle name="40% - Accent4 13 3 2 5" xfId="4992" xr:uid="{00000000-0005-0000-0000-00004A130000}"/>
    <cellStyle name="40% - Accent4 13 3 3" xfId="4993" xr:uid="{00000000-0005-0000-0000-00004B130000}"/>
    <cellStyle name="40% - Accent4 13 3 4" xfId="4994" xr:uid="{00000000-0005-0000-0000-00004C130000}"/>
    <cellStyle name="40% - Accent4 13 3 4 2" xfId="4995" xr:uid="{00000000-0005-0000-0000-00004D130000}"/>
    <cellStyle name="40% - Accent4 13 4" xfId="4996" xr:uid="{00000000-0005-0000-0000-00004E130000}"/>
    <cellStyle name="40% - Accent4 13 4 2" xfId="4997" xr:uid="{00000000-0005-0000-0000-00004F130000}"/>
    <cellStyle name="40% - Accent4 13 5" xfId="4998" xr:uid="{00000000-0005-0000-0000-000050130000}"/>
    <cellStyle name="40% - Accent4 13 6" xfId="4999" xr:uid="{00000000-0005-0000-0000-000051130000}"/>
    <cellStyle name="40% - Accent4 14" xfId="5000" xr:uid="{00000000-0005-0000-0000-000052130000}"/>
    <cellStyle name="40% - Accent4 14 2" xfId="5001" xr:uid="{00000000-0005-0000-0000-000053130000}"/>
    <cellStyle name="40% - Accent4 14 2 2" xfId="5002" xr:uid="{00000000-0005-0000-0000-000054130000}"/>
    <cellStyle name="40% - Accent4 14 2 3" xfId="5003" xr:uid="{00000000-0005-0000-0000-000055130000}"/>
    <cellStyle name="40% - Accent4 14 2 4" xfId="5004" xr:uid="{00000000-0005-0000-0000-000056130000}"/>
    <cellStyle name="40% - Accent4 14 3" xfId="5005" xr:uid="{00000000-0005-0000-0000-000057130000}"/>
    <cellStyle name="40% - Accent4 14 3 2" xfId="5006" xr:uid="{00000000-0005-0000-0000-000058130000}"/>
    <cellStyle name="40% - Accent4 14 3 2 2" xfId="5007" xr:uid="{00000000-0005-0000-0000-000059130000}"/>
    <cellStyle name="40% - Accent4 14 3 2 3" xfId="5008" xr:uid="{00000000-0005-0000-0000-00005A130000}"/>
    <cellStyle name="40% - Accent4 14 3 2 4" xfId="5009" xr:uid="{00000000-0005-0000-0000-00005B130000}"/>
    <cellStyle name="40% - Accent4 14 3 2 5" xfId="5010" xr:uid="{00000000-0005-0000-0000-00005C130000}"/>
    <cellStyle name="40% - Accent4 14 3 3" xfId="5011" xr:uid="{00000000-0005-0000-0000-00005D130000}"/>
    <cellStyle name="40% - Accent4 14 3 4" xfId="5012" xr:uid="{00000000-0005-0000-0000-00005E130000}"/>
    <cellStyle name="40% - Accent4 14 3 4 2" xfId="5013" xr:uid="{00000000-0005-0000-0000-00005F130000}"/>
    <cellStyle name="40% - Accent4 14 4" xfId="5014" xr:uid="{00000000-0005-0000-0000-000060130000}"/>
    <cellStyle name="40% - Accent4 14 4 2" xfId="5015" xr:uid="{00000000-0005-0000-0000-000061130000}"/>
    <cellStyle name="40% - Accent4 14 4 3" xfId="5016" xr:uid="{00000000-0005-0000-0000-000062130000}"/>
    <cellStyle name="40% - Accent4 14 5" xfId="5017" xr:uid="{00000000-0005-0000-0000-000063130000}"/>
    <cellStyle name="40% - Accent4 14 6" xfId="5018" xr:uid="{00000000-0005-0000-0000-000064130000}"/>
    <cellStyle name="40% - Accent4 15" xfId="5019" xr:uid="{00000000-0005-0000-0000-000065130000}"/>
    <cellStyle name="40% - Accent4 15 2" xfId="5020" xr:uid="{00000000-0005-0000-0000-000066130000}"/>
    <cellStyle name="40% - Accent4 15 2 2" xfId="5021" xr:uid="{00000000-0005-0000-0000-000067130000}"/>
    <cellStyle name="40% - Accent4 15 2 2 2" xfId="5022" xr:uid="{00000000-0005-0000-0000-000068130000}"/>
    <cellStyle name="40% - Accent4 15 2 2 3" xfId="5023" xr:uid="{00000000-0005-0000-0000-000069130000}"/>
    <cellStyle name="40% - Accent4 15 2 2 4" xfId="5024" xr:uid="{00000000-0005-0000-0000-00006A130000}"/>
    <cellStyle name="40% - Accent4 15 2 2 4 2" xfId="5025" xr:uid="{00000000-0005-0000-0000-00006B130000}"/>
    <cellStyle name="40% - Accent4 15 2 3" xfId="5026" xr:uid="{00000000-0005-0000-0000-00006C130000}"/>
    <cellStyle name="40% - Accent4 15 2 4" xfId="5027" xr:uid="{00000000-0005-0000-0000-00006D130000}"/>
    <cellStyle name="40% - Accent4 15 2 5" xfId="5028" xr:uid="{00000000-0005-0000-0000-00006E130000}"/>
    <cellStyle name="40% - Accent4 15 2 6" xfId="5029" xr:uid="{00000000-0005-0000-0000-00006F130000}"/>
    <cellStyle name="40% - Accent4 15 3" xfId="5030" xr:uid="{00000000-0005-0000-0000-000070130000}"/>
    <cellStyle name="40% - Accent4 15 3 2" xfId="5031" xr:uid="{00000000-0005-0000-0000-000071130000}"/>
    <cellStyle name="40% - Accent4 15 3 2 2" xfId="5032" xr:uid="{00000000-0005-0000-0000-000072130000}"/>
    <cellStyle name="40% - Accent4 15 3 2 3" xfId="5033" xr:uid="{00000000-0005-0000-0000-000073130000}"/>
    <cellStyle name="40% - Accent4 15 3 2 4" xfId="5034" xr:uid="{00000000-0005-0000-0000-000074130000}"/>
    <cellStyle name="40% - Accent4 15 3 2 5" xfId="5035" xr:uid="{00000000-0005-0000-0000-000075130000}"/>
    <cellStyle name="40% - Accent4 15 3 3" xfId="5036" xr:uid="{00000000-0005-0000-0000-000076130000}"/>
    <cellStyle name="40% - Accent4 15 3 4" xfId="5037" xr:uid="{00000000-0005-0000-0000-000077130000}"/>
    <cellStyle name="40% - Accent4 15 3 4 2" xfId="5038" xr:uid="{00000000-0005-0000-0000-000078130000}"/>
    <cellStyle name="40% - Accent4 15 4" xfId="5039" xr:uid="{00000000-0005-0000-0000-000079130000}"/>
    <cellStyle name="40% - Accent4 15 4 2" xfId="5040" xr:uid="{00000000-0005-0000-0000-00007A130000}"/>
    <cellStyle name="40% - Accent4 15 5" xfId="5041" xr:uid="{00000000-0005-0000-0000-00007B130000}"/>
    <cellStyle name="40% - Accent4 15 6" xfId="5042" xr:uid="{00000000-0005-0000-0000-00007C130000}"/>
    <cellStyle name="40% - Accent4 16" xfId="5043" xr:uid="{00000000-0005-0000-0000-00007D130000}"/>
    <cellStyle name="40% - Accent4 16 2" xfId="5044" xr:uid="{00000000-0005-0000-0000-00007E130000}"/>
    <cellStyle name="40% - Accent4 16 3" xfId="5045" xr:uid="{00000000-0005-0000-0000-00007F130000}"/>
    <cellStyle name="40% - Accent4 16 4" xfId="5046" xr:uid="{00000000-0005-0000-0000-000080130000}"/>
    <cellStyle name="40% - Accent4 17" xfId="5047" xr:uid="{00000000-0005-0000-0000-000081130000}"/>
    <cellStyle name="40% - Accent4 18" xfId="5048" xr:uid="{00000000-0005-0000-0000-000082130000}"/>
    <cellStyle name="40% - Accent4 19" xfId="5049" xr:uid="{00000000-0005-0000-0000-000083130000}"/>
    <cellStyle name="40% - Accent4 2" xfId="5050" xr:uid="{00000000-0005-0000-0000-000084130000}"/>
    <cellStyle name="40% - Accent4 2 2" xfId="5051" xr:uid="{00000000-0005-0000-0000-000085130000}"/>
    <cellStyle name="40% - Accent4 2 2 2" xfId="5052" xr:uid="{00000000-0005-0000-0000-000086130000}"/>
    <cellStyle name="40% - Accent4 2 2 2 2" xfId="5053" xr:uid="{00000000-0005-0000-0000-000087130000}"/>
    <cellStyle name="40% - Accent4 2 2 2 2 2" xfId="5054" xr:uid="{00000000-0005-0000-0000-000088130000}"/>
    <cellStyle name="40% - Accent4 2 2 2 2 3" xfId="5055" xr:uid="{00000000-0005-0000-0000-000089130000}"/>
    <cellStyle name="40% - Accent4 2 2 2 2 4" xfId="5056" xr:uid="{00000000-0005-0000-0000-00008A130000}"/>
    <cellStyle name="40% - Accent4 2 2 2 3" xfId="5057" xr:uid="{00000000-0005-0000-0000-00008B130000}"/>
    <cellStyle name="40% - Accent4 2 2 2 3 2" xfId="5058" xr:uid="{00000000-0005-0000-0000-00008C130000}"/>
    <cellStyle name="40% - Accent4 2 2 2 3 3" xfId="5059" xr:uid="{00000000-0005-0000-0000-00008D130000}"/>
    <cellStyle name="40% - Accent4 2 2 2 3 4" xfId="5060" xr:uid="{00000000-0005-0000-0000-00008E130000}"/>
    <cellStyle name="40% - Accent4 2 2 2 4" xfId="5061" xr:uid="{00000000-0005-0000-0000-00008F130000}"/>
    <cellStyle name="40% - Accent4 2 2 2 4 2" xfId="5062" xr:uid="{00000000-0005-0000-0000-000090130000}"/>
    <cellStyle name="40% - Accent4 2 2 2 4 3" xfId="5063" xr:uid="{00000000-0005-0000-0000-000091130000}"/>
    <cellStyle name="40% - Accent4 2 2 2 4 4" xfId="5064" xr:uid="{00000000-0005-0000-0000-000092130000}"/>
    <cellStyle name="40% - Accent4 2 2 2 5" xfId="5065" xr:uid="{00000000-0005-0000-0000-000093130000}"/>
    <cellStyle name="40% - Accent4 2 2 2 6" xfId="5066" xr:uid="{00000000-0005-0000-0000-000094130000}"/>
    <cellStyle name="40% - Accent4 2 2 3" xfId="5067" xr:uid="{00000000-0005-0000-0000-000095130000}"/>
    <cellStyle name="40% - Accent4 2 2 3 2" xfId="5068" xr:uid="{00000000-0005-0000-0000-000096130000}"/>
    <cellStyle name="40% - Accent4 2 2 3 3" xfId="5069" xr:uid="{00000000-0005-0000-0000-000097130000}"/>
    <cellStyle name="40% - Accent4 2 2 4" xfId="5070" xr:uid="{00000000-0005-0000-0000-000098130000}"/>
    <cellStyle name="40% - Accent4 2 2 4 2" xfId="5071" xr:uid="{00000000-0005-0000-0000-000099130000}"/>
    <cellStyle name="40% - Accent4 2 2 4 3" xfId="5072" xr:uid="{00000000-0005-0000-0000-00009A130000}"/>
    <cellStyle name="40% - Accent4 2 2 4 4" xfId="5073" xr:uid="{00000000-0005-0000-0000-00009B130000}"/>
    <cellStyle name="40% - Accent4 2 2 5" xfId="5074" xr:uid="{00000000-0005-0000-0000-00009C130000}"/>
    <cellStyle name="40% - Accent4 2 2 5 2" xfId="5075" xr:uid="{00000000-0005-0000-0000-00009D130000}"/>
    <cellStyle name="40% - Accent4 2 2 5 3" xfId="5076" xr:uid="{00000000-0005-0000-0000-00009E130000}"/>
    <cellStyle name="40% - Accent4 2 2 5 4" xfId="5077" xr:uid="{00000000-0005-0000-0000-00009F130000}"/>
    <cellStyle name="40% - Accent4 2 2 6" xfId="5078" xr:uid="{00000000-0005-0000-0000-0000A0130000}"/>
    <cellStyle name="40% - Accent4 2 2 6 2" xfId="5079" xr:uid="{00000000-0005-0000-0000-0000A1130000}"/>
    <cellStyle name="40% - Accent4 2 2 6 3" xfId="5080" xr:uid="{00000000-0005-0000-0000-0000A2130000}"/>
    <cellStyle name="40% - Accent4 2 2 6 4" xfId="5081" xr:uid="{00000000-0005-0000-0000-0000A3130000}"/>
    <cellStyle name="40% - Accent4 2 2 7" xfId="5082" xr:uid="{00000000-0005-0000-0000-0000A4130000}"/>
    <cellStyle name="40% - Accent4 2 2 8" xfId="5083" xr:uid="{00000000-0005-0000-0000-0000A5130000}"/>
    <cellStyle name="40% - Accent4 2 3" xfId="5084" xr:uid="{00000000-0005-0000-0000-0000A6130000}"/>
    <cellStyle name="40% - Accent4 2 3 2" xfId="5085" xr:uid="{00000000-0005-0000-0000-0000A7130000}"/>
    <cellStyle name="40% - Accent4 2 3 2 2" xfId="5086" xr:uid="{00000000-0005-0000-0000-0000A8130000}"/>
    <cellStyle name="40% - Accent4 2 3 2 3" xfId="5087" xr:uid="{00000000-0005-0000-0000-0000A9130000}"/>
    <cellStyle name="40% - Accent4 2 3 2 4" xfId="5088" xr:uid="{00000000-0005-0000-0000-0000AA130000}"/>
    <cellStyle name="40% - Accent4 2 3 3" xfId="5089" xr:uid="{00000000-0005-0000-0000-0000AB130000}"/>
    <cellStyle name="40% - Accent4 2 3 4" xfId="5090" xr:uid="{00000000-0005-0000-0000-0000AC130000}"/>
    <cellStyle name="40% - Accent4 2 3 5" xfId="5091" xr:uid="{00000000-0005-0000-0000-0000AD130000}"/>
    <cellStyle name="40% - Accent4 2 3 6" xfId="5092" xr:uid="{00000000-0005-0000-0000-0000AE130000}"/>
    <cellStyle name="40% - Accent4 2 4" xfId="5093" xr:uid="{00000000-0005-0000-0000-0000AF130000}"/>
    <cellStyle name="40% - Accent4 2 4 2" xfId="5094" xr:uid="{00000000-0005-0000-0000-0000B0130000}"/>
    <cellStyle name="40% - Accent4 2 4 2 2" xfId="5095" xr:uid="{00000000-0005-0000-0000-0000B1130000}"/>
    <cellStyle name="40% - Accent4 2 4 2 2 2" xfId="5096" xr:uid="{00000000-0005-0000-0000-0000B2130000}"/>
    <cellStyle name="40% - Accent4 2 4 2 2 3" xfId="5097" xr:uid="{00000000-0005-0000-0000-0000B3130000}"/>
    <cellStyle name="40% - Accent4 2 4 2 2 4" xfId="5098" xr:uid="{00000000-0005-0000-0000-0000B4130000}"/>
    <cellStyle name="40% - Accent4 2 4 2 3" xfId="5099" xr:uid="{00000000-0005-0000-0000-0000B5130000}"/>
    <cellStyle name="40% - Accent4 2 4 2 3 2" xfId="5100" xr:uid="{00000000-0005-0000-0000-0000B6130000}"/>
    <cellStyle name="40% - Accent4 2 4 2 3 3" xfId="5101" xr:uid="{00000000-0005-0000-0000-0000B7130000}"/>
    <cellStyle name="40% - Accent4 2 4 2 3 4" xfId="5102" xr:uid="{00000000-0005-0000-0000-0000B8130000}"/>
    <cellStyle name="40% - Accent4 2 4 2 4" xfId="5103" xr:uid="{00000000-0005-0000-0000-0000B9130000}"/>
    <cellStyle name="40% - Accent4 2 4 2 4 2" xfId="5104" xr:uid="{00000000-0005-0000-0000-0000BA130000}"/>
    <cellStyle name="40% - Accent4 2 4 2 4 3" xfId="5105" xr:uid="{00000000-0005-0000-0000-0000BB130000}"/>
    <cellStyle name="40% - Accent4 2 4 2 4 4" xfId="5106" xr:uid="{00000000-0005-0000-0000-0000BC130000}"/>
    <cellStyle name="40% - Accent4 2 4 2 5" xfId="5107" xr:uid="{00000000-0005-0000-0000-0000BD130000}"/>
    <cellStyle name="40% - Accent4 2 4 2 6" xfId="5108" xr:uid="{00000000-0005-0000-0000-0000BE130000}"/>
    <cellStyle name="40% - Accent4 2 4 3" xfId="5109" xr:uid="{00000000-0005-0000-0000-0000BF130000}"/>
    <cellStyle name="40% - Accent4 2 4 3 2" xfId="5110" xr:uid="{00000000-0005-0000-0000-0000C0130000}"/>
    <cellStyle name="40% - Accent4 2 4 3 3" xfId="5111" xr:uid="{00000000-0005-0000-0000-0000C1130000}"/>
    <cellStyle name="40% - Accent4 2 4 4" xfId="5112" xr:uid="{00000000-0005-0000-0000-0000C2130000}"/>
    <cellStyle name="40% - Accent4 2 4 4 2" xfId="5113" xr:uid="{00000000-0005-0000-0000-0000C3130000}"/>
    <cellStyle name="40% - Accent4 2 4 4 3" xfId="5114" xr:uid="{00000000-0005-0000-0000-0000C4130000}"/>
    <cellStyle name="40% - Accent4 2 4 4 4" xfId="5115" xr:uid="{00000000-0005-0000-0000-0000C5130000}"/>
    <cellStyle name="40% - Accent4 2 4 5" xfId="5116" xr:uid="{00000000-0005-0000-0000-0000C6130000}"/>
    <cellStyle name="40% - Accent4 2 4 5 2" xfId="5117" xr:uid="{00000000-0005-0000-0000-0000C7130000}"/>
    <cellStyle name="40% - Accent4 2 4 5 3" xfId="5118" xr:uid="{00000000-0005-0000-0000-0000C8130000}"/>
    <cellStyle name="40% - Accent4 2 4 5 4" xfId="5119" xr:uid="{00000000-0005-0000-0000-0000C9130000}"/>
    <cellStyle name="40% - Accent4 2 4 6" xfId="5120" xr:uid="{00000000-0005-0000-0000-0000CA130000}"/>
    <cellStyle name="40% - Accent4 2 4 6 2" xfId="5121" xr:uid="{00000000-0005-0000-0000-0000CB130000}"/>
    <cellStyle name="40% - Accent4 2 4 6 3" xfId="5122" xr:uid="{00000000-0005-0000-0000-0000CC130000}"/>
    <cellStyle name="40% - Accent4 2 4 6 4" xfId="5123" xr:uid="{00000000-0005-0000-0000-0000CD130000}"/>
    <cellStyle name="40% - Accent4 2 4 7" xfId="5124" xr:uid="{00000000-0005-0000-0000-0000CE130000}"/>
    <cellStyle name="40% - Accent4 2 4 8" xfId="5125" xr:uid="{00000000-0005-0000-0000-0000CF130000}"/>
    <cellStyle name="40% - Accent4 2 5" xfId="5126" xr:uid="{00000000-0005-0000-0000-0000D0130000}"/>
    <cellStyle name="40% - Accent4 2 5 2" xfId="5127" xr:uid="{00000000-0005-0000-0000-0000D1130000}"/>
    <cellStyle name="40% - Accent4 2 5 2 2" xfId="5128" xr:uid="{00000000-0005-0000-0000-0000D2130000}"/>
    <cellStyle name="40% - Accent4 2 5 2 3" xfId="5129" xr:uid="{00000000-0005-0000-0000-0000D3130000}"/>
    <cellStyle name="40% - Accent4 2 5 2 4" xfId="5130" xr:uid="{00000000-0005-0000-0000-0000D4130000}"/>
    <cellStyle name="40% - Accent4 2 5 2 5" xfId="5131" xr:uid="{00000000-0005-0000-0000-0000D5130000}"/>
    <cellStyle name="40% - Accent4 2 5 3" xfId="5132" xr:uid="{00000000-0005-0000-0000-0000D6130000}"/>
    <cellStyle name="40% - Accent4 2 5 3 2" xfId="5133" xr:uid="{00000000-0005-0000-0000-0000D7130000}"/>
    <cellStyle name="40% - Accent4 2 5 3 3" xfId="5134" xr:uid="{00000000-0005-0000-0000-0000D8130000}"/>
    <cellStyle name="40% - Accent4 2 5 3 4" xfId="5135" xr:uid="{00000000-0005-0000-0000-0000D9130000}"/>
    <cellStyle name="40% - Accent4 2 5 4" xfId="5136" xr:uid="{00000000-0005-0000-0000-0000DA130000}"/>
    <cellStyle name="40% - Accent4 2 5 4 2" xfId="5137" xr:uid="{00000000-0005-0000-0000-0000DB130000}"/>
    <cellStyle name="40% - Accent4 2 5 4 3" xfId="5138" xr:uid="{00000000-0005-0000-0000-0000DC130000}"/>
    <cellStyle name="40% - Accent4 2 5 4 4" xfId="5139" xr:uid="{00000000-0005-0000-0000-0000DD130000}"/>
    <cellStyle name="40% - Accent4 2 5 5" xfId="5140" xr:uid="{00000000-0005-0000-0000-0000DE130000}"/>
    <cellStyle name="40% - Accent4 2 5 5 2" xfId="5141" xr:uid="{00000000-0005-0000-0000-0000DF130000}"/>
    <cellStyle name="40% - Accent4 2 5 5 3" xfId="5142" xr:uid="{00000000-0005-0000-0000-0000E0130000}"/>
    <cellStyle name="40% - Accent4 2 5 5 4" xfId="5143" xr:uid="{00000000-0005-0000-0000-0000E1130000}"/>
    <cellStyle name="40% - Accent4 2 5 6" xfId="5144" xr:uid="{00000000-0005-0000-0000-0000E2130000}"/>
    <cellStyle name="40% - Accent4 2 5 7" xfId="5145" xr:uid="{00000000-0005-0000-0000-0000E3130000}"/>
    <cellStyle name="40% - Accent4 2 6" xfId="5146" xr:uid="{00000000-0005-0000-0000-0000E4130000}"/>
    <cellStyle name="40% - Accent4 2 6 2" xfId="5147" xr:uid="{00000000-0005-0000-0000-0000E5130000}"/>
    <cellStyle name="40% - Accent4 2 6 2 2" xfId="5148" xr:uid="{00000000-0005-0000-0000-0000E6130000}"/>
    <cellStyle name="40% - Accent4 2 6 2 3" xfId="5149" xr:uid="{00000000-0005-0000-0000-0000E7130000}"/>
    <cellStyle name="40% - Accent4 2 6 2 4" xfId="5150" xr:uid="{00000000-0005-0000-0000-0000E8130000}"/>
    <cellStyle name="40% - Accent4 2 6 3" xfId="5151" xr:uid="{00000000-0005-0000-0000-0000E9130000}"/>
    <cellStyle name="40% - Accent4 2 6 3 2" xfId="5152" xr:uid="{00000000-0005-0000-0000-0000EA130000}"/>
    <cellStyle name="40% - Accent4 2 6 3 3" xfId="5153" xr:uid="{00000000-0005-0000-0000-0000EB130000}"/>
    <cellStyle name="40% - Accent4 2 6 3 4" xfId="5154" xr:uid="{00000000-0005-0000-0000-0000EC130000}"/>
    <cellStyle name="40% - Accent4 2 6 4" xfId="5155" xr:uid="{00000000-0005-0000-0000-0000ED130000}"/>
    <cellStyle name="40% - Accent4 2 6 5" xfId="5156" xr:uid="{00000000-0005-0000-0000-0000EE130000}"/>
    <cellStyle name="40% - Accent4 2 6 6" xfId="5157" xr:uid="{00000000-0005-0000-0000-0000EF130000}"/>
    <cellStyle name="40% - Accent4 2 7" xfId="5158" xr:uid="{00000000-0005-0000-0000-0000F0130000}"/>
    <cellStyle name="40% - Accent4 2 7 2" xfId="5159" xr:uid="{00000000-0005-0000-0000-0000F1130000}"/>
    <cellStyle name="40% - Accent4 2 7 3" xfId="5160" xr:uid="{00000000-0005-0000-0000-0000F2130000}"/>
    <cellStyle name="40% - Accent4 2 8" xfId="5161" xr:uid="{00000000-0005-0000-0000-0000F3130000}"/>
    <cellStyle name="40% - Accent4 2 9" xfId="5162" xr:uid="{00000000-0005-0000-0000-0000F4130000}"/>
    <cellStyle name="40% - Accent4 2_AFS template" xfId="5163" xr:uid="{00000000-0005-0000-0000-0000F5130000}"/>
    <cellStyle name="40% - Accent4 3" xfId="5164" xr:uid="{00000000-0005-0000-0000-0000F6130000}"/>
    <cellStyle name="40% - Accent4 3 2" xfId="5165" xr:uid="{00000000-0005-0000-0000-0000F7130000}"/>
    <cellStyle name="40% - Accent4 3 2 2" xfId="5166" xr:uid="{00000000-0005-0000-0000-0000F8130000}"/>
    <cellStyle name="40% - Accent4 3 2 2 2" xfId="5167" xr:uid="{00000000-0005-0000-0000-0000F9130000}"/>
    <cellStyle name="40% - Accent4 3 2 2 3" xfId="5168" xr:uid="{00000000-0005-0000-0000-0000FA130000}"/>
    <cellStyle name="40% - Accent4 3 2 2 4" xfId="5169" xr:uid="{00000000-0005-0000-0000-0000FB130000}"/>
    <cellStyle name="40% - Accent4 3 2 3" xfId="5170" xr:uid="{00000000-0005-0000-0000-0000FC130000}"/>
    <cellStyle name="40% - Accent4 3 2 4" xfId="5171" xr:uid="{00000000-0005-0000-0000-0000FD130000}"/>
    <cellStyle name="40% - Accent4 3 2 5" xfId="5172" xr:uid="{00000000-0005-0000-0000-0000FE130000}"/>
    <cellStyle name="40% - Accent4 3 2 6" xfId="5173" xr:uid="{00000000-0005-0000-0000-0000FF130000}"/>
    <cellStyle name="40% - Accent4 3 3" xfId="5174" xr:uid="{00000000-0005-0000-0000-000000140000}"/>
    <cellStyle name="40% - Accent4 3 3 2" xfId="5175" xr:uid="{00000000-0005-0000-0000-000001140000}"/>
    <cellStyle name="40% - Accent4 3 3 2 2" xfId="5176" xr:uid="{00000000-0005-0000-0000-000002140000}"/>
    <cellStyle name="40% - Accent4 3 3 3" xfId="5177" xr:uid="{00000000-0005-0000-0000-000003140000}"/>
    <cellStyle name="40% - Accent4 3 3 3 2" xfId="5178" xr:uid="{00000000-0005-0000-0000-000004140000}"/>
    <cellStyle name="40% - Accent4 3 3 3 3" xfId="5179" xr:uid="{00000000-0005-0000-0000-000005140000}"/>
    <cellStyle name="40% - Accent4 3 3 3 4" xfId="5180" xr:uid="{00000000-0005-0000-0000-000006140000}"/>
    <cellStyle name="40% - Accent4 3 3 4" xfId="5181" xr:uid="{00000000-0005-0000-0000-000007140000}"/>
    <cellStyle name="40% - Accent4 3 3 5" xfId="5182" xr:uid="{00000000-0005-0000-0000-000008140000}"/>
    <cellStyle name="40% - Accent4 3 4" xfId="5183" xr:uid="{00000000-0005-0000-0000-000009140000}"/>
    <cellStyle name="40% - Accent4 3 4 2" xfId="5184" xr:uid="{00000000-0005-0000-0000-00000A140000}"/>
    <cellStyle name="40% - Accent4 3 4 2 2" xfId="5185" xr:uid="{00000000-0005-0000-0000-00000B140000}"/>
    <cellStyle name="40% - Accent4 3 4 2 3" xfId="5186" xr:uid="{00000000-0005-0000-0000-00000C140000}"/>
    <cellStyle name="40% - Accent4 3 4 2 3 2" xfId="5187" xr:uid="{00000000-0005-0000-0000-00000D140000}"/>
    <cellStyle name="40% - Accent4 3 4 2 3 3" xfId="5188" xr:uid="{00000000-0005-0000-0000-00000E140000}"/>
    <cellStyle name="40% - Accent4 3 4 2 3 4" xfId="5189" xr:uid="{00000000-0005-0000-0000-00000F140000}"/>
    <cellStyle name="40% - Accent4 3 4 2 4" xfId="5190" xr:uid="{00000000-0005-0000-0000-000010140000}"/>
    <cellStyle name="40% - Accent4 3 4 3" xfId="5191" xr:uid="{00000000-0005-0000-0000-000011140000}"/>
    <cellStyle name="40% - Accent4 3 4 3 2" xfId="5192" xr:uid="{00000000-0005-0000-0000-000012140000}"/>
    <cellStyle name="40% - Accent4 3 4 3 3" xfId="5193" xr:uid="{00000000-0005-0000-0000-000013140000}"/>
    <cellStyle name="40% - Accent4 3 4 4" xfId="5194" xr:uid="{00000000-0005-0000-0000-000014140000}"/>
    <cellStyle name="40% - Accent4 3 4 4 2" xfId="5195" xr:uid="{00000000-0005-0000-0000-000015140000}"/>
    <cellStyle name="40% - Accent4 3 4 4 3" xfId="5196" xr:uid="{00000000-0005-0000-0000-000016140000}"/>
    <cellStyle name="40% - Accent4 3 4 5" xfId="5197" xr:uid="{00000000-0005-0000-0000-000017140000}"/>
    <cellStyle name="40% - Accent4 3 4 6" xfId="5198" xr:uid="{00000000-0005-0000-0000-000018140000}"/>
    <cellStyle name="40% - Accent4 3 5" xfId="5199" xr:uid="{00000000-0005-0000-0000-000019140000}"/>
    <cellStyle name="40% - Accent4 3 5 2" xfId="5200" xr:uid="{00000000-0005-0000-0000-00001A140000}"/>
    <cellStyle name="40% - Accent4 3 5 2 2" xfId="5201" xr:uid="{00000000-0005-0000-0000-00001B140000}"/>
    <cellStyle name="40% - Accent4 3 5 2 3" xfId="5202" xr:uid="{00000000-0005-0000-0000-00001C140000}"/>
    <cellStyle name="40% - Accent4 3 5 2 4" xfId="5203" xr:uid="{00000000-0005-0000-0000-00001D140000}"/>
    <cellStyle name="40% - Accent4 3 5 3" xfId="5204" xr:uid="{00000000-0005-0000-0000-00001E140000}"/>
    <cellStyle name="40% - Accent4 3 5 3 2" xfId="5205" xr:uid="{00000000-0005-0000-0000-00001F140000}"/>
    <cellStyle name="40% - Accent4 3 5 3 3" xfId="5206" xr:uid="{00000000-0005-0000-0000-000020140000}"/>
    <cellStyle name="40% - Accent4 3 5 3 4" xfId="5207" xr:uid="{00000000-0005-0000-0000-000021140000}"/>
    <cellStyle name="40% - Accent4 3 5 4" xfId="5208" xr:uid="{00000000-0005-0000-0000-000022140000}"/>
    <cellStyle name="40% - Accent4 3 5 4 2" xfId="5209" xr:uid="{00000000-0005-0000-0000-000023140000}"/>
    <cellStyle name="40% - Accent4 3 5 4 3" xfId="5210" xr:uid="{00000000-0005-0000-0000-000024140000}"/>
    <cellStyle name="40% - Accent4 3 5 5" xfId="5211" xr:uid="{00000000-0005-0000-0000-000025140000}"/>
    <cellStyle name="40% - Accent4 3 5 6" xfId="5212" xr:uid="{00000000-0005-0000-0000-000026140000}"/>
    <cellStyle name="40% - Accent4 3 6" xfId="5213" xr:uid="{00000000-0005-0000-0000-000027140000}"/>
    <cellStyle name="40% - Accent4 3 6 2" xfId="5214" xr:uid="{00000000-0005-0000-0000-000028140000}"/>
    <cellStyle name="40% - Accent4 3 6 3" xfId="5215" xr:uid="{00000000-0005-0000-0000-000029140000}"/>
    <cellStyle name="40% - Accent4 3 6 4" xfId="5216" xr:uid="{00000000-0005-0000-0000-00002A140000}"/>
    <cellStyle name="40% - Accent4 3 7" xfId="5217" xr:uid="{00000000-0005-0000-0000-00002B140000}"/>
    <cellStyle name="40% - Accent4 3 7 2" xfId="5218" xr:uid="{00000000-0005-0000-0000-00002C140000}"/>
    <cellStyle name="40% - Accent4 3 7 3" xfId="5219" xr:uid="{00000000-0005-0000-0000-00002D140000}"/>
    <cellStyle name="40% - Accent4 3 7 4" xfId="5220" xr:uid="{00000000-0005-0000-0000-00002E140000}"/>
    <cellStyle name="40% - Accent4 3 8" xfId="5221" xr:uid="{00000000-0005-0000-0000-00002F140000}"/>
    <cellStyle name="40% - Accent4 3 9" xfId="5222" xr:uid="{00000000-0005-0000-0000-000030140000}"/>
    <cellStyle name="40% - Accent4 3_AFS template" xfId="5223" xr:uid="{00000000-0005-0000-0000-000031140000}"/>
    <cellStyle name="40% - Accent4 4" xfId="5224" xr:uid="{00000000-0005-0000-0000-000032140000}"/>
    <cellStyle name="40% - Accent4 4 2" xfId="5225" xr:uid="{00000000-0005-0000-0000-000033140000}"/>
    <cellStyle name="40% - Accent4 4 2 2" xfId="5226" xr:uid="{00000000-0005-0000-0000-000034140000}"/>
    <cellStyle name="40% - Accent4 4 2 3" xfId="5227" xr:uid="{00000000-0005-0000-0000-000035140000}"/>
    <cellStyle name="40% - Accent4 4 2 4" xfId="5228" xr:uid="{00000000-0005-0000-0000-000036140000}"/>
    <cellStyle name="40% - Accent4 4 3" xfId="5229" xr:uid="{00000000-0005-0000-0000-000037140000}"/>
    <cellStyle name="40% - Accent4 4 3 2" xfId="5230" xr:uid="{00000000-0005-0000-0000-000038140000}"/>
    <cellStyle name="40% - Accent4 4 3 2 2" xfId="5231" xr:uid="{00000000-0005-0000-0000-000039140000}"/>
    <cellStyle name="40% - Accent4 4 3 2 3" xfId="5232" xr:uid="{00000000-0005-0000-0000-00003A140000}"/>
    <cellStyle name="40% - Accent4 4 3 2 4" xfId="5233" xr:uid="{00000000-0005-0000-0000-00003B140000}"/>
    <cellStyle name="40% - Accent4 4 3 2 5" xfId="5234" xr:uid="{00000000-0005-0000-0000-00003C140000}"/>
    <cellStyle name="40% - Accent4 4 3 3" xfId="5235" xr:uid="{00000000-0005-0000-0000-00003D140000}"/>
    <cellStyle name="40% - Accent4 4 3 4" xfId="5236" xr:uid="{00000000-0005-0000-0000-00003E140000}"/>
    <cellStyle name="40% - Accent4 4 3 4 2" xfId="5237" xr:uid="{00000000-0005-0000-0000-00003F140000}"/>
    <cellStyle name="40% - Accent4 4 4" xfId="5238" xr:uid="{00000000-0005-0000-0000-000040140000}"/>
    <cellStyle name="40% - Accent4 4 4 2" xfId="5239" xr:uid="{00000000-0005-0000-0000-000041140000}"/>
    <cellStyle name="40% - Accent4 4 4 2 2" xfId="5240" xr:uid="{00000000-0005-0000-0000-000042140000}"/>
    <cellStyle name="40% - Accent4 4 4 2 3" xfId="5241" xr:uid="{00000000-0005-0000-0000-000043140000}"/>
    <cellStyle name="40% - Accent4 4 4 3" xfId="5242" xr:uid="{00000000-0005-0000-0000-000044140000}"/>
    <cellStyle name="40% - Accent4 4 5" xfId="5243" xr:uid="{00000000-0005-0000-0000-000045140000}"/>
    <cellStyle name="40% - Accent4 4 5 2" xfId="5244" xr:uid="{00000000-0005-0000-0000-000046140000}"/>
    <cellStyle name="40% - Accent4 4 6" xfId="5245" xr:uid="{00000000-0005-0000-0000-000047140000}"/>
    <cellStyle name="40% - Accent4 4 7" xfId="5246" xr:uid="{00000000-0005-0000-0000-000048140000}"/>
    <cellStyle name="40% - Accent4 5" xfId="5247" xr:uid="{00000000-0005-0000-0000-000049140000}"/>
    <cellStyle name="40% - Accent4 5 2" xfId="5248" xr:uid="{00000000-0005-0000-0000-00004A140000}"/>
    <cellStyle name="40% - Accent4 5 2 2" xfId="5249" xr:uid="{00000000-0005-0000-0000-00004B140000}"/>
    <cellStyle name="40% - Accent4 5 2 3" xfId="5250" xr:uid="{00000000-0005-0000-0000-00004C140000}"/>
    <cellStyle name="40% - Accent4 5 2 4" xfId="5251" xr:uid="{00000000-0005-0000-0000-00004D140000}"/>
    <cellStyle name="40% - Accent4 5 3" xfId="5252" xr:uid="{00000000-0005-0000-0000-00004E140000}"/>
    <cellStyle name="40% - Accent4 5 4" xfId="5253" xr:uid="{00000000-0005-0000-0000-00004F140000}"/>
    <cellStyle name="40% - Accent4 5 5" xfId="5254" xr:uid="{00000000-0005-0000-0000-000050140000}"/>
    <cellStyle name="40% - Accent4 5 6" xfId="5255" xr:uid="{00000000-0005-0000-0000-000051140000}"/>
    <cellStyle name="40% - Accent4 6" xfId="5256" xr:uid="{00000000-0005-0000-0000-000052140000}"/>
    <cellStyle name="40% - Accent4 6 2" xfId="5257" xr:uid="{00000000-0005-0000-0000-000053140000}"/>
    <cellStyle name="40% - Accent4 6 2 2" xfId="5258" xr:uid="{00000000-0005-0000-0000-000054140000}"/>
    <cellStyle name="40% - Accent4 6 2 3" xfId="5259" xr:uid="{00000000-0005-0000-0000-000055140000}"/>
    <cellStyle name="40% - Accent4 6 2 4" xfId="5260" xr:uid="{00000000-0005-0000-0000-000056140000}"/>
    <cellStyle name="40% - Accent4 6 3" xfId="5261" xr:uid="{00000000-0005-0000-0000-000057140000}"/>
    <cellStyle name="40% - Accent4 6 4" xfId="5262" xr:uid="{00000000-0005-0000-0000-000058140000}"/>
    <cellStyle name="40% - Accent4 6 5" xfId="5263" xr:uid="{00000000-0005-0000-0000-000059140000}"/>
    <cellStyle name="40% - Accent4 6 6" xfId="5264" xr:uid="{00000000-0005-0000-0000-00005A140000}"/>
    <cellStyle name="40% - Accent4 7" xfId="5265" xr:uid="{00000000-0005-0000-0000-00005B140000}"/>
    <cellStyle name="40% - Accent4 7 2" xfId="5266" xr:uid="{00000000-0005-0000-0000-00005C140000}"/>
    <cellStyle name="40% - Accent4 7 2 2" xfId="5267" xr:uid="{00000000-0005-0000-0000-00005D140000}"/>
    <cellStyle name="40% - Accent4 7 2 3" xfId="5268" xr:uid="{00000000-0005-0000-0000-00005E140000}"/>
    <cellStyle name="40% - Accent4 7 2 4" xfId="5269" xr:uid="{00000000-0005-0000-0000-00005F140000}"/>
    <cellStyle name="40% - Accent4 7 3" xfId="5270" xr:uid="{00000000-0005-0000-0000-000060140000}"/>
    <cellStyle name="40% - Accent4 7 4" xfId="5271" xr:uid="{00000000-0005-0000-0000-000061140000}"/>
    <cellStyle name="40% - Accent4 7 5" xfId="5272" xr:uid="{00000000-0005-0000-0000-000062140000}"/>
    <cellStyle name="40% - Accent4 7 6" xfId="5273" xr:uid="{00000000-0005-0000-0000-000063140000}"/>
    <cellStyle name="40% - Accent4 8" xfId="5274" xr:uid="{00000000-0005-0000-0000-000064140000}"/>
    <cellStyle name="40% - Accent4 8 2" xfId="5275" xr:uid="{00000000-0005-0000-0000-000065140000}"/>
    <cellStyle name="40% - Accent4 8 2 2" xfId="5276" xr:uid="{00000000-0005-0000-0000-000066140000}"/>
    <cellStyle name="40% - Accent4 8 2 3" xfId="5277" xr:uid="{00000000-0005-0000-0000-000067140000}"/>
    <cellStyle name="40% - Accent4 8 2 4" xfId="5278" xr:uid="{00000000-0005-0000-0000-000068140000}"/>
    <cellStyle name="40% - Accent4 8 3" xfId="5279" xr:uid="{00000000-0005-0000-0000-000069140000}"/>
    <cellStyle name="40% - Accent4 8 4" xfId="5280" xr:uid="{00000000-0005-0000-0000-00006A140000}"/>
    <cellStyle name="40% - Accent4 8 5" xfId="5281" xr:uid="{00000000-0005-0000-0000-00006B140000}"/>
    <cellStyle name="40% - Accent4 8 6" xfId="5282" xr:uid="{00000000-0005-0000-0000-00006C140000}"/>
    <cellStyle name="40% - Accent4 9" xfId="5283" xr:uid="{00000000-0005-0000-0000-00006D140000}"/>
    <cellStyle name="40% - Accent4 9 2" xfId="5284" xr:uid="{00000000-0005-0000-0000-00006E140000}"/>
    <cellStyle name="40% - Accent4 9 2 2" xfId="5285" xr:uid="{00000000-0005-0000-0000-00006F140000}"/>
    <cellStyle name="40% - Accent4 9 2 3" xfId="5286" xr:uid="{00000000-0005-0000-0000-000070140000}"/>
    <cellStyle name="40% - Accent4 9 2 4" xfId="5287" xr:uid="{00000000-0005-0000-0000-000071140000}"/>
    <cellStyle name="40% - Accent4 9 3" xfId="5288" xr:uid="{00000000-0005-0000-0000-000072140000}"/>
    <cellStyle name="40% - Accent4 9 4" xfId="5289" xr:uid="{00000000-0005-0000-0000-000073140000}"/>
    <cellStyle name="40% - Accent4 9 5" xfId="5290" xr:uid="{00000000-0005-0000-0000-000074140000}"/>
    <cellStyle name="40% - Accent4 9 6" xfId="5291" xr:uid="{00000000-0005-0000-0000-000075140000}"/>
    <cellStyle name="40% - Accent5 10" xfId="5292" xr:uid="{00000000-0005-0000-0000-000076140000}"/>
    <cellStyle name="40% - Accent5 10 2" xfId="5293" xr:uid="{00000000-0005-0000-0000-000077140000}"/>
    <cellStyle name="40% - Accent5 10 2 2" xfId="5294" xr:uid="{00000000-0005-0000-0000-000078140000}"/>
    <cellStyle name="40% - Accent5 10 2 3" xfId="5295" xr:uid="{00000000-0005-0000-0000-000079140000}"/>
    <cellStyle name="40% - Accent5 10 2 4" xfId="5296" xr:uid="{00000000-0005-0000-0000-00007A140000}"/>
    <cellStyle name="40% - Accent5 10 3" xfId="5297" xr:uid="{00000000-0005-0000-0000-00007B140000}"/>
    <cellStyle name="40% - Accent5 10 4" xfId="5298" xr:uid="{00000000-0005-0000-0000-00007C140000}"/>
    <cellStyle name="40% - Accent5 10 5" xfId="5299" xr:uid="{00000000-0005-0000-0000-00007D140000}"/>
    <cellStyle name="40% - Accent5 10 6" xfId="5300" xr:uid="{00000000-0005-0000-0000-00007E140000}"/>
    <cellStyle name="40% - Accent5 11" xfId="5301" xr:uid="{00000000-0005-0000-0000-00007F140000}"/>
    <cellStyle name="40% - Accent5 11 2" xfId="5302" xr:uid="{00000000-0005-0000-0000-000080140000}"/>
    <cellStyle name="40% - Accent5 11 2 2" xfId="5303" xr:uid="{00000000-0005-0000-0000-000081140000}"/>
    <cellStyle name="40% - Accent5 11 2 3" xfId="5304" xr:uid="{00000000-0005-0000-0000-000082140000}"/>
    <cellStyle name="40% - Accent5 11 2 4" xfId="5305" xr:uid="{00000000-0005-0000-0000-000083140000}"/>
    <cellStyle name="40% - Accent5 11 3" xfId="5306" xr:uid="{00000000-0005-0000-0000-000084140000}"/>
    <cellStyle name="40% - Accent5 11 3 2" xfId="5307" xr:uid="{00000000-0005-0000-0000-000085140000}"/>
    <cellStyle name="40% - Accent5 11 3 2 2" xfId="5308" xr:uid="{00000000-0005-0000-0000-000086140000}"/>
    <cellStyle name="40% - Accent5 11 3 2 3" xfId="5309" xr:uid="{00000000-0005-0000-0000-000087140000}"/>
    <cellStyle name="40% - Accent5 11 3 2 4" xfId="5310" xr:uid="{00000000-0005-0000-0000-000088140000}"/>
    <cellStyle name="40% - Accent5 11 3 2 5" xfId="5311" xr:uid="{00000000-0005-0000-0000-000089140000}"/>
    <cellStyle name="40% - Accent5 11 3 3" xfId="5312" xr:uid="{00000000-0005-0000-0000-00008A140000}"/>
    <cellStyle name="40% - Accent5 11 3 4" xfId="5313" xr:uid="{00000000-0005-0000-0000-00008B140000}"/>
    <cellStyle name="40% - Accent5 11 3 4 2" xfId="5314" xr:uid="{00000000-0005-0000-0000-00008C140000}"/>
    <cellStyle name="40% - Accent5 11 4" xfId="5315" xr:uid="{00000000-0005-0000-0000-00008D140000}"/>
    <cellStyle name="40% - Accent5 11 4 2" xfId="5316" xr:uid="{00000000-0005-0000-0000-00008E140000}"/>
    <cellStyle name="40% - Accent5 11 5" xfId="5317" xr:uid="{00000000-0005-0000-0000-00008F140000}"/>
    <cellStyle name="40% - Accent5 11 5 2" xfId="5318" xr:uid="{00000000-0005-0000-0000-000090140000}"/>
    <cellStyle name="40% - Accent5 11 6" xfId="5319" xr:uid="{00000000-0005-0000-0000-000091140000}"/>
    <cellStyle name="40% - Accent5 11 7" xfId="5320" xr:uid="{00000000-0005-0000-0000-000092140000}"/>
    <cellStyle name="40% - Accent5 12" xfId="5321" xr:uid="{00000000-0005-0000-0000-000093140000}"/>
    <cellStyle name="40% - Accent5 12 2" xfId="5322" xr:uid="{00000000-0005-0000-0000-000094140000}"/>
    <cellStyle name="40% - Accent5 12 2 2" xfId="5323" xr:uid="{00000000-0005-0000-0000-000095140000}"/>
    <cellStyle name="40% - Accent5 12 2 3" xfId="5324" xr:uid="{00000000-0005-0000-0000-000096140000}"/>
    <cellStyle name="40% - Accent5 12 2 4" xfId="5325" xr:uid="{00000000-0005-0000-0000-000097140000}"/>
    <cellStyle name="40% - Accent5 12 3" xfId="5326" xr:uid="{00000000-0005-0000-0000-000098140000}"/>
    <cellStyle name="40% - Accent5 12 3 2" xfId="5327" xr:uid="{00000000-0005-0000-0000-000099140000}"/>
    <cellStyle name="40% - Accent5 12 3 2 2" xfId="5328" xr:uid="{00000000-0005-0000-0000-00009A140000}"/>
    <cellStyle name="40% - Accent5 12 3 2 3" xfId="5329" xr:uid="{00000000-0005-0000-0000-00009B140000}"/>
    <cellStyle name="40% - Accent5 12 3 2 4" xfId="5330" xr:uid="{00000000-0005-0000-0000-00009C140000}"/>
    <cellStyle name="40% - Accent5 12 3 2 5" xfId="5331" xr:uid="{00000000-0005-0000-0000-00009D140000}"/>
    <cellStyle name="40% - Accent5 12 3 3" xfId="5332" xr:uid="{00000000-0005-0000-0000-00009E140000}"/>
    <cellStyle name="40% - Accent5 12 3 4" xfId="5333" xr:uid="{00000000-0005-0000-0000-00009F140000}"/>
    <cellStyle name="40% - Accent5 12 3 4 2" xfId="5334" xr:uid="{00000000-0005-0000-0000-0000A0140000}"/>
    <cellStyle name="40% - Accent5 12 4" xfId="5335" xr:uid="{00000000-0005-0000-0000-0000A1140000}"/>
    <cellStyle name="40% - Accent5 12 4 2" xfId="5336" xr:uid="{00000000-0005-0000-0000-0000A2140000}"/>
    <cellStyle name="40% - Accent5 12 5" xfId="5337" xr:uid="{00000000-0005-0000-0000-0000A3140000}"/>
    <cellStyle name="40% - Accent5 12 5 2" xfId="5338" xr:uid="{00000000-0005-0000-0000-0000A4140000}"/>
    <cellStyle name="40% - Accent5 12 6" xfId="5339" xr:uid="{00000000-0005-0000-0000-0000A5140000}"/>
    <cellStyle name="40% - Accent5 12 7" xfId="5340" xr:uid="{00000000-0005-0000-0000-0000A6140000}"/>
    <cellStyle name="40% - Accent5 13" xfId="5341" xr:uid="{00000000-0005-0000-0000-0000A7140000}"/>
    <cellStyle name="40% - Accent5 13 2" xfId="5342" xr:uid="{00000000-0005-0000-0000-0000A8140000}"/>
    <cellStyle name="40% - Accent5 13 2 2" xfId="5343" xr:uid="{00000000-0005-0000-0000-0000A9140000}"/>
    <cellStyle name="40% - Accent5 13 2 3" xfId="5344" xr:uid="{00000000-0005-0000-0000-0000AA140000}"/>
    <cellStyle name="40% - Accent5 13 2 4" xfId="5345" xr:uid="{00000000-0005-0000-0000-0000AB140000}"/>
    <cellStyle name="40% - Accent5 13 3" xfId="5346" xr:uid="{00000000-0005-0000-0000-0000AC140000}"/>
    <cellStyle name="40% - Accent5 13 3 2" xfId="5347" xr:uid="{00000000-0005-0000-0000-0000AD140000}"/>
    <cellStyle name="40% - Accent5 13 3 2 2" xfId="5348" xr:uid="{00000000-0005-0000-0000-0000AE140000}"/>
    <cellStyle name="40% - Accent5 13 3 2 3" xfId="5349" xr:uid="{00000000-0005-0000-0000-0000AF140000}"/>
    <cellStyle name="40% - Accent5 13 3 2 4" xfId="5350" xr:uid="{00000000-0005-0000-0000-0000B0140000}"/>
    <cellStyle name="40% - Accent5 13 3 2 5" xfId="5351" xr:uid="{00000000-0005-0000-0000-0000B1140000}"/>
    <cellStyle name="40% - Accent5 13 3 3" xfId="5352" xr:uid="{00000000-0005-0000-0000-0000B2140000}"/>
    <cellStyle name="40% - Accent5 13 3 4" xfId="5353" xr:uid="{00000000-0005-0000-0000-0000B3140000}"/>
    <cellStyle name="40% - Accent5 13 3 4 2" xfId="5354" xr:uid="{00000000-0005-0000-0000-0000B4140000}"/>
    <cellStyle name="40% - Accent5 13 4" xfId="5355" xr:uid="{00000000-0005-0000-0000-0000B5140000}"/>
    <cellStyle name="40% - Accent5 13 4 2" xfId="5356" xr:uid="{00000000-0005-0000-0000-0000B6140000}"/>
    <cellStyle name="40% - Accent5 13 5" xfId="5357" xr:uid="{00000000-0005-0000-0000-0000B7140000}"/>
    <cellStyle name="40% - Accent5 13 6" xfId="5358" xr:uid="{00000000-0005-0000-0000-0000B8140000}"/>
    <cellStyle name="40% - Accent5 14" xfId="5359" xr:uid="{00000000-0005-0000-0000-0000B9140000}"/>
    <cellStyle name="40% - Accent5 14 2" xfId="5360" xr:uid="{00000000-0005-0000-0000-0000BA140000}"/>
    <cellStyle name="40% - Accent5 14 2 2" xfId="5361" xr:uid="{00000000-0005-0000-0000-0000BB140000}"/>
    <cellStyle name="40% - Accent5 14 2 3" xfId="5362" xr:uid="{00000000-0005-0000-0000-0000BC140000}"/>
    <cellStyle name="40% - Accent5 14 2 4" xfId="5363" xr:uid="{00000000-0005-0000-0000-0000BD140000}"/>
    <cellStyle name="40% - Accent5 14 3" xfId="5364" xr:uid="{00000000-0005-0000-0000-0000BE140000}"/>
    <cellStyle name="40% - Accent5 14 3 2" xfId="5365" xr:uid="{00000000-0005-0000-0000-0000BF140000}"/>
    <cellStyle name="40% - Accent5 14 3 2 2" xfId="5366" xr:uid="{00000000-0005-0000-0000-0000C0140000}"/>
    <cellStyle name="40% - Accent5 14 3 2 3" xfId="5367" xr:uid="{00000000-0005-0000-0000-0000C1140000}"/>
    <cellStyle name="40% - Accent5 14 3 2 4" xfId="5368" xr:uid="{00000000-0005-0000-0000-0000C2140000}"/>
    <cellStyle name="40% - Accent5 14 3 2 5" xfId="5369" xr:uid="{00000000-0005-0000-0000-0000C3140000}"/>
    <cellStyle name="40% - Accent5 14 3 3" xfId="5370" xr:uid="{00000000-0005-0000-0000-0000C4140000}"/>
    <cellStyle name="40% - Accent5 14 3 4" xfId="5371" xr:uid="{00000000-0005-0000-0000-0000C5140000}"/>
    <cellStyle name="40% - Accent5 14 3 4 2" xfId="5372" xr:uid="{00000000-0005-0000-0000-0000C6140000}"/>
    <cellStyle name="40% - Accent5 14 4" xfId="5373" xr:uid="{00000000-0005-0000-0000-0000C7140000}"/>
    <cellStyle name="40% - Accent5 14 4 2" xfId="5374" xr:uid="{00000000-0005-0000-0000-0000C8140000}"/>
    <cellStyle name="40% - Accent5 14 4 3" xfId="5375" xr:uid="{00000000-0005-0000-0000-0000C9140000}"/>
    <cellStyle name="40% - Accent5 14 5" xfId="5376" xr:uid="{00000000-0005-0000-0000-0000CA140000}"/>
    <cellStyle name="40% - Accent5 14 6" xfId="5377" xr:uid="{00000000-0005-0000-0000-0000CB140000}"/>
    <cellStyle name="40% - Accent5 15" xfId="5378" xr:uid="{00000000-0005-0000-0000-0000CC140000}"/>
    <cellStyle name="40% - Accent5 15 2" xfId="5379" xr:uid="{00000000-0005-0000-0000-0000CD140000}"/>
    <cellStyle name="40% - Accent5 15 2 2" xfId="5380" xr:uid="{00000000-0005-0000-0000-0000CE140000}"/>
    <cellStyle name="40% - Accent5 15 2 2 2" xfId="5381" xr:uid="{00000000-0005-0000-0000-0000CF140000}"/>
    <cellStyle name="40% - Accent5 15 2 2 3" xfId="5382" xr:uid="{00000000-0005-0000-0000-0000D0140000}"/>
    <cellStyle name="40% - Accent5 15 2 2 4" xfId="5383" xr:uid="{00000000-0005-0000-0000-0000D1140000}"/>
    <cellStyle name="40% - Accent5 15 2 2 4 2" xfId="5384" xr:uid="{00000000-0005-0000-0000-0000D2140000}"/>
    <cellStyle name="40% - Accent5 15 2 3" xfId="5385" xr:uid="{00000000-0005-0000-0000-0000D3140000}"/>
    <cellStyle name="40% - Accent5 15 2 4" xfId="5386" xr:uid="{00000000-0005-0000-0000-0000D4140000}"/>
    <cellStyle name="40% - Accent5 15 2 5" xfId="5387" xr:uid="{00000000-0005-0000-0000-0000D5140000}"/>
    <cellStyle name="40% - Accent5 15 2 6" xfId="5388" xr:uid="{00000000-0005-0000-0000-0000D6140000}"/>
    <cellStyle name="40% - Accent5 15 3" xfId="5389" xr:uid="{00000000-0005-0000-0000-0000D7140000}"/>
    <cellStyle name="40% - Accent5 15 3 2" xfId="5390" xr:uid="{00000000-0005-0000-0000-0000D8140000}"/>
    <cellStyle name="40% - Accent5 15 3 2 2" xfId="5391" xr:uid="{00000000-0005-0000-0000-0000D9140000}"/>
    <cellStyle name="40% - Accent5 15 3 2 3" xfId="5392" xr:uid="{00000000-0005-0000-0000-0000DA140000}"/>
    <cellStyle name="40% - Accent5 15 3 2 4" xfId="5393" xr:uid="{00000000-0005-0000-0000-0000DB140000}"/>
    <cellStyle name="40% - Accent5 15 3 2 5" xfId="5394" xr:uid="{00000000-0005-0000-0000-0000DC140000}"/>
    <cellStyle name="40% - Accent5 15 3 3" xfId="5395" xr:uid="{00000000-0005-0000-0000-0000DD140000}"/>
    <cellStyle name="40% - Accent5 15 3 4" xfId="5396" xr:uid="{00000000-0005-0000-0000-0000DE140000}"/>
    <cellStyle name="40% - Accent5 15 3 4 2" xfId="5397" xr:uid="{00000000-0005-0000-0000-0000DF140000}"/>
    <cellStyle name="40% - Accent5 15 4" xfId="5398" xr:uid="{00000000-0005-0000-0000-0000E0140000}"/>
    <cellStyle name="40% - Accent5 15 4 2" xfId="5399" xr:uid="{00000000-0005-0000-0000-0000E1140000}"/>
    <cellStyle name="40% - Accent5 15 5" xfId="5400" xr:uid="{00000000-0005-0000-0000-0000E2140000}"/>
    <cellStyle name="40% - Accent5 15 6" xfId="5401" xr:uid="{00000000-0005-0000-0000-0000E3140000}"/>
    <cellStyle name="40% - Accent5 16" xfId="5402" xr:uid="{00000000-0005-0000-0000-0000E4140000}"/>
    <cellStyle name="40% - Accent5 16 2" xfId="5403" xr:uid="{00000000-0005-0000-0000-0000E5140000}"/>
    <cellStyle name="40% - Accent5 16 3" xfId="5404" xr:uid="{00000000-0005-0000-0000-0000E6140000}"/>
    <cellStyle name="40% - Accent5 16 4" xfId="5405" xr:uid="{00000000-0005-0000-0000-0000E7140000}"/>
    <cellStyle name="40% - Accent5 17" xfId="5406" xr:uid="{00000000-0005-0000-0000-0000E8140000}"/>
    <cellStyle name="40% - Accent5 18" xfId="5407" xr:uid="{00000000-0005-0000-0000-0000E9140000}"/>
    <cellStyle name="40% - Accent5 19" xfId="5408" xr:uid="{00000000-0005-0000-0000-0000EA140000}"/>
    <cellStyle name="40% - Accent5 2" xfId="5409" xr:uid="{00000000-0005-0000-0000-0000EB140000}"/>
    <cellStyle name="40% - Accent5 2 2" xfId="5410" xr:uid="{00000000-0005-0000-0000-0000EC140000}"/>
    <cellStyle name="40% - Accent5 2 2 2" xfId="5411" xr:uid="{00000000-0005-0000-0000-0000ED140000}"/>
    <cellStyle name="40% - Accent5 2 2 2 2" xfId="5412" xr:uid="{00000000-0005-0000-0000-0000EE140000}"/>
    <cellStyle name="40% - Accent5 2 2 2 2 2" xfId="5413" xr:uid="{00000000-0005-0000-0000-0000EF140000}"/>
    <cellStyle name="40% - Accent5 2 2 2 2 3" xfId="5414" xr:uid="{00000000-0005-0000-0000-0000F0140000}"/>
    <cellStyle name="40% - Accent5 2 2 2 2 4" xfId="5415" xr:uid="{00000000-0005-0000-0000-0000F1140000}"/>
    <cellStyle name="40% - Accent5 2 2 2 3" xfId="5416" xr:uid="{00000000-0005-0000-0000-0000F2140000}"/>
    <cellStyle name="40% - Accent5 2 2 2 3 2" xfId="5417" xr:uid="{00000000-0005-0000-0000-0000F3140000}"/>
    <cellStyle name="40% - Accent5 2 2 2 3 3" xfId="5418" xr:uid="{00000000-0005-0000-0000-0000F4140000}"/>
    <cellStyle name="40% - Accent5 2 2 2 3 4" xfId="5419" xr:uid="{00000000-0005-0000-0000-0000F5140000}"/>
    <cellStyle name="40% - Accent5 2 2 2 4" xfId="5420" xr:uid="{00000000-0005-0000-0000-0000F6140000}"/>
    <cellStyle name="40% - Accent5 2 2 2 4 2" xfId="5421" xr:uid="{00000000-0005-0000-0000-0000F7140000}"/>
    <cellStyle name="40% - Accent5 2 2 2 4 3" xfId="5422" xr:uid="{00000000-0005-0000-0000-0000F8140000}"/>
    <cellStyle name="40% - Accent5 2 2 2 4 4" xfId="5423" xr:uid="{00000000-0005-0000-0000-0000F9140000}"/>
    <cellStyle name="40% - Accent5 2 2 2 5" xfId="5424" xr:uid="{00000000-0005-0000-0000-0000FA140000}"/>
    <cellStyle name="40% - Accent5 2 2 2 6" xfId="5425" xr:uid="{00000000-0005-0000-0000-0000FB140000}"/>
    <cellStyle name="40% - Accent5 2 2 3" xfId="5426" xr:uid="{00000000-0005-0000-0000-0000FC140000}"/>
    <cellStyle name="40% - Accent5 2 2 3 2" xfId="5427" xr:uid="{00000000-0005-0000-0000-0000FD140000}"/>
    <cellStyle name="40% - Accent5 2 2 3 3" xfId="5428" xr:uid="{00000000-0005-0000-0000-0000FE140000}"/>
    <cellStyle name="40% - Accent5 2 2 4" xfId="5429" xr:uid="{00000000-0005-0000-0000-0000FF140000}"/>
    <cellStyle name="40% - Accent5 2 2 4 2" xfId="5430" xr:uid="{00000000-0005-0000-0000-000000150000}"/>
    <cellStyle name="40% - Accent5 2 2 4 3" xfId="5431" xr:uid="{00000000-0005-0000-0000-000001150000}"/>
    <cellStyle name="40% - Accent5 2 2 4 4" xfId="5432" xr:uid="{00000000-0005-0000-0000-000002150000}"/>
    <cellStyle name="40% - Accent5 2 2 5" xfId="5433" xr:uid="{00000000-0005-0000-0000-000003150000}"/>
    <cellStyle name="40% - Accent5 2 2 5 2" xfId="5434" xr:uid="{00000000-0005-0000-0000-000004150000}"/>
    <cellStyle name="40% - Accent5 2 2 5 3" xfId="5435" xr:uid="{00000000-0005-0000-0000-000005150000}"/>
    <cellStyle name="40% - Accent5 2 2 5 4" xfId="5436" xr:uid="{00000000-0005-0000-0000-000006150000}"/>
    <cellStyle name="40% - Accent5 2 2 6" xfId="5437" xr:uid="{00000000-0005-0000-0000-000007150000}"/>
    <cellStyle name="40% - Accent5 2 2 6 2" xfId="5438" xr:uid="{00000000-0005-0000-0000-000008150000}"/>
    <cellStyle name="40% - Accent5 2 2 6 3" xfId="5439" xr:uid="{00000000-0005-0000-0000-000009150000}"/>
    <cellStyle name="40% - Accent5 2 2 6 4" xfId="5440" xr:uid="{00000000-0005-0000-0000-00000A150000}"/>
    <cellStyle name="40% - Accent5 2 2 7" xfId="5441" xr:uid="{00000000-0005-0000-0000-00000B150000}"/>
    <cellStyle name="40% - Accent5 2 2 8" xfId="5442" xr:uid="{00000000-0005-0000-0000-00000C150000}"/>
    <cellStyle name="40% - Accent5 2 3" xfId="5443" xr:uid="{00000000-0005-0000-0000-00000D150000}"/>
    <cellStyle name="40% - Accent5 2 3 2" xfId="5444" xr:uid="{00000000-0005-0000-0000-00000E150000}"/>
    <cellStyle name="40% - Accent5 2 3 2 2" xfId="5445" xr:uid="{00000000-0005-0000-0000-00000F150000}"/>
    <cellStyle name="40% - Accent5 2 3 2 3" xfId="5446" xr:uid="{00000000-0005-0000-0000-000010150000}"/>
    <cellStyle name="40% - Accent5 2 3 2 4" xfId="5447" xr:uid="{00000000-0005-0000-0000-000011150000}"/>
    <cellStyle name="40% - Accent5 2 3 3" xfId="5448" xr:uid="{00000000-0005-0000-0000-000012150000}"/>
    <cellStyle name="40% - Accent5 2 3 4" xfId="5449" xr:uid="{00000000-0005-0000-0000-000013150000}"/>
    <cellStyle name="40% - Accent5 2 3 5" xfId="5450" xr:uid="{00000000-0005-0000-0000-000014150000}"/>
    <cellStyle name="40% - Accent5 2 3 6" xfId="5451" xr:uid="{00000000-0005-0000-0000-000015150000}"/>
    <cellStyle name="40% - Accent5 2 4" xfId="5452" xr:uid="{00000000-0005-0000-0000-000016150000}"/>
    <cellStyle name="40% - Accent5 2 4 2" xfId="5453" xr:uid="{00000000-0005-0000-0000-000017150000}"/>
    <cellStyle name="40% - Accent5 2 4 2 2" xfId="5454" xr:uid="{00000000-0005-0000-0000-000018150000}"/>
    <cellStyle name="40% - Accent5 2 4 2 2 2" xfId="5455" xr:uid="{00000000-0005-0000-0000-000019150000}"/>
    <cellStyle name="40% - Accent5 2 4 2 2 3" xfId="5456" xr:uid="{00000000-0005-0000-0000-00001A150000}"/>
    <cellStyle name="40% - Accent5 2 4 2 2 4" xfId="5457" xr:uid="{00000000-0005-0000-0000-00001B150000}"/>
    <cellStyle name="40% - Accent5 2 4 2 3" xfId="5458" xr:uid="{00000000-0005-0000-0000-00001C150000}"/>
    <cellStyle name="40% - Accent5 2 4 2 3 2" xfId="5459" xr:uid="{00000000-0005-0000-0000-00001D150000}"/>
    <cellStyle name="40% - Accent5 2 4 2 3 3" xfId="5460" xr:uid="{00000000-0005-0000-0000-00001E150000}"/>
    <cellStyle name="40% - Accent5 2 4 2 3 4" xfId="5461" xr:uid="{00000000-0005-0000-0000-00001F150000}"/>
    <cellStyle name="40% - Accent5 2 4 2 4" xfId="5462" xr:uid="{00000000-0005-0000-0000-000020150000}"/>
    <cellStyle name="40% - Accent5 2 4 2 4 2" xfId="5463" xr:uid="{00000000-0005-0000-0000-000021150000}"/>
    <cellStyle name="40% - Accent5 2 4 2 4 3" xfId="5464" xr:uid="{00000000-0005-0000-0000-000022150000}"/>
    <cellStyle name="40% - Accent5 2 4 2 4 4" xfId="5465" xr:uid="{00000000-0005-0000-0000-000023150000}"/>
    <cellStyle name="40% - Accent5 2 4 2 5" xfId="5466" xr:uid="{00000000-0005-0000-0000-000024150000}"/>
    <cellStyle name="40% - Accent5 2 4 2 6" xfId="5467" xr:uid="{00000000-0005-0000-0000-000025150000}"/>
    <cellStyle name="40% - Accent5 2 4 3" xfId="5468" xr:uid="{00000000-0005-0000-0000-000026150000}"/>
    <cellStyle name="40% - Accent5 2 4 3 2" xfId="5469" xr:uid="{00000000-0005-0000-0000-000027150000}"/>
    <cellStyle name="40% - Accent5 2 4 3 3" xfId="5470" xr:uid="{00000000-0005-0000-0000-000028150000}"/>
    <cellStyle name="40% - Accent5 2 4 4" xfId="5471" xr:uid="{00000000-0005-0000-0000-000029150000}"/>
    <cellStyle name="40% - Accent5 2 4 4 2" xfId="5472" xr:uid="{00000000-0005-0000-0000-00002A150000}"/>
    <cellStyle name="40% - Accent5 2 4 4 3" xfId="5473" xr:uid="{00000000-0005-0000-0000-00002B150000}"/>
    <cellStyle name="40% - Accent5 2 4 4 4" xfId="5474" xr:uid="{00000000-0005-0000-0000-00002C150000}"/>
    <cellStyle name="40% - Accent5 2 4 5" xfId="5475" xr:uid="{00000000-0005-0000-0000-00002D150000}"/>
    <cellStyle name="40% - Accent5 2 4 5 2" xfId="5476" xr:uid="{00000000-0005-0000-0000-00002E150000}"/>
    <cellStyle name="40% - Accent5 2 4 5 3" xfId="5477" xr:uid="{00000000-0005-0000-0000-00002F150000}"/>
    <cellStyle name="40% - Accent5 2 4 5 4" xfId="5478" xr:uid="{00000000-0005-0000-0000-000030150000}"/>
    <cellStyle name="40% - Accent5 2 4 6" xfId="5479" xr:uid="{00000000-0005-0000-0000-000031150000}"/>
    <cellStyle name="40% - Accent5 2 4 6 2" xfId="5480" xr:uid="{00000000-0005-0000-0000-000032150000}"/>
    <cellStyle name="40% - Accent5 2 4 6 3" xfId="5481" xr:uid="{00000000-0005-0000-0000-000033150000}"/>
    <cellStyle name="40% - Accent5 2 4 6 4" xfId="5482" xr:uid="{00000000-0005-0000-0000-000034150000}"/>
    <cellStyle name="40% - Accent5 2 4 7" xfId="5483" xr:uid="{00000000-0005-0000-0000-000035150000}"/>
    <cellStyle name="40% - Accent5 2 4 8" xfId="5484" xr:uid="{00000000-0005-0000-0000-000036150000}"/>
    <cellStyle name="40% - Accent5 2 5" xfId="5485" xr:uid="{00000000-0005-0000-0000-000037150000}"/>
    <cellStyle name="40% - Accent5 2 5 2" xfId="5486" xr:uid="{00000000-0005-0000-0000-000038150000}"/>
    <cellStyle name="40% - Accent5 2 5 2 2" xfId="5487" xr:uid="{00000000-0005-0000-0000-000039150000}"/>
    <cellStyle name="40% - Accent5 2 5 2 3" xfId="5488" xr:uid="{00000000-0005-0000-0000-00003A150000}"/>
    <cellStyle name="40% - Accent5 2 5 2 4" xfId="5489" xr:uid="{00000000-0005-0000-0000-00003B150000}"/>
    <cellStyle name="40% - Accent5 2 5 2 5" xfId="5490" xr:uid="{00000000-0005-0000-0000-00003C150000}"/>
    <cellStyle name="40% - Accent5 2 5 3" xfId="5491" xr:uid="{00000000-0005-0000-0000-00003D150000}"/>
    <cellStyle name="40% - Accent5 2 5 3 2" xfId="5492" xr:uid="{00000000-0005-0000-0000-00003E150000}"/>
    <cellStyle name="40% - Accent5 2 5 3 3" xfId="5493" xr:uid="{00000000-0005-0000-0000-00003F150000}"/>
    <cellStyle name="40% - Accent5 2 5 3 4" xfId="5494" xr:uid="{00000000-0005-0000-0000-000040150000}"/>
    <cellStyle name="40% - Accent5 2 5 4" xfId="5495" xr:uid="{00000000-0005-0000-0000-000041150000}"/>
    <cellStyle name="40% - Accent5 2 5 4 2" xfId="5496" xr:uid="{00000000-0005-0000-0000-000042150000}"/>
    <cellStyle name="40% - Accent5 2 5 4 3" xfId="5497" xr:uid="{00000000-0005-0000-0000-000043150000}"/>
    <cellStyle name="40% - Accent5 2 5 4 4" xfId="5498" xr:uid="{00000000-0005-0000-0000-000044150000}"/>
    <cellStyle name="40% - Accent5 2 5 5" xfId="5499" xr:uid="{00000000-0005-0000-0000-000045150000}"/>
    <cellStyle name="40% - Accent5 2 5 5 2" xfId="5500" xr:uid="{00000000-0005-0000-0000-000046150000}"/>
    <cellStyle name="40% - Accent5 2 5 5 3" xfId="5501" xr:uid="{00000000-0005-0000-0000-000047150000}"/>
    <cellStyle name="40% - Accent5 2 5 5 4" xfId="5502" xr:uid="{00000000-0005-0000-0000-000048150000}"/>
    <cellStyle name="40% - Accent5 2 5 6" xfId="5503" xr:uid="{00000000-0005-0000-0000-000049150000}"/>
    <cellStyle name="40% - Accent5 2 5 7" xfId="5504" xr:uid="{00000000-0005-0000-0000-00004A150000}"/>
    <cellStyle name="40% - Accent5 2 6" xfId="5505" xr:uid="{00000000-0005-0000-0000-00004B150000}"/>
    <cellStyle name="40% - Accent5 2 6 2" xfId="5506" xr:uid="{00000000-0005-0000-0000-00004C150000}"/>
    <cellStyle name="40% - Accent5 2 6 2 2" xfId="5507" xr:uid="{00000000-0005-0000-0000-00004D150000}"/>
    <cellStyle name="40% - Accent5 2 6 2 3" xfId="5508" xr:uid="{00000000-0005-0000-0000-00004E150000}"/>
    <cellStyle name="40% - Accent5 2 6 2 4" xfId="5509" xr:uid="{00000000-0005-0000-0000-00004F150000}"/>
    <cellStyle name="40% - Accent5 2 6 3" xfId="5510" xr:uid="{00000000-0005-0000-0000-000050150000}"/>
    <cellStyle name="40% - Accent5 2 6 3 2" xfId="5511" xr:uid="{00000000-0005-0000-0000-000051150000}"/>
    <cellStyle name="40% - Accent5 2 6 3 3" xfId="5512" xr:uid="{00000000-0005-0000-0000-000052150000}"/>
    <cellStyle name="40% - Accent5 2 6 3 4" xfId="5513" xr:uid="{00000000-0005-0000-0000-000053150000}"/>
    <cellStyle name="40% - Accent5 2 6 4" xfId="5514" xr:uid="{00000000-0005-0000-0000-000054150000}"/>
    <cellStyle name="40% - Accent5 2 6 5" xfId="5515" xr:uid="{00000000-0005-0000-0000-000055150000}"/>
    <cellStyle name="40% - Accent5 2 6 6" xfId="5516" xr:uid="{00000000-0005-0000-0000-000056150000}"/>
    <cellStyle name="40% - Accent5 2 7" xfId="5517" xr:uid="{00000000-0005-0000-0000-000057150000}"/>
    <cellStyle name="40% - Accent5 2 7 2" xfId="5518" xr:uid="{00000000-0005-0000-0000-000058150000}"/>
    <cellStyle name="40% - Accent5 2 7 3" xfId="5519" xr:uid="{00000000-0005-0000-0000-000059150000}"/>
    <cellStyle name="40% - Accent5 2 8" xfId="5520" xr:uid="{00000000-0005-0000-0000-00005A150000}"/>
    <cellStyle name="40% - Accent5 2 9" xfId="5521" xr:uid="{00000000-0005-0000-0000-00005B150000}"/>
    <cellStyle name="40% - Accent5 2_AFS template" xfId="5522" xr:uid="{00000000-0005-0000-0000-00005C150000}"/>
    <cellStyle name="40% - Accent5 3" xfId="5523" xr:uid="{00000000-0005-0000-0000-00005D150000}"/>
    <cellStyle name="40% - Accent5 3 2" xfId="5524" xr:uid="{00000000-0005-0000-0000-00005E150000}"/>
    <cellStyle name="40% - Accent5 3 2 2" xfId="5525" xr:uid="{00000000-0005-0000-0000-00005F150000}"/>
    <cellStyle name="40% - Accent5 3 2 2 2" xfId="5526" xr:uid="{00000000-0005-0000-0000-000060150000}"/>
    <cellStyle name="40% - Accent5 3 2 2 3" xfId="5527" xr:uid="{00000000-0005-0000-0000-000061150000}"/>
    <cellStyle name="40% - Accent5 3 2 2 4" xfId="5528" xr:uid="{00000000-0005-0000-0000-000062150000}"/>
    <cellStyle name="40% - Accent5 3 2 3" xfId="5529" xr:uid="{00000000-0005-0000-0000-000063150000}"/>
    <cellStyle name="40% - Accent5 3 2 4" xfId="5530" xr:uid="{00000000-0005-0000-0000-000064150000}"/>
    <cellStyle name="40% - Accent5 3 2 5" xfId="5531" xr:uid="{00000000-0005-0000-0000-000065150000}"/>
    <cellStyle name="40% - Accent5 3 2 6" xfId="5532" xr:uid="{00000000-0005-0000-0000-000066150000}"/>
    <cellStyle name="40% - Accent5 3 3" xfId="5533" xr:uid="{00000000-0005-0000-0000-000067150000}"/>
    <cellStyle name="40% - Accent5 3 3 2" xfId="5534" xr:uid="{00000000-0005-0000-0000-000068150000}"/>
    <cellStyle name="40% - Accent5 3 3 2 2" xfId="5535" xr:uid="{00000000-0005-0000-0000-000069150000}"/>
    <cellStyle name="40% - Accent5 3 3 3" xfId="5536" xr:uid="{00000000-0005-0000-0000-00006A150000}"/>
    <cellStyle name="40% - Accent5 3 3 3 2" xfId="5537" xr:uid="{00000000-0005-0000-0000-00006B150000}"/>
    <cellStyle name="40% - Accent5 3 3 3 3" xfId="5538" xr:uid="{00000000-0005-0000-0000-00006C150000}"/>
    <cellStyle name="40% - Accent5 3 3 3 4" xfId="5539" xr:uid="{00000000-0005-0000-0000-00006D150000}"/>
    <cellStyle name="40% - Accent5 3 3 4" xfId="5540" xr:uid="{00000000-0005-0000-0000-00006E150000}"/>
    <cellStyle name="40% - Accent5 3 3 5" xfId="5541" xr:uid="{00000000-0005-0000-0000-00006F150000}"/>
    <cellStyle name="40% - Accent5 3 4" xfId="5542" xr:uid="{00000000-0005-0000-0000-000070150000}"/>
    <cellStyle name="40% - Accent5 3 4 2" xfId="5543" xr:uid="{00000000-0005-0000-0000-000071150000}"/>
    <cellStyle name="40% - Accent5 3 4 2 2" xfId="5544" xr:uid="{00000000-0005-0000-0000-000072150000}"/>
    <cellStyle name="40% - Accent5 3 4 2 3" xfId="5545" xr:uid="{00000000-0005-0000-0000-000073150000}"/>
    <cellStyle name="40% - Accent5 3 4 2 3 2" xfId="5546" xr:uid="{00000000-0005-0000-0000-000074150000}"/>
    <cellStyle name="40% - Accent5 3 4 2 3 3" xfId="5547" xr:uid="{00000000-0005-0000-0000-000075150000}"/>
    <cellStyle name="40% - Accent5 3 4 2 3 4" xfId="5548" xr:uid="{00000000-0005-0000-0000-000076150000}"/>
    <cellStyle name="40% - Accent5 3 4 2 4" xfId="5549" xr:uid="{00000000-0005-0000-0000-000077150000}"/>
    <cellStyle name="40% - Accent5 3 4 3" xfId="5550" xr:uid="{00000000-0005-0000-0000-000078150000}"/>
    <cellStyle name="40% - Accent5 3 4 3 2" xfId="5551" xr:uid="{00000000-0005-0000-0000-000079150000}"/>
    <cellStyle name="40% - Accent5 3 4 3 3" xfId="5552" xr:uid="{00000000-0005-0000-0000-00007A150000}"/>
    <cellStyle name="40% - Accent5 3 4 4" xfId="5553" xr:uid="{00000000-0005-0000-0000-00007B150000}"/>
    <cellStyle name="40% - Accent5 3 4 4 2" xfId="5554" xr:uid="{00000000-0005-0000-0000-00007C150000}"/>
    <cellStyle name="40% - Accent5 3 4 4 3" xfId="5555" xr:uid="{00000000-0005-0000-0000-00007D150000}"/>
    <cellStyle name="40% - Accent5 3 4 5" xfId="5556" xr:uid="{00000000-0005-0000-0000-00007E150000}"/>
    <cellStyle name="40% - Accent5 3 4 6" xfId="5557" xr:uid="{00000000-0005-0000-0000-00007F150000}"/>
    <cellStyle name="40% - Accent5 3 5" xfId="5558" xr:uid="{00000000-0005-0000-0000-000080150000}"/>
    <cellStyle name="40% - Accent5 3 5 2" xfId="5559" xr:uid="{00000000-0005-0000-0000-000081150000}"/>
    <cellStyle name="40% - Accent5 3 5 2 2" xfId="5560" xr:uid="{00000000-0005-0000-0000-000082150000}"/>
    <cellStyle name="40% - Accent5 3 5 2 3" xfId="5561" xr:uid="{00000000-0005-0000-0000-000083150000}"/>
    <cellStyle name="40% - Accent5 3 5 2 4" xfId="5562" xr:uid="{00000000-0005-0000-0000-000084150000}"/>
    <cellStyle name="40% - Accent5 3 5 3" xfId="5563" xr:uid="{00000000-0005-0000-0000-000085150000}"/>
    <cellStyle name="40% - Accent5 3 5 3 2" xfId="5564" xr:uid="{00000000-0005-0000-0000-000086150000}"/>
    <cellStyle name="40% - Accent5 3 5 3 3" xfId="5565" xr:uid="{00000000-0005-0000-0000-000087150000}"/>
    <cellStyle name="40% - Accent5 3 5 3 4" xfId="5566" xr:uid="{00000000-0005-0000-0000-000088150000}"/>
    <cellStyle name="40% - Accent5 3 5 4" xfId="5567" xr:uid="{00000000-0005-0000-0000-000089150000}"/>
    <cellStyle name="40% - Accent5 3 5 4 2" xfId="5568" xr:uid="{00000000-0005-0000-0000-00008A150000}"/>
    <cellStyle name="40% - Accent5 3 5 4 3" xfId="5569" xr:uid="{00000000-0005-0000-0000-00008B150000}"/>
    <cellStyle name="40% - Accent5 3 5 5" xfId="5570" xr:uid="{00000000-0005-0000-0000-00008C150000}"/>
    <cellStyle name="40% - Accent5 3 5 6" xfId="5571" xr:uid="{00000000-0005-0000-0000-00008D150000}"/>
    <cellStyle name="40% - Accent5 3 6" xfId="5572" xr:uid="{00000000-0005-0000-0000-00008E150000}"/>
    <cellStyle name="40% - Accent5 3 6 2" xfId="5573" xr:uid="{00000000-0005-0000-0000-00008F150000}"/>
    <cellStyle name="40% - Accent5 3 6 3" xfId="5574" xr:uid="{00000000-0005-0000-0000-000090150000}"/>
    <cellStyle name="40% - Accent5 3 6 4" xfId="5575" xr:uid="{00000000-0005-0000-0000-000091150000}"/>
    <cellStyle name="40% - Accent5 3 7" xfId="5576" xr:uid="{00000000-0005-0000-0000-000092150000}"/>
    <cellStyle name="40% - Accent5 3 7 2" xfId="5577" xr:uid="{00000000-0005-0000-0000-000093150000}"/>
    <cellStyle name="40% - Accent5 3 7 3" xfId="5578" xr:uid="{00000000-0005-0000-0000-000094150000}"/>
    <cellStyle name="40% - Accent5 3 7 4" xfId="5579" xr:uid="{00000000-0005-0000-0000-000095150000}"/>
    <cellStyle name="40% - Accent5 3 8" xfId="5580" xr:uid="{00000000-0005-0000-0000-000096150000}"/>
    <cellStyle name="40% - Accent5 3 9" xfId="5581" xr:uid="{00000000-0005-0000-0000-000097150000}"/>
    <cellStyle name="40% - Accent5 3_AFS template" xfId="5582" xr:uid="{00000000-0005-0000-0000-000098150000}"/>
    <cellStyle name="40% - Accent5 4" xfId="5583" xr:uid="{00000000-0005-0000-0000-000099150000}"/>
    <cellStyle name="40% - Accent5 4 2" xfId="5584" xr:uid="{00000000-0005-0000-0000-00009A150000}"/>
    <cellStyle name="40% - Accent5 4 2 2" xfId="5585" xr:uid="{00000000-0005-0000-0000-00009B150000}"/>
    <cellStyle name="40% - Accent5 4 2 3" xfId="5586" xr:uid="{00000000-0005-0000-0000-00009C150000}"/>
    <cellStyle name="40% - Accent5 4 2 4" xfId="5587" xr:uid="{00000000-0005-0000-0000-00009D150000}"/>
    <cellStyle name="40% - Accent5 4 3" xfId="5588" xr:uid="{00000000-0005-0000-0000-00009E150000}"/>
    <cellStyle name="40% - Accent5 4 3 2" xfId="5589" xr:uid="{00000000-0005-0000-0000-00009F150000}"/>
    <cellStyle name="40% - Accent5 4 3 2 2" xfId="5590" xr:uid="{00000000-0005-0000-0000-0000A0150000}"/>
    <cellStyle name="40% - Accent5 4 3 2 3" xfId="5591" xr:uid="{00000000-0005-0000-0000-0000A1150000}"/>
    <cellStyle name="40% - Accent5 4 3 2 4" xfId="5592" xr:uid="{00000000-0005-0000-0000-0000A2150000}"/>
    <cellStyle name="40% - Accent5 4 3 2 5" xfId="5593" xr:uid="{00000000-0005-0000-0000-0000A3150000}"/>
    <cellStyle name="40% - Accent5 4 3 3" xfId="5594" xr:uid="{00000000-0005-0000-0000-0000A4150000}"/>
    <cellStyle name="40% - Accent5 4 3 4" xfId="5595" xr:uid="{00000000-0005-0000-0000-0000A5150000}"/>
    <cellStyle name="40% - Accent5 4 3 4 2" xfId="5596" xr:uid="{00000000-0005-0000-0000-0000A6150000}"/>
    <cellStyle name="40% - Accent5 4 4" xfId="5597" xr:uid="{00000000-0005-0000-0000-0000A7150000}"/>
    <cellStyle name="40% - Accent5 4 4 2" xfId="5598" xr:uid="{00000000-0005-0000-0000-0000A8150000}"/>
    <cellStyle name="40% - Accent5 4 4 2 2" xfId="5599" xr:uid="{00000000-0005-0000-0000-0000A9150000}"/>
    <cellStyle name="40% - Accent5 4 4 2 3" xfId="5600" xr:uid="{00000000-0005-0000-0000-0000AA150000}"/>
    <cellStyle name="40% - Accent5 4 4 3" xfId="5601" xr:uid="{00000000-0005-0000-0000-0000AB150000}"/>
    <cellStyle name="40% - Accent5 4 5" xfId="5602" xr:uid="{00000000-0005-0000-0000-0000AC150000}"/>
    <cellStyle name="40% - Accent5 4 5 2" xfId="5603" xr:uid="{00000000-0005-0000-0000-0000AD150000}"/>
    <cellStyle name="40% - Accent5 4 6" xfId="5604" xr:uid="{00000000-0005-0000-0000-0000AE150000}"/>
    <cellStyle name="40% - Accent5 4 7" xfId="5605" xr:uid="{00000000-0005-0000-0000-0000AF150000}"/>
    <cellStyle name="40% - Accent5 5" xfId="5606" xr:uid="{00000000-0005-0000-0000-0000B0150000}"/>
    <cellStyle name="40% - Accent5 5 2" xfId="5607" xr:uid="{00000000-0005-0000-0000-0000B1150000}"/>
    <cellStyle name="40% - Accent5 5 2 2" xfId="5608" xr:uid="{00000000-0005-0000-0000-0000B2150000}"/>
    <cellStyle name="40% - Accent5 5 2 3" xfId="5609" xr:uid="{00000000-0005-0000-0000-0000B3150000}"/>
    <cellStyle name="40% - Accent5 5 2 4" xfId="5610" xr:uid="{00000000-0005-0000-0000-0000B4150000}"/>
    <cellStyle name="40% - Accent5 5 3" xfId="5611" xr:uid="{00000000-0005-0000-0000-0000B5150000}"/>
    <cellStyle name="40% - Accent5 5 4" xfId="5612" xr:uid="{00000000-0005-0000-0000-0000B6150000}"/>
    <cellStyle name="40% - Accent5 5 5" xfId="5613" xr:uid="{00000000-0005-0000-0000-0000B7150000}"/>
    <cellStyle name="40% - Accent5 5 6" xfId="5614" xr:uid="{00000000-0005-0000-0000-0000B8150000}"/>
    <cellStyle name="40% - Accent5 6" xfId="5615" xr:uid="{00000000-0005-0000-0000-0000B9150000}"/>
    <cellStyle name="40% - Accent5 6 2" xfId="5616" xr:uid="{00000000-0005-0000-0000-0000BA150000}"/>
    <cellStyle name="40% - Accent5 6 2 2" xfId="5617" xr:uid="{00000000-0005-0000-0000-0000BB150000}"/>
    <cellStyle name="40% - Accent5 6 2 3" xfId="5618" xr:uid="{00000000-0005-0000-0000-0000BC150000}"/>
    <cellStyle name="40% - Accent5 6 2 4" xfId="5619" xr:uid="{00000000-0005-0000-0000-0000BD150000}"/>
    <cellStyle name="40% - Accent5 6 3" xfId="5620" xr:uid="{00000000-0005-0000-0000-0000BE150000}"/>
    <cellStyle name="40% - Accent5 6 4" xfId="5621" xr:uid="{00000000-0005-0000-0000-0000BF150000}"/>
    <cellStyle name="40% - Accent5 6 5" xfId="5622" xr:uid="{00000000-0005-0000-0000-0000C0150000}"/>
    <cellStyle name="40% - Accent5 6 6" xfId="5623" xr:uid="{00000000-0005-0000-0000-0000C1150000}"/>
    <cellStyle name="40% - Accent5 7" xfId="5624" xr:uid="{00000000-0005-0000-0000-0000C2150000}"/>
    <cellStyle name="40% - Accent5 7 2" xfId="5625" xr:uid="{00000000-0005-0000-0000-0000C3150000}"/>
    <cellStyle name="40% - Accent5 7 2 2" xfId="5626" xr:uid="{00000000-0005-0000-0000-0000C4150000}"/>
    <cellStyle name="40% - Accent5 7 2 3" xfId="5627" xr:uid="{00000000-0005-0000-0000-0000C5150000}"/>
    <cellStyle name="40% - Accent5 7 2 4" xfId="5628" xr:uid="{00000000-0005-0000-0000-0000C6150000}"/>
    <cellStyle name="40% - Accent5 7 3" xfId="5629" xr:uid="{00000000-0005-0000-0000-0000C7150000}"/>
    <cellStyle name="40% - Accent5 7 4" xfId="5630" xr:uid="{00000000-0005-0000-0000-0000C8150000}"/>
    <cellStyle name="40% - Accent5 7 5" xfId="5631" xr:uid="{00000000-0005-0000-0000-0000C9150000}"/>
    <cellStyle name="40% - Accent5 7 6" xfId="5632" xr:uid="{00000000-0005-0000-0000-0000CA150000}"/>
    <cellStyle name="40% - Accent5 8" xfId="5633" xr:uid="{00000000-0005-0000-0000-0000CB150000}"/>
    <cellStyle name="40% - Accent5 8 2" xfId="5634" xr:uid="{00000000-0005-0000-0000-0000CC150000}"/>
    <cellStyle name="40% - Accent5 8 2 2" xfId="5635" xr:uid="{00000000-0005-0000-0000-0000CD150000}"/>
    <cellStyle name="40% - Accent5 8 2 3" xfId="5636" xr:uid="{00000000-0005-0000-0000-0000CE150000}"/>
    <cellStyle name="40% - Accent5 8 2 4" xfId="5637" xr:uid="{00000000-0005-0000-0000-0000CF150000}"/>
    <cellStyle name="40% - Accent5 8 3" xfId="5638" xr:uid="{00000000-0005-0000-0000-0000D0150000}"/>
    <cellStyle name="40% - Accent5 8 4" xfId="5639" xr:uid="{00000000-0005-0000-0000-0000D1150000}"/>
    <cellStyle name="40% - Accent5 8 5" xfId="5640" xr:uid="{00000000-0005-0000-0000-0000D2150000}"/>
    <cellStyle name="40% - Accent5 8 6" xfId="5641" xr:uid="{00000000-0005-0000-0000-0000D3150000}"/>
    <cellStyle name="40% - Accent5 9" xfId="5642" xr:uid="{00000000-0005-0000-0000-0000D4150000}"/>
    <cellStyle name="40% - Accent5 9 2" xfId="5643" xr:uid="{00000000-0005-0000-0000-0000D5150000}"/>
    <cellStyle name="40% - Accent5 9 2 2" xfId="5644" xr:uid="{00000000-0005-0000-0000-0000D6150000}"/>
    <cellStyle name="40% - Accent5 9 2 3" xfId="5645" xr:uid="{00000000-0005-0000-0000-0000D7150000}"/>
    <cellStyle name="40% - Accent5 9 2 4" xfId="5646" xr:uid="{00000000-0005-0000-0000-0000D8150000}"/>
    <cellStyle name="40% - Accent5 9 3" xfId="5647" xr:uid="{00000000-0005-0000-0000-0000D9150000}"/>
    <cellStyle name="40% - Accent5 9 4" xfId="5648" xr:uid="{00000000-0005-0000-0000-0000DA150000}"/>
    <cellStyle name="40% - Accent5 9 5" xfId="5649" xr:uid="{00000000-0005-0000-0000-0000DB150000}"/>
    <cellStyle name="40% - Accent5 9 6" xfId="5650" xr:uid="{00000000-0005-0000-0000-0000DC150000}"/>
    <cellStyle name="40% - Accent6 10" xfId="5651" xr:uid="{00000000-0005-0000-0000-0000DD150000}"/>
    <cellStyle name="40% - Accent6 10 2" xfId="5652" xr:uid="{00000000-0005-0000-0000-0000DE150000}"/>
    <cellStyle name="40% - Accent6 10 2 2" xfId="5653" xr:uid="{00000000-0005-0000-0000-0000DF150000}"/>
    <cellStyle name="40% - Accent6 10 2 3" xfId="5654" xr:uid="{00000000-0005-0000-0000-0000E0150000}"/>
    <cellStyle name="40% - Accent6 10 2 4" xfId="5655" xr:uid="{00000000-0005-0000-0000-0000E1150000}"/>
    <cellStyle name="40% - Accent6 10 3" xfId="5656" xr:uid="{00000000-0005-0000-0000-0000E2150000}"/>
    <cellStyle name="40% - Accent6 10 4" xfId="5657" xr:uid="{00000000-0005-0000-0000-0000E3150000}"/>
    <cellStyle name="40% - Accent6 10 5" xfId="5658" xr:uid="{00000000-0005-0000-0000-0000E4150000}"/>
    <cellStyle name="40% - Accent6 10 6" xfId="5659" xr:uid="{00000000-0005-0000-0000-0000E5150000}"/>
    <cellStyle name="40% - Accent6 11" xfId="5660" xr:uid="{00000000-0005-0000-0000-0000E6150000}"/>
    <cellStyle name="40% - Accent6 11 2" xfId="5661" xr:uid="{00000000-0005-0000-0000-0000E7150000}"/>
    <cellStyle name="40% - Accent6 11 2 2" xfId="5662" xr:uid="{00000000-0005-0000-0000-0000E8150000}"/>
    <cellStyle name="40% - Accent6 11 2 3" xfId="5663" xr:uid="{00000000-0005-0000-0000-0000E9150000}"/>
    <cellStyle name="40% - Accent6 11 2 4" xfId="5664" xr:uid="{00000000-0005-0000-0000-0000EA150000}"/>
    <cellStyle name="40% - Accent6 11 3" xfId="5665" xr:uid="{00000000-0005-0000-0000-0000EB150000}"/>
    <cellStyle name="40% - Accent6 11 3 2" xfId="5666" xr:uid="{00000000-0005-0000-0000-0000EC150000}"/>
    <cellStyle name="40% - Accent6 11 3 2 2" xfId="5667" xr:uid="{00000000-0005-0000-0000-0000ED150000}"/>
    <cellStyle name="40% - Accent6 11 3 2 3" xfId="5668" xr:uid="{00000000-0005-0000-0000-0000EE150000}"/>
    <cellStyle name="40% - Accent6 11 3 2 4" xfId="5669" xr:uid="{00000000-0005-0000-0000-0000EF150000}"/>
    <cellStyle name="40% - Accent6 11 3 2 5" xfId="5670" xr:uid="{00000000-0005-0000-0000-0000F0150000}"/>
    <cellStyle name="40% - Accent6 11 3 3" xfId="5671" xr:uid="{00000000-0005-0000-0000-0000F1150000}"/>
    <cellStyle name="40% - Accent6 11 3 4" xfId="5672" xr:uid="{00000000-0005-0000-0000-0000F2150000}"/>
    <cellStyle name="40% - Accent6 11 3 4 2" xfId="5673" xr:uid="{00000000-0005-0000-0000-0000F3150000}"/>
    <cellStyle name="40% - Accent6 11 4" xfId="5674" xr:uid="{00000000-0005-0000-0000-0000F4150000}"/>
    <cellStyle name="40% - Accent6 11 4 2" xfId="5675" xr:uid="{00000000-0005-0000-0000-0000F5150000}"/>
    <cellStyle name="40% - Accent6 11 5" xfId="5676" xr:uid="{00000000-0005-0000-0000-0000F6150000}"/>
    <cellStyle name="40% - Accent6 11 5 2" xfId="5677" xr:uid="{00000000-0005-0000-0000-0000F7150000}"/>
    <cellStyle name="40% - Accent6 11 6" xfId="5678" xr:uid="{00000000-0005-0000-0000-0000F8150000}"/>
    <cellStyle name="40% - Accent6 11 7" xfId="5679" xr:uid="{00000000-0005-0000-0000-0000F9150000}"/>
    <cellStyle name="40% - Accent6 12" xfId="5680" xr:uid="{00000000-0005-0000-0000-0000FA150000}"/>
    <cellStyle name="40% - Accent6 12 2" xfId="5681" xr:uid="{00000000-0005-0000-0000-0000FB150000}"/>
    <cellStyle name="40% - Accent6 12 2 2" xfId="5682" xr:uid="{00000000-0005-0000-0000-0000FC150000}"/>
    <cellStyle name="40% - Accent6 12 2 3" xfId="5683" xr:uid="{00000000-0005-0000-0000-0000FD150000}"/>
    <cellStyle name="40% - Accent6 12 2 4" xfId="5684" xr:uid="{00000000-0005-0000-0000-0000FE150000}"/>
    <cellStyle name="40% - Accent6 12 3" xfId="5685" xr:uid="{00000000-0005-0000-0000-0000FF150000}"/>
    <cellStyle name="40% - Accent6 12 3 2" xfId="5686" xr:uid="{00000000-0005-0000-0000-000000160000}"/>
    <cellStyle name="40% - Accent6 12 3 2 2" xfId="5687" xr:uid="{00000000-0005-0000-0000-000001160000}"/>
    <cellStyle name="40% - Accent6 12 3 2 3" xfId="5688" xr:uid="{00000000-0005-0000-0000-000002160000}"/>
    <cellStyle name="40% - Accent6 12 3 2 4" xfId="5689" xr:uid="{00000000-0005-0000-0000-000003160000}"/>
    <cellStyle name="40% - Accent6 12 3 2 5" xfId="5690" xr:uid="{00000000-0005-0000-0000-000004160000}"/>
    <cellStyle name="40% - Accent6 12 3 3" xfId="5691" xr:uid="{00000000-0005-0000-0000-000005160000}"/>
    <cellStyle name="40% - Accent6 12 3 4" xfId="5692" xr:uid="{00000000-0005-0000-0000-000006160000}"/>
    <cellStyle name="40% - Accent6 12 3 4 2" xfId="5693" xr:uid="{00000000-0005-0000-0000-000007160000}"/>
    <cellStyle name="40% - Accent6 12 4" xfId="5694" xr:uid="{00000000-0005-0000-0000-000008160000}"/>
    <cellStyle name="40% - Accent6 12 4 2" xfId="5695" xr:uid="{00000000-0005-0000-0000-000009160000}"/>
    <cellStyle name="40% - Accent6 12 5" xfId="5696" xr:uid="{00000000-0005-0000-0000-00000A160000}"/>
    <cellStyle name="40% - Accent6 12 5 2" xfId="5697" xr:uid="{00000000-0005-0000-0000-00000B160000}"/>
    <cellStyle name="40% - Accent6 12 6" xfId="5698" xr:uid="{00000000-0005-0000-0000-00000C160000}"/>
    <cellStyle name="40% - Accent6 12 7" xfId="5699" xr:uid="{00000000-0005-0000-0000-00000D160000}"/>
    <cellStyle name="40% - Accent6 13" xfId="5700" xr:uid="{00000000-0005-0000-0000-00000E160000}"/>
    <cellStyle name="40% - Accent6 13 2" xfId="5701" xr:uid="{00000000-0005-0000-0000-00000F160000}"/>
    <cellStyle name="40% - Accent6 13 2 2" xfId="5702" xr:uid="{00000000-0005-0000-0000-000010160000}"/>
    <cellStyle name="40% - Accent6 13 2 3" xfId="5703" xr:uid="{00000000-0005-0000-0000-000011160000}"/>
    <cellStyle name="40% - Accent6 13 2 4" xfId="5704" xr:uid="{00000000-0005-0000-0000-000012160000}"/>
    <cellStyle name="40% - Accent6 13 3" xfId="5705" xr:uid="{00000000-0005-0000-0000-000013160000}"/>
    <cellStyle name="40% - Accent6 13 3 2" xfId="5706" xr:uid="{00000000-0005-0000-0000-000014160000}"/>
    <cellStyle name="40% - Accent6 13 3 2 2" xfId="5707" xr:uid="{00000000-0005-0000-0000-000015160000}"/>
    <cellStyle name="40% - Accent6 13 3 2 3" xfId="5708" xr:uid="{00000000-0005-0000-0000-000016160000}"/>
    <cellStyle name="40% - Accent6 13 3 2 4" xfId="5709" xr:uid="{00000000-0005-0000-0000-000017160000}"/>
    <cellStyle name="40% - Accent6 13 3 2 5" xfId="5710" xr:uid="{00000000-0005-0000-0000-000018160000}"/>
    <cellStyle name="40% - Accent6 13 3 3" xfId="5711" xr:uid="{00000000-0005-0000-0000-000019160000}"/>
    <cellStyle name="40% - Accent6 13 3 4" xfId="5712" xr:uid="{00000000-0005-0000-0000-00001A160000}"/>
    <cellStyle name="40% - Accent6 13 3 4 2" xfId="5713" xr:uid="{00000000-0005-0000-0000-00001B160000}"/>
    <cellStyle name="40% - Accent6 13 4" xfId="5714" xr:uid="{00000000-0005-0000-0000-00001C160000}"/>
    <cellStyle name="40% - Accent6 13 4 2" xfId="5715" xr:uid="{00000000-0005-0000-0000-00001D160000}"/>
    <cellStyle name="40% - Accent6 13 5" xfId="5716" xr:uid="{00000000-0005-0000-0000-00001E160000}"/>
    <cellStyle name="40% - Accent6 13 6" xfId="5717" xr:uid="{00000000-0005-0000-0000-00001F160000}"/>
    <cellStyle name="40% - Accent6 14" xfId="5718" xr:uid="{00000000-0005-0000-0000-000020160000}"/>
    <cellStyle name="40% - Accent6 14 2" xfId="5719" xr:uid="{00000000-0005-0000-0000-000021160000}"/>
    <cellStyle name="40% - Accent6 14 2 2" xfId="5720" xr:uid="{00000000-0005-0000-0000-000022160000}"/>
    <cellStyle name="40% - Accent6 14 2 3" xfId="5721" xr:uid="{00000000-0005-0000-0000-000023160000}"/>
    <cellStyle name="40% - Accent6 14 2 4" xfId="5722" xr:uid="{00000000-0005-0000-0000-000024160000}"/>
    <cellStyle name="40% - Accent6 14 3" xfId="5723" xr:uid="{00000000-0005-0000-0000-000025160000}"/>
    <cellStyle name="40% - Accent6 14 3 2" xfId="5724" xr:uid="{00000000-0005-0000-0000-000026160000}"/>
    <cellStyle name="40% - Accent6 14 3 2 2" xfId="5725" xr:uid="{00000000-0005-0000-0000-000027160000}"/>
    <cellStyle name="40% - Accent6 14 3 2 3" xfId="5726" xr:uid="{00000000-0005-0000-0000-000028160000}"/>
    <cellStyle name="40% - Accent6 14 3 2 4" xfId="5727" xr:uid="{00000000-0005-0000-0000-000029160000}"/>
    <cellStyle name="40% - Accent6 14 3 2 5" xfId="5728" xr:uid="{00000000-0005-0000-0000-00002A160000}"/>
    <cellStyle name="40% - Accent6 14 3 3" xfId="5729" xr:uid="{00000000-0005-0000-0000-00002B160000}"/>
    <cellStyle name="40% - Accent6 14 3 4" xfId="5730" xr:uid="{00000000-0005-0000-0000-00002C160000}"/>
    <cellStyle name="40% - Accent6 14 3 4 2" xfId="5731" xr:uid="{00000000-0005-0000-0000-00002D160000}"/>
    <cellStyle name="40% - Accent6 14 4" xfId="5732" xr:uid="{00000000-0005-0000-0000-00002E160000}"/>
    <cellStyle name="40% - Accent6 14 4 2" xfId="5733" xr:uid="{00000000-0005-0000-0000-00002F160000}"/>
    <cellStyle name="40% - Accent6 14 4 3" xfId="5734" xr:uid="{00000000-0005-0000-0000-000030160000}"/>
    <cellStyle name="40% - Accent6 14 5" xfId="5735" xr:uid="{00000000-0005-0000-0000-000031160000}"/>
    <cellStyle name="40% - Accent6 14 6" xfId="5736" xr:uid="{00000000-0005-0000-0000-000032160000}"/>
    <cellStyle name="40% - Accent6 15" xfId="5737" xr:uid="{00000000-0005-0000-0000-000033160000}"/>
    <cellStyle name="40% - Accent6 15 2" xfId="5738" xr:uid="{00000000-0005-0000-0000-000034160000}"/>
    <cellStyle name="40% - Accent6 15 2 2" xfId="5739" xr:uid="{00000000-0005-0000-0000-000035160000}"/>
    <cellStyle name="40% - Accent6 15 2 2 2" xfId="5740" xr:uid="{00000000-0005-0000-0000-000036160000}"/>
    <cellStyle name="40% - Accent6 15 2 2 3" xfId="5741" xr:uid="{00000000-0005-0000-0000-000037160000}"/>
    <cellStyle name="40% - Accent6 15 2 2 4" xfId="5742" xr:uid="{00000000-0005-0000-0000-000038160000}"/>
    <cellStyle name="40% - Accent6 15 2 2 4 2" xfId="5743" xr:uid="{00000000-0005-0000-0000-000039160000}"/>
    <cellStyle name="40% - Accent6 15 2 3" xfId="5744" xr:uid="{00000000-0005-0000-0000-00003A160000}"/>
    <cellStyle name="40% - Accent6 15 2 4" xfId="5745" xr:uid="{00000000-0005-0000-0000-00003B160000}"/>
    <cellStyle name="40% - Accent6 15 2 5" xfId="5746" xr:uid="{00000000-0005-0000-0000-00003C160000}"/>
    <cellStyle name="40% - Accent6 15 2 6" xfId="5747" xr:uid="{00000000-0005-0000-0000-00003D160000}"/>
    <cellStyle name="40% - Accent6 15 3" xfId="5748" xr:uid="{00000000-0005-0000-0000-00003E160000}"/>
    <cellStyle name="40% - Accent6 15 3 2" xfId="5749" xr:uid="{00000000-0005-0000-0000-00003F160000}"/>
    <cellStyle name="40% - Accent6 15 3 2 2" xfId="5750" xr:uid="{00000000-0005-0000-0000-000040160000}"/>
    <cellStyle name="40% - Accent6 15 3 2 3" xfId="5751" xr:uid="{00000000-0005-0000-0000-000041160000}"/>
    <cellStyle name="40% - Accent6 15 3 2 4" xfId="5752" xr:uid="{00000000-0005-0000-0000-000042160000}"/>
    <cellStyle name="40% - Accent6 15 3 2 5" xfId="5753" xr:uid="{00000000-0005-0000-0000-000043160000}"/>
    <cellStyle name="40% - Accent6 15 3 3" xfId="5754" xr:uid="{00000000-0005-0000-0000-000044160000}"/>
    <cellStyle name="40% - Accent6 15 3 4" xfId="5755" xr:uid="{00000000-0005-0000-0000-000045160000}"/>
    <cellStyle name="40% - Accent6 15 3 4 2" xfId="5756" xr:uid="{00000000-0005-0000-0000-000046160000}"/>
    <cellStyle name="40% - Accent6 15 4" xfId="5757" xr:uid="{00000000-0005-0000-0000-000047160000}"/>
    <cellStyle name="40% - Accent6 15 4 2" xfId="5758" xr:uid="{00000000-0005-0000-0000-000048160000}"/>
    <cellStyle name="40% - Accent6 15 5" xfId="5759" xr:uid="{00000000-0005-0000-0000-000049160000}"/>
    <cellStyle name="40% - Accent6 15 6" xfId="5760" xr:uid="{00000000-0005-0000-0000-00004A160000}"/>
    <cellStyle name="40% - Accent6 16" xfId="5761" xr:uid="{00000000-0005-0000-0000-00004B160000}"/>
    <cellStyle name="40% - Accent6 16 2" xfId="5762" xr:uid="{00000000-0005-0000-0000-00004C160000}"/>
    <cellStyle name="40% - Accent6 16 3" xfId="5763" xr:uid="{00000000-0005-0000-0000-00004D160000}"/>
    <cellStyle name="40% - Accent6 16 4" xfId="5764" xr:uid="{00000000-0005-0000-0000-00004E160000}"/>
    <cellStyle name="40% - Accent6 17" xfId="5765" xr:uid="{00000000-0005-0000-0000-00004F160000}"/>
    <cellStyle name="40% - Accent6 18" xfId="5766" xr:uid="{00000000-0005-0000-0000-000050160000}"/>
    <cellStyle name="40% - Accent6 19" xfId="5767" xr:uid="{00000000-0005-0000-0000-000051160000}"/>
    <cellStyle name="40% - Accent6 2" xfId="5768" xr:uid="{00000000-0005-0000-0000-000052160000}"/>
    <cellStyle name="40% - Accent6 2 2" xfId="5769" xr:uid="{00000000-0005-0000-0000-000053160000}"/>
    <cellStyle name="40% - Accent6 2 2 2" xfId="5770" xr:uid="{00000000-0005-0000-0000-000054160000}"/>
    <cellStyle name="40% - Accent6 2 2 2 2" xfId="5771" xr:uid="{00000000-0005-0000-0000-000055160000}"/>
    <cellStyle name="40% - Accent6 2 2 2 2 2" xfId="5772" xr:uid="{00000000-0005-0000-0000-000056160000}"/>
    <cellStyle name="40% - Accent6 2 2 2 2 3" xfId="5773" xr:uid="{00000000-0005-0000-0000-000057160000}"/>
    <cellStyle name="40% - Accent6 2 2 2 2 4" xfId="5774" xr:uid="{00000000-0005-0000-0000-000058160000}"/>
    <cellStyle name="40% - Accent6 2 2 2 3" xfId="5775" xr:uid="{00000000-0005-0000-0000-000059160000}"/>
    <cellStyle name="40% - Accent6 2 2 2 3 2" xfId="5776" xr:uid="{00000000-0005-0000-0000-00005A160000}"/>
    <cellStyle name="40% - Accent6 2 2 2 3 3" xfId="5777" xr:uid="{00000000-0005-0000-0000-00005B160000}"/>
    <cellStyle name="40% - Accent6 2 2 2 3 4" xfId="5778" xr:uid="{00000000-0005-0000-0000-00005C160000}"/>
    <cellStyle name="40% - Accent6 2 2 2 4" xfId="5779" xr:uid="{00000000-0005-0000-0000-00005D160000}"/>
    <cellStyle name="40% - Accent6 2 2 2 4 2" xfId="5780" xr:uid="{00000000-0005-0000-0000-00005E160000}"/>
    <cellStyle name="40% - Accent6 2 2 2 4 3" xfId="5781" xr:uid="{00000000-0005-0000-0000-00005F160000}"/>
    <cellStyle name="40% - Accent6 2 2 2 4 4" xfId="5782" xr:uid="{00000000-0005-0000-0000-000060160000}"/>
    <cellStyle name="40% - Accent6 2 2 2 5" xfId="5783" xr:uid="{00000000-0005-0000-0000-000061160000}"/>
    <cellStyle name="40% - Accent6 2 2 2 6" xfId="5784" xr:uid="{00000000-0005-0000-0000-000062160000}"/>
    <cellStyle name="40% - Accent6 2 2 3" xfId="5785" xr:uid="{00000000-0005-0000-0000-000063160000}"/>
    <cellStyle name="40% - Accent6 2 2 3 2" xfId="5786" xr:uid="{00000000-0005-0000-0000-000064160000}"/>
    <cellStyle name="40% - Accent6 2 2 3 3" xfId="5787" xr:uid="{00000000-0005-0000-0000-000065160000}"/>
    <cellStyle name="40% - Accent6 2 2 4" xfId="5788" xr:uid="{00000000-0005-0000-0000-000066160000}"/>
    <cellStyle name="40% - Accent6 2 2 4 2" xfId="5789" xr:uid="{00000000-0005-0000-0000-000067160000}"/>
    <cellStyle name="40% - Accent6 2 2 4 3" xfId="5790" xr:uid="{00000000-0005-0000-0000-000068160000}"/>
    <cellStyle name="40% - Accent6 2 2 4 4" xfId="5791" xr:uid="{00000000-0005-0000-0000-000069160000}"/>
    <cellStyle name="40% - Accent6 2 2 5" xfId="5792" xr:uid="{00000000-0005-0000-0000-00006A160000}"/>
    <cellStyle name="40% - Accent6 2 2 5 2" xfId="5793" xr:uid="{00000000-0005-0000-0000-00006B160000}"/>
    <cellStyle name="40% - Accent6 2 2 5 3" xfId="5794" xr:uid="{00000000-0005-0000-0000-00006C160000}"/>
    <cellStyle name="40% - Accent6 2 2 5 4" xfId="5795" xr:uid="{00000000-0005-0000-0000-00006D160000}"/>
    <cellStyle name="40% - Accent6 2 2 6" xfId="5796" xr:uid="{00000000-0005-0000-0000-00006E160000}"/>
    <cellStyle name="40% - Accent6 2 2 6 2" xfId="5797" xr:uid="{00000000-0005-0000-0000-00006F160000}"/>
    <cellStyle name="40% - Accent6 2 2 6 3" xfId="5798" xr:uid="{00000000-0005-0000-0000-000070160000}"/>
    <cellStyle name="40% - Accent6 2 2 6 4" xfId="5799" xr:uid="{00000000-0005-0000-0000-000071160000}"/>
    <cellStyle name="40% - Accent6 2 2 7" xfId="5800" xr:uid="{00000000-0005-0000-0000-000072160000}"/>
    <cellStyle name="40% - Accent6 2 2 8" xfId="5801" xr:uid="{00000000-0005-0000-0000-000073160000}"/>
    <cellStyle name="40% - Accent6 2 3" xfId="5802" xr:uid="{00000000-0005-0000-0000-000074160000}"/>
    <cellStyle name="40% - Accent6 2 3 2" xfId="5803" xr:uid="{00000000-0005-0000-0000-000075160000}"/>
    <cellStyle name="40% - Accent6 2 3 2 2" xfId="5804" xr:uid="{00000000-0005-0000-0000-000076160000}"/>
    <cellStyle name="40% - Accent6 2 3 2 3" xfId="5805" xr:uid="{00000000-0005-0000-0000-000077160000}"/>
    <cellStyle name="40% - Accent6 2 3 2 4" xfId="5806" xr:uid="{00000000-0005-0000-0000-000078160000}"/>
    <cellStyle name="40% - Accent6 2 3 3" xfId="5807" xr:uid="{00000000-0005-0000-0000-000079160000}"/>
    <cellStyle name="40% - Accent6 2 3 4" xfId="5808" xr:uid="{00000000-0005-0000-0000-00007A160000}"/>
    <cellStyle name="40% - Accent6 2 3 5" xfId="5809" xr:uid="{00000000-0005-0000-0000-00007B160000}"/>
    <cellStyle name="40% - Accent6 2 3 6" xfId="5810" xr:uid="{00000000-0005-0000-0000-00007C160000}"/>
    <cellStyle name="40% - Accent6 2 4" xfId="5811" xr:uid="{00000000-0005-0000-0000-00007D160000}"/>
    <cellStyle name="40% - Accent6 2 4 2" xfId="5812" xr:uid="{00000000-0005-0000-0000-00007E160000}"/>
    <cellStyle name="40% - Accent6 2 4 2 2" xfId="5813" xr:uid="{00000000-0005-0000-0000-00007F160000}"/>
    <cellStyle name="40% - Accent6 2 4 2 2 2" xfId="5814" xr:uid="{00000000-0005-0000-0000-000080160000}"/>
    <cellStyle name="40% - Accent6 2 4 2 2 3" xfId="5815" xr:uid="{00000000-0005-0000-0000-000081160000}"/>
    <cellStyle name="40% - Accent6 2 4 2 2 4" xfId="5816" xr:uid="{00000000-0005-0000-0000-000082160000}"/>
    <cellStyle name="40% - Accent6 2 4 2 3" xfId="5817" xr:uid="{00000000-0005-0000-0000-000083160000}"/>
    <cellStyle name="40% - Accent6 2 4 2 3 2" xfId="5818" xr:uid="{00000000-0005-0000-0000-000084160000}"/>
    <cellStyle name="40% - Accent6 2 4 2 3 3" xfId="5819" xr:uid="{00000000-0005-0000-0000-000085160000}"/>
    <cellStyle name="40% - Accent6 2 4 2 3 4" xfId="5820" xr:uid="{00000000-0005-0000-0000-000086160000}"/>
    <cellStyle name="40% - Accent6 2 4 2 4" xfId="5821" xr:uid="{00000000-0005-0000-0000-000087160000}"/>
    <cellStyle name="40% - Accent6 2 4 2 4 2" xfId="5822" xr:uid="{00000000-0005-0000-0000-000088160000}"/>
    <cellStyle name="40% - Accent6 2 4 2 4 3" xfId="5823" xr:uid="{00000000-0005-0000-0000-000089160000}"/>
    <cellStyle name="40% - Accent6 2 4 2 4 4" xfId="5824" xr:uid="{00000000-0005-0000-0000-00008A160000}"/>
    <cellStyle name="40% - Accent6 2 4 2 5" xfId="5825" xr:uid="{00000000-0005-0000-0000-00008B160000}"/>
    <cellStyle name="40% - Accent6 2 4 2 6" xfId="5826" xr:uid="{00000000-0005-0000-0000-00008C160000}"/>
    <cellStyle name="40% - Accent6 2 4 3" xfId="5827" xr:uid="{00000000-0005-0000-0000-00008D160000}"/>
    <cellStyle name="40% - Accent6 2 4 3 2" xfId="5828" xr:uid="{00000000-0005-0000-0000-00008E160000}"/>
    <cellStyle name="40% - Accent6 2 4 3 3" xfId="5829" xr:uid="{00000000-0005-0000-0000-00008F160000}"/>
    <cellStyle name="40% - Accent6 2 4 4" xfId="5830" xr:uid="{00000000-0005-0000-0000-000090160000}"/>
    <cellStyle name="40% - Accent6 2 4 4 2" xfId="5831" xr:uid="{00000000-0005-0000-0000-000091160000}"/>
    <cellStyle name="40% - Accent6 2 4 4 3" xfId="5832" xr:uid="{00000000-0005-0000-0000-000092160000}"/>
    <cellStyle name="40% - Accent6 2 4 4 4" xfId="5833" xr:uid="{00000000-0005-0000-0000-000093160000}"/>
    <cellStyle name="40% - Accent6 2 4 5" xfId="5834" xr:uid="{00000000-0005-0000-0000-000094160000}"/>
    <cellStyle name="40% - Accent6 2 4 5 2" xfId="5835" xr:uid="{00000000-0005-0000-0000-000095160000}"/>
    <cellStyle name="40% - Accent6 2 4 5 3" xfId="5836" xr:uid="{00000000-0005-0000-0000-000096160000}"/>
    <cellStyle name="40% - Accent6 2 4 5 4" xfId="5837" xr:uid="{00000000-0005-0000-0000-000097160000}"/>
    <cellStyle name="40% - Accent6 2 4 6" xfId="5838" xr:uid="{00000000-0005-0000-0000-000098160000}"/>
    <cellStyle name="40% - Accent6 2 4 6 2" xfId="5839" xr:uid="{00000000-0005-0000-0000-000099160000}"/>
    <cellStyle name="40% - Accent6 2 4 6 3" xfId="5840" xr:uid="{00000000-0005-0000-0000-00009A160000}"/>
    <cellStyle name="40% - Accent6 2 4 6 4" xfId="5841" xr:uid="{00000000-0005-0000-0000-00009B160000}"/>
    <cellStyle name="40% - Accent6 2 4 7" xfId="5842" xr:uid="{00000000-0005-0000-0000-00009C160000}"/>
    <cellStyle name="40% - Accent6 2 4 8" xfId="5843" xr:uid="{00000000-0005-0000-0000-00009D160000}"/>
    <cellStyle name="40% - Accent6 2 5" xfId="5844" xr:uid="{00000000-0005-0000-0000-00009E160000}"/>
    <cellStyle name="40% - Accent6 2 5 2" xfId="5845" xr:uid="{00000000-0005-0000-0000-00009F160000}"/>
    <cellStyle name="40% - Accent6 2 5 2 2" xfId="5846" xr:uid="{00000000-0005-0000-0000-0000A0160000}"/>
    <cellStyle name="40% - Accent6 2 5 2 3" xfId="5847" xr:uid="{00000000-0005-0000-0000-0000A1160000}"/>
    <cellStyle name="40% - Accent6 2 5 2 4" xfId="5848" xr:uid="{00000000-0005-0000-0000-0000A2160000}"/>
    <cellStyle name="40% - Accent6 2 5 2 5" xfId="5849" xr:uid="{00000000-0005-0000-0000-0000A3160000}"/>
    <cellStyle name="40% - Accent6 2 5 3" xfId="5850" xr:uid="{00000000-0005-0000-0000-0000A4160000}"/>
    <cellStyle name="40% - Accent6 2 5 3 2" xfId="5851" xr:uid="{00000000-0005-0000-0000-0000A5160000}"/>
    <cellStyle name="40% - Accent6 2 5 3 3" xfId="5852" xr:uid="{00000000-0005-0000-0000-0000A6160000}"/>
    <cellStyle name="40% - Accent6 2 5 3 4" xfId="5853" xr:uid="{00000000-0005-0000-0000-0000A7160000}"/>
    <cellStyle name="40% - Accent6 2 5 4" xfId="5854" xr:uid="{00000000-0005-0000-0000-0000A8160000}"/>
    <cellStyle name="40% - Accent6 2 5 4 2" xfId="5855" xr:uid="{00000000-0005-0000-0000-0000A9160000}"/>
    <cellStyle name="40% - Accent6 2 5 4 3" xfId="5856" xr:uid="{00000000-0005-0000-0000-0000AA160000}"/>
    <cellStyle name="40% - Accent6 2 5 4 4" xfId="5857" xr:uid="{00000000-0005-0000-0000-0000AB160000}"/>
    <cellStyle name="40% - Accent6 2 5 5" xfId="5858" xr:uid="{00000000-0005-0000-0000-0000AC160000}"/>
    <cellStyle name="40% - Accent6 2 5 5 2" xfId="5859" xr:uid="{00000000-0005-0000-0000-0000AD160000}"/>
    <cellStyle name="40% - Accent6 2 5 5 3" xfId="5860" xr:uid="{00000000-0005-0000-0000-0000AE160000}"/>
    <cellStyle name="40% - Accent6 2 5 5 4" xfId="5861" xr:uid="{00000000-0005-0000-0000-0000AF160000}"/>
    <cellStyle name="40% - Accent6 2 5 6" xfId="5862" xr:uid="{00000000-0005-0000-0000-0000B0160000}"/>
    <cellStyle name="40% - Accent6 2 5 7" xfId="5863" xr:uid="{00000000-0005-0000-0000-0000B1160000}"/>
    <cellStyle name="40% - Accent6 2 6" xfId="5864" xr:uid="{00000000-0005-0000-0000-0000B2160000}"/>
    <cellStyle name="40% - Accent6 2 6 2" xfId="5865" xr:uid="{00000000-0005-0000-0000-0000B3160000}"/>
    <cellStyle name="40% - Accent6 2 6 2 2" xfId="5866" xr:uid="{00000000-0005-0000-0000-0000B4160000}"/>
    <cellStyle name="40% - Accent6 2 6 2 3" xfId="5867" xr:uid="{00000000-0005-0000-0000-0000B5160000}"/>
    <cellStyle name="40% - Accent6 2 6 2 4" xfId="5868" xr:uid="{00000000-0005-0000-0000-0000B6160000}"/>
    <cellStyle name="40% - Accent6 2 6 3" xfId="5869" xr:uid="{00000000-0005-0000-0000-0000B7160000}"/>
    <cellStyle name="40% - Accent6 2 6 3 2" xfId="5870" xr:uid="{00000000-0005-0000-0000-0000B8160000}"/>
    <cellStyle name="40% - Accent6 2 6 3 3" xfId="5871" xr:uid="{00000000-0005-0000-0000-0000B9160000}"/>
    <cellStyle name="40% - Accent6 2 6 3 4" xfId="5872" xr:uid="{00000000-0005-0000-0000-0000BA160000}"/>
    <cellStyle name="40% - Accent6 2 6 4" xfId="5873" xr:uid="{00000000-0005-0000-0000-0000BB160000}"/>
    <cellStyle name="40% - Accent6 2 6 5" xfId="5874" xr:uid="{00000000-0005-0000-0000-0000BC160000}"/>
    <cellStyle name="40% - Accent6 2 6 6" xfId="5875" xr:uid="{00000000-0005-0000-0000-0000BD160000}"/>
    <cellStyle name="40% - Accent6 2 7" xfId="5876" xr:uid="{00000000-0005-0000-0000-0000BE160000}"/>
    <cellStyle name="40% - Accent6 2 7 2" xfId="5877" xr:uid="{00000000-0005-0000-0000-0000BF160000}"/>
    <cellStyle name="40% - Accent6 2 7 3" xfId="5878" xr:uid="{00000000-0005-0000-0000-0000C0160000}"/>
    <cellStyle name="40% - Accent6 2 8" xfId="5879" xr:uid="{00000000-0005-0000-0000-0000C1160000}"/>
    <cellStyle name="40% - Accent6 2 9" xfId="5880" xr:uid="{00000000-0005-0000-0000-0000C2160000}"/>
    <cellStyle name="40% - Accent6 2_AFS template" xfId="5881" xr:uid="{00000000-0005-0000-0000-0000C3160000}"/>
    <cellStyle name="40% - Accent6 3" xfId="5882" xr:uid="{00000000-0005-0000-0000-0000C4160000}"/>
    <cellStyle name="40% - Accent6 3 2" xfId="5883" xr:uid="{00000000-0005-0000-0000-0000C5160000}"/>
    <cellStyle name="40% - Accent6 3 2 2" xfId="5884" xr:uid="{00000000-0005-0000-0000-0000C6160000}"/>
    <cellStyle name="40% - Accent6 3 2 2 2" xfId="5885" xr:uid="{00000000-0005-0000-0000-0000C7160000}"/>
    <cellStyle name="40% - Accent6 3 2 2 3" xfId="5886" xr:uid="{00000000-0005-0000-0000-0000C8160000}"/>
    <cellStyle name="40% - Accent6 3 2 2 4" xfId="5887" xr:uid="{00000000-0005-0000-0000-0000C9160000}"/>
    <cellStyle name="40% - Accent6 3 2 3" xfId="5888" xr:uid="{00000000-0005-0000-0000-0000CA160000}"/>
    <cellStyle name="40% - Accent6 3 2 4" xfId="5889" xr:uid="{00000000-0005-0000-0000-0000CB160000}"/>
    <cellStyle name="40% - Accent6 3 2 5" xfId="5890" xr:uid="{00000000-0005-0000-0000-0000CC160000}"/>
    <cellStyle name="40% - Accent6 3 2 6" xfId="5891" xr:uid="{00000000-0005-0000-0000-0000CD160000}"/>
    <cellStyle name="40% - Accent6 3 3" xfId="5892" xr:uid="{00000000-0005-0000-0000-0000CE160000}"/>
    <cellStyle name="40% - Accent6 3 3 2" xfId="5893" xr:uid="{00000000-0005-0000-0000-0000CF160000}"/>
    <cellStyle name="40% - Accent6 3 3 2 2" xfId="5894" xr:uid="{00000000-0005-0000-0000-0000D0160000}"/>
    <cellStyle name="40% - Accent6 3 3 3" xfId="5895" xr:uid="{00000000-0005-0000-0000-0000D1160000}"/>
    <cellStyle name="40% - Accent6 3 3 3 2" xfId="5896" xr:uid="{00000000-0005-0000-0000-0000D2160000}"/>
    <cellStyle name="40% - Accent6 3 3 3 3" xfId="5897" xr:uid="{00000000-0005-0000-0000-0000D3160000}"/>
    <cellStyle name="40% - Accent6 3 3 3 4" xfId="5898" xr:uid="{00000000-0005-0000-0000-0000D4160000}"/>
    <cellStyle name="40% - Accent6 3 3 4" xfId="5899" xr:uid="{00000000-0005-0000-0000-0000D5160000}"/>
    <cellStyle name="40% - Accent6 3 3 5" xfId="5900" xr:uid="{00000000-0005-0000-0000-0000D6160000}"/>
    <cellStyle name="40% - Accent6 3 4" xfId="5901" xr:uid="{00000000-0005-0000-0000-0000D7160000}"/>
    <cellStyle name="40% - Accent6 3 4 2" xfId="5902" xr:uid="{00000000-0005-0000-0000-0000D8160000}"/>
    <cellStyle name="40% - Accent6 3 4 2 2" xfId="5903" xr:uid="{00000000-0005-0000-0000-0000D9160000}"/>
    <cellStyle name="40% - Accent6 3 4 2 3" xfId="5904" xr:uid="{00000000-0005-0000-0000-0000DA160000}"/>
    <cellStyle name="40% - Accent6 3 4 2 3 2" xfId="5905" xr:uid="{00000000-0005-0000-0000-0000DB160000}"/>
    <cellStyle name="40% - Accent6 3 4 2 3 3" xfId="5906" xr:uid="{00000000-0005-0000-0000-0000DC160000}"/>
    <cellStyle name="40% - Accent6 3 4 2 3 4" xfId="5907" xr:uid="{00000000-0005-0000-0000-0000DD160000}"/>
    <cellStyle name="40% - Accent6 3 4 2 4" xfId="5908" xr:uid="{00000000-0005-0000-0000-0000DE160000}"/>
    <cellStyle name="40% - Accent6 3 4 3" xfId="5909" xr:uid="{00000000-0005-0000-0000-0000DF160000}"/>
    <cellStyle name="40% - Accent6 3 4 3 2" xfId="5910" xr:uid="{00000000-0005-0000-0000-0000E0160000}"/>
    <cellStyle name="40% - Accent6 3 4 3 3" xfId="5911" xr:uid="{00000000-0005-0000-0000-0000E1160000}"/>
    <cellStyle name="40% - Accent6 3 4 4" xfId="5912" xr:uid="{00000000-0005-0000-0000-0000E2160000}"/>
    <cellStyle name="40% - Accent6 3 4 4 2" xfId="5913" xr:uid="{00000000-0005-0000-0000-0000E3160000}"/>
    <cellStyle name="40% - Accent6 3 4 4 3" xfId="5914" xr:uid="{00000000-0005-0000-0000-0000E4160000}"/>
    <cellStyle name="40% - Accent6 3 4 5" xfId="5915" xr:uid="{00000000-0005-0000-0000-0000E5160000}"/>
    <cellStyle name="40% - Accent6 3 4 6" xfId="5916" xr:uid="{00000000-0005-0000-0000-0000E6160000}"/>
    <cellStyle name="40% - Accent6 3 5" xfId="5917" xr:uid="{00000000-0005-0000-0000-0000E7160000}"/>
    <cellStyle name="40% - Accent6 3 5 2" xfId="5918" xr:uid="{00000000-0005-0000-0000-0000E8160000}"/>
    <cellStyle name="40% - Accent6 3 5 2 2" xfId="5919" xr:uid="{00000000-0005-0000-0000-0000E9160000}"/>
    <cellStyle name="40% - Accent6 3 5 2 3" xfId="5920" xr:uid="{00000000-0005-0000-0000-0000EA160000}"/>
    <cellStyle name="40% - Accent6 3 5 2 4" xfId="5921" xr:uid="{00000000-0005-0000-0000-0000EB160000}"/>
    <cellStyle name="40% - Accent6 3 5 3" xfId="5922" xr:uid="{00000000-0005-0000-0000-0000EC160000}"/>
    <cellStyle name="40% - Accent6 3 5 3 2" xfId="5923" xr:uid="{00000000-0005-0000-0000-0000ED160000}"/>
    <cellStyle name="40% - Accent6 3 5 3 3" xfId="5924" xr:uid="{00000000-0005-0000-0000-0000EE160000}"/>
    <cellStyle name="40% - Accent6 3 5 3 4" xfId="5925" xr:uid="{00000000-0005-0000-0000-0000EF160000}"/>
    <cellStyle name="40% - Accent6 3 5 4" xfId="5926" xr:uid="{00000000-0005-0000-0000-0000F0160000}"/>
    <cellStyle name="40% - Accent6 3 5 4 2" xfId="5927" xr:uid="{00000000-0005-0000-0000-0000F1160000}"/>
    <cellStyle name="40% - Accent6 3 5 4 3" xfId="5928" xr:uid="{00000000-0005-0000-0000-0000F2160000}"/>
    <cellStyle name="40% - Accent6 3 5 5" xfId="5929" xr:uid="{00000000-0005-0000-0000-0000F3160000}"/>
    <cellStyle name="40% - Accent6 3 5 6" xfId="5930" xr:uid="{00000000-0005-0000-0000-0000F4160000}"/>
    <cellStyle name="40% - Accent6 3 6" xfId="5931" xr:uid="{00000000-0005-0000-0000-0000F5160000}"/>
    <cellStyle name="40% - Accent6 3 6 2" xfId="5932" xr:uid="{00000000-0005-0000-0000-0000F6160000}"/>
    <cellStyle name="40% - Accent6 3 6 3" xfId="5933" xr:uid="{00000000-0005-0000-0000-0000F7160000}"/>
    <cellStyle name="40% - Accent6 3 6 4" xfId="5934" xr:uid="{00000000-0005-0000-0000-0000F8160000}"/>
    <cellStyle name="40% - Accent6 3 7" xfId="5935" xr:uid="{00000000-0005-0000-0000-0000F9160000}"/>
    <cellStyle name="40% - Accent6 3 7 2" xfId="5936" xr:uid="{00000000-0005-0000-0000-0000FA160000}"/>
    <cellStyle name="40% - Accent6 3 7 3" xfId="5937" xr:uid="{00000000-0005-0000-0000-0000FB160000}"/>
    <cellStyle name="40% - Accent6 3 7 4" xfId="5938" xr:uid="{00000000-0005-0000-0000-0000FC160000}"/>
    <cellStyle name="40% - Accent6 3 8" xfId="5939" xr:uid="{00000000-0005-0000-0000-0000FD160000}"/>
    <cellStyle name="40% - Accent6 3 9" xfId="5940" xr:uid="{00000000-0005-0000-0000-0000FE160000}"/>
    <cellStyle name="40% - Accent6 3_AFS template" xfId="5941" xr:uid="{00000000-0005-0000-0000-0000FF160000}"/>
    <cellStyle name="40% - Accent6 4" xfId="5942" xr:uid="{00000000-0005-0000-0000-000000170000}"/>
    <cellStyle name="40% - Accent6 4 2" xfId="5943" xr:uid="{00000000-0005-0000-0000-000001170000}"/>
    <cellStyle name="40% - Accent6 4 2 2" xfId="5944" xr:uid="{00000000-0005-0000-0000-000002170000}"/>
    <cellStyle name="40% - Accent6 4 2 3" xfId="5945" xr:uid="{00000000-0005-0000-0000-000003170000}"/>
    <cellStyle name="40% - Accent6 4 2 4" xfId="5946" xr:uid="{00000000-0005-0000-0000-000004170000}"/>
    <cellStyle name="40% - Accent6 4 3" xfId="5947" xr:uid="{00000000-0005-0000-0000-000005170000}"/>
    <cellStyle name="40% - Accent6 4 3 2" xfId="5948" xr:uid="{00000000-0005-0000-0000-000006170000}"/>
    <cellStyle name="40% - Accent6 4 3 2 2" xfId="5949" xr:uid="{00000000-0005-0000-0000-000007170000}"/>
    <cellStyle name="40% - Accent6 4 3 2 3" xfId="5950" xr:uid="{00000000-0005-0000-0000-000008170000}"/>
    <cellStyle name="40% - Accent6 4 3 2 4" xfId="5951" xr:uid="{00000000-0005-0000-0000-000009170000}"/>
    <cellStyle name="40% - Accent6 4 3 2 5" xfId="5952" xr:uid="{00000000-0005-0000-0000-00000A170000}"/>
    <cellStyle name="40% - Accent6 4 3 3" xfId="5953" xr:uid="{00000000-0005-0000-0000-00000B170000}"/>
    <cellStyle name="40% - Accent6 4 3 4" xfId="5954" xr:uid="{00000000-0005-0000-0000-00000C170000}"/>
    <cellStyle name="40% - Accent6 4 3 4 2" xfId="5955" xr:uid="{00000000-0005-0000-0000-00000D170000}"/>
    <cellStyle name="40% - Accent6 4 4" xfId="5956" xr:uid="{00000000-0005-0000-0000-00000E170000}"/>
    <cellStyle name="40% - Accent6 4 4 2" xfId="5957" xr:uid="{00000000-0005-0000-0000-00000F170000}"/>
    <cellStyle name="40% - Accent6 4 4 2 2" xfId="5958" xr:uid="{00000000-0005-0000-0000-000010170000}"/>
    <cellStyle name="40% - Accent6 4 4 2 3" xfId="5959" xr:uid="{00000000-0005-0000-0000-000011170000}"/>
    <cellStyle name="40% - Accent6 4 4 3" xfId="5960" xr:uid="{00000000-0005-0000-0000-000012170000}"/>
    <cellStyle name="40% - Accent6 4 5" xfId="5961" xr:uid="{00000000-0005-0000-0000-000013170000}"/>
    <cellStyle name="40% - Accent6 4 5 2" xfId="5962" xr:uid="{00000000-0005-0000-0000-000014170000}"/>
    <cellStyle name="40% - Accent6 4 6" xfId="5963" xr:uid="{00000000-0005-0000-0000-000015170000}"/>
    <cellStyle name="40% - Accent6 4 7" xfId="5964" xr:uid="{00000000-0005-0000-0000-000016170000}"/>
    <cellStyle name="40% - Accent6 5" xfId="5965" xr:uid="{00000000-0005-0000-0000-000017170000}"/>
    <cellStyle name="40% - Accent6 5 2" xfId="5966" xr:uid="{00000000-0005-0000-0000-000018170000}"/>
    <cellStyle name="40% - Accent6 5 2 2" xfId="5967" xr:uid="{00000000-0005-0000-0000-000019170000}"/>
    <cellStyle name="40% - Accent6 5 2 3" xfId="5968" xr:uid="{00000000-0005-0000-0000-00001A170000}"/>
    <cellStyle name="40% - Accent6 5 2 4" xfId="5969" xr:uid="{00000000-0005-0000-0000-00001B170000}"/>
    <cellStyle name="40% - Accent6 5 3" xfId="5970" xr:uid="{00000000-0005-0000-0000-00001C170000}"/>
    <cellStyle name="40% - Accent6 5 4" xfId="5971" xr:uid="{00000000-0005-0000-0000-00001D170000}"/>
    <cellStyle name="40% - Accent6 5 5" xfId="5972" xr:uid="{00000000-0005-0000-0000-00001E170000}"/>
    <cellStyle name="40% - Accent6 5 6" xfId="5973" xr:uid="{00000000-0005-0000-0000-00001F170000}"/>
    <cellStyle name="40% - Accent6 6" xfId="5974" xr:uid="{00000000-0005-0000-0000-000020170000}"/>
    <cellStyle name="40% - Accent6 6 2" xfId="5975" xr:uid="{00000000-0005-0000-0000-000021170000}"/>
    <cellStyle name="40% - Accent6 6 2 2" xfId="5976" xr:uid="{00000000-0005-0000-0000-000022170000}"/>
    <cellStyle name="40% - Accent6 6 2 3" xfId="5977" xr:uid="{00000000-0005-0000-0000-000023170000}"/>
    <cellStyle name="40% - Accent6 6 2 4" xfId="5978" xr:uid="{00000000-0005-0000-0000-000024170000}"/>
    <cellStyle name="40% - Accent6 6 3" xfId="5979" xr:uid="{00000000-0005-0000-0000-000025170000}"/>
    <cellStyle name="40% - Accent6 6 4" xfId="5980" xr:uid="{00000000-0005-0000-0000-000026170000}"/>
    <cellStyle name="40% - Accent6 6 5" xfId="5981" xr:uid="{00000000-0005-0000-0000-000027170000}"/>
    <cellStyle name="40% - Accent6 6 6" xfId="5982" xr:uid="{00000000-0005-0000-0000-000028170000}"/>
    <cellStyle name="40% - Accent6 7" xfId="5983" xr:uid="{00000000-0005-0000-0000-000029170000}"/>
    <cellStyle name="40% - Accent6 7 2" xfId="5984" xr:uid="{00000000-0005-0000-0000-00002A170000}"/>
    <cellStyle name="40% - Accent6 7 2 2" xfId="5985" xr:uid="{00000000-0005-0000-0000-00002B170000}"/>
    <cellStyle name="40% - Accent6 7 2 3" xfId="5986" xr:uid="{00000000-0005-0000-0000-00002C170000}"/>
    <cellStyle name="40% - Accent6 7 2 4" xfId="5987" xr:uid="{00000000-0005-0000-0000-00002D170000}"/>
    <cellStyle name="40% - Accent6 7 3" xfId="5988" xr:uid="{00000000-0005-0000-0000-00002E170000}"/>
    <cellStyle name="40% - Accent6 7 4" xfId="5989" xr:uid="{00000000-0005-0000-0000-00002F170000}"/>
    <cellStyle name="40% - Accent6 7 5" xfId="5990" xr:uid="{00000000-0005-0000-0000-000030170000}"/>
    <cellStyle name="40% - Accent6 7 6" xfId="5991" xr:uid="{00000000-0005-0000-0000-000031170000}"/>
    <cellStyle name="40% - Accent6 8" xfId="5992" xr:uid="{00000000-0005-0000-0000-000032170000}"/>
    <cellStyle name="40% - Accent6 8 2" xfId="5993" xr:uid="{00000000-0005-0000-0000-000033170000}"/>
    <cellStyle name="40% - Accent6 8 2 2" xfId="5994" xr:uid="{00000000-0005-0000-0000-000034170000}"/>
    <cellStyle name="40% - Accent6 8 2 3" xfId="5995" xr:uid="{00000000-0005-0000-0000-000035170000}"/>
    <cellStyle name="40% - Accent6 8 2 4" xfId="5996" xr:uid="{00000000-0005-0000-0000-000036170000}"/>
    <cellStyle name="40% - Accent6 8 3" xfId="5997" xr:uid="{00000000-0005-0000-0000-000037170000}"/>
    <cellStyle name="40% - Accent6 8 4" xfId="5998" xr:uid="{00000000-0005-0000-0000-000038170000}"/>
    <cellStyle name="40% - Accent6 8 5" xfId="5999" xr:uid="{00000000-0005-0000-0000-000039170000}"/>
    <cellStyle name="40% - Accent6 8 6" xfId="6000" xr:uid="{00000000-0005-0000-0000-00003A170000}"/>
    <cellStyle name="40% - Accent6 9" xfId="6001" xr:uid="{00000000-0005-0000-0000-00003B170000}"/>
    <cellStyle name="40% - Accent6 9 2" xfId="6002" xr:uid="{00000000-0005-0000-0000-00003C170000}"/>
    <cellStyle name="40% - Accent6 9 2 2" xfId="6003" xr:uid="{00000000-0005-0000-0000-00003D170000}"/>
    <cellStyle name="40% - Accent6 9 2 3" xfId="6004" xr:uid="{00000000-0005-0000-0000-00003E170000}"/>
    <cellStyle name="40% - Accent6 9 2 4" xfId="6005" xr:uid="{00000000-0005-0000-0000-00003F170000}"/>
    <cellStyle name="40% - Accent6 9 3" xfId="6006" xr:uid="{00000000-0005-0000-0000-000040170000}"/>
    <cellStyle name="40% - Accent6 9 4" xfId="6007" xr:uid="{00000000-0005-0000-0000-000041170000}"/>
    <cellStyle name="40% - Accent6 9 5" xfId="6008" xr:uid="{00000000-0005-0000-0000-000042170000}"/>
    <cellStyle name="40% - Accent6 9 6" xfId="6009" xr:uid="{00000000-0005-0000-0000-000043170000}"/>
    <cellStyle name="60% - Accent1 10" xfId="6010" xr:uid="{00000000-0005-0000-0000-000044170000}"/>
    <cellStyle name="60% - Accent1 2" xfId="6011" xr:uid="{00000000-0005-0000-0000-000045170000}"/>
    <cellStyle name="60% - Accent1 2 2" xfId="6012" xr:uid="{00000000-0005-0000-0000-000046170000}"/>
    <cellStyle name="60% - Accent1 2 2 2" xfId="6013" xr:uid="{00000000-0005-0000-0000-000047170000}"/>
    <cellStyle name="60% - Accent1 2 2 2 2" xfId="6014" xr:uid="{00000000-0005-0000-0000-000048170000}"/>
    <cellStyle name="60% - Accent1 2 2 2 3" xfId="6015" xr:uid="{00000000-0005-0000-0000-000049170000}"/>
    <cellStyle name="60% - Accent1 2 2 2 4" xfId="6016" xr:uid="{00000000-0005-0000-0000-00004A170000}"/>
    <cellStyle name="60% - Accent1 2 2 3" xfId="6017" xr:uid="{00000000-0005-0000-0000-00004B170000}"/>
    <cellStyle name="60% - Accent1 2 2 4" xfId="6018" xr:uid="{00000000-0005-0000-0000-00004C170000}"/>
    <cellStyle name="60% - Accent1 2 2 5" xfId="6019" xr:uid="{00000000-0005-0000-0000-00004D170000}"/>
    <cellStyle name="60% - Accent1 2 2 6" xfId="6020" xr:uid="{00000000-0005-0000-0000-00004E170000}"/>
    <cellStyle name="60% - Accent1 2 3" xfId="6021" xr:uid="{00000000-0005-0000-0000-00004F170000}"/>
    <cellStyle name="60% - Accent1 2 3 2" xfId="6022" xr:uid="{00000000-0005-0000-0000-000050170000}"/>
    <cellStyle name="60% - Accent1 2 3 2 2" xfId="6023" xr:uid="{00000000-0005-0000-0000-000051170000}"/>
    <cellStyle name="60% - Accent1 2 3 2 3" xfId="6024" xr:uid="{00000000-0005-0000-0000-000052170000}"/>
    <cellStyle name="60% - Accent1 2 3 2 4" xfId="6025" xr:uid="{00000000-0005-0000-0000-000053170000}"/>
    <cellStyle name="60% - Accent1 2 3 3" xfId="6026" xr:uid="{00000000-0005-0000-0000-000054170000}"/>
    <cellStyle name="60% - Accent1 2 3 4" xfId="6027" xr:uid="{00000000-0005-0000-0000-000055170000}"/>
    <cellStyle name="60% - Accent1 2 3 4 2" xfId="6028" xr:uid="{00000000-0005-0000-0000-000056170000}"/>
    <cellStyle name="60% - Accent1 2 3 5" xfId="6029" xr:uid="{00000000-0005-0000-0000-000057170000}"/>
    <cellStyle name="60% - Accent1 2 3 6" xfId="6030" xr:uid="{00000000-0005-0000-0000-000058170000}"/>
    <cellStyle name="60% - Accent1 2 4" xfId="6031" xr:uid="{00000000-0005-0000-0000-000059170000}"/>
    <cellStyle name="60% - Accent1 2 4 2" xfId="6032" xr:uid="{00000000-0005-0000-0000-00005A170000}"/>
    <cellStyle name="60% - Accent1 2 4 2 2" xfId="6033" xr:uid="{00000000-0005-0000-0000-00005B170000}"/>
    <cellStyle name="60% - Accent1 2 4 3" xfId="6034" xr:uid="{00000000-0005-0000-0000-00005C170000}"/>
    <cellStyle name="60% - Accent1 2 4 4" xfId="6035" xr:uid="{00000000-0005-0000-0000-00005D170000}"/>
    <cellStyle name="60% - Accent1 2 4 5" xfId="6036" xr:uid="{00000000-0005-0000-0000-00005E170000}"/>
    <cellStyle name="60% - Accent1 2 5" xfId="6037" xr:uid="{00000000-0005-0000-0000-00005F170000}"/>
    <cellStyle name="60% - Accent1 2 6" xfId="6038" xr:uid="{00000000-0005-0000-0000-000060170000}"/>
    <cellStyle name="60% - Accent1 2_AFS template" xfId="6039" xr:uid="{00000000-0005-0000-0000-000061170000}"/>
    <cellStyle name="60% - Accent1 3" xfId="6040" xr:uid="{00000000-0005-0000-0000-000062170000}"/>
    <cellStyle name="60% - Accent1 3 2" xfId="6041" xr:uid="{00000000-0005-0000-0000-000063170000}"/>
    <cellStyle name="60% - Accent1 3 2 2" xfId="6042" xr:uid="{00000000-0005-0000-0000-000064170000}"/>
    <cellStyle name="60% - Accent1 3 2 2 2" xfId="6043" xr:uid="{00000000-0005-0000-0000-000065170000}"/>
    <cellStyle name="60% - Accent1 3 2 2 3" xfId="6044" xr:uid="{00000000-0005-0000-0000-000066170000}"/>
    <cellStyle name="60% - Accent1 3 2 2 4" xfId="6045" xr:uid="{00000000-0005-0000-0000-000067170000}"/>
    <cellStyle name="60% - Accent1 3 2 3" xfId="6046" xr:uid="{00000000-0005-0000-0000-000068170000}"/>
    <cellStyle name="60% - Accent1 3 2 4" xfId="6047" xr:uid="{00000000-0005-0000-0000-000069170000}"/>
    <cellStyle name="60% - Accent1 3 2 5" xfId="6048" xr:uid="{00000000-0005-0000-0000-00006A170000}"/>
    <cellStyle name="60% - Accent1 3 2 6" xfId="6049" xr:uid="{00000000-0005-0000-0000-00006B170000}"/>
    <cellStyle name="60% - Accent1 3 3" xfId="6050" xr:uid="{00000000-0005-0000-0000-00006C170000}"/>
    <cellStyle name="60% - Accent1 3 3 2" xfId="6051" xr:uid="{00000000-0005-0000-0000-00006D170000}"/>
    <cellStyle name="60% - Accent1 3 3 2 2" xfId="6052" xr:uid="{00000000-0005-0000-0000-00006E170000}"/>
    <cellStyle name="60% - Accent1 3 3 3" xfId="6053" xr:uid="{00000000-0005-0000-0000-00006F170000}"/>
    <cellStyle name="60% - Accent1 3 3 4" xfId="6054" xr:uid="{00000000-0005-0000-0000-000070170000}"/>
    <cellStyle name="60% - Accent1 3 3 5" xfId="6055" xr:uid="{00000000-0005-0000-0000-000071170000}"/>
    <cellStyle name="60% - Accent1 3 4" xfId="6056" xr:uid="{00000000-0005-0000-0000-000072170000}"/>
    <cellStyle name="60% - Accent1 3 4 2" xfId="6057" xr:uid="{00000000-0005-0000-0000-000073170000}"/>
    <cellStyle name="60% - Accent1 3 4 3" xfId="6058" xr:uid="{00000000-0005-0000-0000-000074170000}"/>
    <cellStyle name="60% - Accent1 3 5" xfId="6059" xr:uid="{00000000-0005-0000-0000-000075170000}"/>
    <cellStyle name="60% - Accent1 3 5 2" xfId="6060" xr:uid="{00000000-0005-0000-0000-000076170000}"/>
    <cellStyle name="60% - Accent1 3 5 3" xfId="6061" xr:uid="{00000000-0005-0000-0000-000077170000}"/>
    <cellStyle name="60% - Accent1 3 6" xfId="6062" xr:uid="{00000000-0005-0000-0000-000078170000}"/>
    <cellStyle name="60% - Accent1 3_AFS template" xfId="6063" xr:uid="{00000000-0005-0000-0000-000079170000}"/>
    <cellStyle name="60% - Accent1 4" xfId="6064" xr:uid="{00000000-0005-0000-0000-00007A170000}"/>
    <cellStyle name="60% - Accent1 4 2" xfId="6065" xr:uid="{00000000-0005-0000-0000-00007B170000}"/>
    <cellStyle name="60% - Accent1 4 2 2" xfId="6066" xr:uid="{00000000-0005-0000-0000-00007C170000}"/>
    <cellStyle name="60% - Accent1 4 2 3" xfId="6067" xr:uid="{00000000-0005-0000-0000-00007D170000}"/>
    <cellStyle name="60% - Accent1 4 2 4" xfId="6068" xr:uid="{00000000-0005-0000-0000-00007E170000}"/>
    <cellStyle name="60% - Accent1 4 2 4 2" xfId="6069" xr:uid="{00000000-0005-0000-0000-00007F170000}"/>
    <cellStyle name="60% - Accent1 4 3" xfId="6070" xr:uid="{00000000-0005-0000-0000-000080170000}"/>
    <cellStyle name="60% - Accent1 4 3 2" xfId="6071" xr:uid="{00000000-0005-0000-0000-000081170000}"/>
    <cellStyle name="60% - Accent1 4 4" xfId="6072" xr:uid="{00000000-0005-0000-0000-000082170000}"/>
    <cellStyle name="60% - Accent1 4 5" xfId="6073" xr:uid="{00000000-0005-0000-0000-000083170000}"/>
    <cellStyle name="60% - Accent1 4 6" xfId="6074" xr:uid="{00000000-0005-0000-0000-000084170000}"/>
    <cellStyle name="60% - Accent1 5" xfId="6075" xr:uid="{00000000-0005-0000-0000-000085170000}"/>
    <cellStyle name="60% - Accent1 5 2" xfId="6076" xr:uid="{00000000-0005-0000-0000-000086170000}"/>
    <cellStyle name="60% - Accent1 5 3" xfId="6077" xr:uid="{00000000-0005-0000-0000-000087170000}"/>
    <cellStyle name="60% - Accent1 5 4" xfId="6078" xr:uid="{00000000-0005-0000-0000-000088170000}"/>
    <cellStyle name="60% - Accent1 6" xfId="6079" xr:uid="{00000000-0005-0000-0000-000089170000}"/>
    <cellStyle name="60% - Accent1 7" xfId="6080" xr:uid="{00000000-0005-0000-0000-00008A170000}"/>
    <cellStyle name="60% - Accent1 8" xfId="6081" xr:uid="{00000000-0005-0000-0000-00008B170000}"/>
    <cellStyle name="60% - Accent1 9" xfId="6082" xr:uid="{00000000-0005-0000-0000-00008C170000}"/>
    <cellStyle name="60% - Accent2 10" xfId="6083" xr:uid="{00000000-0005-0000-0000-00008D170000}"/>
    <cellStyle name="60% - Accent2 2" xfId="6084" xr:uid="{00000000-0005-0000-0000-00008E170000}"/>
    <cellStyle name="60% - Accent2 2 2" xfId="6085" xr:uid="{00000000-0005-0000-0000-00008F170000}"/>
    <cellStyle name="60% - Accent2 2 2 2" xfId="6086" xr:uid="{00000000-0005-0000-0000-000090170000}"/>
    <cellStyle name="60% - Accent2 2 2 3" xfId="6087" xr:uid="{00000000-0005-0000-0000-000091170000}"/>
    <cellStyle name="60% - Accent2 2 3" xfId="6088" xr:uid="{00000000-0005-0000-0000-000092170000}"/>
    <cellStyle name="60% - Accent2 2 3 2" xfId="6089" xr:uid="{00000000-0005-0000-0000-000093170000}"/>
    <cellStyle name="60% - Accent2 2 3 3" xfId="6090" xr:uid="{00000000-0005-0000-0000-000094170000}"/>
    <cellStyle name="60% - Accent2 2 3 4" xfId="6091" xr:uid="{00000000-0005-0000-0000-000095170000}"/>
    <cellStyle name="60% - Accent2 2 4" xfId="6092" xr:uid="{00000000-0005-0000-0000-000096170000}"/>
    <cellStyle name="60% - Accent2 2 4 2" xfId="6093" xr:uid="{00000000-0005-0000-0000-000097170000}"/>
    <cellStyle name="60% - Accent2 2 4 3" xfId="6094" xr:uid="{00000000-0005-0000-0000-000098170000}"/>
    <cellStyle name="60% - Accent2 2 5" xfId="6095" xr:uid="{00000000-0005-0000-0000-000099170000}"/>
    <cellStyle name="60% - Accent2 2 6" xfId="6096" xr:uid="{00000000-0005-0000-0000-00009A170000}"/>
    <cellStyle name="60% - Accent2 2_AFS template" xfId="6097" xr:uid="{00000000-0005-0000-0000-00009B170000}"/>
    <cellStyle name="60% - Accent2 3" xfId="6098" xr:uid="{00000000-0005-0000-0000-00009C170000}"/>
    <cellStyle name="60% - Accent2 3 2" xfId="6099" xr:uid="{00000000-0005-0000-0000-00009D170000}"/>
    <cellStyle name="60% - Accent2 3 2 2" xfId="6100" xr:uid="{00000000-0005-0000-0000-00009E170000}"/>
    <cellStyle name="60% - Accent2 3 2 3" xfId="6101" xr:uid="{00000000-0005-0000-0000-00009F170000}"/>
    <cellStyle name="60% - Accent2 3 3" xfId="6102" xr:uid="{00000000-0005-0000-0000-0000A0170000}"/>
    <cellStyle name="60% - Accent2 3 3 2" xfId="6103" xr:uid="{00000000-0005-0000-0000-0000A1170000}"/>
    <cellStyle name="60% - Accent2 3 3 3" xfId="6104" xr:uid="{00000000-0005-0000-0000-0000A2170000}"/>
    <cellStyle name="60% - Accent2 3 4" xfId="6105" xr:uid="{00000000-0005-0000-0000-0000A3170000}"/>
    <cellStyle name="60% - Accent2 3 4 2" xfId="6106" xr:uid="{00000000-0005-0000-0000-0000A4170000}"/>
    <cellStyle name="60% - Accent2 3 4 3" xfId="6107" xr:uid="{00000000-0005-0000-0000-0000A5170000}"/>
    <cellStyle name="60% - Accent2 3 5" xfId="6108" xr:uid="{00000000-0005-0000-0000-0000A6170000}"/>
    <cellStyle name="60% - Accent2 3_AFS template" xfId="6109" xr:uid="{00000000-0005-0000-0000-0000A7170000}"/>
    <cellStyle name="60% - Accent2 4" xfId="6110" xr:uid="{00000000-0005-0000-0000-0000A8170000}"/>
    <cellStyle name="60% - Accent2 4 2" xfId="6111" xr:uid="{00000000-0005-0000-0000-0000A9170000}"/>
    <cellStyle name="60% - Accent2 4 2 2" xfId="6112" xr:uid="{00000000-0005-0000-0000-0000AA170000}"/>
    <cellStyle name="60% - Accent2 4 3" xfId="6113" xr:uid="{00000000-0005-0000-0000-0000AB170000}"/>
    <cellStyle name="60% - Accent2 4 3 2" xfId="6114" xr:uid="{00000000-0005-0000-0000-0000AC170000}"/>
    <cellStyle name="60% - Accent2 5" xfId="6115" xr:uid="{00000000-0005-0000-0000-0000AD170000}"/>
    <cellStyle name="60% - Accent2 6" xfId="6116" xr:uid="{00000000-0005-0000-0000-0000AE170000}"/>
    <cellStyle name="60% - Accent2 7" xfId="6117" xr:uid="{00000000-0005-0000-0000-0000AF170000}"/>
    <cellStyle name="60% - Accent2 8" xfId="6118" xr:uid="{00000000-0005-0000-0000-0000B0170000}"/>
    <cellStyle name="60% - Accent2 9" xfId="6119" xr:uid="{00000000-0005-0000-0000-0000B1170000}"/>
    <cellStyle name="60% - Accent3 10" xfId="6120" xr:uid="{00000000-0005-0000-0000-0000B2170000}"/>
    <cellStyle name="60% - Accent3 2" xfId="6121" xr:uid="{00000000-0005-0000-0000-0000B3170000}"/>
    <cellStyle name="60% - Accent3 2 2" xfId="6122" xr:uid="{00000000-0005-0000-0000-0000B4170000}"/>
    <cellStyle name="60% - Accent3 2 2 2" xfId="6123" xr:uid="{00000000-0005-0000-0000-0000B5170000}"/>
    <cellStyle name="60% - Accent3 2 2 2 2" xfId="6124" xr:uid="{00000000-0005-0000-0000-0000B6170000}"/>
    <cellStyle name="60% - Accent3 2 2 2 3" xfId="6125" xr:uid="{00000000-0005-0000-0000-0000B7170000}"/>
    <cellStyle name="60% - Accent3 2 2 2 4" xfId="6126" xr:uid="{00000000-0005-0000-0000-0000B8170000}"/>
    <cellStyle name="60% - Accent3 2 2 3" xfId="6127" xr:uid="{00000000-0005-0000-0000-0000B9170000}"/>
    <cellStyle name="60% - Accent3 2 2 4" xfId="6128" xr:uid="{00000000-0005-0000-0000-0000BA170000}"/>
    <cellStyle name="60% - Accent3 2 2 5" xfId="6129" xr:uid="{00000000-0005-0000-0000-0000BB170000}"/>
    <cellStyle name="60% - Accent3 2 2 6" xfId="6130" xr:uid="{00000000-0005-0000-0000-0000BC170000}"/>
    <cellStyle name="60% - Accent3 2 3" xfId="6131" xr:uid="{00000000-0005-0000-0000-0000BD170000}"/>
    <cellStyle name="60% - Accent3 2 3 2" xfId="6132" xr:uid="{00000000-0005-0000-0000-0000BE170000}"/>
    <cellStyle name="60% - Accent3 2 3 2 2" xfId="6133" xr:uid="{00000000-0005-0000-0000-0000BF170000}"/>
    <cellStyle name="60% - Accent3 2 3 2 3" xfId="6134" xr:uid="{00000000-0005-0000-0000-0000C0170000}"/>
    <cellStyle name="60% - Accent3 2 3 2 4" xfId="6135" xr:uid="{00000000-0005-0000-0000-0000C1170000}"/>
    <cellStyle name="60% - Accent3 2 3 3" xfId="6136" xr:uid="{00000000-0005-0000-0000-0000C2170000}"/>
    <cellStyle name="60% - Accent3 2 3 4" xfId="6137" xr:uid="{00000000-0005-0000-0000-0000C3170000}"/>
    <cellStyle name="60% - Accent3 2 3 4 2" xfId="6138" xr:uid="{00000000-0005-0000-0000-0000C4170000}"/>
    <cellStyle name="60% - Accent3 2 3 5" xfId="6139" xr:uid="{00000000-0005-0000-0000-0000C5170000}"/>
    <cellStyle name="60% - Accent3 2 3 6" xfId="6140" xr:uid="{00000000-0005-0000-0000-0000C6170000}"/>
    <cellStyle name="60% - Accent3 2 4" xfId="6141" xr:uid="{00000000-0005-0000-0000-0000C7170000}"/>
    <cellStyle name="60% - Accent3 2 4 2" xfId="6142" xr:uid="{00000000-0005-0000-0000-0000C8170000}"/>
    <cellStyle name="60% - Accent3 2 4 2 2" xfId="6143" xr:uid="{00000000-0005-0000-0000-0000C9170000}"/>
    <cellStyle name="60% - Accent3 2 4 3" xfId="6144" xr:uid="{00000000-0005-0000-0000-0000CA170000}"/>
    <cellStyle name="60% - Accent3 2 4 4" xfId="6145" xr:uid="{00000000-0005-0000-0000-0000CB170000}"/>
    <cellStyle name="60% - Accent3 2 4 5" xfId="6146" xr:uid="{00000000-0005-0000-0000-0000CC170000}"/>
    <cellStyle name="60% - Accent3 2 5" xfId="6147" xr:uid="{00000000-0005-0000-0000-0000CD170000}"/>
    <cellStyle name="60% - Accent3 2 6" xfId="6148" xr:uid="{00000000-0005-0000-0000-0000CE170000}"/>
    <cellStyle name="60% - Accent3 2_AFS template" xfId="6149" xr:uid="{00000000-0005-0000-0000-0000CF170000}"/>
    <cellStyle name="60% - Accent3 3" xfId="6150" xr:uid="{00000000-0005-0000-0000-0000D0170000}"/>
    <cellStyle name="60% - Accent3 3 2" xfId="6151" xr:uid="{00000000-0005-0000-0000-0000D1170000}"/>
    <cellStyle name="60% - Accent3 3 2 2" xfId="6152" xr:uid="{00000000-0005-0000-0000-0000D2170000}"/>
    <cellStyle name="60% - Accent3 3 2 2 2" xfId="6153" xr:uid="{00000000-0005-0000-0000-0000D3170000}"/>
    <cellStyle name="60% - Accent3 3 2 2 3" xfId="6154" xr:uid="{00000000-0005-0000-0000-0000D4170000}"/>
    <cellStyle name="60% - Accent3 3 2 2 4" xfId="6155" xr:uid="{00000000-0005-0000-0000-0000D5170000}"/>
    <cellStyle name="60% - Accent3 3 2 3" xfId="6156" xr:uid="{00000000-0005-0000-0000-0000D6170000}"/>
    <cellStyle name="60% - Accent3 3 2 4" xfId="6157" xr:uid="{00000000-0005-0000-0000-0000D7170000}"/>
    <cellStyle name="60% - Accent3 3 2 5" xfId="6158" xr:uid="{00000000-0005-0000-0000-0000D8170000}"/>
    <cellStyle name="60% - Accent3 3 2 6" xfId="6159" xr:uid="{00000000-0005-0000-0000-0000D9170000}"/>
    <cellStyle name="60% - Accent3 3 3" xfId="6160" xr:uid="{00000000-0005-0000-0000-0000DA170000}"/>
    <cellStyle name="60% - Accent3 3 3 2" xfId="6161" xr:uid="{00000000-0005-0000-0000-0000DB170000}"/>
    <cellStyle name="60% - Accent3 3 3 2 2" xfId="6162" xr:uid="{00000000-0005-0000-0000-0000DC170000}"/>
    <cellStyle name="60% - Accent3 3 3 3" xfId="6163" xr:uid="{00000000-0005-0000-0000-0000DD170000}"/>
    <cellStyle name="60% - Accent3 3 3 4" xfId="6164" xr:uid="{00000000-0005-0000-0000-0000DE170000}"/>
    <cellStyle name="60% - Accent3 3 3 5" xfId="6165" xr:uid="{00000000-0005-0000-0000-0000DF170000}"/>
    <cellStyle name="60% - Accent3 3 4" xfId="6166" xr:uid="{00000000-0005-0000-0000-0000E0170000}"/>
    <cellStyle name="60% - Accent3 3 4 2" xfId="6167" xr:uid="{00000000-0005-0000-0000-0000E1170000}"/>
    <cellStyle name="60% - Accent3 3 4 3" xfId="6168" xr:uid="{00000000-0005-0000-0000-0000E2170000}"/>
    <cellStyle name="60% - Accent3 3 5" xfId="6169" xr:uid="{00000000-0005-0000-0000-0000E3170000}"/>
    <cellStyle name="60% - Accent3 3 5 2" xfId="6170" xr:uid="{00000000-0005-0000-0000-0000E4170000}"/>
    <cellStyle name="60% - Accent3 3 5 3" xfId="6171" xr:uid="{00000000-0005-0000-0000-0000E5170000}"/>
    <cellStyle name="60% - Accent3 3 6" xfId="6172" xr:uid="{00000000-0005-0000-0000-0000E6170000}"/>
    <cellStyle name="60% - Accent3 3_AFS template" xfId="6173" xr:uid="{00000000-0005-0000-0000-0000E7170000}"/>
    <cellStyle name="60% - Accent3 4" xfId="6174" xr:uid="{00000000-0005-0000-0000-0000E8170000}"/>
    <cellStyle name="60% - Accent3 4 2" xfId="6175" xr:uid="{00000000-0005-0000-0000-0000E9170000}"/>
    <cellStyle name="60% - Accent3 4 2 2" xfId="6176" xr:uid="{00000000-0005-0000-0000-0000EA170000}"/>
    <cellStyle name="60% - Accent3 4 2 3" xfId="6177" xr:uid="{00000000-0005-0000-0000-0000EB170000}"/>
    <cellStyle name="60% - Accent3 4 2 4" xfId="6178" xr:uid="{00000000-0005-0000-0000-0000EC170000}"/>
    <cellStyle name="60% - Accent3 4 2 4 2" xfId="6179" xr:uid="{00000000-0005-0000-0000-0000ED170000}"/>
    <cellStyle name="60% - Accent3 4 3" xfId="6180" xr:uid="{00000000-0005-0000-0000-0000EE170000}"/>
    <cellStyle name="60% - Accent3 4 3 2" xfId="6181" xr:uid="{00000000-0005-0000-0000-0000EF170000}"/>
    <cellStyle name="60% - Accent3 4 4" xfId="6182" xr:uid="{00000000-0005-0000-0000-0000F0170000}"/>
    <cellStyle name="60% - Accent3 4 5" xfId="6183" xr:uid="{00000000-0005-0000-0000-0000F1170000}"/>
    <cellStyle name="60% - Accent3 4 6" xfId="6184" xr:uid="{00000000-0005-0000-0000-0000F2170000}"/>
    <cellStyle name="60% - Accent3 5" xfId="6185" xr:uid="{00000000-0005-0000-0000-0000F3170000}"/>
    <cellStyle name="60% - Accent3 5 2" xfId="6186" xr:uid="{00000000-0005-0000-0000-0000F4170000}"/>
    <cellStyle name="60% - Accent3 5 3" xfId="6187" xr:uid="{00000000-0005-0000-0000-0000F5170000}"/>
    <cellStyle name="60% - Accent3 5 4" xfId="6188" xr:uid="{00000000-0005-0000-0000-0000F6170000}"/>
    <cellStyle name="60% - Accent3 6" xfId="6189" xr:uid="{00000000-0005-0000-0000-0000F7170000}"/>
    <cellStyle name="60% - Accent3 7" xfId="6190" xr:uid="{00000000-0005-0000-0000-0000F8170000}"/>
    <cellStyle name="60% - Accent3 8" xfId="6191" xr:uid="{00000000-0005-0000-0000-0000F9170000}"/>
    <cellStyle name="60% - Accent3 9" xfId="6192" xr:uid="{00000000-0005-0000-0000-0000FA170000}"/>
    <cellStyle name="60% - Accent4 10" xfId="6193" xr:uid="{00000000-0005-0000-0000-0000FB170000}"/>
    <cellStyle name="60% - Accent4 2" xfId="6194" xr:uid="{00000000-0005-0000-0000-0000FC170000}"/>
    <cellStyle name="60% - Accent4 2 2" xfId="6195" xr:uid="{00000000-0005-0000-0000-0000FD170000}"/>
    <cellStyle name="60% - Accent4 2 2 2" xfId="6196" xr:uid="{00000000-0005-0000-0000-0000FE170000}"/>
    <cellStyle name="60% - Accent4 2 2 2 2" xfId="6197" xr:uid="{00000000-0005-0000-0000-0000FF170000}"/>
    <cellStyle name="60% - Accent4 2 2 2 3" xfId="6198" xr:uid="{00000000-0005-0000-0000-000000180000}"/>
    <cellStyle name="60% - Accent4 2 2 2 4" xfId="6199" xr:uid="{00000000-0005-0000-0000-000001180000}"/>
    <cellStyle name="60% - Accent4 2 2 3" xfId="6200" xr:uid="{00000000-0005-0000-0000-000002180000}"/>
    <cellStyle name="60% - Accent4 2 2 4" xfId="6201" xr:uid="{00000000-0005-0000-0000-000003180000}"/>
    <cellStyle name="60% - Accent4 2 2 5" xfId="6202" xr:uid="{00000000-0005-0000-0000-000004180000}"/>
    <cellStyle name="60% - Accent4 2 2 6" xfId="6203" xr:uid="{00000000-0005-0000-0000-000005180000}"/>
    <cellStyle name="60% - Accent4 2 3" xfId="6204" xr:uid="{00000000-0005-0000-0000-000006180000}"/>
    <cellStyle name="60% - Accent4 2 3 2" xfId="6205" xr:uid="{00000000-0005-0000-0000-000007180000}"/>
    <cellStyle name="60% - Accent4 2 3 2 2" xfId="6206" xr:uid="{00000000-0005-0000-0000-000008180000}"/>
    <cellStyle name="60% - Accent4 2 3 2 3" xfId="6207" xr:uid="{00000000-0005-0000-0000-000009180000}"/>
    <cellStyle name="60% - Accent4 2 3 2 4" xfId="6208" xr:uid="{00000000-0005-0000-0000-00000A180000}"/>
    <cellStyle name="60% - Accent4 2 3 3" xfId="6209" xr:uid="{00000000-0005-0000-0000-00000B180000}"/>
    <cellStyle name="60% - Accent4 2 3 4" xfId="6210" xr:uid="{00000000-0005-0000-0000-00000C180000}"/>
    <cellStyle name="60% - Accent4 2 3 4 2" xfId="6211" xr:uid="{00000000-0005-0000-0000-00000D180000}"/>
    <cellStyle name="60% - Accent4 2 3 5" xfId="6212" xr:uid="{00000000-0005-0000-0000-00000E180000}"/>
    <cellStyle name="60% - Accent4 2 3 6" xfId="6213" xr:uid="{00000000-0005-0000-0000-00000F180000}"/>
    <cellStyle name="60% - Accent4 2 4" xfId="6214" xr:uid="{00000000-0005-0000-0000-000010180000}"/>
    <cellStyle name="60% - Accent4 2 4 2" xfId="6215" xr:uid="{00000000-0005-0000-0000-000011180000}"/>
    <cellStyle name="60% - Accent4 2 4 2 2" xfId="6216" xr:uid="{00000000-0005-0000-0000-000012180000}"/>
    <cellStyle name="60% - Accent4 2 4 3" xfId="6217" xr:uid="{00000000-0005-0000-0000-000013180000}"/>
    <cellStyle name="60% - Accent4 2 4 4" xfId="6218" xr:uid="{00000000-0005-0000-0000-000014180000}"/>
    <cellStyle name="60% - Accent4 2 4 5" xfId="6219" xr:uid="{00000000-0005-0000-0000-000015180000}"/>
    <cellStyle name="60% - Accent4 2 5" xfId="6220" xr:uid="{00000000-0005-0000-0000-000016180000}"/>
    <cellStyle name="60% - Accent4 2 6" xfId="6221" xr:uid="{00000000-0005-0000-0000-000017180000}"/>
    <cellStyle name="60% - Accent4 2_AFS template" xfId="6222" xr:uid="{00000000-0005-0000-0000-000018180000}"/>
    <cellStyle name="60% - Accent4 3" xfId="6223" xr:uid="{00000000-0005-0000-0000-000019180000}"/>
    <cellStyle name="60% - Accent4 3 2" xfId="6224" xr:uid="{00000000-0005-0000-0000-00001A180000}"/>
    <cellStyle name="60% - Accent4 3 2 2" xfId="6225" xr:uid="{00000000-0005-0000-0000-00001B180000}"/>
    <cellStyle name="60% - Accent4 3 2 2 2" xfId="6226" xr:uid="{00000000-0005-0000-0000-00001C180000}"/>
    <cellStyle name="60% - Accent4 3 2 2 3" xfId="6227" xr:uid="{00000000-0005-0000-0000-00001D180000}"/>
    <cellStyle name="60% - Accent4 3 2 2 4" xfId="6228" xr:uid="{00000000-0005-0000-0000-00001E180000}"/>
    <cellStyle name="60% - Accent4 3 2 3" xfId="6229" xr:uid="{00000000-0005-0000-0000-00001F180000}"/>
    <cellStyle name="60% - Accent4 3 2 4" xfId="6230" xr:uid="{00000000-0005-0000-0000-000020180000}"/>
    <cellStyle name="60% - Accent4 3 2 5" xfId="6231" xr:uid="{00000000-0005-0000-0000-000021180000}"/>
    <cellStyle name="60% - Accent4 3 2 6" xfId="6232" xr:uid="{00000000-0005-0000-0000-000022180000}"/>
    <cellStyle name="60% - Accent4 3 3" xfId="6233" xr:uid="{00000000-0005-0000-0000-000023180000}"/>
    <cellStyle name="60% - Accent4 3 3 2" xfId="6234" xr:uid="{00000000-0005-0000-0000-000024180000}"/>
    <cellStyle name="60% - Accent4 3 3 2 2" xfId="6235" xr:uid="{00000000-0005-0000-0000-000025180000}"/>
    <cellStyle name="60% - Accent4 3 3 3" xfId="6236" xr:uid="{00000000-0005-0000-0000-000026180000}"/>
    <cellStyle name="60% - Accent4 3 3 4" xfId="6237" xr:uid="{00000000-0005-0000-0000-000027180000}"/>
    <cellStyle name="60% - Accent4 3 3 5" xfId="6238" xr:uid="{00000000-0005-0000-0000-000028180000}"/>
    <cellStyle name="60% - Accent4 3 4" xfId="6239" xr:uid="{00000000-0005-0000-0000-000029180000}"/>
    <cellStyle name="60% - Accent4 3 4 2" xfId="6240" xr:uid="{00000000-0005-0000-0000-00002A180000}"/>
    <cellStyle name="60% - Accent4 3 4 3" xfId="6241" xr:uid="{00000000-0005-0000-0000-00002B180000}"/>
    <cellStyle name="60% - Accent4 3 5" xfId="6242" xr:uid="{00000000-0005-0000-0000-00002C180000}"/>
    <cellStyle name="60% - Accent4 3 5 2" xfId="6243" xr:uid="{00000000-0005-0000-0000-00002D180000}"/>
    <cellStyle name="60% - Accent4 3 5 3" xfId="6244" xr:uid="{00000000-0005-0000-0000-00002E180000}"/>
    <cellStyle name="60% - Accent4 3 6" xfId="6245" xr:uid="{00000000-0005-0000-0000-00002F180000}"/>
    <cellStyle name="60% - Accent4 3_AFS template" xfId="6246" xr:uid="{00000000-0005-0000-0000-000030180000}"/>
    <cellStyle name="60% - Accent4 4" xfId="6247" xr:uid="{00000000-0005-0000-0000-000031180000}"/>
    <cellStyle name="60% - Accent4 4 2" xfId="6248" xr:uid="{00000000-0005-0000-0000-000032180000}"/>
    <cellStyle name="60% - Accent4 4 2 2" xfId="6249" xr:uid="{00000000-0005-0000-0000-000033180000}"/>
    <cellStyle name="60% - Accent4 4 2 3" xfId="6250" xr:uid="{00000000-0005-0000-0000-000034180000}"/>
    <cellStyle name="60% - Accent4 4 2 4" xfId="6251" xr:uid="{00000000-0005-0000-0000-000035180000}"/>
    <cellStyle name="60% - Accent4 4 2 4 2" xfId="6252" xr:uid="{00000000-0005-0000-0000-000036180000}"/>
    <cellStyle name="60% - Accent4 4 3" xfId="6253" xr:uid="{00000000-0005-0000-0000-000037180000}"/>
    <cellStyle name="60% - Accent4 4 3 2" xfId="6254" xr:uid="{00000000-0005-0000-0000-000038180000}"/>
    <cellStyle name="60% - Accent4 4 4" xfId="6255" xr:uid="{00000000-0005-0000-0000-000039180000}"/>
    <cellStyle name="60% - Accent4 4 5" xfId="6256" xr:uid="{00000000-0005-0000-0000-00003A180000}"/>
    <cellStyle name="60% - Accent4 4 6" xfId="6257" xr:uid="{00000000-0005-0000-0000-00003B180000}"/>
    <cellStyle name="60% - Accent4 5" xfId="6258" xr:uid="{00000000-0005-0000-0000-00003C180000}"/>
    <cellStyle name="60% - Accent4 5 2" xfId="6259" xr:uid="{00000000-0005-0000-0000-00003D180000}"/>
    <cellStyle name="60% - Accent4 5 3" xfId="6260" xr:uid="{00000000-0005-0000-0000-00003E180000}"/>
    <cellStyle name="60% - Accent4 5 4" xfId="6261" xr:uid="{00000000-0005-0000-0000-00003F180000}"/>
    <cellStyle name="60% - Accent4 6" xfId="6262" xr:uid="{00000000-0005-0000-0000-000040180000}"/>
    <cellStyle name="60% - Accent4 7" xfId="6263" xr:uid="{00000000-0005-0000-0000-000041180000}"/>
    <cellStyle name="60% - Accent4 8" xfId="6264" xr:uid="{00000000-0005-0000-0000-000042180000}"/>
    <cellStyle name="60% - Accent4 9" xfId="6265" xr:uid="{00000000-0005-0000-0000-000043180000}"/>
    <cellStyle name="60% - Accent5 10" xfId="6266" xr:uid="{00000000-0005-0000-0000-000044180000}"/>
    <cellStyle name="60% - Accent5 2" xfId="6267" xr:uid="{00000000-0005-0000-0000-000045180000}"/>
    <cellStyle name="60% - Accent5 2 2" xfId="6268" xr:uid="{00000000-0005-0000-0000-000046180000}"/>
    <cellStyle name="60% - Accent5 2 2 2" xfId="6269" xr:uid="{00000000-0005-0000-0000-000047180000}"/>
    <cellStyle name="60% - Accent5 2 2 2 2" xfId="6270" xr:uid="{00000000-0005-0000-0000-000048180000}"/>
    <cellStyle name="60% - Accent5 2 2 2 3" xfId="6271" xr:uid="{00000000-0005-0000-0000-000049180000}"/>
    <cellStyle name="60% - Accent5 2 2 2 4" xfId="6272" xr:uid="{00000000-0005-0000-0000-00004A180000}"/>
    <cellStyle name="60% - Accent5 2 2 3" xfId="6273" xr:uid="{00000000-0005-0000-0000-00004B180000}"/>
    <cellStyle name="60% - Accent5 2 2 4" xfId="6274" xr:uid="{00000000-0005-0000-0000-00004C180000}"/>
    <cellStyle name="60% - Accent5 2 2 5" xfId="6275" xr:uid="{00000000-0005-0000-0000-00004D180000}"/>
    <cellStyle name="60% - Accent5 2 2 6" xfId="6276" xr:uid="{00000000-0005-0000-0000-00004E180000}"/>
    <cellStyle name="60% - Accent5 2 3" xfId="6277" xr:uid="{00000000-0005-0000-0000-00004F180000}"/>
    <cellStyle name="60% - Accent5 2 3 2" xfId="6278" xr:uid="{00000000-0005-0000-0000-000050180000}"/>
    <cellStyle name="60% - Accent5 2 3 2 2" xfId="6279" xr:uid="{00000000-0005-0000-0000-000051180000}"/>
    <cellStyle name="60% - Accent5 2 3 2 3" xfId="6280" xr:uid="{00000000-0005-0000-0000-000052180000}"/>
    <cellStyle name="60% - Accent5 2 3 2 4" xfId="6281" xr:uid="{00000000-0005-0000-0000-000053180000}"/>
    <cellStyle name="60% - Accent5 2 3 3" xfId="6282" xr:uid="{00000000-0005-0000-0000-000054180000}"/>
    <cellStyle name="60% - Accent5 2 3 4" xfId="6283" xr:uid="{00000000-0005-0000-0000-000055180000}"/>
    <cellStyle name="60% - Accent5 2 3 4 2" xfId="6284" xr:uid="{00000000-0005-0000-0000-000056180000}"/>
    <cellStyle name="60% - Accent5 2 3 5" xfId="6285" xr:uid="{00000000-0005-0000-0000-000057180000}"/>
    <cellStyle name="60% - Accent5 2 3 6" xfId="6286" xr:uid="{00000000-0005-0000-0000-000058180000}"/>
    <cellStyle name="60% - Accent5 2 4" xfId="6287" xr:uid="{00000000-0005-0000-0000-000059180000}"/>
    <cellStyle name="60% - Accent5 2 4 2" xfId="6288" xr:uid="{00000000-0005-0000-0000-00005A180000}"/>
    <cellStyle name="60% - Accent5 2 4 2 2" xfId="6289" xr:uid="{00000000-0005-0000-0000-00005B180000}"/>
    <cellStyle name="60% - Accent5 2 4 3" xfId="6290" xr:uid="{00000000-0005-0000-0000-00005C180000}"/>
    <cellStyle name="60% - Accent5 2 4 4" xfId="6291" xr:uid="{00000000-0005-0000-0000-00005D180000}"/>
    <cellStyle name="60% - Accent5 2 4 5" xfId="6292" xr:uid="{00000000-0005-0000-0000-00005E180000}"/>
    <cellStyle name="60% - Accent5 2 5" xfId="6293" xr:uid="{00000000-0005-0000-0000-00005F180000}"/>
    <cellStyle name="60% - Accent5 2 6" xfId="6294" xr:uid="{00000000-0005-0000-0000-000060180000}"/>
    <cellStyle name="60% - Accent5 2_AFS template" xfId="6295" xr:uid="{00000000-0005-0000-0000-000061180000}"/>
    <cellStyle name="60% - Accent5 3" xfId="6296" xr:uid="{00000000-0005-0000-0000-000062180000}"/>
    <cellStyle name="60% - Accent5 3 2" xfId="6297" xr:uid="{00000000-0005-0000-0000-000063180000}"/>
    <cellStyle name="60% - Accent5 3 2 2" xfId="6298" xr:uid="{00000000-0005-0000-0000-000064180000}"/>
    <cellStyle name="60% - Accent5 3 2 2 2" xfId="6299" xr:uid="{00000000-0005-0000-0000-000065180000}"/>
    <cellStyle name="60% - Accent5 3 2 2 3" xfId="6300" xr:uid="{00000000-0005-0000-0000-000066180000}"/>
    <cellStyle name="60% - Accent5 3 2 2 4" xfId="6301" xr:uid="{00000000-0005-0000-0000-000067180000}"/>
    <cellStyle name="60% - Accent5 3 2 3" xfId="6302" xr:uid="{00000000-0005-0000-0000-000068180000}"/>
    <cellStyle name="60% - Accent5 3 2 4" xfId="6303" xr:uid="{00000000-0005-0000-0000-000069180000}"/>
    <cellStyle name="60% - Accent5 3 2 5" xfId="6304" xr:uid="{00000000-0005-0000-0000-00006A180000}"/>
    <cellStyle name="60% - Accent5 3 2 6" xfId="6305" xr:uid="{00000000-0005-0000-0000-00006B180000}"/>
    <cellStyle name="60% - Accent5 3 3" xfId="6306" xr:uid="{00000000-0005-0000-0000-00006C180000}"/>
    <cellStyle name="60% - Accent5 3 3 2" xfId="6307" xr:uid="{00000000-0005-0000-0000-00006D180000}"/>
    <cellStyle name="60% - Accent5 3 3 2 2" xfId="6308" xr:uid="{00000000-0005-0000-0000-00006E180000}"/>
    <cellStyle name="60% - Accent5 3 3 3" xfId="6309" xr:uid="{00000000-0005-0000-0000-00006F180000}"/>
    <cellStyle name="60% - Accent5 3 3 4" xfId="6310" xr:uid="{00000000-0005-0000-0000-000070180000}"/>
    <cellStyle name="60% - Accent5 3 3 5" xfId="6311" xr:uid="{00000000-0005-0000-0000-000071180000}"/>
    <cellStyle name="60% - Accent5 3 4" xfId="6312" xr:uid="{00000000-0005-0000-0000-000072180000}"/>
    <cellStyle name="60% - Accent5 3 4 2" xfId="6313" xr:uid="{00000000-0005-0000-0000-000073180000}"/>
    <cellStyle name="60% - Accent5 3 4 3" xfId="6314" xr:uid="{00000000-0005-0000-0000-000074180000}"/>
    <cellStyle name="60% - Accent5 3 5" xfId="6315" xr:uid="{00000000-0005-0000-0000-000075180000}"/>
    <cellStyle name="60% - Accent5 3 5 2" xfId="6316" xr:uid="{00000000-0005-0000-0000-000076180000}"/>
    <cellStyle name="60% - Accent5 3 5 3" xfId="6317" xr:uid="{00000000-0005-0000-0000-000077180000}"/>
    <cellStyle name="60% - Accent5 3 6" xfId="6318" xr:uid="{00000000-0005-0000-0000-000078180000}"/>
    <cellStyle name="60% - Accent5 3_AFS template" xfId="6319" xr:uid="{00000000-0005-0000-0000-000079180000}"/>
    <cellStyle name="60% - Accent5 4" xfId="6320" xr:uid="{00000000-0005-0000-0000-00007A180000}"/>
    <cellStyle name="60% - Accent5 4 2" xfId="6321" xr:uid="{00000000-0005-0000-0000-00007B180000}"/>
    <cellStyle name="60% - Accent5 4 2 2" xfId="6322" xr:uid="{00000000-0005-0000-0000-00007C180000}"/>
    <cellStyle name="60% - Accent5 4 2 3" xfId="6323" xr:uid="{00000000-0005-0000-0000-00007D180000}"/>
    <cellStyle name="60% - Accent5 4 2 4" xfId="6324" xr:uid="{00000000-0005-0000-0000-00007E180000}"/>
    <cellStyle name="60% - Accent5 4 2 4 2" xfId="6325" xr:uid="{00000000-0005-0000-0000-00007F180000}"/>
    <cellStyle name="60% - Accent5 4 3" xfId="6326" xr:uid="{00000000-0005-0000-0000-000080180000}"/>
    <cellStyle name="60% - Accent5 4 3 2" xfId="6327" xr:uid="{00000000-0005-0000-0000-000081180000}"/>
    <cellStyle name="60% - Accent5 4 4" xfId="6328" xr:uid="{00000000-0005-0000-0000-000082180000}"/>
    <cellStyle name="60% - Accent5 4 5" xfId="6329" xr:uid="{00000000-0005-0000-0000-000083180000}"/>
    <cellStyle name="60% - Accent5 4 6" xfId="6330" xr:uid="{00000000-0005-0000-0000-000084180000}"/>
    <cellStyle name="60% - Accent5 5" xfId="6331" xr:uid="{00000000-0005-0000-0000-000085180000}"/>
    <cellStyle name="60% - Accent5 5 2" xfId="6332" xr:uid="{00000000-0005-0000-0000-000086180000}"/>
    <cellStyle name="60% - Accent5 5 3" xfId="6333" xr:uid="{00000000-0005-0000-0000-000087180000}"/>
    <cellStyle name="60% - Accent5 5 4" xfId="6334" xr:uid="{00000000-0005-0000-0000-000088180000}"/>
    <cellStyle name="60% - Accent5 6" xfId="6335" xr:uid="{00000000-0005-0000-0000-000089180000}"/>
    <cellStyle name="60% - Accent5 7" xfId="6336" xr:uid="{00000000-0005-0000-0000-00008A180000}"/>
    <cellStyle name="60% - Accent5 8" xfId="6337" xr:uid="{00000000-0005-0000-0000-00008B180000}"/>
    <cellStyle name="60% - Accent5 9" xfId="6338" xr:uid="{00000000-0005-0000-0000-00008C180000}"/>
    <cellStyle name="60% - Accent6 10" xfId="6339" xr:uid="{00000000-0005-0000-0000-00008D180000}"/>
    <cellStyle name="60% - Accent6 2" xfId="6340" xr:uid="{00000000-0005-0000-0000-00008E180000}"/>
    <cellStyle name="60% - Accent6 2 2" xfId="6341" xr:uid="{00000000-0005-0000-0000-00008F180000}"/>
    <cellStyle name="60% - Accent6 2 2 2" xfId="6342" xr:uid="{00000000-0005-0000-0000-000090180000}"/>
    <cellStyle name="60% - Accent6 2 2 2 2" xfId="6343" xr:uid="{00000000-0005-0000-0000-000091180000}"/>
    <cellStyle name="60% - Accent6 2 2 2 3" xfId="6344" xr:uid="{00000000-0005-0000-0000-000092180000}"/>
    <cellStyle name="60% - Accent6 2 2 2 4" xfId="6345" xr:uid="{00000000-0005-0000-0000-000093180000}"/>
    <cellStyle name="60% - Accent6 2 2 3" xfId="6346" xr:uid="{00000000-0005-0000-0000-000094180000}"/>
    <cellStyle name="60% - Accent6 2 2 4" xfId="6347" xr:uid="{00000000-0005-0000-0000-000095180000}"/>
    <cellStyle name="60% - Accent6 2 2 5" xfId="6348" xr:uid="{00000000-0005-0000-0000-000096180000}"/>
    <cellStyle name="60% - Accent6 2 2 6" xfId="6349" xr:uid="{00000000-0005-0000-0000-000097180000}"/>
    <cellStyle name="60% - Accent6 2 3" xfId="6350" xr:uid="{00000000-0005-0000-0000-000098180000}"/>
    <cellStyle name="60% - Accent6 2 3 2" xfId="6351" xr:uid="{00000000-0005-0000-0000-000099180000}"/>
    <cellStyle name="60% - Accent6 2 3 2 2" xfId="6352" xr:uid="{00000000-0005-0000-0000-00009A180000}"/>
    <cellStyle name="60% - Accent6 2 3 2 3" xfId="6353" xr:uid="{00000000-0005-0000-0000-00009B180000}"/>
    <cellStyle name="60% - Accent6 2 3 2 4" xfId="6354" xr:uid="{00000000-0005-0000-0000-00009C180000}"/>
    <cellStyle name="60% - Accent6 2 3 3" xfId="6355" xr:uid="{00000000-0005-0000-0000-00009D180000}"/>
    <cellStyle name="60% - Accent6 2 3 4" xfId="6356" xr:uid="{00000000-0005-0000-0000-00009E180000}"/>
    <cellStyle name="60% - Accent6 2 3 4 2" xfId="6357" xr:uid="{00000000-0005-0000-0000-00009F180000}"/>
    <cellStyle name="60% - Accent6 2 3 5" xfId="6358" xr:uid="{00000000-0005-0000-0000-0000A0180000}"/>
    <cellStyle name="60% - Accent6 2 3 6" xfId="6359" xr:uid="{00000000-0005-0000-0000-0000A1180000}"/>
    <cellStyle name="60% - Accent6 2 4" xfId="6360" xr:uid="{00000000-0005-0000-0000-0000A2180000}"/>
    <cellStyle name="60% - Accent6 2 4 2" xfId="6361" xr:uid="{00000000-0005-0000-0000-0000A3180000}"/>
    <cellStyle name="60% - Accent6 2 4 2 2" xfId="6362" xr:uid="{00000000-0005-0000-0000-0000A4180000}"/>
    <cellStyle name="60% - Accent6 2 4 3" xfId="6363" xr:uid="{00000000-0005-0000-0000-0000A5180000}"/>
    <cellStyle name="60% - Accent6 2 4 4" xfId="6364" xr:uid="{00000000-0005-0000-0000-0000A6180000}"/>
    <cellStyle name="60% - Accent6 2 4 5" xfId="6365" xr:uid="{00000000-0005-0000-0000-0000A7180000}"/>
    <cellStyle name="60% - Accent6 2 5" xfId="6366" xr:uid="{00000000-0005-0000-0000-0000A8180000}"/>
    <cellStyle name="60% - Accent6 2 6" xfId="6367" xr:uid="{00000000-0005-0000-0000-0000A9180000}"/>
    <cellStyle name="60% - Accent6 2_AFS template" xfId="6368" xr:uid="{00000000-0005-0000-0000-0000AA180000}"/>
    <cellStyle name="60% - Accent6 3" xfId="6369" xr:uid="{00000000-0005-0000-0000-0000AB180000}"/>
    <cellStyle name="60% - Accent6 3 2" xfId="6370" xr:uid="{00000000-0005-0000-0000-0000AC180000}"/>
    <cellStyle name="60% - Accent6 3 2 2" xfId="6371" xr:uid="{00000000-0005-0000-0000-0000AD180000}"/>
    <cellStyle name="60% - Accent6 3 2 2 2" xfId="6372" xr:uid="{00000000-0005-0000-0000-0000AE180000}"/>
    <cellStyle name="60% - Accent6 3 2 2 3" xfId="6373" xr:uid="{00000000-0005-0000-0000-0000AF180000}"/>
    <cellStyle name="60% - Accent6 3 2 2 4" xfId="6374" xr:uid="{00000000-0005-0000-0000-0000B0180000}"/>
    <cellStyle name="60% - Accent6 3 2 3" xfId="6375" xr:uid="{00000000-0005-0000-0000-0000B1180000}"/>
    <cellStyle name="60% - Accent6 3 2 4" xfId="6376" xr:uid="{00000000-0005-0000-0000-0000B2180000}"/>
    <cellStyle name="60% - Accent6 3 2 5" xfId="6377" xr:uid="{00000000-0005-0000-0000-0000B3180000}"/>
    <cellStyle name="60% - Accent6 3 2 6" xfId="6378" xr:uid="{00000000-0005-0000-0000-0000B4180000}"/>
    <cellStyle name="60% - Accent6 3 3" xfId="6379" xr:uid="{00000000-0005-0000-0000-0000B5180000}"/>
    <cellStyle name="60% - Accent6 3 3 2" xfId="6380" xr:uid="{00000000-0005-0000-0000-0000B6180000}"/>
    <cellStyle name="60% - Accent6 3 3 2 2" xfId="6381" xr:uid="{00000000-0005-0000-0000-0000B7180000}"/>
    <cellStyle name="60% - Accent6 3 3 3" xfId="6382" xr:uid="{00000000-0005-0000-0000-0000B8180000}"/>
    <cellStyle name="60% - Accent6 3 3 4" xfId="6383" xr:uid="{00000000-0005-0000-0000-0000B9180000}"/>
    <cellStyle name="60% - Accent6 3 3 5" xfId="6384" xr:uid="{00000000-0005-0000-0000-0000BA180000}"/>
    <cellStyle name="60% - Accent6 3 4" xfId="6385" xr:uid="{00000000-0005-0000-0000-0000BB180000}"/>
    <cellStyle name="60% - Accent6 3 4 2" xfId="6386" xr:uid="{00000000-0005-0000-0000-0000BC180000}"/>
    <cellStyle name="60% - Accent6 3 4 3" xfId="6387" xr:uid="{00000000-0005-0000-0000-0000BD180000}"/>
    <cellStyle name="60% - Accent6 3 5" xfId="6388" xr:uid="{00000000-0005-0000-0000-0000BE180000}"/>
    <cellStyle name="60% - Accent6 3 5 2" xfId="6389" xr:uid="{00000000-0005-0000-0000-0000BF180000}"/>
    <cellStyle name="60% - Accent6 3 5 3" xfId="6390" xr:uid="{00000000-0005-0000-0000-0000C0180000}"/>
    <cellStyle name="60% - Accent6 3 6" xfId="6391" xr:uid="{00000000-0005-0000-0000-0000C1180000}"/>
    <cellStyle name="60% - Accent6 3_AFS template" xfId="6392" xr:uid="{00000000-0005-0000-0000-0000C2180000}"/>
    <cellStyle name="60% - Accent6 4" xfId="6393" xr:uid="{00000000-0005-0000-0000-0000C3180000}"/>
    <cellStyle name="60% - Accent6 4 2" xfId="6394" xr:uid="{00000000-0005-0000-0000-0000C4180000}"/>
    <cellStyle name="60% - Accent6 4 2 2" xfId="6395" xr:uid="{00000000-0005-0000-0000-0000C5180000}"/>
    <cellStyle name="60% - Accent6 4 2 3" xfId="6396" xr:uid="{00000000-0005-0000-0000-0000C6180000}"/>
    <cellStyle name="60% - Accent6 4 2 4" xfId="6397" xr:uid="{00000000-0005-0000-0000-0000C7180000}"/>
    <cellStyle name="60% - Accent6 4 2 4 2" xfId="6398" xr:uid="{00000000-0005-0000-0000-0000C8180000}"/>
    <cellStyle name="60% - Accent6 4 3" xfId="6399" xr:uid="{00000000-0005-0000-0000-0000C9180000}"/>
    <cellStyle name="60% - Accent6 4 3 2" xfId="6400" xr:uid="{00000000-0005-0000-0000-0000CA180000}"/>
    <cellStyle name="60% - Accent6 4 4" xfId="6401" xr:uid="{00000000-0005-0000-0000-0000CB180000}"/>
    <cellStyle name="60% - Accent6 4 5" xfId="6402" xr:uid="{00000000-0005-0000-0000-0000CC180000}"/>
    <cellStyle name="60% - Accent6 4 6" xfId="6403" xr:uid="{00000000-0005-0000-0000-0000CD180000}"/>
    <cellStyle name="60% - Accent6 5" xfId="6404" xr:uid="{00000000-0005-0000-0000-0000CE180000}"/>
    <cellStyle name="60% - Accent6 5 2" xfId="6405" xr:uid="{00000000-0005-0000-0000-0000CF180000}"/>
    <cellStyle name="60% - Accent6 5 3" xfId="6406" xr:uid="{00000000-0005-0000-0000-0000D0180000}"/>
    <cellStyle name="60% - Accent6 5 4" xfId="6407" xr:uid="{00000000-0005-0000-0000-0000D1180000}"/>
    <cellStyle name="60% - Accent6 6" xfId="6408" xr:uid="{00000000-0005-0000-0000-0000D2180000}"/>
    <cellStyle name="60% - Accent6 7" xfId="6409" xr:uid="{00000000-0005-0000-0000-0000D3180000}"/>
    <cellStyle name="60% - Accent6 8" xfId="6410" xr:uid="{00000000-0005-0000-0000-0000D4180000}"/>
    <cellStyle name="60% - Accent6 9" xfId="6411" xr:uid="{00000000-0005-0000-0000-0000D5180000}"/>
    <cellStyle name="Accent1 10" xfId="6412" xr:uid="{00000000-0005-0000-0000-0000D6180000}"/>
    <cellStyle name="Accent1 2" xfId="6413" xr:uid="{00000000-0005-0000-0000-0000D7180000}"/>
    <cellStyle name="Accent1 2 2" xfId="6414" xr:uid="{00000000-0005-0000-0000-0000D8180000}"/>
    <cellStyle name="Accent1 2 2 2" xfId="6415" xr:uid="{00000000-0005-0000-0000-0000D9180000}"/>
    <cellStyle name="Accent1 2 2 2 2" xfId="6416" xr:uid="{00000000-0005-0000-0000-0000DA180000}"/>
    <cellStyle name="Accent1 2 2 2 3" xfId="6417" xr:uid="{00000000-0005-0000-0000-0000DB180000}"/>
    <cellStyle name="Accent1 2 2 2 4" xfId="6418" xr:uid="{00000000-0005-0000-0000-0000DC180000}"/>
    <cellStyle name="Accent1 2 2 3" xfId="6419" xr:uid="{00000000-0005-0000-0000-0000DD180000}"/>
    <cellStyle name="Accent1 2 2 4" xfId="6420" xr:uid="{00000000-0005-0000-0000-0000DE180000}"/>
    <cellStyle name="Accent1 2 2 5" xfId="6421" xr:uid="{00000000-0005-0000-0000-0000DF180000}"/>
    <cellStyle name="Accent1 2 2 6" xfId="6422" xr:uid="{00000000-0005-0000-0000-0000E0180000}"/>
    <cellStyle name="Accent1 2 3" xfId="6423" xr:uid="{00000000-0005-0000-0000-0000E1180000}"/>
    <cellStyle name="Accent1 2 3 2" xfId="6424" xr:uid="{00000000-0005-0000-0000-0000E2180000}"/>
    <cellStyle name="Accent1 2 3 2 2" xfId="6425" xr:uid="{00000000-0005-0000-0000-0000E3180000}"/>
    <cellStyle name="Accent1 2 3 2 3" xfId="6426" xr:uid="{00000000-0005-0000-0000-0000E4180000}"/>
    <cellStyle name="Accent1 2 3 2 4" xfId="6427" xr:uid="{00000000-0005-0000-0000-0000E5180000}"/>
    <cellStyle name="Accent1 2 3 3" xfId="6428" xr:uid="{00000000-0005-0000-0000-0000E6180000}"/>
    <cellStyle name="Accent1 2 3 4" xfId="6429" xr:uid="{00000000-0005-0000-0000-0000E7180000}"/>
    <cellStyle name="Accent1 2 3 4 2" xfId="6430" xr:uid="{00000000-0005-0000-0000-0000E8180000}"/>
    <cellStyle name="Accent1 2 3 5" xfId="6431" xr:uid="{00000000-0005-0000-0000-0000E9180000}"/>
    <cellStyle name="Accent1 2 3 6" xfId="6432" xr:uid="{00000000-0005-0000-0000-0000EA180000}"/>
    <cellStyle name="Accent1 2 4" xfId="6433" xr:uid="{00000000-0005-0000-0000-0000EB180000}"/>
    <cellStyle name="Accent1 2 4 2" xfId="6434" xr:uid="{00000000-0005-0000-0000-0000EC180000}"/>
    <cellStyle name="Accent1 2 4 2 2" xfId="6435" xr:uid="{00000000-0005-0000-0000-0000ED180000}"/>
    <cellStyle name="Accent1 2 4 3" xfId="6436" xr:uid="{00000000-0005-0000-0000-0000EE180000}"/>
    <cellStyle name="Accent1 2 4 4" xfId="6437" xr:uid="{00000000-0005-0000-0000-0000EF180000}"/>
    <cellStyle name="Accent1 2 4 5" xfId="6438" xr:uid="{00000000-0005-0000-0000-0000F0180000}"/>
    <cellStyle name="Accent1 2 5" xfId="6439" xr:uid="{00000000-0005-0000-0000-0000F1180000}"/>
    <cellStyle name="Accent1 2 6" xfId="6440" xr:uid="{00000000-0005-0000-0000-0000F2180000}"/>
    <cellStyle name="Accent1 2_AFS template" xfId="6441" xr:uid="{00000000-0005-0000-0000-0000F3180000}"/>
    <cellStyle name="Accent1 3" xfId="6442" xr:uid="{00000000-0005-0000-0000-0000F4180000}"/>
    <cellStyle name="Accent1 3 2" xfId="6443" xr:uid="{00000000-0005-0000-0000-0000F5180000}"/>
    <cellStyle name="Accent1 3 2 2" xfId="6444" xr:uid="{00000000-0005-0000-0000-0000F6180000}"/>
    <cellStyle name="Accent1 3 2 2 2" xfId="6445" xr:uid="{00000000-0005-0000-0000-0000F7180000}"/>
    <cellStyle name="Accent1 3 2 2 3" xfId="6446" xr:uid="{00000000-0005-0000-0000-0000F8180000}"/>
    <cellStyle name="Accent1 3 2 2 4" xfId="6447" xr:uid="{00000000-0005-0000-0000-0000F9180000}"/>
    <cellStyle name="Accent1 3 2 3" xfId="6448" xr:uid="{00000000-0005-0000-0000-0000FA180000}"/>
    <cellStyle name="Accent1 3 2 4" xfId="6449" xr:uid="{00000000-0005-0000-0000-0000FB180000}"/>
    <cellStyle name="Accent1 3 2 5" xfId="6450" xr:uid="{00000000-0005-0000-0000-0000FC180000}"/>
    <cellStyle name="Accent1 3 2 6" xfId="6451" xr:uid="{00000000-0005-0000-0000-0000FD180000}"/>
    <cellStyle name="Accent1 3 3" xfId="6452" xr:uid="{00000000-0005-0000-0000-0000FE180000}"/>
    <cellStyle name="Accent1 3 3 2" xfId="6453" xr:uid="{00000000-0005-0000-0000-0000FF180000}"/>
    <cellStyle name="Accent1 3 3 2 2" xfId="6454" xr:uid="{00000000-0005-0000-0000-000000190000}"/>
    <cellStyle name="Accent1 3 3 3" xfId="6455" xr:uid="{00000000-0005-0000-0000-000001190000}"/>
    <cellStyle name="Accent1 3 3 4" xfId="6456" xr:uid="{00000000-0005-0000-0000-000002190000}"/>
    <cellStyle name="Accent1 3 3 5" xfId="6457" xr:uid="{00000000-0005-0000-0000-000003190000}"/>
    <cellStyle name="Accent1 3 4" xfId="6458" xr:uid="{00000000-0005-0000-0000-000004190000}"/>
    <cellStyle name="Accent1 3 4 2" xfId="6459" xr:uid="{00000000-0005-0000-0000-000005190000}"/>
    <cellStyle name="Accent1 3 4 3" xfId="6460" xr:uid="{00000000-0005-0000-0000-000006190000}"/>
    <cellStyle name="Accent1 3 5" xfId="6461" xr:uid="{00000000-0005-0000-0000-000007190000}"/>
    <cellStyle name="Accent1 3 5 2" xfId="6462" xr:uid="{00000000-0005-0000-0000-000008190000}"/>
    <cellStyle name="Accent1 3 5 3" xfId="6463" xr:uid="{00000000-0005-0000-0000-000009190000}"/>
    <cellStyle name="Accent1 3 6" xfId="6464" xr:uid="{00000000-0005-0000-0000-00000A190000}"/>
    <cellStyle name="Accent1 3_AFS template" xfId="6465" xr:uid="{00000000-0005-0000-0000-00000B190000}"/>
    <cellStyle name="Accent1 4" xfId="6466" xr:uid="{00000000-0005-0000-0000-00000C190000}"/>
    <cellStyle name="Accent1 4 2" xfId="6467" xr:uid="{00000000-0005-0000-0000-00000D190000}"/>
    <cellStyle name="Accent1 4 2 2" xfId="6468" xr:uid="{00000000-0005-0000-0000-00000E190000}"/>
    <cellStyle name="Accent1 4 2 3" xfId="6469" xr:uid="{00000000-0005-0000-0000-00000F190000}"/>
    <cellStyle name="Accent1 4 2 4" xfId="6470" xr:uid="{00000000-0005-0000-0000-000010190000}"/>
    <cellStyle name="Accent1 4 2 4 2" xfId="6471" xr:uid="{00000000-0005-0000-0000-000011190000}"/>
    <cellStyle name="Accent1 4 3" xfId="6472" xr:uid="{00000000-0005-0000-0000-000012190000}"/>
    <cellStyle name="Accent1 4 3 2" xfId="6473" xr:uid="{00000000-0005-0000-0000-000013190000}"/>
    <cellStyle name="Accent1 4 4" xfId="6474" xr:uid="{00000000-0005-0000-0000-000014190000}"/>
    <cellStyle name="Accent1 4 5" xfId="6475" xr:uid="{00000000-0005-0000-0000-000015190000}"/>
    <cellStyle name="Accent1 4 6" xfId="6476" xr:uid="{00000000-0005-0000-0000-000016190000}"/>
    <cellStyle name="Accent1 5" xfId="6477" xr:uid="{00000000-0005-0000-0000-000017190000}"/>
    <cellStyle name="Accent1 5 2" xfId="6478" xr:uid="{00000000-0005-0000-0000-000018190000}"/>
    <cellStyle name="Accent1 5 3" xfId="6479" xr:uid="{00000000-0005-0000-0000-000019190000}"/>
    <cellStyle name="Accent1 5 4" xfId="6480" xr:uid="{00000000-0005-0000-0000-00001A190000}"/>
    <cellStyle name="Accent1 6" xfId="6481" xr:uid="{00000000-0005-0000-0000-00001B190000}"/>
    <cellStyle name="Accent1 7" xfId="6482" xr:uid="{00000000-0005-0000-0000-00001C190000}"/>
    <cellStyle name="Accent1 8" xfId="6483" xr:uid="{00000000-0005-0000-0000-00001D190000}"/>
    <cellStyle name="Accent1 9" xfId="6484" xr:uid="{00000000-0005-0000-0000-00001E190000}"/>
    <cellStyle name="Accent2 10" xfId="6485" xr:uid="{00000000-0005-0000-0000-00001F190000}"/>
    <cellStyle name="Accent2 2" xfId="6486" xr:uid="{00000000-0005-0000-0000-000020190000}"/>
    <cellStyle name="Accent2 2 2" xfId="6487" xr:uid="{00000000-0005-0000-0000-000021190000}"/>
    <cellStyle name="Accent2 2 2 2" xfId="6488" xr:uid="{00000000-0005-0000-0000-000022190000}"/>
    <cellStyle name="Accent2 2 2 3" xfId="6489" xr:uid="{00000000-0005-0000-0000-000023190000}"/>
    <cellStyle name="Accent2 2 3" xfId="6490" xr:uid="{00000000-0005-0000-0000-000024190000}"/>
    <cellStyle name="Accent2 2 3 2" xfId="6491" xr:uid="{00000000-0005-0000-0000-000025190000}"/>
    <cellStyle name="Accent2 2 3 3" xfId="6492" xr:uid="{00000000-0005-0000-0000-000026190000}"/>
    <cellStyle name="Accent2 2 3 4" xfId="6493" xr:uid="{00000000-0005-0000-0000-000027190000}"/>
    <cellStyle name="Accent2 2 4" xfId="6494" xr:uid="{00000000-0005-0000-0000-000028190000}"/>
    <cellStyle name="Accent2 2 4 2" xfId="6495" xr:uid="{00000000-0005-0000-0000-000029190000}"/>
    <cellStyle name="Accent2 2 4 3" xfId="6496" xr:uid="{00000000-0005-0000-0000-00002A190000}"/>
    <cellStyle name="Accent2 2 5" xfId="6497" xr:uid="{00000000-0005-0000-0000-00002B190000}"/>
    <cellStyle name="Accent2 2 6" xfId="6498" xr:uid="{00000000-0005-0000-0000-00002C190000}"/>
    <cellStyle name="Accent2 2_AFS template" xfId="6499" xr:uid="{00000000-0005-0000-0000-00002D190000}"/>
    <cellStyle name="Accent2 3" xfId="6500" xr:uid="{00000000-0005-0000-0000-00002E190000}"/>
    <cellStyle name="Accent2 3 2" xfId="6501" xr:uid="{00000000-0005-0000-0000-00002F190000}"/>
    <cellStyle name="Accent2 3 2 2" xfId="6502" xr:uid="{00000000-0005-0000-0000-000030190000}"/>
    <cellStyle name="Accent2 3 2 3" xfId="6503" xr:uid="{00000000-0005-0000-0000-000031190000}"/>
    <cellStyle name="Accent2 3 3" xfId="6504" xr:uid="{00000000-0005-0000-0000-000032190000}"/>
    <cellStyle name="Accent2 3 3 2" xfId="6505" xr:uid="{00000000-0005-0000-0000-000033190000}"/>
    <cellStyle name="Accent2 3 3 3" xfId="6506" xr:uid="{00000000-0005-0000-0000-000034190000}"/>
    <cellStyle name="Accent2 3 4" xfId="6507" xr:uid="{00000000-0005-0000-0000-000035190000}"/>
    <cellStyle name="Accent2 3 4 2" xfId="6508" xr:uid="{00000000-0005-0000-0000-000036190000}"/>
    <cellStyle name="Accent2 3 4 3" xfId="6509" xr:uid="{00000000-0005-0000-0000-000037190000}"/>
    <cellStyle name="Accent2 3 5" xfId="6510" xr:uid="{00000000-0005-0000-0000-000038190000}"/>
    <cellStyle name="Accent2 3_AFS template" xfId="6511" xr:uid="{00000000-0005-0000-0000-000039190000}"/>
    <cellStyle name="Accent2 4" xfId="6512" xr:uid="{00000000-0005-0000-0000-00003A190000}"/>
    <cellStyle name="Accent2 4 2" xfId="6513" xr:uid="{00000000-0005-0000-0000-00003B190000}"/>
    <cellStyle name="Accent2 4 2 2" xfId="6514" xr:uid="{00000000-0005-0000-0000-00003C190000}"/>
    <cellStyle name="Accent2 4 3" xfId="6515" xr:uid="{00000000-0005-0000-0000-00003D190000}"/>
    <cellStyle name="Accent2 4 3 2" xfId="6516" xr:uid="{00000000-0005-0000-0000-00003E190000}"/>
    <cellStyle name="Accent2 5" xfId="6517" xr:uid="{00000000-0005-0000-0000-00003F190000}"/>
    <cellStyle name="Accent2 6" xfId="6518" xr:uid="{00000000-0005-0000-0000-000040190000}"/>
    <cellStyle name="Accent2 7" xfId="6519" xr:uid="{00000000-0005-0000-0000-000041190000}"/>
    <cellStyle name="Accent2 7 2" xfId="6520" xr:uid="{00000000-0005-0000-0000-000042190000}"/>
    <cellStyle name="Accent2 8" xfId="6521" xr:uid="{00000000-0005-0000-0000-000043190000}"/>
    <cellStyle name="Accent2 9" xfId="6522" xr:uid="{00000000-0005-0000-0000-000044190000}"/>
    <cellStyle name="Accent3 10" xfId="6523" xr:uid="{00000000-0005-0000-0000-000045190000}"/>
    <cellStyle name="Accent3 2" xfId="6524" xr:uid="{00000000-0005-0000-0000-000046190000}"/>
    <cellStyle name="Accent3 2 2" xfId="6525" xr:uid="{00000000-0005-0000-0000-000047190000}"/>
    <cellStyle name="Accent3 2 2 2" xfId="6526" xr:uid="{00000000-0005-0000-0000-000048190000}"/>
    <cellStyle name="Accent3 2 2 3" xfId="6527" xr:uid="{00000000-0005-0000-0000-000049190000}"/>
    <cellStyle name="Accent3 2 3" xfId="6528" xr:uid="{00000000-0005-0000-0000-00004A190000}"/>
    <cellStyle name="Accent3 2 3 2" xfId="6529" xr:uid="{00000000-0005-0000-0000-00004B190000}"/>
    <cellStyle name="Accent3 2 3 3" xfId="6530" xr:uid="{00000000-0005-0000-0000-00004C190000}"/>
    <cellStyle name="Accent3 2 3 4" xfId="6531" xr:uid="{00000000-0005-0000-0000-00004D190000}"/>
    <cellStyle name="Accent3 2 4" xfId="6532" xr:uid="{00000000-0005-0000-0000-00004E190000}"/>
    <cellStyle name="Accent3 2 4 2" xfId="6533" xr:uid="{00000000-0005-0000-0000-00004F190000}"/>
    <cellStyle name="Accent3 2 4 3" xfId="6534" xr:uid="{00000000-0005-0000-0000-000050190000}"/>
    <cellStyle name="Accent3 2 5" xfId="6535" xr:uid="{00000000-0005-0000-0000-000051190000}"/>
    <cellStyle name="Accent3 2 6" xfId="6536" xr:uid="{00000000-0005-0000-0000-000052190000}"/>
    <cellStyle name="Accent3 2_AFS template" xfId="6537" xr:uid="{00000000-0005-0000-0000-000053190000}"/>
    <cellStyle name="Accent3 3" xfId="6538" xr:uid="{00000000-0005-0000-0000-000054190000}"/>
    <cellStyle name="Accent3 3 2" xfId="6539" xr:uid="{00000000-0005-0000-0000-000055190000}"/>
    <cellStyle name="Accent3 3 2 2" xfId="6540" xr:uid="{00000000-0005-0000-0000-000056190000}"/>
    <cellStyle name="Accent3 3 2 3" xfId="6541" xr:uid="{00000000-0005-0000-0000-000057190000}"/>
    <cellStyle name="Accent3 3 3" xfId="6542" xr:uid="{00000000-0005-0000-0000-000058190000}"/>
    <cellStyle name="Accent3 3 3 2" xfId="6543" xr:uid="{00000000-0005-0000-0000-000059190000}"/>
    <cellStyle name="Accent3 3 3 3" xfId="6544" xr:uid="{00000000-0005-0000-0000-00005A190000}"/>
    <cellStyle name="Accent3 3 4" xfId="6545" xr:uid="{00000000-0005-0000-0000-00005B190000}"/>
    <cellStyle name="Accent3 3 4 2" xfId="6546" xr:uid="{00000000-0005-0000-0000-00005C190000}"/>
    <cellStyle name="Accent3 3 4 3" xfId="6547" xr:uid="{00000000-0005-0000-0000-00005D190000}"/>
    <cellStyle name="Accent3 3 5" xfId="6548" xr:uid="{00000000-0005-0000-0000-00005E190000}"/>
    <cellStyle name="Accent3 3_AFS template" xfId="6549" xr:uid="{00000000-0005-0000-0000-00005F190000}"/>
    <cellStyle name="Accent3 4" xfId="6550" xr:uid="{00000000-0005-0000-0000-000060190000}"/>
    <cellStyle name="Accent3 4 2" xfId="6551" xr:uid="{00000000-0005-0000-0000-000061190000}"/>
    <cellStyle name="Accent3 4 2 2" xfId="6552" xr:uid="{00000000-0005-0000-0000-000062190000}"/>
    <cellStyle name="Accent3 4 3" xfId="6553" xr:uid="{00000000-0005-0000-0000-000063190000}"/>
    <cellStyle name="Accent3 4 3 2" xfId="6554" xr:uid="{00000000-0005-0000-0000-000064190000}"/>
    <cellStyle name="Accent3 5" xfId="6555" xr:uid="{00000000-0005-0000-0000-000065190000}"/>
    <cellStyle name="Accent3 5 2" xfId="6556" xr:uid="{00000000-0005-0000-0000-000066190000}"/>
    <cellStyle name="Accent3 5 2 2" xfId="6557" xr:uid="{00000000-0005-0000-0000-000067190000}"/>
    <cellStyle name="Accent3 5 3" xfId="6558" xr:uid="{00000000-0005-0000-0000-000068190000}"/>
    <cellStyle name="Accent3 5 4" xfId="6559" xr:uid="{00000000-0005-0000-0000-000069190000}"/>
    <cellStyle name="Accent3 6" xfId="6560" xr:uid="{00000000-0005-0000-0000-00006A190000}"/>
    <cellStyle name="Accent3 7" xfId="6561" xr:uid="{00000000-0005-0000-0000-00006B190000}"/>
    <cellStyle name="Accent3 8" xfId="6562" xr:uid="{00000000-0005-0000-0000-00006C190000}"/>
    <cellStyle name="Accent3 9" xfId="6563" xr:uid="{00000000-0005-0000-0000-00006D190000}"/>
    <cellStyle name="Accent4 10" xfId="6564" xr:uid="{00000000-0005-0000-0000-00006E190000}"/>
    <cellStyle name="Accent4 2" xfId="6565" xr:uid="{00000000-0005-0000-0000-00006F190000}"/>
    <cellStyle name="Accent4 2 2" xfId="6566" xr:uid="{00000000-0005-0000-0000-000070190000}"/>
    <cellStyle name="Accent4 2 2 2" xfId="6567" xr:uid="{00000000-0005-0000-0000-000071190000}"/>
    <cellStyle name="Accent4 2 2 2 2" xfId="6568" xr:uid="{00000000-0005-0000-0000-000072190000}"/>
    <cellStyle name="Accent4 2 2 2 3" xfId="6569" xr:uid="{00000000-0005-0000-0000-000073190000}"/>
    <cellStyle name="Accent4 2 2 2 4" xfId="6570" xr:uid="{00000000-0005-0000-0000-000074190000}"/>
    <cellStyle name="Accent4 2 2 3" xfId="6571" xr:uid="{00000000-0005-0000-0000-000075190000}"/>
    <cellStyle name="Accent4 2 2 4" xfId="6572" xr:uid="{00000000-0005-0000-0000-000076190000}"/>
    <cellStyle name="Accent4 2 2 5" xfId="6573" xr:uid="{00000000-0005-0000-0000-000077190000}"/>
    <cellStyle name="Accent4 2 2 6" xfId="6574" xr:uid="{00000000-0005-0000-0000-000078190000}"/>
    <cellStyle name="Accent4 2 3" xfId="6575" xr:uid="{00000000-0005-0000-0000-000079190000}"/>
    <cellStyle name="Accent4 2 3 2" xfId="6576" xr:uid="{00000000-0005-0000-0000-00007A190000}"/>
    <cellStyle name="Accent4 2 3 2 2" xfId="6577" xr:uid="{00000000-0005-0000-0000-00007B190000}"/>
    <cellStyle name="Accent4 2 3 2 3" xfId="6578" xr:uid="{00000000-0005-0000-0000-00007C190000}"/>
    <cellStyle name="Accent4 2 3 2 4" xfId="6579" xr:uid="{00000000-0005-0000-0000-00007D190000}"/>
    <cellStyle name="Accent4 2 3 3" xfId="6580" xr:uid="{00000000-0005-0000-0000-00007E190000}"/>
    <cellStyle name="Accent4 2 3 4" xfId="6581" xr:uid="{00000000-0005-0000-0000-00007F190000}"/>
    <cellStyle name="Accent4 2 3 5" xfId="6582" xr:uid="{00000000-0005-0000-0000-000080190000}"/>
    <cellStyle name="Accent4 2 3 6" xfId="6583" xr:uid="{00000000-0005-0000-0000-000081190000}"/>
    <cellStyle name="Accent4 2 4" xfId="6584" xr:uid="{00000000-0005-0000-0000-000082190000}"/>
    <cellStyle name="Accent4 2 4 2" xfId="6585" xr:uid="{00000000-0005-0000-0000-000083190000}"/>
    <cellStyle name="Accent4 2 4 3" xfId="6586" xr:uid="{00000000-0005-0000-0000-000084190000}"/>
    <cellStyle name="Accent4 2 4 4" xfId="6587" xr:uid="{00000000-0005-0000-0000-000085190000}"/>
    <cellStyle name="Accent4 2 5" xfId="6588" xr:uid="{00000000-0005-0000-0000-000086190000}"/>
    <cellStyle name="Accent4 2 6" xfId="6589" xr:uid="{00000000-0005-0000-0000-000087190000}"/>
    <cellStyle name="Accent4 2_AFS template" xfId="6590" xr:uid="{00000000-0005-0000-0000-000088190000}"/>
    <cellStyle name="Accent4 3" xfId="6591" xr:uid="{00000000-0005-0000-0000-000089190000}"/>
    <cellStyle name="Accent4 3 2" xfId="6592" xr:uid="{00000000-0005-0000-0000-00008A190000}"/>
    <cellStyle name="Accent4 3 2 2" xfId="6593" xr:uid="{00000000-0005-0000-0000-00008B190000}"/>
    <cellStyle name="Accent4 3 2 2 2" xfId="6594" xr:uid="{00000000-0005-0000-0000-00008C190000}"/>
    <cellStyle name="Accent4 3 2 2 3" xfId="6595" xr:uid="{00000000-0005-0000-0000-00008D190000}"/>
    <cellStyle name="Accent4 3 2 2 4" xfId="6596" xr:uid="{00000000-0005-0000-0000-00008E190000}"/>
    <cellStyle name="Accent4 3 2 3" xfId="6597" xr:uid="{00000000-0005-0000-0000-00008F190000}"/>
    <cellStyle name="Accent4 3 2 4" xfId="6598" xr:uid="{00000000-0005-0000-0000-000090190000}"/>
    <cellStyle name="Accent4 3 2 5" xfId="6599" xr:uid="{00000000-0005-0000-0000-000091190000}"/>
    <cellStyle name="Accent4 3 2 6" xfId="6600" xr:uid="{00000000-0005-0000-0000-000092190000}"/>
    <cellStyle name="Accent4 3 3" xfId="6601" xr:uid="{00000000-0005-0000-0000-000093190000}"/>
    <cellStyle name="Accent4 3 3 2" xfId="6602" xr:uid="{00000000-0005-0000-0000-000094190000}"/>
    <cellStyle name="Accent4 3 3 2 2" xfId="6603" xr:uid="{00000000-0005-0000-0000-000095190000}"/>
    <cellStyle name="Accent4 3 3 3" xfId="6604" xr:uid="{00000000-0005-0000-0000-000096190000}"/>
    <cellStyle name="Accent4 3 3 4" xfId="6605" xr:uid="{00000000-0005-0000-0000-000097190000}"/>
    <cellStyle name="Accent4 3 3 5" xfId="6606" xr:uid="{00000000-0005-0000-0000-000098190000}"/>
    <cellStyle name="Accent4 3 4" xfId="6607" xr:uid="{00000000-0005-0000-0000-000099190000}"/>
    <cellStyle name="Accent4 3 4 2" xfId="6608" xr:uid="{00000000-0005-0000-0000-00009A190000}"/>
    <cellStyle name="Accent4 3 4 3" xfId="6609" xr:uid="{00000000-0005-0000-0000-00009B190000}"/>
    <cellStyle name="Accent4 3 5" xfId="6610" xr:uid="{00000000-0005-0000-0000-00009C190000}"/>
    <cellStyle name="Accent4 3 5 2" xfId="6611" xr:uid="{00000000-0005-0000-0000-00009D190000}"/>
    <cellStyle name="Accent4 3 5 3" xfId="6612" xr:uid="{00000000-0005-0000-0000-00009E190000}"/>
    <cellStyle name="Accent4 3 6" xfId="6613" xr:uid="{00000000-0005-0000-0000-00009F190000}"/>
    <cellStyle name="Accent4 3_AFS template" xfId="6614" xr:uid="{00000000-0005-0000-0000-0000A0190000}"/>
    <cellStyle name="Accent4 4" xfId="6615" xr:uid="{00000000-0005-0000-0000-0000A1190000}"/>
    <cellStyle name="Accent4 4 2" xfId="6616" xr:uid="{00000000-0005-0000-0000-0000A2190000}"/>
    <cellStyle name="Accent4 4 2 2" xfId="6617" xr:uid="{00000000-0005-0000-0000-0000A3190000}"/>
    <cellStyle name="Accent4 4 2 3" xfId="6618" xr:uid="{00000000-0005-0000-0000-0000A4190000}"/>
    <cellStyle name="Accent4 4 2 4" xfId="6619" xr:uid="{00000000-0005-0000-0000-0000A5190000}"/>
    <cellStyle name="Accent4 4 2 4 2" xfId="6620" xr:uid="{00000000-0005-0000-0000-0000A6190000}"/>
    <cellStyle name="Accent4 4 3" xfId="6621" xr:uid="{00000000-0005-0000-0000-0000A7190000}"/>
    <cellStyle name="Accent4 4 3 2" xfId="6622" xr:uid="{00000000-0005-0000-0000-0000A8190000}"/>
    <cellStyle name="Accent4 4 4" xfId="6623" xr:uid="{00000000-0005-0000-0000-0000A9190000}"/>
    <cellStyle name="Accent4 4 5" xfId="6624" xr:uid="{00000000-0005-0000-0000-0000AA190000}"/>
    <cellStyle name="Accent4 4 6" xfId="6625" xr:uid="{00000000-0005-0000-0000-0000AB190000}"/>
    <cellStyle name="Accent4 5" xfId="6626" xr:uid="{00000000-0005-0000-0000-0000AC190000}"/>
    <cellStyle name="Accent4 5 2" xfId="6627" xr:uid="{00000000-0005-0000-0000-0000AD190000}"/>
    <cellStyle name="Accent4 5 2 2" xfId="6628" xr:uid="{00000000-0005-0000-0000-0000AE190000}"/>
    <cellStyle name="Accent4 5 2 3" xfId="6629" xr:uid="{00000000-0005-0000-0000-0000AF190000}"/>
    <cellStyle name="Accent4 5 2 4" xfId="6630" xr:uid="{00000000-0005-0000-0000-0000B0190000}"/>
    <cellStyle name="Accent4 5 2 4 2" xfId="6631" xr:uid="{00000000-0005-0000-0000-0000B1190000}"/>
    <cellStyle name="Accent4 5 3" xfId="6632" xr:uid="{00000000-0005-0000-0000-0000B2190000}"/>
    <cellStyle name="Accent4 5 4" xfId="6633" xr:uid="{00000000-0005-0000-0000-0000B3190000}"/>
    <cellStyle name="Accent4 5 5" xfId="6634" xr:uid="{00000000-0005-0000-0000-0000B4190000}"/>
    <cellStyle name="Accent4 5 6" xfId="6635" xr:uid="{00000000-0005-0000-0000-0000B5190000}"/>
    <cellStyle name="Accent4 6" xfId="6636" xr:uid="{00000000-0005-0000-0000-0000B6190000}"/>
    <cellStyle name="Accent4 6 2" xfId="6637" xr:uid="{00000000-0005-0000-0000-0000B7190000}"/>
    <cellStyle name="Accent4 6 3" xfId="6638" xr:uid="{00000000-0005-0000-0000-0000B8190000}"/>
    <cellStyle name="Accent4 6 4" xfId="6639" xr:uid="{00000000-0005-0000-0000-0000B9190000}"/>
    <cellStyle name="Accent4 7" xfId="6640" xr:uid="{00000000-0005-0000-0000-0000BA190000}"/>
    <cellStyle name="Accent4 8" xfId="6641" xr:uid="{00000000-0005-0000-0000-0000BB190000}"/>
    <cellStyle name="Accent4 9" xfId="6642" xr:uid="{00000000-0005-0000-0000-0000BC190000}"/>
    <cellStyle name="Accent5 10" xfId="6643" xr:uid="{00000000-0005-0000-0000-0000BD190000}"/>
    <cellStyle name="Accent5 2" xfId="6644" xr:uid="{00000000-0005-0000-0000-0000BE190000}"/>
    <cellStyle name="Accent5 2 2" xfId="6645" xr:uid="{00000000-0005-0000-0000-0000BF190000}"/>
    <cellStyle name="Accent5 2 2 2" xfId="6646" xr:uid="{00000000-0005-0000-0000-0000C0190000}"/>
    <cellStyle name="Accent5 2 2 3" xfId="6647" xr:uid="{00000000-0005-0000-0000-0000C1190000}"/>
    <cellStyle name="Accent5 2 3" xfId="6648" xr:uid="{00000000-0005-0000-0000-0000C2190000}"/>
    <cellStyle name="Accent5 2 4" xfId="6649" xr:uid="{00000000-0005-0000-0000-0000C3190000}"/>
    <cellStyle name="Accent5 2_AFS template" xfId="6650" xr:uid="{00000000-0005-0000-0000-0000C4190000}"/>
    <cellStyle name="Accent5 3" xfId="6651" xr:uid="{00000000-0005-0000-0000-0000C5190000}"/>
    <cellStyle name="Accent5 3 2" xfId="6652" xr:uid="{00000000-0005-0000-0000-0000C6190000}"/>
    <cellStyle name="Accent5 3 3" xfId="6653" xr:uid="{00000000-0005-0000-0000-0000C7190000}"/>
    <cellStyle name="Accent5 3 4" xfId="6654" xr:uid="{00000000-0005-0000-0000-0000C8190000}"/>
    <cellStyle name="Accent5 3 4 2" xfId="6655" xr:uid="{00000000-0005-0000-0000-0000C9190000}"/>
    <cellStyle name="Accent5 3 4 3" xfId="6656" xr:uid="{00000000-0005-0000-0000-0000CA190000}"/>
    <cellStyle name="Accent5 3 5" xfId="6657" xr:uid="{00000000-0005-0000-0000-0000CB190000}"/>
    <cellStyle name="Accent5 3 6" xfId="6658" xr:uid="{00000000-0005-0000-0000-0000CC190000}"/>
    <cellStyle name="Accent5 4" xfId="6659" xr:uid="{00000000-0005-0000-0000-0000CD190000}"/>
    <cellStyle name="Accent5 4 2" xfId="6660" xr:uid="{00000000-0005-0000-0000-0000CE190000}"/>
    <cellStyle name="Accent5 4 2 2" xfId="6661" xr:uid="{00000000-0005-0000-0000-0000CF190000}"/>
    <cellStyle name="Accent5 4 3" xfId="6662" xr:uid="{00000000-0005-0000-0000-0000D0190000}"/>
    <cellStyle name="Accent5 5" xfId="6663" xr:uid="{00000000-0005-0000-0000-0000D1190000}"/>
    <cellStyle name="Accent5 6" xfId="6664" xr:uid="{00000000-0005-0000-0000-0000D2190000}"/>
    <cellStyle name="Accent5 7" xfId="6665" xr:uid="{00000000-0005-0000-0000-0000D3190000}"/>
    <cellStyle name="Accent5 8" xfId="6666" xr:uid="{00000000-0005-0000-0000-0000D4190000}"/>
    <cellStyle name="Accent5 9" xfId="6667" xr:uid="{00000000-0005-0000-0000-0000D5190000}"/>
    <cellStyle name="Accent6 10" xfId="6668" xr:uid="{00000000-0005-0000-0000-0000D6190000}"/>
    <cellStyle name="Accent6 2" xfId="6669" xr:uid="{00000000-0005-0000-0000-0000D7190000}"/>
    <cellStyle name="Accent6 2 2" xfId="6670" xr:uid="{00000000-0005-0000-0000-0000D8190000}"/>
    <cellStyle name="Accent6 2 2 2" xfId="6671" xr:uid="{00000000-0005-0000-0000-0000D9190000}"/>
    <cellStyle name="Accent6 2 2 3" xfId="6672" xr:uid="{00000000-0005-0000-0000-0000DA190000}"/>
    <cellStyle name="Accent6 2 3" xfId="6673" xr:uid="{00000000-0005-0000-0000-0000DB190000}"/>
    <cellStyle name="Accent6 2 3 2" xfId="6674" xr:uid="{00000000-0005-0000-0000-0000DC190000}"/>
    <cellStyle name="Accent6 2 3 3" xfId="6675" xr:uid="{00000000-0005-0000-0000-0000DD190000}"/>
    <cellStyle name="Accent6 2 3 4" xfId="6676" xr:uid="{00000000-0005-0000-0000-0000DE190000}"/>
    <cellStyle name="Accent6 2 4" xfId="6677" xr:uid="{00000000-0005-0000-0000-0000DF190000}"/>
    <cellStyle name="Accent6 2 4 2" xfId="6678" xr:uid="{00000000-0005-0000-0000-0000E0190000}"/>
    <cellStyle name="Accent6 2 4 3" xfId="6679" xr:uid="{00000000-0005-0000-0000-0000E1190000}"/>
    <cellStyle name="Accent6 2 5" xfId="6680" xr:uid="{00000000-0005-0000-0000-0000E2190000}"/>
    <cellStyle name="Accent6 2 6" xfId="6681" xr:uid="{00000000-0005-0000-0000-0000E3190000}"/>
    <cellStyle name="Accent6 2_AFS template" xfId="6682" xr:uid="{00000000-0005-0000-0000-0000E4190000}"/>
    <cellStyle name="Accent6 3" xfId="6683" xr:uid="{00000000-0005-0000-0000-0000E5190000}"/>
    <cellStyle name="Accent6 3 2" xfId="6684" xr:uid="{00000000-0005-0000-0000-0000E6190000}"/>
    <cellStyle name="Accent6 3 2 2" xfId="6685" xr:uid="{00000000-0005-0000-0000-0000E7190000}"/>
    <cellStyle name="Accent6 3 2 3" xfId="6686" xr:uid="{00000000-0005-0000-0000-0000E8190000}"/>
    <cellStyle name="Accent6 3 3" xfId="6687" xr:uid="{00000000-0005-0000-0000-0000E9190000}"/>
    <cellStyle name="Accent6 3 3 2" xfId="6688" xr:uid="{00000000-0005-0000-0000-0000EA190000}"/>
    <cellStyle name="Accent6 3 3 3" xfId="6689" xr:uid="{00000000-0005-0000-0000-0000EB190000}"/>
    <cellStyle name="Accent6 3 4" xfId="6690" xr:uid="{00000000-0005-0000-0000-0000EC190000}"/>
    <cellStyle name="Accent6 3 4 2" xfId="6691" xr:uid="{00000000-0005-0000-0000-0000ED190000}"/>
    <cellStyle name="Accent6 3 4 3" xfId="6692" xr:uid="{00000000-0005-0000-0000-0000EE190000}"/>
    <cellStyle name="Accent6 3 5" xfId="6693" xr:uid="{00000000-0005-0000-0000-0000EF190000}"/>
    <cellStyle name="Accent6 3_AFS template" xfId="6694" xr:uid="{00000000-0005-0000-0000-0000F0190000}"/>
    <cellStyle name="Accent6 4" xfId="6695" xr:uid="{00000000-0005-0000-0000-0000F1190000}"/>
    <cellStyle name="Accent6 4 2" xfId="6696" xr:uid="{00000000-0005-0000-0000-0000F2190000}"/>
    <cellStyle name="Accent6 4 2 2" xfId="6697" xr:uid="{00000000-0005-0000-0000-0000F3190000}"/>
    <cellStyle name="Accent6 4 3" xfId="6698" xr:uid="{00000000-0005-0000-0000-0000F4190000}"/>
    <cellStyle name="Accent6 4 3 2" xfId="6699" xr:uid="{00000000-0005-0000-0000-0000F5190000}"/>
    <cellStyle name="Accent6 5" xfId="6700" xr:uid="{00000000-0005-0000-0000-0000F6190000}"/>
    <cellStyle name="Accent6 6" xfId="6701" xr:uid="{00000000-0005-0000-0000-0000F7190000}"/>
    <cellStyle name="Accent6 7" xfId="6702" xr:uid="{00000000-0005-0000-0000-0000F8190000}"/>
    <cellStyle name="Accent6 8" xfId="6703" xr:uid="{00000000-0005-0000-0000-0000F9190000}"/>
    <cellStyle name="Accent6 9" xfId="6704" xr:uid="{00000000-0005-0000-0000-0000FA190000}"/>
    <cellStyle name="ALTERNATE GREY SHADING" xfId="6705" xr:uid="{00000000-0005-0000-0000-0000FB190000}"/>
    <cellStyle name="Bad 10" xfId="6706" xr:uid="{00000000-0005-0000-0000-0000FC190000}"/>
    <cellStyle name="Bad 2" xfId="6707" xr:uid="{00000000-0005-0000-0000-0000FD190000}"/>
    <cellStyle name="Bad 2 2" xfId="6708" xr:uid="{00000000-0005-0000-0000-0000FE190000}"/>
    <cellStyle name="Bad 2 2 2" xfId="6709" xr:uid="{00000000-0005-0000-0000-0000FF190000}"/>
    <cellStyle name="Bad 2 2 3" xfId="6710" xr:uid="{00000000-0005-0000-0000-0000001A0000}"/>
    <cellStyle name="Bad 2 3" xfId="6711" xr:uid="{00000000-0005-0000-0000-0000011A0000}"/>
    <cellStyle name="Bad 2 3 2" xfId="6712" xr:uid="{00000000-0005-0000-0000-0000021A0000}"/>
    <cellStyle name="Bad 2 3 3" xfId="6713" xr:uid="{00000000-0005-0000-0000-0000031A0000}"/>
    <cellStyle name="Bad 2 3 4" xfId="6714" xr:uid="{00000000-0005-0000-0000-0000041A0000}"/>
    <cellStyle name="Bad 2 4" xfId="6715" xr:uid="{00000000-0005-0000-0000-0000051A0000}"/>
    <cellStyle name="Bad 2 4 2" xfId="6716" xr:uid="{00000000-0005-0000-0000-0000061A0000}"/>
    <cellStyle name="Bad 2 4 3" xfId="6717" xr:uid="{00000000-0005-0000-0000-0000071A0000}"/>
    <cellStyle name="Bad 2 5" xfId="6718" xr:uid="{00000000-0005-0000-0000-0000081A0000}"/>
    <cellStyle name="Bad 2 6" xfId="6719" xr:uid="{00000000-0005-0000-0000-0000091A0000}"/>
    <cellStyle name="Bad 2_AFS template" xfId="6720" xr:uid="{00000000-0005-0000-0000-00000A1A0000}"/>
    <cellStyle name="Bad 3" xfId="6721" xr:uid="{00000000-0005-0000-0000-00000B1A0000}"/>
    <cellStyle name="Bad 3 2" xfId="6722" xr:uid="{00000000-0005-0000-0000-00000C1A0000}"/>
    <cellStyle name="Bad 3 2 2" xfId="6723" xr:uid="{00000000-0005-0000-0000-00000D1A0000}"/>
    <cellStyle name="Bad 3 2 3" xfId="6724" xr:uid="{00000000-0005-0000-0000-00000E1A0000}"/>
    <cellStyle name="Bad 3 3" xfId="6725" xr:uid="{00000000-0005-0000-0000-00000F1A0000}"/>
    <cellStyle name="Bad 3 3 2" xfId="6726" xr:uid="{00000000-0005-0000-0000-0000101A0000}"/>
    <cellStyle name="Bad 3 3 3" xfId="6727" xr:uid="{00000000-0005-0000-0000-0000111A0000}"/>
    <cellStyle name="Bad 3 4" xfId="6728" xr:uid="{00000000-0005-0000-0000-0000121A0000}"/>
    <cellStyle name="Bad 3 4 2" xfId="6729" xr:uid="{00000000-0005-0000-0000-0000131A0000}"/>
    <cellStyle name="Bad 3 4 3" xfId="6730" xr:uid="{00000000-0005-0000-0000-0000141A0000}"/>
    <cellStyle name="Bad 3 5" xfId="6731" xr:uid="{00000000-0005-0000-0000-0000151A0000}"/>
    <cellStyle name="Bad 3_AFS template" xfId="6732" xr:uid="{00000000-0005-0000-0000-0000161A0000}"/>
    <cellStyle name="Bad 4" xfId="6733" xr:uid="{00000000-0005-0000-0000-0000171A0000}"/>
    <cellStyle name="Bad 4 2" xfId="6734" xr:uid="{00000000-0005-0000-0000-0000181A0000}"/>
    <cellStyle name="Bad 4 2 2" xfId="6735" xr:uid="{00000000-0005-0000-0000-0000191A0000}"/>
    <cellStyle name="Bad 4 3" xfId="6736" xr:uid="{00000000-0005-0000-0000-00001A1A0000}"/>
    <cellStyle name="Bad 4 3 2" xfId="6737" xr:uid="{00000000-0005-0000-0000-00001B1A0000}"/>
    <cellStyle name="Bad 5" xfId="6738" xr:uid="{00000000-0005-0000-0000-00001C1A0000}"/>
    <cellStyle name="Bad 6" xfId="6739" xr:uid="{00000000-0005-0000-0000-00001D1A0000}"/>
    <cellStyle name="Bad 7" xfId="6740" xr:uid="{00000000-0005-0000-0000-00001E1A0000}"/>
    <cellStyle name="Bad 8" xfId="6741" xr:uid="{00000000-0005-0000-0000-00001F1A0000}"/>
    <cellStyle name="Bad 9" xfId="6742" xr:uid="{00000000-0005-0000-0000-0000201A0000}"/>
    <cellStyle name="Calculation 10" xfId="6743" xr:uid="{00000000-0005-0000-0000-0000211A0000}"/>
    <cellStyle name="Calculation 2" xfId="6744" xr:uid="{00000000-0005-0000-0000-0000221A0000}"/>
    <cellStyle name="Calculation 2 10" xfId="6745" xr:uid="{00000000-0005-0000-0000-0000231A0000}"/>
    <cellStyle name="Calculation 2 10 2" xfId="6746" xr:uid="{00000000-0005-0000-0000-0000241A0000}"/>
    <cellStyle name="Calculation 2 11" xfId="6747" xr:uid="{00000000-0005-0000-0000-0000251A0000}"/>
    <cellStyle name="Calculation 2 11 2" xfId="6748" xr:uid="{00000000-0005-0000-0000-0000261A0000}"/>
    <cellStyle name="Calculation 2 12" xfId="6749" xr:uid="{00000000-0005-0000-0000-0000271A0000}"/>
    <cellStyle name="Calculation 2 12 2" xfId="6750" xr:uid="{00000000-0005-0000-0000-0000281A0000}"/>
    <cellStyle name="Calculation 2 13" xfId="6751" xr:uid="{00000000-0005-0000-0000-0000291A0000}"/>
    <cellStyle name="Calculation 2 13 2" xfId="6752" xr:uid="{00000000-0005-0000-0000-00002A1A0000}"/>
    <cellStyle name="Calculation 2 14" xfId="6753" xr:uid="{00000000-0005-0000-0000-00002B1A0000}"/>
    <cellStyle name="Calculation 2 14 2" xfId="6754" xr:uid="{00000000-0005-0000-0000-00002C1A0000}"/>
    <cellStyle name="Calculation 2 15" xfId="6755" xr:uid="{00000000-0005-0000-0000-00002D1A0000}"/>
    <cellStyle name="Calculation 2 15 2" xfId="6756" xr:uid="{00000000-0005-0000-0000-00002E1A0000}"/>
    <cellStyle name="Calculation 2 16" xfId="6757" xr:uid="{00000000-0005-0000-0000-00002F1A0000}"/>
    <cellStyle name="Calculation 2 16 2" xfId="6758" xr:uid="{00000000-0005-0000-0000-0000301A0000}"/>
    <cellStyle name="Calculation 2 17" xfId="6759" xr:uid="{00000000-0005-0000-0000-0000311A0000}"/>
    <cellStyle name="Calculation 2 17 2" xfId="6760" xr:uid="{00000000-0005-0000-0000-0000321A0000}"/>
    <cellStyle name="Calculation 2 18" xfId="6761" xr:uid="{00000000-0005-0000-0000-0000331A0000}"/>
    <cellStyle name="Calculation 2 18 2" xfId="6762" xr:uid="{00000000-0005-0000-0000-0000341A0000}"/>
    <cellStyle name="Calculation 2 2" xfId="6763" xr:uid="{00000000-0005-0000-0000-0000351A0000}"/>
    <cellStyle name="Calculation 2 2 2" xfId="6764" xr:uid="{00000000-0005-0000-0000-0000361A0000}"/>
    <cellStyle name="Calculation 2 2 2 2" xfId="6765" xr:uid="{00000000-0005-0000-0000-0000371A0000}"/>
    <cellStyle name="Calculation 2 2 2 3" xfId="6766" xr:uid="{00000000-0005-0000-0000-0000381A0000}"/>
    <cellStyle name="Calculation 2 2 2 4" xfId="6767" xr:uid="{00000000-0005-0000-0000-0000391A0000}"/>
    <cellStyle name="Calculation 2 2 3" xfId="6768" xr:uid="{00000000-0005-0000-0000-00003A1A0000}"/>
    <cellStyle name="Calculation 2 2 3 2" xfId="6769" xr:uid="{00000000-0005-0000-0000-00003B1A0000}"/>
    <cellStyle name="Calculation 2 2 4" xfId="6770" xr:uid="{00000000-0005-0000-0000-00003C1A0000}"/>
    <cellStyle name="Calculation 2 2 4 2" xfId="6771" xr:uid="{00000000-0005-0000-0000-00003D1A0000}"/>
    <cellStyle name="Calculation 2 2 5" xfId="6772" xr:uid="{00000000-0005-0000-0000-00003E1A0000}"/>
    <cellStyle name="Calculation 2 2 6" xfId="6773" xr:uid="{00000000-0005-0000-0000-00003F1A0000}"/>
    <cellStyle name="Calculation 2 2 7" xfId="6774" xr:uid="{00000000-0005-0000-0000-0000401A0000}"/>
    <cellStyle name="Calculation 2 3" xfId="6775" xr:uid="{00000000-0005-0000-0000-0000411A0000}"/>
    <cellStyle name="Calculation 2 3 2" xfId="6776" xr:uid="{00000000-0005-0000-0000-0000421A0000}"/>
    <cellStyle name="Calculation 2 3 2 2" xfId="6777" xr:uid="{00000000-0005-0000-0000-0000431A0000}"/>
    <cellStyle name="Calculation 2 3 2 3" xfId="6778" xr:uid="{00000000-0005-0000-0000-0000441A0000}"/>
    <cellStyle name="Calculation 2 3 2 4" xfId="6779" xr:uid="{00000000-0005-0000-0000-0000451A0000}"/>
    <cellStyle name="Calculation 2 3 3" xfId="6780" xr:uid="{00000000-0005-0000-0000-0000461A0000}"/>
    <cellStyle name="Calculation 2 3 3 2" xfId="6781" xr:uid="{00000000-0005-0000-0000-0000471A0000}"/>
    <cellStyle name="Calculation 2 3 4" xfId="6782" xr:uid="{00000000-0005-0000-0000-0000481A0000}"/>
    <cellStyle name="Calculation 2 3 4 2" xfId="6783" xr:uid="{00000000-0005-0000-0000-0000491A0000}"/>
    <cellStyle name="Calculation 2 3 5" xfId="6784" xr:uid="{00000000-0005-0000-0000-00004A1A0000}"/>
    <cellStyle name="Calculation 2 3 6" xfId="6785" xr:uid="{00000000-0005-0000-0000-00004B1A0000}"/>
    <cellStyle name="Calculation 2 4" xfId="6786" xr:uid="{00000000-0005-0000-0000-00004C1A0000}"/>
    <cellStyle name="Calculation 2 4 2" xfId="6787" xr:uid="{00000000-0005-0000-0000-00004D1A0000}"/>
    <cellStyle name="Calculation 2 4 2 2" xfId="6788" xr:uid="{00000000-0005-0000-0000-00004E1A0000}"/>
    <cellStyle name="Calculation 2 4 2 2 2" xfId="6789" xr:uid="{00000000-0005-0000-0000-00004F1A0000}"/>
    <cellStyle name="Calculation 2 4 2 3" xfId="6790" xr:uid="{00000000-0005-0000-0000-0000501A0000}"/>
    <cellStyle name="Calculation 2 4 2 4" xfId="6791" xr:uid="{00000000-0005-0000-0000-0000511A0000}"/>
    <cellStyle name="Calculation 2 4 3" xfId="6792" xr:uid="{00000000-0005-0000-0000-0000521A0000}"/>
    <cellStyle name="Calculation 2 4 4" xfId="6793" xr:uid="{00000000-0005-0000-0000-0000531A0000}"/>
    <cellStyle name="Calculation 2 4 5" xfId="6794" xr:uid="{00000000-0005-0000-0000-0000541A0000}"/>
    <cellStyle name="Calculation 2 4 6" xfId="6795" xr:uid="{00000000-0005-0000-0000-0000551A0000}"/>
    <cellStyle name="Calculation 2 5" xfId="6796" xr:uid="{00000000-0005-0000-0000-0000561A0000}"/>
    <cellStyle name="Calculation 2 5 2" xfId="6797" xr:uid="{00000000-0005-0000-0000-0000571A0000}"/>
    <cellStyle name="Calculation 2 5 2 2" xfId="6798" xr:uid="{00000000-0005-0000-0000-0000581A0000}"/>
    <cellStyle name="Calculation 2 5 2 2 2" xfId="6799" xr:uid="{00000000-0005-0000-0000-0000591A0000}"/>
    <cellStyle name="Calculation 2 5 3" xfId="6800" xr:uid="{00000000-0005-0000-0000-00005A1A0000}"/>
    <cellStyle name="Calculation 2 5 3 2" xfId="6801" xr:uid="{00000000-0005-0000-0000-00005B1A0000}"/>
    <cellStyle name="Calculation 2 5 4" xfId="6802" xr:uid="{00000000-0005-0000-0000-00005C1A0000}"/>
    <cellStyle name="Calculation 2 6" xfId="6803" xr:uid="{00000000-0005-0000-0000-00005D1A0000}"/>
    <cellStyle name="Calculation 2 6 2" xfId="6804" xr:uid="{00000000-0005-0000-0000-00005E1A0000}"/>
    <cellStyle name="Calculation 2 6 2 2" xfId="6805" xr:uid="{00000000-0005-0000-0000-00005F1A0000}"/>
    <cellStyle name="Calculation 2 6 3" xfId="6806" xr:uid="{00000000-0005-0000-0000-0000601A0000}"/>
    <cellStyle name="Calculation 2 7" xfId="6807" xr:uid="{00000000-0005-0000-0000-0000611A0000}"/>
    <cellStyle name="Calculation 2 7 2" xfId="6808" xr:uid="{00000000-0005-0000-0000-0000621A0000}"/>
    <cellStyle name="Calculation 2 8" xfId="6809" xr:uid="{00000000-0005-0000-0000-0000631A0000}"/>
    <cellStyle name="Calculation 2 8 2" xfId="6810" xr:uid="{00000000-0005-0000-0000-0000641A0000}"/>
    <cellStyle name="Calculation 2 9" xfId="6811" xr:uid="{00000000-0005-0000-0000-0000651A0000}"/>
    <cellStyle name="Calculation 2 9 2" xfId="6812" xr:uid="{00000000-0005-0000-0000-0000661A0000}"/>
    <cellStyle name="Calculation 2_AFS template" xfId="6813" xr:uid="{00000000-0005-0000-0000-0000671A0000}"/>
    <cellStyle name="Calculation 3" xfId="6814" xr:uid="{00000000-0005-0000-0000-0000681A0000}"/>
    <cellStyle name="Calculation 3 2" xfId="6815" xr:uid="{00000000-0005-0000-0000-0000691A0000}"/>
    <cellStyle name="Calculation 3 2 2" xfId="6816" xr:uid="{00000000-0005-0000-0000-00006A1A0000}"/>
    <cellStyle name="Calculation 3 2 2 2" xfId="6817" xr:uid="{00000000-0005-0000-0000-00006B1A0000}"/>
    <cellStyle name="Calculation 3 2 2 3" xfId="6818" xr:uid="{00000000-0005-0000-0000-00006C1A0000}"/>
    <cellStyle name="Calculation 3 2 2 4" xfId="6819" xr:uid="{00000000-0005-0000-0000-00006D1A0000}"/>
    <cellStyle name="Calculation 3 2 3" xfId="6820" xr:uid="{00000000-0005-0000-0000-00006E1A0000}"/>
    <cellStyle name="Calculation 3 2 3 2" xfId="6821" xr:uid="{00000000-0005-0000-0000-00006F1A0000}"/>
    <cellStyle name="Calculation 3 2 4" xfId="6822" xr:uid="{00000000-0005-0000-0000-0000701A0000}"/>
    <cellStyle name="Calculation 3 2 5" xfId="6823" xr:uid="{00000000-0005-0000-0000-0000711A0000}"/>
    <cellStyle name="Calculation 3 2 6" xfId="6824" xr:uid="{00000000-0005-0000-0000-0000721A0000}"/>
    <cellStyle name="Calculation 3 3" xfId="6825" xr:uid="{00000000-0005-0000-0000-0000731A0000}"/>
    <cellStyle name="Calculation 3 3 2" xfId="6826" xr:uid="{00000000-0005-0000-0000-0000741A0000}"/>
    <cellStyle name="Calculation 3 3 2 2" xfId="6827" xr:uid="{00000000-0005-0000-0000-0000751A0000}"/>
    <cellStyle name="Calculation 3 3 3" xfId="6828" xr:uid="{00000000-0005-0000-0000-0000761A0000}"/>
    <cellStyle name="Calculation 3 3 4" xfId="6829" xr:uid="{00000000-0005-0000-0000-0000771A0000}"/>
    <cellStyle name="Calculation 3 3 5" xfId="6830" xr:uid="{00000000-0005-0000-0000-0000781A0000}"/>
    <cellStyle name="Calculation 3 4" xfId="6831" xr:uid="{00000000-0005-0000-0000-0000791A0000}"/>
    <cellStyle name="Calculation 3 4 2" xfId="6832" xr:uid="{00000000-0005-0000-0000-00007A1A0000}"/>
    <cellStyle name="Calculation 3 4 3" xfId="6833" xr:uid="{00000000-0005-0000-0000-00007B1A0000}"/>
    <cellStyle name="Calculation 3 5" xfId="6834" xr:uid="{00000000-0005-0000-0000-00007C1A0000}"/>
    <cellStyle name="Calculation 3 5 2" xfId="6835" xr:uid="{00000000-0005-0000-0000-00007D1A0000}"/>
    <cellStyle name="Calculation 3 5 3" xfId="6836" xr:uid="{00000000-0005-0000-0000-00007E1A0000}"/>
    <cellStyle name="Calculation 3 6" xfId="6837" xr:uid="{00000000-0005-0000-0000-00007F1A0000}"/>
    <cellStyle name="Calculation 3_AFS template" xfId="6838" xr:uid="{00000000-0005-0000-0000-0000801A0000}"/>
    <cellStyle name="Calculation 4" xfId="6839" xr:uid="{00000000-0005-0000-0000-0000811A0000}"/>
    <cellStyle name="Calculation 4 2" xfId="6840" xr:uid="{00000000-0005-0000-0000-0000821A0000}"/>
    <cellStyle name="Calculation 4 2 2" xfId="6841" xr:uid="{00000000-0005-0000-0000-0000831A0000}"/>
    <cellStyle name="Calculation 4 2 3" xfId="6842" xr:uid="{00000000-0005-0000-0000-0000841A0000}"/>
    <cellStyle name="Calculation 4 2 4" xfId="6843" xr:uid="{00000000-0005-0000-0000-0000851A0000}"/>
    <cellStyle name="Calculation 4 2 4 2" xfId="6844" xr:uid="{00000000-0005-0000-0000-0000861A0000}"/>
    <cellStyle name="Calculation 4 3" xfId="6845" xr:uid="{00000000-0005-0000-0000-0000871A0000}"/>
    <cellStyle name="Calculation 4 3 2" xfId="6846" xr:uid="{00000000-0005-0000-0000-0000881A0000}"/>
    <cellStyle name="Calculation 4 3 3" xfId="6847" xr:uid="{00000000-0005-0000-0000-0000891A0000}"/>
    <cellStyle name="Calculation 4 4" xfId="6848" xr:uid="{00000000-0005-0000-0000-00008A1A0000}"/>
    <cellStyle name="Calculation 4 5" xfId="6849" xr:uid="{00000000-0005-0000-0000-00008B1A0000}"/>
    <cellStyle name="Calculation 4 6" xfId="6850" xr:uid="{00000000-0005-0000-0000-00008C1A0000}"/>
    <cellStyle name="Calculation 5" xfId="6851" xr:uid="{00000000-0005-0000-0000-00008D1A0000}"/>
    <cellStyle name="Calculation 5 2" xfId="6852" xr:uid="{00000000-0005-0000-0000-00008E1A0000}"/>
    <cellStyle name="Calculation 5 3" xfId="6853" xr:uid="{00000000-0005-0000-0000-00008F1A0000}"/>
    <cellStyle name="Calculation 5 4" xfId="6854" xr:uid="{00000000-0005-0000-0000-0000901A0000}"/>
    <cellStyle name="Calculation 6" xfId="6855" xr:uid="{00000000-0005-0000-0000-0000911A0000}"/>
    <cellStyle name="Calculation 7" xfId="6856" xr:uid="{00000000-0005-0000-0000-0000921A0000}"/>
    <cellStyle name="Calculation 8" xfId="6857" xr:uid="{00000000-0005-0000-0000-0000931A0000}"/>
    <cellStyle name="Calculation 9" xfId="6858" xr:uid="{00000000-0005-0000-0000-0000941A0000}"/>
    <cellStyle name="Check Cell 10" xfId="6859" xr:uid="{00000000-0005-0000-0000-0000951A0000}"/>
    <cellStyle name="Check Cell 2" xfId="6860" xr:uid="{00000000-0005-0000-0000-0000961A0000}"/>
    <cellStyle name="Check Cell 2 2" xfId="6861" xr:uid="{00000000-0005-0000-0000-0000971A0000}"/>
    <cellStyle name="Check Cell 2 2 2" xfId="6862" xr:uid="{00000000-0005-0000-0000-0000981A0000}"/>
    <cellStyle name="Check Cell 2 2 3" xfId="6863" xr:uid="{00000000-0005-0000-0000-0000991A0000}"/>
    <cellStyle name="Check Cell 2 3" xfId="6864" xr:uid="{00000000-0005-0000-0000-00009A1A0000}"/>
    <cellStyle name="Check Cell 2 4" xfId="6865" xr:uid="{00000000-0005-0000-0000-00009B1A0000}"/>
    <cellStyle name="Check Cell 2_AFS template" xfId="6866" xr:uid="{00000000-0005-0000-0000-00009C1A0000}"/>
    <cellStyle name="Check Cell 3" xfId="6867" xr:uid="{00000000-0005-0000-0000-00009D1A0000}"/>
    <cellStyle name="Check Cell 3 2" xfId="6868" xr:uid="{00000000-0005-0000-0000-00009E1A0000}"/>
    <cellStyle name="Check Cell 3 3" xfId="6869" xr:uid="{00000000-0005-0000-0000-00009F1A0000}"/>
    <cellStyle name="Check Cell 4" xfId="6870" xr:uid="{00000000-0005-0000-0000-0000A01A0000}"/>
    <cellStyle name="Check Cell 4 2" xfId="6871" xr:uid="{00000000-0005-0000-0000-0000A11A0000}"/>
    <cellStyle name="Check Cell 4 3" xfId="6872" xr:uid="{00000000-0005-0000-0000-0000A21A0000}"/>
    <cellStyle name="Check Cell 5" xfId="6873" xr:uid="{00000000-0005-0000-0000-0000A31A0000}"/>
    <cellStyle name="Check Cell 5 2" xfId="6874" xr:uid="{00000000-0005-0000-0000-0000A41A0000}"/>
    <cellStyle name="Check Cell 5 3" xfId="6875" xr:uid="{00000000-0005-0000-0000-0000A51A0000}"/>
    <cellStyle name="Check Cell 6" xfId="6876" xr:uid="{00000000-0005-0000-0000-0000A61A0000}"/>
    <cellStyle name="Check Cell 7" xfId="6877" xr:uid="{00000000-0005-0000-0000-0000A71A0000}"/>
    <cellStyle name="Check Cell 8" xfId="6878" xr:uid="{00000000-0005-0000-0000-0000A81A0000}"/>
    <cellStyle name="Check Cell 9" xfId="6879" xr:uid="{00000000-0005-0000-0000-0000A91A0000}"/>
    <cellStyle name="Comma" xfId="1" builtinId="3"/>
    <cellStyle name="Comma 10 10" xfId="6880" xr:uid="{00000000-0005-0000-0000-0000AC1A0000}"/>
    <cellStyle name="Comma 10 11" xfId="6881" xr:uid="{00000000-0005-0000-0000-0000AD1A0000}"/>
    <cellStyle name="Comma 10 12" xfId="6882" xr:uid="{00000000-0005-0000-0000-0000AE1A0000}"/>
    <cellStyle name="Comma 10 13" xfId="6883" xr:uid="{00000000-0005-0000-0000-0000AF1A0000}"/>
    <cellStyle name="Comma 10 14" xfId="6884" xr:uid="{00000000-0005-0000-0000-0000B01A0000}"/>
    <cellStyle name="Comma 10 2" xfId="5" xr:uid="{00000000-0005-0000-0000-0000B11A0000}"/>
    <cellStyle name="Comma 10 2 2" xfId="6885" xr:uid="{00000000-0005-0000-0000-0000B21A0000}"/>
    <cellStyle name="Comma 10 2 2 2" xfId="6886" xr:uid="{00000000-0005-0000-0000-0000B31A0000}"/>
    <cellStyle name="Comma 10 2 2 3" xfId="6887" xr:uid="{00000000-0005-0000-0000-0000B41A0000}"/>
    <cellStyle name="Comma 10 2 3" xfId="6888" xr:uid="{00000000-0005-0000-0000-0000B51A0000}"/>
    <cellStyle name="Comma 10 2 4" xfId="6889" xr:uid="{00000000-0005-0000-0000-0000B61A0000}"/>
    <cellStyle name="Comma 10 2 5" xfId="6890" xr:uid="{00000000-0005-0000-0000-0000B71A0000}"/>
    <cellStyle name="Comma 10 2_AFS template" xfId="6891" xr:uid="{00000000-0005-0000-0000-0000B81A0000}"/>
    <cellStyle name="Comma 10 3" xfId="6892" xr:uid="{00000000-0005-0000-0000-0000B91A0000}"/>
    <cellStyle name="Comma 10 3 2" xfId="6893" xr:uid="{00000000-0005-0000-0000-0000BA1A0000}"/>
    <cellStyle name="Comma 10 3 2 2" xfId="6894" xr:uid="{00000000-0005-0000-0000-0000BB1A0000}"/>
    <cellStyle name="Comma 10 3 3" xfId="6895" xr:uid="{00000000-0005-0000-0000-0000BC1A0000}"/>
    <cellStyle name="Comma 10 4" xfId="6896" xr:uid="{00000000-0005-0000-0000-0000BD1A0000}"/>
    <cellStyle name="Comma 10 5" xfId="6897" xr:uid="{00000000-0005-0000-0000-0000BE1A0000}"/>
    <cellStyle name="Comma 10 6" xfId="6898" xr:uid="{00000000-0005-0000-0000-0000BF1A0000}"/>
    <cellStyle name="Comma 10 6 2" xfId="6899" xr:uid="{00000000-0005-0000-0000-0000C01A0000}"/>
    <cellStyle name="Comma 10 7" xfId="6900" xr:uid="{00000000-0005-0000-0000-0000C11A0000}"/>
    <cellStyle name="Comma 10 8" xfId="6901" xr:uid="{00000000-0005-0000-0000-0000C21A0000}"/>
    <cellStyle name="Comma 10 9" xfId="6902" xr:uid="{00000000-0005-0000-0000-0000C31A0000}"/>
    <cellStyle name="Comma 10_Expense" xfId="6903" xr:uid="{00000000-0005-0000-0000-0000C41A0000}"/>
    <cellStyle name="Comma 100" xfId="58872" xr:uid="{00000000-0005-0000-0000-0000C51A0000}"/>
    <cellStyle name="Comma 101" xfId="58878" xr:uid="{00000000-0005-0000-0000-0000C61A0000}"/>
    <cellStyle name="Comma 11" xfId="6904" xr:uid="{00000000-0005-0000-0000-0000C71A0000}"/>
    <cellStyle name="Comma 11 2" xfId="6905" xr:uid="{00000000-0005-0000-0000-0000C81A0000}"/>
    <cellStyle name="Comma 11 2 2" xfId="6906" xr:uid="{00000000-0005-0000-0000-0000C91A0000}"/>
    <cellStyle name="Comma 11 2 3" xfId="6907" xr:uid="{00000000-0005-0000-0000-0000CA1A0000}"/>
    <cellStyle name="Comma 11 3" xfId="6908" xr:uid="{00000000-0005-0000-0000-0000CB1A0000}"/>
    <cellStyle name="Comma 11 3 2" xfId="6909" xr:uid="{00000000-0005-0000-0000-0000CC1A0000}"/>
    <cellStyle name="Comma 11 4" xfId="6910" xr:uid="{00000000-0005-0000-0000-0000CD1A0000}"/>
    <cellStyle name="Comma 11 4 2" xfId="6911" xr:uid="{00000000-0005-0000-0000-0000CE1A0000}"/>
    <cellStyle name="Comma 11 4 3" xfId="6912" xr:uid="{00000000-0005-0000-0000-0000CF1A0000}"/>
    <cellStyle name="Comma 11 4 4" xfId="6913" xr:uid="{00000000-0005-0000-0000-0000D01A0000}"/>
    <cellStyle name="Comma 11 5" xfId="6914" xr:uid="{00000000-0005-0000-0000-0000D11A0000}"/>
    <cellStyle name="Comma 12" xfId="6915" xr:uid="{00000000-0005-0000-0000-0000D21A0000}"/>
    <cellStyle name="Comma 12 2" xfId="6916" xr:uid="{00000000-0005-0000-0000-0000D31A0000}"/>
    <cellStyle name="Comma 12 3" xfId="6917" xr:uid="{00000000-0005-0000-0000-0000D41A0000}"/>
    <cellStyle name="Comma 12 4" xfId="6918" xr:uid="{00000000-0005-0000-0000-0000D51A0000}"/>
    <cellStyle name="Comma 12_Expense" xfId="6919" xr:uid="{00000000-0005-0000-0000-0000D61A0000}"/>
    <cellStyle name="Comma 13" xfId="6920" xr:uid="{00000000-0005-0000-0000-0000D71A0000}"/>
    <cellStyle name="Comma 13 2" xfId="6921" xr:uid="{00000000-0005-0000-0000-0000D81A0000}"/>
    <cellStyle name="Comma 13 3" xfId="6922" xr:uid="{00000000-0005-0000-0000-0000D91A0000}"/>
    <cellStyle name="Comma 14" xfId="6923" xr:uid="{00000000-0005-0000-0000-0000DA1A0000}"/>
    <cellStyle name="Comma 14 2" xfId="6924" xr:uid="{00000000-0005-0000-0000-0000DB1A0000}"/>
    <cellStyle name="Comma 14 3" xfId="6925" xr:uid="{00000000-0005-0000-0000-0000DC1A0000}"/>
    <cellStyle name="Comma 15" xfId="6926" xr:uid="{00000000-0005-0000-0000-0000DD1A0000}"/>
    <cellStyle name="Comma 15 2" xfId="6927" xr:uid="{00000000-0005-0000-0000-0000DE1A0000}"/>
    <cellStyle name="Comma 16" xfId="6928" xr:uid="{00000000-0005-0000-0000-0000DF1A0000}"/>
    <cellStyle name="Comma 16 2" xfId="6929" xr:uid="{00000000-0005-0000-0000-0000E01A0000}"/>
    <cellStyle name="Comma 17" xfId="6930" xr:uid="{00000000-0005-0000-0000-0000E11A0000}"/>
    <cellStyle name="Comma 17 2" xfId="6931" xr:uid="{00000000-0005-0000-0000-0000E21A0000}"/>
    <cellStyle name="Comma 18" xfId="6932" xr:uid="{00000000-0005-0000-0000-0000E31A0000}"/>
    <cellStyle name="Comma 18 2" xfId="6933" xr:uid="{00000000-0005-0000-0000-0000E41A0000}"/>
    <cellStyle name="Comma 18 3" xfId="6934" xr:uid="{00000000-0005-0000-0000-0000E51A0000}"/>
    <cellStyle name="Comma 18 4" xfId="6935" xr:uid="{00000000-0005-0000-0000-0000E61A0000}"/>
    <cellStyle name="Comma 18 5" xfId="6936" xr:uid="{00000000-0005-0000-0000-0000E71A0000}"/>
    <cellStyle name="Comma 19" xfId="6937" xr:uid="{00000000-0005-0000-0000-0000E81A0000}"/>
    <cellStyle name="Comma 19 10" xfId="6938" xr:uid="{00000000-0005-0000-0000-0000E91A0000}"/>
    <cellStyle name="Comma 19 10 2" xfId="6939" xr:uid="{00000000-0005-0000-0000-0000EA1A0000}"/>
    <cellStyle name="Comma 19 10 3" xfId="6940" xr:uid="{00000000-0005-0000-0000-0000EB1A0000}"/>
    <cellStyle name="Comma 19 2" xfId="6941" xr:uid="{00000000-0005-0000-0000-0000EC1A0000}"/>
    <cellStyle name="Comma 19 2 2" xfId="6942" xr:uid="{00000000-0005-0000-0000-0000ED1A0000}"/>
    <cellStyle name="Comma 19 2 2 2" xfId="6943" xr:uid="{00000000-0005-0000-0000-0000EE1A0000}"/>
    <cellStyle name="Comma 19 2 2 2 2" xfId="6944" xr:uid="{00000000-0005-0000-0000-0000EF1A0000}"/>
    <cellStyle name="Comma 19 2 2 2 2 2" xfId="6945" xr:uid="{00000000-0005-0000-0000-0000F01A0000}"/>
    <cellStyle name="Comma 19 2 2 2 2 3" xfId="6946" xr:uid="{00000000-0005-0000-0000-0000F11A0000}"/>
    <cellStyle name="Comma 19 2 2 2 2 3 2" xfId="6947" xr:uid="{00000000-0005-0000-0000-0000F21A0000}"/>
    <cellStyle name="Comma 19 2 2 2 2 3 3" xfId="6948" xr:uid="{00000000-0005-0000-0000-0000F31A0000}"/>
    <cellStyle name="Comma 19 2 2 2 2 3 4" xfId="6949" xr:uid="{00000000-0005-0000-0000-0000F41A0000}"/>
    <cellStyle name="Comma 19 2 2 2 2 4" xfId="6950" xr:uid="{00000000-0005-0000-0000-0000F51A0000}"/>
    <cellStyle name="Comma 19 2 2 2 3" xfId="6951" xr:uid="{00000000-0005-0000-0000-0000F61A0000}"/>
    <cellStyle name="Comma 19 2 2 2 3 2" xfId="6952" xr:uid="{00000000-0005-0000-0000-0000F71A0000}"/>
    <cellStyle name="Comma 19 2 2 2 4" xfId="6953" xr:uid="{00000000-0005-0000-0000-0000F81A0000}"/>
    <cellStyle name="Comma 19 2 2 2 5" xfId="6954" xr:uid="{00000000-0005-0000-0000-0000F91A0000}"/>
    <cellStyle name="Comma 19 2 2 2 5 2" xfId="6955" xr:uid="{00000000-0005-0000-0000-0000FA1A0000}"/>
    <cellStyle name="Comma 19 2 2 2 5 3" xfId="6956" xr:uid="{00000000-0005-0000-0000-0000FB1A0000}"/>
    <cellStyle name="Comma 19 2 2 2 5 4" xfId="6957" xr:uid="{00000000-0005-0000-0000-0000FC1A0000}"/>
    <cellStyle name="Comma 19 2 2 2 6" xfId="6958" xr:uid="{00000000-0005-0000-0000-0000FD1A0000}"/>
    <cellStyle name="Comma 19 2 2 3" xfId="6959" xr:uid="{00000000-0005-0000-0000-0000FE1A0000}"/>
    <cellStyle name="Comma 19 2 2 3 2" xfId="6960" xr:uid="{00000000-0005-0000-0000-0000FF1A0000}"/>
    <cellStyle name="Comma 19 2 2 3 3" xfId="6961" xr:uid="{00000000-0005-0000-0000-0000001B0000}"/>
    <cellStyle name="Comma 19 2 2 3 3 2" xfId="6962" xr:uid="{00000000-0005-0000-0000-0000011B0000}"/>
    <cellStyle name="Comma 19 2 2 3 3 3" xfId="6963" xr:uid="{00000000-0005-0000-0000-0000021B0000}"/>
    <cellStyle name="Comma 19 2 2 3 3 4" xfId="6964" xr:uid="{00000000-0005-0000-0000-0000031B0000}"/>
    <cellStyle name="Comma 19 2 2 3 4" xfId="6965" xr:uid="{00000000-0005-0000-0000-0000041B0000}"/>
    <cellStyle name="Comma 19 2 2 4" xfId="6966" xr:uid="{00000000-0005-0000-0000-0000051B0000}"/>
    <cellStyle name="Comma 19 2 2 5" xfId="6967" xr:uid="{00000000-0005-0000-0000-0000061B0000}"/>
    <cellStyle name="Comma 19 2 2 5 2" xfId="6968" xr:uid="{00000000-0005-0000-0000-0000071B0000}"/>
    <cellStyle name="Comma 19 2 2 6" xfId="6969" xr:uid="{00000000-0005-0000-0000-0000081B0000}"/>
    <cellStyle name="Comma 19 2 2 7" xfId="6970" xr:uid="{00000000-0005-0000-0000-0000091B0000}"/>
    <cellStyle name="Comma 19 2 3" xfId="6971" xr:uid="{00000000-0005-0000-0000-00000A1B0000}"/>
    <cellStyle name="Comma 19 2 3 2" xfId="6972" xr:uid="{00000000-0005-0000-0000-00000B1B0000}"/>
    <cellStyle name="Comma 19 2 3 2 2" xfId="6973" xr:uid="{00000000-0005-0000-0000-00000C1B0000}"/>
    <cellStyle name="Comma 19 2 3 2 2 2" xfId="6974" xr:uid="{00000000-0005-0000-0000-00000D1B0000}"/>
    <cellStyle name="Comma 19 2 3 2 2 3" xfId="6975" xr:uid="{00000000-0005-0000-0000-00000E1B0000}"/>
    <cellStyle name="Comma 19 2 3 2 2 3 2" xfId="6976" xr:uid="{00000000-0005-0000-0000-00000F1B0000}"/>
    <cellStyle name="Comma 19 2 3 2 2 3 3" xfId="6977" xr:uid="{00000000-0005-0000-0000-0000101B0000}"/>
    <cellStyle name="Comma 19 2 3 2 2 3 4" xfId="6978" xr:uid="{00000000-0005-0000-0000-0000111B0000}"/>
    <cellStyle name="Comma 19 2 3 2 2 4" xfId="6979" xr:uid="{00000000-0005-0000-0000-0000121B0000}"/>
    <cellStyle name="Comma 19 2 3 2 3" xfId="6980" xr:uid="{00000000-0005-0000-0000-0000131B0000}"/>
    <cellStyle name="Comma 19 2 3 2 4" xfId="6981" xr:uid="{00000000-0005-0000-0000-0000141B0000}"/>
    <cellStyle name="Comma 19 2 3 2 4 2" xfId="6982" xr:uid="{00000000-0005-0000-0000-0000151B0000}"/>
    <cellStyle name="Comma 19 2 3 2 5" xfId="6983" xr:uid="{00000000-0005-0000-0000-0000161B0000}"/>
    <cellStyle name="Comma 19 2 3 3" xfId="6984" xr:uid="{00000000-0005-0000-0000-0000171B0000}"/>
    <cellStyle name="Comma 19 2 3 3 2" xfId="6985" xr:uid="{00000000-0005-0000-0000-0000181B0000}"/>
    <cellStyle name="Comma 19 2 3 3 3" xfId="6986" xr:uid="{00000000-0005-0000-0000-0000191B0000}"/>
    <cellStyle name="Comma 19 2 3 3 3 2" xfId="6987" xr:uid="{00000000-0005-0000-0000-00001A1B0000}"/>
    <cellStyle name="Comma 19 2 3 3 3 3" xfId="6988" xr:uid="{00000000-0005-0000-0000-00001B1B0000}"/>
    <cellStyle name="Comma 19 2 3 3 3 4" xfId="6989" xr:uid="{00000000-0005-0000-0000-00001C1B0000}"/>
    <cellStyle name="Comma 19 2 3 3 4" xfId="6990" xr:uid="{00000000-0005-0000-0000-00001D1B0000}"/>
    <cellStyle name="Comma 19 2 3 4" xfId="6991" xr:uid="{00000000-0005-0000-0000-00001E1B0000}"/>
    <cellStyle name="Comma 19 2 4" xfId="6992" xr:uid="{00000000-0005-0000-0000-00001F1B0000}"/>
    <cellStyle name="Comma 19 2 4 2" xfId="6993" xr:uid="{00000000-0005-0000-0000-0000201B0000}"/>
    <cellStyle name="Comma 19 2 4 2 2" xfId="6994" xr:uid="{00000000-0005-0000-0000-0000211B0000}"/>
    <cellStyle name="Comma 19 2 4 2 3" xfId="6995" xr:uid="{00000000-0005-0000-0000-0000221B0000}"/>
    <cellStyle name="Comma 19 2 4 2 3 2" xfId="6996" xr:uid="{00000000-0005-0000-0000-0000231B0000}"/>
    <cellStyle name="Comma 19 2 4 2 3 3" xfId="6997" xr:uid="{00000000-0005-0000-0000-0000241B0000}"/>
    <cellStyle name="Comma 19 2 4 2 3 4" xfId="6998" xr:uid="{00000000-0005-0000-0000-0000251B0000}"/>
    <cellStyle name="Comma 19 2 4 2 4" xfId="6999" xr:uid="{00000000-0005-0000-0000-0000261B0000}"/>
    <cellStyle name="Comma 19 2 4 3" xfId="7000" xr:uid="{00000000-0005-0000-0000-0000271B0000}"/>
    <cellStyle name="Comma 19 2 4 3 2" xfId="7001" xr:uid="{00000000-0005-0000-0000-0000281B0000}"/>
    <cellStyle name="Comma 19 2 4 4" xfId="7002" xr:uid="{00000000-0005-0000-0000-0000291B0000}"/>
    <cellStyle name="Comma 19 2 4 5" xfId="7003" xr:uid="{00000000-0005-0000-0000-00002A1B0000}"/>
    <cellStyle name="Comma 19 2 4 5 2" xfId="7004" xr:uid="{00000000-0005-0000-0000-00002B1B0000}"/>
    <cellStyle name="Comma 19 2 4 5 3" xfId="7005" xr:uid="{00000000-0005-0000-0000-00002C1B0000}"/>
    <cellStyle name="Comma 19 2 4 5 4" xfId="7006" xr:uid="{00000000-0005-0000-0000-00002D1B0000}"/>
    <cellStyle name="Comma 19 2 4 6" xfId="7007" xr:uid="{00000000-0005-0000-0000-00002E1B0000}"/>
    <cellStyle name="Comma 19 2 4 7" xfId="7008" xr:uid="{00000000-0005-0000-0000-00002F1B0000}"/>
    <cellStyle name="Comma 19 2 4 8" xfId="7009" xr:uid="{00000000-0005-0000-0000-0000301B0000}"/>
    <cellStyle name="Comma 19 2 4 9" xfId="7010" xr:uid="{00000000-0005-0000-0000-0000311B0000}"/>
    <cellStyle name="Comma 19 2 5" xfId="7011" xr:uid="{00000000-0005-0000-0000-0000321B0000}"/>
    <cellStyle name="Comma 19 2 5 2" xfId="7012" xr:uid="{00000000-0005-0000-0000-0000331B0000}"/>
    <cellStyle name="Comma 19 2 5 3" xfId="7013" xr:uid="{00000000-0005-0000-0000-0000341B0000}"/>
    <cellStyle name="Comma 19 2 5 3 2" xfId="7014" xr:uid="{00000000-0005-0000-0000-0000351B0000}"/>
    <cellStyle name="Comma 19 2 5 3 3" xfId="7015" xr:uid="{00000000-0005-0000-0000-0000361B0000}"/>
    <cellStyle name="Comma 19 2 5 3 4" xfId="7016" xr:uid="{00000000-0005-0000-0000-0000371B0000}"/>
    <cellStyle name="Comma 19 2 5 4" xfId="7017" xr:uid="{00000000-0005-0000-0000-0000381B0000}"/>
    <cellStyle name="Comma 19 2 6" xfId="7018" xr:uid="{00000000-0005-0000-0000-0000391B0000}"/>
    <cellStyle name="Comma 19 2 6 2" xfId="7019" xr:uid="{00000000-0005-0000-0000-00003A1B0000}"/>
    <cellStyle name="Comma 19 2 7" xfId="7020" xr:uid="{00000000-0005-0000-0000-00003B1B0000}"/>
    <cellStyle name="Comma 19 2 8" xfId="7021" xr:uid="{00000000-0005-0000-0000-00003C1B0000}"/>
    <cellStyle name="Comma 19 2 9" xfId="7022" xr:uid="{00000000-0005-0000-0000-00003D1B0000}"/>
    <cellStyle name="Comma 19 3" xfId="7023" xr:uid="{00000000-0005-0000-0000-00003E1B0000}"/>
    <cellStyle name="Comma 19 3 2" xfId="7024" xr:uid="{00000000-0005-0000-0000-00003F1B0000}"/>
    <cellStyle name="Comma 19 3 2 2" xfId="7025" xr:uid="{00000000-0005-0000-0000-0000401B0000}"/>
    <cellStyle name="Comma 19 3 2 2 2" xfId="7026" xr:uid="{00000000-0005-0000-0000-0000411B0000}"/>
    <cellStyle name="Comma 19 3 2 2 3" xfId="7027" xr:uid="{00000000-0005-0000-0000-0000421B0000}"/>
    <cellStyle name="Comma 19 3 2 2 3 2" xfId="7028" xr:uid="{00000000-0005-0000-0000-0000431B0000}"/>
    <cellStyle name="Comma 19 3 2 2 3 3" xfId="7029" xr:uid="{00000000-0005-0000-0000-0000441B0000}"/>
    <cellStyle name="Comma 19 3 2 2 3 4" xfId="7030" xr:uid="{00000000-0005-0000-0000-0000451B0000}"/>
    <cellStyle name="Comma 19 3 2 2 4" xfId="7031" xr:uid="{00000000-0005-0000-0000-0000461B0000}"/>
    <cellStyle name="Comma 19 3 2 3" xfId="7032" xr:uid="{00000000-0005-0000-0000-0000471B0000}"/>
    <cellStyle name="Comma 19 3 2 4" xfId="7033" xr:uid="{00000000-0005-0000-0000-0000481B0000}"/>
    <cellStyle name="Comma 19 3 2 4 2" xfId="7034" xr:uid="{00000000-0005-0000-0000-0000491B0000}"/>
    <cellStyle name="Comma 19 3 2 5" xfId="7035" xr:uid="{00000000-0005-0000-0000-00004A1B0000}"/>
    <cellStyle name="Comma 19 3 3" xfId="7036" xr:uid="{00000000-0005-0000-0000-00004B1B0000}"/>
    <cellStyle name="Comma 19 3 3 2" xfId="7037" xr:uid="{00000000-0005-0000-0000-00004C1B0000}"/>
    <cellStyle name="Comma 19 3 3 3" xfId="7038" xr:uid="{00000000-0005-0000-0000-00004D1B0000}"/>
    <cellStyle name="Comma 19 3 3 3 2" xfId="7039" xr:uid="{00000000-0005-0000-0000-00004E1B0000}"/>
    <cellStyle name="Comma 19 3 4" xfId="7040" xr:uid="{00000000-0005-0000-0000-00004F1B0000}"/>
    <cellStyle name="Comma 19 3 4 2" xfId="7041" xr:uid="{00000000-0005-0000-0000-0000501B0000}"/>
    <cellStyle name="Comma 19 3 5" xfId="7042" xr:uid="{00000000-0005-0000-0000-0000511B0000}"/>
    <cellStyle name="Comma 19 3 6" xfId="7043" xr:uid="{00000000-0005-0000-0000-0000521B0000}"/>
    <cellStyle name="Comma 19 4" xfId="7044" xr:uid="{00000000-0005-0000-0000-0000531B0000}"/>
    <cellStyle name="Comma 19 4 2" xfId="7045" xr:uid="{00000000-0005-0000-0000-0000541B0000}"/>
    <cellStyle name="Comma 19 4 2 2" xfId="7046" xr:uid="{00000000-0005-0000-0000-0000551B0000}"/>
    <cellStyle name="Comma 19 4 2 2 2" xfId="7047" xr:uid="{00000000-0005-0000-0000-0000561B0000}"/>
    <cellStyle name="Comma 19 4 2 2 3" xfId="7048" xr:uid="{00000000-0005-0000-0000-0000571B0000}"/>
    <cellStyle name="Comma 19 4 2 2 3 2" xfId="7049" xr:uid="{00000000-0005-0000-0000-0000581B0000}"/>
    <cellStyle name="Comma 19 4 2 2 3 3" xfId="7050" xr:uid="{00000000-0005-0000-0000-0000591B0000}"/>
    <cellStyle name="Comma 19 4 2 2 3 4" xfId="7051" xr:uid="{00000000-0005-0000-0000-00005A1B0000}"/>
    <cellStyle name="Comma 19 4 2 2 4" xfId="7052" xr:uid="{00000000-0005-0000-0000-00005B1B0000}"/>
    <cellStyle name="Comma 19 4 2 3" xfId="7053" xr:uid="{00000000-0005-0000-0000-00005C1B0000}"/>
    <cellStyle name="Comma 19 4 3" xfId="7054" xr:uid="{00000000-0005-0000-0000-00005D1B0000}"/>
    <cellStyle name="Comma 19 4 3 2" xfId="7055" xr:uid="{00000000-0005-0000-0000-00005E1B0000}"/>
    <cellStyle name="Comma 19 4 3 3" xfId="7056" xr:uid="{00000000-0005-0000-0000-00005F1B0000}"/>
    <cellStyle name="Comma 19 4 3 3 2" xfId="7057" xr:uid="{00000000-0005-0000-0000-0000601B0000}"/>
    <cellStyle name="Comma 19 4 3 3 3" xfId="7058" xr:uid="{00000000-0005-0000-0000-0000611B0000}"/>
    <cellStyle name="Comma 19 4 3 3 4" xfId="7059" xr:uid="{00000000-0005-0000-0000-0000621B0000}"/>
    <cellStyle name="Comma 19 4 3 4" xfId="7060" xr:uid="{00000000-0005-0000-0000-0000631B0000}"/>
    <cellStyle name="Comma 19 4 4" xfId="7061" xr:uid="{00000000-0005-0000-0000-0000641B0000}"/>
    <cellStyle name="Comma 19 4 4 2" xfId="7062" xr:uid="{00000000-0005-0000-0000-0000651B0000}"/>
    <cellStyle name="Comma 19 4 5" xfId="7063" xr:uid="{00000000-0005-0000-0000-0000661B0000}"/>
    <cellStyle name="Comma 19 5" xfId="7064" xr:uid="{00000000-0005-0000-0000-0000671B0000}"/>
    <cellStyle name="Comma 19 5 2" xfId="7065" xr:uid="{00000000-0005-0000-0000-0000681B0000}"/>
    <cellStyle name="Comma 19 5 2 2" xfId="7066" xr:uid="{00000000-0005-0000-0000-0000691B0000}"/>
    <cellStyle name="Comma 19 5 2 3" xfId="7067" xr:uid="{00000000-0005-0000-0000-00006A1B0000}"/>
    <cellStyle name="Comma 19 5 2 3 2" xfId="7068" xr:uid="{00000000-0005-0000-0000-00006B1B0000}"/>
    <cellStyle name="Comma 19 5 2 4" xfId="7069" xr:uid="{00000000-0005-0000-0000-00006C1B0000}"/>
    <cellStyle name="Comma 19 5 2 4 2" xfId="7070" xr:uid="{00000000-0005-0000-0000-00006D1B0000}"/>
    <cellStyle name="Comma 19 5 2 4 3" xfId="7071" xr:uid="{00000000-0005-0000-0000-00006E1B0000}"/>
    <cellStyle name="Comma 19 5 2 5" xfId="7072" xr:uid="{00000000-0005-0000-0000-00006F1B0000}"/>
    <cellStyle name="Comma 19 5 3" xfId="7073" xr:uid="{00000000-0005-0000-0000-0000701B0000}"/>
    <cellStyle name="Comma 19 5 4" xfId="7074" xr:uid="{00000000-0005-0000-0000-0000711B0000}"/>
    <cellStyle name="Comma 19 5 4 2" xfId="7075" xr:uid="{00000000-0005-0000-0000-0000721B0000}"/>
    <cellStyle name="Comma 19 5 4 3" xfId="7076" xr:uid="{00000000-0005-0000-0000-0000731B0000}"/>
    <cellStyle name="Comma 19 5 4 4" xfId="7077" xr:uid="{00000000-0005-0000-0000-0000741B0000}"/>
    <cellStyle name="Comma 19 5 5" xfId="7078" xr:uid="{00000000-0005-0000-0000-0000751B0000}"/>
    <cellStyle name="Comma 19 5 6" xfId="7079" xr:uid="{00000000-0005-0000-0000-0000761B0000}"/>
    <cellStyle name="Comma 19 6" xfId="7080" xr:uid="{00000000-0005-0000-0000-0000771B0000}"/>
    <cellStyle name="Comma 19 6 2" xfId="7081" xr:uid="{00000000-0005-0000-0000-0000781B0000}"/>
    <cellStyle name="Comma 19 6 2 2" xfId="7082" xr:uid="{00000000-0005-0000-0000-0000791B0000}"/>
    <cellStyle name="Comma 19 6 2 3" xfId="7083" xr:uid="{00000000-0005-0000-0000-00007A1B0000}"/>
    <cellStyle name="Comma 19 6 2 3 2" xfId="7084" xr:uid="{00000000-0005-0000-0000-00007B1B0000}"/>
    <cellStyle name="Comma 19 6 2 3 3" xfId="7085" xr:uid="{00000000-0005-0000-0000-00007C1B0000}"/>
    <cellStyle name="Comma 19 6 2 3 4" xfId="7086" xr:uid="{00000000-0005-0000-0000-00007D1B0000}"/>
    <cellStyle name="Comma 19 6 2 4" xfId="7087" xr:uid="{00000000-0005-0000-0000-00007E1B0000}"/>
    <cellStyle name="Comma 19 6 3" xfId="7088" xr:uid="{00000000-0005-0000-0000-00007F1B0000}"/>
    <cellStyle name="Comma 19 6 4" xfId="7089" xr:uid="{00000000-0005-0000-0000-0000801B0000}"/>
    <cellStyle name="Comma 19 6 5" xfId="7090" xr:uid="{00000000-0005-0000-0000-0000811B0000}"/>
    <cellStyle name="Comma 19 6 6" xfId="7091" xr:uid="{00000000-0005-0000-0000-0000821B0000}"/>
    <cellStyle name="Comma 19 7" xfId="7092" xr:uid="{00000000-0005-0000-0000-0000831B0000}"/>
    <cellStyle name="Comma 19 7 2" xfId="7093" xr:uid="{00000000-0005-0000-0000-0000841B0000}"/>
    <cellStyle name="Comma 19 8" xfId="7094" xr:uid="{00000000-0005-0000-0000-0000851B0000}"/>
    <cellStyle name="Comma 19 9" xfId="7095" xr:uid="{00000000-0005-0000-0000-0000861B0000}"/>
    <cellStyle name="Comma 19 9 2" xfId="7096" xr:uid="{00000000-0005-0000-0000-0000871B0000}"/>
    <cellStyle name="Comma 19 9 3" xfId="7097" xr:uid="{00000000-0005-0000-0000-0000881B0000}"/>
    <cellStyle name="Comma 19_BS Summary" xfId="7098" xr:uid="{00000000-0005-0000-0000-0000891B0000}"/>
    <cellStyle name="Comma 2" xfId="6" xr:uid="{00000000-0005-0000-0000-00008A1B0000}"/>
    <cellStyle name="Comma 2 10" xfId="7099" xr:uid="{00000000-0005-0000-0000-00008B1B0000}"/>
    <cellStyle name="Comma 2 10 2" xfId="7100" xr:uid="{00000000-0005-0000-0000-00008C1B0000}"/>
    <cellStyle name="Comma 2 10 2 2" xfId="7101" xr:uid="{00000000-0005-0000-0000-00008D1B0000}"/>
    <cellStyle name="Comma 2 10 3" xfId="7102" xr:uid="{00000000-0005-0000-0000-00008E1B0000}"/>
    <cellStyle name="Comma 2 100" xfId="7103" xr:uid="{00000000-0005-0000-0000-00008F1B0000}"/>
    <cellStyle name="Comma 2 101" xfId="7104" xr:uid="{00000000-0005-0000-0000-0000901B0000}"/>
    <cellStyle name="Comma 2 102" xfId="7105" xr:uid="{00000000-0005-0000-0000-0000911B0000}"/>
    <cellStyle name="Comma 2 103" xfId="7106" xr:uid="{00000000-0005-0000-0000-0000921B0000}"/>
    <cellStyle name="Comma 2 104" xfId="7107" xr:uid="{00000000-0005-0000-0000-0000931B0000}"/>
    <cellStyle name="Comma 2 105" xfId="7108" xr:uid="{00000000-0005-0000-0000-0000941B0000}"/>
    <cellStyle name="Comma 2 106" xfId="7109" xr:uid="{00000000-0005-0000-0000-0000951B0000}"/>
    <cellStyle name="Comma 2 107" xfId="7110" xr:uid="{00000000-0005-0000-0000-0000961B0000}"/>
    <cellStyle name="Comma 2 108" xfId="7111" xr:uid="{00000000-0005-0000-0000-0000971B0000}"/>
    <cellStyle name="Comma 2 109" xfId="7112" xr:uid="{00000000-0005-0000-0000-0000981B0000}"/>
    <cellStyle name="Comma 2 11" xfId="7113" xr:uid="{00000000-0005-0000-0000-0000991B0000}"/>
    <cellStyle name="Comma 2 11 2" xfId="7114" xr:uid="{00000000-0005-0000-0000-00009A1B0000}"/>
    <cellStyle name="Comma 2 11 2 2" xfId="7115" xr:uid="{00000000-0005-0000-0000-00009B1B0000}"/>
    <cellStyle name="Comma 2 11 3" xfId="7116" xr:uid="{00000000-0005-0000-0000-00009C1B0000}"/>
    <cellStyle name="Comma 2 11 4" xfId="7117" xr:uid="{00000000-0005-0000-0000-00009D1B0000}"/>
    <cellStyle name="Comma 2 110" xfId="7118" xr:uid="{00000000-0005-0000-0000-00009E1B0000}"/>
    <cellStyle name="Comma 2 111" xfId="7119" xr:uid="{00000000-0005-0000-0000-00009F1B0000}"/>
    <cellStyle name="Comma 2 112" xfId="7120" xr:uid="{00000000-0005-0000-0000-0000A01B0000}"/>
    <cellStyle name="Comma 2 113" xfId="7121" xr:uid="{00000000-0005-0000-0000-0000A11B0000}"/>
    <cellStyle name="Comma 2 114" xfId="7122" xr:uid="{00000000-0005-0000-0000-0000A21B0000}"/>
    <cellStyle name="Comma 2 115" xfId="7123" xr:uid="{00000000-0005-0000-0000-0000A31B0000}"/>
    <cellStyle name="Comma 2 116" xfId="7124" xr:uid="{00000000-0005-0000-0000-0000A41B0000}"/>
    <cellStyle name="Comma 2 117" xfId="7125" xr:uid="{00000000-0005-0000-0000-0000A51B0000}"/>
    <cellStyle name="Comma 2 118" xfId="7126" xr:uid="{00000000-0005-0000-0000-0000A61B0000}"/>
    <cellStyle name="Comma 2 119" xfId="7127" xr:uid="{00000000-0005-0000-0000-0000A71B0000}"/>
    <cellStyle name="Comma 2 12" xfId="7128" xr:uid="{00000000-0005-0000-0000-0000A81B0000}"/>
    <cellStyle name="Comma 2 12 2" xfId="7129" xr:uid="{00000000-0005-0000-0000-0000A91B0000}"/>
    <cellStyle name="Comma 2 12 2 2" xfId="7130" xr:uid="{00000000-0005-0000-0000-0000AA1B0000}"/>
    <cellStyle name="Comma 2 12 2 2 2" xfId="7131" xr:uid="{00000000-0005-0000-0000-0000AB1B0000}"/>
    <cellStyle name="Comma 2 12 2 3" xfId="7132" xr:uid="{00000000-0005-0000-0000-0000AC1B0000}"/>
    <cellStyle name="Comma 2 12 3" xfId="7133" xr:uid="{00000000-0005-0000-0000-0000AD1B0000}"/>
    <cellStyle name="Comma 2 12 4" xfId="7134" xr:uid="{00000000-0005-0000-0000-0000AE1B0000}"/>
    <cellStyle name="Comma 2 12 5" xfId="7135" xr:uid="{00000000-0005-0000-0000-0000AF1B0000}"/>
    <cellStyle name="Comma 2 120" xfId="7136" xr:uid="{00000000-0005-0000-0000-0000B01B0000}"/>
    <cellStyle name="Comma 2 121" xfId="7137" xr:uid="{00000000-0005-0000-0000-0000B11B0000}"/>
    <cellStyle name="Comma 2 122" xfId="7138" xr:uid="{00000000-0005-0000-0000-0000B21B0000}"/>
    <cellStyle name="Comma 2 123" xfId="7139" xr:uid="{00000000-0005-0000-0000-0000B31B0000}"/>
    <cellStyle name="Comma 2 124" xfId="7140" xr:uid="{00000000-0005-0000-0000-0000B41B0000}"/>
    <cellStyle name="Comma 2 13" xfId="7141" xr:uid="{00000000-0005-0000-0000-0000B51B0000}"/>
    <cellStyle name="Comma 2 13 2" xfId="7142" xr:uid="{00000000-0005-0000-0000-0000B61B0000}"/>
    <cellStyle name="Comma 2 13 2 2" xfId="7143" xr:uid="{00000000-0005-0000-0000-0000B71B0000}"/>
    <cellStyle name="Comma 2 13 3" xfId="7144" xr:uid="{00000000-0005-0000-0000-0000B81B0000}"/>
    <cellStyle name="Comma 2 13 3 2" xfId="7145" xr:uid="{00000000-0005-0000-0000-0000B91B0000}"/>
    <cellStyle name="Comma 2 13 3 3" xfId="7146" xr:uid="{00000000-0005-0000-0000-0000BA1B0000}"/>
    <cellStyle name="Comma 2 13 4" xfId="7147" xr:uid="{00000000-0005-0000-0000-0000BB1B0000}"/>
    <cellStyle name="Comma 2 14" xfId="7148" xr:uid="{00000000-0005-0000-0000-0000BC1B0000}"/>
    <cellStyle name="Comma 2 14 2" xfId="7149" xr:uid="{00000000-0005-0000-0000-0000BD1B0000}"/>
    <cellStyle name="Comma 2 15" xfId="7150" xr:uid="{00000000-0005-0000-0000-0000BE1B0000}"/>
    <cellStyle name="Comma 2 16" xfId="7151" xr:uid="{00000000-0005-0000-0000-0000BF1B0000}"/>
    <cellStyle name="Comma 2 17" xfId="7152" xr:uid="{00000000-0005-0000-0000-0000C01B0000}"/>
    <cellStyle name="Comma 2 18" xfId="7153" xr:uid="{00000000-0005-0000-0000-0000C11B0000}"/>
    <cellStyle name="Comma 2 19" xfId="7154" xr:uid="{00000000-0005-0000-0000-0000C21B0000}"/>
    <cellStyle name="Comma 2 2" xfId="7" xr:uid="{00000000-0005-0000-0000-0000C31B0000}"/>
    <cellStyle name="Comma 2 2 10" xfId="7155" xr:uid="{00000000-0005-0000-0000-0000C41B0000}"/>
    <cellStyle name="Comma 2 2 10 2" xfId="7156" xr:uid="{00000000-0005-0000-0000-0000C51B0000}"/>
    <cellStyle name="Comma 2 2 10 2 2" xfId="7157" xr:uid="{00000000-0005-0000-0000-0000C61B0000}"/>
    <cellStyle name="Comma 2 2 10 2 3" xfId="7158" xr:uid="{00000000-0005-0000-0000-0000C71B0000}"/>
    <cellStyle name="Comma 2 2 10 2 3 2" xfId="7159" xr:uid="{00000000-0005-0000-0000-0000C81B0000}"/>
    <cellStyle name="Comma 2 2 10 3" xfId="7160" xr:uid="{00000000-0005-0000-0000-0000C91B0000}"/>
    <cellStyle name="Comma 2 2 10 3 2" xfId="7161" xr:uid="{00000000-0005-0000-0000-0000CA1B0000}"/>
    <cellStyle name="Comma 2 2 10 3 3" xfId="7162" xr:uid="{00000000-0005-0000-0000-0000CB1B0000}"/>
    <cellStyle name="Comma 2 2 10 4" xfId="7163" xr:uid="{00000000-0005-0000-0000-0000CC1B0000}"/>
    <cellStyle name="Comma 2 2 10 4 2" xfId="7164" xr:uid="{00000000-0005-0000-0000-0000CD1B0000}"/>
    <cellStyle name="Comma 2 2 11" xfId="7165" xr:uid="{00000000-0005-0000-0000-0000CE1B0000}"/>
    <cellStyle name="Comma 2 2 11 2" xfId="7166" xr:uid="{00000000-0005-0000-0000-0000CF1B0000}"/>
    <cellStyle name="Comma 2 2 11 3" xfId="7167" xr:uid="{00000000-0005-0000-0000-0000D01B0000}"/>
    <cellStyle name="Comma 2 2 11 4" xfId="7168" xr:uid="{00000000-0005-0000-0000-0000D11B0000}"/>
    <cellStyle name="Comma 2 2 12" xfId="7169" xr:uid="{00000000-0005-0000-0000-0000D21B0000}"/>
    <cellStyle name="Comma 2 2 12 2" xfId="7170" xr:uid="{00000000-0005-0000-0000-0000D31B0000}"/>
    <cellStyle name="Comma 2 2 13" xfId="7171" xr:uid="{00000000-0005-0000-0000-0000D41B0000}"/>
    <cellStyle name="Comma 2 2 13 2" xfId="7172" xr:uid="{00000000-0005-0000-0000-0000D51B0000}"/>
    <cellStyle name="Comma 2 2 14" xfId="7173" xr:uid="{00000000-0005-0000-0000-0000D61B0000}"/>
    <cellStyle name="Comma 2 2 15" xfId="7174" xr:uid="{00000000-0005-0000-0000-0000D71B0000}"/>
    <cellStyle name="Comma 2 2 2" xfId="7175" xr:uid="{00000000-0005-0000-0000-0000D81B0000}"/>
    <cellStyle name="Comma 2 2 2 2" xfId="7176" xr:uid="{00000000-0005-0000-0000-0000D91B0000}"/>
    <cellStyle name="Comma 2 2 2 2 2" xfId="7177" xr:uid="{00000000-0005-0000-0000-0000DA1B0000}"/>
    <cellStyle name="Comma 2 2 2 2 3" xfId="7178" xr:uid="{00000000-0005-0000-0000-0000DB1B0000}"/>
    <cellStyle name="Comma 2 2 2 2 3 2" xfId="7179" xr:uid="{00000000-0005-0000-0000-0000DC1B0000}"/>
    <cellStyle name="Comma 2 2 2 2 3 2 2" xfId="7180" xr:uid="{00000000-0005-0000-0000-0000DD1B0000}"/>
    <cellStyle name="Comma 2 2 2 2 3 2 3" xfId="7181" xr:uid="{00000000-0005-0000-0000-0000DE1B0000}"/>
    <cellStyle name="Comma 2 2 2 2 3 2 3 2" xfId="7182" xr:uid="{00000000-0005-0000-0000-0000DF1B0000}"/>
    <cellStyle name="Comma 2 2 2 2 3 2 4" xfId="7183" xr:uid="{00000000-0005-0000-0000-0000E01B0000}"/>
    <cellStyle name="Comma 2 2 2 2 3 2 4 2" xfId="7184" xr:uid="{00000000-0005-0000-0000-0000E11B0000}"/>
    <cellStyle name="Comma 2 2 2 2 3 3" xfId="7185" xr:uid="{00000000-0005-0000-0000-0000E21B0000}"/>
    <cellStyle name="Comma 2 2 2 2 3 4" xfId="7186" xr:uid="{00000000-0005-0000-0000-0000E31B0000}"/>
    <cellStyle name="Comma 2 2 2 2 3 4 2" xfId="7187" xr:uid="{00000000-0005-0000-0000-0000E41B0000}"/>
    <cellStyle name="Comma 2 2 2 2 3 5" xfId="7188" xr:uid="{00000000-0005-0000-0000-0000E51B0000}"/>
    <cellStyle name="Comma 2 2 2 2 4" xfId="7189" xr:uid="{00000000-0005-0000-0000-0000E61B0000}"/>
    <cellStyle name="Comma 2 2 2 2 4 2" xfId="7190" xr:uid="{00000000-0005-0000-0000-0000E71B0000}"/>
    <cellStyle name="Comma 2 2 2 2 4 2 2" xfId="7191" xr:uid="{00000000-0005-0000-0000-0000E81B0000}"/>
    <cellStyle name="Comma 2 2 2 2 4 2 3" xfId="7192" xr:uid="{00000000-0005-0000-0000-0000E91B0000}"/>
    <cellStyle name="Comma 2 2 2 2 4 2 3 2" xfId="7193" xr:uid="{00000000-0005-0000-0000-0000EA1B0000}"/>
    <cellStyle name="Comma 2 2 2 2 4 2 4" xfId="7194" xr:uid="{00000000-0005-0000-0000-0000EB1B0000}"/>
    <cellStyle name="Comma 2 2 2 2 4 2 4 2" xfId="7195" xr:uid="{00000000-0005-0000-0000-0000EC1B0000}"/>
    <cellStyle name="Comma 2 2 2 2 4 3" xfId="7196" xr:uid="{00000000-0005-0000-0000-0000ED1B0000}"/>
    <cellStyle name="Comma 2 2 2 2 4 4" xfId="7197" xr:uid="{00000000-0005-0000-0000-0000EE1B0000}"/>
    <cellStyle name="Comma 2 2 2 2 4 4 2" xfId="7198" xr:uid="{00000000-0005-0000-0000-0000EF1B0000}"/>
    <cellStyle name="Comma 2 2 2 2 4 5" xfId="7199" xr:uid="{00000000-0005-0000-0000-0000F01B0000}"/>
    <cellStyle name="Comma 2 2 2 2 5" xfId="7200" xr:uid="{00000000-0005-0000-0000-0000F11B0000}"/>
    <cellStyle name="Comma 2 2 2 3" xfId="7201" xr:uid="{00000000-0005-0000-0000-0000F21B0000}"/>
    <cellStyle name="Comma 2 2 2 4" xfId="7202" xr:uid="{00000000-0005-0000-0000-0000F31B0000}"/>
    <cellStyle name="Comma 2 2 2 4 2" xfId="7203" xr:uid="{00000000-0005-0000-0000-0000F41B0000}"/>
    <cellStyle name="Comma 2 2 2 4 2 2" xfId="7204" xr:uid="{00000000-0005-0000-0000-0000F51B0000}"/>
    <cellStyle name="Comma 2 2 2 4 2 3" xfId="7205" xr:uid="{00000000-0005-0000-0000-0000F61B0000}"/>
    <cellStyle name="Comma 2 2 2 4 2 3 2" xfId="7206" xr:uid="{00000000-0005-0000-0000-0000F71B0000}"/>
    <cellStyle name="Comma 2 2 2 4 2 4" xfId="7207" xr:uid="{00000000-0005-0000-0000-0000F81B0000}"/>
    <cellStyle name="Comma 2 2 2 4 2 4 2" xfId="7208" xr:uid="{00000000-0005-0000-0000-0000F91B0000}"/>
    <cellStyle name="Comma 2 2 2 4 3" xfId="7209" xr:uid="{00000000-0005-0000-0000-0000FA1B0000}"/>
    <cellStyle name="Comma 2 2 2 4 4" xfId="7210" xr:uid="{00000000-0005-0000-0000-0000FB1B0000}"/>
    <cellStyle name="Comma 2 2 2 4 4 2" xfId="7211" xr:uid="{00000000-0005-0000-0000-0000FC1B0000}"/>
    <cellStyle name="Comma 2 2 2 4 5" xfId="7212" xr:uid="{00000000-0005-0000-0000-0000FD1B0000}"/>
    <cellStyle name="Comma 2 2 2 5" xfId="7213" xr:uid="{00000000-0005-0000-0000-0000FE1B0000}"/>
    <cellStyle name="Comma 2 2 2 5 2" xfId="7214" xr:uid="{00000000-0005-0000-0000-0000FF1B0000}"/>
    <cellStyle name="Comma 2 2 2 5 2 2" xfId="7215" xr:uid="{00000000-0005-0000-0000-0000001C0000}"/>
    <cellStyle name="Comma 2 2 2 5 2 3" xfId="7216" xr:uid="{00000000-0005-0000-0000-0000011C0000}"/>
    <cellStyle name="Comma 2 2 2 5 2 3 2" xfId="7217" xr:uid="{00000000-0005-0000-0000-0000021C0000}"/>
    <cellStyle name="Comma 2 2 2 5 2 4" xfId="7218" xr:uid="{00000000-0005-0000-0000-0000031C0000}"/>
    <cellStyle name="Comma 2 2 2 5 2 4 2" xfId="7219" xr:uid="{00000000-0005-0000-0000-0000041C0000}"/>
    <cellStyle name="Comma 2 2 2 5 3" xfId="7220" xr:uid="{00000000-0005-0000-0000-0000051C0000}"/>
    <cellStyle name="Comma 2 2 2 5 4" xfId="7221" xr:uid="{00000000-0005-0000-0000-0000061C0000}"/>
    <cellStyle name="Comma 2 2 2 5 4 2" xfId="7222" xr:uid="{00000000-0005-0000-0000-0000071C0000}"/>
    <cellStyle name="Comma 2 2 2 5 5" xfId="7223" xr:uid="{00000000-0005-0000-0000-0000081C0000}"/>
    <cellStyle name="Comma 2 2 2 5 6" xfId="7224" xr:uid="{00000000-0005-0000-0000-0000091C0000}"/>
    <cellStyle name="Comma 2 2 2 5 7" xfId="7225" xr:uid="{00000000-0005-0000-0000-00000A1C0000}"/>
    <cellStyle name="Comma 2 2 2 6" xfId="7226" xr:uid="{00000000-0005-0000-0000-00000B1C0000}"/>
    <cellStyle name="Comma 2 2 2 6 2" xfId="7227" xr:uid="{00000000-0005-0000-0000-00000C1C0000}"/>
    <cellStyle name="Comma 2 2 2 6 2 2" xfId="7228" xr:uid="{00000000-0005-0000-0000-00000D1C0000}"/>
    <cellStyle name="Comma 2 2 2 6 3" xfId="7229" xr:uid="{00000000-0005-0000-0000-00000E1C0000}"/>
    <cellStyle name="Comma 2 2 2 6 4" xfId="7230" xr:uid="{00000000-0005-0000-0000-00000F1C0000}"/>
    <cellStyle name="Comma 2 2 2 7" xfId="7231" xr:uid="{00000000-0005-0000-0000-0000101C0000}"/>
    <cellStyle name="Comma 2 2 3" xfId="7232" xr:uid="{00000000-0005-0000-0000-0000111C0000}"/>
    <cellStyle name="Comma 2 2 3 2" xfId="7233" xr:uid="{00000000-0005-0000-0000-0000121C0000}"/>
    <cellStyle name="Comma 2 2 3 3" xfId="7234" xr:uid="{00000000-0005-0000-0000-0000131C0000}"/>
    <cellStyle name="Comma 2 2 3 3 2" xfId="7235" xr:uid="{00000000-0005-0000-0000-0000141C0000}"/>
    <cellStyle name="Comma 2 2 3 3 2 2" xfId="7236" xr:uid="{00000000-0005-0000-0000-0000151C0000}"/>
    <cellStyle name="Comma 2 2 3 3 2 3" xfId="7237" xr:uid="{00000000-0005-0000-0000-0000161C0000}"/>
    <cellStyle name="Comma 2 2 3 3 2 3 2" xfId="7238" xr:uid="{00000000-0005-0000-0000-0000171C0000}"/>
    <cellStyle name="Comma 2 2 3 3 2 4" xfId="7239" xr:uid="{00000000-0005-0000-0000-0000181C0000}"/>
    <cellStyle name="Comma 2 2 3 3 2 4 2" xfId="7240" xr:uid="{00000000-0005-0000-0000-0000191C0000}"/>
    <cellStyle name="Comma 2 2 3 3 3" xfId="7241" xr:uid="{00000000-0005-0000-0000-00001A1C0000}"/>
    <cellStyle name="Comma 2 2 3 3 4" xfId="7242" xr:uid="{00000000-0005-0000-0000-00001B1C0000}"/>
    <cellStyle name="Comma 2 2 3 3 4 2" xfId="7243" xr:uid="{00000000-0005-0000-0000-00001C1C0000}"/>
    <cellStyle name="Comma 2 2 3 3 5" xfId="7244" xr:uid="{00000000-0005-0000-0000-00001D1C0000}"/>
    <cellStyle name="Comma 2 2 3 4" xfId="7245" xr:uid="{00000000-0005-0000-0000-00001E1C0000}"/>
    <cellStyle name="Comma 2 2 3 4 2" xfId="7246" xr:uid="{00000000-0005-0000-0000-00001F1C0000}"/>
    <cellStyle name="Comma 2 2 3 4 2 2" xfId="7247" xr:uid="{00000000-0005-0000-0000-0000201C0000}"/>
    <cellStyle name="Comma 2 2 3 4 2 3" xfId="7248" xr:uid="{00000000-0005-0000-0000-0000211C0000}"/>
    <cellStyle name="Comma 2 2 3 4 2 3 2" xfId="7249" xr:uid="{00000000-0005-0000-0000-0000221C0000}"/>
    <cellStyle name="Comma 2 2 3 4 2 4" xfId="7250" xr:uid="{00000000-0005-0000-0000-0000231C0000}"/>
    <cellStyle name="Comma 2 2 3 4 2 4 2" xfId="7251" xr:uid="{00000000-0005-0000-0000-0000241C0000}"/>
    <cellStyle name="Comma 2 2 3 4 3" xfId="7252" xr:uid="{00000000-0005-0000-0000-0000251C0000}"/>
    <cellStyle name="Comma 2 2 3 4 4" xfId="7253" xr:uid="{00000000-0005-0000-0000-0000261C0000}"/>
    <cellStyle name="Comma 2 2 3 4 4 2" xfId="7254" xr:uid="{00000000-0005-0000-0000-0000271C0000}"/>
    <cellStyle name="Comma 2 2 3 4 5" xfId="7255" xr:uid="{00000000-0005-0000-0000-0000281C0000}"/>
    <cellStyle name="Comma 2 2 3 4 6" xfId="7256" xr:uid="{00000000-0005-0000-0000-0000291C0000}"/>
    <cellStyle name="Comma 2 2 3 4 7" xfId="7257" xr:uid="{00000000-0005-0000-0000-00002A1C0000}"/>
    <cellStyle name="Comma 2 2 3 5" xfId="7258" xr:uid="{00000000-0005-0000-0000-00002B1C0000}"/>
    <cellStyle name="Comma 2 2 3 5 2" xfId="7259" xr:uid="{00000000-0005-0000-0000-00002C1C0000}"/>
    <cellStyle name="Comma 2 2 3 5 2 2" xfId="7260" xr:uid="{00000000-0005-0000-0000-00002D1C0000}"/>
    <cellStyle name="Comma 2 2 3 5 3" xfId="7261" xr:uid="{00000000-0005-0000-0000-00002E1C0000}"/>
    <cellStyle name="Comma 2 2 3 5 4" xfId="7262" xr:uid="{00000000-0005-0000-0000-00002F1C0000}"/>
    <cellStyle name="Comma 2 2 3 6" xfId="7263" xr:uid="{00000000-0005-0000-0000-0000301C0000}"/>
    <cellStyle name="Comma 2 2 3 7" xfId="58879" xr:uid="{00000000-0005-0000-0000-0000311C0000}"/>
    <cellStyle name="Comma 2 2 4" xfId="7264" xr:uid="{00000000-0005-0000-0000-0000321C0000}"/>
    <cellStyle name="Comma 2 2 4 2" xfId="7265" xr:uid="{00000000-0005-0000-0000-0000331C0000}"/>
    <cellStyle name="Comma 2 2 4 3" xfId="7266" xr:uid="{00000000-0005-0000-0000-0000341C0000}"/>
    <cellStyle name="Comma 2 2 4 3 2" xfId="7267" xr:uid="{00000000-0005-0000-0000-0000351C0000}"/>
    <cellStyle name="Comma 2 2 4 3 2 2" xfId="7268" xr:uid="{00000000-0005-0000-0000-0000361C0000}"/>
    <cellStyle name="Comma 2 2 4 3 2 3" xfId="7269" xr:uid="{00000000-0005-0000-0000-0000371C0000}"/>
    <cellStyle name="Comma 2 2 4 3 2 3 2" xfId="7270" xr:uid="{00000000-0005-0000-0000-0000381C0000}"/>
    <cellStyle name="Comma 2 2 4 3 2 4" xfId="7271" xr:uid="{00000000-0005-0000-0000-0000391C0000}"/>
    <cellStyle name="Comma 2 2 4 3 2 4 2" xfId="7272" xr:uid="{00000000-0005-0000-0000-00003A1C0000}"/>
    <cellStyle name="Comma 2 2 4 3 3" xfId="7273" xr:uid="{00000000-0005-0000-0000-00003B1C0000}"/>
    <cellStyle name="Comma 2 2 4 3 4" xfId="7274" xr:uid="{00000000-0005-0000-0000-00003C1C0000}"/>
    <cellStyle name="Comma 2 2 4 3 4 2" xfId="7275" xr:uid="{00000000-0005-0000-0000-00003D1C0000}"/>
    <cellStyle name="Comma 2 2 4 3 5" xfId="7276" xr:uid="{00000000-0005-0000-0000-00003E1C0000}"/>
    <cellStyle name="Comma 2 2 4 4" xfId="7277" xr:uid="{00000000-0005-0000-0000-00003F1C0000}"/>
    <cellStyle name="Comma 2 2 4 4 2" xfId="7278" xr:uid="{00000000-0005-0000-0000-0000401C0000}"/>
    <cellStyle name="Comma 2 2 4 4 2 2" xfId="7279" xr:uid="{00000000-0005-0000-0000-0000411C0000}"/>
    <cellStyle name="Comma 2 2 4 4 2 3" xfId="7280" xr:uid="{00000000-0005-0000-0000-0000421C0000}"/>
    <cellStyle name="Comma 2 2 4 4 2 3 2" xfId="7281" xr:uid="{00000000-0005-0000-0000-0000431C0000}"/>
    <cellStyle name="Comma 2 2 4 4 2 4" xfId="7282" xr:uid="{00000000-0005-0000-0000-0000441C0000}"/>
    <cellStyle name="Comma 2 2 4 4 2 4 2" xfId="7283" xr:uid="{00000000-0005-0000-0000-0000451C0000}"/>
    <cellStyle name="Comma 2 2 4 4 3" xfId="7284" xr:uid="{00000000-0005-0000-0000-0000461C0000}"/>
    <cellStyle name="Comma 2 2 4 4 4" xfId="7285" xr:uid="{00000000-0005-0000-0000-0000471C0000}"/>
    <cellStyle name="Comma 2 2 4 4 4 2" xfId="7286" xr:uid="{00000000-0005-0000-0000-0000481C0000}"/>
    <cellStyle name="Comma 2 2 4 4 5" xfId="7287" xr:uid="{00000000-0005-0000-0000-0000491C0000}"/>
    <cellStyle name="Comma 2 2 4 5" xfId="7288" xr:uid="{00000000-0005-0000-0000-00004A1C0000}"/>
    <cellStyle name="Comma 2 2 5" xfId="7289" xr:uid="{00000000-0005-0000-0000-00004B1C0000}"/>
    <cellStyle name="Comma 2 2 5 2" xfId="7290" xr:uid="{00000000-0005-0000-0000-00004C1C0000}"/>
    <cellStyle name="Comma 2 2 5 2 2" xfId="7291" xr:uid="{00000000-0005-0000-0000-00004D1C0000}"/>
    <cellStyle name="Comma 2 2 5 2 2 2" xfId="7292" xr:uid="{00000000-0005-0000-0000-00004E1C0000}"/>
    <cellStyle name="Comma 2 2 5 2 2 3" xfId="7293" xr:uid="{00000000-0005-0000-0000-00004F1C0000}"/>
    <cellStyle name="Comma 2 2 5 2 2 3 2" xfId="7294" xr:uid="{00000000-0005-0000-0000-0000501C0000}"/>
    <cellStyle name="Comma 2 2 5 2 2 4" xfId="7295" xr:uid="{00000000-0005-0000-0000-0000511C0000}"/>
    <cellStyle name="Comma 2 2 5 2 2 4 2" xfId="7296" xr:uid="{00000000-0005-0000-0000-0000521C0000}"/>
    <cellStyle name="Comma 2 2 5 2 3" xfId="7297" xr:uid="{00000000-0005-0000-0000-0000531C0000}"/>
    <cellStyle name="Comma 2 2 5 2 4" xfId="7298" xr:uid="{00000000-0005-0000-0000-0000541C0000}"/>
    <cellStyle name="Comma 2 2 5 2 4 2" xfId="7299" xr:uid="{00000000-0005-0000-0000-0000551C0000}"/>
    <cellStyle name="Comma 2 2 5 2 5" xfId="7300" xr:uid="{00000000-0005-0000-0000-0000561C0000}"/>
    <cellStyle name="Comma 2 2 6" xfId="7301" xr:uid="{00000000-0005-0000-0000-0000571C0000}"/>
    <cellStyle name="Comma 2 2 7" xfId="7302" xr:uid="{00000000-0005-0000-0000-0000581C0000}"/>
    <cellStyle name="Comma 2 2 7 2" xfId="7303" xr:uid="{00000000-0005-0000-0000-0000591C0000}"/>
    <cellStyle name="Comma 2 2 7 2 2" xfId="7304" xr:uid="{00000000-0005-0000-0000-00005A1C0000}"/>
    <cellStyle name="Comma 2 2 7 2 2 2" xfId="7305" xr:uid="{00000000-0005-0000-0000-00005B1C0000}"/>
    <cellStyle name="Comma 2 2 7 2 2 3" xfId="7306" xr:uid="{00000000-0005-0000-0000-00005C1C0000}"/>
    <cellStyle name="Comma 2 2 7 2 2 3 2" xfId="7307" xr:uid="{00000000-0005-0000-0000-00005D1C0000}"/>
    <cellStyle name="Comma 2 2 7 2 2 4" xfId="7308" xr:uid="{00000000-0005-0000-0000-00005E1C0000}"/>
    <cellStyle name="Comma 2 2 7 2 2 4 2" xfId="7309" xr:uid="{00000000-0005-0000-0000-00005F1C0000}"/>
    <cellStyle name="Comma 2 2 7 2 3" xfId="7310" xr:uid="{00000000-0005-0000-0000-0000601C0000}"/>
    <cellStyle name="Comma 2 2 7 2 4" xfId="7311" xr:uid="{00000000-0005-0000-0000-0000611C0000}"/>
    <cellStyle name="Comma 2 2 7 2 4 2" xfId="7312" xr:uid="{00000000-0005-0000-0000-0000621C0000}"/>
    <cellStyle name="Comma 2 2 7 2 4 3" xfId="7313" xr:uid="{00000000-0005-0000-0000-0000631C0000}"/>
    <cellStyle name="Comma 2 2 7 2 4 3 2" xfId="7314" xr:uid="{00000000-0005-0000-0000-0000641C0000}"/>
    <cellStyle name="Comma 2 2 7 2 4 4" xfId="7315" xr:uid="{00000000-0005-0000-0000-0000651C0000}"/>
    <cellStyle name="Comma 2 2 7 2 4 4 2" xfId="7316" xr:uid="{00000000-0005-0000-0000-0000661C0000}"/>
    <cellStyle name="Comma 2 2 7 2 5" xfId="7317" xr:uid="{00000000-0005-0000-0000-0000671C0000}"/>
    <cellStyle name="Comma 2 2 7 2 5 2" xfId="7318" xr:uid="{00000000-0005-0000-0000-0000681C0000}"/>
    <cellStyle name="Comma 2 2 7 2 6" xfId="7319" xr:uid="{00000000-0005-0000-0000-0000691C0000}"/>
    <cellStyle name="Comma 2 2 7 2 7" xfId="7320" xr:uid="{00000000-0005-0000-0000-00006A1C0000}"/>
    <cellStyle name="Comma 2 2 7 3" xfId="7321" xr:uid="{00000000-0005-0000-0000-00006B1C0000}"/>
    <cellStyle name="Comma 2 2 7 3 2" xfId="7322" xr:uid="{00000000-0005-0000-0000-00006C1C0000}"/>
    <cellStyle name="Comma 2 2 7 3 3" xfId="7323" xr:uid="{00000000-0005-0000-0000-00006D1C0000}"/>
    <cellStyle name="Comma 2 2 7 4" xfId="7324" xr:uid="{00000000-0005-0000-0000-00006E1C0000}"/>
    <cellStyle name="Comma 2 2 7 4 2" xfId="7325" xr:uid="{00000000-0005-0000-0000-00006F1C0000}"/>
    <cellStyle name="Comma 2 2 7 5" xfId="7326" xr:uid="{00000000-0005-0000-0000-0000701C0000}"/>
    <cellStyle name="Comma 2 2 8" xfId="7327" xr:uid="{00000000-0005-0000-0000-0000711C0000}"/>
    <cellStyle name="Comma 2 2 8 2" xfId="7328" xr:uid="{00000000-0005-0000-0000-0000721C0000}"/>
    <cellStyle name="Comma 2 2 8 2 2" xfId="7329" xr:uid="{00000000-0005-0000-0000-0000731C0000}"/>
    <cellStyle name="Comma 2 2 8 2 3" xfId="7330" xr:uid="{00000000-0005-0000-0000-0000741C0000}"/>
    <cellStyle name="Comma 2 2 8 2 4" xfId="7331" xr:uid="{00000000-0005-0000-0000-0000751C0000}"/>
    <cellStyle name="Comma 2 2 8 3" xfId="7332" xr:uid="{00000000-0005-0000-0000-0000761C0000}"/>
    <cellStyle name="Comma 2 2 8_BS Summary" xfId="7333" xr:uid="{00000000-0005-0000-0000-0000771C0000}"/>
    <cellStyle name="Comma 2 2 9" xfId="7334" xr:uid="{00000000-0005-0000-0000-0000781C0000}"/>
    <cellStyle name="Comma 2 2 9 2" xfId="7335" xr:uid="{00000000-0005-0000-0000-0000791C0000}"/>
    <cellStyle name="Comma 2 2 9 2 2" xfId="7336" xr:uid="{00000000-0005-0000-0000-00007A1C0000}"/>
    <cellStyle name="Comma 2 2 9 2 3" xfId="7337" xr:uid="{00000000-0005-0000-0000-00007B1C0000}"/>
    <cellStyle name="Comma 2 2 9 2 3 2" xfId="7338" xr:uid="{00000000-0005-0000-0000-00007C1C0000}"/>
    <cellStyle name="Comma 2 2 9 2 4" xfId="7339" xr:uid="{00000000-0005-0000-0000-00007D1C0000}"/>
    <cellStyle name="Comma 2 2 9 2 4 2" xfId="7340" xr:uid="{00000000-0005-0000-0000-00007E1C0000}"/>
    <cellStyle name="Comma 2 2 9 3" xfId="7341" xr:uid="{00000000-0005-0000-0000-00007F1C0000}"/>
    <cellStyle name="Comma 2 2 9 4" xfId="7342" xr:uid="{00000000-0005-0000-0000-0000801C0000}"/>
    <cellStyle name="Comma 2 2 9 4 2" xfId="7343" xr:uid="{00000000-0005-0000-0000-0000811C0000}"/>
    <cellStyle name="Comma 2 2 9 4 3" xfId="7344" xr:uid="{00000000-0005-0000-0000-0000821C0000}"/>
    <cellStyle name="Comma 2 2 9 5" xfId="7345" xr:uid="{00000000-0005-0000-0000-0000831C0000}"/>
    <cellStyle name="Comma 2 2 9 6" xfId="7346" xr:uid="{00000000-0005-0000-0000-0000841C0000}"/>
    <cellStyle name="Comma 2 2 9 7" xfId="7347" xr:uid="{00000000-0005-0000-0000-0000851C0000}"/>
    <cellStyle name="Comma 2 2_Sheet7" xfId="7348" xr:uid="{00000000-0005-0000-0000-0000861C0000}"/>
    <cellStyle name="Comma 2 20" xfId="7349" xr:uid="{00000000-0005-0000-0000-0000871C0000}"/>
    <cellStyle name="Comma 2 21" xfId="7350" xr:uid="{00000000-0005-0000-0000-0000881C0000}"/>
    <cellStyle name="Comma 2 22" xfId="7351" xr:uid="{00000000-0005-0000-0000-0000891C0000}"/>
    <cellStyle name="Comma 2 23" xfId="7352" xr:uid="{00000000-0005-0000-0000-00008A1C0000}"/>
    <cellStyle name="Comma 2 24" xfId="7353" xr:uid="{00000000-0005-0000-0000-00008B1C0000}"/>
    <cellStyle name="Comma 2 25" xfId="7354" xr:uid="{00000000-0005-0000-0000-00008C1C0000}"/>
    <cellStyle name="Comma 2 26" xfId="7355" xr:uid="{00000000-0005-0000-0000-00008D1C0000}"/>
    <cellStyle name="Comma 2 27" xfId="7356" xr:uid="{00000000-0005-0000-0000-00008E1C0000}"/>
    <cellStyle name="Comma 2 28" xfId="7357" xr:uid="{00000000-0005-0000-0000-00008F1C0000}"/>
    <cellStyle name="Comma 2 29" xfId="7358" xr:uid="{00000000-0005-0000-0000-0000901C0000}"/>
    <cellStyle name="Comma 2 3" xfId="7359" xr:uid="{00000000-0005-0000-0000-0000911C0000}"/>
    <cellStyle name="Comma 2 3 2" xfId="7360" xr:uid="{00000000-0005-0000-0000-0000921C0000}"/>
    <cellStyle name="Comma 2 3 2 2" xfId="7361" xr:uid="{00000000-0005-0000-0000-0000931C0000}"/>
    <cellStyle name="Comma 2 3 2 3" xfId="7362" xr:uid="{00000000-0005-0000-0000-0000941C0000}"/>
    <cellStyle name="Comma 2 3 3" xfId="7363" xr:uid="{00000000-0005-0000-0000-0000951C0000}"/>
    <cellStyle name="Comma 2 3 4" xfId="7364" xr:uid="{00000000-0005-0000-0000-0000961C0000}"/>
    <cellStyle name="Comma 2 3 5" xfId="7365" xr:uid="{00000000-0005-0000-0000-0000971C0000}"/>
    <cellStyle name="Comma 2 3 5 2" xfId="7366" xr:uid="{00000000-0005-0000-0000-0000981C0000}"/>
    <cellStyle name="Comma 2 3 5 2 2" xfId="7367" xr:uid="{00000000-0005-0000-0000-0000991C0000}"/>
    <cellStyle name="Comma 2 3 5 2 3" xfId="7368" xr:uid="{00000000-0005-0000-0000-00009A1C0000}"/>
    <cellStyle name="Comma 2 3 5 2 4" xfId="7369" xr:uid="{00000000-0005-0000-0000-00009B1C0000}"/>
    <cellStyle name="Comma 2 3 5 3" xfId="7370" xr:uid="{00000000-0005-0000-0000-00009C1C0000}"/>
    <cellStyle name="Comma 2 3 6" xfId="7371" xr:uid="{00000000-0005-0000-0000-00009D1C0000}"/>
    <cellStyle name="Comma 2 3 6 2" xfId="7372" xr:uid="{00000000-0005-0000-0000-00009E1C0000}"/>
    <cellStyle name="Comma 2 3 6 3" xfId="7373" xr:uid="{00000000-0005-0000-0000-00009F1C0000}"/>
    <cellStyle name="Comma 2 3 6 3 2" xfId="7374" xr:uid="{00000000-0005-0000-0000-0000A01C0000}"/>
    <cellStyle name="Comma 2 3 6 3 3" xfId="7375" xr:uid="{00000000-0005-0000-0000-0000A11C0000}"/>
    <cellStyle name="Comma 2 3 6 3 4" xfId="7376" xr:uid="{00000000-0005-0000-0000-0000A21C0000}"/>
    <cellStyle name="Comma 2 3 6 4" xfId="7377" xr:uid="{00000000-0005-0000-0000-0000A31C0000}"/>
    <cellStyle name="Comma 2 3_BS Summary" xfId="7378" xr:uid="{00000000-0005-0000-0000-0000A41C0000}"/>
    <cellStyle name="Comma 2 30" xfId="7379" xr:uid="{00000000-0005-0000-0000-0000A51C0000}"/>
    <cellStyle name="Comma 2 31" xfId="7380" xr:uid="{00000000-0005-0000-0000-0000A61C0000}"/>
    <cellStyle name="Comma 2 32" xfId="7381" xr:uid="{00000000-0005-0000-0000-0000A71C0000}"/>
    <cellStyle name="Comma 2 33" xfId="7382" xr:uid="{00000000-0005-0000-0000-0000A81C0000}"/>
    <cellStyle name="Comma 2 34" xfId="7383" xr:uid="{00000000-0005-0000-0000-0000A91C0000}"/>
    <cellStyle name="Comma 2 35" xfId="7384" xr:uid="{00000000-0005-0000-0000-0000AA1C0000}"/>
    <cellStyle name="Comma 2 36" xfId="7385" xr:uid="{00000000-0005-0000-0000-0000AB1C0000}"/>
    <cellStyle name="Comma 2 37" xfId="7386" xr:uid="{00000000-0005-0000-0000-0000AC1C0000}"/>
    <cellStyle name="Comma 2 38" xfId="7387" xr:uid="{00000000-0005-0000-0000-0000AD1C0000}"/>
    <cellStyle name="Comma 2 39" xfId="7388" xr:uid="{00000000-0005-0000-0000-0000AE1C0000}"/>
    <cellStyle name="Comma 2 4" xfId="7389" xr:uid="{00000000-0005-0000-0000-0000AF1C0000}"/>
    <cellStyle name="Comma 2 4 2" xfId="7390" xr:uid="{00000000-0005-0000-0000-0000B01C0000}"/>
    <cellStyle name="Comma 2 4 2 2" xfId="7391" xr:uid="{00000000-0005-0000-0000-0000B11C0000}"/>
    <cellStyle name="Comma 2 4 2 3" xfId="7392" xr:uid="{00000000-0005-0000-0000-0000B21C0000}"/>
    <cellStyle name="Comma 2 4 2 3 2" xfId="7393" xr:uid="{00000000-0005-0000-0000-0000B31C0000}"/>
    <cellStyle name="Comma 2 4 2 3 2 2" xfId="7394" xr:uid="{00000000-0005-0000-0000-0000B41C0000}"/>
    <cellStyle name="Comma 2 4 2 3 2 3" xfId="7395" xr:uid="{00000000-0005-0000-0000-0000B51C0000}"/>
    <cellStyle name="Comma 2 4 2 3 2 3 2" xfId="7396" xr:uid="{00000000-0005-0000-0000-0000B61C0000}"/>
    <cellStyle name="Comma 2 4 2 3 2 4" xfId="7397" xr:uid="{00000000-0005-0000-0000-0000B71C0000}"/>
    <cellStyle name="Comma 2 4 2 3 2 4 2" xfId="7398" xr:uid="{00000000-0005-0000-0000-0000B81C0000}"/>
    <cellStyle name="Comma 2 4 2 3 3" xfId="7399" xr:uid="{00000000-0005-0000-0000-0000B91C0000}"/>
    <cellStyle name="Comma 2 4 2 3 4" xfId="7400" xr:uid="{00000000-0005-0000-0000-0000BA1C0000}"/>
    <cellStyle name="Comma 2 4 2 3 4 2" xfId="7401" xr:uid="{00000000-0005-0000-0000-0000BB1C0000}"/>
    <cellStyle name="Comma 2 4 2 3 5" xfId="7402" xr:uid="{00000000-0005-0000-0000-0000BC1C0000}"/>
    <cellStyle name="Comma 2 4 2 4" xfId="7403" xr:uid="{00000000-0005-0000-0000-0000BD1C0000}"/>
    <cellStyle name="Comma 2 4 2 5" xfId="7404" xr:uid="{00000000-0005-0000-0000-0000BE1C0000}"/>
    <cellStyle name="Comma 2 4 2 6" xfId="7405" xr:uid="{00000000-0005-0000-0000-0000BF1C0000}"/>
    <cellStyle name="Comma 2 4 2 6 2" xfId="7406" xr:uid="{00000000-0005-0000-0000-0000C01C0000}"/>
    <cellStyle name="Comma 2 4 2 6 2 2" xfId="7407" xr:uid="{00000000-0005-0000-0000-0000C11C0000}"/>
    <cellStyle name="Comma 2 4 2 6 2 3" xfId="7408" xr:uid="{00000000-0005-0000-0000-0000C21C0000}"/>
    <cellStyle name="Comma 2 4 2 6 2 3 2" xfId="7409" xr:uid="{00000000-0005-0000-0000-0000C31C0000}"/>
    <cellStyle name="Comma 2 4 2 6 2 4" xfId="7410" xr:uid="{00000000-0005-0000-0000-0000C41C0000}"/>
    <cellStyle name="Comma 2 4 2 6 2 4 2" xfId="7411" xr:uid="{00000000-0005-0000-0000-0000C51C0000}"/>
    <cellStyle name="Comma 2 4 2 6 3" xfId="7412" xr:uid="{00000000-0005-0000-0000-0000C61C0000}"/>
    <cellStyle name="Comma 2 4 2 6 4" xfId="7413" xr:uid="{00000000-0005-0000-0000-0000C71C0000}"/>
    <cellStyle name="Comma 2 4 2 6 4 2" xfId="7414" xr:uid="{00000000-0005-0000-0000-0000C81C0000}"/>
    <cellStyle name="Comma 2 4 2 6 5" xfId="7415" xr:uid="{00000000-0005-0000-0000-0000C91C0000}"/>
    <cellStyle name="Comma 2 4 2 7" xfId="7416" xr:uid="{00000000-0005-0000-0000-0000CA1C0000}"/>
    <cellStyle name="Comma 2 4 3" xfId="7417" xr:uid="{00000000-0005-0000-0000-0000CB1C0000}"/>
    <cellStyle name="Comma 2 4 4" xfId="7418" xr:uid="{00000000-0005-0000-0000-0000CC1C0000}"/>
    <cellStyle name="Comma 2 4 4 2" xfId="7419" xr:uid="{00000000-0005-0000-0000-0000CD1C0000}"/>
    <cellStyle name="Comma 2 4 4 2 2" xfId="7420" xr:uid="{00000000-0005-0000-0000-0000CE1C0000}"/>
    <cellStyle name="Comma 2 4 4 2 3" xfId="7421" xr:uid="{00000000-0005-0000-0000-0000CF1C0000}"/>
    <cellStyle name="Comma 2 4 4 2 3 2" xfId="7422" xr:uid="{00000000-0005-0000-0000-0000D01C0000}"/>
    <cellStyle name="Comma 2 4 4 2 4" xfId="7423" xr:uid="{00000000-0005-0000-0000-0000D11C0000}"/>
    <cellStyle name="Comma 2 4 4 2 4 2" xfId="7424" xr:uid="{00000000-0005-0000-0000-0000D21C0000}"/>
    <cellStyle name="Comma 2 4 4 3" xfId="7425" xr:uid="{00000000-0005-0000-0000-0000D31C0000}"/>
    <cellStyle name="Comma 2 4 4 4" xfId="7426" xr:uid="{00000000-0005-0000-0000-0000D41C0000}"/>
    <cellStyle name="Comma 2 4 4 4 2" xfId="7427" xr:uid="{00000000-0005-0000-0000-0000D51C0000}"/>
    <cellStyle name="Comma 2 4 4 5" xfId="7428" xr:uid="{00000000-0005-0000-0000-0000D61C0000}"/>
    <cellStyle name="Comma 2 4 5" xfId="7429" xr:uid="{00000000-0005-0000-0000-0000D71C0000}"/>
    <cellStyle name="Comma 2 4 6" xfId="7430" xr:uid="{00000000-0005-0000-0000-0000D81C0000}"/>
    <cellStyle name="Comma 2 4 6 2" xfId="7431" xr:uid="{00000000-0005-0000-0000-0000D91C0000}"/>
    <cellStyle name="Comma 2 4 6 2 2" xfId="7432" xr:uid="{00000000-0005-0000-0000-0000DA1C0000}"/>
    <cellStyle name="Comma 2 4 6 2 3" xfId="7433" xr:uid="{00000000-0005-0000-0000-0000DB1C0000}"/>
    <cellStyle name="Comma 2 4 6 2 3 2" xfId="7434" xr:uid="{00000000-0005-0000-0000-0000DC1C0000}"/>
    <cellStyle name="Comma 2 4 6 2 4" xfId="7435" xr:uid="{00000000-0005-0000-0000-0000DD1C0000}"/>
    <cellStyle name="Comma 2 4 6 2 4 2" xfId="7436" xr:uid="{00000000-0005-0000-0000-0000DE1C0000}"/>
    <cellStyle name="Comma 2 4 6 3" xfId="7437" xr:uid="{00000000-0005-0000-0000-0000DF1C0000}"/>
    <cellStyle name="Comma 2 4 6 4" xfId="7438" xr:uid="{00000000-0005-0000-0000-0000E01C0000}"/>
    <cellStyle name="Comma 2 4 6 4 2" xfId="7439" xr:uid="{00000000-0005-0000-0000-0000E11C0000}"/>
    <cellStyle name="Comma 2 4 6 5" xfId="7440" xr:uid="{00000000-0005-0000-0000-0000E21C0000}"/>
    <cellStyle name="Comma 2 4 6 6" xfId="7441" xr:uid="{00000000-0005-0000-0000-0000E31C0000}"/>
    <cellStyle name="Comma 2 4 6 7" xfId="7442" xr:uid="{00000000-0005-0000-0000-0000E41C0000}"/>
    <cellStyle name="Comma 2 4 7" xfId="7443" xr:uid="{00000000-0005-0000-0000-0000E51C0000}"/>
    <cellStyle name="Comma 2 4 7 2" xfId="7444" xr:uid="{00000000-0005-0000-0000-0000E61C0000}"/>
    <cellStyle name="Comma 2 4 8" xfId="7445" xr:uid="{00000000-0005-0000-0000-0000E71C0000}"/>
    <cellStyle name="Comma 2 40" xfId="7446" xr:uid="{00000000-0005-0000-0000-0000E81C0000}"/>
    <cellStyle name="Comma 2 41" xfId="7447" xr:uid="{00000000-0005-0000-0000-0000E91C0000}"/>
    <cellStyle name="Comma 2 42" xfId="7448" xr:uid="{00000000-0005-0000-0000-0000EA1C0000}"/>
    <cellStyle name="Comma 2 43" xfId="7449" xr:uid="{00000000-0005-0000-0000-0000EB1C0000}"/>
    <cellStyle name="Comma 2 44" xfId="7450" xr:uid="{00000000-0005-0000-0000-0000EC1C0000}"/>
    <cellStyle name="Comma 2 45" xfId="7451" xr:uid="{00000000-0005-0000-0000-0000ED1C0000}"/>
    <cellStyle name="Comma 2 46" xfId="7452" xr:uid="{00000000-0005-0000-0000-0000EE1C0000}"/>
    <cellStyle name="Comma 2 47" xfId="7453" xr:uid="{00000000-0005-0000-0000-0000EF1C0000}"/>
    <cellStyle name="Comma 2 48" xfId="7454" xr:uid="{00000000-0005-0000-0000-0000F01C0000}"/>
    <cellStyle name="Comma 2 49" xfId="7455" xr:uid="{00000000-0005-0000-0000-0000F11C0000}"/>
    <cellStyle name="Comma 2 5" xfId="7456" xr:uid="{00000000-0005-0000-0000-0000F21C0000}"/>
    <cellStyle name="Comma 2 5 2" xfId="7457" xr:uid="{00000000-0005-0000-0000-0000F31C0000}"/>
    <cellStyle name="Comma 2 5 3" xfId="7458" xr:uid="{00000000-0005-0000-0000-0000F41C0000}"/>
    <cellStyle name="Comma 2 5 3 2" xfId="7459" xr:uid="{00000000-0005-0000-0000-0000F51C0000}"/>
    <cellStyle name="Comma 2 5 3 2 2" xfId="7460" xr:uid="{00000000-0005-0000-0000-0000F61C0000}"/>
    <cellStyle name="Comma 2 5 3 2 3" xfId="7461" xr:uid="{00000000-0005-0000-0000-0000F71C0000}"/>
    <cellStyle name="Comma 2 5 3 2 3 2" xfId="7462" xr:uid="{00000000-0005-0000-0000-0000F81C0000}"/>
    <cellStyle name="Comma 2 5 3 2 4" xfId="7463" xr:uid="{00000000-0005-0000-0000-0000F91C0000}"/>
    <cellStyle name="Comma 2 5 3 2 4 2" xfId="7464" xr:uid="{00000000-0005-0000-0000-0000FA1C0000}"/>
    <cellStyle name="Comma 2 5 3 3" xfId="7465" xr:uid="{00000000-0005-0000-0000-0000FB1C0000}"/>
    <cellStyle name="Comma 2 5 3 4" xfId="7466" xr:uid="{00000000-0005-0000-0000-0000FC1C0000}"/>
    <cellStyle name="Comma 2 5 3 4 2" xfId="7467" xr:uid="{00000000-0005-0000-0000-0000FD1C0000}"/>
    <cellStyle name="Comma 2 5 3 5" xfId="7468" xr:uid="{00000000-0005-0000-0000-0000FE1C0000}"/>
    <cellStyle name="Comma 2 5 4" xfId="7469" xr:uid="{00000000-0005-0000-0000-0000FF1C0000}"/>
    <cellStyle name="Comma 2 5 5" xfId="7470" xr:uid="{00000000-0005-0000-0000-0000001D0000}"/>
    <cellStyle name="Comma 2 5 5 2" xfId="7471" xr:uid="{00000000-0005-0000-0000-0000011D0000}"/>
    <cellStyle name="Comma 2 5 5 2 2" xfId="7472" xr:uid="{00000000-0005-0000-0000-0000021D0000}"/>
    <cellStyle name="Comma 2 5 5 2 3" xfId="7473" xr:uid="{00000000-0005-0000-0000-0000031D0000}"/>
    <cellStyle name="Comma 2 5 5 2 3 2" xfId="7474" xr:uid="{00000000-0005-0000-0000-0000041D0000}"/>
    <cellStyle name="Comma 2 5 5 2 4" xfId="7475" xr:uid="{00000000-0005-0000-0000-0000051D0000}"/>
    <cellStyle name="Comma 2 5 5 2 4 2" xfId="7476" xr:uid="{00000000-0005-0000-0000-0000061D0000}"/>
    <cellStyle name="Comma 2 5 5 3" xfId="7477" xr:uid="{00000000-0005-0000-0000-0000071D0000}"/>
    <cellStyle name="Comma 2 5 5 4" xfId="7478" xr:uid="{00000000-0005-0000-0000-0000081D0000}"/>
    <cellStyle name="Comma 2 5 5 4 2" xfId="7479" xr:uid="{00000000-0005-0000-0000-0000091D0000}"/>
    <cellStyle name="Comma 2 5 5 5" xfId="7480" xr:uid="{00000000-0005-0000-0000-00000A1D0000}"/>
    <cellStyle name="Comma 2 5 6" xfId="7481" xr:uid="{00000000-0005-0000-0000-00000B1D0000}"/>
    <cellStyle name="Comma 2 50" xfId="7482" xr:uid="{00000000-0005-0000-0000-00000C1D0000}"/>
    <cellStyle name="Comma 2 51" xfId="7483" xr:uid="{00000000-0005-0000-0000-00000D1D0000}"/>
    <cellStyle name="Comma 2 52" xfId="7484" xr:uid="{00000000-0005-0000-0000-00000E1D0000}"/>
    <cellStyle name="Comma 2 53" xfId="7485" xr:uid="{00000000-0005-0000-0000-00000F1D0000}"/>
    <cellStyle name="Comma 2 54" xfId="7486" xr:uid="{00000000-0005-0000-0000-0000101D0000}"/>
    <cellStyle name="Comma 2 55" xfId="7487" xr:uid="{00000000-0005-0000-0000-0000111D0000}"/>
    <cellStyle name="Comma 2 56" xfId="7488" xr:uid="{00000000-0005-0000-0000-0000121D0000}"/>
    <cellStyle name="Comma 2 57" xfId="7489" xr:uid="{00000000-0005-0000-0000-0000131D0000}"/>
    <cellStyle name="Comma 2 58" xfId="7490" xr:uid="{00000000-0005-0000-0000-0000141D0000}"/>
    <cellStyle name="Comma 2 59" xfId="7491" xr:uid="{00000000-0005-0000-0000-0000151D0000}"/>
    <cellStyle name="Comma 2 6" xfId="7492" xr:uid="{00000000-0005-0000-0000-0000161D0000}"/>
    <cellStyle name="Comma 2 6 2" xfId="7493" xr:uid="{00000000-0005-0000-0000-0000171D0000}"/>
    <cellStyle name="Comma 2 6 3" xfId="7494" xr:uid="{00000000-0005-0000-0000-0000181D0000}"/>
    <cellStyle name="Comma 2 6 3 2" xfId="7495" xr:uid="{00000000-0005-0000-0000-0000191D0000}"/>
    <cellStyle name="Comma 2 6 3 2 2" xfId="7496" xr:uid="{00000000-0005-0000-0000-00001A1D0000}"/>
    <cellStyle name="Comma 2 6 3 2 3" xfId="7497" xr:uid="{00000000-0005-0000-0000-00001B1D0000}"/>
    <cellStyle name="Comma 2 6 3 2 3 2" xfId="7498" xr:uid="{00000000-0005-0000-0000-00001C1D0000}"/>
    <cellStyle name="Comma 2 6 3 2 4" xfId="7499" xr:uid="{00000000-0005-0000-0000-00001D1D0000}"/>
    <cellStyle name="Comma 2 6 3 2 4 2" xfId="7500" xr:uid="{00000000-0005-0000-0000-00001E1D0000}"/>
    <cellStyle name="Comma 2 6 3 3" xfId="7501" xr:uid="{00000000-0005-0000-0000-00001F1D0000}"/>
    <cellStyle name="Comma 2 6 3 4" xfId="7502" xr:uid="{00000000-0005-0000-0000-0000201D0000}"/>
    <cellStyle name="Comma 2 6 3 4 2" xfId="7503" xr:uid="{00000000-0005-0000-0000-0000211D0000}"/>
    <cellStyle name="Comma 2 6 3 5" xfId="7504" xr:uid="{00000000-0005-0000-0000-0000221D0000}"/>
    <cellStyle name="Comma 2 60" xfId="7505" xr:uid="{00000000-0005-0000-0000-0000231D0000}"/>
    <cellStyle name="Comma 2 61" xfId="7506" xr:uid="{00000000-0005-0000-0000-0000241D0000}"/>
    <cellStyle name="Comma 2 62" xfId="7507" xr:uid="{00000000-0005-0000-0000-0000251D0000}"/>
    <cellStyle name="Comma 2 63" xfId="7508" xr:uid="{00000000-0005-0000-0000-0000261D0000}"/>
    <cellStyle name="Comma 2 64" xfId="7509" xr:uid="{00000000-0005-0000-0000-0000271D0000}"/>
    <cellStyle name="Comma 2 65" xfId="7510" xr:uid="{00000000-0005-0000-0000-0000281D0000}"/>
    <cellStyle name="Comma 2 66" xfId="7511" xr:uid="{00000000-0005-0000-0000-0000291D0000}"/>
    <cellStyle name="Comma 2 67" xfId="7512" xr:uid="{00000000-0005-0000-0000-00002A1D0000}"/>
    <cellStyle name="Comma 2 68" xfId="7513" xr:uid="{00000000-0005-0000-0000-00002B1D0000}"/>
    <cellStyle name="Comma 2 69" xfId="7514" xr:uid="{00000000-0005-0000-0000-00002C1D0000}"/>
    <cellStyle name="Comma 2 7" xfId="7515" xr:uid="{00000000-0005-0000-0000-00002D1D0000}"/>
    <cellStyle name="Comma 2 7 2" xfId="7516" xr:uid="{00000000-0005-0000-0000-00002E1D0000}"/>
    <cellStyle name="Comma 2 7 2 2" xfId="7517" xr:uid="{00000000-0005-0000-0000-00002F1D0000}"/>
    <cellStyle name="Comma 2 7 2 3" xfId="7518" xr:uid="{00000000-0005-0000-0000-0000301D0000}"/>
    <cellStyle name="Comma 2 7 2 4" xfId="7519" xr:uid="{00000000-0005-0000-0000-0000311D0000}"/>
    <cellStyle name="Comma 2 7 3" xfId="7520" xr:uid="{00000000-0005-0000-0000-0000321D0000}"/>
    <cellStyle name="Comma 2 7 3 2" xfId="7521" xr:uid="{00000000-0005-0000-0000-0000331D0000}"/>
    <cellStyle name="Comma 2 7 3 2 2" xfId="7522" xr:uid="{00000000-0005-0000-0000-0000341D0000}"/>
    <cellStyle name="Comma 2 7 3 2 3" xfId="7523" xr:uid="{00000000-0005-0000-0000-0000351D0000}"/>
    <cellStyle name="Comma 2 7 3 3" xfId="7524" xr:uid="{00000000-0005-0000-0000-0000361D0000}"/>
    <cellStyle name="Comma 2 7 3 4" xfId="7525" xr:uid="{00000000-0005-0000-0000-0000371D0000}"/>
    <cellStyle name="Comma 2 7 4" xfId="7526" xr:uid="{00000000-0005-0000-0000-0000381D0000}"/>
    <cellStyle name="Comma 2 7 5" xfId="7527" xr:uid="{00000000-0005-0000-0000-0000391D0000}"/>
    <cellStyle name="Comma 2 7 5 2" xfId="7528" xr:uid="{00000000-0005-0000-0000-00003A1D0000}"/>
    <cellStyle name="Comma 2 7 5 3" xfId="7529" xr:uid="{00000000-0005-0000-0000-00003B1D0000}"/>
    <cellStyle name="Comma 2 7 5 3 2" xfId="7530" xr:uid="{00000000-0005-0000-0000-00003C1D0000}"/>
    <cellStyle name="Comma 2 7 5 3 3" xfId="7531" xr:uid="{00000000-0005-0000-0000-00003D1D0000}"/>
    <cellStyle name="Comma 2 7 5 3 4" xfId="7532" xr:uid="{00000000-0005-0000-0000-00003E1D0000}"/>
    <cellStyle name="Comma 2 7 5 4" xfId="7533" xr:uid="{00000000-0005-0000-0000-00003F1D0000}"/>
    <cellStyle name="Comma 2 7 6" xfId="7534" xr:uid="{00000000-0005-0000-0000-0000401D0000}"/>
    <cellStyle name="Comma 2 7 6 2" xfId="7535" xr:uid="{00000000-0005-0000-0000-0000411D0000}"/>
    <cellStyle name="Comma 2 7 6 3" xfId="7536" xr:uid="{00000000-0005-0000-0000-0000421D0000}"/>
    <cellStyle name="Comma 2 7_BS Summary" xfId="7537" xr:uid="{00000000-0005-0000-0000-0000431D0000}"/>
    <cellStyle name="Comma 2 70" xfId="7538" xr:uid="{00000000-0005-0000-0000-0000441D0000}"/>
    <cellStyle name="Comma 2 71" xfId="7539" xr:uid="{00000000-0005-0000-0000-0000451D0000}"/>
    <cellStyle name="Comma 2 72" xfId="7540" xr:uid="{00000000-0005-0000-0000-0000461D0000}"/>
    <cellStyle name="Comma 2 73" xfId="7541" xr:uid="{00000000-0005-0000-0000-0000471D0000}"/>
    <cellStyle name="Comma 2 74" xfId="7542" xr:uid="{00000000-0005-0000-0000-0000481D0000}"/>
    <cellStyle name="Comma 2 75" xfId="7543" xr:uid="{00000000-0005-0000-0000-0000491D0000}"/>
    <cellStyle name="Comma 2 76" xfId="7544" xr:uid="{00000000-0005-0000-0000-00004A1D0000}"/>
    <cellStyle name="Comma 2 77" xfId="7545" xr:uid="{00000000-0005-0000-0000-00004B1D0000}"/>
    <cellStyle name="Comma 2 78" xfId="7546" xr:uid="{00000000-0005-0000-0000-00004C1D0000}"/>
    <cellStyle name="Comma 2 79" xfId="7547" xr:uid="{00000000-0005-0000-0000-00004D1D0000}"/>
    <cellStyle name="Comma 2 8" xfId="7548" xr:uid="{00000000-0005-0000-0000-00004E1D0000}"/>
    <cellStyle name="Comma 2 8 2" xfId="7549" xr:uid="{00000000-0005-0000-0000-00004F1D0000}"/>
    <cellStyle name="Comma 2 8 2 2" xfId="7550" xr:uid="{00000000-0005-0000-0000-0000501D0000}"/>
    <cellStyle name="Comma 2 8 2 3" xfId="7551" xr:uid="{00000000-0005-0000-0000-0000511D0000}"/>
    <cellStyle name="Comma 2 8 2 3 2" xfId="7552" xr:uid="{00000000-0005-0000-0000-0000521D0000}"/>
    <cellStyle name="Comma 2 8 2 3 3" xfId="7553" xr:uid="{00000000-0005-0000-0000-0000531D0000}"/>
    <cellStyle name="Comma 2 8 2 3 4" xfId="7554" xr:uid="{00000000-0005-0000-0000-0000541D0000}"/>
    <cellStyle name="Comma 2 8 2 4" xfId="7555" xr:uid="{00000000-0005-0000-0000-0000551D0000}"/>
    <cellStyle name="Comma 2 8 2 4 2" xfId="7556" xr:uid="{00000000-0005-0000-0000-0000561D0000}"/>
    <cellStyle name="Comma 2 8 2 4 3" xfId="7557" xr:uid="{00000000-0005-0000-0000-0000571D0000}"/>
    <cellStyle name="Comma 2 8 3" xfId="7558" xr:uid="{00000000-0005-0000-0000-0000581D0000}"/>
    <cellStyle name="Comma 2 8 3 2" xfId="7559" xr:uid="{00000000-0005-0000-0000-0000591D0000}"/>
    <cellStyle name="Comma 2 8 3 3" xfId="7560" xr:uid="{00000000-0005-0000-0000-00005A1D0000}"/>
    <cellStyle name="Comma 2 8 4" xfId="7561" xr:uid="{00000000-0005-0000-0000-00005B1D0000}"/>
    <cellStyle name="Comma 2 8 4 2" xfId="7562" xr:uid="{00000000-0005-0000-0000-00005C1D0000}"/>
    <cellStyle name="Comma 2 8 4 3" xfId="7563" xr:uid="{00000000-0005-0000-0000-00005D1D0000}"/>
    <cellStyle name="Comma 2 8 4 4" xfId="7564" xr:uid="{00000000-0005-0000-0000-00005E1D0000}"/>
    <cellStyle name="Comma 2 8 5" xfId="7565" xr:uid="{00000000-0005-0000-0000-00005F1D0000}"/>
    <cellStyle name="Comma 2 8 5 2" xfId="7566" xr:uid="{00000000-0005-0000-0000-0000601D0000}"/>
    <cellStyle name="Comma 2 8 5 3" xfId="7567" xr:uid="{00000000-0005-0000-0000-0000611D0000}"/>
    <cellStyle name="Comma 2 8 6" xfId="7568" xr:uid="{00000000-0005-0000-0000-0000621D0000}"/>
    <cellStyle name="Comma 2 80" xfId="7569" xr:uid="{00000000-0005-0000-0000-0000631D0000}"/>
    <cellStyle name="Comma 2 81" xfId="7570" xr:uid="{00000000-0005-0000-0000-0000641D0000}"/>
    <cellStyle name="Comma 2 82" xfId="7571" xr:uid="{00000000-0005-0000-0000-0000651D0000}"/>
    <cellStyle name="Comma 2 83" xfId="7572" xr:uid="{00000000-0005-0000-0000-0000661D0000}"/>
    <cellStyle name="Comma 2 84" xfId="7573" xr:uid="{00000000-0005-0000-0000-0000671D0000}"/>
    <cellStyle name="Comma 2 85" xfId="7574" xr:uid="{00000000-0005-0000-0000-0000681D0000}"/>
    <cellStyle name="Comma 2 86" xfId="7575" xr:uid="{00000000-0005-0000-0000-0000691D0000}"/>
    <cellStyle name="Comma 2 87" xfId="7576" xr:uid="{00000000-0005-0000-0000-00006A1D0000}"/>
    <cellStyle name="Comma 2 88" xfId="7577" xr:uid="{00000000-0005-0000-0000-00006B1D0000}"/>
    <cellStyle name="Comma 2 89" xfId="7578" xr:uid="{00000000-0005-0000-0000-00006C1D0000}"/>
    <cellStyle name="Comma 2 9" xfId="7579" xr:uid="{00000000-0005-0000-0000-00006D1D0000}"/>
    <cellStyle name="Comma 2 9 2" xfId="7580" xr:uid="{00000000-0005-0000-0000-00006E1D0000}"/>
    <cellStyle name="Comma 2 9 2 2" xfId="7581" xr:uid="{00000000-0005-0000-0000-00006F1D0000}"/>
    <cellStyle name="Comma 2 9 2 3" xfId="7582" xr:uid="{00000000-0005-0000-0000-0000701D0000}"/>
    <cellStyle name="Comma 2 9 2 3 2" xfId="7583" xr:uid="{00000000-0005-0000-0000-0000711D0000}"/>
    <cellStyle name="Comma 2 9 2 3 3" xfId="7584" xr:uid="{00000000-0005-0000-0000-0000721D0000}"/>
    <cellStyle name="Comma 2 9 2 3 4" xfId="7585" xr:uid="{00000000-0005-0000-0000-0000731D0000}"/>
    <cellStyle name="Comma 2 9 2 4" xfId="7586" xr:uid="{00000000-0005-0000-0000-0000741D0000}"/>
    <cellStyle name="Comma 2 9 2 4 2" xfId="7587" xr:uid="{00000000-0005-0000-0000-0000751D0000}"/>
    <cellStyle name="Comma 2 9 2 4 3" xfId="7588" xr:uid="{00000000-0005-0000-0000-0000761D0000}"/>
    <cellStyle name="Comma 2 9 3" xfId="7589" xr:uid="{00000000-0005-0000-0000-0000771D0000}"/>
    <cellStyle name="Comma 2 9 3 2" xfId="7590" xr:uid="{00000000-0005-0000-0000-0000781D0000}"/>
    <cellStyle name="Comma 2 9 3 3" xfId="7591" xr:uid="{00000000-0005-0000-0000-0000791D0000}"/>
    <cellStyle name="Comma 2 9 4" xfId="7592" xr:uid="{00000000-0005-0000-0000-00007A1D0000}"/>
    <cellStyle name="Comma 2 9 4 2" xfId="7593" xr:uid="{00000000-0005-0000-0000-00007B1D0000}"/>
    <cellStyle name="Comma 2 9 4 3" xfId="7594" xr:uid="{00000000-0005-0000-0000-00007C1D0000}"/>
    <cellStyle name="Comma 2 9 4 4" xfId="7595" xr:uid="{00000000-0005-0000-0000-00007D1D0000}"/>
    <cellStyle name="Comma 2 9 5" xfId="7596" xr:uid="{00000000-0005-0000-0000-00007E1D0000}"/>
    <cellStyle name="Comma 2 9 5 2" xfId="7597" xr:uid="{00000000-0005-0000-0000-00007F1D0000}"/>
    <cellStyle name="Comma 2 9 5 3" xfId="7598" xr:uid="{00000000-0005-0000-0000-0000801D0000}"/>
    <cellStyle name="Comma 2 90" xfId="7599" xr:uid="{00000000-0005-0000-0000-0000811D0000}"/>
    <cellStyle name="Comma 2 91" xfId="7600" xr:uid="{00000000-0005-0000-0000-0000821D0000}"/>
    <cellStyle name="Comma 2 92" xfId="7601" xr:uid="{00000000-0005-0000-0000-0000831D0000}"/>
    <cellStyle name="Comma 2 93" xfId="7602" xr:uid="{00000000-0005-0000-0000-0000841D0000}"/>
    <cellStyle name="Comma 2 94" xfId="7603" xr:uid="{00000000-0005-0000-0000-0000851D0000}"/>
    <cellStyle name="Comma 2 95" xfId="7604" xr:uid="{00000000-0005-0000-0000-0000861D0000}"/>
    <cellStyle name="Comma 2 96" xfId="7605" xr:uid="{00000000-0005-0000-0000-0000871D0000}"/>
    <cellStyle name="Comma 2 97" xfId="7606" xr:uid="{00000000-0005-0000-0000-0000881D0000}"/>
    <cellStyle name="Comma 2 98" xfId="7607" xr:uid="{00000000-0005-0000-0000-0000891D0000}"/>
    <cellStyle name="Comma 2 99" xfId="7608" xr:uid="{00000000-0005-0000-0000-00008A1D0000}"/>
    <cellStyle name="Comma 2_AFS template" xfId="7609" xr:uid="{00000000-0005-0000-0000-00008B1D0000}"/>
    <cellStyle name="Comma 20" xfId="7610" xr:uid="{00000000-0005-0000-0000-00008C1D0000}"/>
    <cellStyle name="Comma 20 2" xfId="7611" xr:uid="{00000000-0005-0000-0000-00008D1D0000}"/>
    <cellStyle name="Comma 20 2 2" xfId="7612" xr:uid="{00000000-0005-0000-0000-00008E1D0000}"/>
    <cellStyle name="Comma 20 2 2 2" xfId="7613" xr:uid="{00000000-0005-0000-0000-00008F1D0000}"/>
    <cellStyle name="Comma 20 2 2 2 2" xfId="7614" xr:uid="{00000000-0005-0000-0000-0000901D0000}"/>
    <cellStyle name="Comma 20 2 2 2 3" xfId="7615" xr:uid="{00000000-0005-0000-0000-0000911D0000}"/>
    <cellStyle name="Comma 20 2 2 2 3 2" xfId="7616" xr:uid="{00000000-0005-0000-0000-0000921D0000}"/>
    <cellStyle name="Comma 20 2 2 2 3 3" xfId="7617" xr:uid="{00000000-0005-0000-0000-0000931D0000}"/>
    <cellStyle name="Comma 20 2 2 2 3 4" xfId="7618" xr:uid="{00000000-0005-0000-0000-0000941D0000}"/>
    <cellStyle name="Comma 20 2 2 2 4" xfId="7619" xr:uid="{00000000-0005-0000-0000-0000951D0000}"/>
    <cellStyle name="Comma 20 2 2 3" xfId="7620" xr:uid="{00000000-0005-0000-0000-0000961D0000}"/>
    <cellStyle name="Comma 20 2 2 4" xfId="7621" xr:uid="{00000000-0005-0000-0000-0000971D0000}"/>
    <cellStyle name="Comma 20 2 2 4 2" xfId="7622" xr:uid="{00000000-0005-0000-0000-0000981D0000}"/>
    <cellStyle name="Comma 20 2 2 4 3" xfId="7623" xr:uid="{00000000-0005-0000-0000-0000991D0000}"/>
    <cellStyle name="Comma 20 2 2 4 4" xfId="7624" xr:uid="{00000000-0005-0000-0000-00009A1D0000}"/>
    <cellStyle name="Comma 20 2 2 5" xfId="7625" xr:uid="{00000000-0005-0000-0000-00009B1D0000}"/>
    <cellStyle name="Comma 20 2 3" xfId="7626" xr:uid="{00000000-0005-0000-0000-00009C1D0000}"/>
    <cellStyle name="Comma 20 2 3 2" xfId="7627" xr:uid="{00000000-0005-0000-0000-00009D1D0000}"/>
    <cellStyle name="Comma 20 2 3 3" xfId="7628" xr:uid="{00000000-0005-0000-0000-00009E1D0000}"/>
    <cellStyle name="Comma 20 2 3 3 2" xfId="7629" xr:uid="{00000000-0005-0000-0000-00009F1D0000}"/>
    <cellStyle name="Comma 20 2 3 3 3" xfId="7630" xr:uid="{00000000-0005-0000-0000-0000A01D0000}"/>
    <cellStyle name="Comma 20 2 3 3 4" xfId="7631" xr:uid="{00000000-0005-0000-0000-0000A11D0000}"/>
    <cellStyle name="Comma 20 2 3 4" xfId="7632" xr:uid="{00000000-0005-0000-0000-0000A21D0000}"/>
    <cellStyle name="Comma 20 2 4" xfId="7633" xr:uid="{00000000-0005-0000-0000-0000A31D0000}"/>
    <cellStyle name="Comma 20 2 4 2" xfId="7634" xr:uid="{00000000-0005-0000-0000-0000A41D0000}"/>
    <cellStyle name="Comma 20 2 5" xfId="7635" xr:uid="{00000000-0005-0000-0000-0000A51D0000}"/>
    <cellStyle name="Comma 20 2 6" xfId="7636" xr:uid="{00000000-0005-0000-0000-0000A61D0000}"/>
    <cellStyle name="Comma 20 2 6 2" xfId="7637" xr:uid="{00000000-0005-0000-0000-0000A71D0000}"/>
    <cellStyle name="Comma 20 2 6 3" xfId="7638" xr:uid="{00000000-0005-0000-0000-0000A81D0000}"/>
    <cellStyle name="Comma 20 2 6 4" xfId="7639" xr:uid="{00000000-0005-0000-0000-0000A91D0000}"/>
    <cellStyle name="Comma 20 2 7" xfId="7640" xr:uid="{00000000-0005-0000-0000-0000AA1D0000}"/>
    <cellStyle name="Comma 20 2 7 2" xfId="7641" xr:uid="{00000000-0005-0000-0000-0000AB1D0000}"/>
    <cellStyle name="Comma 20 2 7 3" xfId="7642" xr:uid="{00000000-0005-0000-0000-0000AC1D0000}"/>
    <cellStyle name="Comma 20 2 8" xfId="7643" xr:uid="{00000000-0005-0000-0000-0000AD1D0000}"/>
    <cellStyle name="Comma 20 3" xfId="7644" xr:uid="{00000000-0005-0000-0000-0000AE1D0000}"/>
    <cellStyle name="Comma 20 3 2" xfId="7645" xr:uid="{00000000-0005-0000-0000-0000AF1D0000}"/>
    <cellStyle name="Comma 20 3 2 2" xfId="7646" xr:uid="{00000000-0005-0000-0000-0000B01D0000}"/>
    <cellStyle name="Comma 20 3 2 2 2" xfId="7647" xr:uid="{00000000-0005-0000-0000-0000B11D0000}"/>
    <cellStyle name="Comma 20 3 2 2 3" xfId="7648" xr:uid="{00000000-0005-0000-0000-0000B21D0000}"/>
    <cellStyle name="Comma 20 3 2 2 3 2" xfId="7649" xr:uid="{00000000-0005-0000-0000-0000B31D0000}"/>
    <cellStyle name="Comma 20 3 2 2 3 3" xfId="7650" xr:uid="{00000000-0005-0000-0000-0000B41D0000}"/>
    <cellStyle name="Comma 20 3 2 2 3 4" xfId="7651" xr:uid="{00000000-0005-0000-0000-0000B51D0000}"/>
    <cellStyle name="Comma 20 3 2 2 4" xfId="7652" xr:uid="{00000000-0005-0000-0000-0000B61D0000}"/>
    <cellStyle name="Comma 20 3 2 3" xfId="7653" xr:uid="{00000000-0005-0000-0000-0000B71D0000}"/>
    <cellStyle name="Comma 20 3 2 4" xfId="7654" xr:uid="{00000000-0005-0000-0000-0000B81D0000}"/>
    <cellStyle name="Comma 20 3 2 4 2" xfId="7655" xr:uid="{00000000-0005-0000-0000-0000B91D0000}"/>
    <cellStyle name="Comma 20 3 2 4 3" xfId="7656" xr:uid="{00000000-0005-0000-0000-0000BA1D0000}"/>
    <cellStyle name="Comma 20 3 2 4 4" xfId="7657" xr:uid="{00000000-0005-0000-0000-0000BB1D0000}"/>
    <cellStyle name="Comma 20 3 2 5" xfId="7658" xr:uid="{00000000-0005-0000-0000-0000BC1D0000}"/>
    <cellStyle name="Comma 20 3 3" xfId="7659" xr:uid="{00000000-0005-0000-0000-0000BD1D0000}"/>
    <cellStyle name="Comma 20 3 3 2" xfId="7660" xr:uid="{00000000-0005-0000-0000-0000BE1D0000}"/>
    <cellStyle name="Comma 20 3 3 3" xfId="7661" xr:uid="{00000000-0005-0000-0000-0000BF1D0000}"/>
    <cellStyle name="Comma 20 3 3 3 2" xfId="7662" xr:uid="{00000000-0005-0000-0000-0000C01D0000}"/>
    <cellStyle name="Comma 20 3 3 3 3" xfId="7663" xr:uid="{00000000-0005-0000-0000-0000C11D0000}"/>
    <cellStyle name="Comma 20 3 3 3 4" xfId="7664" xr:uid="{00000000-0005-0000-0000-0000C21D0000}"/>
    <cellStyle name="Comma 20 3 3 4" xfId="7665" xr:uid="{00000000-0005-0000-0000-0000C31D0000}"/>
    <cellStyle name="Comma 20 3 4" xfId="7666" xr:uid="{00000000-0005-0000-0000-0000C41D0000}"/>
    <cellStyle name="Comma 20 3 4 2" xfId="7667" xr:uid="{00000000-0005-0000-0000-0000C51D0000}"/>
    <cellStyle name="Comma 20 3 5" xfId="7668" xr:uid="{00000000-0005-0000-0000-0000C61D0000}"/>
    <cellStyle name="Comma 20 4" xfId="7669" xr:uid="{00000000-0005-0000-0000-0000C71D0000}"/>
    <cellStyle name="Comma 20 4 2" xfId="7670" xr:uid="{00000000-0005-0000-0000-0000C81D0000}"/>
    <cellStyle name="Comma 20 4 2 2" xfId="7671" xr:uid="{00000000-0005-0000-0000-0000C91D0000}"/>
    <cellStyle name="Comma 20 4 2 3" xfId="7672" xr:uid="{00000000-0005-0000-0000-0000CA1D0000}"/>
    <cellStyle name="Comma 20 4 2 3 2" xfId="7673" xr:uid="{00000000-0005-0000-0000-0000CB1D0000}"/>
    <cellStyle name="Comma 20 4 2 3 3" xfId="7674" xr:uid="{00000000-0005-0000-0000-0000CC1D0000}"/>
    <cellStyle name="Comma 20 4 2 3 4" xfId="7675" xr:uid="{00000000-0005-0000-0000-0000CD1D0000}"/>
    <cellStyle name="Comma 20 4 2 4" xfId="7676" xr:uid="{00000000-0005-0000-0000-0000CE1D0000}"/>
    <cellStyle name="Comma 20 4 3" xfId="7677" xr:uid="{00000000-0005-0000-0000-0000CF1D0000}"/>
    <cellStyle name="Comma 20 4 4" xfId="7678" xr:uid="{00000000-0005-0000-0000-0000D01D0000}"/>
    <cellStyle name="Comma 20 4 4 2" xfId="7679" xr:uid="{00000000-0005-0000-0000-0000D11D0000}"/>
    <cellStyle name="Comma 20 4 4 3" xfId="7680" xr:uid="{00000000-0005-0000-0000-0000D21D0000}"/>
    <cellStyle name="Comma 20 4 4 4" xfId="7681" xr:uid="{00000000-0005-0000-0000-0000D31D0000}"/>
    <cellStyle name="Comma 20 4 5" xfId="7682" xr:uid="{00000000-0005-0000-0000-0000D41D0000}"/>
    <cellStyle name="Comma 20 5" xfId="7683" xr:uid="{00000000-0005-0000-0000-0000D51D0000}"/>
    <cellStyle name="Comma 20 5 2" xfId="7684" xr:uid="{00000000-0005-0000-0000-0000D61D0000}"/>
    <cellStyle name="Comma 20 5 3" xfId="7685" xr:uid="{00000000-0005-0000-0000-0000D71D0000}"/>
    <cellStyle name="Comma 20 5 3 2" xfId="7686" xr:uid="{00000000-0005-0000-0000-0000D81D0000}"/>
    <cellStyle name="Comma 20 5 3 3" xfId="7687" xr:uid="{00000000-0005-0000-0000-0000D91D0000}"/>
    <cellStyle name="Comma 20 5 3 4" xfId="7688" xr:uid="{00000000-0005-0000-0000-0000DA1D0000}"/>
    <cellStyle name="Comma 20 5 4" xfId="7689" xr:uid="{00000000-0005-0000-0000-0000DB1D0000}"/>
    <cellStyle name="Comma 20 6" xfId="7690" xr:uid="{00000000-0005-0000-0000-0000DC1D0000}"/>
    <cellStyle name="Comma 20 7" xfId="7691" xr:uid="{00000000-0005-0000-0000-0000DD1D0000}"/>
    <cellStyle name="Comma 21" xfId="7692" xr:uid="{00000000-0005-0000-0000-0000DE1D0000}"/>
    <cellStyle name="Comma 21 2" xfId="7693" xr:uid="{00000000-0005-0000-0000-0000DF1D0000}"/>
    <cellStyle name="Comma 21 2 2" xfId="7694" xr:uid="{00000000-0005-0000-0000-0000E01D0000}"/>
    <cellStyle name="Comma 21 2 2 2" xfId="7695" xr:uid="{00000000-0005-0000-0000-0000E11D0000}"/>
    <cellStyle name="Comma 21 2 2 2 2" xfId="7696" xr:uid="{00000000-0005-0000-0000-0000E21D0000}"/>
    <cellStyle name="Comma 21 2 2 2 3" xfId="7697" xr:uid="{00000000-0005-0000-0000-0000E31D0000}"/>
    <cellStyle name="Comma 21 2 2 2 3 2" xfId="7698" xr:uid="{00000000-0005-0000-0000-0000E41D0000}"/>
    <cellStyle name="Comma 21 2 2 2 3 3" xfId="7699" xr:uid="{00000000-0005-0000-0000-0000E51D0000}"/>
    <cellStyle name="Comma 21 2 2 2 3 4" xfId="7700" xr:uid="{00000000-0005-0000-0000-0000E61D0000}"/>
    <cellStyle name="Comma 21 2 2 2 4" xfId="7701" xr:uid="{00000000-0005-0000-0000-0000E71D0000}"/>
    <cellStyle name="Comma 21 2 2 3" xfId="7702" xr:uid="{00000000-0005-0000-0000-0000E81D0000}"/>
    <cellStyle name="Comma 21 2 2 4" xfId="7703" xr:uid="{00000000-0005-0000-0000-0000E91D0000}"/>
    <cellStyle name="Comma 21 2 2 4 2" xfId="7704" xr:uid="{00000000-0005-0000-0000-0000EA1D0000}"/>
    <cellStyle name="Comma 21 2 2 4 3" xfId="7705" xr:uid="{00000000-0005-0000-0000-0000EB1D0000}"/>
    <cellStyle name="Comma 21 2 2 4 4" xfId="7706" xr:uid="{00000000-0005-0000-0000-0000EC1D0000}"/>
    <cellStyle name="Comma 21 2 2 5" xfId="7707" xr:uid="{00000000-0005-0000-0000-0000ED1D0000}"/>
    <cellStyle name="Comma 21 2 3" xfId="7708" xr:uid="{00000000-0005-0000-0000-0000EE1D0000}"/>
    <cellStyle name="Comma 21 2 3 2" xfId="7709" xr:uid="{00000000-0005-0000-0000-0000EF1D0000}"/>
    <cellStyle name="Comma 21 2 3 3" xfId="7710" xr:uid="{00000000-0005-0000-0000-0000F01D0000}"/>
    <cellStyle name="Comma 21 2 3 3 2" xfId="7711" xr:uid="{00000000-0005-0000-0000-0000F11D0000}"/>
    <cellStyle name="Comma 21 2 3 3 3" xfId="7712" xr:uid="{00000000-0005-0000-0000-0000F21D0000}"/>
    <cellStyle name="Comma 21 2 3 3 4" xfId="7713" xr:uid="{00000000-0005-0000-0000-0000F31D0000}"/>
    <cellStyle name="Comma 21 2 3 4" xfId="7714" xr:uid="{00000000-0005-0000-0000-0000F41D0000}"/>
    <cellStyle name="Comma 21 2 4" xfId="7715" xr:uid="{00000000-0005-0000-0000-0000F51D0000}"/>
    <cellStyle name="Comma 21 2 4 2" xfId="7716" xr:uid="{00000000-0005-0000-0000-0000F61D0000}"/>
    <cellStyle name="Comma 21 2 4 3" xfId="7717" xr:uid="{00000000-0005-0000-0000-0000F71D0000}"/>
    <cellStyle name="Comma 21 2 5" xfId="7718" xr:uid="{00000000-0005-0000-0000-0000F81D0000}"/>
    <cellStyle name="Comma 21 2 6" xfId="7719" xr:uid="{00000000-0005-0000-0000-0000F91D0000}"/>
    <cellStyle name="Comma 21 3" xfId="7720" xr:uid="{00000000-0005-0000-0000-0000FA1D0000}"/>
    <cellStyle name="Comma 21 3 2" xfId="7721" xr:uid="{00000000-0005-0000-0000-0000FB1D0000}"/>
    <cellStyle name="Comma 21 3 2 2" xfId="7722" xr:uid="{00000000-0005-0000-0000-0000FC1D0000}"/>
    <cellStyle name="Comma 21 3 2 2 2" xfId="7723" xr:uid="{00000000-0005-0000-0000-0000FD1D0000}"/>
    <cellStyle name="Comma 21 3 2 2 3" xfId="7724" xr:uid="{00000000-0005-0000-0000-0000FE1D0000}"/>
    <cellStyle name="Comma 21 3 2 2 3 2" xfId="7725" xr:uid="{00000000-0005-0000-0000-0000FF1D0000}"/>
    <cellStyle name="Comma 21 3 2 2 3 3" xfId="7726" xr:uid="{00000000-0005-0000-0000-0000001E0000}"/>
    <cellStyle name="Comma 21 3 2 2 3 4" xfId="7727" xr:uid="{00000000-0005-0000-0000-0000011E0000}"/>
    <cellStyle name="Comma 21 3 2 2 4" xfId="7728" xr:uid="{00000000-0005-0000-0000-0000021E0000}"/>
    <cellStyle name="Comma 21 3 2 3" xfId="7729" xr:uid="{00000000-0005-0000-0000-0000031E0000}"/>
    <cellStyle name="Comma 21 3 2 4" xfId="7730" xr:uid="{00000000-0005-0000-0000-0000041E0000}"/>
    <cellStyle name="Comma 21 3 2 4 2" xfId="7731" xr:uid="{00000000-0005-0000-0000-0000051E0000}"/>
    <cellStyle name="Comma 21 3 2 4 3" xfId="7732" xr:uid="{00000000-0005-0000-0000-0000061E0000}"/>
    <cellStyle name="Comma 21 3 2 4 4" xfId="7733" xr:uid="{00000000-0005-0000-0000-0000071E0000}"/>
    <cellStyle name="Comma 21 3 2 5" xfId="7734" xr:uid="{00000000-0005-0000-0000-0000081E0000}"/>
    <cellStyle name="Comma 21 3 3" xfId="7735" xr:uid="{00000000-0005-0000-0000-0000091E0000}"/>
    <cellStyle name="Comma 21 3 3 2" xfId="7736" xr:uid="{00000000-0005-0000-0000-00000A1E0000}"/>
    <cellStyle name="Comma 21 3 3 3" xfId="7737" xr:uid="{00000000-0005-0000-0000-00000B1E0000}"/>
    <cellStyle name="Comma 21 3 3 3 2" xfId="7738" xr:uid="{00000000-0005-0000-0000-00000C1E0000}"/>
    <cellStyle name="Comma 21 3 3 3 3" xfId="7739" xr:uid="{00000000-0005-0000-0000-00000D1E0000}"/>
    <cellStyle name="Comma 21 3 3 3 4" xfId="7740" xr:uid="{00000000-0005-0000-0000-00000E1E0000}"/>
    <cellStyle name="Comma 21 3 3 4" xfId="7741" xr:uid="{00000000-0005-0000-0000-00000F1E0000}"/>
    <cellStyle name="Comma 21 3 4" xfId="7742" xr:uid="{00000000-0005-0000-0000-0000101E0000}"/>
    <cellStyle name="Comma 21 3 5" xfId="7743" xr:uid="{00000000-0005-0000-0000-0000111E0000}"/>
    <cellStyle name="Comma 21 4" xfId="7744" xr:uid="{00000000-0005-0000-0000-0000121E0000}"/>
    <cellStyle name="Comma 21 4 2" xfId="7745" xr:uid="{00000000-0005-0000-0000-0000131E0000}"/>
    <cellStyle name="Comma 21 4 2 2" xfId="7746" xr:uid="{00000000-0005-0000-0000-0000141E0000}"/>
    <cellStyle name="Comma 21 4 2 3" xfId="7747" xr:uid="{00000000-0005-0000-0000-0000151E0000}"/>
    <cellStyle name="Comma 21 4 2 3 2" xfId="7748" xr:uid="{00000000-0005-0000-0000-0000161E0000}"/>
    <cellStyle name="Comma 21 4 2 3 3" xfId="7749" xr:uid="{00000000-0005-0000-0000-0000171E0000}"/>
    <cellStyle name="Comma 21 4 2 3 4" xfId="7750" xr:uid="{00000000-0005-0000-0000-0000181E0000}"/>
    <cellStyle name="Comma 21 4 2 4" xfId="7751" xr:uid="{00000000-0005-0000-0000-0000191E0000}"/>
    <cellStyle name="Comma 21 4 3" xfId="7752" xr:uid="{00000000-0005-0000-0000-00001A1E0000}"/>
    <cellStyle name="Comma 21 4 4" xfId="7753" xr:uid="{00000000-0005-0000-0000-00001B1E0000}"/>
    <cellStyle name="Comma 21 4 4 2" xfId="7754" xr:uid="{00000000-0005-0000-0000-00001C1E0000}"/>
    <cellStyle name="Comma 21 4 4 3" xfId="7755" xr:uid="{00000000-0005-0000-0000-00001D1E0000}"/>
    <cellStyle name="Comma 21 4 4 4" xfId="7756" xr:uid="{00000000-0005-0000-0000-00001E1E0000}"/>
    <cellStyle name="Comma 21 4 5" xfId="7757" xr:uid="{00000000-0005-0000-0000-00001F1E0000}"/>
    <cellStyle name="Comma 21 5" xfId="7758" xr:uid="{00000000-0005-0000-0000-0000201E0000}"/>
    <cellStyle name="Comma 21 5 2" xfId="7759" xr:uid="{00000000-0005-0000-0000-0000211E0000}"/>
    <cellStyle name="Comma 21 5 3" xfId="7760" xr:uid="{00000000-0005-0000-0000-0000221E0000}"/>
    <cellStyle name="Comma 21 5 3 2" xfId="7761" xr:uid="{00000000-0005-0000-0000-0000231E0000}"/>
    <cellStyle name="Comma 21 5 3 3" xfId="7762" xr:uid="{00000000-0005-0000-0000-0000241E0000}"/>
    <cellStyle name="Comma 21 5 3 4" xfId="7763" xr:uid="{00000000-0005-0000-0000-0000251E0000}"/>
    <cellStyle name="Comma 21 5 4" xfId="7764" xr:uid="{00000000-0005-0000-0000-0000261E0000}"/>
    <cellStyle name="Comma 21 6" xfId="7765" xr:uid="{00000000-0005-0000-0000-0000271E0000}"/>
    <cellStyle name="Comma 21 7" xfId="7766" xr:uid="{00000000-0005-0000-0000-0000281E0000}"/>
    <cellStyle name="Comma 22" xfId="7767" xr:uid="{00000000-0005-0000-0000-0000291E0000}"/>
    <cellStyle name="Comma 22 2" xfId="7768" xr:uid="{00000000-0005-0000-0000-00002A1E0000}"/>
    <cellStyle name="Comma 22 2 2" xfId="7769" xr:uid="{00000000-0005-0000-0000-00002B1E0000}"/>
    <cellStyle name="Comma 22 2 3" xfId="7770" xr:uid="{00000000-0005-0000-0000-00002C1E0000}"/>
    <cellStyle name="Comma 22 2 3 2" xfId="7771" xr:uid="{00000000-0005-0000-0000-00002D1E0000}"/>
    <cellStyle name="Comma 22 2 3 3" xfId="7772" xr:uid="{00000000-0005-0000-0000-00002E1E0000}"/>
    <cellStyle name="Comma 22 2 3 4" xfId="7773" xr:uid="{00000000-0005-0000-0000-00002F1E0000}"/>
    <cellStyle name="Comma 22 2 4" xfId="7774" xr:uid="{00000000-0005-0000-0000-0000301E0000}"/>
    <cellStyle name="Comma 22 3" xfId="7775" xr:uid="{00000000-0005-0000-0000-0000311E0000}"/>
    <cellStyle name="Comma 22_BS Summary" xfId="7776" xr:uid="{00000000-0005-0000-0000-0000321E0000}"/>
    <cellStyle name="Comma 23" xfId="7777" xr:uid="{00000000-0005-0000-0000-0000331E0000}"/>
    <cellStyle name="Comma 23 2" xfId="7778" xr:uid="{00000000-0005-0000-0000-0000341E0000}"/>
    <cellStyle name="Comma 23 3" xfId="7779" xr:uid="{00000000-0005-0000-0000-0000351E0000}"/>
    <cellStyle name="Comma 23 4" xfId="7780" xr:uid="{00000000-0005-0000-0000-0000361E0000}"/>
    <cellStyle name="Comma 24" xfId="7781" xr:uid="{00000000-0005-0000-0000-0000371E0000}"/>
    <cellStyle name="Comma 25" xfId="7782" xr:uid="{00000000-0005-0000-0000-0000381E0000}"/>
    <cellStyle name="Comma 25 2" xfId="7783" xr:uid="{00000000-0005-0000-0000-0000391E0000}"/>
    <cellStyle name="Comma 25 2 2" xfId="7784" xr:uid="{00000000-0005-0000-0000-00003A1E0000}"/>
    <cellStyle name="Comma 25 2 3" xfId="7785" xr:uid="{00000000-0005-0000-0000-00003B1E0000}"/>
    <cellStyle name="Comma 25 2 3 2" xfId="7786" xr:uid="{00000000-0005-0000-0000-00003C1E0000}"/>
    <cellStyle name="Comma 25 2 3 3" xfId="7787" xr:uid="{00000000-0005-0000-0000-00003D1E0000}"/>
    <cellStyle name="Comma 25 2 3 4" xfId="7788" xr:uid="{00000000-0005-0000-0000-00003E1E0000}"/>
    <cellStyle name="Comma 25 2 4" xfId="7789" xr:uid="{00000000-0005-0000-0000-00003F1E0000}"/>
    <cellStyle name="Comma 25 2 4 2" xfId="7790" xr:uid="{00000000-0005-0000-0000-0000401E0000}"/>
    <cellStyle name="Comma 25 2 4 3" xfId="7791" xr:uid="{00000000-0005-0000-0000-0000411E0000}"/>
    <cellStyle name="Comma 25 3" xfId="7792" xr:uid="{00000000-0005-0000-0000-0000421E0000}"/>
    <cellStyle name="Comma 25 3 2" xfId="7793" xr:uid="{00000000-0005-0000-0000-0000431E0000}"/>
    <cellStyle name="Comma 25 3 3" xfId="7794" xr:uid="{00000000-0005-0000-0000-0000441E0000}"/>
    <cellStyle name="Comma 25 4" xfId="7795" xr:uid="{00000000-0005-0000-0000-0000451E0000}"/>
    <cellStyle name="Comma 25 4 2" xfId="7796" xr:uid="{00000000-0005-0000-0000-0000461E0000}"/>
    <cellStyle name="Comma 25 4 3" xfId="7797" xr:uid="{00000000-0005-0000-0000-0000471E0000}"/>
    <cellStyle name="Comma 25 4 3 2" xfId="7798" xr:uid="{00000000-0005-0000-0000-0000481E0000}"/>
    <cellStyle name="Comma 25 4 3 3" xfId="7799" xr:uid="{00000000-0005-0000-0000-0000491E0000}"/>
    <cellStyle name="Comma 25 4 3 4" xfId="7800" xr:uid="{00000000-0005-0000-0000-00004A1E0000}"/>
    <cellStyle name="Comma 25 4 4" xfId="7801" xr:uid="{00000000-0005-0000-0000-00004B1E0000}"/>
    <cellStyle name="Comma 25 4 4 2" xfId="7802" xr:uid="{00000000-0005-0000-0000-00004C1E0000}"/>
    <cellStyle name="Comma 25 4 4 3" xfId="7803" xr:uid="{00000000-0005-0000-0000-00004D1E0000}"/>
    <cellStyle name="Comma 25 4 5" xfId="7804" xr:uid="{00000000-0005-0000-0000-00004E1E0000}"/>
    <cellStyle name="Comma 25 5" xfId="7805" xr:uid="{00000000-0005-0000-0000-00004F1E0000}"/>
    <cellStyle name="Comma 25 5 2" xfId="7806" xr:uid="{00000000-0005-0000-0000-0000501E0000}"/>
    <cellStyle name="Comma 25 6" xfId="7807" xr:uid="{00000000-0005-0000-0000-0000511E0000}"/>
    <cellStyle name="Comma 25 7" xfId="7808" xr:uid="{00000000-0005-0000-0000-0000521E0000}"/>
    <cellStyle name="Comma 25 7 2" xfId="7809" xr:uid="{00000000-0005-0000-0000-0000531E0000}"/>
    <cellStyle name="Comma 25 7 3" xfId="7810" xr:uid="{00000000-0005-0000-0000-0000541E0000}"/>
    <cellStyle name="Comma 25 7 4" xfId="7811" xr:uid="{00000000-0005-0000-0000-0000551E0000}"/>
    <cellStyle name="Comma 25 8" xfId="7812" xr:uid="{00000000-0005-0000-0000-0000561E0000}"/>
    <cellStyle name="Comma 26" xfId="7813" xr:uid="{00000000-0005-0000-0000-0000571E0000}"/>
    <cellStyle name="Comma 26 2" xfId="7814" xr:uid="{00000000-0005-0000-0000-0000581E0000}"/>
    <cellStyle name="Comma 26 2 2" xfId="7815" xr:uid="{00000000-0005-0000-0000-0000591E0000}"/>
    <cellStyle name="Comma 26 3" xfId="7816" xr:uid="{00000000-0005-0000-0000-00005A1E0000}"/>
    <cellStyle name="Comma 26 3 2" xfId="7817" xr:uid="{00000000-0005-0000-0000-00005B1E0000}"/>
    <cellStyle name="Comma 26 3 3" xfId="7818" xr:uid="{00000000-0005-0000-0000-00005C1E0000}"/>
    <cellStyle name="Comma 26 3 4" xfId="7819" xr:uid="{00000000-0005-0000-0000-00005D1E0000}"/>
    <cellStyle name="Comma 26 4" xfId="7820" xr:uid="{00000000-0005-0000-0000-00005E1E0000}"/>
    <cellStyle name="Comma 26 4 2" xfId="7821" xr:uid="{00000000-0005-0000-0000-00005F1E0000}"/>
    <cellStyle name="Comma 26 4 3" xfId="7822" xr:uid="{00000000-0005-0000-0000-0000601E0000}"/>
    <cellStyle name="Comma 26 4 4" xfId="7823" xr:uid="{00000000-0005-0000-0000-0000611E0000}"/>
    <cellStyle name="Comma 26 5" xfId="7824" xr:uid="{00000000-0005-0000-0000-0000621E0000}"/>
    <cellStyle name="Comma 26 5 2" xfId="7825" xr:uid="{00000000-0005-0000-0000-0000631E0000}"/>
    <cellStyle name="Comma 26 5 3" xfId="7826" xr:uid="{00000000-0005-0000-0000-0000641E0000}"/>
    <cellStyle name="Comma 27" xfId="7827" xr:uid="{00000000-0005-0000-0000-0000651E0000}"/>
    <cellStyle name="Comma 27 2" xfId="7828" xr:uid="{00000000-0005-0000-0000-0000661E0000}"/>
    <cellStyle name="Comma 27 2 2" xfId="7829" xr:uid="{00000000-0005-0000-0000-0000671E0000}"/>
    <cellStyle name="Comma 27 2 3" xfId="7830" xr:uid="{00000000-0005-0000-0000-0000681E0000}"/>
    <cellStyle name="Comma 27 2 4" xfId="7831" xr:uid="{00000000-0005-0000-0000-0000691E0000}"/>
    <cellStyle name="Comma 27 3" xfId="7832" xr:uid="{00000000-0005-0000-0000-00006A1E0000}"/>
    <cellStyle name="Comma 28" xfId="7833" xr:uid="{00000000-0005-0000-0000-00006B1E0000}"/>
    <cellStyle name="Comma 28 2" xfId="7834" xr:uid="{00000000-0005-0000-0000-00006C1E0000}"/>
    <cellStyle name="Comma 28 2 2" xfId="7835" xr:uid="{00000000-0005-0000-0000-00006D1E0000}"/>
    <cellStyle name="Comma 28 3" xfId="7836" xr:uid="{00000000-0005-0000-0000-00006E1E0000}"/>
    <cellStyle name="Comma 28 3 2" xfId="7837" xr:uid="{00000000-0005-0000-0000-00006F1E0000}"/>
    <cellStyle name="Comma 28 3 3" xfId="7838" xr:uid="{00000000-0005-0000-0000-0000701E0000}"/>
    <cellStyle name="Comma 28 3 4" xfId="7839" xr:uid="{00000000-0005-0000-0000-0000711E0000}"/>
    <cellStyle name="Comma 28 4" xfId="7840" xr:uid="{00000000-0005-0000-0000-0000721E0000}"/>
    <cellStyle name="Comma 28 4 2" xfId="7841" xr:uid="{00000000-0005-0000-0000-0000731E0000}"/>
    <cellStyle name="Comma 28 4 3" xfId="7842" xr:uid="{00000000-0005-0000-0000-0000741E0000}"/>
    <cellStyle name="Comma 28 4 4" xfId="7843" xr:uid="{00000000-0005-0000-0000-0000751E0000}"/>
    <cellStyle name="Comma 28 5" xfId="7844" xr:uid="{00000000-0005-0000-0000-0000761E0000}"/>
    <cellStyle name="Comma 28 5 2" xfId="7845" xr:uid="{00000000-0005-0000-0000-0000771E0000}"/>
    <cellStyle name="Comma 28 5 3" xfId="7846" xr:uid="{00000000-0005-0000-0000-0000781E0000}"/>
    <cellStyle name="Comma 29" xfId="7847" xr:uid="{00000000-0005-0000-0000-0000791E0000}"/>
    <cellStyle name="Comma 29 2" xfId="7848" xr:uid="{00000000-0005-0000-0000-00007A1E0000}"/>
    <cellStyle name="Comma 29 2 2" xfId="7849" xr:uid="{00000000-0005-0000-0000-00007B1E0000}"/>
    <cellStyle name="Comma 29 2 3" xfId="7850" xr:uid="{00000000-0005-0000-0000-00007C1E0000}"/>
    <cellStyle name="Comma 29 2 3 2" xfId="7851" xr:uid="{00000000-0005-0000-0000-00007D1E0000}"/>
    <cellStyle name="Comma 29 2 4" xfId="7852" xr:uid="{00000000-0005-0000-0000-00007E1E0000}"/>
    <cellStyle name="Comma 29 3" xfId="7853" xr:uid="{00000000-0005-0000-0000-00007F1E0000}"/>
    <cellStyle name="Comma 29 3 2" xfId="7854" xr:uid="{00000000-0005-0000-0000-0000801E0000}"/>
    <cellStyle name="Comma 29 4" xfId="7855" xr:uid="{00000000-0005-0000-0000-0000811E0000}"/>
    <cellStyle name="Comma 29 4 2" xfId="7856" xr:uid="{00000000-0005-0000-0000-0000821E0000}"/>
    <cellStyle name="Comma 29 4 3" xfId="7857" xr:uid="{00000000-0005-0000-0000-0000831E0000}"/>
    <cellStyle name="Comma 29 4 4" xfId="7858" xr:uid="{00000000-0005-0000-0000-0000841E0000}"/>
    <cellStyle name="Comma 29 5" xfId="7859" xr:uid="{00000000-0005-0000-0000-0000851E0000}"/>
    <cellStyle name="Comma 29 5 2" xfId="7860" xr:uid="{00000000-0005-0000-0000-0000861E0000}"/>
    <cellStyle name="Comma 29 5 3" xfId="7861" xr:uid="{00000000-0005-0000-0000-0000871E0000}"/>
    <cellStyle name="Comma 3" xfId="8" xr:uid="{00000000-0005-0000-0000-0000881E0000}"/>
    <cellStyle name="Comma 3 10" xfId="7862" xr:uid="{00000000-0005-0000-0000-0000891E0000}"/>
    <cellStyle name="Comma 3 10 2" xfId="7863" xr:uid="{00000000-0005-0000-0000-00008A1E0000}"/>
    <cellStyle name="Comma 3 10 2 2" xfId="7864" xr:uid="{00000000-0005-0000-0000-00008B1E0000}"/>
    <cellStyle name="Comma 3 10 2 3" xfId="7865" xr:uid="{00000000-0005-0000-0000-00008C1E0000}"/>
    <cellStyle name="Comma 3 10 2 3 2" xfId="7866" xr:uid="{00000000-0005-0000-0000-00008D1E0000}"/>
    <cellStyle name="Comma 3 10 2 3 3" xfId="7867" xr:uid="{00000000-0005-0000-0000-00008E1E0000}"/>
    <cellStyle name="Comma 3 10 2 3 4" xfId="7868" xr:uid="{00000000-0005-0000-0000-00008F1E0000}"/>
    <cellStyle name="Comma 3 10 2 4" xfId="7869" xr:uid="{00000000-0005-0000-0000-0000901E0000}"/>
    <cellStyle name="Comma 3 10 3" xfId="7870" xr:uid="{00000000-0005-0000-0000-0000911E0000}"/>
    <cellStyle name="Comma 3 10 4" xfId="7871" xr:uid="{00000000-0005-0000-0000-0000921E0000}"/>
    <cellStyle name="Comma 3 10 4 2" xfId="7872" xr:uid="{00000000-0005-0000-0000-0000931E0000}"/>
    <cellStyle name="Comma 3 10 4 3" xfId="7873" xr:uid="{00000000-0005-0000-0000-0000941E0000}"/>
    <cellStyle name="Comma 3 10 4 4" xfId="7874" xr:uid="{00000000-0005-0000-0000-0000951E0000}"/>
    <cellStyle name="Comma 3 10 5" xfId="7875" xr:uid="{00000000-0005-0000-0000-0000961E0000}"/>
    <cellStyle name="Comma 3 11" xfId="7876" xr:uid="{00000000-0005-0000-0000-0000971E0000}"/>
    <cellStyle name="Comma 3 11 2" xfId="7877" xr:uid="{00000000-0005-0000-0000-0000981E0000}"/>
    <cellStyle name="Comma 3 11 3" xfId="7878" xr:uid="{00000000-0005-0000-0000-0000991E0000}"/>
    <cellStyle name="Comma 3 11 3 2" xfId="7879" xr:uid="{00000000-0005-0000-0000-00009A1E0000}"/>
    <cellStyle name="Comma 3 11 3 3" xfId="7880" xr:uid="{00000000-0005-0000-0000-00009B1E0000}"/>
    <cellStyle name="Comma 3 11 3 4" xfId="7881" xr:uid="{00000000-0005-0000-0000-00009C1E0000}"/>
    <cellStyle name="Comma 3 11 4" xfId="7882" xr:uid="{00000000-0005-0000-0000-00009D1E0000}"/>
    <cellStyle name="Comma 3 12" xfId="7883" xr:uid="{00000000-0005-0000-0000-00009E1E0000}"/>
    <cellStyle name="Comma 3 12 2" xfId="7884" xr:uid="{00000000-0005-0000-0000-00009F1E0000}"/>
    <cellStyle name="Comma 3 12 3" xfId="7885" xr:uid="{00000000-0005-0000-0000-0000A01E0000}"/>
    <cellStyle name="Comma 3 13" xfId="7886" xr:uid="{00000000-0005-0000-0000-0000A11E0000}"/>
    <cellStyle name="Comma 3 14" xfId="7887" xr:uid="{00000000-0005-0000-0000-0000A21E0000}"/>
    <cellStyle name="Comma 3 15" xfId="7888" xr:uid="{00000000-0005-0000-0000-0000A31E0000}"/>
    <cellStyle name="Comma 3 16" xfId="7889" xr:uid="{00000000-0005-0000-0000-0000A41E0000}"/>
    <cellStyle name="Comma 3 17" xfId="7890" xr:uid="{00000000-0005-0000-0000-0000A51E0000}"/>
    <cellStyle name="Comma 3 2" xfId="7891" xr:uid="{00000000-0005-0000-0000-0000A61E0000}"/>
    <cellStyle name="Comma 3 2 2" xfId="7892" xr:uid="{00000000-0005-0000-0000-0000A71E0000}"/>
    <cellStyle name="Comma 3 2 2 2" xfId="7893" xr:uid="{00000000-0005-0000-0000-0000A81E0000}"/>
    <cellStyle name="Comma 3 2 2 3" xfId="7894" xr:uid="{00000000-0005-0000-0000-0000A91E0000}"/>
    <cellStyle name="Comma 3 2 3" xfId="7895" xr:uid="{00000000-0005-0000-0000-0000AA1E0000}"/>
    <cellStyle name="Comma 3 2 3 2" xfId="7896" xr:uid="{00000000-0005-0000-0000-0000AB1E0000}"/>
    <cellStyle name="Comma 3 2 3 2 2" xfId="7897" xr:uid="{00000000-0005-0000-0000-0000AC1E0000}"/>
    <cellStyle name="Comma 3 2 3 2 2 2" xfId="7898" xr:uid="{00000000-0005-0000-0000-0000AD1E0000}"/>
    <cellStyle name="Comma 3 2 3 2 2 2 2" xfId="7899" xr:uid="{00000000-0005-0000-0000-0000AE1E0000}"/>
    <cellStyle name="Comma 3 2 3 2 2 2 3" xfId="7900" xr:uid="{00000000-0005-0000-0000-0000AF1E0000}"/>
    <cellStyle name="Comma 3 2 3 2 2 2 3 2" xfId="7901" xr:uid="{00000000-0005-0000-0000-0000B01E0000}"/>
    <cellStyle name="Comma 3 2 3 2 2 2 3 3" xfId="7902" xr:uid="{00000000-0005-0000-0000-0000B11E0000}"/>
    <cellStyle name="Comma 3 2 3 2 2 2 3 4" xfId="7903" xr:uid="{00000000-0005-0000-0000-0000B21E0000}"/>
    <cellStyle name="Comma 3 2 3 2 2 2 4" xfId="7904" xr:uid="{00000000-0005-0000-0000-0000B31E0000}"/>
    <cellStyle name="Comma 3 2 3 2 2 3" xfId="7905" xr:uid="{00000000-0005-0000-0000-0000B41E0000}"/>
    <cellStyle name="Comma 3 2 3 2 2 4" xfId="7906" xr:uid="{00000000-0005-0000-0000-0000B51E0000}"/>
    <cellStyle name="Comma 3 2 3 2 2 4 2" xfId="7907" xr:uid="{00000000-0005-0000-0000-0000B61E0000}"/>
    <cellStyle name="Comma 3 2 3 2 2 4 3" xfId="7908" xr:uid="{00000000-0005-0000-0000-0000B71E0000}"/>
    <cellStyle name="Comma 3 2 3 2 2 4 4" xfId="7909" xr:uid="{00000000-0005-0000-0000-0000B81E0000}"/>
    <cellStyle name="Comma 3 2 3 2 2 5" xfId="7910" xr:uid="{00000000-0005-0000-0000-0000B91E0000}"/>
    <cellStyle name="Comma 3 2 3 2 2 5 2" xfId="7911" xr:uid="{00000000-0005-0000-0000-0000BA1E0000}"/>
    <cellStyle name="Comma 3 2 3 2 2 5 3" xfId="7912" xr:uid="{00000000-0005-0000-0000-0000BB1E0000}"/>
    <cellStyle name="Comma 3 2 3 2 3" xfId="7913" xr:uid="{00000000-0005-0000-0000-0000BC1E0000}"/>
    <cellStyle name="Comma 3 2 3 2 3 2" xfId="7914" xr:uid="{00000000-0005-0000-0000-0000BD1E0000}"/>
    <cellStyle name="Comma 3 2 3 2 3 3" xfId="7915" xr:uid="{00000000-0005-0000-0000-0000BE1E0000}"/>
    <cellStyle name="Comma 3 2 3 2 3 3 2" xfId="7916" xr:uid="{00000000-0005-0000-0000-0000BF1E0000}"/>
    <cellStyle name="Comma 3 2 3 2 4" xfId="7917" xr:uid="{00000000-0005-0000-0000-0000C01E0000}"/>
    <cellStyle name="Comma 3 2 3 2 5" xfId="7918" xr:uid="{00000000-0005-0000-0000-0000C11E0000}"/>
    <cellStyle name="Comma 3 2 3 2 5 2" xfId="7919" xr:uid="{00000000-0005-0000-0000-0000C21E0000}"/>
    <cellStyle name="Comma 3 2 3 2 5 3" xfId="7920" xr:uid="{00000000-0005-0000-0000-0000C31E0000}"/>
    <cellStyle name="Comma 3 2 3 2 5 4" xfId="7921" xr:uid="{00000000-0005-0000-0000-0000C41E0000}"/>
    <cellStyle name="Comma 3 2 3 2 6" xfId="7922" xr:uid="{00000000-0005-0000-0000-0000C51E0000}"/>
    <cellStyle name="Comma 3 2 3 2 6 2" xfId="7923" xr:uid="{00000000-0005-0000-0000-0000C61E0000}"/>
    <cellStyle name="Comma 3 2 3 2 6 3" xfId="7924" xr:uid="{00000000-0005-0000-0000-0000C71E0000}"/>
    <cellStyle name="Comma 3 2 3 2 7" xfId="7925" xr:uid="{00000000-0005-0000-0000-0000C81E0000}"/>
    <cellStyle name="Comma 3 2 3 3" xfId="7926" xr:uid="{00000000-0005-0000-0000-0000C91E0000}"/>
    <cellStyle name="Comma 3 2 3 3 2" xfId="7927" xr:uid="{00000000-0005-0000-0000-0000CA1E0000}"/>
    <cellStyle name="Comma 3 2 3 3 2 2" xfId="7928" xr:uid="{00000000-0005-0000-0000-0000CB1E0000}"/>
    <cellStyle name="Comma 3 2 3 3 2 2 2" xfId="7929" xr:uid="{00000000-0005-0000-0000-0000CC1E0000}"/>
    <cellStyle name="Comma 3 2 3 3 2 2 3" xfId="7930" xr:uid="{00000000-0005-0000-0000-0000CD1E0000}"/>
    <cellStyle name="Comma 3 2 3 3 2 2 3 2" xfId="7931" xr:uid="{00000000-0005-0000-0000-0000CE1E0000}"/>
    <cellStyle name="Comma 3 2 3 3 2 2 3 3" xfId="7932" xr:uid="{00000000-0005-0000-0000-0000CF1E0000}"/>
    <cellStyle name="Comma 3 2 3 3 2 2 3 4" xfId="7933" xr:uid="{00000000-0005-0000-0000-0000D01E0000}"/>
    <cellStyle name="Comma 3 2 3 3 2 2 4" xfId="7934" xr:uid="{00000000-0005-0000-0000-0000D11E0000}"/>
    <cellStyle name="Comma 3 2 3 3 2 3" xfId="7935" xr:uid="{00000000-0005-0000-0000-0000D21E0000}"/>
    <cellStyle name="Comma 3 2 3 3 2 4" xfId="7936" xr:uid="{00000000-0005-0000-0000-0000D31E0000}"/>
    <cellStyle name="Comma 3 2 3 3 2 4 2" xfId="7937" xr:uid="{00000000-0005-0000-0000-0000D41E0000}"/>
    <cellStyle name="Comma 3 2 3 3 2 4 3" xfId="7938" xr:uid="{00000000-0005-0000-0000-0000D51E0000}"/>
    <cellStyle name="Comma 3 2 3 3 2 4 4" xfId="7939" xr:uid="{00000000-0005-0000-0000-0000D61E0000}"/>
    <cellStyle name="Comma 3 2 3 3 2 5" xfId="7940" xr:uid="{00000000-0005-0000-0000-0000D71E0000}"/>
    <cellStyle name="Comma 3 2 3 3 3" xfId="7941" xr:uid="{00000000-0005-0000-0000-0000D81E0000}"/>
    <cellStyle name="Comma 3 2 3 3 3 2" xfId="7942" xr:uid="{00000000-0005-0000-0000-0000D91E0000}"/>
    <cellStyle name="Comma 3 2 3 3 3 3" xfId="7943" xr:uid="{00000000-0005-0000-0000-0000DA1E0000}"/>
    <cellStyle name="Comma 3 2 3 3 3 3 2" xfId="7944" xr:uid="{00000000-0005-0000-0000-0000DB1E0000}"/>
    <cellStyle name="Comma 3 2 3 3 3 3 3" xfId="7945" xr:uid="{00000000-0005-0000-0000-0000DC1E0000}"/>
    <cellStyle name="Comma 3 2 3 3 3 3 4" xfId="7946" xr:uid="{00000000-0005-0000-0000-0000DD1E0000}"/>
    <cellStyle name="Comma 3 2 3 3 3 4" xfId="7947" xr:uid="{00000000-0005-0000-0000-0000DE1E0000}"/>
    <cellStyle name="Comma 3 2 3 3 4" xfId="7948" xr:uid="{00000000-0005-0000-0000-0000DF1E0000}"/>
    <cellStyle name="Comma 3 2 3 3 5" xfId="7949" xr:uid="{00000000-0005-0000-0000-0000E01E0000}"/>
    <cellStyle name="Comma 3 2 3 3 5 2" xfId="7950" xr:uid="{00000000-0005-0000-0000-0000E11E0000}"/>
    <cellStyle name="Comma 3 2 3 3 5 3" xfId="7951" xr:uid="{00000000-0005-0000-0000-0000E21E0000}"/>
    <cellStyle name="Comma 3 2 3 3 5 4" xfId="7952" xr:uid="{00000000-0005-0000-0000-0000E31E0000}"/>
    <cellStyle name="Comma 3 2 3 3 6" xfId="7953" xr:uid="{00000000-0005-0000-0000-0000E41E0000}"/>
    <cellStyle name="Comma 3 2 3 4" xfId="7954" xr:uid="{00000000-0005-0000-0000-0000E51E0000}"/>
    <cellStyle name="Comma 3 2 3 4 2" xfId="7955" xr:uid="{00000000-0005-0000-0000-0000E61E0000}"/>
    <cellStyle name="Comma 3 2 3 4 2 2" xfId="7956" xr:uid="{00000000-0005-0000-0000-0000E71E0000}"/>
    <cellStyle name="Comma 3 2 3 4 2 3" xfId="7957" xr:uid="{00000000-0005-0000-0000-0000E81E0000}"/>
    <cellStyle name="Comma 3 2 3 4 2 3 2" xfId="7958" xr:uid="{00000000-0005-0000-0000-0000E91E0000}"/>
    <cellStyle name="Comma 3 2 3 4 2 3 3" xfId="7959" xr:uid="{00000000-0005-0000-0000-0000EA1E0000}"/>
    <cellStyle name="Comma 3 2 3 4 2 3 4" xfId="7960" xr:uid="{00000000-0005-0000-0000-0000EB1E0000}"/>
    <cellStyle name="Comma 3 2 3 4 2 4" xfId="7961" xr:uid="{00000000-0005-0000-0000-0000EC1E0000}"/>
    <cellStyle name="Comma 3 2 3 4 3" xfId="7962" xr:uid="{00000000-0005-0000-0000-0000ED1E0000}"/>
    <cellStyle name="Comma 3 2 3 4 4" xfId="7963" xr:uid="{00000000-0005-0000-0000-0000EE1E0000}"/>
    <cellStyle name="Comma 3 2 3 4 4 2" xfId="7964" xr:uid="{00000000-0005-0000-0000-0000EF1E0000}"/>
    <cellStyle name="Comma 3 2 3 4 4 3" xfId="7965" xr:uid="{00000000-0005-0000-0000-0000F01E0000}"/>
    <cellStyle name="Comma 3 2 3 4 4 4" xfId="7966" xr:uid="{00000000-0005-0000-0000-0000F11E0000}"/>
    <cellStyle name="Comma 3 2 3 4 5" xfId="7967" xr:uid="{00000000-0005-0000-0000-0000F21E0000}"/>
    <cellStyle name="Comma 3 2 3 5" xfId="7968" xr:uid="{00000000-0005-0000-0000-0000F31E0000}"/>
    <cellStyle name="Comma 3 2 3 5 2" xfId="7969" xr:uid="{00000000-0005-0000-0000-0000F41E0000}"/>
    <cellStyle name="Comma 3 2 3 5 3" xfId="7970" xr:uid="{00000000-0005-0000-0000-0000F51E0000}"/>
    <cellStyle name="Comma 3 2 3 5 3 2" xfId="7971" xr:uid="{00000000-0005-0000-0000-0000F61E0000}"/>
    <cellStyle name="Comma 3 2 3 5 3 3" xfId="7972" xr:uid="{00000000-0005-0000-0000-0000F71E0000}"/>
    <cellStyle name="Comma 3 2 3 5 3 4" xfId="7973" xr:uid="{00000000-0005-0000-0000-0000F81E0000}"/>
    <cellStyle name="Comma 3 2 3 5 4" xfId="7974" xr:uid="{00000000-0005-0000-0000-0000F91E0000}"/>
    <cellStyle name="Comma 3 2 3 6" xfId="7975" xr:uid="{00000000-0005-0000-0000-0000FA1E0000}"/>
    <cellStyle name="Comma 3 2 3_BS Summary" xfId="7976" xr:uid="{00000000-0005-0000-0000-0000FB1E0000}"/>
    <cellStyle name="Comma 3 2 4" xfId="7977" xr:uid="{00000000-0005-0000-0000-0000FC1E0000}"/>
    <cellStyle name="Comma 3 2 4 2" xfId="7978" xr:uid="{00000000-0005-0000-0000-0000FD1E0000}"/>
    <cellStyle name="Comma 3 2 4 2 2" xfId="7979" xr:uid="{00000000-0005-0000-0000-0000FE1E0000}"/>
    <cellStyle name="Comma 3 2 4 2 2 2" xfId="7980" xr:uid="{00000000-0005-0000-0000-0000FF1E0000}"/>
    <cellStyle name="Comma 3 2 4 2 2 3" xfId="7981" xr:uid="{00000000-0005-0000-0000-0000001F0000}"/>
    <cellStyle name="Comma 3 2 4 2 2 3 2" xfId="7982" xr:uid="{00000000-0005-0000-0000-0000011F0000}"/>
    <cellStyle name="Comma 3 2 4 2 2 3 3" xfId="7983" xr:uid="{00000000-0005-0000-0000-0000021F0000}"/>
    <cellStyle name="Comma 3 2 4 2 2 3 4" xfId="7984" xr:uid="{00000000-0005-0000-0000-0000031F0000}"/>
    <cellStyle name="Comma 3 2 4 2 2 4" xfId="7985" xr:uid="{00000000-0005-0000-0000-0000041F0000}"/>
    <cellStyle name="Comma 3 2 4 2 3" xfId="7986" xr:uid="{00000000-0005-0000-0000-0000051F0000}"/>
    <cellStyle name="Comma 3 2 4 2 4" xfId="7987" xr:uid="{00000000-0005-0000-0000-0000061F0000}"/>
    <cellStyle name="Comma 3 2 4 2 4 2" xfId="7988" xr:uid="{00000000-0005-0000-0000-0000071F0000}"/>
    <cellStyle name="Comma 3 2 4 2 4 3" xfId="7989" xr:uid="{00000000-0005-0000-0000-0000081F0000}"/>
    <cellStyle name="Comma 3 2 4 2 4 4" xfId="7990" xr:uid="{00000000-0005-0000-0000-0000091F0000}"/>
    <cellStyle name="Comma 3 2 4 2 5" xfId="7991" xr:uid="{00000000-0005-0000-0000-00000A1F0000}"/>
    <cellStyle name="Comma 3 2 4 2 5 2" xfId="7992" xr:uid="{00000000-0005-0000-0000-00000B1F0000}"/>
    <cellStyle name="Comma 3 2 4 2 5 3" xfId="7993" xr:uid="{00000000-0005-0000-0000-00000C1F0000}"/>
    <cellStyle name="Comma 3 2 4 3" xfId="7994" xr:uid="{00000000-0005-0000-0000-00000D1F0000}"/>
    <cellStyle name="Comma 3 2 4 3 2" xfId="7995" xr:uid="{00000000-0005-0000-0000-00000E1F0000}"/>
    <cellStyle name="Comma 3 2 4 3 3" xfId="7996" xr:uid="{00000000-0005-0000-0000-00000F1F0000}"/>
    <cellStyle name="Comma 3 2 4 3 3 2" xfId="7997" xr:uid="{00000000-0005-0000-0000-0000101F0000}"/>
    <cellStyle name="Comma 3 2 4 4" xfId="7998" xr:uid="{00000000-0005-0000-0000-0000111F0000}"/>
    <cellStyle name="Comma 3 2 4 4 2" xfId="7999" xr:uid="{00000000-0005-0000-0000-0000121F0000}"/>
    <cellStyle name="Comma 3 2 4 4 3" xfId="8000" xr:uid="{00000000-0005-0000-0000-0000131F0000}"/>
    <cellStyle name="Comma 3 2 4 4 4" xfId="8001" xr:uid="{00000000-0005-0000-0000-0000141F0000}"/>
    <cellStyle name="Comma 3 2 4 5" xfId="8002" xr:uid="{00000000-0005-0000-0000-0000151F0000}"/>
    <cellStyle name="Comma 3 2 4 5 2" xfId="8003" xr:uid="{00000000-0005-0000-0000-0000161F0000}"/>
    <cellStyle name="Comma 3 2 4 5 3" xfId="8004" xr:uid="{00000000-0005-0000-0000-0000171F0000}"/>
    <cellStyle name="Comma 3 2 4 6" xfId="8005" xr:uid="{00000000-0005-0000-0000-0000181F0000}"/>
    <cellStyle name="Comma 3 2 4 7" xfId="8006" xr:uid="{00000000-0005-0000-0000-0000191F0000}"/>
    <cellStyle name="Comma 3 2 5" xfId="8007" xr:uid="{00000000-0005-0000-0000-00001A1F0000}"/>
    <cellStyle name="Comma 3 2 5 2" xfId="8008" xr:uid="{00000000-0005-0000-0000-00001B1F0000}"/>
    <cellStyle name="Comma 3 2 5 2 2" xfId="8009" xr:uid="{00000000-0005-0000-0000-00001C1F0000}"/>
    <cellStyle name="Comma 3 2 5 2 2 2" xfId="8010" xr:uid="{00000000-0005-0000-0000-00001D1F0000}"/>
    <cellStyle name="Comma 3 2 5 2 2 3" xfId="8011" xr:uid="{00000000-0005-0000-0000-00001E1F0000}"/>
    <cellStyle name="Comma 3 2 5 2 2 3 2" xfId="8012" xr:uid="{00000000-0005-0000-0000-00001F1F0000}"/>
    <cellStyle name="Comma 3 2 5 2 2 3 3" xfId="8013" xr:uid="{00000000-0005-0000-0000-0000201F0000}"/>
    <cellStyle name="Comma 3 2 5 2 2 3 4" xfId="8014" xr:uid="{00000000-0005-0000-0000-0000211F0000}"/>
    <cellStyle name="Comma 3 2 5 2 2 4" xfId="8015" xr:uid="{00000000-0005-0000-0000-0000221F0000}"/>
    <cellStyle name="Comma 3 2 5 2 3" xfId="8016" xr:uid="{00000000-0005-0000-0000-0000231F0000}"/>
    <cellStyle name="Comma 3 2 5 2 4" xfId="8017" xr:uid="{00000000-0005-0000-0000-0000241F0000}"/>
    <cellStyle name="Comma 3 2 5 2 4 2" xfId="8018" xr:uid="{00000000-0005-0000-0000-0000251F0000}"/>
    <cellStyle name="Comma 3 2 5 2 4 3" xfId="8019" xr:uid="{00000000-0005-0000-0000-0000261F0000}"/>
    <cellStyle name="Comma 3 2 5 2 4 4" xfId="8020" xr:uid="{00000000-0005-0000-0000-0000271F0000}"/>
    <cellStyle name="Comma 3 2 5 2 5" xfId="8021" xr:uid="{00000000-0005-0000-0000-0000281F0000}"/>
    <cellStyle name="Comma 3 2 5 3" xfId="8022" xr:uid="{00000000-0005-0000-0000-0000291F0000}"/>
    <cellStyle name="Comma 3 2 5 3 2" xfId="8023" xr:uid="{00000000-0005-0000-0000-00002A1F0000}"/>
    <cellStyle name="Comma 3 2 5 3 3" xfId="8024" xr:uid="{00000000-0005-0000-0000-00002B1F0000}"/>
    <cellStyle name="Comma 3 2 5 3 3 2" xfId="8025" xr:uid="{00000000-0005-0000-0000-00002C1F0000}"/>
    <cellStyle name="Comma 3 2 5 3 3 3" xfId="8026" xr:uid="{00000000-0005-0000-0000-00002D1F0000}"/>
    <cellStyle name="Comma 3 2 5 3 3 4" xfId="8027" xr:uid="{00000000-0005-0000-0000-00002E1F0000}"/>
    <cellStyle name="Comma 3 2 5 3 4" xfId="8028" xr:uid="{00000000-0005-0000-0000-00002F1F0000}"/>
    <cellStyle name="Comma 3 2 5 4" xfId="8029" xr:uid="{00000000-0005-0000-0000-0000301F0000}"/>
    <cellStyle name="Comma 3 2 5 5" xfId="8030" xr:uid="{00000000-0005-0000-0000-0000311F0000}"/>
    <cellStyle name="Comma 3 2 5 5 2" xfId="8031" xr:uid="{00000000-0005-0000-0000-0000321F0000}"/>
    <cellStyle name="Comma 3 2 5 5 3" xfId="8032" xr:uid="{00000000-0005-0000-0000-0000331F0000}"/>
    <cellStyle name="Comma 3 2 5 5 4" xfId="8033" xr:uid="{00000000-0005-0000-0000-0000341F0000}"/>
    <cellStyle name="Comma 3 2 5 6" xfId="8034" xr:uid="{00000000-0005-0000-0000-0000351F0000}"/>
    <cellStyle name="Comma 3 2 6" xfId="8035" xr:uid="{00000000-0005-0000-0000-0000361F0000}"/>
    <cellStyle name="Comma 3 2 6 2" xfId="8036" xr:uid="{00000000-0005-0000-0000-0000371F0000}"/>
    <cellStyle name="Comma 3 2 6 2 2" xfId="8037" xr:uid="{00000000-0005-0000-0000-0000381F0000}"/>
    <cellStyle name="Comma 3 2 6 2 3" xfId="8038" xr:uid="{00000000-0005-0000-0000-0000391F0000}"/>
    <cellStyle name="Comma 3 2 6 2 3 2" xfId="8039" xr:uid="{00000000-0005-0000-0000-00003A1F0000}"/>
    <cellStyle name="Comma 3 2 6 2 3 3" xfId="8040" xr:uid="{00000000-0005-0000-0000-00003B1F0000}"/>
    <cellStyle name="Comma 3 2 6 2 3 4" xfId="8041" xr:uid="{00000000-0005-0000-0000-00003C1F0000}"/>
    <cellStyle name="Comma 3 2 6 2 4" xfId="8042" xr:uid="{00000000-0005-0000-0000-00003D1F0000}"/>
    <cellStyle name="Comma 3 2 6 3" xfId="8043" xr:uid="{00000000-0005-0000-0000-00003E1F0000}"/>
    <cellStyle name="Comma 3 2 6 4" xfId="8044" xr:uid="{00000000-0005-0000-0000-00003F1F0000}"/>
    <cellStyle name="Comma 3 2 6 4 2" xfId="8045" xr:uid="{00000000-0005-0000-0000-0000401F0000}"/>
    <cellStyle name="Comma 3 2 6 4 3" xfId="8046" xr:uid="{00000000-0005-0000-0000-0000411F0000}"/>
    <cellStyle name="Comma 3 2 6 4 4" xfId="8047" xr:uid="{00000000-0005-0000-0000-0000421F0000}"/>
    <cellStyle name="Comma 3 2 6 5" xfId="8048" xr:uid="{00000000-0005-0000-0000-0000431F0000}"/>
    <cellStyle name="Comma 3 2 7" xfId="8049" xr:uid="{00000000-0005-0000-0000-0000441F0000}"/>
    <cellStyle name="Comma 3 2 7 2" xfId="8050" xr:uid="{00000000-0005-0000-0000-0000451F0000}"/>
    <cellStyle name="Comma 3 2 7 3" xfId="8051" xr:uid="{00000000-0005-0000-0000-0000461F0000}"/>
    <cellStyle name="Comma 3 2 7 3 2" xfId="8052" xr:uid="{00000000-0005-0000-0000-0000471F0000}"/>
    <cellStyle name="Comma 3 2 7 3 3" xfId="8053" xr:uid="{00000000-0005-0000-0000-0000481F0000}"/>
    <cellStyle name="Comma 3 2 7 3 4" xfId="8054" xr:uid="{00000000-0005-0000-0000-0000491F0000}"/>
    <cellStyle name="Comma 3 2 7 4" xfId="8055" xr:uid="{00000000-0005-0000-0000-00004A1F0000}"/>
    <cellStyle name="Comma 3 2 8" xfId="8056" xr:uid="{00000000-0005-0000-0000-00004B1F0000}"/>
    <cellStyle name="Comma 3 2 9" xfId="8057" xr:uid="{00000000-0005-0000-0000-00004C1F0000}"/>
    <cellStyle name="Comma 3 2 9 2" xfId="8058" xr:uid="{00000000-0005-0000-0000-00004D1F0000}"/>
    <cellStyle name="Comma 3 2 9 3" xfId="8059" xr:uid="{00000000-0005-0000-0000-00004E1F0000}"/>
    <cellStyle name="Comma 3 3" xfId="8060" xr:uid="{00000000-0005-0000-0000-00004F1F0000}"/>
    <cellStyle name="Comma 3 3 2" xfId="8061" xr:uid="{00000000-0005-0000-0000-0000501F0000}"/>
    <cellStyle name="Comma 3 3 2 2" xfId="8062" xr:uid="{00000000-0005-0000-0000-0000511F0000}"/>
    <cellStyle name="Comma 3 3 2 2 2" xfId="8063" xr:uid="{00000000-0005-0000-0000-0000521F0000}"/>
    <cellStyle name="Comma 3 3 2 2 3" xfId="8064" xr:uid="{00000000-0005-0000-0000-0000531F0000}"/>
    <cellStyle name="Comma 3 3 2 3" xfId="8065" xr:uid="{00000000-0005-0000-0000-0000541F0000}"/>
    <cellStyle name="Comma 3 3 2_BS Summary" xfId="8066" xr:uid="{00000000-0005-0000-0000-0000551F0000}"/>
    <cellStyle name="Comma 3 3 3" xfId="8067" xr:uid="{00000000-0005-0000-0000-0000561F0000}"/>
    <cellStyle name="Comma 3 4" xfId="8068" xr:uid="{00000000-0005-0000-0000-0000571F0000}"/>
    <cellStyle name="Comma 3 5" xfId="8069" xr:uid="{00000000-0005-0000-0000-0000581F0000}"/>
    <cellStyle name="Comma 3 5 2" xfId="8070" xr:uid="{00000000-0005-0000-0000-0000591F0000}"/>
    <cellStyle name="Comma 3 5 2 2" xfId="8071" xr:uid="{00000000-0005-0000-0000-00005A1F0000}"/>
    <cellStyle name="Comma 3 5 3" xfId="8072" xr:uid="{00000000-0005-0000-0000-00005B1F0000}"/>
    <cellStyle name="Comma 3 6" xfId="8073" xr:uid="{00000000-0005-0000-0000-00005C1F0000}"/>
    <cellStyle name="Comma 3 7" xfId="8074" xr:uid="{00000000-0005-0000-0000-00005D1F0000}"/>
    <cellStyle name="Comma 3 7 2" xfId="8075" xr:uid="{00000000-0005-0000-0000-00005E1F0000}"/>
    <cellStyle name="Comma 3 7 2 2" xfId="8076" xr:uid="{00000000-0005-0000-0000-00005F1F0000}"/>
    <cellStyle name="Comma 3 7 2 2 2" xfId="8077" xr:uid="{00000000-0005-0000-0000-0000601F0000}"/>
    <cellStyle name="Comma 3 7 2 2 2 2" xfId="8078" xr:uid="{00000000-0005-0000-0000-0000611F0000}"/>
    <cellStyle name="Comma 3 7 2 2 2 3" xfId="8079" xr:uid="{00000000-0005-0000-0000-0000621F0000}"/>
    <cellStyle name="Comma 3 7 2 2 2 3 2" xfId="8080" xr:uid="{00000000-0005-0000-0000-0000631F0000}"/>
    <cellStyle name="Comma 3 7 2 2 2 3 3" xfId="8081" xr:uid="{00000000-0005-0000-0000-0000641F0000}"/>
    <cellStyle name="Comma 3 7 2 2 2 3 4" xfId="8082" xr:uid="{00000000-0005-0000-0000-0000651F0000}"/>
    <cellStyle name="Comma 3 7 2 2 2 4" xfId="8083" xr:uid="{00000000-0005-0000-0000-0000661F0000}"/>
    <cellStyle name="Comma 3 7 2 2 3" xfId="8084" xr:uid="{00000000-0005-0000-0000-0000671F0000}"/>
    <cellStyle name="Comma 3 7 2 2 4" xfId="8085" xr:uid="{00000000-0005-0000-0000-0000681F0000}"/>
    <cellStyle name="Comma 3 7 2 2 4 2" xfId="8086" xr:uid="{00000000-0005-0000-0000-0000691F0000}"/>
    <cellStyle name="Comma 3 7 2 2 4 3" xfId="8087" xr:uid="{00000000-0005-0000-0000-00006A1F0000}"/>
    <cellStyle name="Comma 3 7 2 2 4 4" xfId="8088" xr:uid="{00000000-0005-0000-0000-00006B1F0000}"/>
    <cellStyle name="Comma 3 7 2 2 5" xfId="8089" xr:uid="{00000000-0005-0000-0000-00006C1F0000}"/>
    <cellStyle name="Comma 3 7 2 3" xfId="8090" xr:uid="{00000000-0005-0000-0000-00006D1F0000}"/>
    <cellStyle name="Comma 3 7 2 3 2" xfId="8091" xr:uid="{00000000-0005-0000-0000-00006E1F0000}"/>
    <cellStyle name="Comma 3 7 2 3 3" xfId="8092" xr:uid="{00000000-0005-0000-0000-00006F1F0000}"/>
    <cellStyle name="Comma 3 7 2 3 3 2" xfId="8093" xr:uid="{00000000-0005-0000-0000-0000701F0000}"/>
    <cellStyle name="Comma 3 7 2 3 3 3" xfId="8094" xr:uid="{00000000-0005-0000-0000-0000711F0000}"/>
    <cellStyle name="Comma 3 7 2 3 3 4" xfId="8095" xr:uid="{00000000-0005-0000-0000-0000721F0000}"/>
    <cellStyle name="Comma 3 7 2 3 4" xfId="8096" xr:uid="{00000000-0005-0000-0000-0000731F0000}"/>
    <cellStyle name="Comma 3 7 2 4" xfId="8097" xr:uid="{00000000-0005-0000-0000-0000741F0000}"/>
    <cellStyle name="Comma 3 7 2 5" xfId="8098" xr:uid="{00000000-0005-0000-0000-0000751F0000}"/>
    <cellStyle name="Comma 3 7 3" xfId="8099" xr:uid="{00000000-0005-0000-0000-0000761F0000}"/>
    <cellStyle name="Comma 3 7 3 2" xfId="8100" xr:uid="{00000000-0005-0000-0000-0000771F0000}"/>
    <cellStyle name="Comma 3 7 3 2 2" xfId="8101" xr:uid="{00000000-0005-0000-0000-0000781F0000}"/>
    <cellStyle name="Comma 3 7 3 2 2 2" xfId="8102" xr:uid="{00000000-0005-0000-0000-0000791F0000}"/>
    <cellStyle name="Comma 3 7 3 2 2 3" xfId="8103" xr:uid="{00000000-0005-0000-0000-00007A1F0000}"/>
    <cellStyle name="Comma 3 7 3 2 2 3 2" xfId="8104" xr:uid="{00000000-0005-0000-0000-00007B1F0000}"/>
    <cellStyle name="Comma 3 7 3 2 2 3 3" xfId="8105" xr:uid="{00000000-0005-0000-0000-00007C1F0000}"/>
    <cellStyle name="Comma 3 7 3 2 2 3 4" xfId="8106" xr:uid="{00000000-0005-0000-0000-00007D1F0000}"/>
    <cellStyle name="Comma 3 7 3 2 2 4" xfId="8107" xr:uid="{00000000-0005-0000-0000-00007E1F0000}"/>
    <cellStyle name="Comma 3 7 3 2 3" xfId="8108" xr:uid="{00000000-0005-0000-0000-00007F1F0000}"/>
    <cellStyle name="Comma 3 7 3 2 4" xfId="8109" xr:uid="{00000000-0005-0000-0000-0000801F0000}"/>
    <cellStyle name="Comma 3 7 3 2 4 2" xfId="8110" xr:uid="{00000000-0005-0000-0000-0000811F0000}"/>
    <cellStyle name="Comma 3 7 3 2 4 3" xfId="8111" xr:uid="{00000000-0005-0000-0000-0000821F0000}"/>
    <cellStyle name="Comma 3 7 3 2 4 4" xfId="8112" xr:uid="{00000000-0005-0000-0000-0000831F0000}"/>
    <cellStyle name="Comma 3 7 3 2 5" xfId="8113" xr:uid="{00000000-0005-0000-0000-0000841F0000}"/>
    <cellStyle name="Comma 3 7 3 3" xfId="8114" xr:uid="{00000000-0005-0000-0000-0000851F0000}"/>
    <cellStyle name="Comma 3 7 3 3 2" xfId="8115" xr:uid="{00000000-0005-0000-0000-0000861F0000}"/>
    <cellStyle name="Comma 3 7 3 3 3" xfId="8116" xr:uid="{00000000-0005-0000-0000-0000871F0000}"/>
    <cellStyle name="Comma 3 7 3 3 3 2" xfId="8117" xr:uid="{00000000-0005-0000-0000-0000881F0000}"/>
    <cellStyle name="Comma 3 7 3 3 3 3" xfId="8118" xr:uid="{00000000-0005-0000-0000-0000891F0000}"/>
    <cellStyle name="Comma 3 7 3 3 3 4" xfId="8119" xr:uid="{00000000-0005-0000-0000-00008A1F0000}"/>
    <cellStyle name="Comma 3 7 3 3 4" xfId="8120" xr:uid="{00000000-0005-0000-0000-00008B1F0000}"/>
    <cellStyle name="Comma 3 7 3 4" xfId="8121" xr:uid="{00000000-0005-0000-0000-00008C1F0000}"/>
    <cellStyle name="Comma 3 7 3 5" xfId="8122" xr:uid="{00000000-0005-0000-0000-00008D1F0000}"/>
    <cellStyle name="Comma 3 7 3 5 2" xfId="8123" xr:uid="{00000000-0005-0000-0000-00008E1F0000}"/>
    <cellStyle name="Comma 3 7 3 5 3" xfId="8124" xr:uid="{00000000-0005-0000-0000-00008F1F0000}"/>
    <cellStyle name="Comma 3 7 3 5 4" xfId="8125" xr:uid="{00000000-0005-0000-0000-0000901F0000}"/>
    <cellStyle name="Comma 3 7 3 6" xfId="8126" xr:uid="{00000000-0005-0000-0000-0000911F0000}"/>
    <cellStyle name="Comma 3 7 4" xfId="8127" xr:uid="{00000000-0005-0000-0000-0000921F0000}"/>
    <cellStyle name="Comma 3 7 4 2" xfId="8128" xr:uid="{00000000-0005-0000-0000-0000931F0000}"/>
    <cellStyle name="Comma 3 7 4 2 2" xfId="8129" xr:uid="{00000000-0005-0000-0000-0000941F0000}"/>
    <cellStyle name="Comma 3 7 4 2 3" xfId="8130" xr:uid="{00000000-0005-0000-0000-0000951F0000}"/>
    <cellStyle name="Comma 3 7 4 2 3 2" xfId="8131" xr:uid="{00000000-0005-0000-0000-0000961F0000}"/>
    <cellStyle name="Comma 3 7 4 2 3 3" xfId="8132" xr:uid="{00000000-0005-0000-0000-0000971F0000}"/>
    <cellStyle name="Comma 3 7 4 2 3 4" xfId="8133" xr:uid="{00000000-0005-0000-0000-0000981F0000}"/>
    <cellStyle name="Comma 3 7 4 2 4" xfId="8134" xr:uid="{00000000-0005-0000-0000-0000991F0000}"/>
    <cellStyle name="Comma 3 7 4 3" xfId="8135" xr:uid="{00000000-0005-0000-0000-00009A1F0000}"/>
    <cellStyle name="Comma 3 7 4 4" xfId="8136" xr:uid="{00000000-0005-0000-0000-00009B1F0000}"/>
    <cellStyle name="Comma 3 7 4 4 2" xfId="8137" xr:uid="{00000000-0005-0000-0000-00009C1F0000}"/>
    <cellStyle name="Comma 3 7 4 4 3" xfId="8138" xr:uid="{00000000-0005-0000-0000-00009D1F0000}"/>
    <cellStyle name="Comma 3 7 4 4 4" xfId="8139" xr:uid="{00000000-0005-0000-0000-00009E1F0000}"/>
    <cellStyle name="Comma 3 7 4 5" xfId="8140" xr:uid="{00000000-0005-0000-0000-00009F1F0000}"/>
    <cellStyle name="Comma 3 7 5" xfId="8141" xr:uid="{00000000-0005-0000-0000-0000A01F0000}"/>
    <cellStyle name="Comma 3 7 5 2" xfId="8142" xr:uid="{00000000-0005-0000-0000-0000A11F0000}"/>
    <cellStyle name="Comma 3 7 5 3" xfId="8143" xr:uid="{00000000-0005-0000-0000-0000A21F0000}"/>
    <cellStyle name="Comma 3 7 5 3 2" xfId="8144" xr:uid="{00000000-0005-0000-0000-0000A31F0000}"/>
    <cellStyle name="Comma 3 7 5 3 3" xfId="8145" xr:uid="{00000000-0005-0000-0000-0000A41F0000}"/>
    <cellStyle name="Comma 3 7 5 3 4" xfId="8146" xr:uid="{00000000-0005-0000-0000-0000A51F0000}"/>
    <cellStyle name="Comma 3 7 5 4" xfId="8147" xr:uid="{00000000-0005-0000-0000-0000A61F0000}"/>
    <cellStyle name="Comma 3 7 6" xfId="8148" xr:uid="{00000000-0005-0000-0000-0000A71F0000}"/>
    <cellStyle name="Comma 3 7 6 2" xfId="8149" xr:uid="{00000000-0005-0000-0000-0000A81F0000}"/>
    <cellStyle name="Comma 3 7 7" xfId="8150" xr:uid="{00000000-0005-0000-0000-0000A91F0000}"/>
    <cellStyle name="Comma 3 7 8" xfId="8151" xr:uid="{00000000-0005-0000-0000-0000AA1F0000}"/>
    <cellStyle name="Comma 3 8" xfId="8152" xr:uid="{00000000-0005-0000-0000-0000AB1F0000}"/>
    <cellStyle name="Comma 3 8 2" xfId="8153" xr:uid="{00000000-0005-0000-0000-0000AC1F0000}"/>
    <cellStyle name="Comma 3 8 2 2" xfId="8154" xr:uid="{00000000-0005-0000-0000-0000AD1F0000}"/>
    <cellStyle name="Comma 3 8 2 2 2" xfId="8155" xr:uid="{00000000-0005-0000-0000-0000AE1F0000}"/>
    <cellStyle name="Comma 3 8 2 2 3" xfId="8156" xr:uid="{00000000-0005-0000-0000-0000AF1F0000}"/>
    <cellStyle name="Comma 3 8 2 2 3 2" xfId="8157" xr:uid="{00000000-0005-0000-0000-0000B01F0000}"/>
    <cellStyle name="Comma 3 8 2 2 3 3" xfId="8158" xr:uid="{00000000-0005-0000-0000-0000B11F0000}"/>
    <cellStyle name="Comma 3 8 2 2 3 4" xfId="8159" xr:uid="{00000000-0005-0000-0000-0000B21F0000}"/>
    <cellStyle name="Comma 3 8 2 2 4" xfId="8160" xr:uid="{00000000-0005-0000-0000-0000B31F0000}"/>
    <cellStyle name="Comma 3 8 2 3" xfId="8161" xr:uid="{00000000-0005-0000-0000-0000B41F0000}"/>
    <cellStyle name="Comma 3 8 2 4" xfId="8162" xr:uid="{00000000-0005-0000-0000-0000B51F0000}"/>
    <cellStyle name="Comma 3 8 2 4 2" xfId="8163" xr:uid="{00000000-0005-0000-0000-0000B61F0000}"/>
    <cellStyle name="Comma 3 8 2 4 3" xfId="8164" xr:uid="{00000000-0005-0000-0000-0000B71F0000}"/>
    <cellStyle name="Comma 3 8 2 4 4" xfId="8165" xr:uid="{00000000-0005-0000-0000-0000B81F0000}"/>
    <cellStyle name="Comma 3 8 2 5" xfId="8166" xr:uid="{00000000-0005-0000-0000-0000B91F0000}"/>
    <cellStyle name="Comma 3 8 3" xfId="8167" xr:uid="{00000000-0005-0000-0000-0000BA1F0000}"/>
    <cellStyle name="Comma 3 8 3 2" xfId="8168" xr:uid="{00000000-0005-0000-0000-0000BB1F0000}"/>
    <cellStyle name="Comma 3 8 3 3" xfId="8169" xr:uid="{00000000-0005-0000-0000-0000BC1F0000}"/>
    <cellStyle name="Comma 3 8 3 3 2" xfId="8170" xr:uid="{00000000-0005-0000-0000-0000BD1F0000}"/>
    <cellStyle name="Comma 3 8 3 3 3" xfId="8171" xr:uid="{00000000-0005-0000-0000-0000BE1F0000}"/>
    <cellStyle name="Comma 3 8 3 3 4" xfId="8172" xr:uid="{00000000-0005-0000-0000-0000BF1F0000}"/>
    <cellStyle name="Comma 3 8 3 4" xfId="8173" xr:uid="{00000000-0005-0000-0000-0000C01F0000}"/>
    <cellStyle name="Comma 3 8 4" xfId="8174" xr:uid="{00000000-0005-0000-0000-0000C11F0000}"/>
    <cellStyle name="Comma 3 9" xfId="8175" xr:uid="{00000000-0005-0000-0000-0000C21F0000}"/>
    <cellStyle name="Comma 3 9 2" xfId="8176" xr:uid="{00000000-0005-0000-0000-0000C31F0000}"/>
    <cellStyle name="Comma 3 9 2 2" xfId="8177" xr:uid="{00000000-0005-0000-0000-0000C41F0000}"/>
    <cellStyle name="Comma 3 9 2 2 2" xfId="8178" xr:uid="{00000000-0005-0000-0000-0000C51F0000}"/>
    <cellStyle name="Comma 3 9 2 2 3" xfId="8179" xr:uid="{00000000-0005-0000-0000-0000C61F0000}"/>
    <cellStyle name="Comma 3 9 2 2 3 2" xfId="8180" xr:uid="{00000000-0005-0000-0000-0000C71F0000}"/>
    <cellStyle name="Comma 3 9 2 2 3 3" xfId="8181" xr:uid="{00000000-0005-0000-0000-0000C81F0000}"/>
    <cellStyle name="Comma 3 9 2 2 3 4" xfId="8182" xr:uid="{00000000-0005-0000-0000-0000C91F0000}"/>
    <cellStyle name="Comma 3 9 2 2 4" xfId="8183" xr:uid="{00000000-0005-0000-0000-0000CA1F0000}"/>
    <cellStyle name="Comma 3 9 2 3" xfId="8184" xr:uid="{00000000-0005-0000-0000-0000CB1F0000}"/>
    <cellStyle name="Comma 3 9 2 4" xfId="8185" xr:uid="{00000000-0005-0000-0000-0000CC1F0000}"/>
    <cellStyle name="Comma 3 9 2 4 2" xfId="8186" xr:uid="{00000000-0005-0000-0000-0000CD1F0000}"/>
    <cellStyle name="Comma 3 9 2 4 3" xfId="8187" xr:uid="{00000000-0005-0000-0000-0000CE1F0000}"/>
    <cellStyle name="Comma 3 9 2 4 4" xfId="8188" xr:uid="{00000000-0005-0000-0000-0000CF1F0000}"/>
    <cellStyle name="Comma 3 9 2 5" xfId="8189" xr:uid="{00000000-0005-0000-0000-0000D01F0000}"/>
    <cellStyle name="Comma 3 9 3" xfId="8190" xr:uid="{00000000-0005-0000-0000-0000D11F0000}"/>
    <cellStyle name="Comma 3 9 3 2" xfId="8191" xr:uid="{00000000-0005-0000-0000-0000D21F0000}"/>
    <cellStyle name="Comma 3 9 3 3" xfId="8192" xr:uid="{00000000-0005-0000-0000-0000D31F0000}"/>
    <cellStyle name="Comma 3 9 3 3 2" xfId="8193" xr:uid="{00000000-0005-0000-0000-0000D41F0000}"/>
    <cellStyle name="Comma 3 9 3 3 3" xfId="8194" xr:uid="{00000000-0005-0000-0000-0000D51F0000}"/>
    <cellStyle name="Comma 3 9 3 3 4" xfId="8195" xr:uid="{00000000-0005-0000-0000-0000D61F0000}"/>
    <cellStyle name="Comma 3 9 3 4" xfId="8196" xr:uid="{00000000-0005-0000-0000-0000D71F0000}"/>
    <cellStyle name="Comma 3 9 4" xfId="8197" xr:uid="{00000000-0005-0000-0000-0000D81F0000}"/>
    <cellStyle name="Comma 3 9 4 2" xfId="8198" xr:uid="{00000000-0005-0000-0000-0000D91F0000}"/>
    <cellStyle name="Comma 3 9 4 3" xfId="8199" xr:uid="{00000000-0005-0000-0000-0000DA1F0000}"/>
    <cellStyle name="Comma 3_11. Debt" xfId="8200" xr:uid="{00000000-0005-0000-0000-0000DB1F0000}"/>
    <cellStyle name="Comma 30" xfId="8201" xr:uid="{00000000-0005-0000-0000-0000DC1F0000}"/>
    <cellStyle name="Comma 30 2" xfId="8202" xr:uid="{00000000-0005-0000-0000-0000DD1F0000}"/>
    <cellStyle name="Comma 30 2 2" xfId="8203" xr:uid="{00000000-0005-0000-0000-0000DE1F0000}"/>
    <cellStyle name="Comma 30 2 3" xfId="8204" xr:uid="{00000000-0005-0000-0000-0000DF1F0000}"/>
    <cellStyle name="Comma 30 2 3 2" xfId="8205" xr:uid="{00000000-0005-0000-0000-0000E01F0000}"/>
    <cellStyle name="Comma 30 2 3 3" xfId="8206" xr:uid="{00000000-0005-0000-0000-0000E11F0000}"/>
    <cellStyle name="Comma 30 2 3 4" xfId="8207" xr:uid="{00000000-0005-0000-0000-0000E21F0000}"/>
    <cellStyle name="Comma 30 2 4" xfId="8208" xr:uid="{00000000-0005-0000-0000-0000E31F0000}"/>
    <cellStyle name="Comma 30 3" xfId="8209" xr:uid="{00000000-0005-0000-0000-0000E41F0000}"/>
    <cellStyle name="Comma 30 3 2" xfId="8210" xr:uid="{00000000-0005-0000-0000-0000E51F0000}"/>
    <cellStyle name="Comma 30 3 2 2" xfId="8211" xr:uid="{00000000-0005-0000-0000-0000E61F0000}"/>
    <cellStyle name="Comma 30 3 3" xfId="8212" xr:uid="{00000000-0005-0000-0000-0000E71F0000}"/>
    <cellStyle name="Comma 30 3 3 2" xfId="8213" xr:uid="{00000000-0005-0000-0000-0000E81F0000}"/>
    <cellStyle name="Comma 30 3 4" xfId="8214" xr:uid="{00000000-0005-0000-0000-0000E91F0000}"/>
    <cellStyle name="Comma 30 3 4 2" xfId="8215" xr:uid="{00000000-0005-0000-0000-0000EA1F0000}"/>
    <cellStyle name="Comma 30 3 5" xfId="8216" xr:uid="{00000000-0005-0000-0000-0000EB1F0000}"/>
    <cellStyle name="Comma 30 4" xfId="8217" xr:uid="{00000000-0005-0000-0000-0000EC1F0000}"/>
    <cellStyle name="Comma 30 4 2" xfId="8218" xr:uid="{00000000-0005-0000-0000-0000ED1F0000}"/>
    <cellStyle name="Comma 30 4 2 2" xfId="8219" xr:uid="{00000000-0005-0000-0000-0000EE1F0000}"/>
    <cellStyle name="Comma 30 4 3" xfId="8220" xr:uid="{00000000-0005-0000-0000-0000EF1F0000}"/>
    <cellStyle name="Comma 30 4 3 2" xfId="8221" xr:uid="{00000000-0005-0000-0000-0000F01F0000}"/>
    <cellStyle name="Comma 30 4 4" xfId="8222" xr:uid="{00000000-0005-0000-0000-0000F11F0000}"/>
    <cellStyle name="Comma 30 4 4 2" xfId="8223" xr:uid="{00000000-0005-0000-0000-0000F21F0000}"/>
    <cellStyle name="Comma 30 4 5" xfId="8224" xr:uid="{00000000-0005-0000-0000-0000F31F0000}"/>
    <cellStyle name="Comma 30 5" xfId="8225" xr:uid="{00000000-0005-0000-0000-0000F41F0000}"/>
    <cellStyle name="Comma 30 5 2" xfId="8226" xr:uid="{00000000-0005-0000-0000-0000F51F0000}"/>
    <cellStyle name="Comma 30 5 3" xfId="8227" xr:uid="{00000000-0005-0000-0000-0000F61F0000}"/>
    <cellStyle name="Comma 30 6" xfId="8228" xr:uid="{00000000-0005-0000-0000-0000F71F0000}"/>
    <cellStyle name="Comma 30 6 2" xfId="8229" xr:uid="{00000000-0005-0000-0000-0000F81F0000}"/>
    <cellStyle name="Comma 30 7" xfId="8230" xr:uid="{00000000-0005-0000-0000-0000F91F0000}"/>
    <cellStyle name="Comma 30 7 2" xfId="8231" xr:uid="{00000000-0005-0000-0000-0000FA1F0000}"/>
    <cellStyle name="Comma 30 7 3" xfId="8232" xr:uid="{00000000-0005-0000-0000-0000FB1F0000}"/>
    <cellStyle name="Comma 30 7 4" xfId="8233" xr:uid="{00000000-0005-0000-0000-0000FC1F0000}"/>
    <cellStyle name="Comma 30 8" xfId="8234" xr:uid="{00000000-0005-0000-0000-0000FD1F0000}"/>
    <cellStyle name="Comma 30 8 2" xfId="8235" xr:uid="{00000000-0005-0000-0000-0000FE1F0000}"/>
    <cellStyle name="Comma 31" xfId="8236" xr:uid="{00000000-0005-0000-0000-0000FF1F0000}"/>
    <cellStyle name="Comma 31 2" xfId="8237" xr:uid="{00000000-0005-0000-0000-000000200000}"/>
    <cellStyle name="Comma 31 2 2" xfId="8238" xr:uid="{00000000-0005-0000-0000-000001200000}"/>
    <cellStyle name="Comma 31 2 3" xfId="8239" xr:uid="{00000000-0005-0000-0000-000002200000}"/>
    <cellStyle name="Comma 31 2 4" xfId="8240" xr:uid="{00000000-0005-0000-0000-000003200000}"/>
    <cellStyle name="Comma 31 3" xfId="8241" xr:uid="{00000000-0005-0000-0000-000004200000}"/>
    <cellStyle name="Comma 32" xfId="8242" xr:uid="{00000000-0005-0000-0000-000005200000}"/>
    <cellStyle name="Comma 32 2" xfId="8243" xr:uid="{00000000-0005-0000-0000-000006200000}"/>
    <cellStyle name="Comma 32 3" xfId="8244" xr:uid="{00000000-0005-0000-0000-000007200000}"/>
    <cellStyle name="Comma 32 3 2" xfId="8245" xr:uid="{00000000-0005-0000-0000-000008200000}"/>
    <cellStyle name="Comma 32 4" xfId="8246" xr:uid="{00000000-0005-0000-0000-000009200000}"/>
    <cellStyle name="Comma 32 4 2" xfId="8247" xr:uid="{00000000-0005-0000-0000-00000A200000}"/>
    <cellStyle name="Comma 32 4 3" xfId="8248" xr:uid="{00000000-0005-0000-0000-00000B200000}"/>
    <cellStyle name="Comma 32 4 4" xfId="8249" xr:uid="{00000000-0005-0000-0000-00000C200000}"/>
    <cellStyle name="Comma 32 5" xfId="8250" xr:uid="{00000000-0005-0000-0000-00000D200000}"/>
    <cellStyle name="Comma 32 5 2" xfId="8251" xr:uid="{00000000-0005-0000-0000-00000E200000}"/>
    <cellStyle name="Comma 32 5 3" xfId="8252" xr:uid="{00000000-0005-0000-0000-00000F200000}"/>
    <cellStyle name="Comma 33" xfId="8253" xr:uid="{00000000-0005-0000-0000-000010200000}"/>
    <cellStyle name="Comma 33 2" xfId="8254" xr:uid="{00000000-0005-0000-0000-000011200000}"/>
    <cellStyle name="Comma 33 3" xfId="8255" xr:uid="{00000000-0005-0000-0000-000012200000}"/>
    <cellStyle name="Comma 33 3 2" xfId="8256" xr:uid="{00000000-0005-0000-0000-000013200000}"/>
    <cellStyle name="Comma 33 4" xfId="8257" xr:uid="{00000000-0005-0000-0000-000014200000}"/>
    <cellStyle name="Comma 33 4 2" xfId="8258" xr:uid="{00000000-0005-0000-0000-000015200000}"/>
    <cellStyle name="Comma 33 4 3" xfId="8259" xr:uid="{00000000-0005-0000-0000-000016200000}"/>
    <cellStyle name="Comma 33 4 4" xfId="8260" xr:uid="{00000000-0005-0000-0000-000017200000}"/>
    <cellStyle name="Comma 33 5" xfId="8261" xr:uid="{00000000-0005-0000-0000-000018200000}"/>
    <cellStyle name="Comma 33 5 2" xfId="8262" xr:uid="{00000000-0005-0000-0000-000019200000}"/>
    <cellStyle name="Comma 33 5 3" xfId="8263" xr:uid="{00000000-0005-0000-0000-00001A200000}"/>
    <cellStyle name="Comma 34" xfId="8264" xr:uid="{00000000-0005-0000-0000-00001B200000}"/>
    <cellStyle name="Comma 34 2" xfId="8265" xr:uid="{00000000-0005-0000-0000-00001C200000}"/>
    <cellStyle name="Comma 34 3" xfId="8266" xr:uid="{00000000-0005-0000-0000-00001D200000}"/>
    <cellStyle name="Comma 34 3 2" xfId="8267" xr:uid="{00000000-0005-0000-0000-00001E200000}"/>
    <cellStyle name="Comma 34 4" xfId="8268" xr:uid="{00000000-0005-0000-0000-00001F200000}"/>
    <cellStyle name="Comma 34 4 2" xfId="8269" xr:uid="{00000000-0005-0000-0000-000020200000}"/>
    <cellStyle name="Comma 34 4 3" xfId="8270" xr:uid="{00000000-0005-0000-0000-000021200000}"/>
    <cellStyle name="Comma 34 4 4" xfId="8271" xr:uid="{00000000-0005-0000-0000-000022200000}"/>
    <cellStyle name="Comma 34 5" xfId="8272" xr:uid="{00000000-0005-0000-0000-000023200000}"/>
    <cellStyle name="Comma 34 5 2" xfId="8273" xr:uid="{00000000-0005-0000-0000-000024200000}"/>
    <cellStyle name="Comma 34 5 3" xfId="8274" xr:uid="{00000000-0005-0000-0000-000025200000}"/>
    <cellStyle name="Comma 35" xfId="8275" xr:uid="{00000000-0005-0000-0000-000026200000}"/>
    <cellStyle name="Comma 35 2" xfId="8276" xr:uid="{00000000-0005-0000-0000-000027200000}"/>
    <cellStyle name="Comma 35 3" xfId="8277" xr:uid="{00000000-0005-0000-0000-000028200000}"/>
    <cellStyle name="Comma 35 3 2" xfId="8278" xr:uid="{00000000-0005-0000-0000-000029200000}"/>
    <cellStyle name="Comma 35 3 3" xfId="8279" xr:uid="{00000000-0005-0000-0000-00002A200000}"/>
    <cellStyle name="Comma 35 3 4" xfId="8280" xr:uid="{00000000-0005-0000-0000-00002B200000}"/>
    <cellStyle name="Comma 35 4" xfId="8281" xr:uid="{00000000-0005-0000-0000-00002C200000}"/>
    <cellStyle name="Comma 35 4 2" xfId="8282" xr:uid="{00000000-0005-0000-0000-00002D200000}"/>
    <cellStyle name="Comma 35 4 3" xfId="8283" xr:uid="{00000000-0005-0000-0000-00002E200000}"/>
    <cellStyle name="Comma 36" xfId="8284" xr:uid="{00000000-0005-0000-0000-00002F200000}"/>
    <cellStyle name="Comma 36 2" xfId="8285" xr:uid="{00000000-0005-0000-0000-000030200000}"/>
    <cellStyle name="Comma 36 3" xfId="8286" xr:uid="{00000000-0005-0000-0000-000031200000}"/>
    <cellStyle name="Comma 36 3 2" xfId="8287" xr:uid="{00000000-0005-0000-0000-000032200000}"/>
    <cellStyle name="Comma 36 3 3" xfId="8288" xr:uid="{00000000-0005-0000-0000-000033200000}"/>
    <cellStyle name="Comma 36 3 4" xfId="8289" xr:uid="{00000000-0005-0000-0000-000034200000}"/>
    <cellStyle name="Comma 36 4" xfId="8290" xr:uid="{00000000-0005-0000-0000-000035200000}"/>
    <cellStyle name="Comma 36 4 2" xfId="8291" xr:uid="{00000000-0005-0000-0000-000036200000}"/>
    <cellStyle name="Comma 36 4 3" xfId="8292" xr:uid="{00000000-0005-0000-0000-000037200000}"/>
    <cellStyle name="Comma 37" xfId="8293" xr:uid="{00000000-0005-0000-0000-000038200000}"/>
    <cellStyle name="Comma 37 2" xfId="8294" xr:uid="{00000000-0005-0000-0000-000039200000}"/>
    <cellStyle name="Comma 37 3" xfId="8295" xr:uid="{00000000-0005-0000-0000-00003A200000}"/>
    <cellStyle name="Comma 37 3 2" xfId="8296" xr:uid="{00000000-0005-0000-0000-00003B200000}"/>
    <cellStyle name="Comma 37 3 3" xfId="8297" xr:uid="{00000000-0005-0000-0000-00003C200000}"/>
    <cellStyle name="Comma 37 3 4" xfId="8298" xr:uid="{00000000-0005-0000-0000-00003D200000}"/>
    <cellStyle name="Comma 37 4" xfId="8299" xr:uid="{00000000-0005-0000-0000-00003E200000}"/>
    <cellStyle name="Comma 37 4 2" xfId="8300" xr:uid="{00000000-0005-0000-0000-00003F200000}"/>
    <cellStyle name="Comma 37 4 3" xfId="8301" xr:uid="{00000000-0005-0000-0000-000040200000}"/>
    <cellStyle name="Comma 38" xfId="8302" xr:uid="{00000000-0005-0000-0000-000041200000}"/>
    <cellStyle name="Comma 38 2" xfId="8303" xr:uid="{00000000-0005-0000-0000-000042200000}"/>
    <cellStyle name="Comma 38 3" xfId="8304" xr:uid="{00000000-0005-0000-0000-000043200000}"/>
    <cellStyle name="Comma 38 3 2" xfId="8305" xr:uid="{00000000-0005-0000-0000-000044200000}"/>
    <cellStyle name="Comma 38 3 3" xfId="8306" xr:uid="{00000000-0005-0000-0000-000045200000}"/>
    <cellStyle name="Comma 38 3 4" xfId="8307" xr:uid="{00000000-0005-0000-0000-000046200000}"/>
    <cellStyle name="Comma 38 4" xfId="8308" xr:uid="{00000000-0005-0000-0000-000047200000}"/>
    <cellStyle name="Comma 38 4 2" xfId="8309" xr:uid="{00000000-0005-0000-0000-000048200000}"/>
    <cellStyle name="Comma 38 4 3" xfId="8310" xr:uid="{00000000-0005-0000-0000-000049200000}"/>
    <cellStyle name="Comma 39" xfId="8311" xr:uid="{00000000-0005-0000-0000-00004A200000}"/>
    <cellStyle name="Comma 39 2" xfId="8312" xr:uid="{00000000-0005-0000-0000-00004B200000}"/>
    <cellStyle name="Comma 39 3" xfId="8313" xr:uid="{00000000-0005-0000-0000-00004C200000}"/>
    <cellStyle name="Comma 39 3 2" xfId="8314" xr:uid="{00000000-0005-0000-0000-00004D200000}"/>
    <cellStyle name="Comma 39 3 3" xfId="8315" xr:uid="{00000000-0005-0000-0000-00004E200000}"/>
    <cellStyle name="Comma 39 3 4" xfId="8316" xr:uid="{00000000-0005-0000-0000-00004F200000}"/>
    <cellStyle name="Comma 39 4" xfId="8317" xr:uid="{00000000-0005-0000-0000-000050200000}"/>
    <cellStyle name="Comma 39 4 2" xfId="8318" xr:uid="{00000000-0005-0000-0000-000051200000}"/>
    <cellStyle name="Comma 39 4 3" xfId="8319" xr:uid="{00000000-0005-0000-0000-000052200000}"/>
    <cellStyle name="Comma 39 5" xfId="8320" xr:uid="{00000000-0005-0000-0000-000053200000}"/>
    <cellStyle name="Comma 4" xfId="9" xr:uid="{00000000-0005-0000-0000-000054200000}"/>
    <cellStyle name="Comma 4 10" xfId="8321" xr:uid="{00000000-0005-0000-0000-000055200000}"/>
    <cellStyle name="Comma 4 10 2" xfId="8322" xr:uid="{00000000-0005-0000-0000-000056200000}"/>
    <cellStyle name="Comma 4 11" xfId="8323" xr:uid="{00000000-0005-0000-0000-000057200000}"/>
    <cellStyle name="Comma 4 11 2" xfId="8324" xr:uid="{00000000-0005-0000-0000-000058200000}"/>
    <cellStyle name="Comma 4 12" xfId="8325" xr:uid="{00000000-0005-0000-0000-000059200000}"/>
    <cellStyle name="Comma 4 12 2" xfId="8326" xr:uid="{00000000-0005-0000-0000-00005A200000}"/>
    <cellStyle name="Comma 4 13" xfId="8327" xr:uid="{00000000-0005-0000-0000-00005B200000}"/>
    <cellStyle name="Comma 4 2" xfId="37" xr:uid="{00000000-0005-0000-0000-00005C200000}"/>
    <cellStyle name="Comma 4 2 2" xfId="8328" xr:uid="{00000000-0005-0000-0000-00005D200000}"/>
    <cellStyle name="Comma 4 2 2 2" xfId="8329" xr:uid="{00000000-0005-0000-0000-00005E200000}"/>
    <cellStyle name="Comma 4 2 2 2 2" xfId="8330" xr:uid="{00000000-0005-0000-0000-00005F200000}"/>
    <cellStyle name="Comma 4 2 2 2 3" xfId="8331" xr:uid="{00000000-0005-0000-0000-000060200000}"/>
    <cellStyle name="Comma 4 2 2 2 3 2" xfId="8332" xr:uid="{00000000-0005-0000-0000-000061200000}"/>
    <cellStyle name="Comma 4 2 2 2 4" xfId="8333" xr:uid="{00000000-0005-0000-0000-000062200000}"/>
    <cellStyle name="Comma 4 2 2 2 4 2" xfId="8334" xr:uid="{00000000-0005-0000-0000-000063200000}"/>
    <cellStyle name="Comma 4 2 2 3" xfId="8335" xr:uid="{00000000-0005-0000-0000-000064200000}"/>
    <cellStyle name="Comma 4 2 2 4" xfId="8336" xr:uid="{00000000-0005-0000-0000-000065200000}"/>
    <cellStyle name="Comma 4 2 2 4 2" xfId="8337" xr:uid="{00000000-0005-0000-0000-000066200000}"/>
    <cellStyle name="Comma 4 2 2 4 3" xfId="8338" xr:uid="{00000000-0005-0000-0000-000067200000}"/>
    <cellStyle name="Comma 4 2 2 4 3 2" xfId="8339" xr:uid="{00000000-0005-0000-0000-000068200000}"/>
    <cellStyle name="Comma 4 2 2 4 4" xfId="8340" xr:uid="{00000000-0005-0000-0000-000069200000}"/>
    <cellStyle name="Comma 4 2 2 4 4 2" xfId="8341" xr:uid="{00000000-0005-0000-0000-00006A200000}"/>
    <cellStyle name="Comma 4 2 2 4 4 3" xfId="8342" xr:uid="{00000000-0005-0000-0000-00006B200000}"/>
    <cellStyle name="Comma 4 2 2 5" xfId="8343" xr:uid="{00000000-0005-0000-0000-00006C200000}"/>
    <cellStyle name="Comma 4 2 2 6" xfId="8344" xr:uid="{00000000-0005-0000-0000-00006D200000}"/>
    <cellStyle name="Comma 4 2 2 6 2" xfId="8345" xr:uid="{00000000-0005-0000-0000-00006E200000}"/>
    <cellStyle name="Comma 4 2 2 7" xfId="8346" xr:uid="{00000000-0005-0000-0000-00006F200000}"/>
    <cellStyle name="Comma 4 2 3" xfId="8347" xr:uid="{00000000-0005-0000-0000-000070200000}"/>
    <cellStyle name="Comma 4 2 4" xfId="8348" xr:uid="{00000000-0005-0000-0000-000071200000}"/>
    <cellStyle name="Comma 4 2 5" xfId="8349" xr:uid="{00000000-0005-0000-0000-000072200000}"/>
    <cellStyle name="Comma 4 2 6" xfId="8350" xr:uid="{00000000-0005-0000-0000-000073200000}"/>
    <cellStyle name="Comma 4 3" xfId="8351" xr:uid="{00000000-0005-0000-0000-000074200000}"/>
    <cellStyle name="Comma 4 3 2" xfId="8352" xr:uid="{00000000-0005-0000-0000-000075200000}"/>
    <cellStyle name="Comma 4 3 3" xfId="8353" xr:uid="{00000000-0005-0000-0000-000076200000}"/>
    <cellStyle name="Comma 4 4" xfId="8354" xr:uid="{00000000-0005-0000-0000-000077200000}"/>
    <cellStyle name="Comma 4 4 2" xfId="8355" xr:uid="{00000000-0005-0000-0000-000078200000}"/>
    <cellStyle name="Comma 4 4 2 2" xfId="8356" xr:uid="{00000000-0005-0000-0000-000079200000}"/>
    <cellStyle name="Comma 4 4 2 2 2" xfId="8357" xr:uid="{00000000-0005-0000-0000-00007A200000}"/>
    <cellStyle name="Comma 4 4 2 2 3" xfId="8358" xr:uid="{00000000-0005-0000-0000-00007B200000}"/>
    <cellStyle name="Comma 4 4 2 2 3 2" xfId="8359" xr:uid="{00000000-0005-0000-0000-00007C200000}"/>
    <cellStyle name="Comma 4 4 2 2 3 3" xfId="8360" xr:uid="{00000000-0005-0000-0000-00007D200000}"/>
    <cellStyle name="Comma 4 4 2 2 3 4" xfId="8361" xr:uid="{00000000-0005-0000-0000-00007E200000}"/>
    <cellStyle name="Comma 4 4 2 2 4" xfId="8362" xr:uid="{00000000-0005-0000-0000-00007F200000}"/>
    <cellStyle name="Comma 4 4 2 2 4 2" xfId="8363" xr:uid="{00000000-0005-0000-0000-000080200000}"/>
    <cellStyle name="Comma 4 4 2 2 4 3" xfId="8364" xr:uid="{00000000-0005-0000-0000-000081200000}"/>
    <cellStyle name="Comma 4 4 2 3" xfId="8365" xr:uid="{00000000-0005-0000-0000-000082200000}"/>
    <cellStyle name="Comma 4 4 2 3 2" xfId="8366" xr:uid="{00000000-0005-0000-0000-000083200000}"/>
    <cellStyle name="Comma 4 4 2 3 3" xfId="8367" xr:uid="{00000000-0005-0000-0000-000084200000}"/>
    <cellStyle name="Comma 4 4 2 4" xfId="8368" xr:uid="{00000000-0005-0000-0000-000085200000}"/>
    <cellStyle name="Comma 4 4 2 4 2" xfId="8369" xr:uid="{00000000-0005-0000-0000-000086200000}"/>
    <cellStyle name="Comma 4 4 2 4 3" xfId="8370" xr:uid="{00000000-0005-0000-0000-000087200000}"/>
    <cellStyle name="Comma 4 4 2 4 3 2" xfId="8371" xr:uid="{00000000-0005-0000-0000-000088200000}"/>
    <cellStyle name="Comma 4 4 2 4 3 3" xfId="8372" xr:uid="{00000000-0005-0000-0000-000089200000}"/>
    <cellStyle name="Comma 4 4 2 4 3 4" xfId="8373" xr:uid="{00000000-0005-0000-0000-00008A200000}"/>
    <cellStyle name="Comma 4 4 2 4 4" xfId="8374" xr:uid="{00000000-0005-0000-0000-00008B200000}"/>
    <cellStyle name="Comma 4 4 2 4 4 2" xfId="8375" xr:uid="{00000000-0005-0000-0000-00008C200000}"/>
    <cellStyle name="Comma 4 4 2 4 4 3" xfId="8376" xr:uid="{00000000-0005-0000-0000-00008D200000}"/>
    <cellStyle name="Comma 4 4 2 4 5" xfId="8377" xr:uid="{00000000-0005-0000-0000-00008E200000}"/>
    <cellStyle name="Comma 4 4 2 5" xfId="8378" xr:uid="{00000000-0005-0000-0000-00008F200000}"/>
    <cellStyle name="Comma 4 4 2 6" xfId="8379" xr:uid="{00000000-0005-0000-0000-000090200000}"/>
    <cellStyle name="Comma 4 4 2 6 2" xfId="8380" xr:uid="{00000000-0005-0000-0000-000091200000}"/>
    <cellStyle name="Comma 4 4 2 6 3" xfId="8381" xr:uid="{00000000-0005-0000-0000-000092200000}"/>
    <cellStyle name="Comma 4 4 2 6 4" xfId="8382" xr:uid="{00000000-0005-0000-0000-000093200000}"/>
    <cellStyle name="Comma 4 4 2 7" xfId="8383" xr:uid="{00000000-0005-0000-0000-000094200000}"/>
    <cellStyle name="Comma 4 4 2 7 2" xfId="8384" xr:uid="{00000000-0005-0000-0000-000095200000}"/>
    <cellStyle name="Comma 4 4 2 7 3" xfId="8385" xr:uid="{00000000-0005-0000-0000-000096200000}"/>
    <cellStyle name="Comma 4 4 2 8" xfId="8386" xr:uid="{00000000-0005-0000-0000-000097200000}"/>
    <cellStyle name="Comma 4 4 3" xfId="8387" xr:uid="{00000000-0005-0000-0000-000098200000}"/>
    <cellStyle name="Comma 4 4 3 2" xfId="8388" xr:uid="{00000000-0005-0000-0000-000099200000}"/>
    <cellStyle name="Comma 4 4 3 3" xfId="8389" xr:uid="{00000000-0005-0000-0000-00009A200000}"/>
    <cellStyle name="Comma 4 4 3 4" xfId="8390" xr:uid="{00000000-0005-0000-0000-00009B200000}"/>
    <cellStyle name="Comma 4 4 4" xfId="8391" xr:uid="{00000000-0005-0000-0000-00009C200000}"/>
    <cellStyle name="Comma 4 4 4 2" xfId="8392" xr:uid="{00000000-0005-0000-0000-00009D200000}"/>
    <cellStyle name="Comma 4 4 4 3" xfId="8393" xr:uid="{00000000-0005-0000-0000-00009E200000}"/>
    <cellStyle name="Comma 4 4 4 4" xfId="8394" xr:uid="{00000000-0005-0000-0000-00009F200000}"/>
    <cellStyle name="Comma 4 4 5" xfId="8395" xr:uid="{00000000-0005-0000-0000-0000A0200000}"/>
    <cellStyle name="Comma 4 4_BS Summary" xfId="8396" xr:uid="{00000000-0005-0000-0000-0000A1200000}"/>
    <cellStyle name="Comma 4 5" xfId="8397" xr:uid="{00000000-0005-0000-0000-0000A2200000}"/>
    <cellStyle name="Comma 4 5 2" xfId="8398" xr:uid="{00000000-0005-0000-0000-0000A3200000}"/>
    <cellStyle name="Comma 4 5 2 2" xfId="8399" xr:uid="{00000000-0005-0000-0000-0000A4200000}"/>
    <cellStyle name="Comma 4 5 2 3" xfId="8400" xr:uid="{00000000-0005-0000-0000-0000A5200000}"/>
    <cellStyle name="Comma 4 5 2 3 2" xfId="8401" xr:uid="{00000000-0005-0000-0000-0000A6200000}"/>
    <cellStyle name="Comma 4 5 2 3 3" xfId="8402" xr:uid="{00000000-0005-0000-0000-0000A7200000}"/>
    <cellStyle name="Comma 4 5 2 3 4" xfId="8403" xr:uid="{00000000-0005-0000-0000-0000A8200000}"/>
    <cellStyle name="Comma 4 5 2 4" xfId="8404" xr:uid="{00000000-0005-0000-0000-0000A9200000}"/>
    <cellStyle name="Comma 4 5 2 4 2" xfId="8405" xr:uid="{00000000-0005-0000-0000-0000AA200000}"/>
    <cellStyle name="Comma 4 5 2 4 3" xfId="8406" xr:uid="{00000000-0005-0000-0000-0000AB200000}"/>
    <cellStyle name="Comma 4 5 3" xfId="8407" xr:uid="{00000000-0005-0000-0000-0000AC200000}"/>
    <cellStyle name="Comma 4 5 3 2" xfId="8408" xr:uid="{00000000-0005-0000-0000-0000AD200000}"/>
    <cellStyle name="Comma 4 5 3 3" xfId="8409" xr:uid="{00000000-0005-0000-0000-0000AE200000}"/>
    <cellStyle name="Comma 4 5 4" xfId="8410" xr:uid="{00000000-0005-0000-0000-0000AF200000}"/>
    <cellStyle name="Comma 4 5 4 2" xfId="8411" xr:uid="{00000000-0005-0000-0000-0000B0200000}"/>
    <cellStyle name="Comma 4 5 4 3" xfId="8412" xr:uid="{00000000-0005-0000-0000-0000B1200000}"/>
    <cellStyle name="Comma 4 5 4 4" xfId="8413" xr:uid="{00000000-0005-0000-0000-0000B2200000}"/>
    <cellStyle name="Comma 4 5 5" xfId="8414" xr:uid="{00000000-0005-0000-0000-0000B3200000}"/>
    <cellStyle name="Comma 4 5 5 2" xfId="8415" xr:uid="{00000000-0005-0000-0000-0000B4200000}"/>
    <cellStyle name="Comma 4 5 5 3" xfId="8416" xr:uid="{00000000-0005-0000-0000-0000B5200000}"/>
    <cellStyle name="Comma 4 6" xfId="8417" xr:uid="{00000000-0005-0000-0000-0000B6200000}"/>
    <cellStyle name="Comma 4 6 2" xfId="8418" xr:uid="{00000000-0005-0000-0000-0000B7200000}"/>
    <cellStyle name="Comma 4 6 2 2" xfId="8419" xr:uid="{00000000-0005-0000-0000-0000B8200000}"/>
    <cellStyle name="Comma 4 6 2 3" xfId="8420" xr:uid="{00000000-0005-0000-0000-0000B9200000}"/>
    <cellStyle name="Comma 4 6 2 3 2" xfId="8421" xr:uid="{00000000-0005-0000-0000-0000BA200000}"/>
    <cellStyle name="Comma 4 6 2 4" xfId="8422" xr:uid="{00000000-0005-0000-0000-0000BB200000}"/>
    <cellStyle name="Comma 4 6 2 4 2" xfId="8423" xr:uid="{00000000-0005-0000-0000-0000BC200000}"/>
    <cellStyle name="Comma 4 6 3" xfId="8424" xr:uid="{00000000-0005-0000-0000-0000BD200000}"/>
    <cellStyle name="Comma 4 6 4" xfId="8425" xr:uid="{00000000-0005-0000-0000-0000BE200000}"/>
    <cellStyle name="Comma 4 6 4 2" xfId="8426" xr:uid="{00000000-0005-0000-0000-0000BF200000}"/>
    <cellStyle name="Comma 4 6 5" xfId="8427" xr:uid="{00000000-0005-0000-0000-0000C0200000}"/>
    <cellStyle name="Comma 4 7" xfId="8428" xr:uid="{00000000-0005-0000-0000-0000C1200000}"/>
    <cellStyle name="Comma 4 8" xfId="8429" xr:uid="{00000000-0005-0000-0000-0000C2200000}"/>
    <cellStyle name="Comma 4 8 2" xfId="8430" xr:uid="{00000000-0005-0000-0000-0000C3200000}"/>
    <cellStyle name="Comma 4 8 2 2" xfId="8431" xr:uid="{00000000-0005-0000-0000-0000C4200000}"/>
    <cellStyle name="Comma 4 8 2 2 2" xfId="8432" xr:uid="{00000000-0005-0000-0000-0000C5200000}"/>
    <cellStyle name="Comma 4 8 2 3" xfId="8433" xr:uid="{00000000-0005-0000-0000-0000C6200000}"/>
    <cellStyle name="Comma 4 8 2 3 2" xfId="8434" xr:uid="{00000000-0005-0000-0000-0000C7200000}"/>
    <cellStyle name="Comma 4 8 2 4" xfId="8435" xr:uid="{00000000-0005-0000-0000-0000C8200000}"/>
    <cellStyle name="Comma 4 8 2 4 2" xfId="8436" xr:uid="{00000000-0005-0000-0000-0000C9200000}"/>
    <cellStyle name="Comma 4 8 2 5" xfId="8437" xr:uid="{00000000-0005-0000-0000-0000CA200000}"/>
    <cellStyle name="Comma 4 8 3" xfId="8438" xr:uid="{00000000-0005-0000-0000-0000CB200000}"/>
    <cellStyle name="Comma 4 8 3 2" xfId="8439" xr:uid="{00000000-0005-0000-0000-0000CC200000}"/>
    <cellStyle name="Comma 4 8 3 2 2" xfId="8440" xr:uid="{00000000-0005-0000-0000-0000CD200000}"/>
    <cellStyle name="Comma 4 8 3 3" xfId="8441" xr:uid="{00000000-0005-0000-0000-0000CE200000}"/>
    <cellStyle name="Comma 4 8 3 3 2" xfId="8442" xr:uid="{00000000-0005-0000-0000-0000CF200000}"/>
    <cellStyle name="Comma 4 8 3 4" xfId="8443" xr:uid="{00000000-0005-0000-0000-0000D0200000}"/>
    <cellStyle name="Comma 4 8 3 4 2" xfId="8444" xr:uid="{00000000-0005-0000-0000-0000D1200000}"/>
    <cellStyle name="Comma 4 8 3 5" xfId="8445" xr:uid="{00000000-0005-0000-0000-0000D2200000}"/>
    <cellStyle name="Comma 4 8 4" xfId="8446" xr:uid="{00000000-0005-0000-0000-0000D3200000}"/>
    <cellStyle name="Comma 4 8 4 2" xfId="8447" xr:uid="{00000000-0005-0000-0000-0000D4200000}"/>
    <cellStyle name="Comma 4 8 4 3" xfId="8448" xr:uid="{00000000-0005-0000-0000-0000D5200000}"/>
    <cellStyle name="Comma 4 8 5" xfId="8449" xr:uid="{00000000-0005-0000-0000-0000D6200000}"/>
    <cellStyle name="Comma 4 8 5 2" xfId="8450" xr:uid="{00000000-0005-0000-0000-0000D7200000}"/>
    <cellStyle name="Comma 4 8 6" xfId="8451" xr:uid="{00000000-0005-0000-0000-0000D8200000}"/>
    <cellStyle name="Comma 4 8 6 2" xfId="8452" xr:uid="{00000000-0005-0000-0000-0000D9200000}"/>
    <cellStyle name="Comma 4 9" xfId="8453" xr:uid="{00000000-0005-0000-0000-0000DA200000}"/>
    <cellStyle name="Comma 4 9 2" xfId="8454" xr:uid="{00000000-0005-0000-0000-0000DB200000}"/>
    <cellStyle name="Comma 4 9 3" xfId="8455" xr:uid="{00000000-0005-0000-0000-0000DC200000}"/>
    <cellStyle name="Comma 4_BS Summary" xfId="8456" xr:uid="{00000000-0005-0000-0000-0000DD200000}"/>
    <cellStyle name="Comma 40" xfId="8457" xr:uid="{00000000-0005-0000-0000-0000DE200000}"/>
    <cellStyle name="Comma 40 2" xfId="8458" xr:uid="{00000000-0005-0000-0000-0000DF200000}"/>
    <cellStyle name="Comma 40 2 2" xfId="8459" xr:uid="{00000000-0005-0000-0000-0000E0200000}"/>
    <cellStyle name="Comma 40 3" xfId="8460" xr:uid="{00000000-0005-0000-0000-0000E1200000}"/>
    <cellStyle name="Comma 40 3 2" xfId="8461" xr:uid="{00000000-0005-0000-0000-0000E2200000}"/>
    <cellStyle name="Comma 40 3 3" xfId="8462" xr:uid="{00000000-0005-0000-0000-0000E3200000}"/>
    <cellStyle name="Comma 40 3 4" xfId="8463" xr:uid="{00000000-0005-0000-0000-0000E4200000}"/>
    <cellStyle name="Comma 40 4" xfId="8464" xr:uid="{00000000-0005-0000-0000-0000E5200000}"/>
    <cellStyle name="Comma 41" xfId="8465" xr:uid="{00000000-0005-0000-0000-0000E6200000}"/>
    <cellStyle name="Comma 41 2" xfId="8466" xr:uid="{00000000-0005-0000-0000-0000E7200000}"/>
    <cellStyle name="Comma 41 2 2" xfId="8467" xr:uid="{00000000-0005-0000-0000-0000E8200000}"/>
    <cellStyle name="Comma 41 3" xfId="8468" xr:uid="{00000000-0005-0000-0000-0000E9200000}"/>
    <cellStyle name="Comma 41 3 2" xfId="8469" xr:uid="{00000000-0005-0000-0000-0000EA200000}"/>
    <cellStyle name="Comma 41 3 3" xfId="8470" xr:uid="{00000000-0005-0000-0000-0000EB200000}"/>
    <cellStyle name="Comma 41 3 4" xfId="8471" xr:uid="{00000000-0005-0000-0000-0000EC200000}"/>
    <cellStyle name="Comma 41 4" xfId="8472" xr:uid="{00000000-0005-0000-0000-0000ED200000}"/>
    <cellStyle name="Comma 42" xfId="8473" xr:uid="{00000000-0005-0000-0000-0000EE200000}"/>
    <cellStyle name="Comma 42 2" xfId="8474" xr:uid="{00000000-0005-0000-0000-0000EF200000}"/>
    <cellStyle name="Comma 42 2 2" xfId="8475" xr:uid="{00000000-0005-0000-0000-0000F0200000}"/>
    <cellStyle name="Comma 42 3" xfId="8476" xr:uid="{00000000-0005-0000-0000-0000F1200000}"/>
    <cellStyle name="Comma 42 3 2" xfId="8477" xr:uid="{00000000-0005-0000-0000-0000F2200000}"/>
    <cellStyle name="Comma 42 3 3" xfId="8478" xr:uid="{00000000-0005-0000-0000-0000F3200000}"/>
    <cellStyle name="Comma 42 3 4" xfId="8479" xr:uid="{00000000-0005-0000-0000-0000F4200000}"/>
    <cellStyle name="Comma 42 4" xfId="8480" xr:uid="{00000000-0005-0000-0000-0000F5200000}"/>
    <cellStyle name="Comma 43" xfId="8481" xr:uid="{00000000-0005-0000-0000-0000F6200000}"/>
    <cellStyle name="Comma 43 2" xfId="8482" xr:uid="{00000000-0005-0000-0000-0000F7200000}"/>
    <cellStyle name="Comma 43 2 2" xfId="8483" xr:uid="{00000000-0005-0000-0000-0000F8200000}"/>
    <cellStyle name="Comma 43 3" xfId="8484" xr:uid="{00000000-0005-0000-0000-0000F9200000}"/>
    <cellStyle name="Comma 43 3 2" xfId="8485" xr:uid="{00000000-0005-0000-0000-0000FA200000}"/>
    <cellStyle name="Comma 43 3 3" xfId="8486" xr:uid="{00000000-0005-0000-0000-0000FB200000}"/>
    <cellStyle name="Comma 43 3 4" xfId="8487" xr:uid="{00000000-0005-0000-0000-0000FC200000}"/>
    <cellStyle name="Comma 43 4" xfId="8488" xr:uid="{00000000-0005-0000-0000-0000FD200000}"/>
    <cellStyle name="Comma 44" xfId="8489" xr:uid="{00000000-0005-0000-0000-0000FE200000}"/>
    <cellStyle name="Comma 44 2" xfId="8490" xr:uid="{00000000-0005-0000-0000-0000FF200000}"/>
    <cellStyle name="Comma 44 2 2" xfId="8491" xr:uid="{00000000-0005-0000-0000-000000210000}"/>
    <cellStyle name="Comma 44 3" xfId="8492" xr:uid="{00000000-0005-0000-0000-000001210000}"/>
    <cellStyle name="Comma 44 3 2" xfId="8493" xr:uid="{00000000-0005-0000-0000-000002210000}"/>
    <cellStyle name="Comma 44 3 3" xfId="8494" xr:uid="{00000000-0005-0000-0000-000003210000}"/>
    <cellStyle name="Comma 44 3 4" xfId="8495" xr:uid="{00000000-0005-0000-0000-000004210000}"/>
    <cellStyle name="Comma 44 4" xfId="8496" xr:uid="{00000000-0005-0000-0000-000005210000}"/>
    <cellStyle name="Comma 45" xfId="8497" xr:uid="{00000000-0005-0000-0000-000006210000}"/>
    <cellStyle name="Comma 45 2" xfId="8498" xr:uid="{00000000-0005-0000-0000-000007210000}"/>
    <cellStyle name="Comma 45 2 2" xfId="8499" xr:uid="{00000000-0005-0000-0000-000008210000}"/>
    <cellStyle name="Comma 45 3" xfId="8500" xr:uid="{00000000-0005-0000-0000-000009210000}"/>
    <cellStyle name="Comma 45 3 2" xfId="8501" xr:uid="{00000000-0005-0000-0000-00000A210000}"/>
    <cellStyle name="Comma 45 3 3" xfId="8502" xr:uid="{00000000-0005-0000-0000-00000B210000}"/>
    <cellStyle name="Comma 45 3 4" xfId="8503" xr:uid="{00000000-0005-0000-0000-00000C210000}"/>
    <cellStyle name="Comma 45 4" xfId="8504" xr:uid="{00000000-0005-0000-0000-00000D210000}"/>
    <cellStyle name="Comma 46" xfId="8505" xr:uid="{00000000-0005-0000-0000-00000E210000}"/>
    <cellStyle name="Comma 46 2" xfId="8506" xr:uid="{00000000-0005-0000-0000-00000F210000}"/>
    <cellStyle name="Comma 46 2 2" xfId="8507" xr:uid="{00000000-0005-0000-0000-000010210000}"/>
    <cellStyle name="Comma 46 3" xfId="8508" xr:uid="{00000000-0005-0000-0000-000011210000}"/>
    <cellStyle name="Comma 46 3 2" xfId="8509" xr:uid="{00000000-0005-0000-0000-000012210000}"/>
    <cellStyle name="Comma 46 3 3" xfId="8510" xr:uid="{00000000-0005-0000-0000-000013210000}"/>
    <cellStyle name="Comma 46 3 4" xfId="8511" xr:uid="{00000000-0005-0000-0000-000014210000}"/>
    <cellStyle name="Comma 46 4" xfId="8512" xr:uid="{00000000-0005-0000-0000-000015210000}"/>
    <cellStyle name="Comma 47" xfId="8513" xr:uid="{00000000-0005-0000-0000-000016210000}"/>
    <cellStyle name="Comma 47 2" xfId="8514" xr:uid="{00000000-0005-0000-0000-000017210000}"/>
    <cellStyle name="Comma 47 2 2" xfId="8515" xr:uid="{00000000-0005-0000-0000-000018210000}"/>
    <cellStyle name="Comma 47 3" xfId="8516" xr:uid="{00000000-0005-0000-0000-000019210000}"/>
    <cellStyle name="Comma 47 3 2" xfId="8517" xr:uid="{00000000-0005-0000-0000-00001A210000}"/>
    <cellStyle name="Comma 47 3 3" xfId="8518" xr:uid="{00000000-0005-0000-0000-00001B210000}"/>
    <cellStyle name="Comma 47 3 4" xfId="8519" xr:uid="{00000000-0005-0000-0000-00001C210000}"/>
    <cellStyle name="Comma 47 4" xfId="8520" xr:uid="{00000000-0005-0000-0000-00001D210000}"/>
    <cellStyle name="Comma 48" xfId="8521" xr:uid="{00000000-0005-0000-0000-00001E210000}"/>
    <cellStyle name="Comma 48 2" xfId="8522" xr:uid="{00000000-0005-0000-0000-00001F210000}"/>
    <cellStyle name="Comma 48 2 2" xfId="8523" xr:uid="{00000000-0005-0000-0000-000020210000}"/>
    <cellStyle name="Comma 48 3" xfId="8524" xr:uid="{00000000-0005-0000-0000-000021210000}"/>
    <cellStyle name="Comma 48 3 2" xfId="8525" xr:uid="{00000000-0005-0000-0000-000022210000}"/>
    <cellStyle name="Comma 48 3 3" xfId="8526" xr:uid="{00000000-0005-0000-0000-000023210000}"/>
    <cellStyle name="Comma 48 3 4" xfId="8527" xr:uid="{00000000-0005-0000-0000-000024210000}"/>
    <cellStyle name="Comma 48 4" xfId="8528" xr:uid="{00000000-0005-0000-0000-000025210000}"/>
    <cellStyle name="Comma 49" xfId="8529" xr:uid="{00000000-0005-0000-0000-000026210000}"/>
    <cellStyle name="Comma 49 2" xfId="8530" xr:uid="{00000000-0005-0000-0000-000027210000}"/>
    <cellStyle name="Comma 5" xfId="10" xr:uid="{00000000-0005-0000-0000-000028210000}"/>
    <cellStyle name="Comma 5 2" xfId="8531" xr:uid="{00000000-0005-0000-0000-000029210000}"/>
    <cellStyle name="Comma 5 2 2" xfId="8532" xr:uid="{00000000-0005-0000-0000-00002A210000}"/>
    <cellStyle name="Comma 5 2 2 2" xfId="8533" xr:uid="{00000000-0005-0000-0000-00002B210000}"/>
    <cellStyle name="Comma 5 2 2 2 2" xfId="8534" xr:uid="{00000000-0005-0000-0000-00002C210000}"/>
    <cellStyle name="Comma 5 2 2 3" xfId="8535" xr:uid="{00000000-0005-0000-0000-00002D210000}"/>
    <cellStyle name="Comma 5 2 3" xfId="8536" xr:uid="{00000000-0005-0000-0000-00002E210000}"/>
    <cellStyle name="Comma 5 2 3 2" xfId="8537" xr:uid="{00000000-0005-0000-0000-00002F210000}"/>
    <cellStyle name="Comma 5 2 4" xfId="8538" xr:uid="{00000000-0005-0000-0000-000030210000}"/>
    <cellStyle name="Comma 5 3" xfId="8539" xr:uid="{00000000-0005-0000-0000-000031210000}"/>
    <cellStyle name="Comma 5 3 2" xfId="8540" xr:uid="{00000000-0005-0000-0000-000032210000}"/>
    <cellStyle name="Comma 5 4" xfId="8541" xr:uid="{00000000-0005-0000-0000-000033210000}"/>
    <cellStyle name="Comma 5 4 2" xfId="8542" xr:uid="{00000000-0005-0000-0000-000034210000}"/>
    <cellStyle name="Comma 5 5" xfId="8543" xr:uid="{00000000-0005-0000-0000-000035210000}"/>
    <cellStyle name="Comma 5 5 2" xfId="8544" xr:uid="{00000000-0005-0000-0000-000036210000}"/>
    <cellStyle name="Comma 5 6" xfId="8545" xr:uid="{00000000-0005-0000-0000-000037210000}"/>
    <cellStyle name="Comma 5 7" xfId="8546" xr:uid="{00000000-0005-0000-0000-000038210000}"/>
    <cellStyle name="Comma 50" xfId="8547" xr:uid="{00000000-0005-0000-0000-000039210000}"/>
    <cellStyle name="Comma 50 2" xfId="8548" xr:uid="{00000000-0005-0000-0000-00003A210000}"/>
    <cellStyle name="Comma 51" xfId="8549" xr:uid="{00000000-0005-0000-0000-00003B210000}"/>
    <cellStyle name="Comma 51 2" xfId="8550" xr:uid="{00000000-0005-0000-0000-00003C210000}"/>
    <cellStyle name="Comma 52" xfId="8551" xr:uid="{00000000-0005-0000-0000-00003D210000}"/>
    <cellStyle name="Comma 52 2" xfId="8552" xr:uid="{00000000-0005-0000-0000-00003E210000}"/>
    <cellStyle name="Comma 52 3" xfId="8553" xr:uid="{00000000-0005-0000-0000-00003F210000}"/>
    <cellStyle name="Comma 53" xfId="8554" xr:uid="{00000000-0005-0000-0000-000040210000}"/>
    <cellStyle name="Comma 53 2" xfId="8555" xr:uid="{00000000-0005-0000-0000-000041210000}"/>
    <cellStyle name="Comma 53 3" xfId="8556" xr:uid="{00000000-0005-0000-0000-000042210000}"/>
    <cellStyle name="Comma 54" xfId="8557" xr:uid="{00000000-0005-0000-0000-000043210000}"/>
    <cellStyle name="Comma 54 2" xfId="8558" xr:uid="{00000000-0005-0000-0000-000044210000}"/>
    <cellStyle name="Comma 54 3" xfId="8559" xr:uid="{00000000-0005-0000-0000-000045210000}"/>
    <cellStyle name="Comma 55" xfId="8560" xr:uid="{00000000-0005-0000-0000-000046210000}"/>
    <cellStyle name="Comma 55 2" xfId="8561" xr:uid="{00000000-0005-0000-0000-000047210000}"/>
    <cellStyle name="Comma 56" xfId="8562" xr:uid="{00000000-0005-0000-0000-000048210000}"/>
    <cellStyle name="Comma 56 2" xfId="8563" xr:uid="{00000000-0005-0000-0000-000049210000}"/>
    <cellStyle name="Comma 57" xfId="8564" xr:uid="{00000000-0005-0000-0000-00004A210000}"/>
    <cellStyle name="Comma 57 2" xfId="8565" xr:uid="{00000000-0005-0000-0000-00004B210000}"/>
    <cellStyle name="Comma 58" xfId="8566" xr:uid="{00000000-0005-0000-0000-00004C210000}"/>
    <cellStyle name="Comma 58 2" xfId="8567" xr:uid="{00000000-0005-0000-0000-00004D210000}"/>
    <cellStyle name="Comma 58 3" xfId="8568" xr:uid="{00000000-0005-0000-0000-00004E210000}"/>
    <cellStyle name="Comma 58 4" xfId="8569" xr:uid="{00000000-0005-0000-0000-00004F210000}"/>
    <cellStyle name="Comma 58 5" xfId="8570" xr:uid="{00000000-0005-0000-0000-000050210000}"/>
    <cellStyle name="Comma 59" xfId="8571" xr:uid="{00000000-0005-0000-0000-000051210000}"/>
    <cellStyle name="Comma 59 2" xfId="8572" xr:uid="{00000000-0005-0000-0000-000052210000}"/>
    <cellStyle name="Comma 6" xfId="8573" xr:uid="{00000000-0005-0000-0000-000053210000}"/>
    <cellStyle name="Comma 6 2" xfId="8574" xr:uid="{00000000-0005-0000-0000-000054210000}"/>
    <cellStyle name="Comma 6 2 2" xfId="8575" xr:uid="{00000000-0005-0000-0000-000055210000}"/>
    <cellStyle name="Comma 6 2 2 2" xfId="8576" xr:uid="{00000000-0005-0000-0000-000056210000}"/>
    <cellStyle name="Comma 6 2 2 2 2" xfId="8577" xr:uid="{00000000-0005-0000-0000-000057210000}"/>
    <cellStyle name="Comma 6 2 2 3" xfId="8578" xr:uid="{00000000-0005-0000-0000-000058210000}"/>
    <cellStyle name="Comma 6 2 2 3 2" xfId="8579" xr:uid="{00000000-0005-0000-0000-000059210000}"/>
    <cellStyle name="Comma 6 2 2 3 3" xfId="8580" xr:uid="{00000000-0005-0000-0000-00005A210000}"/>
    <cellStyle name="Comma 6 2 2 3 4" xfId="8581" xr:uid="{00000000-0005-0000-0000-00005B210000}"/>
    <cellStyle name="Comma 6 2 2 4" xfId="8582" xr:uid="{00000000-0005-0000-0000-00005C210000}"/>
    <cellStyle name="Comma 6 2 2 4 2" xfId="8583" xr:uid="{00000000-0005-0000-0000-00005D210000}"/>
    <cellStyle name="Comma 6 2 2 4 3" xfId="8584" xr:uid="{00000000-0005-0000-0000-00005E210000}"/>
    <cellStyle name="Comma 6 2 3" xfId="8585" xr:uid="{00000000-0005-0000-0000-00005F210000}"/>
    <cellStyle name="Comma 6 2 3 2" xfId="8586" xr:uid="{00000000-0005-0000-0000-000060210000}"/>
    <cellStyle name="Comma 6 2 3 2 2" xfId="8587" xr:uid="{00000000-0005-0000-0000-000061210000}"/>
    <cellStyle name="Comma 6 2 3 3" xfId="8588" xr:uid="{00000000-0005-0000-0000-000062210000}"/>
    <cellStyle name="Comma 6 2 4" xfId="8589" xr:uid="{00000000-0005-0000-0000-000063210000}"/>
    <cellStyle name="Comma 6 2 4 2" xfId="8590" xr:uid="{00000000-0005-0000-0000-000064210000}"/>
    <cellStyle name="Comma 6 2 4 3" xfId="8591" xr:uid="{00000000-0005-0000-0000-000065210000}"/>
    <cellStyle name="Comma 6 2 4 4" xfId="8592" xr:uid="{00000000-0005-0000-0000-000066210000}"/>
    <cellStyle name="Comma 6 2 5" xfId="8593" xr:uid="{00000000-0005-0000-0000-000067210000}"/>
    <cellStyle name="Comma 6 2 5 2" xfId="8594" xr:uid="{00000000-0005-0000-0000-000068210000}"/>
    <cellStyle name="Comma 6 2 5 3" xfId="8595" xr:uid="{00000000-0005-0000-0000-000069210000}"/>
    <cellStyle name="Comma 6 3" xfId="8596" xr:uid="{00000000-0005-0000-0000-00006A210000}"/>
    <cellStyle name="Comma 6 3 2" xfId="8597" xr:uid="{00000000-0005-0000-0000-00006B210000}"/>
    <cellStyle name="Comma 6 3 2 2" xfId="8598" xr:uid="{00000000-0005-0000-0000-00006C210000}"/>
    <cellStyle name="Comma 6 3 2 2 2" xfId="8599" xr:uid="{00000000-0005-0000-0000-00006D210000}"/>
    <cellStyle name="Comma 6 3 2 3" xfId="8600" xr:uid="{00000000-0005-0000-0000-00006E210000}"/>
    <cellStyle name="Comma 6 3 2 3 2" xfId="8601" xr:uid="{00000000-0005-0000-0000-00006F210000}"/>
    <cellStyle name="Comma 6 3 2 3 3" xfId="8602" xr:uid="{00000000-0005-0000-0000-000070210000}"/>
    <cellStyle name="Comma 6 3 2 3 4" xfId="8603" xr:uid="{00000000-0005-0000-0000-000071210000}"/>
    <cellStyle name="Comma 6 3 2 4" xfId="8604" xr:uid="{00000000-0005-0000-0000-000072210000}"/>
    <cellStyle name="Comma 6 3 2 4 2" xfId="8605" xr:uid="{00000000-0005-0000-0000-000073210000}"/>
    <cellStyle name="Comma 6 3 2 4 3" xfId="8606" xr:uid="{00000000-0005-0000-0000-000074210000}"/>
    <cellStyle name="Comma 6 3 3" xfId="8607" xr:uid="{00000000-0005-0000-0000-000075210000}"/>
    <cellStyle name="Comma 6 3 3 2" xfId="8608" xr:uid="{00000000-0005-0000-0000-000076210000}"/>
    <cellStyle name="Comma 6 3 3 2 2" xfId="8609" xr:uid="{00000000-0005-0000-0000-000077210000}"/>
    <cellStyle name="Comma 6 3 3 3" xfId="8610" xr:uid="{00000000-0005-0000-0000-000078210000}"/>
    <cellStyle name="Comma 6 3 4" xfId="8611" xr:uid="{00000000-0005-0000-0000-000079210000}"/>
    <cellStyle name="Comma 6 3 4 2" xfId="8612" xr:uid="{00000000-0005-0000-0000-00007A210000}"/>
    <cellStyle name="Comma 6 3 4 3" xfId="8613" xr:uid="{00000000-0005-0000-0000-00007B210000}"/>
    <cellStyle name="Comma 6 3 4 4" xfId="8614" xr:uid="{00000000-0005-0000-0000-00007C210000}"/>
    <cellStyle name="Comma 6 3 5" xfId="8615" xr:uid="{00000000-0005-0000-0000-00007D210000}"/>
    <cellStyle name="Comma 6 3 5 2" xfId="8616" xr:uid="{00000000-0005-0000-0000-00007E210000}"/>
    <cellStyle name="Comma 6 3 5 3" xfId="8617" xr:uid="{00000000-0005-0000-0000-00007F210000}"/>
    <cellStyle name="Comma 6 4" xfId="8618" xr:uid="{00000000-0005-0000-0000-000080210000}"/>
    <cellStyle name="Comma 6 4 2" xfId="8619" xr:uid="{00000000-0005-0000-0000-000081210000}"/>
    <cellStyle name="Comma 6 5" xfId="8620" xr:uid="{00000000-0005-0000-0000-000082210000}"/>
    <cellStyle name="Comma 6 5 2" xfId="8621" xr:uid="{00000000-0005-0000-0000-000083210000}"/>
    <cellStyle name="Comma 6 5 3" xfId="8622" xr:uid="{00000000-0005-0000-0000-000084210000}"/>
    <cellStyle name="Comma 6 6" xfId="8623" xr:uid="{00000000-0005-0000-0000-000085210000}"/>
    <cellStyle name="Comma 60" xfId="8624" xr:uid="{00000000-0005-0000-0000-000086210000}"/>
    <cellStyle name="Comma 60 2" xfId="8625" xr:uid="{00000000-0005-0000-0000-000087210000}"/>
    <cellStyle name="Comma 61" xfId="8626" xr:uid="{00000000-0005-0000-0000-000088210000}"/>
    <cellStyle name="Comma 61 2" xfId="8627" xr:uid="{00000000-0005-0000-0000-000089210000}"/>
    <cellStyle name="Comma 62" xfId="8628" xr:uid="{00000000-0005-0000-0000-00008A210000}"/>
    <cellStyle name="Comma 62 2" xfId="8629" xr:uid="{00000000-0005-0000-0000-00008B210000}"/>
    <cellStyle name="Comma 63" xfId="8630" xr:uid="{00000000-0005-0000-0000-00008C210000}"/>
    <cellStyle name="Comma 63 2" xfId="8631" xr:uid="{00000000-0005-0000-0000-00008D210000}"/>
    <cellStyle name="Comma 63 3" xfId="8632" xr:uid="{00000000-0005-0000-0000-00008E210000}"/>
    <cellStyle name="Comma 63 4" xfId="8633" xr:uid="{00000000-0005-0000-0000-00008F210000}"/>
    <cellStyle name="Comma 64" xfId="8634" xr:uid="{00000000-0005-0000-0000-000090210000}"/>
    <cellStyle name="Comma 64 2" xfId="8635" xr:uid="{00000000-0005-0000-0000-000091210000}"/>
    <cellStyle name="Comma 65" xfId="8636" xr:uid="{00000000-0005-0000-0000-000092210000}"/>
    <cellStyle name="Comma 65 2" xfId="8637" xr:uid="{00000000-0005-0000-0000-000093210000}"/>
    <cellStyle name="Comma 66" xfId="8638" xr:uid="{00000000-0005-0000-0000-000094210000}"/>
    <cellStyle name="Comma 66 2" xfId="8639" xr:uid="{00000000-0005-0000-0000-000095210000}"/>
    <cellStyle name="Comma 67" xfId="8640" xr:uid="{00000000-0005-0000-0000-000096210000}"/>
    <cellStyle name="Comma 67 2" xfId="8641" xr:uid="{00000000-0005-0000-0000-000097210000}"/>
    <cellStyle name="Comma 68" xfId="8642" xr:uid="{00000000-0005-0000-0000-000098210000}"/>
    <cellStyle name="Comma 68 2" xfId="8643" xr:uid="{00000000-0005-0000-0000-000099210000}"/>
    <cellStyle name="Comma 69" xfId="8644" xr:uid="{00000000-0005-0000-0000-00009A210000}"/>
    <cellStyle name="Comma 69 2" xfId="8645" xr:uid="{00000000-0005-0000-0000-00009B210000}"/>
    <cellStyle name="Comma 7" xfId="11" xr:uid="{00000000-0005-0000-0000-00009C210000}"/>
    <cellStyle name="Comma 7 10" xfId="8646" xr:uid="{00000000-0005-0000-0000-00009D210000}"/>
    <cellStyle name="Comma 7 10 2" xfId="8647" xr:uid="{00000000-0005-0000-0000-00009E210000}"/>
    <cellStyle name="Comma 7 11" xfId="8648" xr:uid="{00000000-0005-0000-0000-00009F210000}"/>
    <cellStyle name="Comma 7 11 2" xfId="8649" xr:uid="{00000000-0005-0000-0000-0000A0210000}"/>
    <cellStyle name="Comma 7 12" xfId="8650" xr:uid="{00000000-0005-0000-0000-0000A1210000}"/>
    <cellStyle name="Comma 7 13" xfId="8651" xr:uid="{00000000-0005-0000-0000-0000A2210000}"/>
    <cellStyle name="Comma 7 2" xfId="8652" xr:uid="{00000000-0005-0000-0000-0000A3210000}"/>
    <cellStyle name="Comma 7 2 2" xfId="8653" xr:uid="{00000000-0005-0000-0000-0000A4210000}"/>
    <cellStyle name="Comma 7 2 2 2" xfId="8654" xr:uid="{00000000-0005-0000-0000-0000A5210000}"/>
    <cellStyle name="Comma 7 2 2 2 2" xfId="8655" xr:uid="{00000000-0005-0000-0000-0000A6210000}"/>
    <cellStyle name="Comma 7 2 3" xfId="8656" xr:uid="{00000000-0005-0000-0000-0000A7210000}"/>
    <cellStyle name="Comma 7 2 3 2" xfId="8657" xr:uid="{00000000-0005-0000-0000-0000A8210000}"/>
    <cellStyle name="Comma 7 2 4" xfId="8658" xr:uid="{00000000-0005-0000-0000-0000A9210000}"/>
    <cellStyle name="Comma 7 2_AFS template" xfId="8659" xr:uid="{00000000-0005-0000-0000-0000AA210000}"/>
    <cellStyle name="Comma 7 3" xfId="8660" xr:uid="{00000000-0005-0000-0000-0000AB210000}"/>
    <cellStyle name="Comma 7 3 2" xfId="8661" xr:uid="{00000000-0005-0000-0000-0000AC210000}"/>
    <cellStyle name="Comma 7 3 2 2" xfId="8662" xr:uid="{00000000-0005-0000-0000-0000AD210000}"/>
    <cellStyle name="Comma 7 3 3" xfId="8663" xr:uid="{00000000-0005-0000-0000-0000AE210000}"/>
    <cellStyle name="Comma 7 4" xfId="8664" xr:uid="{00000000-0005-0000-0000-0000AF210000}"/>
    <cellStyle name="Comma 7 4 2" xfId="8665" xr:uid="{00000000-0005-0000-0000-0000B0210000}"/>
    <cellStyle name="Comma 7 5" xfId="8666" xr:uid="{00000000-0005-0000-0000-0000B1210000}"/>
    <cellStyle name="Comma 7 5 2" xfId="8667" xr:uid="{00000000-0005-0000-0000-0000B2210000}"/>
    <cellStyle name="Comma 7 6" xfId="8668" xr:uid="{00000000-0005-0000-0000-0000B3210000}"/>
    <cellStyle name="Comma 7 6 2" xfId="8669" xr:uid="{00000000-0005-0000-0000-0000B4210000}"/>
    <cellStyle name="Comma 7 7" xfId="8670" xr:uid="{00000000-0005-0000-0000-0000B5210000}"/>
    <cellStyle name="Comma 7 7 2" xfId="8671" xr:uid="{00000000-0005-0000-0000-0000B6210000}"/>
    <cellStyle name="Comma 7 8" xfId="8672" xr:uid="{00000000-0005-0000-0000-0000B7210000}"/>
    <cellStyle name="Comma 7 8 2" xfId="8673" xr:uid="{00000000-0005-0000-0000-0000B8210000}"/>
    <cellStyle name="Comma 7 9" xfId="8674" xr:uid="{00000000-0005-0000-0000-0000B9210000}"/>
    <cellStyle name="Comma 7 9 2" xfId="8675" xr:uid="{00000000-0005-0000-0000-0000BA210000}"/>
    <cellStyle name="Comma 7_AFS template" xfId="8676" xr:uid="{00000000-0005-0000-0000-0000BB210000}"/>
    <cellStyle name="Comma 70" xfId="8677" xr:uid="{00000000-0005-0000-0000-0000BC210000}"/>
    <cellStyle name="Comma 70 2" xfId="8678" xr:uid="{00000000-0005-0000-0000-0000BD210000}"/>
    <cellStyle name="Comma 71" xfId="8679" xr:uid="{00000000-0005-0000-0000-0000BE210000}"/>
    <cellStyle name="Comma 71 2" xfId="8680" xr:uid="{00000000-0005-0000-0000-0000BF210000}"/>
    <cellStyle name="Comma 72" xfId="8681" xr:uid="{00000000-0005-0000-0000-0000C0210000}"/>
    <cellStyle name="Comma 72 2" xfId="8682" xr:uid="{00000000-0005-0000-0000-0000C1210000}"/>
    <cellStyle name="Comma 72 3" xfId="8683" xr:uid="{00000000-0005-0000-0000-0000C2210000}"/>
    <cellStyle name="Comma 73" xfId="8684" xr:uid="{00000000-0005-0000-0000-0000C3210000}"/>
    <cellStyle name="Comma 74" xfId="8685" xr:uid="{00000000-0005-0000-0000-0000C4210000}"/>
    <cellStyle name="Comma 75" xfId="8686" xr:uid="{00000000-0005-0000-0000-0000C5210000}"/>
    <cellStyle name="Comma 76" xfId="8687" xr:uid="{00000000-0005-0000-0000-0000C6210000}"/>
    <cellStyle name="Comma 77" xfId="8688" xr:uid="{00000000-0005-0000-0000-0000C7210000}"/>
    <cellStyle name="Comma 78" xfId="8689" xr:uid="{00000000-0005-0000-0000-0000C8210000}"/>
    <cellStyle name="Comma 79" xfId="8690" xr:uid="{00000000-0005-0000-0000-0000C9210000}"/>
    <cellStyle name="Comma 8" xfId="8691" xr:uid="{00000000-0005-0000-0000-0000CA210000}"/>
    <cellStyle name="Comma 8 2" xfId="8692" xr:uid="{00000000-0005-0000-0000-0000CB210000}"/>
    <cellStyle name="Comma 8 2 2" xfId="8693" xr:uid="{00000000-0005-0000-0000-0000CC210000}"/>
    <cellStyle name="Comma 8 2 2 2" xfId="8694" xr:uid="{00000000-0005-0000-0000-0000CD210000}"/>
    <cellStyle name="Comma 8 2 2 3" xfId="8695" xr:uid="{00000000-0005-0000-0000-0000CE210000}"/>
    <cellStyle name="Comma 8 2 3" xfId="8696" xr:uid="{00000000-0005-0000-0000-0000CF210000}"/>
    <cellStyle name="Comma 8 3" xfId="8697" xr:uid="{00000000-0005-0000-0000-0000D0210000}"/>
    <cellStyle name="Comma 8 3 2" xfId="8698" xr:uid="{00000000-0005-0000-0000-0000D1210000}"/>
    <cellStyle name="Comma 8 4" xfId="8699" xr:uid="{00000000-0005-0000-0000-0000D2210000}"/>
    <cellStyle name="Comma 8 4 2" xfId="8700" xr:uid="{00000000-0005-0000-0000-0000D3210000}"/>
    <cellStyle name="Comma 8 4 2 2" xfId="8701" xr:uid="{00000000-0005-0000-0000-0000D4210000}"/>
    <cellStyle name="Comma 8 4 3" xfId="8702" xr:uid="{00000000-0005-0000-0000-0000D5210000}"/>
    <cellStyle name="Comma 8 4 3 2" xfId="8703" xr:uid="{00000000-0005-0000-0000-0000D6210000}"/>
    <cellStyle name="Comma 8 4 3 3" xfId="8704" xr:uid="{00000000-0005-0000-0000-0000D7210000}"/>
    <cellStyle name="Comma 8 4 3 4" xfId="8705" xr:uid="{00000000-0005-0000-0000-0000D8210000}"/>
    <cellStyle name="Comma 8 4 4" xfId="8706" xr:uid="{00000000-0005-0000-0000-0000D9210000}"/>
    <cellStyle name="Comma 8 4 4 2" xfId="8707" xr:uid="{00000000-0005-0000-0000-0000DA210000}"/>
    <cellStyle name="Comma 8 4 4 3" xfId="8708" xr:uid="{00000000-0005-0000-0000-0000DB210000}"/>
    <cellStyle name="Comma 8 5" xfId="8709" xr:uid="{00000000-0005-0000-0000-0000DC210000}"/>
    <cellStyle name="Comma 80" xfId="8710" xr:uid="{00000000-0005-0000-0000-0000DD210000}"/>
    <cellStyle name="Comma 81" xfId="8711" xr:uid="{00000000-0005-0000-0000-0000DE210000}"/>
    <cellStyle name="Comma 82" xfId="8712" xr:uid="{00000000-0005-0000-0000-0000DF210000}"/>
    <cellStyle name="Comma 83" xfId="8713" xr:uid="{00000000-0005-0000-0000-0000E0210000}"/>
    <cellStyle name="Comma 84" xfId="8714" xr:uid="{00000000-0005-0000-0000-0000E1210000}"/>
    <cellStyle name="Comma 85" xfId="8715" xr:uid="{00000000-0005-0000-0000-0000E2210000}"/>
    <cellStyle name="Comma 86" xfId="8716" xr:uid="{00000000-0005-0000-0000-0000E3210000}"/>
    <cellStyle name="Comma 87" xfId="8717" xr:uid="{00000000-0005-0000-0000-0000E4210000}"/>
    <cellStyle name="Comma 87 2" xfId="8718" xr:uid="{00000000-0005-0000-0000-0000E5210000}"/>
    <cellStyle name="Comma 88" xfId="8719" xr:uid="{00000000-0005-0000-0000-0000E6210000}"/>
    <cellStyle name="Comma 88 2" xfId="8720" xr:uid="{00000000-0005-0000-0000-0000E7210000}"/>
    <cellStyle name="Comma 89" xfId="8721" xr:uid="{00000000-0005-0000-0000-0000E8210000}"/>
    <cellStyle name="Comma 9" xfId="8722" xr:uid="{00000000-0005-0000-0000-0000E9210000}"/>
    <cellStyle name="Comma 9 2" xfId="8723" xr:uid="{00000000-0005-0000-0000-0000EA210000}"/>
    <cellStyle name="Comma 9 2 2" xfId="8724" xr:uid="{00000000-0005-0000-0000-0000EB210000}"/>
    <cellStyle name="Comma 9 2 2 2" xfId="8725" xr:uid="{00000000-0005-0000-0000-0000EC210000}"/>
    <cellStyle name="Comma 9 2 3" xfId="8726" xr:uid="{00000000-0005-0000-0000-0000ED210000}"/>
    <cellStyle name="Comma 9 2 3 2" xfId="8727" xr:uid="{00000000-0005-0000-0000-0000EE210000}"/>
    <cellStyle name="Comma 9 2 4" xfId="8728" xr:uid="{00000000-0005-0000-0000-0000EF210000}"/>
    <cellStyle name="Comma 9 2_Expense" xfId="8729" xr:uid="{00000000-0005-0000-0000-0000F0210000}"/>
    <cellStyle name="Comma 9 3" xfId="8730" xr:uid="{00000000-0005-0000-0000-0000F1210000}"/>
    <cellStyle name="Comma 9 3 2" xfId="8731" xr:uid="{00000000-0005-0000-0000-0000F2210000}"/>
    <cellStyle name="Comma 9 3 2 2" xfId="8732" xr:uid="{00000000-0005-0000-0000-0000F3210000}"/>
    <cellStyle name="Comma 9 3 3" xfId="8733" xr:uid="{00000000-0005-0000-0000-0000F4210000}"/>
    <cellStyle name="Comma 9 3 3 2" xfId="8734" xr:uid="{00000000-0005-0000-0000-0000F5210000}"/>
    <cellStyle name="Comma 9 3 3 3" xfId="8735" xr:uid="{00000000-0005-0000-0000-0000F6210000}"/>
    <cellStyle name="Comma 9 3 4" xfId="8736" xr:uid="{00000000-0005-0000-0000-0000F7210000}"/>
    <cellStyle name="Comma 9 4" xfId="8737" xr:uid="{00000000-0005-0000-0000-0000F8210000}"/>
    <cellStyle name="Comma 9 4 2" xfId="8738" xr:uid="{00000000-0005-0000-0000-0000F9210000}"/>
    <cellStyle name="Comma 9 5" xfId="8739" xr:uid="{00000000-0005-0000-0000-0000FA210000}"/>
    <cellStyle name="Comma 9 5 2" xfId="8740" xr:uid="{00000000-0005-0000-0000-0000FB210000}"/>
    <cellStyle name="Comma 9 6" xfId="8741" xr:uid="{00000000-0005-0000-0000-0000FC210000}"/>
    <cellStyle name="Comma 9 7" xfId="8742" xr:uid="{00000000-0005-0000-0000-0000FD210000}"/>
    <cellStyle name="Comma 9 8" xfId="8743" xr:uid="{00000000-0005-0000-0000-0000FE210000}"/>
    <cellStyle name="Comma 9 9" xfId="8744" xr:uid="{00000000-0005-0000-0000-0000FF210000}"/>
    <cellStyle name="Comma 90" xfId="8745" xr:uid="{00000000-0005-0000-0000-000000220000}"/>
    <cellStyle name="Comma 91" xfId="8746" xr:uid="{00000000-0005-0000-0000-000001220000}"/>
    <cellStyle name="Comma 92" xfId="8747" xr:uid="{00000000-0005-0000-0000-000002220000}"/>
    <cellStyle name="Comma 93" xfId="8748" xr:uid="{00000000-0005-0000-0000-000003220000}"/>
    <cellStyle name="Comma 94" xfId="8749" xr:uid="{00000000-0005-0000-0000-000004220000}"/>
    <cellStyle name="Comma 95" xfId="8750" xr:uid="{00000000-0005-0000-0000-000005220000}"/>
    <cellStyle name="Comma 95 2" xfId="8751" xr:uid="{00000000-0005-0000-0000-000006220000}"/>
    <cellStyle name="Comma 96" xfId="8752" xr:uid="{00000000-0005-0000-0000-000007220000}"/>
    <cellStyle name="Comma 97" xfId="8753" xr:uid="{00000000-0005-0000-0000-000008220000}"/>
    <cellStyle name="Comma 98" xfId="8754" xr:uid="{00000000-0005-0000-0000-000009220000}"/>
    <cellStyle name="Comma 99" xfId="8755" xr:uid="{00000000-0005-0000-0000-00000A220000}"/>
    <cellStyle name="CP" xfId="8756" xr:uid="{00000000-0005-0000-0000-00000B220000}"/>
    <cellStyle name="CP 2" xfId="8757" xr:uid="{00000000-0005-0000-0000-00000C220000}"/>
    <cellStyle name="CP2" xfId="8758" xr:uid="{00000000-0005-0000-0000-00000D220000}"/>
    <cellStyle name="CP2 2" xfId="8759" xr:uid="{00000000-0005-0000-0000-00000E220000}"/>
    <cellStyle name="Currenby_5117AH" xfId="12" xr:uid="{00000000-0005-0000-0000-00000F220000}"/>
    <cellStyle name="Currency" xfId="58866" builtinId="4"/>
    <cellStyle name="Currency 10" xfId="8760" xr:uid="{00000000-0005-0000-0000-000011220000}"/>
    <cellStyle name="Currency 10 2" xfId="8761" xr:uid="{00000000-0005-0000-0000-000012220000}"/>
    <cellStyle name="Currency 10 2 2" xfId="8762" xr:uid="{00000000-0005-0000-0000-000013220000}"/>
    <cellStyle name="Currency 10 3 2" xfId="8763" xr:uid="{00000000-0005-0000-0000-000015220000}"/>
    <cellStyle name="Currency 10 4" xfId="8764" xr:uid="{00000000-0005-0000-0000-000016220000}"/>
    <cellStyle name="Currency 11" xfId="8765" xr:uid="{00000000-0005-0000-0000-000017220000}"/>
    <cellStyle name="Currency 11 2" xfId="8766" xr:uid="{00000000-0005-0000-0000-000018220000}"/>
    <cellStyle name="Currency 12" xfId="8767" xr:uid="{00000000-0005-0000-0000-000019220000}"/>
    <cellStyle name="Currency 12 2" xfId="8768" xr:uid="{00000000-0005-0000-0000-00001A220000}"/>
    <cellStyle name="Currency 12 2 2" xfId="8769" xr:uid="{00000000-0005-0000-0000-00001B220000}"/>
    <cellStyle name="Currency 12 2 2 2" xfId="8770" xr:uid="{00000000-0005-0000-0000-00001C220000}"/>
    <cellStyle name="Currency 12 2 2 2 2" xfId="8771" xr:uid="{00000000-0005-0000-0000-00001D220000}"/>
    <cellStyle name="Currency 12 2 2 2 2 2" xfId="8772" xr:uid="{00000000-0005-0000-0000-00001E220000}"/>
    <cellStyle name="Currency 12 2 2 2 2 2 2" xfId="8773" xr:uid="{00000000-0005-0000-0000-00001F220000}"/>
    <cellStyle name="Currency 12 2 2 2 2 3" xfId="8774" xr:uid="{00000000-0005-0000-0000-000020220000}"/>
    <cellStyle name="Currency 12 2 2 2 2 3 2" xfId="8775" xr:uid="{00000000-0005-0000-0000-000021220000}"/>
    <cellStyle name="Currency 12 2 2 2 2 3 3" xfId="8776" xr:uid="{00000000-0005-0000-0000-000022220000}"/>
    <cellStyle name="Currency 12 2 2 2 2 3 4" xfId="8777" xr:uid="{00000000-0005-0000-0000-000023220000}"/>
    <cellStyle name="Currency 12 2 2 2 2 4" xfId="8778" xr:uid="{00000000-0005-0000-0000-000024220000}"/>
    <cellStyle name="Currency 12 2 2 2 3" xfId="8779" xr:uid="{00000000-0005-0000-0000-000025220000}"/>
    <cellStyle name="Currency 12 2 2 2 3 2" xfId="8780" xr:uid="{00000000-0005-0000-0000-000026220000}"/>
    <cellStyle name="Currency 12 2 2 2 4" xfId="8781" xr:uid="{00000000-0005-0000-0000-000027220000}"/>
    <cellStyle name="Currency 12 2 2 2 4 2" xfId="8782" xr:uid="{00000000-0005-0000-0000-000028220000}"/>
    <cellStyle name="Currency 12 2 2 2 4 3" xfId="8783" xr:uid="{00000000-0005-0000-0000-000029220000}"/>
    <cellStyle name="Currency 12 2 2 2 4 4" xfId="8784" xr:uid="{00000000-0005-0000-0000-00002A220000}"/>
    <cellStyle name="Currency 12 2 2 2 5" xfId="8785" xr:uid="{00000000-0005-0000-0000-00002B220000}"/>
    <cellStyle name="Currency 12 2 2 2 5 2" xfId="8786" xr:uid="{00000000-0005-0000-0000-00002C220000}"/>
    <cellStyle name="Currency 12 2 2 2 5 3" xfId="8787" xr:uid="{00000000-0005-0000-0000-00002D220000}"/>
    <cellStyle name="Currency 12 2 2 3" xfId="8788" xr:uid="{00000000-0005-0000-0000-00002E220000}"/>
    <cellStyle name="Currency 12 2 2 3 2" xfId="8789" xr:uid="{00000000-0005-0000-0000-00002F220000}"/>
    <cellStyle name="Currency 12 2 2 3 2 2" xfId="8790" xr:uid="{00000000-0005-0000-0000-000030220000}"/>
    <cellStyle name="Currency 12 2 2 3 3" xfId="8791" xr:uid="{00000000-0005-0000-0000-000031220000}"/>
    <cellStyle name="Currency 12 2 2 3 3 2" xfId="8792" xr:uid="{00000000-0005-0000-0000-000032220000}"/>
    <cellStyle name="Currency 12 2 2 4" xfId="8793" xr:uid="{00000000-0005-0000-0000-000033220000}"/>
    <cellStyle name="Currency 12 2 2 4 2" xfId="8794" xr:uid="{00000000-0005-0000-0000-000034220000}"/>
    <cellStyle name="Currency 12 2 2 5" xfId="8795" xr:uid="{00000000-0005-0000-0000-000035220000}"/>
    <cellStyle name="Currency 12 2 2 5 2" xfId="8796" xr:uid="{00000000-0005-0000-0000-000036220000}"/>
    <cellStyle name="Currency 12 2 2 5 3" xfId="8797" xr:uid="{00000000-0005-0000-0000-000037220000}"/>
    <cellStyle name="Currency 12 2 2 5 4" xfId="8798" xr:uid="{00000000-0005-0000-0000-000038220000}"/>
    <cellStyle name="Currency 12 2 2 6" xfId="8799" xr:uid="{00000000-0005-0000-0000-000039220000}"/>
    <cellStyle name="Currency 12 2 2 6 2" xfId="8800" xr:uid="{00000000-0005-0000-0000-00003A220000}"/>
    <cellStyle name="Currency 12 2 2 6 3" xfId="8801" xr:uid="{00000000-0005-0000-0000-00003B220000}"/>
    <cellStyle name="Currency 12 2 2 7" xfId="8802" xr:uid="{00000000-0005-0000-0000-00003C220000}"/>
    <cellStyle name="Currency 12 2 2 8" xfId="8803" xr:uid="{00000000-0005-0000-0000-00003D220000}"/>
    <cellStyle name="Currency 12 2 3" xfId="8804" xr:uid="{00000000-0005-0000-0000-00003E220000}"/>
    <cellStyle name="Currency 12 2 3 2" xfId="8805" xr:uid="{00000000-0005-0000-0000-00003F220000}"/>
    <cellStyle name="Currency 12 2 3 2 2" xfId="8806" xr:uid="{00000000-0005-0000-0000-000040220000}"/>
    <cellStyle name="Currency 12 2 3 2 2 2" xfId="8807" xr:uid="{00000000-0005-0000-0000-000041220000}"/>
    <cellStyle name="Currency 12 2 3 2 2 2 2" xfId="8808" xr:uid="{00000000-0005-0000-0000-000042220000}"/>
    <cellStyle name="Currency 12 2 3 2 2 3" xfId="8809" xr:uid="{00000000-0005-0000-0000-000043220000}"/>
    <cellStyle name="Currency 12 2 3 2 2 3 2" xfId="8810" xr:uid="{00000000-0005-0000-0000-000044220000}"/>
    <cellStyle name="Currency 12 2 3 2 2 3 3" xfId="8811" xr:uid="{00000000-0005-0000-0000-000045220000}"/>
    <cellStyle name="Currency 12 2 3 2 2 3 4" xfId="8812" xr:uid="{00000000-0005-0000-0000-000046220000}"/>
    <cellStyle name="Currency 12 2 3 2 2 4" xfId="8813" xr:uid="{00000000-0005-0000-0000-000047220000}"/>
    <cellStyle name="Currency 12 2 3 2 3" xfId="8814" xr:uid="{00000000-0005-0000-0000-000048220000}"/>
    <cellStyle name="Currency 12 2 3 2 3 2" xfId="8815" xr:uid="{00000000-0005-0000-0000-000049220000}"/>
    <cellStyle name="Currency 12 2 3 2 4" xfId="8816" xr:uid="{00000000-0005-0000-0000-00004A220000}"/>
    <cellStyle name="Currency 12 2 3 2 4 2" xfId="8817" xr:uid="{00000000-0005-0000-0000-00004B220000}"/>
    <cellStyle name="Currency 12 2 3 2 4 3" xfId="8818" xr:uid="{00000000-0005-0000-0000-00004C220000}"/>
    <cellStyle name="Currency 12 2 3 2 4 4" xfId="8819" xr:uid="{00000000-0005-0000-0000-00004D220000}"/>
    <cellStyle name="Currency 12 2 3 2 5" xfId="8820" xr:uid="{00000000-0005-0000-0000-00004E220000}"/>
    <cellStyle name="Currency 12 2 3 3" xfId="8821" xr:uid="{00000000-0005-0000-0000-00004F220000}"/>
    <cellStyle name="Currency 12 2 3 3 2" xfId="8822" xr:uid="{00000000-0005-0000-0000-000050220000}"/>
    <cellStyle name="Currency 12 2 3 3 2 2" xfId="8823" xr:uid="{00000000-0005-0000-0000-000051220000}"/>
    <cellStyle name="Currency 12 2 3 3 3" xfId="8824" xr:uid="{00000000-0005-0000-0000-000052220000}"/>
    <cellStyle name="Currency 12 2 3 3 3 2" xfId="8825" xr:uid="{00000000-0005-0000-0000-000053220000}"/>
    <cellStyle name="Currency 12 2 3 3 3 3" xfId="8826" xr:uid="{00000000-0005-0000-0000-000054220000}"/>
    <cellStyle name="Currency 12 2 3 3 3 4" xfId="8827" xr:uid="{00000000-0005-0000-0000-000055220000}"/>
    <cellStyle name="Currency 12 2 3 3 4" xfId="8828" xr:uid="{00000000-0005-0000-0000-000056220000}"/>
    <cellStyle name="Currency 12 2 3 4" xfId="8829" xr:uid="{00000000-0005-0000-0000-000057220000}"/>
    <cellStyle name="Currency 12 2 3 4 2" xfId="8830" xr:uid="{00000000-0005-0000-0000-000058220000}"/>
    <cellStyle name="Currency 12 2 3 5" xfId="8831" xr:uid="{00000000-0005-0000-0000-000059220000}"/>
    <cellStyle name="Currency 12 2 3 5 2" xfId="8832" xr:uid="{00000000-0005-0000-0000-00005A220000}"/>
    <cellStyle name="Currency 12 2 3 5 3" xfId="8833" xr:uid="{00000000-0005-0000-0000-00005B220000}"/>
    <cellStyle name="Currency 12 2 3 5 4" xfId="8834" xr:uid="{00000000-0005-0000-0000-00005C220000}"/>
    <cellStyle name="Currency 12 2 3 6" xfId="8835" xr:uid="{00000000-0005-0000-0000-00005D220000}"/>
    <cellStyle name="Currency 12 2 4" xfId="8836" xr:uid="{00000000-0005-0000-0000-00005E220000}"/>
    <cellStyle name="Currency 12 2 4 2" xfId="8837" xr:uid="{00000000-0005-0000-0000-00005F220000}"/>
    <cellStyle name="Currency 12 2 4 2 2" xfId="8838" xr:uid="{00000000-0005-0000-0000-000060220000}"/>
    <cellStyle name="Currency 12 2 4 2 2 2" xfId="8839" xr:uid="{00000000-0005-0000-0000-000061220000}"/>
    <cellStyle name="Currency 12 2 4 2 3" xfId="8840" xr:uid="{00000000-0005-0000-0000-000062220000}"/>
    <cellStyle name="Currency 12 2 4 2 3 2" xfId="8841" xr:uid="{00000000-0005-0000-0000-000063220000}"/>
    <cellStyle name="Currency 12 2 4 2 3 3" xfId="8842" xr:uid="{00000000-0005-0000-0000-000064220000}"/>
    <cellStyle name="Currency 12 2 4 2 3 4" xfId="8843" xr:uid="{00000000-0005-0000-0000-000065220000}"/>
    <cellStyle name="Currency 12 2 4 2 4" xfId="8844" xr:uid="{00000000-0005-0000-0000-000066220000}"/>
    <cellStyle name="Currency 12 2 4 3" xfId="8845" xr:uid="{00000000-0005-0000-0000-000067220000}"/>
    <cellStyle name="Currency 12 2 4 3 2" xfId="8846" xr:uid="{00000000-0005-0000-0000-000068220000}"/>
    <cellStyle name="Currency 12 2 4 4" xfId="8847" xr:uid="{00000000-0005-0000-0000-000069220000}"/>
    <cellStyle name="Currency 12 2 4 4 2" xfId="8848" xr:uid="{00000000-0005-0000-0000-00006A220000}"/>
    <cellStyle name="Currency 12 2 4 4 3" xfId="8849" xr:uid="{00000000-0005-0000-0000-00006B220000}"/>
    <cellStyle name="Currency 12 2 4 4 4" xfId="8850" xr:uid="{00000000-0005-0000-0000-00006C220000}"/>
    <cellStyle name="Currency 12 2 4 5" xfId="8851" xr:uid="{00000000-0005-0000-0000-00006D220000}"/>
    <cellStyle name="Currency 12 2 5" xfId="8852" xr:uid="{00000000-0005-0000-0000-00006E220000}"/>
    <cellStyle name="Currency 12 2 5 2" xfId="8853" xr:uid="{00000000-0005-0000-0000-00006F220000}"/>
    <cellStyle name="Currency 12 2 5 2 2" xfId="8854" xr:uid="{00000000-0005-0000-0000-000070220000}"/>
    <cellStyle name="Currency 12 2 5 3" xfId="8855" xr:uid="{00000000-0005-0000-0000-000071220000}"/>
    <cellStyle name="Currency 12 2 5 3 2" xfId="8856" xr:uid="{00000000-0005-0000-0000-000072220000}"/>
    <cellStyle name="Currency 12 2 5 3 3" xfId="8857" xr:uid="{00000000-0005-0000-0000-000073220000}"/>
    <cellStyle name="Currency 12 2 5 3 4" xfId="8858" xr:uid="{00000000-0005-0000-0000-000074220000}"/>
    <cellStyle name="Currency 12 2 5 4" xfId="8859" xr:uid="{00000000-0005-0000-0000-000075220000}"/>
    <cellStyle name="Currency 12 2 6" xfId="8860" xr:uid="{00000000-0005-0000-0000-000076220000}"/>
    <cellStyle name="Currency 12 2_BS Summary" xfId="8861" xr:uid="{00000000-0005-0000-0000-000077220000}"/>
    <cellStyle name="Currency 12 3" xfId="8862" xr:uid="{00000000-0005-0000-0000-000078220000}"/>
    <cellStyle name="Currency 12 3 2" xfId="8863" xr:uid="{00000000-0005-0000-0000-000079220000}"/>
    <cellStyle name="Currency 12 3 2 2" xfId="8864" xr:uid="{00000000-0005-0000-0000-00007A220000}"/>
    <cellStyle name="Currency 12 3 2 2 2" xfId="8865" xr:uid="{00000000-0005-0000-0000-00007B220000}"/>
    <cellStyle name="Currency 12 3 2 2 2 2" xfId="8866" xr:uid="{00000000-0005-0000-0000-00007C220000}"/>
    <cellStyle name="Currency 12 3 2 2 3" xfId="8867" xr:uid="{00000000-0005-0000-0000-00007D220000}"/>
    <cellStyle name="Currency 12 3 2 2 3 2" xfId="8868" xr:uid="{00000000-0005-0000-0000-00007E220000}"/>
    <cellStyle name="Currency 12 3 2 2 3 3" xfId="8869" xr:uid="{00000000-0005-0000-0000-00007F220000}"/>
    <cellStyle name="Currency 12 3 2 2 3 4" xfId="8870" xr:uid="{00000000-0005-0000-0000-000080220000}"/>
    <cellStyle name="Currency 12 3 2 2 4" xfId="8871" xr:uid="{00000000-0005-0000-0000-000081220000}"/>
    <cellStyle name="Currency 12 3 2 3" xfId="8872" xr:uid="{00000000-0005-0000-0000-000082220000}"/>
    <cellStyle name="Currency 12 3 2 3 2" xfId="8873" xr:uid="{00000000-0005-0000-0000-000083220000}"/>
    <cellStyle name="Currency 12 3 2 4" xfId="8874" xr:uid="{00000000-0005-0000-0000-000084220000}"/>
    <cellStyle name="Currency 12 3 2 4 2" xfId="8875" xr:uid="{00000000-0005-0000-0000-000085220000}"/>
    <cellStyle name="Currency 12 3 2 4 3" xfId="8876" xr:uid="{00000000-0005-0000-0000-000086220000}"/>
    <cellStyle name="Currency 12 3 2 4 4" xfId="8877" xr:uid="{00000000-0005-0000-0000-000087220000}"/>
    <cellStyle name="Currency 12 3 2 5" xfId="8878" xr:uid="{00000000-0005-0000-0000-000088220000}"/>
    <cellStyle name="Currency 12 3 3" xfId="8879" xr:uid="{00000000-0005-0000-0000-000089220000}"/>
    <cellStyle name="Currency 12 3 3 2" xfId="8880" xr:uid="{00000000-0005-0000-0000-00008A220000}"/>
    <cellStyle name="Currency 12 3 3 2 2" xfId="8881" xr:uid="{00000000-0005-0000-0000-00008B220000}"/>
    <cellStyle name="Currency 12 3 3 3" xfId="8882" xr:uid="{00000000-0005-0000-0000-00008C220000}"/>
    <cellStyle name="Currency 12 3 3 3 2" xfId="8883" xr:uid="{00000000-0005-0000-0000-00008D220000}"/>
    <cellStyle name="Currency 12 3 3 3 3" xfId="8884" xr:uid="{00000000-0005-0000-0000-00008E220000}"/>
    <cellStyle name="Currency 12 3 3 3 4" xfId="8885" xr:uid="{00000000-0005-0000-0000-00008F220000}"/>
    <cellStyle name="Currency 12 3 3 4" xfId="8886" xr:uid="{00000000-0005-0000-0000-000090220000}"/>
    <cellStyle name="Currency 12 3 4" xfId="8887" xr:uid="{00000000-0005-0000-0000-000091220000}"/>
    <cellStyle name="Currency 12 3 5" xfId="8888" xr:uid="{00000000-0005-0000-0000-000092220000}"/>
    <cellStyle name="Currency 12 4" xfId="8889" xr:uid="{00000000-0005-0000-0000-000093220000}"/>
    <cellStyle name="Currency 12 4 2" xfId="8890" xr:uid="{00000000-0005-0000-0000-000094220000}"/>
    <cellStyle name="Currency 12 4 2 2" xfId="8891" xr:uid="{00000000-0005-0000-0000-000095220000}"/>
    <cellStyle name="Currency 12 4 2 2 2" xfId="8892" xr:uid="{00000000-0005-0000-0000-000096220000}"/>
    <cellStyle name="Currency 12 4 2 2 2 2" xfId="8893" xr:uid="{00000000-0005-0000-0000-000097220000}"/>
    <cellStyle name="Currency 12 4 2 2 3" xfId="8894" xr:uid="{00000000-0005-0000-0000-000098220000}"/>
    <cellStyle name="Currency 12 4 2 2 3 2" xfId="8895" xr:uid="{00000000-0005-0000-0000-000099220000}"/>
    <cellStyle name="Currency 12 4 2 2 3 3" xfId="8896" xr:uid="{00000000-0005-0000-0000-00009A220000}"/>
    <cellStyle name="Currency 12 4 2 2 3 4" xfId="8897" xr:uid="{00000000-0005-0000-0000-00009B220000}"/>
    <cellStyle name="Currency 12 4 2 2 4" xfId="8898" xr:uid="{00000000-0005-0000-0000-00009C220000}"/>
    <cellStyle name="Currency 12 4 2 3" xfId="8899" xr:uid="{00000000-0005-0000-0000-00009D220000}"/>
    <cellStyle name="Currency 12 4 2 3 2" xfId="8900" xr:uid="{00000000-0005-0000-0000-00009E220000}"/>
    <cellStyle name="Currency 12 4 2 4" xfId="8901" xr:uid="{00000000-0005-0000-0000-00009F220000}"/>
    <cellStyle name="Currency 12 4 2 4 2" xfId="8902" xr:uid="{00000000-0005-0000-0000-0000A0220000}"/>
    <cellStyle name="Currency 12 4 2 4 3" xfId="8903" xr:uid="{00000000-0005-0000-0000-0000A1220000}"/>
    <cellStyle name="Currency 12 4 2 4 4" xfId="8904" xr:uid="{00000000-0005-0000-0000-0000A2220000}"/>
    <cellStyle name="Currency 12 4 2 5" xfId="8905" xr:uid="{00000000-0005-0000-0000-0000A3220000}"/>
    <cellStyle name="Currency 12 4 2 5 2" xfId="8906" xr:uid="{00000000-0005-0000-0000-0000A4220000}"/>
    <cellStyle name="Currency 12 4 2 5 3" xfId="8907" xr:uid="{00000000-0005-0000-0000-0000A5220000}"/>
    <cellStyle name="Currency 12 4 3" xfId="8908" xr:uid="{00000000-0005-0000-0000-0000A6220000}"/>
    <cellStyle name="Currency 12 4 3 2" xfId="8909" xr:uid="{00000000-0005-0000-0000-0000A7220000}"/>
    <cellStyle name="Currency 12 4 3 2 2" xfId="8910" xr:uid="{00000000-0005-0000-0000-0000A8220000}"/>
    <cellStyle name="Currency 12 4 3 3" xfId="8911" xr:uid="{00000000-0005-0000-0000-0000A9220000}"/>
    <cellStyle name="Currency 12 4 3 3 2" xfId="8912" xr:uid="{00000000-0005-0000-0000-0000AA220000}"/>
    <cellStyle name="Currency 12 4 4" xfId="8913" xr:uid="{00000000-0005-0000-0000-0000AB220000}"/>
    <cellStyle name="Currency 12 4 4 2" xfId="8914" xr:uid="{00000000-0005-0000-0000-0000AC220000}"/>
    <cellStyle name="Currency 12 4 4 2 2" xfId="8915" xr:uid="{00000000-0005-0000-0000-0000AD220000}"/>
    <cellStyle name="Currency 12 4 4 3" xfId="8916" xr:uid="{00000000-0005-0000-0000-0000AE220000}"/>
    <cellStyle name="Currency 12 4 4 3 2" xfId="8917" xr:uid="{00000000-0005-0000-0000-0000AF220000}"/>
    <cellStyle name="Currency 12 4 4 3 3" xfId="8918" xr:uid="{00000000-0005-0000-0000-0000B0220000}"/>
    <cellStyle name="Currency 12 4 4 3 4" xfId="8919" xr:uid="{00000000-0005-0000-0000-0000B1220000}"/>
    <cellStyle name="Currency 12 4 4 4" xfId="8920" xr:uid="{00000000-0005-0000-0000-0000B2220000}"/>
    <cellStyle name="Currency 12 4 4 4 2" xfId="8921" xr:uid="{00000000-0005-0000-0000-0000B3220000}"/>
    <cellStyle name="Currency 12 4 4 4 3" xfId="8922" xr:uid="{00000000-0005-0000-0000-0000B4220000}"/>
    <cellStyle name="Currency 12 4 5" xfId="8923" xr:uid="{00000000-0005-0000-0000-0000B5220000}"/>
    <cellStyle name="Currency 12 4 5 2" xfId="8924" xr:uid="{00000000-0005-0000-0000-0000B6220000}"/>
    <cellStyle name="Currency 12 4 5 3" xfId="8925" xr:uid="{00000000-0005-0000-0000-0000B7220000}"/>
    <cellStyle name="Currency 12 4 5 4" xfId="8926" xr:uid="{00000000-0005-0000-0000-0000B8220000}"/>
    <cellStyle name="Currency 12 4 6" xfId="8927" xr:uid="{00000000-0005-0000-0000-0000B9220000}"/>
    <cellStyle name="Currency 12 4 7" xfId="8928" xr:uid="{00000000-0005-0000-0000-0000BA220000}"/>
    <cellStyle name="Currency 12 4 8" xfId="8929" xr:uid="{00000000-0005-0000-0000-0000BB220000}"/>
    <cellStyle name="Currency 12 5" xfId="8930" xr:uid="{00000000-0005-0000-0000-0000BC220000}"/>
    <cellStyle name="Currency 12 5 2" xfId="8931" xr:uid="{00000000-0005-0000-0000-0000BD220000}"/>
    <cellStyle name="Currency 12 5 2 2" xfId="8932" xr:uid="{00000000-0005-0000-0000-0000BE220000}"/>
    <cellStyle name="Currency 12 5 2 2 2" xfId="8933" xr:uid="{00000000-0005-0000-0000-0000BF220000}"/>
    <cellStyle name="Currency 12 5 2 3" xfId="8934" xr:uid="{00000000-0005-0000-0000-0000C0220000}"/>
    <cellStyle name="Currency 12 5 2 3 2" xfId="8935" xr:uid="{00000000-0005-0000-0000-0000C1220000}"/>
    <cellStyle name="Currency 12 5 2 3 3" xfId="8936" xr:uid="{00000000-0005-0000-0000-0000C2220000}"/>
    <cellStyle name="Currency 12 5 2 3 4" xfId="8937" xr:uid="{00000000-0005-0000-0000-0000C3220000}"/>
    <cellStyle name="Currency 12 5 2 4" xfId="8938" xr:uid="{00000000-0005-0000-0000-0000C4220000}"/>
    <cellStyle name="Currency 12 5 3" xfId="8939" xr:uid="{00000000-0005-0000-0000-0000C5220000}"/>
    <cellStyle name="Currency 12 5 3 2" xfId="8940" xr:uid="{00000000-0005-0000-0000-0000C6220000}"/>
    <cellStyle name="Currency 12 5 4" xfId="8941" xr:uid="{00000000-0005-0000-0000-0000C7220000}"/>
    <cellStyle name="Currency 12 5 4 2" xfId="8942" xr:uid="{00000000-0005-0000-0000-0000C8220000}"/>
    <cellStyle name="Currency 12 5 4 3" xfId="8943" xr:uid="{00000000-0005-0000-0000-0000C9220000}"/>
    <cellStyle name="Currency 12 5 4 4" xfId="8944" xr:uid="{00000000-0005-0000-0000-0000CA220000}"/>
    <cellStyle name="Currency 12 5 5" xfId="8945" xr:uid="{00000000-0005-0000-0000-0000CB220000}"/>
    <cellStyle name="Currency 12 6" xfId="8946" xr:uid="{00000000-0005-0000-0000-0000CC220000}"/>
    <cellStyle name="Currency 12 6 2" xfId="8947" xr:uid="{00000000-0005-0000-0000-0000CD220000}"/>
    <cellStyle name="Currency 12 6 2 2" xfId="8948" xr:uid="{00000000-0005-0000-0000-0000CE220000}"/>
    <cellStyle name="Currency 12 6 3" xfId="8949" xr:uid="{00000000-0005-0000-0000-0000CF220000}"/>
    <cellStyle name="Currency 12 6 3 2" xfId="8950" xr:uid="{00000000-0005-0000-0000-0000D0220000}"/>
    <cellStyle name="Currency 12 6 3 3" xfId="8951" xr:uid="{00000000-0005-0000-0000-0000D1220000}"/>
    <cellStyle name="Currency 12 6 3 4" xfId="8952" xr:uid="{00000000-0005-0000-0000-0000D2220000}"/>
    <cellStyle name="Currency 12 6 4" xfId="8953" xr:uid="{00000000-0005-0000-0000-0000D3220000}"/>
    <cellStyle name="Currency 12 7" xfId="8954" xr:uid="{00000000-0005-0000-0000-0000D4220000}"/>
    <cellStyle name="Currency 12 7 2" xfId="8955" xr:uid="{00000000-0005-0000-0000-0000D5220000}"/>
    <cellStyle name="Currency 12 7 3" xfId="8956" xr:uid="{00000000-0005-0000-0000-0000D6220000}"/>
    <cellStyle name="Currency 12 8" xfId="8957" xr:uid="{00000000-0005-0000-0000-0000D7220000}"/>
    <cellStyle name="Currency 13" xfId="8958" xr:uid="{00000000-0005-0000-0000-0000D8220000}"/>
    <cellStyle name="Currency 13 2" xfId="8959" xr:uid="{00000000-0005-0000-0000-0000D9220000}"/>
    <cellStyle name="Currency 13 2 2" xfId="8960" xr:uid="{00000000-0005-0000-0000-0000DA220000}"/>
    <cellStyle name="Currency 13 3" xfId="8961" xr:uid="{00000000-0005-0000-0000-0000DB220000}"/>
    <cellStyle name="Currency 14" xfId="8962" xr:uid="{00000000-0005-0000-0000-0000DC220000}"/>
    <cellStyle name="Currency 14 2" xfId="8963" xr:uid="{00000000-0005-0000-0000-0000DD220000}"/>
    <cellStyle name="Currency 14 2 2" xfId="8964" xr:uid="{00000000-0005-0000-0000-0000DE220000}"/>
    <cellStyle name="Currency 14 2 2 2" xfId="8965" xr:uid="{00000000-0005-0000-0000-0000DF220000}"/>
    <cellStyle name="Currency 14 2 2 2 2" xfId="8966" xr:uid="{00000000-0005-0000-0000-0000E0220000}"/>
    <cellStyle name="Currency 14 2 2 3" xfId="8967" xr:uid="{00000000-0005-0000-0000-0000E1220000}"/>
    <cellStyle name="Currency 14 2 2 3 2" xfId="8968" xr:uid="{00000000-0005-0000-0000-0000E2220000}"/>
    <cellStyle name="Currency 14 2 2 4" xfId="8969" xr:uid="{00000000-0005-0000-0000-0000E3220000}"/>
    <cellStyle name="Currency 14 2 3" xfId="8970" xr:uid="{00000000-0005-0000-0000-0000E4220000}"/>
    <cellStyle name="Currency 14 2 4" xfId="8971" xr:uid="{00000000-0005-0000-0000-0000E5220000}"/>
    <cellStyle name="Currency 14 2 5" xfId="8972" xr:uid="{00000000-0005-0000-0000-0000E6220000}"/>
    <cellStyle name="Currency 14 3" xfId="8973" xr:uid="{00000000-0005-0000-0000-0000E7220000}"/>
    <cellStyle name="Currency 14 3 2" xfId="8974" xr:uid="{00000000-0005-0000-0000-0000E8220000}"/>
    <cellStyle name="Currency 14 3 2 2" xfId="8975" xr:uid="{00000000-0005-0000-0000-0000E9220000}"/>
    <cellStyle name="Currency 14 3 3" xfId="8976" xr:uid="{00000000-0005-0000-0000-0000EA220000}"/>
    <cellStyle name="Currency 14 4" xfId="8977" xr:uid="{00000000-0005-0000-0000-0000EB220000}"/>
    <cellStyle name="Currency 14 4 2" xfId="8978" xr:uid="{00000000-0005-0000-0000-0000EC220000}"/>
    <cellStyle name="Currency 14 4 2 2" xfId="8979" xr:uid="{00000000-0005-0000-0000-0000ED220000}"/>
    <cellStyle name="Currency 14 4 3" xfId="8980" xr:uid="{00000000-0005-0000-0000-0000EE220000}"/>
    <cellStyle name="Currency 14 4 3 2" xfId="8981" xr:uid="{00000000-0005-0000-0000-0000EF220000}"/>
    <cellStyle name="Currency 14 4 3 3" xfId="8982" xr:uid="{00000000-0005-0000-0000-0000F0220000}"/>
    <cellStyle name="Currency 14 4 3 4" xfId="8983" xr:uid="{00000000-0005-0000-0000-0000F1220000}"/>
    <cellStyle name="Currency 14 4 4" xfId="8984" xr:uid="{00000000-0005-0000-0000-0000F2220000}"/>
    <cellStyle name="Currency 14 5" xfId="8985" xr:uid="{00000000-0005-0000-0000-0000F3220000}"/>
    <cellStyle name="Currency 14 5 2" xfId="8986" xr:uid="{00000000-0005-0000-0000-0000F4220000}"/>
    <cellStyle name="Currency 14 6" xfId="8987" xr:uid="{00000000-0005-0000-0000-0000F5220000}"/>
    <cellStyle name="Currency 14_Note 13 - % of Rev" xfId="8988" xr:uid="{00000000-0005-0000-0000-0000F6220000}"/>
    <cellStyle name="Currency 15" xfId="8989" xr:uid="{00000000-0005-0000-0000-0000F7220000}"/>
    <cellStyle name="Currency 15 2" xfId="8990" xr:uid="{00000000-0005-0000-0000-0000F8220000}"/>
    <cellStyle name="Currency 15 2 2" xfId="8991" xr:uid="{00000000-0005-0000-0000-0000F9220000}"/>
    <cellStyle name="Currency 15 3" xfId="8992" xr:uid="{00000000-0005-0000-0000-0000FA220000}"/>
    <cellStyle name="Currency 15 4" xfId="8993" xr:uid="{00000000-0005-0000-0000-0000FB220000}"/>
    <cellStyle name="Currency 16" xfId="8994" xr:uid="{00000000-0005-0000-0000-0000FC220000}"/>
    <cellStyle name="Currency 16 2" xfId="8995" xr:uid="{00000000-0005-0000-0000-0000FD220000}"/>
    <cellStyle name="Currency 16 2 2" xfId="8996" xr:uid="{00000000-0005-0000-0000-0000FE220000}"/>
    <cellStyle name="Currency 16 2 2 2" xfId="8997" xr:uid="{00000000-0005-0000-0000-0000FF220000}"/>
    <cellStyle name="Currency 16 2 3" xfId="8998" xr:uid="{00000000-0005-0000-0000-000000230000}"/>
    <cellStyle name="Currency 16 2 3 2" xfId="8999" xr:uid="{00000000-0005-0000-0000-000001230000}"/>
    <cellStyle name="Currency 16 2 3 3" xfId="9000" xr:uid="{00000000-0005-0000-0000-000002230000}"/>
    <cellStyle name="Currency 16 2 3 4" xfId="9001" xr:uid="{00000000-0005-0000-0000-000003230000}"/>
    <cellStyle name="Currency 16 2 4" xfId="9002" xr:uid="{00000000-0005-0000-0000-000004230000}"/>
    <cellStyle name="Currency 16 2 4 2" xfId="9003" xr:uid="{00000000-0005-0000-0000-000005230000}"/>
    <cellStyle name="Currency 16 2 4 3" xfId="9004" xr:uid="{00000000-0005-0000-0000-000006230000}"/>
    <cellStyle name="Currency 16 3" xfId="9005" xr:uid="{00000000-0005-0000-0000-000007230000}"/>
    <cellStyle name="Currency 16 3 2" xfId="9006" xr:uid="{00000000-0005-0000-0000-000008230000}"/>
    <cellStyle name="Currency 16 3 2 2" xfId="9007" xr:uid="{00000000-0005-0000-0000-000009230000}"/>
    <cellStyle name="Currency 16 3 3" xfId="9008" xr:uid="{00000000-0005-0000-0000-00000A230000}"/>
    <cellStyle name="Currency 16 4" xfId="9009" xr:uid="{00000000-0005-0000-0000-00000B230000}"/>
    <cellStyle name="Currency 16 4 2" xfId="9010" xr:uid="{00000000-0005-0000-0000-00000C230000}"/>
    <cellStyle name="Currency 16 4 2 2" xfId="9011" xr:uid="{00000000-0005-0000-0000-00000D230000}"/>
    <cellStyle name="Currency 16 4 3" xfId="9012" xr:uid="{00000000-0005-0000-0000-00000E230000}"/>
    <cellStyle name="Currency 16 4 3 2" xfId="9013" xr:uid="{00000000-0005-0000-0000-00000F230000}"/>
    <cellStyle name="Currency 16 4 3 3" xfId="9014" xr:uid="{00000000-0005-0000-0000-000010230000}"/>
    <cellStyle name="Currency 16 4 3 4" xfId="9015" xr:uid="{00000000-0005-0000-0000-000011230000}"/>
    <cellStyle name="Currency 16 4 4" xfId="9016" xr:uid="{00000000-0005-0000-0000-000012230000}"/>
    <cellStyle name="Currency 16 4 4 2" xfId="9017" xr:uid="{00000000-0005-0000-0000-000013230000}"/>
    <cellStyle name="Currency 16 4 4 3" xfId="9018" xr:uid="{00000000-0005-0000-0000-000014230000}"/>
    <cellStyle name="Currency 16 4 5" xfId="9019" xr:uid="{00000000-0005-0000-0000-000015230000}"/>
    <cellStyle name="Currency 16 5" xfId="9020" xr:uid="{00000000-0005-0000-0000-000016230000}"/>
    <cellStyle name="Currency 16 5 2" xfId="9021" xr:uid="{00000000-0005-0000-0000-000017230000}"/>
    <cellStyle name="Currency 16 6" xfId="9022" xr:uid="{00000000-0005-0000-0000-000018230000}"/>
    <cellStyle name="Currency 16 6 2" xfId="9023" xr:uid="{00000000-0005-0000-0000-000019230000}"/>
    <cellStyle name="Currency 16 7" xfId="9024" xr:uid="{00000000-0005-0000-0000-00001A230000}"/>
    <cellStyle name="Currency 16 7 2" xfId="9025" xr:uid="{00000000-0005-0000-0000-00001B230000}"/>
    <cellStyle name="Currency 16 7 3" xfId="9026" xr:uid="{00000000-0005-0000-0000-00001C230000}"/>
    <cellStyle name="Currency 16 7 4" xfId="9027" xr:uid="{00000000-0005-0000-0000-00001D230000}"/>
    <cellStyle name="Currency 16 8" xfId="9028" xr:uid="{00000000-0005-0000-0000-00001E230000}"/>
    <cellStyle name="Currency 17" xfId="9029" xr:uid="{00000000-0005-0000-0000-00001F230000}"/>
    <cellStyle name="Currency 17 2" xfId="9030" xr:uid="{00000000-0005-0000-0000-000020230000}"/>
    <cellStyle name="Currency 17 2 2" xfId="9031" xr:uid="{00000000-0005-0000-0000-000021230000}"/>
    <cellStyle name="Currency 17 2 2 2" xfId="9032" xr:uid="{00000000-0005-0000-0000-000022230000}"/>
    <cellStyle name="Currency 17 2 3" xfId="9033" xr:uid="{00000000-0005-0000-0000-000023230000}"/>
    <cellStyle name="Currency 17 3" xfId="9034" xr:uid="{00000000-0005-0000-0000-000024230000}"/>
    <cellStyle name="Currency 18" xfId="9035" xr:uid="{00000000-0005-0000-0000-000025230000}"/>
    <cellStyle name="Currency 18 2" xfId="9036" xr:uid="{00000000-0005-0000-0000-000026230000}"/>
    <cellStyle name="Currency 19" xfId="9037" xr:uid="{00000000-0005-0000-0000-000027230000}"/>
    <cellStyle name="Currency 19 2" xfId="9038" xr:uid="{00000000-0005-0000-0000-000028230000}"/>
    <cellStyle name="Currency 19 2 2" xfId="9039" xr:uid="{00000000-0005-0000-0000-000029230000}"/>
    <cellStyle name="Currency 19 3" xfId="9040" xr:uid="{00000000-0005-0000-0000-00002A230000}"/>
    <cellStyle name="Currency 19 3 2" xfId="9041" xr:uid="{00000000-0005-0000-0000-00002B230000}"/>
    <cellStyle name="Currency 19 3 3" xfId="9042" xr:uid="{00000000-0005-0000-0000-00002C230000}"/>
    <cellStyle name="Currency 19 3 4" xfId="9043" xr:uid="{00000000-0005-0000-0000-00002D230000}"/>
    <cellStyle name="Currency 19 4" xfId="9044" xr:uid="{00000000-0005-0000-0000-00002E230000}"/>
    <cellStyle name="Currency 19 4 2" xfId="9045" xr:uid="{00000000-0005-0000-0000-00002F230000}"/>
    <cellStyle name="Currency 19 4 3" xfId="9046" xr:uid="{00000000-0005-0000-0000-000030230000}"/>
    <cellStyle name="Currency 2" xfId="13" xr:uid="{00000000-0005-0000-0000-000031230000}"/>
    <cellStyle name="Currency 2 10" xfId="9047" xr:uid="{00000000-0005-0000-0000-000032230000}"/>
    <cellStyle name="Currency 2 11" xfId="9048" xr:uid="{00000000-0005-0000-0000-000033230000}"/>
    <cellStyle name="Currency 2 12" xfId="9049" xr:uid="{00000000-0005-0000-0000-000034230000}"/>
    <cellStyle name="Currency 2 13" xfId="9050" xr:uid="{00000000-0005-0000-0000-000035230000}"/>
    <cellStyle name="Currency 2 2" xfId="14" xr:uid="{00000000-0005-0000-0000-000036230000}"/>
    <cellStyle name="Currency 2 2 2" xfId="9051" xr:uid="{00000000-0005-0000-0000-000037230000}"/>
    <cellStyle name="Currency 2 2 2 2" xfId="9052" xr:uid="{00000000-0005-0000-0000-000038230000}"/>
    <cellStyle name="Currency 2 2 2 2 2" xfId="9053" xr:uid="{00000000-0005-0000-0000-000039230000}"/>
    <cellStyle name="Currency 2 2 2 2 2 2" xfId="9054" xr:uid="{00000000-0005-0000-0000-00003A230000}"/>
    <cellStyle name="Currency 2 2 2 2 3" xfId="9055" xr:uid="{00000000-0005-0000-0000-00003B230000}"/>
    <cellStyle name="Currency 2 2 2 2 3 2" xfId="9056" xr:uid="{00000000-0005-0000-0000-00003C230000}"/>
    <cellStyle name="Currency 2 2 2 2 4" xfId="9057" xr:uid="{00000000-0005-0000-0000-00003D230000}"/>
    <cellStyle name="Currency 2 2 2 2 5" xfId="9058" xr:uid="{00000000-0005-0000-0000-00003E230000}"/>
    <cellStyle name="Currency 2 2 2 2 6" xfId="9059" xr:uid="{00000000-0005-0000-0000-00003F230000}"/>
    <cellStyle name="Currency 2 2 2 3" xfId="9060" xr:uid="{00000000-0005-0000-0000-000040230000}"/>
    <cellStyle name="Currency 2 2 2 3 2" xfId="9061" xr:uid="{00000000-0005-0000-0000-000041230000}"/>
    <cellStyle name="Currency 2 2 2 3 2 2" xfId="9062" xr:uid="{00000000-0005-0000-0000-000042230000}"/>
    <cellStyle name="Currency 2 2 2 3 3" xfId="9063" xr:uid="{00000000-0005-0000-0000-000043230000}"/>
    <cellStyle name="Currency 2 2 2 3 3 2" xfId="9064" xr:uid="{00000000-0005-0000-0000-000044230000}"/>
    <cellStyle name="Currency 2 2 2 3 4" xfId="9065" xr:uid="{00000000-0005-0000-0000-000045230000}"/>
    <cellStyle name="Currency 2 2 2 4" xfId="9066" xr:uid="{00000000-0005-0000-0000-000046230000}"/>
    <cellStyle name="Currency 2 2 3" xfId="9067" xr:uid="{00000000-0005-0000-0000-000047230000}"/>
    <cellStyle name="Currency 2 2 3 2" xfId="9068" xr:uid="{00000000-0005-0000-0000-000048230000}"/>
    <cellStyle name="Currency 2 2 3 2 2" xfId="9069" xr:uid="{00000000-0005-0000-0000-000049230000}"/>
    <cellStyle name="Currency 2 2 3 3" xfId="9070" xr:uid="{00000000-0005-0000-0000-00004A230000}"/>
    <cellStyle name="Currency 2 2 3 3 2" xfId="9071" xr:uid="{00000000-0005-0000-0000-00004B230000}"/>
    <cellStyle name="Currency 2 2 3 4" xfId="9072" xr:uid="{00000000-0005-0000-0000-00004C230000}"/>
    <cellStyle name="Currency 2 2 3 5" xfId="9073" xr:uid="{00000000-0005-0000-0000-00004D230000}"/>
    <cellStyle name="Currency 2 2 3 6" xfId="9074" xr:uid="{00000000-0005-0000-0000-00004E230000}"/>
    <cellStyle name="Currency 2 2 4" xfId="9075" xr:uid="{00000000-0005-0000-0000-00004F230000}"/>
    <cellStyle name="Currency 2 2 4 2" xfId="9076" xr:uid="{00000000-0005-0000-0000-000050230000}"/>
    <cellStyle name="Currency 2 2 5" xfId="9077" xr:uid="{00000000-0005-0000-0000-000051230000}"/>
    <cellStyle name="Currency 2 2 5 2" xfId="9078" xr:uid="{00000000-0005-0000-0000-000052230000}"/>
    <cellStyle name="Currency 2 2 6" xfId="9079" xr:uid="{00000000-0005-0000-0000-000053230000}"/>
    <cellStyle name="Currency 2 2 7" xfId="9080" xr:uid="{00000000-0005-0000-0000-000054230000}"/>
    <cellStyle name="Currency 2 2_AFS template" xfId="9081" xr:uid="{00000000-0005-0000-0000-000055230000}"/>
    <cellStyle name="Currency 2 3" xfId="9082" xr:uid="{00000000-0005-0000-0000-000056230000}"/>
    <cellStyle name="Currency 2 3 2" xfId="9083" xr:uid="{00000000-0005-0000-0000-000057230000}"/>
    <cellStyle name="Currency 2 4" xfId="9084" xr:uid="{00000000-0005-0000-0000-000058230000}"/>
    <cellStyle name="Currency 2 4 2" xfId="9085" xr:uid="{00000000-0005-0000-0000-000059230000}"/>
    <cellStyle name="Currency 2 5" xfId="9086" xr:uid="{00000000-0005-0000-0000-00005A230000}"/>
    <cellStyle name="Currency 2 5 2" xfId="9087" xr:uid="{00000000-0005-0000-0000-00005B230000}"/>
    <cellStyle name="Currency 2 5 2 2" xfId="9088" xr:uid="{00000000-0005-0000-0000-00005C230000}"/>
    <cellStyle name="Currency 2 5 2 2 2" xfId="9089" xr:uid="{00000000-0005-0000-0000-00005D230000}"/>
    <cellStyle name="Currency 2 5 2 3" xfId="9090" xr:uid="{00000000-0005-0000-0000-00005E230000}"/>
    <cellStyle name="Currency 2 5 3" xfId="9091" xr:uid="{00000000-0005-0000-0000-00005F230000}"/>
    <cellStyle name="Currency 2 5 3 2" xfId="9092" xr:uid="{00000000-0005-0000-0000-000060230000}"/>
    <cellStyle name="Currency 2 5 4" xfId="9093" xr:uid="{00000000-0005-0000-0000-000061230000}"/>
    <cellStyle name="Currency 2 5 4 2" xfId="9094" xr:uid="{00000000-0005-0000-0000-000062230000}"/>
    <cellStyle name="Currency 2 5 4 3" xfId="9095" xr:uid="{00000000-0005-0000-0000-000063230000}"/>
    <cellStyle name="Currency 2 5 4 4" xfId="9096" xr:uid="{00000000-0005-0000-0000-000064230000}"/>
    <cellStyle name="Currency 2 5 5" xfId="9097" xr:uid="{00000000-0005-0000-0000-000065230000}"/>
    <cellStyle name="Currency 2 6" xfId="9098" xr:uid="{00000000-0005-0000-0000-000066230000}"/>
    <cellStyle name="Currency 2 6 2" xfId="9099" xr:uid="{00000000-0005-0000-0000-000067230000}"/>
    <cellStyle name="Currency 2 6 3" xfId="9100" xr:uid="{00000000-0005-0000-0000-000068230000}"/>
    <cellStyle name="Currency 2 7" xfId="9101" xr:uid="{00000000-0005-0000-0000-000069230000}"/>
    <cellStyle name="Currency 2 7 2" xfId="9102" xr:uid="{00000000-0005-0000-0000-00006A230000}"/>
    <cellStyle name="Currency 2 8" xfId="9103" xr:uid="{00000000-0005-0000-0000-00006B230000}"/>
    <cellStyle name="Currency 2 8 2" xfId="9104" xr:uid="{00000000-0005-0000-0000-00006C230000}"/>
    <cellStyle name="Currency 2 9" xfId="9105" xr:uid="{00000000-0005-0000-0000-00006D230000}"/>
    <cellStyle name="Currency 2 9 2" xfId="9106" xr:uid="{00000000-0005-0000-0000-00006E230000}"/>
    <cellStyle name="Currency 2_AFS template" xfId="9107" xr:uid="{00000000-0005-0000-0000-00006F230000}"/>
    <cellStyle name="Currency 20" xfId="9108" xr:uid="{00000000-0005-0000-0000-000070230000}"/>
    <cellStyle name="Currency 20 2" xfId="9109" xr:uid="{00000000-0005-0000-0000-000071230000}"/>
    <cellStyle name="Currency 20 2 2" xfId="9110" xr:uid="{00000000-0005-0000-0000-000072230000}"/>
    <cellStyle name="Currency 20 3" xfId="9111" xr:uid="{00000000-0005-0000-0000-000073230000}"/>
    <cellStyle name="Currency 20 3 2" xfId="9112" xr:uid="{00000000-0005-0000-0000-000074230000}"/>
    <cellStyle name="Currency 20 3 3" xfId="9113" xr:uid="{00000000-0005-0000-0000-000075230000}"/>
    <cellStyle name="Currency 20 3 4" xfId="9114" xr:uid="{00000000-0005-0000-0000-000076230000}"/>
    <cellStyle name="Currency 20 4" xfId="9115" xr:uid="{00000000-0005-0000-0000-000077230000}"/>
    <cellStyle name="Currency 21" xfId="9116" xr:uid="{00000000-0005-0000-0000-000078230000}"/>
    <cellStyle name="Currency 21 2" xfId="9117" xr:uid="{00000000-0005-0000-0000-000079230000}"/>
    <cellStyle name="Currency 22" xfId="9118" xr:uid="{00000000-0005-0000-0000-00007A230000}"/>
    <cellStyle name="Currency 22 2" xfId="9119" xr:uid="{00000000-0005-0000-0000-00007B230000}"/>
    <cellStyle name="Currency 23" xfId="9120" xr:uid="{00000000-0005-0000-0000-00007C230000}"/>
    <cellStyle name="Currency 23 2" xfId="9121" xr:uid="{00000000-0005-0000-0000-00007D230000}"/>
    <cellStyle name="Currency 24" xfId="9122" xr:uid="{00000000-0005-0000-0000-00007E230000}"/>
    <cellStyle name="Currency 24 2" xfId="9123" xr:uid="{00000000-0005-0000-0000-00007F230000}"/>
    <cellStyle name="Currency 24 3" xfId="9124" xr:uid="{00000000-0005-0000-0000-000080230000}"/>
    <cellStyle name="Currency 25" xfId="9125" xr:uid="{00000000-0005-0000-0000-000081230000}"/>
    <cellStyle name="Currency 25 2" xfId="9126" xr:uid="{00000000-0005-0000-0000-000082230000}"/>
    <cellStyle name="Currency 26" xfId="9127" xr:uid="{00000000-0005-0000-0000-000083230000}"/>
    <cellStyle name="Currency 26 2" xfId="9128" xr:uid="{00000000-0005-0000-0000-000084230000}"/>
    <cellStyle name="Currency 27" xfId="9129" xr:uid="{00000000-0005-0000-0000-000085230000}"/>
    <cellStyle name="Currency 27 2" xfId="9130" xr:uid="{00000000-0005-0000-0000-000086230000}"/>
    <cellStyle name="Currency 28" xfId="9131" xr:uid="{00000000-0005-0000-0000-000087230000}"/>
    <cellStyle name="Currency 28 2" xfId="9132" xr:uid="{00000000-0005-0000-0000-000088230000}"/>
    <cellStyle name="Currency 29" xfId="9133" xr:uid="{00000000-0005-0000-0000-000089230000}"/>
    <cellStyle name="Currency 29 2" xfId="9134" xr:uid="{00000000-0005-0000-0000-00008A230000}"/>
    <cellStyle name="Currency 3" xfId="15" xr:uid="{00000000-0005-0000-0000-00008B230000}"/>
    <cellStyle name="Currency 3 2" xfId="9135" xr:uid="{00000000-0005-0000-0000-00008C230000}"/>
    <cellStyle name="Currency 3 2 2" xfId="9136" xr:uid="{00000000-0005-0000-0000-00008D230000}"/>
    <cellStyle name="Currency 3 2 2 2" xfId="9137" xr:uid="{00000000-0005-0000-0000-00008E230000}"/>
    <cellStyle name="Currency 3 2 2 2 2" xfId="9138" xr:uid="{00000000-0005-0000-0000-00008F230000}"/>
    <cellStyle name="Currency 3 2 2 3" xfId="9139" xr:uid="{00000000-0005-0000-0000-000090230000}"/>
    <cellStyle name="Currency 3 2 2 3 2" xfId="9140" xr:uid="{00000000-0005-0000-0000-000091230000}"/>
    <cellStyle name="Currency 3 2 2 4" xfId="9141" xr:uid="{00000000-0005-0000-0000-000092230000}"/>
    <cellStyle name="Currency 3 2 2 5" xfId="9142" xr:uid="{00000000-0005-0000-0000-000093230000}"/>
    <cellStyle name="Currency 3 2 2 6" xfId="9143" xr:uid="{00000000-0005-0000-0000-000094230000}"/>
    <cellStyle name="Currency 3 2 3" xfId="9144" xr:uid="{00000000-0005-0000-0000-000095230000}"/>
    <cellStyle name="Currency 3 2 3 2" xfId="9145" xr:uid="{00000000-0005-0000-0000-000096230000}"/>
    <cellStyle name="Currency 3 2 4" xfId="9146" xr:uid="{00000000-0005-0000-0000-000097230000}"/>
    <cellStyle name="Currency 3 2 4 2" xfId="9147" xr:uid="{00000000-0005-0000-0000-000098230000}"/>
    <cellStyle name="Currency 3 2 5" xfId="9148" xr:uid="{00000000-0005-0000-0000-000099230000}"/>
    <cellStyle name="Currency 3 3" xfId="9149" xr:uid="{00000000-0005-0000-0000-00009A230000}"/>
    <cellStyle name="Currency 3 3 2" xfId="9150" xr:uid="{00000000-0005-0000-0000-00009B230000}"/>
    <cellStyle name="Currency 3 3 2 2" xfId="9151" xr:uid="{00000000-0005-0000-0000-00009C230000}"/>
    <cellStyle name="Currency 3 3 2 2 2" xfId="9152" xr:uid="{00000000-0005-0000-0000-00009D230000}"/>
    <cellStyle name="Currency 3 3 2 2 2 2" xfId="9153" xr:uid="{00000000-0005-0000-0000-00009E230000}"/>
    <cellStyle name="Currency 3 3 2 2 2 2 2" xfId="9154" xr:uid="{00000000-0005-0000-0000-00009F230000}"/>
    <cellStyle name="Currency 3 3 2 2 2 3" xfId="9155" xr:uid="{00000000-0005-0000-0000-0000A0230000}"/>
    <cellStyle name="Currency 3 3 2 2 2 3 2" xfId="9156" xr:uid="{00000000-0005-0000-0000-0000A1230000}"/>
    <cellStyle name="Currency 3 3 2 2 2 3 3" xfId="9157" xr:uid="{00000000-0005-0000-0000-0000A2230000}"/>
    <cellStyle name="Currency 3 3 2 2 2 3 4" xfId="9158" xr:uid="{00000000-0005-0000-0000-0000A3230000}"/>
    <cellStyle name="Currency 3 3 2 2 2 4" xfId="9159" xr:uid="{00000000-0005-0000-0000-0000A4230000}"/>
    <cellStyle name="Currency 3 3 2 2 3" xfId="9160" xr:uid="{00000000-0005-0000-0000-0000A5230000}"/>
    <cellStyle name="Currency 3 3 2 2 3 2" xfId="9161" xr:uid="{00000000-0005-0000-0000-0000A6230000}"/>
    <cellStyle name="Currency 3 3 2 2 4" xfId="9162" xr:uid="{00000000-0005-0000-0000-0000A7230000}"/>
    <cellStyle name="Currency 3 3 2 2 4 2" xfId="9163" xr:uid="{00000000-0005-0000-0000-0000A8230000}"/>
    <cellStyle name="Currency 3 3 2 2 4 3" xfId="9164" xr:uid="{00000000-0005-0000-0000-0000A9230000}"/>
    <cellStyle name="Currency 3 3 2 2 4 4" xfId="9165" xr:uid="{00000000-0005-0000-0000-0000AA230000}"/>
    <cellStyle name="Currency 3 3 2 2 5" xfId="9166" xr:uid="{00000000-0005-0000-0000-0000AB230000}"/>
    <cellStyle name="Currency 3 3 2 2 5 2" xfId="9167" xr:uid="{00000000-0005-0000-0000-0000AC230000}"/>
    <cellStyle name="Currency 3 3 2 2 5 3" xfId="9168" xr:uid="{00000000-0005-0000-0000-0000AD230000}"/>
    <cellStyle name="Currency 3 3 2 3" xfId="9169" xr:uid="{00000000-0005-0000-0000-0000AE230000}"/>
    <cellStyle name="Currency 3 3 2 3 2" xfId="9170" xr:uid="{00000000-0005-0000-0000-0000AF230000}"/>
    <cellStyle name="Currency 3 3 2 3 2 2" xfId="9171" xr:uid="{00000000-0005-0000-0000-0000B0230000}"/>
    <cellStyle name="Currency 3 3 2 3 3" xfId="9172" xr:uid="{00000000-0005-0000-0000-0000B1230000}"/>
    <cellStyle name="Currency 3 3 2 3 3 2" xfId="9173" xr:uid="{00000000-0005-0000-0000-0000B2230000}"/>
    <cellStyle name="Currency 3 3 2 4" xfId="9174" xr:uid="{00000000-0005-0000-0000-0000B3230000}"/>
    <cellStyle name="Currency 3 3 2 4 2" xfId="9175" xr:uid="{00000000-0005-0000-0000-0000B4230000}"/>
    <cellStyle name="Currency 3 3 2 4 2 2" xfId="9176" xr:uid="{00000000-0005-0000-0000-0000B5230000}"/>
    <cellStyle name="Currency 3 3 2 4 3" xfId="9177" xr:uid="{00000000-0005-0000-0000-0000B6230000}"/>
    <cellStyle name="Currency 3 3 2 4 3 2" xfId="9178" xr:uid="{00000000-0005-0000-0000-0000B7230000}"/>
    <cellStyle name="Currency 3 3 2 4 3 3" xfId="9179" xr:uid="{00000000-0005-0000-0000-0000B8230000}"/>
    <cellStyle name="Currency 3 3 2 4 3 4" xfId="9180" xr:uid="{00000000-0005-0000-0000-0000B9230000}"/>
    <cellStyle name="Currency 3 3 2 4 4" xfId="9181" xr:uid="{00000000-0005-0000-0000-0000BA230000}"/>
    <cellStyle name="Currency 3 3 2 4 4 2" xfId="9182" xr:uid="{00000000-0005-0000-0000-0000BB230000}"/>
    <cellStyle name="Currency 3 3 2 4 4 3" xfId="9183" xr:uid="{00000000-0005-0000-0000-0000BC230000}"/>
    <cellStyle name="Currency 3 3 2 5" xfId="9184" xr:uid="{00000000-0005-0000-0000-0000BD230000}"/>
    <cellStyle name="Currency 3 3 2 5 2" xfId="9185" xr:uid="{00000000-0005-0000-0000-0000BE230000}"/>
    <cellStyle name="Currency 3 3 2 5 3" xfId="9186" xr:uid="{00000000-0005-0000-0000-0000BF230000}"/>
    <cellStyle name="Currency 3 3 2 5 4" xfId="9187" xr:uid="{00000000-0005-0000-0000-0000C0230000}"/>
    <cellStyle name="Currency 3 3 2 6" xfId="9188" xr:uid="{00000000-0005-0000-0000-0000C1230000}"/>
    <cellStyle name="Currency 3 3 2 7" xfId="9189" xr:uid="{00000000-0005-0000-0000-0000C2230000}"/>
    <cellStyle name="Currency 3 3 2 8" xfId="9190" xr:uid="{00000000-0005-0000-0000-0000C3230000}"/>
    <cellStyle name="Currency 3 3 3" xfId="9191" xr:uid="{00000000-0005-0000-0000-0000C4230000}"/>
    <cellStyle name="Currency 3 3 3 2" xfId="9192" xr:uid="{00000000-0005-0000-0000-0000C5230000}"/>
    <cellStyle name="Currency 3 3 3 2 2" xfId="9193" xr:uid="{00000000-0005-0000-0000-0000C6230000}"/>
    <cellStyle name="Currency 3 3 3 2 2 2" xfId="9194" xr:uid="{00000000-0005-0000-0000-0000C7230000}"/>
    <cellStyle name="Currency 3 3 3 2 2 2 2" xfId="9195" xr:uid="{00000000-0005-0000-0000-0000C8230000}"/>
    <cellStyle name="Currency 3 3 3 2 2 3" xfId="9196" xr:uid="{00000000-0005-0000-0000-0000C9230000}"/>
    <cellStyle name="Currency 3 3 3 2 2 3 2" xfId="9197" xr:uid="{00000000-0005-0000-0000-0000CA230000}"/>
    <cellStyle name="Currency 3 3 3 2 2 3 3" xfId="9198" xr:uid="{00000000-0005-0000-0000-0000CB230000}"/>
    <cellStyle name="Currency 3 3 3 2 2 3 4" xfId="9199" xr:uid="{00000000-0005-0000-0000-0000CC230000}"/>
    <cellStyle name="Currency 3 3 3 2 2 4" xfId="9200" xr:uid="{00000000-0005-0000-0000-0000CD230000}"/>
    <cellStyle name="Currency 3 3 3 2 3" xfId="9201" xr:uid="{00000000-0005-0000-0000-0000CE230000}"/>
    <cellStyle name="Currency 3 3 3 2 3 2" xfId="9202" xr:uid="{00000000-0005-0000-0000-0000CF230000}"/>
    <cellStyle name="Currency 3 3 3 2 4" xfId="9203" xr:uid="{00000000-0005-0000-0000-0000D0230000}"/>
    <cellStyle name="Currency 3 3 3 2 4 2" xfId="9204" xr:uid="{00000000-0005-0000-0000-0000D1230000}"/>
    <cellStyle name="Currency 3 3 3 2 4 3" xfId="9205" xr:uid="{00000000-0005-0000-0000-0000D2230000}"/>
    <cellStyle name="Currency 3 3 3 2 4 4" xfId="9206" xr:uid="{00000000-0005-0000-0000-0000D3230000}"/>
    <cellStyle name="Currency 3 3 3 2 5" xfId="9207" xr:uid="{00000000-0005-0000-0000-0000D4230000}"/>
    <cellStyle name="Currency 3 3 3 3" xfId="9208" xr:uid="{00000000-0005-0000-0000-0000D5230000}"/>
    <cellStyle name="Currency 3 3 3 3 2" xfId="9209" xr:uid="{00000000-0005-0000-0000-0000D6230000}"/>
    <cellStyle name="Currency 3 3 3 3 2 2" xfId="9210" xr:uid="{00000000-0005-0000-0000-0000D7230000}"/>
    <cellStyle name="Currency 3 3 3 3 3" xfId="9211" xr:uid="{00000000-0005-0000-0000-0000D8230000}"/>
    <cellStyle name="Currency 3 3 3 3 3 2" xfId="9212" xr:uid="{00000000-0005-0000-0000-0000D9230000}"/>
    <cellStyle name="Currency 3 3 3 3 3 3" xfId="9213" xr:uid="{00000000-0005-0000-0000-0000DA230000}"/>
    <cellStyle name="Currency 3 3 3 3 3 4" xfId="9214" xr:uid="{00000000-0005-0000-0000-0000DB230000}"/>
    <cellStyle name="Currency 3 3 3 3 4" xfId="9215" xr:uid="{00000000-0005-0000-0000-0000DC230000}"/>
    <cellStyle name="Currency 3 3 3 4" xfId="9216" xr:uid="{00000000-0005-0000-0000-0000DD230000}"/>
    <cellStyle name="Currency 3 3 3 4 2" xfId="9217" xr:uid="{00000000-0005-0000-0000-0000DE230000}"/>
    <cellStyle name="Currency 3 3 3 5" xfId="9218" xr:uid="{00000000-0005-0000-0000-0000DF230000}"/>
    <cellStyle name="Currency 3 3 3 5 2" xfId="9219" xr:uid="{00000000-0005-0000-0000-0000E0230000}"/>
    <cellStyle name="Currency 3 3 3 5 3" xfId="9220" xr:uid="{00000000-0005-0000-0000-0000E1230000}"/>
    <cellStyle name="Currency 3 3 3 5 4" xfId="9221" xr:uid="{00000000-0005-0000-0000-0000E2230000}"/>
    <cellStyle name="Currency 3 3 3 6" xfId="9222" xr:uid="{00000000-0005-0000-0000-0000E3230000}"/>
    <cellStyle name="Currency 3 3 4" xfId="9223" xr:uid="{00000000-0005-0000-0000-0000E4230000}"/>
    <cellStyle name="Currency 3 3 4 2" xfId="9224" xr:uid="{00000000-0005-0000-0000-0000E5230000}"/>
    <cellStyle name="Currency 3 3 4 2 2" xfId="9225" xr:uid="{00000000-0005-0000-0000-0000E6230000}"/>
    <cellStyle name="Currency 3 3 4 2 2 2" xfId="9226" xr:uid="{00000000-0005-0000-0000-0000E7230000}"/>
    <cellStyle name="Currency 3 3 4 2 3" xfId="9227" xr:uid="{00000000-0005-0000-0000-0000E8230000}"/>
    <cellStyle name="Currency 3 3 4 2 3 2" xfId="9228" xr:uid="{00000000-0005-0000-0000-0000E9230000}"/>
    <cellStyle name="Currency 3 3 4 2 3 3" xfId="9229" xr:uid="{00000000-0005-0000-0000-0000EA230000}"/>
    <cellStyle name="Currency 3 3 4 2 3 4" xfId="9230" xr:uid="{00000000-0005-0000-0000-0000EB230000}"/>
    <cellStyle name="Currency 3 3 4 2 4" xfId="9231" xr:uid="{00000000-0005-0000-0000-0000EC230000}"/>
    <cellStyle name="Currency 3 3 4 3" xfId="9232" xr:uid="{00000000-0005-0000-0000-0000ED230000}"/>
    <cellStyle name="Currency 3 3 4 3 2" xfId="9233" xr:uid="{00000000-0005-0000-0000-0000EE230000}"/>
    <cellStyle name="Currency 3 3 4 4" xfId="9234" xr:uid="{00000000-0005-0000-0000-0000EF230000}"/>
    <cellStyle name="Currency 3 3 4 4 2" xfId="9235" xr:uid="{00000000-0005-0000-0000-0000F0230000}"/>
    <cellStyle name="Currency 3 3 4 4 3" xfId="9236" xr:uid="{00000000-0005-0000-0000-0000F1230000}"/>
    <cellStyle name="Currency 3 3 4 4 4" xfId="9237" xr:uid="{00000000-0005-0000-0000-0000F2230000}"/>
    <cellStyle name="Currency 3 3 4 5" xfId="9238" xr:uid="{00000000-0005-0000-0000-0000F3230000}"/>
    <cellStyle name="Currency 3 3 5" xfId="9239" xr:uid="{00000000-0005-0000-0000-0000F4230000}"/>
    <cellStyle name="Currency 3 3 5 2" xfId="9240" xr:uid="{00000000-0005-0000-0000-0000F5230000}"/>
    <cellStyle name="Currency 3 3 5 2 2" xfId="9241" xr:uid="{00000000-0005-0000-0000-0000F6230000}"/>
    <cellStyle name="Currency 3 3 5 3" xfId="9242" xr:uid="{00000000-0005-0000-0000-0000F7230000}"/>
    <cellStyle name="Currency 3 3 5 3 2" xfId="9243" xr:uid="{00000000-0005-0000-0000-0000F8230000}"/>
    <cellStyle name="Currency 3 3 5 3 3" xfId="9244" xr:uid="{00000000-0005-0000-0000-0000F9230000}"/>
    <cellStyle name="Currency 3 3 5 3 4" xfId="9245" xr:uid="{00000000-0005-0000-0000-0000FA230000}"/>
    <cellStyle name="Currency 3 3 5 4" xfId="9246" xr:uid="{00000000-0005-0000-0000-0000FB230000}"/>
    <cellStyle name="Currency 3 3 6" xfId="9247" xr:uid="{00000000-0005-0000-0000-0000FC230000}"/>
    <cellStyle name="Currency 3 3 6 2" xfId="9248" xr:uid="{00000000-0005-0000-0000-0000FD230000}"/>
    <cellStyle name="Currency 3 3 6 3" xfId="9249" xr:uid="{00000000-0005-0000-0000-0000FE230000}"/>
    <cellStyle name="Currency 3 4" xfId="9250" xr:uid="{00000000-0005-0000-0000-0000FF230000}"/>
    <cellStyle name="Currency 3 4 2" xfId="9251" xr:uid="{00000000-0005-0000-0000-000000240000}"/>
    <cellStyle name="Currency 3 4 2 2" xfId="9252" xr:uid="{00000000-0005-0000-0000-000001240000}"/>
    <cellStyle name="Currency 3 4 2 2 2" xfId="9253" xr:uid="{00000000-0005-0000-0000-000002240000}"/>
    <cellStyle name="Currency 3 4 2 2 2 2" xfId="9254" xr:uid="{00000000-0005-0000-0000-000003240000}"/>
    <cellStyle name="Currency 3 4 2 2 3" xfId="9255" xr:uid="{00000000-0005-0000-0000-000004240000}"/>
    <cellStyle name="Currency 3 4 2 2 3 2" xfId="9256" xr:uid="{00000000-0005-0000-0000-000005240000}"/>
    <cellStyle name="Currency 3 4 2 2 3 3" xfId="9257" xr:uid="{00000000-0005-0000-0000-000006240000}"/>
    <cellStyle name="Currency 3 4 2 2 3 4" xfId="9258" xr:uid="{00000000-0005-0000-0000-000007240000}"/>
    <cellStyle name="Currency 3 4 2 2 4" xfId="9259" xr:uid="{00000000-0005-0000-0000-000008240000}"/>
    <cellStyle name="Currency 3 4 2 3" xfId="9260" xr:uid="{00000000-0005-0000-0000-000009240000}"/>
    <cellStyle name="Currency 3 4 2 3 2" xfId="9261" xr:uid="{00000000-0005-0000-0000-00000A240000}"/>
    <cellStyle name="Currency 3 4 2 4" xfId="9262" xr:uid="{00000000-0005-0000-0000-00000B240000}"/>
    <cellStyle name="Currency 3 4 2 4 2" xfId="9263" xr:uid="{00000000-0005-0000-0000-00000C240000}"/>
    <cellStyle name="Currency 3 4 2 5" xfId="9264" xr:uid="{00000000-0005-0000-0000-00000D240000}"/>
    <cellStyle name="Currency 3 4 2 5 2" xfId="9265" xr:uid="{00000000-0005-0000-0000-00000E240000}"/>
    <cellStyle name="Currency 3 4 2 5 3" xfId="9266" xr:uid="{00000000-0005-0000-0000-00000F240000}"/>
    <cellStyle name="Currency 3 4 2 5 4" xfId="9267" xr:uid="{00000000-0005-0000-0000-000010240000}"/>
    <cellStyle name="Currency 3 4 2 6" xfId="9268" xr:uid="{00000000-0005-0000-0000-000011240000}"/>
    <cellStyle name="Currency 3 4 2 6 2" xfId="9269" xr:uid="{00000000-0005-0000-0000-000012240000}"/>
    <cellStyle name="Currency 3 4 2 6 3" xfId="9270" xr:uid="{00000000-0005-0000-0000-000013240000}"/>
    <cellStyle name="Currency 3 4 2 7" xfId="9271" xr:uid="{00000000-0005-0000-0000-000014240000}"/>
    <cellStyle name="Currency 3 4 2 8" xfId="9272" xr:uid="{00000000-0005-0000-0000-000015240000}"/>
    <cellStyle name="Currency 3 4 3" xfId="9273" xr:uid="{00000000-0005-0000-0000-000016240000}"/>
    <cellStyle name="Currency 3 4 3 2" xfId="9274" xr:uid="{00000000-0005-0000-0000-000017240000}"/>
    <cellStyle name="Currency 3 4 3 2 2" xfId="9275" xr:uid="{00000000-0005-0000-0000-000018240000}"/>
    <cellStyle name="Currency 3 4 3 3" xfId="9276" xr:uid="{00000000-0005-0000-0000-000019240000}"/>
    <cellStyle name="Currency 3 4 3 3 2" xfId="9277" xr:uid="{00000000-0005-0000-0000-00001A240000}"/>
    <cellStyle name="Currency 3 4 3 3 3" xfId="9278" xr:uid="{00000000-0005-0000-0000-00001B240000}"/>
    <cellStyle name="Currency 3 4 3 3 4" xfId="9279" xr:uid="{00000000-0005-0000-0000-00001C240000}"/>
    <cellStyle name="Currency 3 4 3 4" xfId="9280" xr:uid="{00000000-0005-0000-0000-00001D240000}"/>
    <cellStyle name="Currency 3 4 4" xfId="9281" xr:uid="{00000000-0005-0000-0000-00001E240000}"/>
    <cellStyle name="Currency 3 4 4 2" xfId="9282" xr:uid="{00000000-0005-0000-0000-00001F240000}"/>
    <cellStyle name="Currency 3 4 4 3" xfId="9283" xr:uid="{00000000-0005-0000-0000-000020240000}"/>
    <cellStyle name="Currency 3 4 4 4" xfId="9284" xr:uid="{00000000-0005-0000-0000-000021240000}"/>
    <cellStyle name="Currency 3 4 5" xfId="9285" xr:uid="{00000000-0005-0000-0000-000022240000}"/>
    <cellStyle name="Currency 3 4 5 2" xfId="9286" xr:uid="{00000000-0005-0000-0000-000023240000}"/>
    <cellStyle name="Currency 3 5" xfId="9287" xr:uid="{00000000-0005-0000-0000-000024240000}"/>
    <cellStyle name="Currency 3 5 2" xfId="9288" xr:uid="{00000000-0005-0000-0000-000025240000}"/>
    <cellStyle name="Currency 3 5 2 2" xfId="9289" xr:uid="{00000000-0005-0000-0000-000026240000}"/>
    <cellStyle name="Currency 3 5 2 2 2" xfId="9290" xr:uid="{00000000-0005-0000-0000-000027240000}"/>
    <cellStyle name="Currency 3 5 2 2 2 2" xfId="9291" xr:uid="{00000000-0005-0000-0000-000028240000}"/>
    <cellStyle name="Currency 3 5 2 2 3" xfId="9292" xr:uid="{00000000-0005-0000-0000-000029240000}"/>
    <cellStyle name="Currency 3 5 2 2 3 2" xfId="9293" xr:uid="{00000000-0005-0000-0000-00002A240000}"/>
    <cellStyle name="Currency 3 5 2 2 3 3" xfId="9294" xr:uid="{00000000-0005-0000-0000-00002B240000}"/>
    <cellStyle name="Currency 3 5 2 2 3 4" xfId="9295" xr:uid="{00000000-0005-0000-0000-00002C240000}"/>
    <cellStyle name="Currency 3 5 2 2 4" xfId="9296" xr:uid="{00000000-0005-0000-0000-00002D240000}"/>
    <cellStyle name="Currency 3 5 2 3" xfId="9297" xr:uid="{00000000-0005-0000-0000-00002E240000}"/>
    <cellStyle name="Currency 3 5 2 3 2" xfId="9298" xr:uid="{00000000-0005-0000-0000-00002F240000}"/>
    <cellStyle name="Currency 3 5 2 4" xfId="9299" xr:uid="{00000000-0005-0000-0000-000030240000}"/>
    <cellStyle name="Currency 3 5 2 4 2" xfId="9300" xr:uid="{00000000-0005-0000-0000-000031240000}"/>
    <cellStyle name="Currency 3 5 2 4 3" xfId="9301" xr:uid="{00000000-0005-0000-0000-000032240000}"/>
    <cellStyle name="Currency 3 5 2 4 4" xfId="9302" xr:uid="{00000000-0005-0000-0000-000033240000}"/>
    <cellStyle name="Currency 3 5 2 5" xfId="9303" xr:uid="{00000000-0005-0000-0000-000034240000}"/>
    <cellStyle name="Currency 3 5 2 5 2" xfId="9304" xr:uid="{00000000-0005-0000-0000-000035240000}"/>
    <cellStyle name="Currency 3 5 2 5 3" xfId="9305" xr:uid="{00000000-0005-0000-0000-000036240000}"/>
    <cellStyle name="Currency 3 5 3" xfId="9306" xr:uid="{00000000-0005-0000-0000-000037240000}"/>
    <cellStyle name="Currency 3 5 3 2" xfId="9307" xr:uid="{00000000-0005-0000-0000-000038240000}"/>
    <cellStyle name="Currency 3 5 3 2 2" xfId="9308" xr:uid="{00000000-0005-0000-0000-000039240000}"/>
    <cellStyle name="Currency 3 5 3 3" xfId="9309" xr:uid="{00000000-0005-0000-0000-00003A240000}"/>
    <cellStyle name="Currency 3 5 3 3 2" xfId="9310" xr:uid="{00000000-0005-0000-0000-00003B240000}"/>
    <cellStyle name="Currency 3 5 4" xfId="9311" xr:uid="{00000000-0005-0000-0000-00003C240000}"/>
    <cellStyle name="Currency 3 5 4 2" xfId="9312" xr:uid="{00000000-0005-0000-0000-00003D240000}"/>
    <cellStyle name="Currency 3 5 4 2 2" xfId="9313" xr:uid="{00000000-0005-0000-0000-00003E240000}"/>
    <cellStyle name="Currency 3 5 4 3" xfId="9314" xr:uid="{00000000-0005-0000-0000-00003F240000}"/>
    <cellStyle name="Currency 3 5 4 3 2" xfId="9315" xr:uid="{00000000-0005-0000-0000-000040240000}"/>
    <cellStyle name="Currency 3 5 4 3 3" xfId="9316" xr:uid="{00000000-0005-0000-0000-000041240000}"/>
    <cellStyle name="Currency 3 5 4 3 4" xfId="9317" xr:uid="{00000000-0005-0000-0000-000042240000}"/>
    <cellStyle name="Currency 3 5 4 4" xfId="9318" xr:uid="{00000000-0005-0000-0000-000043240000}"/>
    <cellStyle name="Currency 3 5 4 4 2" xfId="9319" xr:uid="{00000000-0005-0000-0000-000044240000}"/>
    <cellStyle name="Currency 3 5 4 4 3" xfId="9320" xr:uid="{00000000-0005-0000-0000-000045240000}"/>
    <cellStyle name="Currency 3 5 4 5" xfId="9321" xr:uid="{00000000-0005-0000-0000-000046240000}"/>
    <cellStyle name="Currency 3 5 5" xfId="9322" xr:uid="{00000000-0005-0000-0000-000047240000}"/>
    <cellStyle name="Currency 3 5 5 2" xfId="9323" xr:uid="{00000000-0005-0000-0000-000048240000}"/>
    <cellStyle name="Currency 3 5 6" xfId="9324" xr:uid="{00000000-0005-0000-0000-000049240000}"/>
    <cellStyle name="Currency 3 5 6 2" xfId="9325" xr:uid="{00000000-0005-0000-0000-00004A240000}"/>
    <cellStyle name="Currency 3 5 6 3" xfId="9326" xr:uid="{00000000-0005-0000-0000-00004B240000}"/>
    <cellStyle name="Currency 3 5 6 4" xfId="9327" xr:uid="{00000000-0005-0000-0000-00004C240000}"/>
    <cellStyle name="Currency 3 5 7" xfId="9328" xr:uid="{00000000-0005-0000-0000-00004D240000}"/>
    <cellStyle name="Currency 3 5 8" xfId="9329" xr:uid="{00000000-0005-0000-0000-00004E240000}"/>
    <cellStyle name="Currency 3 5 9" xfId="9330" xr:uid="{00000000-0005-0000-0000-00004F240000}"/>
    <cellStyle name="Currency 3 6" xfId="9331" xr:uid="{00000000-0005-0000-0000-000050240000}"/>
    <cellStyle name="Currency 3 6 2" xfId="9332" xr:uid="{00000000-0005-0000-0000-000051240000}"/>
    <cellStyle name="Currency 3 6 2 2" xfId="9333" xr:uid="{00000000-0005-0000-0000-000052240000}"/>
    <cellStyle name="Currency 3 6 2 2 2" xfId="9334" xr:uid="{00000000-0005-0000-0000-000053240000}"/>
    <cellStyle name="Currency 3 6 2 3" xfId="9335" xr:uid="{00000000-0005-0000-0000-000054240000}"/>
    <cellStyle name="Currency 3 6 2 3 2" xfId="9336" xr:uid="{00000000-0005-0000-0000-000055240000}"/>
    <cellStyle name="Currency 3 6 2 3 3" xfId="9337" xr:uid="{00000000-0005-0000-0000-000056240000}"/>
    <cellStyle name="Currency 3 6 2 3 4" xfId="9338" xr:uid="{00000000-0005-0000-0000-000057240000}"/>
    <cellStyle name="Currency 3 6 2 4" xfId="9339" xr:uid="{00000000-0005-0000-0000-000058240000}"/>
    <cellStyle name="Currency 3 6 3" xfId="9340" xr:uid="{00000000-0005-0000-0000-000059240000}"/>
    <cellStyle name="Currency 3 6 3 2" xfId="9341" xr:uid="{00000000-0005-0000-0000-00005A240000}"/>
    <cellStyle name="Currency 3 6 4" xfId="9342" xr:uid="{00000000-0005-0000-0000-00005B240000}"/>
    <cellStyle name="Currency 3 6 5" xfId="9343" xr:uid="{00000000-0005-0000-0000-00005C240000}"/>
    <cellStyle name="Currency 3 6 6" xfId="9344" xr:uid="{00000000-0005-0000-0000-00005D240000}"/>
    <cellStyle name="Currency 3 7" xfId="9345" xr:uid="{00000000-0005-0000-0000-00005E240000}"/>
    <cellStyle name="Currency 3 7 2" xfId="9346" xr:uid="{00000000-0005-0000-0000-00005F240000}"/>
    <cellStyle name="Currency 3 7 2 2" xfId="9347" xr:uid="{00000000-0005-0000-0000-000060240000}"/>
    <cellStyle name="Currency 3 7 3" xfId="9348" xr:uid="{00000000-0005-0000-0000-000061240000}"/>
    <cellStyle name="Currency 3 7 3 2" xfId="9349" xr:uid="{00000000-0005-0000-0000-000062240000}"/>
    <cellStyle name="Currency 3 7 3 3" xfId="9350" xr:uid="{00000000-0005-0000-0000-000063240000}"/>
    <cellStyle name="Currency 3 7 3 4" xfId="9351" xr:uid="{00000000-0005-0000-0000-000064240000}"/>
    <cellStyle name="Currency 3 7 4" xfId="9352" xr:uid="{00000000-0005-0000-0000-000065240000}"/>
    <cellStyle name="Currency 3 7 4 2" xfId="9353" xr:uid="{00000000-0005-0000-0000-000066240000}"/>
    <cellStyle name="Currency 3 7 4 3" xfId="9354" xr:uid="{00000000-0005-0000-0000-000067240000}"/>
    <cellStyle name="Currency 3 7 4 4" xfId="9355" xr:uid="{00000000-0005-0000-0000-000068240000}"/>
    <cellStyle name="Currency 3 7 5" xfId="9356" xr:uid="{00000000-0005-0000-0000-000069240000}"/>
    <cellStyle name="Currency 3 7 5 2" xfId="9357" xr:uid="{00000000-0005-0000-0000-00006A240000}"/>
    <cellStyle name="Currency 3 7 5 3" xfId="9358" xr:uid="{00000000-0005-0000-0000-00006B240000}"/>
    <cellStyle name="Currency 3 8" xfId="9359" xr:uid="{00000000-0005-0000-0000-00006C240000}"/>
    <cellStyle name="Currency 3 8 2" xfId="9360" xr:uid="{00000000-0005-0000-0000-00006D240000}"/>
    <cellStyle name="Currency 3 9" xfId="9361" xr:uid="{00000000-0005-0000-0000-00006E240000}"/>
    <cellStyle name="Currency 3_BS Summary" xfId="9362" xr:uid="{00000000-0005-0000-0000-00006F240000}"/>
    <cellStyle name="Currency 30" xfId="9363" xr:uid="{00000000-0005-0000-0000-000070240000}"/>
    <cellStyle name="Currency 30 2" xfId="9364" xr:uid="{00000000-0005-0000-0000-000071240000}"/>
    <cellStyle name="Currency 30 3" xfId="9365" xr:uid="{00000000-0005-0000-0000-000072240000}"/>
    <cellStyle name="Currency 30 4" xfId="9366" xr:uid="{00000000-0005-0000-0000-000073240000}"/>
    <cellStyle name="Currency 31" xfId="9367" xr:uid="{00000000-0005-0000-0000-000074240000}"/>
    <cellStyle name="Currency 31 2" xfId="9368" xr:uid="{00000000-0005-0000-0000-000075240000}"/>
    <cellStyle name="Currency 32" xfId="9369" xr:uid="{00000000-0005-0000-0000-000076240000}"/>
    <cellStyle name="Currency 32 2" xfId="9370" xr:uid="{00000000-0005-0000-0000-000077240000}"/>
    <cellStyle name="Currency 33" xfId="9371" xr:uid="{00000000-0005-0000-0000-000078240000}"/>
    <cellStyle name="Currency 33 2" xfId="9372" xr:uid="{00000000-0005-0000-0000-000079240000}"/>
    <cellStyle name="Currency 34" xfId="9373" xr:uid="{00000000-0005-0000-0000-00007A240000}"/>
    <cellStyle name="Currency 35" xfId="9374" xr:uid="{00000000-0005-0000-0000-00007B240000}"/>
    <cellStyle name="Currency 36" xfId="9375" xr:uid="{00000000-0005-0000-0000-00007C240000}"/>
    <cellStyle name="Currency 37" xfId="9376" xr:uid="{00000000-0005-0000-0000-00007D240000}"/>
    <cellStyle name="Currency 38" xfId="9377" xr:uid="{00000000-0005-0000-0000-00007E240000}"/>
    <cellStyle name="Currency 39" xfId="9378" xr:uid="{00000000-0005-0000-0000-00007F240000}"/>
    <cellStyle name="Currency 4" xfId="16" xr:uid="{00000000-0005-0000-0000-000080240000}"/>
    <cellStyle name="Currency 4 2" xfId="38" xr:uid="{00000000-0005-0000-0000-000081240000}"/>
    <cellStyle name="Currency 4 2 2" xfId="9379" xr:uid="{00000000-0005-0000-0000-000082240000}"/>
    <cellStyle name="Currency 4 2 2 2" xfId="9380" xr:uid="{00000000-0005-0000-0000-000083240000}"/>
    <cellStyle name="Currency 4 2 3" xfId="9381" xr:uid="{00000000-0005-0000-0000-000084240000}"/>
    <cellStyle name="Currency 4 2 4" xfId="9382" xr:uid="{00000000-0005-0000-0000-000085240000}"/>
    <cellStyle name="Currency 4 3" xfId="9383" xr:uid="{00000000-0005-0000-0000-000086240000}"/>
    <cellStyle name="Currency 4 3 2" xfId="9384" xr:uid="{00000000-0005-0000-0000-000087240000}"/>
    <cellStyle name="Currency 4 4" xfId="9385" xr:uid="{00000000-0005-0000-0000-000088240000}"/>
    <cellStyle name="Currency 4 4 2" xfId="9386" xr:uid="{00000000-0005-0000-0000-000089240000}"/>
    <cellStyle name="Currency 4 4 2 2" xfId="9387" xr:uid="{00000000-0005-0000-0000-00008A240000}"/>
    <cellStyle name="Currency 4 4 3" xfId="9388" xr:uid="{00000000-0005-0000-0000-00008B240000}"/>
    <cellStyle name="Currency 4 4 4" xfId="9389" xr:uid="{00000000-0005-0000-0000-00008C240000}"/>
    <cellStyle name="Currency 4 4 5" xfId="9390" xr:uid="{00000000-0005-0000-0000-00008D240000}"/>
    <cellStyle name="Currency 4 5" xfId="9391" xr:uid="{00000000-0005-0000-0000-00008E240000}"/>
    <cellStyle name="Currency 4 6" xfId="9392" xr:uid="{00000000-0005-0000-0000-00008F240000}"/>
    <cellStyle name="Currency 40" xfId="9393" xr:uid="{00000000-0005-0000-0000-000090240000}"/>
    <cellStyle name="Currency 41" xfId="9394" xr:uid="{00000000-0005-0000-0000-000091240000}"/>
    <cellStyle name="Currency 42" xfId="9395" xr:uid="{00000000-0005-0000-0000-000092240000}"/>
    <cellStyle name="Currency 43" xfId="9396" xr:uid="{00000000-0005-0000-0000-000093240000}"/>
    <cellStyle name="Currency 44" xfId="9397" xr:uid="{00000000-0005-0000-0000-000094240000}"/>
    <cellStyle name="Currency 45" xfId="9398" xr:uid="{00000000-0005-0000-0000-000095240000}"/>
    <cellStyle name="Currency 46" xfId="9399" xr:uid="{00000000-0005-0000-0000-000096240000}"/>
    <cellStyle name="Currency 47" xfId="9400" xr:uid="{00000000-0005-0000-0000-000097240000}"/>
    <cellStyle name="Currency 48" xfId="9401" xr:uid="{00000000-0005-0000-0000-000098240000}"/>
    <cellStyle name="Currency 49" xfId="58869" xr:uid="{00000000-0005-0000-0000-000099240000}"/>
    <cellStyle name="Currency 5" xfId="17" xr:uid="{00000000-0005-0000-0000-00009A240000}"/>
    <cellStyle name="Currency 5 10" xfId="9402" xr:uid="{00000000-0005-0000-0000-00009B240000}"/>
    <cellStyle name="Currency 5 2" xfId="9403" xr:uid="{00000000-0005-0000-0000-00009C240000}"/>
    <cellStyle name="Currency 5 2 2" xfId="9404" xr:uid="{00000000-0005-0000-0000-00009D240000}"/>
    <cellStyle name="Currency 5 2 2 2" xfId="9405" xr:uid="{00000000-0005-0000-0000-00009E240000}"/>
    <cellStyle name="Currency 5 2 3" xfId="9406" xr:uid="{00000000-0005-0000-0000-00009F240000}"/>
    <cellStyle name="Currency 5 2 3 2" xfId="9407" xr:uid="{00000000-0005-0000-0000-0000A0240000}"/>
    <cellStyle name="Currency 5 2 4" xfId="9408" xr:uid="{00000000-0005-0000-0000-0000A1240000}"/>
    <cellStyle name="Currency 5 2_Expense" xfId="9409" xr:uid="{00000000-0005-0000-0000-0000A2240000}"/>
    <cellStyle name="Currency 5 3" xfId="9410" xr:uid="{00000000-0005-0000-0000-0000A3240000}"/>
    <cellStyle name="Currency 5 3 2" xfId="9411" xr:uid="{00000000-0005-0000-0000-0000A4240000}"/>
    <cellStyle name="Currency 5 3 2 2" xfId="9412" xr:uid="{00000000-0005-0000-0000-0000A5240000}"/>
    <cellStyle name="Currency 5 3 3" xfId="9413" xr:uid="{00000000-0005-0000-0000-0000A6240000}"/>
    <cellStyle name="Currency 5 3 3 2" xfId="9414" xr:uid="{00000000-0005-0000-0000-0000A7240000}"/>
    <cellStyle name="Currency 5 3 4" xfId="9415" xr:uid="{00000000-0005-0000-0000-0000A8240000}"/>
    <cellStyle name="Currency 5 4" xfId="9416" xr:uid="{00000000-0005-0000-0000-0000A9240000}"/>
    <cellStyle name="Currency 5 4 2" xfId="9417" xr:uid="{00000000-0005-0000-0000-0000AA240000}"/>
    <cellStyle name="Currency 5 5" xfId="9418" xr:uid="{00000000-0005-0000-0000-0000AB240000}"/>
    <cellStyle name="Currency 5 5 2" xfId="9419" xr:uid="{00000000-0005-0000-0000-0000AC240000}"/>
    <cellStyle name="Currency 5 5 2 2" xfId="9420" xr:uid="{00000000-0005-0000-0000-0000AD240000}"/>
    <cellStyle name="Currency 5 5 3" xfId="9421" xr:uid="{00000000-0005-0000-0000-0000AE240000}"/>
    <cellStyle name="Currency 5 5 4" xfId="9422" xr:uid="{00000000-0005-0000-0000-0000AF240000}"/>
    <cellStyle name="Currency 5 5 5" xfId="9423" xr:uid="{00000000-0005-0000-0000-0000B0240000}"/>
    <cellStyle name="Currency 5 6" xfId="9424" xr:uid="{00000000-0005-0000-0000-0000B1240000}"/>
    <cellStyle name="Currency 5 7" xfId="9425" xr:uid="{00000000-0005-0000-0000-0000B2240000}"/>
    <cellStyle name="Currency 5 8" xfId="9426" xr:uid="{00000000-0005-0000-0000-0000B3240000}"/>
    <cellStyle name="Currency 5 9" xfId="9427" xr:uid="{00000000-0005-0000-0000-0000B4240000}"/>
    <cellStyle name="Currency 6" xfId="9428" xr:uid="{00000000-0005-0000-0000-0000B5240000}"/>
    <cellStyle name="Currency 6 2" xfId="9429" xr:uid="{00000000-0005-0000-0000-0000B6240000}"/>
    <cellStyle name="Currency 6 2 2" xfId="9430" xr:uid="{00000000-0005-0000-0000-0000B7240000}"/>
    <cellStyle name="Currency 6 2 2 2" xfId="9431" xr:uid="{00000000-0005-0000-0000-0000B8240000}"/>
    <cellStyle name="Currency 6 2 3" xfId="9432" xr:uid="{00000000-0005-0000-0000-0000B9240000}"/>
    <cellStyle name="Currency 6 2 3 2" xfId="9433" xr:uid="{00000000-0005-0000-0000-0000BA240000}"/>
    <cellStyle name="Currency 6 2 4" xfId="9434" xr:uid="{00000000-0005-0000-0000-0000BB240000}"/>
    <cellStyle name="Currency 6 3" xfId="9435" xr:uid="{00000000-0005-0000-0000-0000BC240000}"/>
    <cellStyle name="Currency 6 3 2" xfId="9436" xr:uid="{00000000-0005-0000-0000-0000BD240000}"/>
    <cellStyle name="Currency 6 4" xfId="9437" xr:uid="{00000000-0005-0000-0000-0000BE240000}"/>
    <cellStyle name="Currency 6 4 2" xfId="9438" xr:uid="{00000000-0005-0000-0000-0000BF240000}"/>
    <cellStyle name="Currency 6 5" xfId="9439" xr:uid="{00000000-0005-0000-0000-0000C0240000}"/>
    <cellStyle name="Currency 6_Expense" xfId="9440" xr:uid="{00000000-0005-0000-0000-0000C1240000}"/>
    <cellStyle name="Currency 7" xfId="9441" xr:uid="{00000000-0005-0000-0000-0000C2240000}"/>
    <cellStyle name="Currency 7 2" xfId="9442" xr:uid="{00000000-0005-0000-0000-0000C3240000}"/>
    <cellStyle name="Currency 7 3" xfId="9443" xr:uid="{00000000-0005-0000-0000-0000C4240000}"/>
    <cellStyle name="Currency 7 4" xfId="9444" xr:uid="{00000000-0005-0000-0000-0000C5240000}"/>
    <cellStyle name="Currency 8" xfId="9445" xr:uid="{00000000-0005-0000-0000-0000C6240000}"/>
    <cellStyle name="Currency 8 2" xfId="9446" xr:uid="{00000000-0005-0000-0000-0000C7240000}"/>
    <cellStyle name="Currency 9" xfId="9447" xr:uid="{00000000-0005-0000-0000-0000C8240000}"/>
    <cellStyle name="Currency 9 2" xfId="9448" xr:uid="{00000000-0005-0000-0000-0000C9240000}"/>
    <cellStyle name="date" xfId="9449" xr:uid="{00000000-0005-0000-0000-0000CA240000}"/>
    <cellStyle name="date 2" xfId="9450" xr:uid="{00000000-0005-0000-0000-0000CB240000}"/>
    <cellStyle name="Euro" xfId="9451" xr:uid="{00000000-0005-0000-0000-0000CC240000}"/>
    <cellStyle name="Euro 2" xfId="9452" xr:uid="{00000000-0005-0000-0000-0000CD240000}"/>
    <cellStyle name="Explanatory Text 10" xfId="9453" xr:uid="{00000000-0005-0000-0000-0000CE240000}"/>
    <cellStyle name="Explanatory Text 2" xfId="9454" xr:uid="{00000000-0005-0000-0000-0000CF240000}"/>
    <cellStyle name="Explanatory Text 2 2" xfId="9455" xr:uid="{00000000-0005-0000-0000-0000D0240000}"/>
    <cellStyle name="Explanatory Text 2 2 2" xfId="9456" xr:uid="{00000000-0005-0000-0000-0000D1240000}"/>
    <cellStyle name="Explanatory Text 2 2 2 2" xfId="9457" xr:uid="{00000000-0005-0000-0000-0000D2240000}"/>
    <cellStyle name="Explanatory Text 2 2 3" xfId="9458" xr:uid="{00000000-0005-0000-0000-0000D3240000}"/>
    <cellStyle name="Explanatory Text 2 2 3 2" xfId="9459" xr:uid="{00000000-0005-0000-0000-0000D4240000}"/>
    <cellStyle name="Explanatory Text 2 2 4" xfId="9460" xr:uid="{00000000-0005-0000-0000-0000D5240000}"/>
    <cellStyle name="Explanatory Text 2 3" xfId="9461" xr:uid="{00000000-0005-0000-0000-0000D6240000}"/>
    <cellStyle name="Explanatory Text 2 3 2" xfId="9462" xr:uid="{00000000-0005-0000-0000-0000D7240000}"/>
    <cellStyle name="Explanatory Text 2 4" xfId="9463" xr:uid="{00000000-0005-0000-0000-0000D8240000}"/>
    <cellStyle name="Explanatory Text 2 4 2" xfId="9464" xr:uid="{00000000-0005-0000-0000-0000D9240000}"/>
    <cellStyle name="Explanatory Text 2 5" xfId="9465" xr:uid="{00000000-0005-0000-0000-0000DA240000}"/>
    <cellStyle name="Explanatory Text 2_AFS template" xfId="9466" xr:uid="{00000000-0005-0000-0000-0000DB240000}"/>
    <cellStyle name="Explanatory Text 3" xfId="9467" xr:uid="{00000000-0005-0000-0000-0000DC240000}"/>
    <cellStyle name="Explanatory Text 3 2" xfId="9468" xr:uid="{00000000-0005-0000-0000-0000DD240000}"/>
    <cellStyle name="Explanatory Text 3 2 2" xfId="9469" xr:uid="{00000000-0005-0000-0000-0000DE240000}"/>
    <cellStyle name="Explanatory Text 3 3" xfId="9470" xr:uid="{00000000-0005-0000-0000-0000DF240000}"/>
    <cellStyle name="Explanatory Text 3 3 2" xfId="9471" xr:uid="{00000000-0005-0000-0000-0000E0240000}"/>
    <cellStyle name="Explanatory Text 3 4" xfId="9472" xr:uid="{00000000-0005-0000-0000-0000E1240000}"/>
    <cellStyle name="Explanatory Text 3 4 2" xfId="9473" xr:uid="{00000000-0005-0000-0000-0000E2240000}"/>
    <cellStyle name="Explanatory Text 3 4 3" xfId="9474" xr:uid="{00000000-0005-0000-0000-0000E3240000}"/>
    <cellStyle name="Explanatory Text 3 5" xfId="9475" xr:uid="{00000000-0005-0000-0000-0000E4240000}"/>
    <cellStyle name="Explanatory Text 3 5 2" xfId="9476" xr:uid="{00000000-0005-0000-0000-0000E5240000}"/>
    <cellStyle name="Explanatory Text 3 6" xfId="9477" xr:uid="{00000000-0005-0000-0000-0000E6240000}"/>
    <cellStyle name="Explanatory Text 4" xfId="9478" xr:uid="{00000000-0005-0000-0000-0000E7240000}"/>
    <cellStyle name="Explanatory Text 4 2" xfId="9479" xr:uid="{00000000-0005-0000-0000-0000E8240000}"/>
    <cellStyle name="Explanatory Text 4 2 2" xfId="9480" xr:uid="{00000000-0005-0000-0000-0000E9240000}"/>
    <cellStyle name="Explanatory Text 4 2 2 2" xfId="9481" xr:uid="{00000000-0005-0000-0000-0000EA240000}"/>
    <cellStyle name="Explanatory Text 4 2 3" xfId="9482" xr:uid="{00000000-0005-0000-0000-0000EB240000}"/>
    <cellStyle name="Explanatory Text 4 3" xfId="9483" xr:uid="{00000000-0005-0000-0000-0000EC240000}"/>
    <cellStyle name="Explanatory Text 4 3 2" xfId="9484" xr:uid="{00000000-0005-0000-0000-0000ED240000}"/>
    <cellStyle name="Explanatory Text 4 4" xfId="9485" xr:uid="{00000000-0005-0000-0000-0000EE240000}"/>
    <cellStyle name="Explanatory Text 5" xfId="9486" xr:uid="{00000000-0005-0000-0000-0000EF240000}"/>
    <cellStyle name="Explanatory Text 5 2" xfId="9487" xr:uid="{00000000-0005-0000-0000-0000F0240000}"/>
    <cellStyle name="Explanatory Text 6" xfId="9488" xr:uid="{00000000-0005-0000-0000-0000F1240000}"/>
    <cellStyle name="Explanatory Text 7" xfId="9489" xr:uid="{00000000-0005-0000-0000-0000F2240000}"/>
    <cellStyle name="Explanatory Text 8" xfId="9490" xr:uid="{00000000-0005-0000-0000-0000F3240000}"/>
    <cellStyle name="Explanatory Text 9" xfId="9491" xr:uid="{00000000-0005-0000-0000-0000F4240000}"/>
    <cellStyle name="Good 10" xfId="9492" xr:uid="{00000000-0005-0000-0000-0000F5240000}"/>
    <cellStyle name="Good 2" xfId="9493" xr:uid="{00000000-0005-0000-0000-0000F6240000}"/>
    <cellStyle name="Good 2 2" xfId="9494" xr:uid="{00000000-0005-0000-0000-0000F7240000}"/>
    <cellStyle name="Good 2 2 2" xfId="9495" xr:uid="{00000000-0005-0000-0000-0000F8240000}"/>
    <cellStyle name="Good 2 2 2 2" xfId="9496" xr:uid="{00000000-0005-0000-0000-0000F9240000}"/>
    <cellStyle name="Good 2 2 3" xfId="9497" xr:uid="{00000000-0005-0000-0000-0000FA240000}"/>
    <cellStyle name="Good 2 2 3 2" xfId="9498" xr:uid="{00000000-0005-0000-0000-0000FB240000}"/>
    <cellStyle name="Good 2 2 4" xfId="9499" xr:uid="{00000000-0005-0000-0000-0000FC240000}"/>
    <cellStyle name="Good 2 3" xfId="9500" xr:uid="{00000000-0005-0000-0000-0000FD240000}"/>
    <cellStyle name="Good 2 3 2" xfId="9501" xr:uid="{00000000-0005-0000-0000-0000FE240000}"/>
    <cellStyle name="Good 2 3 2 2" xfId="9502" xr:uid="{00000000-0005-0000-0000-0000FF240000}"/>
    <cellStyle name="Good 2 3 3" xfId="9503" xr:uid="{00000000-0005-0000-0000-000000250000}"/>
    <cellStyle name="Good 2 3 3 2" xfId="9504" xr:uid="{00000000-0005-0000-0000-000001250000}"/>
    <cellStyle name="Good 2 3 4" xfId="9505" xr:uid="{00000000-0005-0000-0000-000002250000}"/>
    <cellStyle name="Good 2 3 4 2" xfId="9506" xr:uid="{00000000-0005-0000-0000-000003250000}"/>
    <cellStyle name="Good 2 4" xfId="9507" xr:uid="{00000000-0005-0000-0000-000004250000}"/>
    <cellStyle name="Good 2 4 2" xfId="9508" xr:uid="{00000000-0005-0000-0000-000005250000}"/>
    <cellStyle name="Good 2 4 2 2" xfId="9509" xr:uid="{00000000-0005-0000-0000-000006250000}"/>
    <cellStyle name="Good 2 4 3" xfId="9510" xr:uid="{00000000-0005-0000-0000-000007250000}"/>
    <cellStyle name="Good 2 4 4" xfId="9511" xr:uid="{00000000-0005-0000-0000-000008250000}"/>
    <cellStyle name="Good 2 4 5" xfId="9512" xr:uid="{00000000-0005-0000-0000-000009250000}"/>
    <cellStyle name="Good 2 5" xfId="9513" xr:uid="{00000000-0005-0000-0000-00000A250000}"/>
    <cellStyle name="Good 2 5 2" xfId="9514" xr:uid="{00000000-0005-0000-0000-00000B250000}"/>
    <cellStyle name="Good 2 6" xfId="9515" xr:uid="{00000000-0005-0000-0000-00000C250000}"/>
    <cellStyle name="Good 2 6 2" xfId="9516" xr:uid="{00000000-0005-0000-0000-00000D250000}"/>
    <cellStyle name="Good 2 7" xfId="9517" xr:uid="{00000000-0005-0000-0000-00000E250000}"/>
    <cellStyle name="Good 2_AFS template" xfId="9518" xr:uid="{00000000-0005-0000-0000-00000F250000}"/>
    <cellStyle name="Good 3" xfId="9519" xr:uid="{00000000-0005-0000-0000-000010250000}"/>
    <cellStyle name="Good 3 2" xfId="9520" xr:uid="{00000000-0005-0000-0000-000011250000}"/>
    <cellStyle name="Good 3 2 2" xfId="9521" xr:uid="{00000000-0005-0000-0000-000012250000}"/>
    <cellStyle name="Good 3 2 2 2" xfId="9522" xr:uid="{00000000-0005-0000-0000-000013250000}"/>
    <cellStyle name="Good 3 2 3" xfId="9523" xr:uid="{00000000-0005-0000-0000-000014250000}"/>
    <cellStyle name="Good 3 2 3 2" xfId="9524" xr:uid="{00000000-0005-0000-0000-000015250000}"/>
    <cellStyle name="Good 3 2 4" xfId="9525" xr:uid="{00000000-0005-0000-0000-000016250000}"/>
    <cellStyle name="Good 3 3" xfId="9526" xr:uid="{00000000-0005-0000-0000-000017250000}"/>
    <cellStyle name="Good 3 3 2" xfId="9527" xr:uid="{00000000-0005-0000-0000-000018250000}"/>
    <cellStyle name="Good 3 3 2 2" xfId="9528" xr:uid="{00000000-0005-0000-0000-000019250000}"/>
    <cellStyle name="Good 3 3 3" xfId="9529" xr:uid="{00000000-0005-0000-0000-00001A250000}"/>
    <cellStyle name="Good 3 3 4" xfId="9530" xr:uid="{00000000-0005-0000-0000-00001B250000}"/>
    <cellStyle name="Good 3 3 5" xfId="9531" xr:uid="{00000000-0005-0000-0000-00001C250000}"/>
    <cellStyle name="Good 3 4" xfId="9532" xr:uid="{00000000-0005-0000-0000-00001D250000}"/>
    <cellStyle name="Good 3 4 2" xfId="9533" xr:uid="{00000000-0005-0000-0000-00001E250000}"/>
    <cellStyle name="Good 3 4 2 2" xfId="9534" xr:uid="{00000000-0005-0000-0000-00001F250000}"/>
    <cellStyle name="Good 3 4 3" xfId="9535" xr:uid="{00000000-0005-0000-0000-000020250000}"/>
    <cellStyle name="Good 3 5" xfId="9536" xr:uid="{00000000-0005-0000-0000-000021250000}"/>
    <cellStyle name="Good 3 5 2" xfId="9537" xr:uid="{00000000-0005-0000-0000-000022250000}"/>
    <cellStyle name="Good 3 6" xfId="9538" xr:uid="{00000000-0005-0000-0000-000023250000}"/>
    <cellStyle name="Good 3_AFS template" xfId="9539" xr:uid="{00000000-0005-0000-0000-000024250000}"/>
    <cellStyle name="Good 4" xfId="9540" xr:uid="{00000000-0005-0000-0000-000025250000}"/>
    <cellStyle name="Good 4 2" xfId="9541" xr:uid="{00000000-0005-0000-0000-000026250000}"/>
    <cellStyle name="Good 4 2 2" xfId="9542" xr:uid="{00000000-0005-0000-0000-000027250000}"/>
    <cellStyle name="Good 4 2 2 2" xfId="9543" xr:uid="{00000000-0005-0000-0000-000028250000}"/>
    <cellStyle name="Good 4 2 3" xfId="9544" xr:uid="{00000000-0005-0000-0000-000029250000}"/>
    <cellStyle name="Good 4 3" xfId="9545" xr:uid="{00000000-0005-0000-0000-00002A250000}"/>
    <cellStyle name="Good 4 3 2" xfId="9546" xr:uid="{00000000-0005-0000-0000-00002B250000}"/>
    <cellStyle name="Good 4 3 2 2" xfId="9547" xr:uid="{00000000-0005-0000-0000-00002C250000}"/>
    <cellStyle name="Good 4 3 3" xfId="9548" xr:uid="{00000000-0005-0000-0000-00002D250000}"/>
    <cellStyle name="Good 4 4" xfId="9549" xr:uid="{00000000-0005-0000-0000-00002E250000}"/>
    <cellStyle name="Good 5" xfId="9550" xr:uid="{00000000-0005-0000-0000-00002F250000}"/>
    <cellStyle name="Good 5 2" xfId="9551" xr:uid="{00000000-0005-0000-0000-000030250000}"/>
    <cellStyle name="Good 6" xfId="9552" xr:uid="{00000000-0005-0000-0000-000031250000}"/>
    <cellStyle name="Good 6 2" xfId="9553" xr:uid="{00000000-0005-0000-0000-000032250000}"/>
    <cellStyle name="Good 7" xfId="9554" xr:uid="{00000000-0005-0000-0000-000033250000}"/>
    <cellStyle name="Good 8" xfId="9555" xr:uid="{00000000-0005-0000-0000-000034250000}"/>
    <cellStyle name="Good 9" xfId="9556" xr:uid="{00000000-0005-0000-0000-000035250000}"/>
    <cellStyle name="HEADING" xfId="9557" xr:uid="{00000000-0005-0000-0000-000036250000}"/>
    <cellStyle name="Heading 1 10" xfId="9558" xr:uid="{00000000-0005-0000-0000-000037250000}"/>
    <cellStyle name="Heading 1 2" xfId="9559" xr:uid="{00000000-0005-0000-0000-000038250000}"/>
    <cellStyle name="Heading 1 2 2" xfId="9560" xr:uid="{00000000-0005-0000-0000-000039250000}"/>
    <cellStyle name="Heading 1 2 2 2" xfId="9561" xr:uid="{00000000-0005-0000-0000-00003A250000}"/>
    <cellStyle name="Heading 1 2 2 2 2" xfId="9562" xr:uid="{00000000-0005-0000-0000-00003B250000}"/>
    <cellStyle name="Heading 1 2 2 2 2 2" xfId="9563" xr:uid="{00000000-0005-0000-0000-00003C250000}"/>
    <cellStyle name="Heading 1 2 2 2 2 2 2" xfId="9564" xr:uid="{00000000-0005-0000-0000-00003D250000}"/>
    <cellStyle name="Heading 1 2 2 2 2 3" xfId="9565" xr:uid="{00000000-0005-0000-0000-00003E250000}"/>
    <cellStyle name="Heading 1 2 2 2 2 3 2" xfId="9566" xr:uid="{00000000-0005-0000-0000-00003F250000}"/>
    <cellStyle name="Heading 1 2 2 2 2 4" xfId="9567" xr:uid="{00000000-0005-0000-0000-000040250000}"/>
    <cellStyle name="Heading 1 2 2 2 3" xfId="9568" xr:uid="{00000000-0005-0000-0000-000041250000}"/>
    <cellStyle name="Heading 1 2 2 2 3 2" xfId="9569" xr:uid="{00000000-0005-0000-0000-000042250000}"/>
    <cellStyle name="Heading 1 2 2 2 4" xfId="9570" xr:uid="{00000000-0005-0000-0000-000043250000}"/>
    <cellStyle name="Heading 1 2 2 2 4 2" xfId="9571" xr:uid="{00000000-0005-0000-0000-000044250000}"/>
    <cellStyle name="Heading 1 2 2 2 5" xfId="9572" xr:uid="{00000000-0005-0000-0000-000045250000}"/>
    <cellStyle name="Heading 1 2 2 2 5 2" xfId="9573" xr:uid="{00000000-0005-0000-0000-000046250000}"/>
    <cellStyle name="Heading 1 2 2 2 6" xfId="9574" xr:uid="{00000000-0005-0000-0000-000047250000}"/>
    <cellStyle name="Heading 1 2 2 2 6 2" xfId="9575" xr:uid="{00000000-0005-0000-0000-000048250000}"/>
    <cellStyle name="Heading 1 2 2 2 7" xfId="9576" xr:uid="{00000000-0005-0000-0000-000049250000}"/>
    <cellStyle name="Heading 1 2 2 2 8" xfId="9577" xr:uid="{00000000-0005-0000-0000-00004A250000}"/>
    <cellStyle name="Heading 1 2 2 2 9" xfId="9578" xr:uid="{00000000-0005-0000-0000-00004B250000}"/>
    <cellStyle name="Heading 1 2 2 3" xfId="9579" xr:uid="{00000000-0005-0000-0000-00004C250000}"/>
    <cellStyle name="Heading 1 2 2 3 2" xfId="9580" xr:uid="{00000000-0005-0000-0000-00004D250000}"/>
    <cellStyle name="Heading 1 2 2 3 2 2" xfId="9581" xr:uid="{00000000-0005-0000-0000-00004E250000}"/>
    <cellStyle name="Heading 1 2 2 3 3" xfId="9582" xr:uid="{00000000-0005-0000-0000-00004F250000}"/>
    <cellStyle name="Heading 1 2 2 4" xfId="9583" xr:uid="{00000000-0005-0000-0000-000050250000}"/>
    <cellStyle name="Heading 1 2 2 5" xfId="9584" xr:uid="{00000000-0005-0000-0000-000051250000}"/>
    <cellStyle name="Heading 1 2 2_BS Summary" xfId="9585" xr:uid="{00000000-0005-0000-0000-000052250000}"/>
    <cellStyle name="Heading 1 2 3" xfId="9586" xr:uid="{00000000-0005-0000-0000-000053250000}"/>
    <cellStyle name="Heading 1 2 3 2" xfId="9587" xr:uid="{00000000-0005-0000-0000-000054250000}"/>
    <cellStyle name="Heading 1 2 3 2 2" xfId="9588" xr:uid="{00000000-0005-0000-0000-000055250000}"/>
    <cellStyle name="Heading 1 2 3 2 2 2" xfId="9589" xr:uid="{00000000-0005-0000-0000-000056250000}"/>
    <cellStyle name="Heading 1 2 3 2 3" xfId="9590" xr:uid="{00000000-0005-0000-0000-000057250000}"/>
    <cellStyle name="Heading 1 2 3 2 3 2" xfId="9591" xr:uid="{00000000-0005-0000-0000-000058250000}"/>
    <cellStyle name="Heading 1 2 3 2 4" xfId="9592" xr:uid="{00000000-0005-0000-0000-000059250000}"/>
    <cellStyle name="Heading 1 2 3 2 4 2" xfId="9593" xr:uid="{00000000-0005-0000-0000-00005A250000}"/>
    <cellStyle name="Heading 1 2 3 2 5" xfId="9594" xr:uid="{00000000-0005-0000-0000-00005B250000}"/>
    <cellStyle name="Heading 1 2 3 2 6" xfId="9595" xr:uid="{00000000-0005-0000-0000-00005C250000}"/>
    <cellStyle name="Heading 1 2 3 2 7" xfId="9596" xr:uid="{00000000-0005-0000-0000-00005D250000}"/>
    <cellStyle name="Heading 1 2 3 3" xfId="9597" xr:uid="{00000000-0005-0000-0000-00005E250000}"/>
    <cellStyle name="Heading 1 2 3 3 2" xfId="9598" xr:uid="{00000000-0005-0000-0000-00005F250000}"/>
    <cellStyle name="Heading 1 2 3 4" xfId="9599" xr:uid="{00000000-0005-0000-0000-000060250000}"/>
    <cellStyle name="Heading 1 2 3 4 2" xfId="9600" xr:uid="{00000000-0005-0000-0000-000061250000}"/>
    <cellStyle name="Heading 1 2 3_BS Summary" xfId="9601" xr:uid="{00000000-0005-0000-0000-000062250000}"/>
    <cellStyle name="Heading 1 2 4" xfId="9602" xr:uid="{00000000-0005-0000-0000-000063250000}"/>
    <cellStyle name="Heading 1 2 4 2" xfId="9603" xr:uid="{00000000-0005-0000-0000-000064250000}"/>
    <cellStyle name="Heading 1 2 4 2 2" xfId="9604" xr:uid="{00000000-0005-0000-0000-000065250000}"/>
    <cellStyle name="Heading 1 2 4 2 2 2" xfId="9605" xr:uid="{00000000-0005-0000-0000-000066250000}"/>
    <cellStyle name="Heading 1 2 4 2 3" xfId="9606" xr:uid="{00000000-0005-0000-0000-000067250000}"/>
    <cellStyle name="Heading 1 2 4 2 3 2" xfId="9607" xr:uid="{00000000-0005-0000-0000-000068250000}"/>
    <cellStyle name="Heading 1 2 4 2 4" xfId="9608" xr:uid="{00000000-0005-0000-0000-000069250000}"/>
    <cellStyle name="Heading 1 2 4 2 4 2" xfId="9609" xr:uid="{00000000-0005-0000-0000-00006A250000}"/>
    <cellStyle name="Heading 1 2 4 2 5" xfId="9610" xr:uid="{00000000-0005-0000-0000-00006B250000}"/>
    <cellStyle name="Heading 1 2 4 3" xfId="9611" xr:uid="{00000000-0005-0000-0000-00006C250000}"/>
    <cellStyle name="Heading 1 2 4 3 2" xfId="9612" xr:uid="{00000000-0005-0000-0000-00006D250000}"/>
    <cellStyle name="Heading 1 2 4 4" xfId="9613" xr:uid="{00000000-0005-0000-0000-00006E250000}"/>
    <cellStyle name="Heading 1 2 4 4 2" xfId="9614" xr:uid="{00000000-0005-0000-0000-00006F250000}"/>
    <cellStyle name="Heading 1 2 4 5" xfId="9615" xr:uid="{00000000-0005-0000-0000-000070250000}"/>
    <cellStyle name="Heading 1 2 4 5 2" xfId="9616" xr:uid="{00000000-0005-0000-0000-000071250000}"/>
    <cellStyle name="Heading 1 2 4 6" xfId="9617" xr:uid="{00000000-0005-0000-0000-000072250000}"/>
    <cellStyle name="Heading 1 2 4 6 2" xfId="9618" xr:uid="{00000000-0005-0000-0000-000073250000}"/>
    <cellStyle name="Heading 1 2 4 7" xfId="9619" xr:uid="{00000000-0005-0000-0000-000074250000}"/>
    <cellStyle name="Heading 1 2 4 8" xfId="9620" xr:uid="{00000000-0005-0000-0000-000075250000}"/>
    <cellStyle name="Heading 1 2 4 9" xfId="9621" xr:uid="{00000000-0005-0000-0000-000076250000}"/>
    <cellStyle name="Heading 1 2 5" xfId="9622" xr:uid="{00000000-0005-0000-0000-000077250000}"/>
    <cellStyle name="Heading 1 2 5 2" xfId="9623" xr:uid="{00000000-0005-0000-0000-000078250000}"/>
    <cellStyle name="Heading 1 2 6" xfId="9624" xr:uid="{00000000-0005-0000-0000-000079250000}"/>
    <cellStyle name="Heading 1 2 7" xfId="9625" xr:uid="{00000000-0005-0000-0000-00007A250000}"/>
    <cellStyle name="Heading 1 2_BS Summary" xfId="9626" xr:uid="{00000000-0005-0000-0000-00007B250000}"/>
    <cellStyle name="Heading 1 3" xfId="9627" xr:uid="{00000000-0005-0000-0000-00007C250000}"/>
    <cellStyle name="Heading 1 3 2" xfId="9628" xr:uid="{00000000-0005-0000-0000-00007D250000}"/>
    <cellStyle name="Heading 1 3 2 2" xfId="9629" xr:uid="{00000000-0005-0000-0000-00007E250000}"/>
    <cellStyle name="Heading 1 3 3" xfId="9630" xr:uid="{00000000-0005-0000-0000-00007F250000}"/>
    <cellStyle name="Heading 1 3 3 2" xfId="9631" xr:uid="{00000000-0005-0000-0000-000080250000}"/>
    <cellStyle name="Heading 1 3 3 2 2" xfId="9632" xr:uid="{00000000-0005-0000-0000-000081250000}"/>
    <cellStyle name="Heading 1 3 3 3" xfId="9633" xr:uid="{00000000-0005-0000-0000-000082250000}"/>
    <cellStyle name="Heading 1 3 3 3 2" xfId="9634" xr:uid="{00000000-0005-0000-0000-000083250000}"/>
    <cellStyle name="Heading 1 3 3 4" xfId="9635" xr:uid="{00000000-0005-0000-0000-000084250000}"/>
    <cellStyle name="Heading 1 3 4" xfId="9636" xr:uid="{00000000-0005-0000-0000-000085250000}"/>
    <cellStyle name="Heading 1 4" xfId="9637" xr:uid="{00000000-0005-0000-0000-000086250000}"/>
    <cellStyle name="Heading 1 4 2" xfId="9638" xr:uid="{00000000-0005-0000-0000-000087250000}"/>
    <cellStyle name="Heading 1 5" xfId="9639" xr:uid="{00000000-0005-0000-0000-000088250000}"/>
    <cellStyle name="Heading 1 6" xfId="9640" xr:uid="{00000000-0005-0000-0000-000089250000}"/>
    <cellStyle name="Heading 1 7" xfId="9641" xr:uid="{00000000-0005-0000-0000-00008A250000}"/>
    <cellStyle name="Heading 1 8" xfId="9642" xr:uid="{00000000-0005-0000-0000-00008B250000}"/>
    <cellStyle name="Heading 1 9" xfId="9643" xr:uid="{00000000-0005-0000-0000-00008C250000}"/>
    <cellStyle name="Heading 10" xfId="9644" xr:uid="{00000000-0005-0000-0000-00008D250000}"/>
    <cellStyle name="HEADING 11" xfId="9645" xr:uid="{00000000-0005-0000-0000-00008E250000}"/>
    <cellStyle name="HEADING 11 2" xfId="9646" xr:uid="{00000000-0005-0000-0000-00008F250000}"/>
    <cellStyle name="HEADING 12" xfId="9647" xr:uid="{00000000-0005-0000-0000-000090250000}"/>
    <cellStyle name="HEADING 12 2" xfId="9648" xr:uid="{00000000-0005-0000-0000-000091250000}"/>
    <cellStyle name="HEADING 13" xfId="9649" xr:uid="{00000000-0005-0000-0000-000092250000}"/>
    <cellStyle name="HEADING 13 2" xfId="9650" xr:uid="{00000000-0005-0000-0000-000093250000}"/>
    <cellStyle name="HEADING 14" xfId="9651" xr:uid="{00000000-0005-0000-0000-000094250000}"/>
    <cellStyle name="HEADING 14 2" xfId="9652" xr:uid="{00000000-0005-0000-0000-000095250000}"/>
    <cellStyle name="HEADING 15" xfId="9653" xr:uid="{00000000-0005-0000-0000-000096250000}"/>
    <cellStyle name="HEADING 15 2" xfId="9654" xr:uid="{00000000-0005-0000-0000-000097250000}"/>
    <cellStyle name="HEADING 16" xfId="9655" xr:uid="{00000000-0005-0000-0000-000098250000}"/>
    <cellStyle name="HEADING 16 2" xfId="9656" xr:uid="{00000000-0005-0000-0000-000099250000}"/>
    <cellStyle name="HEADING 17" xfId="9657" xr:uid="{00000000-0005-0000-0000-00009A250000}"/>
    <cellStyle name="HEADING 18" xfId="9658" xr:uid="{00000000-0005-0000-0000-00009B250000}"/>
    <cellStyle name="HEADING 19" xfId="9659" xr:uid="{00000000-0005-0000-0000-00009C250000}"/>
    <cellStyle name="Heading 2 10" xfId="9660" xr:uid="{00000000-0005-0000-0000-00009D250000}"/>
    <cellStyle name="Heading 2 2" xfId="9661" xr:uid="{00000000-0005-0000-0000-00009E250000}"/>
    <cellStyle name="Heading 2 2 2" xfId="9662" xr:uid="{00000000-0005-0000-0000-00009F250000}"/>
    <cellStyle name="Heading 2 2 2 2" xfId="9663" xr:uid="{00000000-0005-0000-0000-0000A0250000}"/>
    <cellStyle name="Heading 2 2 2 2 2" xfId="9664" xr:uid="{00000000-0005-0000-0000-0000A1250000}"/>
    <cellStyle name="Heading 2 2 2 2 2 2" xfId="9665" xr:uid="{00000000-0005-0000-0000-0000A2250000}"/>
    <cellStyle name="Heading 2 2 2 2 2 2 2" xfId="9666" xr:uid="{00000000-0005-0000-0000-0000A3250000}"/>
    <cellStyle name="Heading 2 2 2 2 2 3" xfId="9667" xr:uid="{00000000-0005-0000-0000-0000A4250000}"/>
    <cellStyle name="Heading 2 2 2 2 2 3 2" xfId="9668" xr:uid="{00000000-0005-0000-0000-0000A5250000}"/>
    <cellStyle name="Heading 2 2 2 2 2 4" xfId="9669" xr:uid="{00000000-0005-0000-0000-0000A6250000}"/>
    <cellStyle name="Heading 2 2 2 2 3" xfId="9670" xr:uid="{00000000-0005-0000-0000-0000A7250000}"/>
    <cellStyle name="Heading 2 2 2 2 3 2" xfId="9671" xr:uid="{00000000-0005-0000-0000-0000A8250000}"/>
    <cellStyle name="Heading 2 2 2 2 4" xfId="9672" xr:uid="{00000000-0005-0000-0000-0000A9250000}"/>
    <cellStyle name="Heading 2 2 2 2 4 2" xfId="9673" xr:uid="{00000000-0005-0000-0000-0000AA250000}"/>
    <cellStyle name="Heading 2 2 2 2 5" xfId="9674" xr:uid="{00000000-0005-0000-0000-0000AB250000}"/>
    <cellStyle name="Heading 2 2 2 2 5 2" xfId="9675" xr:uid="{00000000-0005-0000-0000-0000AC250000}"/>
    <cellStyle name="Heading 2 2 2 2 6" xfId="9676" xr:uid="{00000000-0005-0000-0000-0000AD250000}"/>
    <cellStyle name="Heading 2 2 2 2 6 2" xfId="9677" xr:uid="{00000000-0005-0000-0000-0000AE250000}"/>
    <cellStyle name="Heading 2 2 2 2 7" xfId="9678" xr:uid="{00000000-0005-0000-0000-0000AF250000}"/>
    <cellStyle name="Heading 2 2 2 2 8" xfId="9679" xr:uid="{00000000-0005-0000-0000-0000B0250000}"/>
    <cellStyle name="Heading 2 2 2 2 9" xfId="9680" xr:uid="{00000000-0005-0000-0000-0000B1250000}"/>
    <cellStyle name="Heading 2 2 2 3" xfId="9681" xr:uid="{00000000-0005-0000-0000-0000B2250000}"/>
    <cellStyle name="Heading 2 2 2 3 2" xfId="9682" xr:uid="{00000000-0005-0000-0000-0000B3250000}"/>
    <cellStyle name="Heading 2 2 2 3 2 2" xfId="9683" xr:uid="{00000000-0005-0000-0000-0000B4250000}"/>
    <cellStyle name="Heading 2 2 2 3 3" xfId="9684" xr:uid="{00000000-0005-0000-0000-0000B5250000}"/>
    <cellStyle name="Heading 2 2 2 4" xfId="9685" xr:uid="{00000000-0005-0000-0000-0000B6250000}"/>
    <cellStyle name="Heading 2 2 2 5" xfId="9686" xr:uid="{00000000-0005-0000-0000-0000B7250000}"/>
    <cellStyle name="Heading 2 2 2_BS Summary" xfId="9687" xr:uid="{00000000-0005-0000-0000-0000B8250000}"/>
    <cellStyle name="Heading 2 2 3" xfId="9688" xr:uid="{00000000-0005-0000-0000-0000B9250000}"/>
    <cellStyle name="Heading 2 2 3 2" xfId="9689" xr:uid="{00000000-0005-0000-0000-0000BA250000}"/>
    <cellStyle name="Heading 2 2 3 2 2" xfId="9690" xr:uid="{00000000-0005-0000-0000-0000BB250000}"/>
    <cellStyle name="Heading 2 2 3 2 2 2" xfId="9691" xr:uid="{00000000-0005-0000-0000-0000BC250000}"/>
    <cellStyle name="Heading 2 2 3 2 3" xfId="9692" xr:uid="{00000000-0005-0000-0000-0000BD250000}"/>
    <cellStyle name="Heading 2 2 3 2 3 2" xfId="9693" xr:uid="{00000000-0005-0000-0000-0000BE250000}"/>
    <cellStyle name="Heading 2 2 3 2 4" xfId="9694" xr:uid="{00000000-0005-0000-0000-0000BF250000}"/>
    <cellStyle name="Heading 2 2 3 2 4 2" xfId="9695" xr:uid="{00000000-0005-0000-0000-0000C0250000}"/>
    <cellStyle name="Heading 2 2 3 2 5" xfId="9696" xr:uid="{00000000-0005-0000-0000-0000C1250000}"/>
    <cellStyle name="Heading 2 2 3 2 6" xfId="9697" xr:uid="{00000000-0005-0000-0000-0000C2250000}"/>
    <cellStyle name="Heading 2 2 3 2 7" xfId="9698" xr:uid="{00000000-0005-0000-0000-0000C3250000}"/>
    <cellStyle name="Heading 2 2 3 3" xfId="9699" xr:uid="{00000000-0005-0000-0000-0000C4250000}"/>
    <cellStyle name="Heading 2 2 3 3 2" xfId="9700" xr:uid="{00000000-0005-0000-0000-0000C5250000}"/>
    <cellStyle name="Heading 2 2 3 4" xfId="9701" xr:uid="{00000000-0005-0000-0000-0000C6250000}"/>
    <cellStyle name="Heading 2 2 3 4 2" xfId="9702" xr:uid="{00000000-0005-0000-0000-0000C7250000}"/>
    <cellStyle name="Heading 2 2 3_BS Summary" xfId="9703" xr:uid="{00000000-0005-0000-0000-0000C8250000}"/>
    <cellStyle name="Heading 2 2 4" xfId="9704" xr:uid="{00000000-0005-0000-0000-0000C9250000}"/>
    <cellStyle name="Heading 2 2 4 2" xfId="9705" xr:uid="{00000000-0005-0000-0000-0000CA250000}"/>
    <cellStyle name="Heading 2 2 4 2 2" xfId="9706" xr:uid="{00000000-0005-0000-0000-0000CB250000}"/>
    <cellStyle name="Heading 2 2 4 2 2 2" xfId="9707" xr:uid="{00000000-0005-0000-0000-0000CC250000}"/>
    <cellStyle name="Heading 2 2 4 2 3" xfId="9708" xr:uid="{00000000-0005-0000-0000-0000CD250000}"/>
    <cellStyle name="Heading 2 2 4 2 3 2" xfId="9709" xr:uid="{00000000-0005-0000-0000-0000CE250000}"/>
    <cellStyle name="Heading 2 2 4 2 4" xfId="9710" xr:uid="{00000000-0005-0000-0000-0000CF250000}"/>
    <cellStyle name="Heading 2 2 4 2 4 2" xfId="9711" xr:uid="{00000000-0005-0000-0000-0000D0250000}"/>
    <cellStyle name="Heading 2 2 4 2 5" xfId="9712" xr:uid="{00000000-0005-0000-0000-0000D1250000}"/>
    <cellStyle name="Heading 2 2 4 3" xfId="9713" xr:uid="{00000000-0005-0000-0000-0000D2250000}"/>
    <cellStyle name="Heading 2 2 4 3 2" xfId="9714" xr:uid="{00000000-0005-0000-0000-0000D3250000}"/>
    <cellStyle name="Heading 2 2 4 4" xfId="9715" xr:uid="{00000000-0005-0000-0000-0000D4250000}"/>
    <cellStyle name="Heading 2 2 4 4 2" xfId="9716" xr:uid="{00000000-0005-0000-0000-0000D5250000}"/>
    <cellStyle name="Heading 2 2 4 5" xfId="9717" xr:uid="{00000000-0005-0000-0000-0000D6250000}"/>
    <cellStyle name="Heading 2 2 4 5 2" xfId="9718" xr:uid="{00000000-0005-0000-0000-0000D7250000}"/>
    <cellStyle name="Heading 2 2 4 6" xfId="9719" xr:uid="{00000000-0005-0000-0000-0000D8250000}"/>
    <cellStyle name="Heading 2 2 4 6 2" xfId="9720" xr:uid="{00000000-0005-0000-0000-0000D9250000}"/>
    <cellStyle name="Heading 2 2 4 7" xfId="9721" xr:uid="{00000000-0005-0000-0000-0000DA250000}"/>
    <cellStyle name="Heading 2 2 4 8" xfId="9722" xr:uid="{00000000-0005-0000-0000-0000DB250000}"/>
    <cellStyle name="Heading 2 2 4 9" xfId="9723" xr:uid="{00000000-0005-0000-0000-0000DC250000}"/>
    <cellStyle name="Heading 2 2 5" xfId="9724" xr:uid="{00000000-0005-0000-0000-0000DD250000}"/>
    <cellStyle name="Heading 2 2 5 2" xfId="9725" xr:uid="{00000000-0005-0000-0000-0000DE250000}"/>
    <cellStyle name="Heading 2 2 6" xfId="9726" xr:uid="{00000000-0005-0000-0000-0000DF250000}"/>
    <cellStyle name="Heading 2 2 7" xfId="9727" xr:uid="{00000000-0005-0000-0000-0000E0250000}"/>
    <cellStyle name="Heading 2 2_BS Summary" xfId="9728" xr:uid="{00000000-0005-0000-0000-0000E1250000}"/>
    <cellStyle name="Heading 2 3" xfId="9729" xr:uid="{00000000-0005-0000-0000-0000E2250000}"/>
    <cellStyle name="Heading 2 3 2" xfId="9730" xr:uid="{00000000-0005-0000-0000-0000E3250000}"/>
    <cellStyle name="Heading 2 3 2 2" xfId="9731" xr:uid="{00000000-0005-0000-0000-0000E4250000}"/>
    <cellStyle name="Heading 2 3 3" xfId="9732" xr:uid="{00000000-0005-0000-0000-0000E5250000}"/>
    <cellStyle name="Heading 2 3 3 2" xfId="9733" xr:uid="{00000000-0005-0000-0000-0000E6250000}"/>
    <cellStyle name="Heading 2 3 3 2 2" xfId="9734" xr:uid="{00000000-0005-0000-0000-0000E7250000}"/>
    <cellStyle name="Heading 2 3 3 3" xfId="9735" xr:uid="{00000000-0005-0000-0000-0000E8250000}"/>
    <cellStyle name="Heading 2 3 3 3 2" xfId="9736" xr:uid="{00000000-0005-0000-0000-0000E9250000}"/>
    <cellStyle name="Heading 2 3 3 4" xfId="9737" xr:uid="{00000000-0005-0000-0000-0000EA250000}"/>
    <cellStyle name="Heading 2 3 4" xfId="9738" xr:uid="{00000000-0005-0000-0000-0000EB250000}"/>
    <cellStyle name="Heading 2 4" xfId="9739" xr:uid="{00000000-0005-0000-0000-0000EC250000}"/>
    <cellStyle name="Heading 2 4 2" xfId="9740" xr:uid="{00000000-0005-0000-0000-0000ED250000}"/>
    <cellStyle name="Heading 2 5" xfId="9741" xr:uid="{00000000-0005-0000-0000-0000EE250000}"/>
    <cellStyle name="Heading 2 6" xfId="9742" xr:uid="{00000000-0005-0000-0000-0000EF250000}"/>
    <cellStyle name="Heading 2 7" xfId="9743" xr:uid="{00000000-0005-0000-0000-0000F0250000}"/>
    <cellStyle name="Heading 2 8" xfId="9744" xr:uid="{00000000-0005-0000-0000-0000F1250000}"/>
    <cellStyle name="Heading 2 9" xfId="9745" xr:uid="{00000000-0005-0000-0000-0000F2250000}"/>
    <cellStyle name="HEADING 20" xfId="9746" xr:uid="{00000000-0005-0000-0000-0000F3250000}"/>
    <cellStyle name="HEADING 21" xfId="9747" xr:uid="{00000000-0005-0000-0000-0000F4250000}"/>
    <cellStyle name="HEADING 22" xfId="9748" xr:uid="{00000000-0005-0000-0000-0000F5250000}"/>
    <cellStyle name="HEADING 23" xfId="9749" xr:uid="{00000000-0005-0000-0000-0000F6250000}"/>
    <cellStyle name="HEADING 24" xfId="9750" xr:uid="{00000000-0005-0000-0000-0000F7250000}"/>
    <cellStyle name="HEADING 25" xfId="9751" xr:uid="{00000000-0005-0000-0000-0000F8250000}"/>
    <cellStyle name="Heading 3 10" xfId="9752" xr:uid="{00000000-0005-0000-0000-0000F9250000}"/>
    <cellStyle name="Heading 3 2" xfId="9753" xr:uid="{00000000-0005-0000-0000-0000FA250000}"/>
    <cellStyle name="Heading 3 2 10" xfId="9754" xr:uid="{00000000-0005-0000-0000-0000FB250000}"/>
    <cellStyle name="Heading 3 2 10 2" xfId="9755" xr:uid="{00000000-0005-0000-0000-0000FC250000}"/>
    <cellStyle name="Heading 3 2 10 2 2" xfId="9756" xr:uid="{00000000-0005-0000-0000-0000FD250000}"/>
    <cellStyle name="Heading 3 2 10 3" xfId="9757" xr:uid="{00000000-0005-0000-0000-0000FE250000}"/>
    <cellStyle name="Heading 3 2 10 3 2" xfId="9758" xr:uid="{00000000-0005-0000-0000-0000FF250000}"/>
    <cellStyle name="Heading 3 2 10 4" xfId="9759" xr:uid="{00000000-0005-0000-0000-000000260000}"/>
    <cellStyle name="Heading 3 2 10 4 2" xfId="9760" xr:uid="{00000000-0005-0000-0000-000001260000}"/>
    <cellStyle name="Heading 3 2 10 5" xfId="9761" xr:uid="{00000000-0005-0000-0000-000002260000}"/>
    <cellStyle name="Heading 3 2 10 6" xfId="9762" xr:uid="{00000000-0005-0000-0000-000003260000}"/>
    <cellStyle name="Heading 3 2 10 7" xfId="9763" xr:uid="{00000000-0005-0000-0000-000004260000}"/>
    <cellStyle name="Heading 3 2 11" xfId="9764" xr:uid="{00000000-0005-0000-0000-000005260000}"/>
    <cellStyle name="Heading 3 2 11 2" xfId="9765" xr:uid="{00000000-0005-0000-0000-000006260000}"/>
    <cellStyle name="Heading 3 2 11 2 2" xfId="9766" xr:uid="{00000000-0005-0000-0000-000007260000}"/>
    <cellStyle name="Heading 3 2 11 3" xfId="9767" xr:uid="{00000000-0005-0000-0000-000008260000}"/>
    <cellStyle name="Heading 3 2 11 3 2" xfId="9768" xr:uid="{00000000-0005-0000-0000-000009260000}"/>
    <cellStyle name="Heading 3 2 11 4" xfId="9769" xr:uid="{00000000-0005-0000-0000-00000A260000}"/>
    <cellStyle name="Heading 3 2 11 5" xfId="9770" xr:uid="{00000000-0005-0000-0000-00000B260000}"/>
    <cellStyle name="Heading 3 2 11 6" xfId="9771" xr:uid="{00000000-0005-0000-0000-00000C260000}"/>
    <cellStyle name="Heading 3 2 12" xfId="9772" xr:uid="{00000000-0005-0000-0000-00000D260000}"/>
    <cellStyle name="Heading 3 2 2" xfId="9773" xr:uid="{00000000-0005-0000-0000-00000E260000}"/>
    <cellStyle name="Heading 3 2 2 10" xfId="9774" xr:uid="{00000000-0005-0000-0000-00000F260000}"/>
    <cellStyle name="Heading 3 2 2 11" xfId="9775" xr:uid="{00000000-0005-0000-0000-000010260000}"/>
    <cellStyle name="Heading 3 2 2 2" xfId="9776" xr:uid="{00000000-0005-0000-0000-000011260000}"/>
    <cellStyle name="Heading 3 2 2 2 10" xfId="9777" xr:uid="{00000000-0005-0000-0000-000012260000}"/>
    <cellStyle name="Heading 3 2 2 2 10 2" xfId="9778" xr:uid="{00000000-0005-0000-0000-000013260000}"/>
    <cellStyle name="Heading 3 2 2 2 10 2 2" xfId="9779" xr:uid="{00000000-0005-0000-0000-000014260000}"/>
    <cellStyle name="Heading 3 2 2 2 10 3" xfId="9780" xr:uid="{00000000-0005-0000-0000-000015260000}"/>
    <cellStyle name="Heading 3 2 2 2 10 3 2" xfId="9781" xr:uid="{00000000-0005-0000-0000-000016260000}"/>
    <cellStyle name="Heading 3 2 2 2 10 4" xfId="9782" xr:uid="{00000000-0005-0000-0000-000017260000}"/>
    <cellStyle name="Heading 3 2 2 2 10 4 2" xfId="9783" xr:uid="{00000000-0005-0000-0000-000018260000}"/>
    <cellStyle name="Heading 3 2 2 2 10 5" xfId="9784" xr:uid="{00000000-0005-0000-0000-000019260000}"/>
    <cellStyle name="Heading 3 2 2 2 10 6" xfId="9785" xr:uid="{00000000-0005-0000-0000-00001A260000}"/>
    <cellStyle name="Heading 3 2 2 2 10 7" xfId="9786" xr:uid="{00000000-0005-0000-0000-00001B260000}"/>
    <cellStyle name="Heading 3 2 2 2 10 8" xfId="9787" xr:uid="{00000000-0005-0000-0000-00001C260000}"/>
    <cellStyle name="Heading 3 2 2 2 11" xfId="9788" xr:uid="{00000000-0005-0000-0000-00001D260000}"/>
    <cellStyle name="Heading 3 2 2 2 11 2" xfId="9789" xr:uid="{00000000-0005-0000-0000-00001E260000}"/>
    <cellStyle name="Heading 3 2 2 2 11 2 2" xfId="9790" xr:uid="{00000000-0005-0000-0000-00001F260000}"/>
    <cellStyle name="Heading 3 2 2 2 11 3" xfId="9791" xr:uid="{00000000-0005-0000-0000-000020260000}"/>
    <cellStyle name="Heading 3 2 2 2 11 3 2" xfId="9792" xr:uid="{00000000-0005-0000-0000-000021260000}"/>
    <cellStyle name="Heading 3 2 2 2 11 4" xfId="9793" xr:uid="{00000000-0005-0000-0000-000022260000}"/>
    <cellStyle name="Heading 3 2 2 2 11 4 2" xfId="9794" xr:uid="{00000000-0005-0000-0000-000023260000}"/>
    <cellStyle name="Heading 3 2 2 2 11 5" xfId="9795" xr:uid="{00000000-0005-0000-0000-000024260000}"/>
    <cellStyle name="Heading 3 2 2 2 11 6" xfId="9796" xr:uid="{00000000-0005-0000-0000-000025260000}"/>
    <cellStyle name="Heading 3 2 2 2 11 7" xfId="9797" xr:uid="{00000000-0005-0000-0000-000026260000}"/>
    <cellStyle name="Heading 3 2 2 2 12" xfId="9798" xr:uid="{00000000-0005-0000-0000-000027260000}"/>
    <cellStyle name="Heading 3 2 2 2 12 2" xfId="9799" xr:uid="{00000000-0005-0000-0000-000028260000}"/>
    <cellStyle name="Heading 3 2 2 2 12 2 2" xfId="9800" xr:uid="{00000000-0005-0000-0000-000029260000}"/>
    <cellStyle name="Heading 3 2 2 2 12 3" xfId="9801" xr:uid="{00000000-0005-0000-0000-00002A260000}"/>
    <cellStyle name="Heading 3 2 2 2 12 3 2" xfId="9802" xr:uid="{00000000-0005-0000-0000-00002B260000}"/>
    <cellStyle name="Heading 3 2 2 2 12 4" xfId="9803" xr:uid="{00000000-0005-0000-0000-00002C260000}"/>
    <cellStyle name="Heading 3 2 2 2 12 5" xfId="9804" xr:uid="{00000000-0005-0000-0000-00002D260000}"/>
    <cellStyle name="Heading 3 2 2 2 12 6" xfId="9805" xr:uid="{00000000-0005-0000-0000-00002E260000}"/>
    <cellStyle name="Heading 3 2 2 2 13" xfId="9806" xr:uid="{00000000-0005-0000-0000-00002F260000}"/>
    <cellStyle name="Heading 3 2 2 2 14" xfId="9807" xr:uid="{00000000-0005-0000-0000-000030260000}"/>
    <cellStyle name="Heading 3 2 2 2 2" xfId="9808" xr:uid="{00000000-0005-0000-0000-000031260000}"/>
    <cellStyle name="Heading 3 2 2 2 2 10" xfId="9809" xr:uid="{00000000-0005-0000-0000-000032260000}"/>
    <cellStyle name="Heading 3 2 2 2 2 10 2" xfId="9810" xr:uid="{00000000-0005-0000-0000-000033260000}"/>
    <cellStyle name="Heading 3 2 2 2 2 10 2 2" xfId="9811" xr:uid="{00000000-0005-0000-0000-000034260000}"/>
    <cellStyle name="Heading 3 2 2 2 2 10 3" xfId="9812" xr:uid="{00000000-0005-0000-0000-000035260000}"/>
    <cellStyle name="Heading 3 2 2 2 2 10 3 2" xfId="9813" xr:uid="{00000000-0005-0000-0000-000036260000}"/>
    <cellStyle name="Heading 3 2 2 2 2 10 4" xfId="9814" xr:uid="{00000000-0005-0000-0000-000037260000}"/>
    <cellStyle name="Heading 3 2 2 2 2 10 5" xfId="9815" xr:uid="{00000000-0005-0000-0000-000038260000}"/>
    <cellStyle name="Heading 3 2 2 2 2 10 6" xfId="9816" xr:uid="{00000000-0005-0000-0000-000039260000}"/>
    <cellStyle name="Heading 3 2 2 2 2 11" xfId="9817" xr:uid="{00000000-0005-0000-0000-00003A260000}"/>
    <cellStyle name="Heading 3 2 2 2 2 11 2" xfId="9818" xr:uid="{00000000-0005-0000-0000-00003B260000}"/>
    <cellStyle name="Heading 3 2 2 2 2 12" xfId="9819" xr:uid="{00000000-0005-0000-0000-00003C260000}"/>
    <cellStyle name="Heading 3 2 2 2 2 2" xfId="9820" xr:uid="{00000000-0005-0000-0000-00003D260000}"/>
    <cellStyle name="Heading 3 2 2 2 2 2 2" xfId="9821" xr:uid="{00000000-0005-0000-0000-00003E260000}"/>
    <cellStyle name="Heading 3 2 2 2 2 2 2 2" xfId="9822" xr:uid="{00000000-0005-0000-0000-00003F260000}"/>
    <cellStyle name="Heading 3 2 2 2 2 2 2 2 2" xfId="9823" xr:uid="{00000000-0005-0000-0000-000040260000}"/>
    <cellStyle name="Heading 3 2 2 2 2 2 2 2 2 2" xfId="9824" xr:uid="{00000000-0005-0000-0000-000041260000}"/>
    <cellStyle name="Heading 3 2 2 2 2 2 2 2 3" xfId="9825" xr:uid="{00000000-0005-0000-0000-000042260000}"/>
    <cellStyle name="Heading 3 2 2 2 2 2 2 2 3 2" xfId="9826" xr:uid="{00000000-0005-0000-0000-000043260000}"/>
    <cellStyle name="Heading 3 2 2 2 2 2 2 2 4" xfId="9827" xr:uid="{00000000-0005-0000-0000-000044260000}"/>
    <cellStyle name="Heading 3 2 2 2 2 2 2 2 4 2" xfId="9828" xr:uid="{00000000-0005-0000-0000-000045260000}"/>
    <cellStyle name="Heading 3 2 2 2 2 2 2 2 5" xfId="9829" xr:uid="{00000000-0005-0000-0000-000046260000}"/>
    <cellStyle name="Heading 3 2 2 2 2 2 2 2 6" xfId="9830" xr:uid="{00000000-0005-0000-0000-000047260000}"/>
    <cellStyle name="Heading 3 2 2 2 2 2 2 2 7" xfId="9831" xr:uid="{00000000-0005-0000-0000-000048260000}"/>
    <cellStyle name="Heading 3 2 2 2 2 2 2 3" xfId="9832" xr:uid="{00000000-0005-0000-0000-000049260000}"/>
    <cellStyle name="Heading 3 2 2 2 2 2 2 3 2" xfId="9833" xr:uid="{00000000-0005-0000-0000-00004A260000}"/>
    <cellStyle name="Heading 3 2 2 2 2 2 2 3 2 2" xfId="9834" xr:uid="{00000000-0005-0000-0000-00004B260000}"/>
    <cellStyle name="Heading 3 2 2 2 2 2 2 3 3" xfId="9835" xr:uid="{00000000-0005-0000-0000-00004C260000}"/>
    <cellStyle name="Heading 3 2 2 2 2 2 2 3 3 2" xfId="9836" xr:uid="{00000000-0005-0000-0000-00004D260000}"/>
    <cellStyle name="Heading 3 2 2 2 2 2 2 3 4" xfId="9837" xr:uid="{00000000-0005-0000-0000-00004E260000}"/>
    <cellStyle name="Heading 3 2 2 2 2 2 2 3 4 2" xfId="9838" xr:uid="{00000000-0005-0000-0000-00004F260000}"/>
    <cellStyle name="Heading 3 2 2 2 2 2 2 3 5" xfId="9839" xr:uid="{00000000-0005-0000-0000-000050260000}"/>
    <cellStyle name="Heading 3 2 2 2 2 2 2 3 6" xfId="9840" xr:uid="{00000000-0005-0000-0000-000051260000}"/>
    <cellStyle name="Heading 3 2 2 2 2 2 2 3 7" xfId="9841" xr:uid="{00000000-0005-0000-0000-000052260000}"/>
    <cellStyle name="Heading 3 2 2 2 2 2 2 4" xfId="9842" xr:uid="{00000000-0005-0000-0000-000053260000}"/>
    <cellStyle name="Heading 3 2 2 2 2 2 2 4 2" xfId="9843" xr:uid="{00000000-0005-0000-0000-000054260000}"/>
    <cellStyle name="Heading 3 2 2 2 2 2 2 4 2 2" xfId="9844" xr:uid="{00000000-0005-0000-0000-000055260000}"/>
    <cellStyle name="Heading 3 2 2 2 2 2 2 4 3" xfId="9845" xr:uid="{00000000-0005-0000-0000-000056260000}"/>
    <cellStyle name="Heading 3 2 2 2 2 2 2 4 3 2" xfId="9846" xr:uid="{00000000-0005-0000-0000-000057260000}"/>
    <cellStyle name="Heading 3 2 2 2 2 2 2 4 4" xfId="9847" xr:uid="{00000000-0005-0000-0000-000058260000}"/>
    <cellStyle name="Heading 3 2 2 2 2 2 2 4 5" xfId="9848" xr:uid="{00000000-0005-0000-0000-000059260000}"/>
    <cellStyle name="Heading 3 2 2 2 2 2 2 4 6" xfId="9849" xr:uid="{00000000-0005-0000-0000-00005A260000}"/>
    <cellStyle name="Heading 3 2 2 2 2 2 2 5" xfId="9850" xr:uid="{00000000-0005-0000-0000-00005B260000}"/>
    <cellStyle name="Heading 3 2 2 2 2 2 2 5 2" xfId="9851" xr:uid="{00000000-0005-0000-0000-00005C260000}"/>
    <cellStyle name="Heading 3 2 2 2 2 2 3" xfId="9852" xr:uid="{00000000-0005-0000-0000-00005D260000}"/>
    <cellStyle name="Heading 3 2 2 2 2 2 3 2" xfId="9853" xr:uid="{00000000-0005-0000-0000-00005E260000}"/>
    <cellStyle name="Heading 3 2 2 2 2 2 3 2 2" xfId="9854" xr:uid="{00000000-0005-0000-0000-00005F260000}"/>
    <cellStyle name="Heading 3 2 2 2 2 2 3 3" xfId="9855" xr:uid="{00000000-0005-0000-0000-000060260000}"/>
    <cellStyle name="Heading 3 2 2 2 2 2 3 3 2" xfId="9856" xr:uid="{00000000-0005-0000-0000-000061260000}"/>
    <cellStyle name="Heading 3 2 2 2 2 2 3 4" xfId="9857" xr:uid="{00000000-0005-0000-0000-000062260000}"/>
    <cellStyle name="Heading 3 2 2 2 2 2 3 4 2" xfId="9858" xr:uid="{00000000-0005-0000-0000-000063260000}"/>
    <cellStyle name="Heading 3 2 2 2 2 2 3 5" xfId="9859" xr:uid="{00000000-0005-0000-0000-000064260000}"/>
    <cellStyle name="Heading 3 2 2 2 2 2 3 6" xfId="9860" xr:uid="{00000000-0005-0000-0000-000065260000}"/>
    <cellStyle name="Heading 3 2 2 2 2 2 3 7" xfId="9861" xr:uid="{00000000-0005-0000-0000-000066260000}"/>
    <cellStyle name="Heading 3 2 2 2 2 2 4" xfId="9862" xr:uid="{00000000-0005-0000-0000-000067260000}"/>
    <cellStyle name="Heading 3 2 2 2 2 2 4 2" xfId="9863" xr:uid="{00000000-0005-0000-0000-000068260000}"/>
    <cellStyle name="Heading 3 2 2 2 2 2 4 2 2" xfId="9864" xr:uid="{00000000-0005-0000-0000-000069260000}"/>
    <cellStyle name="Heading 3 2 2 2 2 2 4 3" xfId="9865" xr:uid="{00000000-0005-0000-0000-00006A260000}"/>
    <cellStyle name="Heading 3 2 2 2 2 2 4 3 2" xfId="9866" xr:uid="{00000000-0005-0000-0000-00006B260000}"/>
    <cellStyle name="Heading 3 2 2 2 2 2 4 4" xfId="9867" xr:uid="{00000000-0005-0000-0000-00006C260000}"/>
    <cellStyle name="Heading 3 2 2 2 2 2 4 4 2" xfId="9868" xr:uid="{00000000-0005-0000-0000-00006D260000}"/>
    <cellStyle name="Heading 3 2 2 2 2 2 4 5" xfId="9869" xr:uid="{00000000-0005-0000-0000-00006E260000}"/>
    <cellStyle name="Heading 3 2 2 2 2 2 4 6" xfId="9870" xr:uid="{00000000-0005-0000-0000-00006F260000}"/>
    <cellStyle name="Heading 3 2 2 2 2 2 4 7" xfId="9871" xr:uid="{00000000-0005-0000-0000-000070260000}"/>
    <cellStyle name="Heading 3 2 2 2 2 2 5" xfId="9872" xr:uid="{00000000-0005-0000-0000-000071260000}"/>
    <cellStyle name="Heading 3 2 2 2 2 2 5 2" xfId="9873" xr:uid="{00000000-0005-0000-0000-000072260000}"/>
    <cellStyle name="Heading 3 2 2 2 2 2 5 2 2" xfId="9874" xr:uid="{00000000-0005-0000-0000-000073260000}"/>
    <cellStyle name="Heading 3 2 2 2 2 2 5 3" xfId="9875" xr:uid="{00000000-0005-0000-0000-000074260000}"/>
    <cellStyle name="Heading 3 2 2 2 2 2 5 3 2" xfId="9876" xr:uid="{00000000-0005-0000-0000-000075260000}"/>
    <cellStyle name="Heading 3 2 2 2 2 2 5 4" xfId="9877" xr:uid="{00000000-0005-0000-0000-000076260000}"/>
    <cellStyle name="Heading 3 2 2 2 2 2 5 5" xfId="9878" xr:uid="{00000000-0005-0000-0000-000077260000}"/>
    <cellStyle name="Heading 3 2 2 2 2 2 5 6" xfId="9879" xr:uid="{00000000-0005-0000-0000-000078260000}"/>
    <cellStyle name="Heading 3 2 2 2 2 2 6" xfId="9880" xr:uid="{00000000-0005-0000-0000-000079260000}"/>
    <cellStyle name="Heading 3 2 2 2 2 2 6 2" xfId="9881" xr:uid="{00000000-0005-0000-0000-00007A260000}"/>
    <cellStyle name="Heading 3 2 2 2 2 3" xfId="9882" xr:uid="{00000000-0005-0000-0000-00007B260000}"/>
    <cellStyle name="Heading 3 2 2 2 2 3 2" xfId="9883" xr:uid="{00000000-0005-0000-0000-00007C260000}"/>
    <cellStyle name="Heading 3 2 2 2 2 3 2 2" xfId="9884" xr:uid="{00000000-0005-0000-0000-00007D260000}"/>
    <cellStyle name="Heading 3 2 2 2 2 3 2 2 2" xfId="9885" xr:uid="{00000000-0005-0000-0000-00007E260000}"/>
    <cellStyle name="Heading 3 2 2 2 2 3 2 2 2 2" xfId="9886" xr:uid="{00000000-0005-0000-0000-00007F260000}"/>
    <cellStyle name="Heading 3 2 2 2 2 3 2 2 3" xfId="9887" xr:uid="{00000000-0005-0000-0000-000080260000}"/>
    <cellStyle name="Heading 3 2 2 2 2 3 2 2 3 2" xfId="9888" xr:uid="{00000000-0005-0000-0000-000081260000}"/>
    <cellStyle name="Heading 3 2 2 2 2 3 2 2 4" xfId="9889" xr:uid="{00000000-0005-0000-0000-000082260000}"/>
    <cellStyle name="Heading 3 2 2 2 2 3 2 2 4 2" xfId="9890" xr:uid="{00000000-0005-0000-0000-000083260000}"/>
    <cellStyle name="Heading 3 2 2 2 2 3 2 2 5" xfId="9891" xr:uid="{00000000-0005-0000-0000-000084260000}"/>
    <cellStyle name="Heading 3 2 2 2 2 3 2 2 6" xfId="9892" xr:uid="{00000000-0005-0000-0000-000085260000}"/>
    <cellStyle name="Heading 3 2 2 2 2 3 2 2 7" xfId="9893" xr:uid="{00000000-0005-0000-0000-000086260000}"/>
    <cellStyle name="Heading 3 2 2 2 2 3 2 3" xfId="9894" xr:uid="{00000000-0005-0000-0000-000087260000}"/>
    <cellStyle name="Heading 3 2 2 2 2 3 2 3 2" xfId="9895" xr:uid="{00000000-0005-0000-0000-000088260000}"/>
    <cellStyle name="Heading 3 2 2 2 2 3 2 3 2 2" xfId="9896" xr:uid="{00000000-0005-0000-0000-000089260000}"/>
    <cellStyle name="Heading 3 2 2 2 2 3 2 3 3" xfId="9897" xr:uid="{00000000-0005-0000-0000-00008A260000}"/>
    <cellStyle name="Heading 3 2 2 2 2 3 2 3 3 2" xfId="9898" xr:uid="{00000000-0005-0000-0000-00008B260000}"/>
    <cellStyle name="Heading 3 2 2 2 2 3 2 3 4" xfId="9899" xr:uid="{00000000-0005-0000-0000-00008C260000}"/>
    <cellStyle name="Heading 3 2 2 2 2 3 2 3 4 2" xfId="9900" xr:uid="{00000000-0005-0000-0000-00008D260000}"/>
    <cellStyle name="Heading 3 2 2 2 2 3 2 3 5" xfId="9901" xr:uid="{00000000-0005-0000-0000-00008E260000}"/>
    <cellStyle name="Heading 3 2 2 2 2 3 2 3 6" xfId="9902" xr:uid="{00000000-0005-0000-0000-00008F260000}"/>
    <cellStyle name="Heading 3 2 2 2 2 3 2 3 7" xfId="9903" xr:uid="{00000000-0005-0000-0000-000090260000}"/>
    <cellStyle name="Heading 3 2 2 2 2 3 2 4" xfId="9904" xr:uid="{00000000-0005-0000-0000-000091260000}"/>
    <cellStyle name="Heading 3 2 2 2 2 3 2 4 2" xfId="9905" xr:uid="{00000000-0005-0000-0000-000092260000}"/>
    <cellStyle name="Heading 3 2 2 2 2 3 2 4 2 2" xfId="9906" xr:uid="{00000000-0005-0000-0000-000093260000}"/>
    <cellStyle name="Heading 3 2 2 2 2 3 2 4 3" xfId="9907" xr:uid="{00000000-0005-0000-0000-000094260000}"/>
    <cellStyle name="Heading 3 2 2 2 2 3 2 4 3 2" xfId="9908" xr:uid="{00000000-0005-0000-0000-000095260000}"/>
    <cellStyle name="Heading 3 2 2 2 2 3 2 4 4" xfId="9909" xr:uid="{00000000-0005-0000-0000-000096260000}"/>
    <cellStyle name="Heading 3 2 2 2 2 3 2 4 5" xfId="9910" xr:uid="{00000000-0005-0000-0000-000097260000}"/>
    <cellStyle name="Heading 3 2 2 2 2 3 2 4 6" xfId="9911" xr:uid="{00000000-0005-0000-0000-000098260000}"/>
    <cellStyle name="Heading 3 2 2 2 2 3 2 5" xfId="9912" xr:uid="{00000000-0005-0000-0000-000099260000}"/>
    <cellStyle name="Heading 3 2 2 2 2 3 2 5 2" xfId="9913" xr:uid="{00000000-0005-0000-0000-00009A260000}"/>
    <cellStyle name="Heading 3 2 2 2 2 3 3" xfId="9914" xr:uid="{00000000-0005-0000-0000-00009B260000}"/>
    <cellStyle name="Heading 3 2 2 2 2 3 3 2" xfId="9915" xr:uid="{00000000-0005-0000-0000-00009C260000}"/>
    <cellStyle name="Heading 3 2 2 2 2 3 3 2 2" xfId="9916" xr:uid="{00000000-0005-0000-0000-00009D260000}"/>
    <cellStyle name="Heading 3 2 2 2 2 3 3 3" xfId="9917" xr:uid="{00000000-0005-0000-0000-00009E260000}"/>
    <cellStyle name="Heading 3 2 2 2 2 3 3 3 2" xfId="9918" xr:uid="{00000000-0005-0000-0000-00009F260000}"/>
    <cellStyle name="Heading 3 2 2 2 2 3 3 4" xfId="9919" xr:uid="{00000000-0005-0000-0000-0000A0260000}"/>
    <cellStyle name="Heading 3 2 2 2 2 3 3 4 2" xfId="9920" xr:uid="{00000000-0005-0000-0000-0000A1260000}"/>
    <cellStyle name="Heading 3 2 2 2 2 3 3 5" xfId="9921" xr:uid="{00000000-0005-0000-0000-0000A2260000}"/>
    <cellStyle name="Heading 3 2 2 2 2 3 3 6" xfId="9922" xr:uid="{00000000-0005-0000-0000-0000A3260000}"/>
    <cellStyle name="Heading 3 2 2 2 2 3 3 7" xfId="9923" xr:uid="{00000000-0005-0000-0000-0000A4260000}"/>
    <cellStyle name="Heading 3 2 2 2 2 3 4" xfId="9924" xr:uid="{00000000-0005-0000-0000-0000A5260000}"/>
    <cellStyle name="Heading 3 2 2 2 2 3 4 2" xfId="9925" xr:uid="{00000000-0005-0000-0000-0000A6260000}"/>
    <cellStyle name="Heading 3 2 2 2 2 3 4 2 2" xfId="9926" xr:uid="{00000000-0005-0000-0000-0000A7260000}"/>
    <cellStyle name="Heading 3 2 2 2 2 3 4 3" xfId="9927" xr:uid="{00000000-0005-0000-0000-0000A8260000}"/>
    <cellStyle name="Heading 3 2 2 2 2 3 4 3 2" xfId="9928" xr:uid="{00000000-0005-0000-0000-0000A9260000}"/>
    <cellStyle name="Heading 3 2 2 2 2 3 4 4" xfId="9929" xr:uid="{00000000-0005-0000-0000-0000AA260000}"/>
    <cellStyle name="Heading 3 2 2 2 2 3 4 4 2" xfId="9930" xr:uid="{00000000-0005-0000-0000-0000AB260000}"/>
    <cellStyle name="Heading 3 2 2 2 2 3 4 5" xfId="9931" xr:uid="{00000000-0005-0000-0000-0000AC260000}"/>
    <cellStyle name="Heading 3 2 2 2 2 3 4 6" xfId="9932" xr:uid="{00000000-0005-0000-0000-0000AD260000}"/>
    <cellStyle name="Heading 3 2 2 2 2 3 4 7" xfId="9933" xr:uid="{00000000-0005-0000-0000-0000AE260000}"/>
    <cellStyle name="Heading 3 2 2 2 2 3 5" xfId="9934" xr:uid="{00000000-0005-0000-0000-0000AF260000}"/>
    <cellStyle name="Heading 3 2 2 2 2 3 5 2" xfId="9935" xr:uid="{00000000-0005-0000-0000-0000B0260000}"/>
    <cellStyle name="Heading 3 2 2 2 2 3 5 2 2" xfId="9936" xr:uid="{00000000-0005-0000-0000-0000B1260000}"/>
    <cellStyle name="Heading 3 2 2 2 2 3 5 3" xfId="9937" xr:uid="{00000000-0005-0000-0000-0000B2260000}"/>
    <cellStyle name="Heading 3 2 2 2 2 3 5 3 2" xfId="9938" xr:uid="{00000000-0005-0000-0000-0000B3260000}"/>
    <cellStyle name="Heading 3 2 2 2 2 3 5 4" xfId="9939" xr:uid="{00000000-0005-0000-0000-0000B4260000}"/>
    <cellStyle name="Heading 3 2 2 2 2 3 5 5" xfId="9940" xr:uid="{00000000-0005-0000-0000-0000B5260000}"/>
    <cellStyle name="Heading 3 2 2 2 2 3 5 6" xfId="9941" xr:uid="{00000000-0005-0000-0000-0000B6260000}"/>
    <cellStyle name="Heading 3 2 2 2 2 3 6" xfId="9942" xr:uid="{00000000-0005-0000-0000-0000B7260000}"/>
    <cellStyle name="Heading 3 2 2 2 2 3 6 2" xfId="9943" xr:uid="{00000000-0005-0000-0000-0000B8260000}"/>
    <cellStyle name="Heading 3 2 2 2 2 4" xfId="9944" xr:uid="{00000000-0005-0000-0000-0000B9260000}"/>
    <cellStyle name="Heading 3 2 2 2 2 4 2" xfId="9945" xr:uid="{00000000-0005-0000-0000-0000BA260000}"/>
    <cellStyle name="Heading 3 2 2 2 2 4 2 2" xfId="9946" xr:uid="{00000000-0005-0000-0000-0000BB260000}"/>
    <cellStyle name="Heading 3 2 2 2 2 4 2 2 2" xfId="9947" xr:uid="{00000000-0005-0000-0000-0000BC260000}"/>
    <cellStyle name="Heading 3 2 2 2 2 4 2 2 2 2" xfId="9948" xr:uid="{00000000-0005-0000-0000-0000BD260000}"/>
    <cellStyle name="Heading 3 2 2 2 2 4 2 2 3" xfId="9949" xr:uid="{00000000-0005-0000-0000-0000BE260000}"/>
    <cellStyle name="Heading 3 2 2 2 2 4 2 2 3 2" xfId="9950" xr:uid="{00000000-0005-0000-0000-0000BF260000}"/>
    <cellStyle name="Heading 3 2 2 2 2 4 2 2 4" xfId="9951" xr:uid="{00000000-0005-0000-0000-0000C0260000}"/>
    <cellStyle name="Heading 3 2 2 2 2 4 2 2 4 2" xfId="9952" xr:uid="{00000000-0005-0000-0000-0000C1260000}"/>
    <cellStyle name="Heading 3 2 2 2 2 4 2 2 5" xfId="9953" xr:uid="{00000000-0005-0000-0000-0000C2260000}"/>
    <cellStyle name="Heading 3 2 2 2 2 4 2 2 6" xfId="9954" xr:uid="{00000000-0005-0000-0000-0000C3260000}"/>
    <cellStyle name="Heading 3 2 2 2 2 4 2 2 7" xfId="9955" xr:uid="{00000000-0005-0000-0000-0000C4260000}"/>
    <cellStyle name="Heading 3 2 2 2 2 4 2 3" xfId="9956" xr:uid="{00000000-0005-0000-0000-0000C5260000}"/>
    <cellStyle name="Heading 3 2 2 2 2 4 2 3 2" xfId="9957" xr:uid="{00000000-0005-0000-0000-0000C6260000}"/>
    <cellStyle name="Heading 3 2 2 2 2 4 2 3 2 2" xfId="9958" xr:uid="{00000000-0005-0000-0000-0000C7260000}"/>
    <cellStyle name="Heading 3 2 2 2 2 4 2 3 3" xfId="9959" xr:uid="{00000000-0005-0000-0000-0000C8260000}"/>
    <cellStyle name="Heading 3 2 2 2 2 4 2 3 3 2" xfId="9960" xr:uid="{00000000-0005-0000-0000-0000C9260000}"/>
    <cellStyle name="Heading 3 2 2 2 2 4 2 3 4" xfId="9961" xr:uid="{00000000-0005-0000-0000-0000CA260000}"/>
    <cellStyle name="Heading 3 2 2 2 2 4 2 3 4 2" xfId="9962" xr:uid="{00000000-0005-0000-0000-0000CB260000}"/>
    <cellStyle name="Heading 3 2 2 2 2 4 2 3 5" xfId="9963" xr:uid="{00000000-0005-0000-0000-0000CC260000}"/>
    <cellStyle name="Heading 3 2 2 2 2 4 2 3 6" xfId="9964" xr:uid="{00000000-0005-0000-0000-0000CD260000}"/>
    <cellStyle name="Heading 3 2 2 2 2 4 2 3 7" xfId="9965" xr:uid="{00000000-0005-0000-0000-0000CE260000}"/>
    <cellStyle name="Heading 3 2 2 2 2 4 2 4" xfId="9966" xr:uid="{00000000-0005-0000-0000-0000CF260000}"/>
    <cellStyle name="Heading 3 2 2 2 2 4 2 4 2" xfId="9967" xr:uid="{00000000-0005-0000-0000-0000D0260000}"/>
    <cellStyle name="Heading 3 2 2 2 2 4 2 4 2 2" xfId="9968" xr:uid="{00000000-0005-0000-0000-0000D1260000}"/>
    <cellStyle name="Heading 3 2 2 2 2 4 2 4 3" xfId="9969" xr:uid="{00000000-0005-0000-0000-0000D2260000}"/>
    <cellStyle name="Heading 3 2 2 2 2 4 2 4 3 2" xfId="9970" xr:uid="{00000000-0005-0000-0000-0000D3260000}"/>
    <cellStyle name="Heading 3 2 2 2 2 4 2 4 4" xfId="9971" xr:uid="{00000000-0005-0000-0000-0000D4260000}"/>
    <cellStyle name="Heading 3 2 2 2 2 4 2 4 5" xfId="9972" xr:uid="{00000000-0005-0000-0000-0000D5260000}"/>
    <cellStyle name="Heading 3 2 2 2 2 4 2 4 6" xfId="9973" xr:uid="{00000000-0005-0000-0000-0000D6260000}"/>
    <cellStyle name="Heading 3 2 2 2 2 4 2 5" xfId="9974" xr:uid="{00000000-0005-0000-0000-0000D7260000}"/>
    <cellStyle name="Heading 3 2 2 2 2 4 2 5 2" xfId="9975" xr:uid="{00000000-0005-0000-0000-0000D8260000}"/>
    <cellStyle name="Heading 3 2 2 2 2 4 3" xfId="9976" xr:uid="{00000000-0005-0000-0000-0000D9260000}"/>
    <cellStyle name="Heading 3 2 2 2 2 4 3 2" xfId="9977" xr:uid="{00000000-0005-0000-0000-0000DA260000}"/>
    <cellStyle name="Heading 3 2 2 2 2 4 3 2 2" xfId="9978" xr:uid="{00000000-0005-0000-0000-0000DB260000}"/>
    <cellStyle name="Heading 3 2 2 2 2 4 3 3" xfId="9979" xr:uid="{00000000-0005-0000-0000-0000DC260000}"/>
    <cellStyle name="Heading 3 2 2 2 2 4 3 3 2" xfId="9980" xr:uid="{00000000-0005-0000-0000-0000DD260000}"/>
    <cellStyle name="Heading 3 2 2 2 2 4 3 4" xfId="9981" xr:uid="{00000000-0005-0000-0000-0000DE260000}"/>
    <cellStyle name="Heading 3 2 2 2 2 4 3 4 2" xfId="9982" xr:uid="{00000000-0005-0000-0000-0000DF260000}"/>
    <cellStyle name="Heading 3 2 2 2 2 4 3 5" xfId="9983" xr:uid="{00000000-0005-0000-0000-0000E0260000}"/>
    <cellStyle name="Heading 3 2 2 2 2 4 3 6" xfId="9984" xr:uid="{00000000-0005-0000-0000-0000E1260000}"/>
    <cellStyle name="Heading 3 2 2 2 2 4 3 7" xfId="9985" xr:uid="{00000000-0005-0000-0000-0000E2260000}"/>
    <cellStyle name="Heading 3 2 2 2 2 4 4" xfId="9986" xr:uid="{00000000-0005-0000-0000-0000E3260000}"/>
    <cellStyle name="Heading 3 2 2 2 2 4 4 2" xfId="9987" xr:uid="{00000000-0005-0000-0000-0000E4260000}"/>
    <cellStyle name="Heading 3 2 2 2 2 4 4 2 2" xfId="9988" xr:uid="{00000000-0005-0000-0000-0000E5260000}"/>
    <cellStyle name="Heading 3 2 2 2 2 4 4 3" xfId="9989" xr:uid="{00000000-0005-0000-0000-0000E6260000}"/>
    <cellStyle name="Heading 3 2 2 2 2 4 4 3 2" xfId="9990" xr:uid="{00000000-0005-0000-0000-0000E7260000}"/>
    <cellStyle name="Heading 3 2 2 2 2 4 4 4" xfId="9991" xr:uid="{00000000-0005-0000-0000-0000E8260000}"/>
    <cellStyle name="Heading 3 2 2 2 2 4 4 4 2" xfId="9992" xr:uid="{00000000-0005-0000-0000-0000E9260000}"/>
    <cellStyle name="Heading 3 2 2 2 2 4 4 5" xfId="9993" xr:uid="{00000000-0005-0000-0000-0000EA260000}"/>
    <cellStyle name="Heading 3 2 2 2 2 4 4 6" xfId="9994" xr:uid="{00000000-0005-0000-0000-0000EB260000}"/>
    <cellStyle name="Heading 3 2 2 2 2 4 4 7" xfId="9995" xr:uid="{00000000-0005-0000-0000-0000EC260000}"/>
    <cellStyle name="Heading 3 2 2 2 2 4 5" xfId="9996" xr:uid="{00000000-0005-0000-0000-0000ED260000}"/>
    <cellStyle name="Heading 3 2 2 2 2 4 5 2" xfId="9997" xr:uid="{00000000-0005-0000-0000-0000EE260000}"/>
    <cellStyle name="Heading 3 2 2 2 2 4 5 2 2" xfId="9998" xr:uid="{00000000-0005-0000-0000-0000EF260000}"/>
    <cellStyle name="Heading 3 2 2 2 2 4 5 3" xfId="9999" xr:uid="{00000000-0005-0000-0000-0000F0260000}"/>
    <cellStyle name="Heading 3 2 2 2 2 4 5 3 2" xfId="10000" xr:uid="{00000000-0005-0000-0000-0000F1260000}"/>
    <cellStyle name="Heading 3 2 2 2 2 4 5 4" xfId="10001" xr:uid="{00000000-0005-0000-0000-0000F2260000}"/>
    <cellStyle name="Heading 3 2 2 2 2 4 5 5" xfId="10002" xr:uid="{00000000-0005-0000-0000-0000F3260000}"/>
    <cellStyle name="Heading 3 2 2 2 2 4 5 6" xfId="10003" xr:uid="{00000000-0005-0000-0000-0000F4260000}"/>
    <cellStyle name="Heading 3 2 2 2 2 4 6" xfId="10004" xr:uid="{00000000-0005-0000-0000-0000F5260000}"/>
    <cellStyle name="Heading 3 2 2 2 2 4 6 2" xfId="10005" xr:uid="{00000000-0005-0000-0000-0000F6260000}"/>
    <cellStyle name="Heading 3 2 2 2 2 5" xfId="10006" xr:uid="{00000000-0005-0000-0000-0000F7260000}"/>
    <cellStyle name="Heading 3 2 2 2 2 5 2" xfId="10007" xr:uid="{00000000-0005-0000-0000-0000F8260000}"/>
    <cellStyle name="Heading 3 2 2 2 2 5 2 2" xfId="10008" xr:uid="{00000000-0005-0000-0000-0000F9260000}"/>
    <cellStyle name="Heading 3 2 2 2 2 5 2 2 2" xfId="10009" xr:uid="{00000000-0005-0000-0000-0000FA260000}"/>
    <cellStyle name="Heading 3 2 2 2 2 5 2 2 2 2" xfId="10010" xr:uid="{00000000-0005-0000-0000-0000FB260000}"/>
    <cellStyle name="Heading 3 2 2 2 2 5 2 2 3" xfId="10011" xr:uid="{00000000-0005-0000-0000-0000FC260000}"/>
    <cellStyle name="Heading 3 2 2 2 2 5 2 2 3 2" xfId="10012" xr:uid="{00000000-0005-0000-0000-0000FD260000}"/>
    <cellStyle name="Heading 3 2 2 2 2 5 2 2 4" xfId="10013" xr:uid="{00000000-0005-0000-0000-0000FE260000}"/>
    <cellStyle name="Heading 3 2 2 2 2 5 2 2 4 2" xfId="10014" xr:uid="{00000000-0005-0000-0000-0000FF260000}"/>
    <cellStyle name="Heading 3 2 2 2 2 5 2 2 5" xfId="10015" xr:uid="{00000000-0005-0000-0000-000000270000}"/>
    <cellStyle name="Heading 3 2 2 2 2 5 2 2 6" xfId="10016" xr:uid="{00000000-0005-0000-0000-000001270000}"/>
    <cellStyle name="Heading 3 2 2 2 2 5 2 2 7" xfId="10017" xr:uid="{00000000-0005-0000-0000-000002270000}"/>
    <cellStyle name="Heading 3 2 2 2 2 5 2 3" xfId="10018" xr:uid="{00000000-0005-0000-0000-000003270000}"/>
    <cellStyle name="Heading 3 2 2 2 2 5 2 3 2" xfId="10019" xr:uid="{00000000-0005-0000-0000-000004270000}"/>
    <cellStyle name="Heading 3 2 2 2 2 5 2 3 2 2" xfId="10020" xr:uid="{00000000-0005-0000-0000-000005270000}"/>
    <cellStyle name="Heading 3 2 2 2 2 5 2 3 3" xfId="10021" xr:uid="{00000000-0005-0000-0000-000006270000}"/>
    <cellStyle name="Heading 3 2 2 2 2 5 2 3 3 2" xfId="10022" xr:uid="{00000000-0005-0000-0000-000007270000}"/>
    <cellStyle name="Heading 3 2 2 2 2 5 2 3 4" xfId="10023" xr:uid="{00000000-0005-0000-0000-000008270000}"/>
    <cellStyle name="Heading 3 2 2 2 2 5 2 3 4 2" xfId="10024" xr:uid="{00000000-0005-0000-0000-000009270000}"/>
    <cellStyle name="Heading 3 2 2 2 2 5 2 3 5" xfId="10025" xr:uid="{00000000-0005-0000-0000-00000A270000}"/>
    <cellStyle name="Heading 3 2 2 2 2 5 2 3 6" xfId="10026" xr:uid="{00000000-0005-0000-0000-00000B270000}"/>
    <cellStyle name="Heading 3 2 2 2 2 5 2 3 7" xfId="10027" xr:uid="{00000000-0005-0000-0000-00000C270000}"/>
    <cellStyle name="Heading 3 2 2 2 2 5 2 4" xfId="10028" xr:uid="{00000000-0005-0000-0000-00000D270000}"/>
    <cellStyle name="Heading 3 2 2 2 2 5 2 4 2" xfId="10029" xr:uid="{00000000-0005-0000-0000-00000E270000}"/>
    <cellStyle name="Heading 3 2 2 2 2 5 2 4 2 2" xfId="10030" xr:uid="{00000000-0005-0000-0000-00000F270000}"/>
    <cellStyle name="Heading 3 2 2 2 2 5 2 4 3" xfId="10031" xr:uid="{00000000-0005-0000-0000-000010270000}"/>
    <cellStyle name="Heading 3 2 2 2 2 5 2 4 3 2" xfId="10032" xr:uid="{00000000-0005-0000-0000-000011270000}"/>
    <cellStyle name="Heading 3 2 2 2 2 5 2 4 4" xfId="10033" xr:uid="{00000000-0005-0000-0000-000012270000}"/>
    <cellStyle name="Heading 3 2 2 2 2 5 2 4 5" xfId="10034" xr:uid="{00000000-0005-0000-0000-000013270000}"/>
    <cellStyle name="Heading 3 2 2 2 2 5 2 4 6" xfId="10035" xr:uid="{00000000-0005-0000-0000-000014270000}"/>
    <cellStyle name="Heading 3 2 2 2 2 5 2 5" xfId="10036" xr:uid="{00000000-0005-0000-0000-000015270000}"/>
    <cellStyle name="Heading 3 2 2 2 2 5 2 5 2" xfId="10037" xr:uid="{00000000-0005-0000-0000-000016270000}"/>
    <cellStyle name="Heading 3 2 2 2 2 5 3" xfId="10038" xr:uid="{00000000-0005-0000-0000-000017270000}"/>
    <cellStyle name="Heading 3 2 2 2 2 5 3 2" xfId="10039" xr:uid="{00000000-0005-0000-0000-000018270000}"/>
    <cellStyle name="Heading 3 2 2 2 2 5 3 2 2" xfId="10040" xr:uid="{00000000-0005-0000-0000-000019270000}"/>
    <cellStyle name="Heading 3 2 2 2 2 5 3 3" xfId="10041" xr:uid="{00000000-0005-0000-0000-00001A270000}"/>
    <cellStyle name="Heading 3 2 2 2 2 5 3 3 2" xfId="10042" xr:uid="{00000000-0005-0000-0000-00001B270000}"/>
    <cellStyle name="Heading 3 2 2 2 2 5 3 4" xfId="10043" xr:uid="{00000000-0005-0000-0000-00001C270000}"/>
    <cellStyle name="Heading 3 2 2 2 2 5 3 4 2" xfId="10044" xr:uid="{00000000-0005-0000-0000-00001D270000}"/>
    <cellStyle name="Heading 3 2 2 2 2 5 3 5" xfId="10045" xr:uid="{00000000-0005-0000-0000-00001E270000}"/>
    <cellStyle name="Heading 3 2 2 2 2 5 3 6" xfId="10046" xr:uid="{00000000-0005-0000-0000-00001F270000}"/>
    <cellStyle name="Heading 3 2 2 2 2 5 3 7" xfId="10047" xr:uid="{00000000-0005-0000-0000-000020270000}"/>
    <cellStyle name="Heading 3 2 2 2 2 5 4" xfId="10048" xr:uid="{00000000-0005-0000-0000-000021270000}"/>
    <cellStyle name="Heading 3 2 2 2 2 5 4 2" xfId="10049" xr:uid="{00000000-0005-0000-0000-000022270000}"/>
    <cellStyle name="Heading 3 2 2 2 2 5 4 2 2" xfId="10050" xr:uid="{00000000-0005-0000-0000-000023270000}"/>
    <cellStyle name="Heading 3 2 2 2 2 5 4 3" xfId="10051" xr:uid="{00000000-0005-0000-0000-000024270000}"/>
    <cellStyle name="Heading 3 2 2 2 2 5 4 3 2" xfId="10052" xr:uid="{00000000-0005-0000-0000-000025270000}"/>
    <cellStyle name="Heading 3 2 2 2 2 5 4 4" xfId="10053" xr:uid="{00000000-0005-0000-0000-000026270000}"/>
    <cellStyle name="Heading 3 2 2 2 2 5 4 4 2" xfId="10054" xr:uid="{00000000-0005-0000-0000-000027270000}"/>
    <cellStyle name="Heading 3 2 2 2 2 5 4 5" xfId="10055" xr:uid="{00000000-0005-0000-0000-000028270000}"/>
    <cellStyle name="Heading 3 2 2 2 2 5 4 6" xfId="10056" xr:uid="{00000000-0005-0000-0000-000029270000}"/>
    <cellStyle name="Heading 3 2 2 2 2 5 4 7" xfId="10057" xr:uid="{00000000-0005-0000-0000-00002A270000}"/>
    <cellStyle name="Heading 3 2 2 2 2 5 5" xfId="10058" xr:uid="{00000000-0005-0000-0000-00002B270000}"/>
    <cellStyle name="Heading 3 2 2 2 2 5 5 2" xfId="10059" xr:uid="{00000000-0005-0000-0000-00002C270000}"/>
    <cellStyle name="Heading 3 2 2 2 2 5 5 2 2" xfId="10060" xr:uid="{00000000-0005-0000-0000-00002D270000}"/>
    <cellStyle name="Heading 3 2 2 2 2 5 5 3" xfId="10061" xr:uid="{00000000-0005-0000-0000-00002E270000}"/>
    <cellStyle name="Heading 3 2 2 2 2 5 5 3 2" xfId="10062" xr:uid="{00000000-0005-0000-0000-00002F270000}"/>
    <cellStyle name="Heading 3 2 2 2 2 5 5 4" xfId="10063" xr:uid="{00000000-0005-0000-0000-000030270000}"/>
    <cellStyle name="Heading 3 2 2 2 2 5 5 5" xfId="10064" xr:uid="{00000000-0005-0000-0000-000031270000}"/>
    <cellStyle name="Heading 3 2 2 2 2 5 5 6" xfId="10065" xr:uid="{00000000-0005-0000-0000-000032270000}"/>
    <cellStyle name="Heading 3 2 2 2 2 5 6" xfId="10066" xr:uid="{00000000-0005-0000-0000-000033270000}"/>
    <cellStyle name="Heading 3 2 2 2 2 5 6 2" xfId="10067" xr:uid="{00000000-0005-0000-0000-000034270000}"/>
    <cellStyle name="Heading 3 2 2 2 2 6" xfId="10068" xr:uid="{00000000-0005-0000-0000-000035270000}"/>
    <cellStyle name="Heading 3 2 2 2 2 6 2" xfId="10069" xr:uid="{00000000-0005-0000-0000-000036270000}"/>
    <cellStyle name="Heading 3 2 2 2 2 6 2 2" xfId="10070" xr:uid="{00000000-0005-0000-0000-000037270000}"/>
    <cellStyle name="Heading 3 2 2 2 2 6 2 2 2" xfId="10071" xr:uid="{00000000-0005-0000-0000-000038270000}"/>
    <cellStyle name="Heading 3 2 2 2 2 6 2 2 2 2" xfId="10072" xr:uid="{00000000-0005-0000-0000-000039270000}"/>
    <cellStyle name="Heading 3 2 2 2 2 6 2 2 3" xfId="10073" xr:uid="{00000000-0005-0000-0000-00003A270000}"/>
    <cellStyle name="Heading 3 2 2 2 2 6 2 2 3 2" xfId="10074" xr:uid="{00000000-0005-0000-0000-00003B270000}"/>
    <cellStyle name="Heading 3 2 2 2 2 6 2 2 4" xfId="10075" xr:uid="{00000000-0005-0000-0000-00003C270000}"/>
    <cellStyle name="Heading 3 2 2 2 2 6 2 2 4 2" xfId="10076" xr:uid="{00000000-0005-0000-0000-00003D270000}"/>
    <cellStyle name="Heading 3 2 2 2 2 6 2 2 5" xfId="10077" xr:uid="{00000000-0005-0000-0000-00003E270000}"/>
    <cellStyle name="Heading 3 2 2 2 2 6 2 2 6" xfId="10078" xr:uid="{00000000-0005-0000-0000-00003F270000}"/>
    <cellStyle name="Heading 3 2 2 2 2 6 2 2 7" xfId="10079" xr:uid="{00000000-0005-0000-0000-000040270000}"/>
    <cellStyle name="Heading 3 2 2 2 2 6 2 3" xfId="10080" xr:uid="{00000000-0005-0000-0000-000041270000}"/>
    <cellStyle name="Heading 3 2 2 2 2 6 2 3 2" xfId="10081" xr:uid="{00000000-0005-0000-0000-000042270000}"/>
    <cellStyle name="Heading 3 2 2 2 2 6 2 3 2 2" xfId="10082" xr:uid="{00000000-0005-0000-0000-000043270000}"/>
    <cellStyle name="Heading 3 2 2 2 2 6 2 3 3" xfId="10083" xr:uid="{00000000-0005-0000-0000-000044270000}"/>
    <cellStyle name="Heading 3 2 2 2 2 6 2 3 3 2" xfId="10084" xr:uid="{00000000-0005-0000-0000-000045270000}"/>
    <cellStyle name="Heading 3 2 2 2 2 6 2 3 4" xfId="10085" xr:uid="{00000000-0005-0000-0000-000046270000}"/>
    <cellStyle name="Heading 3 2 2 2 2 6 2 3 4 2" xfId="10086" xr:uid="{00000000-0005-0000-0000-000047270000}"/>
    <cellStyle name="Heading 3 2 2 2 2 6 2 3 5" xfId="10087" xr:uid="{00000000-0005-0000-0000-000048270000}"/>
    <cellStyle name="Heading 3 2 2 2 2 6 2 3 6" xfId="10088" xr:uid="{00000000-0005-0000-0000-000049270000}"/>
    <cellStyle name="Heading 3 2 2 2 2 6 2 3 7" xfId="10089" xr:uid="{00000000-0005-0000-0000-00004A270000}"/>
    <cellStyle name="Heading 3 2 2 2 2 6 2 4" xfId="10090" xr:uid="{00000000-0005-0000-0000-00004B270000}"/>
    <cellStyle name="Heading 3 2 2 2 2 6 2 4 2" xfId="10091" xr:uid="{00000000-0005-0000-0000-00004C270000}"/>
    <cellStyle name="Heading 3 2 2 2 2 6 2 4 2 2" xfId="10092" xr:uid="{00000000-0005-0000-0000-00004D270000}"/>
    <cellStyle name="Heading 3 2 2 2 2 6 2 4 3" xfId="10093" xr:uid="{00000000-0005-0000-0000-00004E270000}"/>
    <cellStyle name="Heading 3 2 2 2 2 6 2 4 3 2" xfId="10094" xr:uid="{00000000-0005-0000-0000-00004F270000}"/>
    <cellStyle name="Heading 3 2 2 2 2 6 2 4 4" xfId="10095" xr:uid="{00000000-0005-0000-0000-000050270000}"/>
    <cellStyle name="Heading 3 2 2 2 2 6 2 4 5" xfId="10096" xr:uid="{00000000-0005-0000-0000-000051270000}"/>
    <cellStyle name="Heading 3 2 2 2 2 6 2 4 6" xfId="10097" xr:uid="{00000000-0005-0000-0000-000052270000}"/>
    <cellStyle name="Heading 3 2 2 2 2 6 2 5" xfId="10098" xr:uid="{00000000-0005-0000-0000-000053270000}"/>
    <cellStyle name="Heading 3 2 2 2 2 6 2 5 2" xfId="10099" xr:uid="{00000000-0005-0000-0000-000054270000}"/>
    <cellStyle name="Heading 3 2 2 2 2 6 3" xfId="10100" xr:uid="{00000000-0005-0000-0000-000055270000}"/>
    <cellStyle name="Heading 3 2 2 2 2 6 3 2" xfId="10101" xr:uid="{00000000-0005-0000-0000-000056270000}"/>
    <cellStyle name="Heading 3 2 2 2 2 6 3 2 2" xfId="10102" xr:uid="{00000000-0005-0000-0000-000057270000}"/>
    <cellStyle name="Heading 3 2 2 2 2 6 3 3" xfId="10103" xr:uid="{00000000-0005-0000-0000-000058270000}"/>
    <cellStyle name="Heading 3 2 2 2 2 6 3 3 2" xfId="10104" xr:uid="{00000000-0005-0000-0000-000059270000}"/>
    <cellStyle name="Heading 3 2 2 2 2 6 3 4" xfId="10105" xr:uid="{00000000-0005-0000-0000-00005A270000}"/>
    <cellStyle name="Heading 3 2 2 2 2 6 3 4 2" xfId="10106" xr:uid="{00000000-0005-0000-0000-00005B270000}"/>
    <cellStyle name="Heading 3 2 2 2 2 6 3 5" xfId="10107" xr:uid="{00000000-0005-0000-0000-00005C270000}"/>
    <cellStyle name="Heading 3 2 2 2 2 6 3 6" xfId="10108" xr:uid="{00000000-0005-0000-0000-00005D270000}"/>
    <cellStyle name="Heading 3 2 2 2 2 6 3 7" xfId="10109" xr:uid="{00000000-0005-0000-0000-00005E270000}"/>
    <cellStyle name="Heading 3 2 2 2 2 6 4" xfId="10110" xr:uid="{00000000-0005-0000-0000-00005F270000}"/>
    <cellStyle name="Heading 3 2 2 2 2 6 4 2" xfId="10111" xr:uid="{00000000-0005-0000-0000-000060270000}"/>
    <cellStyle name="Heading 3 2 2 2 2 6 4 2 2" xfId="10112" xr:uid="{00000000-0005-0000-0000-000061270000}"/>
    <cellStyle name="Heading 3 2 2 2 2 6 4 3" xfId="10113" xr:uid="{00000000-0005-0000-0000-000062270000}"/>
    <cellStyle name="Heading 3 2 2 2 2 6 4 3 2" xfId="10114" xr:uid="{00000000-0005-0000-0000-000063270000}"/>
    <cellStyle name="Heading 3 2 2 2 2 6 4 4" xfId="10115" xr:uid="{00000000-0005-0000-0000-000064270000}"/>
    <cellStyle name="Heading 3 2 2 2 2 6 4 4 2" xfId="10116" xr:uid="{00000000-0005-0000-0000-000065270000}"/>
    <cellStyle name="Heading 3 2 2 2 2 6 4 5" xfId="10117" xr:uid="{00000000-0005-0000-0000-000066270000}"/>
    <cellStyle name="Heading 3 2 2 2 2 6 4 6" xfId="10118" xr:uid="{00000000-0005-0000-0000-000067270000}"/>
    <cellStyle name="Heading 3 2 2 2 2 6 4 7" xfId="10119" xr:uid="{00000000-0005-0000-0000-000068270000}"/>
    <cellStyle name="Heading 3 2 2 2 2 6 5" xfId="10120" xr:uid="{00000000-0005-0000-0000-000069270000}"/>
    <cellStyle name="Heading 3 2 2 2 2 6 5 2" xfId="10121" xr:uid="{00000000-0005-0000-0000-00006A270000}"/>
    <cellStyle name="Heading 3 2 2 2 2 6 5 2 2" xfId="10122" xr:uid="{00000000-0005-0000-0000-00006B270000}"/>
    <cellStyle name="Heading 3 2 2 2 2 6 5 3" xfId="10123" xr:uid="{00000000-0005-0000-0000-00006C270000}"/>
    <cellStyle name="Heading 3 2 2 2 2 6 5 3 2" xfId="10124" xr:uid="{00000000-0005-0000-0000-00006D270000}"/>
    <cellStyle name="Heading 3 2 2 2 2 6 5 4" xfId="10125" xr:uid="{00000000-0005-0000-0000-00006E270000}"/>
    <cellStyle name="Heading 3 2 2 2 2 6 5 5" xfId="10126" xr:uid="{00000000-0005-0000-0000-00006F270000}"/>
    <cellStyle name="Heading 3 2 2 2 2 6 5 6" xfId="10127" xr:uid="{00000000-0005-0000-0000-000070270000}"/>
    <cellStyle name="Heading 3 2 2 2 2 6 6" xfId="10128" xr:uid="{00000000-0005-0000-0000-000071270000}"/>
    <cellStyle name="Heading 3 2 2 2 2 6 6 2" xfId="10129" xr:uid="{00000000-0005-0000-0000-000072270000}"/>
    <cellStyle name="Heading 3 2 2 2 2 7" xfId="10130" xr:uid="{00000000-0005-0000-0000-000073270000}"/>
    <cellStyle name="Heading 3 2 2 2 2 7 2" xfId="10131" xr:uid="{00000000-0005-0000-0000-000074270000}"/>
    <cellStyle name="Heading 3 2 2 2 2 7 2 2" xfId="10132" xr:uid="{00000000-0005-0000-0000-000075270000}"/>
    <cellStyle name="Heading 3 2 2 2 2 7 2 2 2" xfId="10133" xr:uid="{00000000-0005-0000-0000-000076270000}"/>
    <cellStyle name="Heading 3 2 2 2 2 7 2 3" xfId="10134" xr:uid="{00000000-0005-0000-0000-000077270000}"/>
    <cellStyle name="Heading 3 2 2 2 2 7 2 3 2" xfId="10135" xr:uid="{00000000-0005-0000-0000-000078270000}"/>
    <cellStyle name="Heading 3 2 2 2 2 7 2 4" xfId="10136" xr:uid="{00000000-0005-0000-0000-000079270000}"/>
    <cellStyle name="Heading 3 2 2 2 2 7 2 4 2" xfId="10137" xr:uid="{00000000-0005-0000-0000-00007A270000}"/>
    <cellStyle name="Heading 3 2 2 2 2 7 2 5" xfId="10138" xr:uid="{00000000-0005-0000-0000-00007B270000}"/>
    <cellStyle name="Heading 3 2 2 2 2 7 2 6" xfId="10139" xr:uid="{00000000-0005-0000-0000-00007C270000}"/>
    <cellStyle name="Heading 3 2 2 2 2 7 2 7" xfId="10140" xr:uid="{00000000-0005-0000-0000-00007D270000}"/>
    <cellStyle name="Heading 3 2 2 2 2 7 3" xfId="10141" xr:uid="{00000000-0005-0000-0000-00007E270000}"/>
    <cellStyle name="Heading 3 2 2 2 2 7 3 2" xfId="10142" xr:uid="{00000000-0005-0000-0000-00007F270000}"/>
    <cellStyle name="Heading 3 2 2 2 2 7 3 2 2" xfId="10143" xr:uid="{00000000-0005-0000-0000-000080270000}"/>
    <cellStyle name="Heading 3 2 2 2 2 7 3 3" xfId="10144" xr:uid="{00000000-0005-0000-0000-000081270000}"/>
    <cellStyle name="Heading 3 2 2 2 2 7 3 3 2" xfId="10145" xr:uid="{00000000-0005-0000-0000-000082270000}"/>
    <cellStyle name="Heading 3 2 2 2 2 7 3 4" xfId="10146" xr:uid="{00000000-0005-0000-0000-000083270000}"/>
    <cellStyle name="Heading 3 2 2 2 2 7 3 4 2" xfId="10147" xr:uid="{00000000-0005-0000-0000-000084270000}"/>
    <cellStyle name="Heading 3 2 2 2 2 7 3 5" xfId="10148" xr:uid="{00000000-0005-0000-0000-000085270000}"/>
    <cellStyle name="Heading 3 2 2 2 2 7 3 6" xfId="10149" xr:uid="{00000000-0005-0000-0000-000086270000}"/>
    <cellStyle name="Heading 3 2 2 2 2 7 3 7" xfId="10150" xr:uid="{00000000-0005-0000-0000-000087270000}"/>
    <cellStyle name="Heading 3 2 2 2 2 7 4" xfId="10151" xr:uid="{00000000-0005-0000-0000-000088270000}"/>
    <cellStyle name="Heading 3 2 2 2 2 7 4 2" xfId="10152" xr:uid="{00000000-0005-0000-0000-000089270000}"/>
    <cellStyle name="Heading 3 2 2 2 2 7 4 2 2" xfId="10153" xr:uid="{00000000-0005-0000-0000-00008A270000}"/>
    <cellStyle name="Heading 3 2 2 2 2 7 4 3" xfId="10154" xr:uid="{00000000-0005-0000-0000-00008B270000}"/>
    <cellStyle name="Heading 3 2 2 2 2 7 4 3 2" xfId="10155" xr:uid="{00000000-0005-0000-0000-00008C270000}"/>
    <cellStyle name="Heading 3 2 2 2 2 7 4 4" xfId="10156" xr:uid="{00000000-0005-0000-0000-00008D270000}"/>
    <cellStyle name="Heading 3 2 2 2 2 7 4 5" xfId="10157" xr:uid="{00000000-0005-0000-0000-00008E270000}"/>
    <cellStyle name="Heading 3 2 2 2 2 7 4 6" xfId="10158" xr:uid="{00000000-0005-0000-0000-00008F270000}"/>
    <cellStyle name="Heading 3 2 2 2 2 7 5" xfId="10159" xr:uid="{00000000-0005-0000-0000-000090270000}"/>
    <cellStyle name="Heading 3 2 2 2 2 7 5 2" xfId="10160" xr:uid="{00000000-0005-0000-0000-000091270000}"/>
    <cellStyle name="Heading 3 2 2 2 2 8" xfId="10161" xr:uid="{00000000-0005-0000-0000-000092270000}"/>
    <cellStyle name="Heading 3 2 2 2 2 8 2" xfId="10162" xr:uid="{00000000-0005-0000-0000-000093270000}"/>
    <cellStyle name="Heading 3 2 2 2 2 8 2 2" xfId="10163" xr:uid="{00000000-0005-0000-0000-000094270000}"/>
    <cellStyle name="Heading 3 2 2 2 2 8 3" xfId="10164" xr:uid="{00000000-0005-0000-0000-000095270000}"/>
    <cellStyle name="Heading 3 2 2 2 2 8 3 2" xfId="10165" xr:uid="{00000000-0005-0000-0000-000096270000}"/>
    <cellStyle name="Heading 3 2 2 2 2 8 4" xfId="10166" xr:uid="{00000000-0005-0000-0000-000097270000}"/>
    <cellStyle name="Heading 3 2 2 2 2 8 4 2" xfId="10167" xr:uid="{00000000-0005-0000-0000-000098270000}"/>
    <cellStyle name="Heading 3 2 2 2 2 8 5" xfId="10168" xr:uid="{00000000-0005-0000-0000-000099270000}"/>
    <cellStyle name="Heading 3 2 2 2 2 8 6" xfId="10169" xr:uid="{00000000-0005-0000-0000-00009A270000}"/>
    <cellStyle name="Heading 3 2 2 2 2 8 7" xfId="10170" xr:uid="{00000000-0005-0000-0000-00009B270000}"/>
    <cellStyle name="Heading 3 2 2 2 2 9" xfId="10171" xr:uid="{00000000-0005-0000-0000-00009C270000}"/>
    <cellStyle name="Heading 3 2 2 2 2 9 2" xfId="10172" xr:uid="{00000000-0005-0000-0000-00009D270000}"/>
    <cellStyle name="Heading 3 2 2 2 2 9 2 2" xfId="10173" xr:uid="{00000000-0005-0000-0000-00009E270000}"/>
    <cellStyle name="Heading 3 2 2 2 2 9 3" xfId="10174" xr:uid="{00000000-0005-0000-0000-00009F270000}"/>
    <cellStyle name="Heading 3 2 2 2 2 9 3 2" xfId="10175" xr:uid="{00000000-0005-0000-0000-0000A0270000}"/>
    <cellStyle name="Heading 3 2 2 2 2 9 4" xfId="10176" xr:uid="{00000000-0005-0000-0000-0000A1270000}"/>
    <cellStyle name="Heading 3 2 2 2 2 9 4 2" xfId="10177" xr:uid="{00000000-0005-0000-0000-0000A2270000}"/>
    <cellStyle name="Heading 3 2 2 2 2 9 5" xfId="10178" xr:uid="{00000000-0005-0000-0000-0000A3270000}"/>
    <cellStyle name="Heading 3 2 2 2 2 9 6" xfId="10179" xr:uid="{00000000-0005-0000-0000-0000A4270000}"/>
    <cellStyle name="Heading 3 2 2 2 2 9 7" xfId="10180" xr:uid="{00000000-0005-0000-0000-0000A5270000}"/>
    <cellStyle name="Heading 3 2 2 2 3" xfId="10181" xr:uid="{00000000-0005-0000-0000-0000A6270000}"/>
    <cellStyle name="Heading 3 2 2 2 3 10" xfId="10182" xr:uid="{00000000-0005-0000-0000-0000A7270000}"/>
    <cellStyle name="Heading 3 2 2 2 3 10 2" xfId="10183" xr:uid="{00000000-0005-0000-0000-0000A8270000}"/>
    <cellStyle name="Heading 3 2 2 2 3 10 2 2" xfId="10184" xr:uid="{00000000-0005-0000-0000-0000A9270000}"/>
    <cellStyle name="Heading 3 2 2 2 3 10 3" xfId="10185" xr:uid="{00000000-0005-0000-0000-0000AA270000}"/>
    <cellStyle name="Heading 3 2 2 2 3 10 3 2" xfId="10186" xr:uid="{00000000-0005-0000-0000-0000AB270000}"/>
    <cellStyle name="Heading 3 2 2 2 3 10 4" xfId="10187" xr:uid="{00000000-0005-0000-0000-0000AC270000}"/>
    <cellStyle name="Heading 3 2 2 2 3 10 5" xfId="10188" xr:uid="{00000000-0005-0000-0000-0000AD270000}"/>
    <cellStyle name="Heading 3 2 2 2 3 10 6" xfId="10189" xr:uid="{00000000-0005-0000-0000-0000AE270000}"/>
    <cellStyle name="Heading 3 2 2 2 3 11" xfId="10190" xr:uid="{00000000-0005-0000-0000-0000AF270000}"/>
    <cellStyle name="Heading 3 2 2 2 3 11 2" xfId="10191" xr:uid="{00000000-0005-0000-0000-0000B0270000}"/>
    <cellStyle name="Heading 3 2 2 2 3 12" xfId="10192" xr:uid="{00000000-0005-0000-0000-0000B1270000}"/>
    <cellStyle name="Heading 3 2 2 2 3 2" xfId="10193" xr:uid="{00000000-0005-0000-0000-0000B2270000}"/>
    <cellStyle name="Heading 3 2 2 2 3 2 2" xfId="10194" xr:uid="{00000000-0005-0000-0000-0000B3270000}"/>
    <cellStyle name="Heading 3 2 2 2 3 2 2 2" xfId="10195" xr:uid="{00000000-0005-0000-0000-0000B4270000}"/>
    <cellStyle name="Heading 3 2 2 2 3 2 2 2 2" xfId="10196" xr:uid="{00000000-0005-0000-0000-0000B5270000}"/>
    <cellStyle name="Heading 3 2 2 2 3 2 2 2 2 2" xfId="10197" xr:uid="{00000000-0005-0000-0000-0000B6270000}"/>
    <cellStyle name="Heading 3 2 2 2 3 2 2 2 3" xfId="10198" xr:uid="{00000000-0005-0000-0000-0000B7270000}"/>
    <cellStyle name="Heading 3 2 2 2 3 2 2 2 3 2" xfId="10199" xr:uid="{00000000-0005-0000-0000-0000B8270000}"/>
    <cellStyle name="Heading 3 2 2 2 3 2 2 2 4" xfId="10200" xr:uid="{00000000-0005-0000-0000-0000B9270000}"/>
    <cellStyle name="Heading 3 2 2 2 3 2 2 2 4 2" xfId="10201" xr:uid="{00000000-0005-0000-0000-0000BA270000}"/>
    <cellStyle name="Heading 3 2 2 2 3 2 2 2 5" xfId="10202" xr:uid="{00000000-0005-0000-0000-0000BB270000}"/>
    <cellStyle name="Heading 3 2 2 2 3 2 2 2 6" xfId="10203" xr:uid="{00000000-0005-0000-0000-0000BC270000}"/>
    <cellStyle name="Heading 3 2 2 2 3 2 2 2 7" xfId="10204" xr:uid="{00000000-0005-0000-0000-0000BD270000}"/>
    <cellStyle name="Heading 3 2 2 2 3 2 2 3" xfId="10205" xr:uid="{00000000-0005-0000-0000-0000BE270000}"/>
    <cellStyle name="Heading 3 2 2 2 3 2 2 3 2" xfId="10206" xr:uid="{00000000-0005-0000-0000-0000BF270000}"/>
    <cellStyle name="Heading 3 2 2 2 3 2 2 3 2 2" xfId="10207" xr:uid="{00000000-0005-0000-0000-0000C0270000}"/>
    <cellStyle name="Heading 3 2 2 2 3 2 2 3 3" xfId="10208" xr:uid="{00000000-0005-0000-0000-0000C1270000}"/>
    <cellStyle name="Heading 3 2 2 2 3 2 2 3 3 2" xfId="10209" xr:uid="{00000000-0005-0000-0000-0000C2270000}"/>
    <cellStyle name="Heading 3 2 2 2 3 2 2 3 4" xfId="10210" xr:uid="{00000000-0005-0000-0000-0000C3270000}"/>
    <cellStyle name="Heading 3 2 2 2 3 2 2 3 4 2" xfId="10211" xr:uid="{00000000-0005-0000-0000-0000C4270000}"/>
    <cellStyle name="Heading 3 2 2 2 3 2 2 3 5" xfId="10212" xr:uid="{00000000-0005-0000-0000-0000C5270000}"/>
    <cellStyle name="Heading 3 2 2 2 3 2 2 3 6" xfId="10213" xr:uid="{00000000-0005-0000-0000-0000C6270000}"/>
    <cellStyle name="Heading 3 2 2 2 3 2 2 3 7" xfId="10214" xr:uid="{00000000-0005-0000-0000-0000C7270000}"/>
    <cellStyle name="Heading 3 2 2 2 3 2 2 4" xfId="10215" xr:uid="{00000000-0005-0000-0000-0000C8270000}"/>
    <cellStyle name="Heading 3 2 2 2 3 2 2 4 2" xfId="10216" xr:uid="{00000000-0005-0000-0000-0000C9270000}"/>
    <cellStyle name="Heading 3 2 2 2 3 2 2 4 2 2" xfId="10217" xr:uid="{00000000-0005-0000-0000-0000CA270000}"/>
    <cellStyle name="Heading 3 2 2 2 3 2 2 4 3" xfId="10218" xr:uid="{00000000-0005-0000-0000-0000CB270000}"/>
    <cellStyle name="Heading 3 2 2 2 3 2 2 4 3 2" xfId="10219" xr:uid="{00000000-0005-0000-0000-0000CC270000}"/>
    <cellStyle name="Heading 3 2 2 2 3 2 2 4 4" xfId="10220" xr:uid="{00000000-0005-0000-0000-0000CD270000}"/>
    <cellStyle name="Heading 3 2 2 2 3 2 2 4 5" xfId="10221" xr:uid="{00000000-0005-0000-0000-0000CE270000}"/>
    <cellStyle name="Heading 3 2 2 2 3 2 2 4 6" xfId="10222" xr:uid="{00000000-0005-0000-0000-0000CF270000}"/>
    <cellStyle name="Heading 3 2 2 2 3 2 2 5" xfId="10223" xr:uid="{00000000-0005-0000-0000-0000D0270000}"/>
    <cellStyle name="Heading 3 2 2 2 3 2 2 5 2" xfId="10224" xr:uid="{00000000-0005-0000-0000-0000D1270000}"/>
    <cellStyle name="Heading 3 2 2 2 3 2 3" xfId="10225" xr:uid="{00000000-0005-0000-0000-0000D2270000}"/>
    <cellStyle name="Heading 3 2 2 2 3 2 3 2" xfId="10226" xr:uid="{00000000-0005-0000-0000-0000D3270000}"/>
    <cellStyle name="Heading 3 2 2 2 3 2 3 2 2" xfId="10227" xr:uid="{00000000-0005-0000-0000-0000D4270000}"/>
    <cellStyle name="Heading 3 2 2 2 3 2 3 3" xfId="10228" xr:uid="{00000000-0005-0000-0000-0000D5270000}"/>
    <cellStyle name="Heading 3 2 2 2 3 2 3 3 2" xfId="10229" xr:uid="{00000000-0005-0000-0000-0000D6270000}"/>
    <cellStyle name="Heading 3 2 2 2 3 2 3 4" xfId="10230" xr:uid="{00000000-0005-0000-0000-0000D7270000}"/>
    <cellStyle name="Heading 3 2 2 2 3 2 3 4 2" xfId="10231" xr:uid="{00000000-0005-0000-0000-0000D8270000}"/>
    <cellStyle name="Heading 3 2 2 2 3 2 3 5" xfId="10232" xr:uid="{00000000-0005-0000-0000-0000D9270000}"/>
    <cellStyle name="Heading 3 2 2 2 3 2 3 6" xfId="10233" xr:uid="{00000000-0005-0000-0000-0000DA270000}"/>
    <cellStyle name="Heading 3 2 2 2 3 2 3 7" xfId="10234" xr:uid="{00000000-0005-0000-0000-0000DB270000}"/>
    <cellStyle name="Heading 3 2 2 2 3 2 4" xfId="10235" xr:uid="{00000000-0005-0000-0000-0000DC270000}"/>
    <cellStyle name="Heading 3 2 2 2 3 2 4 2" xfId="10236" xr:uid="{00000000-0005-0000-0000-0000DD270000}"/>
    <cellStyle name="Heading 3 2 2 2 3 2 4 2 2" xfId="10237" xr:uid="{00000000-0005-0000-0000-0000DE270000}"/>
    <cellStyle name="Heading 3 2 2 2 3 2 4 3" xfId="10238" xr:uid="{00000000-0005-0000-0000-0000DF270000}"/>
    <cellStyle name="Heading 3 2 2 2 3 2 4 3 2" xfId="10239" xr:uid="{00000000-0005-0000-0000-0000E0270000}"/>
    <cellStyle name="Heading 3 2 2 2 3 2 4 4" xfId="10240" xr:uid="{00000000-0005-0000-0000-0000E1270000}"/>
    <cellStyle name="Heading 3 2 2 2 3 2 4 4 2" xfId="10241" xr:uid="{00000000-0005-0000-0000-0000E2270000}"/>
    <cellStyle name="Heading 3 2 2 2 3 2 4 5" xfId="10242" xr:uid="{00000000-0005-0000-0000-0000E3270000}"/>
    <cellStyle name="Heading 3 2 2 2 3 2 4 6" xfId="10243" xr:uid="{00000000-0005-0000-0000-0000E4270000}"/>
    <cellStyle name="Heading 3 2 2 2 3 2 4 7" xfId="10244" xr:uid="{00000000-0005-0000-0000-0000E5270000}"/>
    <cellStyle name="Heading 3 2 2 2 3 2 5" xfId="10245" xr:uid="{00000000-0005-0000-0000-0000E6270000}"/>
    <cellStyle name="Heading 3 2 2 2 3 2 5 2" xfId="10246" xr:uid="{00000000-0005-0000-0000-0000E7270000}"/>
    <cellStyle name="Heading 3 2 2 2 3 2 5 2 2" xfId="10247" xr:uid="{00000000-0005-0000-0000-0000E8270000}"/>
    <cellStyle name="Heading 3 2 2 2 3 2 5 3" xfId="10248" xr:uid="{00000000-0005-0000-0000-0000E9270000}"/>
    <cellStyle name="Heading 3 2 2 2 3 2 5 3 2" xfId="10249" xr:uid="{00000000-0005-0000-0000-0000EA270000}"/>
    <cellStyle name="Heading 3 2 2 2 3 2 5 4" xfId="10250" xr:uid="{00000000-0005-0000-0000-0000EB270000}"/>
    <cellStyle name="Heading 3 2 2 2 3 2 5 5" xfId="10251" xr:uid="{00000000-0005-0000-0000-0000EC270000}"/>
    <cellStyle name="Heading 3 2 2 2 3 2 5 6" xfId="10252" xr:uid="{00000000-0005-0000-0000-0000ED270000}"/>
    <cellStyle name="Heading 3 2 2 2 3 2 6" xfId="10253" xr:uid="{00000000-0005-0000-0000-0000EE270000}"/>
    <cellStyle name="Heading 3 2 2 2 3 2 6 2" xfId="10254" xr:uid="{00000000-0005-0000-0000-0000EF270000}"/>
    <cellStyle name="Heading 3 2 2 2 3 3" xfId="10255" xr:uid="{00000000-0005-0000-0000-0000F0270000}"/>
    <cellStyle name="Heading 3 2 2 2 3 3 2" xfId="10256" xr:uid="{00000000-0005-0000-0000-0000F1270000}"/>
    <cellStyle name="Heading 3 2 2 2 3 3 2 2" xfId="10257" xr:uid="{00000000-0005-0000-0000-0000F2270000}"/>
    <cellStyle name="Heading 3 2 2 2 3 3 2 2 2" xfId="10258" xr:uid="{00000000-0005-0000-0000-0000F3270000}"/>
    <cellStyle name="Heading 3 2 2 2 3 3 2 2 2 2" xfId="10259" xr:uid="{00000000-0005-0000-0000-0000F4270000}"/>
    <cellStyle name="Heading 3 2 2 2 3 3 2 2 3" xfId="10260" xr:uid="{00000000-0005-0000-0000-0000F5270000}"/>
    <cellStyle name="Heading 3 2 2 2 3 3 2 2 3 2" xfId="10261" xr:uid="{00000000-0005-0000-0000-0000F6270000}"/>
    <cellStyle name="Heading 3 2 2 2 3 3 2 2 4" xfId="10262" xr:uid="{00000000-0005-0000-0000-0000F7270000}"/>
    <cellStyle name="Heading 3 2 2 2 3 3 2 2 4 2" xfId="10263" xr:uid="{00000000-0005-0000-0000-0000F8270000}"/>
    <cellStyle name="Heading 3 2 2 2 3 3 2 2 5" xfId="10264" xr:uid="{00000000-0005-0000-0000-0000F9270000}"/>
    <cellStyle name="Heading 3 2 2 2 3 3 2 2 6" xfId="10265" xr:uid="{00000000-0005-0000-0000-0000FA270000}"/>
    <cellStyle name="Heading 3 2 2 2 3 3 2 2 7" xfId="10266" xr:uid="{00000000-0005-0000-0000-0000FB270000}"/>
    <cellStyle name="Heading 3 2 2 2 3 3 2 3" xfId="10267" xr:uid="{00000000-0005-0000-0000-0000FC270000}"/>
    <cellStyle name="Heading 3 2 2 2 3 3 2 3 2" xfId="10268" xr:uid="{00000000-0005-0000-0000-0000FD270000}"/>
    <cellStyle name="Heading 3 2 2 2 3 3 2 3 2 2" xfId="10269" xr:uid="{00000000-0005-0000-0000-0000FE270000}"/>
    <cellStyle name="Heading 3 2 2 2 3 3 2 3 3" xfId="10270" xr:uid="{00000000-0005-0000-0000-0000FF270000}"/>
    <cellStyle name="Heading 3 2 2 2 3 3 2 3 3 2" xfId="10271" xr:uid="{00000000-0005-0000-0000-000000280000}"/>
    <cellStyle name="Heading 3 2 2 2 3 3 2 3 4" xfId="10272" xr:uid="{00000000-0005-0000-0000-000001280000}"/>
    <cellStyle name="Heading 3 2 2 2 3 3 2 3 4 2" xfId="10273" xr:uid="{00000000-0005-0000-0000-000002280000}"/>
    <cellStyle name="Heading 3 2 2 2 3 3 2 3 5" xfId="10274" xr:uid="{00000000-0005-0000-0000-000003280000}"/>
    <cellStyle name="Heading 3 2 2 2 3 3 2 3 6" xfId="10275" xr:uid="{00000000-0005-0000-0000-000004280000}"/>
    <cellStyle name="Heading 3 2 2 2 3 3 2 3 7" xfId="10276" xr:uid="{00000000-0005-0000-0000-000005280000}"/>
    <cellStyle name="Heading 3 2 2 2 3 3 2 4" xfId="10277" xr:uid="{00000000-0005-0000-0000-000006280000}"/>
    <cellStyle name="Heading 3 2 2 2 3 3 2 4 2" xfId="10278" xr:uid="{00000000-0005-0000-0000-000007280000}"/>
    <cellStyle name="Heading 3 2 2 2 3 3 2 4 2 2" xfId="10279" xr:uid="{00000000-0005-0000-0000-000008280000}"/>
    <cellStyle name="Heading 3 2 2 2 3 3 2 4 3" xfId="10280" xr:uid="{00000000-0005-0000-0000-000009280000}"/>
    <cellStyle name="Heading 3 2 2 2 3 3 2 4 3 2" xfId="10281" xr:uid="{00000000-0005-0000-0000-00000A280000}"/>
    <cellStyle name="Heading 3 2 2 2 3 3 2 4 4" xfId="10282" xr:uid="{00000000-0005-0000-0000-00000B280000}"/>
    <cellStyle name="Heading 3 2 2 2 3 3 2 4 5" xfId="10283" xr:uid="{00000000-0005-0000-0000-00000C280000}"/>
    <cellStyle name="Heading 3 2 2 2 3 3 2 4 6" xfId="10284" xr:uid="{00000000-0005-0000-0000-00000D280000}"/>
    <cellStyle name="Heading 3 2 2 2 3 3 2 5" xfId="10285" xr:uid="{00000000-0005-0000-0000-00000E280000}"/>
    <cellStyle name="Heading 3 2 2 2 3 3 2 5 2" xfId="10286" xr:uid="{00000000-0005-0000-0000-00000F280000}"/>
    <cellStyle name="Heading 3 2 2 2 3 3 3" xfId="10287" xr:uid="{00000000-0005-0000-0000-000010280000}"/>
    <cellStyle name="Heading 3 2 2 2 3 3 3 2" xfId="10288" xr:uid="{00000000-0005-0000-0000-000011280000}"/>
    <cellStyle name="Heading 3 2 2 2 3 3 3 2 2" xfId="10289" xr:uid="{00000000-0005-0000-0000-000012280000}"/>
    <cellStyle name="Heading 3 2 2 2 3 3 3 3" xfId="10290" xr:uid="{00000000-0005-0000-0000-000013280000}"/>
    <cellStyle name="Heading 3 2 2 2 3 3 3 3 2" xfId="10291" xr:uid="{00000000-0005-0000-0000-000014280000}"/>
    <cellStyle name="Heading 3 2 2 2 3 3 3 4" xfId="10292" xr:uid="{00000000-0005-0000-0000-000015280000}"/>
    <cellStyle name="Heading 3 2 2 2 3 3 3 4 2" xfId="10293" xr:uid="{00000000-0005-0000-0000-000016280000}"/>
    <cellStyle name="Heading 3 2 2 2 3 3 3 5" xfId="10294" xr:uid="{00000000-0005-0000-0000-000017280000}"/>
    <cellStyle name="Heading 3 2 2 2 3 3 3 6" xfId="10295" xr:uid="{00000000-0005-0000-0000-000018280000}"/>
    <cellStyle name="Heading 3 2 2 2 3 3 3 7" xfId="10296" xr:uid="{00000000-0005-0000-0000-000019280000}"/>
    <cellStyle name="Heading 3 2 2 2 3 3 4" xfId="10297" xr:uid="{00000000-0005-0000-0000-00001A280000}"/>
    <cellStyle name="Heading 3 2 2 2 3 3 4 2" xfId="10298" xr:uid="{00000000-0005-0000-0000-00001B280000}"/>
    <cellStyle name="Heading 3 2 2 2 3 3 4 2 2" xfId="10299" xr:uid="{00000000-0005-0000-0000-00001C280000}"/>
    <cellStyle name="Heading 3 2 2 2 3 3 4 3" xfId="10300" xr:uid="{00000000-0005-0000-0000-00001D280000}"/>
    <cellStyle name="Heading 3 2 2 2 3 3 4 3 2" xfId="10301" xr:uid="{00000000-0005-0000-0000-00001E280000}"/>
    <cellStyle name="Heading 3 2 2 2 3 3 4 4" xfId="10302" xr:uid="{00000000-0005-0000-0000-00001F280000}"/>
    <cellStyle name="Heading 3 2 2 2 3 3 4 4 2" xfId="10303" xr:uid="{00000000-0005-0000-0000-000020280000}"/>
    <cellStyle name="Heading 3 2 2 2 3 3 4 5" xfId="10304" xr:uid="{00000000-0005-0000-0000-000021280000}"/>
    <cellStyle name="Heading 3 2 2 2 3 3 4 6" xfId="10305" xr:uid="{00000000-0005-0000-0000-000022280000}"/>
    <cellStyle name="Heading 3 2 2 2 3 3 4 7" xfId="10306" xr:uid="{00000000-0005-0000-0000-000023280000}"/>
    <cellStyle name="Heading 3 2 2 2 3 3 5" xfId="10307" xr:uid="{00000000-0005-0000-0000-000024280000}"/>
    <cellStyle name="Heading 3 2 2 2 3 3 5 2" xfId="10308" xr:uid="{00000000-0005-0000-0000-000025280000}"/>
    <cellStyle name="Heading 3 2 2 2 3 3 5 2 2" xfId="10309" xr:uid="{00000000-0005-0000-0000-000026280000}"/>
    <cellStyle name="Heading 3 2 2 2 3 3 5 3" xfId="10310" xr:uid="{00000000-0005-0000-0000-000027280000}"/>
    <cellStyle name="Heading 3 2 2 2 3 3 5 3 2" xfId="10311" xr:uid="{00000000-0005-0000-0000-000028280000}"/>
    <cellStyle name="Heading 3 2 2 2 3 3 5 4" xfId="10312" xr:uid="{00000000-0005-0000-0000-000029280000}"/>
    <cellStyle name="Heading 3 2 2 2 3 3 5 5" xfId="10313" xr:uid="{00000000-0005-0000-0000-00002A280000}"/>
    <cellStyle name="Heading 3 2 2 2 3 3 5 6" xfId="10314" xr:uid="{00000000-0005-0000-0000-00002B280000}"/>
    <cellStyle name="Heading 3 2 2 2 3 3 6" xfId="10315" xr:uid="{00000000-0005-0000-0000-00002C280000}"/>
    <cellStyle name="Heading 3 2 2 2 3 3 6 2" xfId="10316" xr:uid="{00000000-0005-0000-0000-00002D280000}"/>
    <cellStyle name="Heading 3 2 2 2 3 4" xfId="10317" xr:uid="{00000000-0005-0000-0000-00002E280000}"/>
    <cellStyle name="Heading 3 2 2 2 3 4 2" xfId="10318" xr:uid="{00000000-0005-0000-0000-00002F280000}"/>
    <cellStyle name="Heading 3 2 2 2 3 4 2 2" xfId="10319" xr:uid="{00000000-0005-0000-0000-000030280000}"/>
    <cellStyle name="Heading 3 2 2 2 3 4 2 2 2" xfId="10320" xr:uid="{00000000-0005-0000-0000-000031280000}"/>
    <cellStyle name="Heading 3 2 2 2 3 4 2 2 2 2" xfId="10321" xr:uid="{00000000-0005-0000-0000-000032280000}"/>
    <cellStyle name="Heading 3 2 2 2 3 4 2 2 3" xfId="10322" xr:uid="{00000000-0005-0000-0000-000033280000}"/>
    <cellStyle name="Heading 3 2 2 2 3 4 2 2 3 2" xfId="10323" xr:uid="{00000000-0005-0000-0000-000034280000}"/>
    <cellStyle name="Heading 3 2 2 2 3 4 2 2 4" xfId="10324" xr:uid="{00000000-0005-0000-0000-000035280000}"/>
    <cellStyle name="Heading 3 2 2 2 3 4 2 2 4 2" xfId="10325" xr:uid="{00000000-0005-0000-0000-000036280000}"/>
    <cellStyle name="Heading 3 2 2 2 3 4 2 2 5" xfId="10326" xr:uid="{00000000-0005-0000-0000-000037280000}"/>
    <cellStyle name="Heading 3 2 2 2 3 4 2 2 6" xfId="10327" xr:uid="{00000000-0005-0000-0000-000038280000}"/>
    <cellStyle name="Heading 3 2 2 2 3 4 2 2 7" xfId="10328" xr:uid="{00000000-0005-0000-0000-000039280000}"/>
    <cellStyle name="Heading 3 2 2 2 3 4 2 3" xfId="10329" xr:uid="{00000000-0005-0000-0000-00003A280000}"/>
    <cellStyle name="Heading 3 2 2 2 3 4 2 3 2" xfId="10330" xr:uid="{00000000-0005-0000-0000-00003B280000}"/>
    <cellStyle name="Heading 3 2 2 2 3 4 2 3 2 2" xfId="10331" xr:uid="{00000000-0005-0000-0000-00003C280000}"/>
    <cellStyle name="Heading 3 2 2 2 3 4 2 3 3" xfId="10332" xr:uid="{00000000-0005-0000-0000-00003D280000}"/>
    <cellStyle name="Heading 3 2 2 2 3 4 2 3 3 2" xfId="10333" xr:uid="{00000000-0005-0000-0000-00003E280000}"/>
    <cellStyle name="Heading 3 2 2 2 3 4 2 3 4" xfId="10334" xr:uid="{00000000-0005-0000-0000-00003F280000}"/>
    <cellStyle name="Heading 3 2 2 2 3 4 2 3 4 2" xfId="10335" xr:uid="{00000000-0005-0000-0000-000040280000}"/>
    <cellStyle name="Heading 3 2 2 2 3 4 2 3 5" xfId="10336" xr:uid="{00000000-0005-0000-0000-000041280000}"/>
    <cellStyle name="Heading 3 2 2 2 3 4 2 3 6" xfId="10337" xr:uid="{00000000-0005-0000-0000-000042280000}"/>
    <cellStyle name="Heading 3 2 2 2 3 4 2 3 7" xfId="10338" xr:uid="{00000000-0005-0000-0000-000043280000}"/>
    <cellStyle name="Heading 3 2 2 2 3 4 2 4" xfId="10339" xr:uid="{00000000-0005-0000-0000-000044280000}"/>
    <cellStyle name="Heading 3 2 2 2 3 4 2 4 2" xfId="10340" xr:uid="{00000000-0005-0000-0000-000045280000}"/>
    <cellStyle name="Heading 3 2 2 2 3 4 2 4 2 2" xfId="10341" xr:uid="{00000000-0005-0000-0000-000046280000}"/>
    <cellStyle name="Heading 3 2 2 2 3 4 2 4 3" xfId="10342" xr:uid="{00000000-0005-0000-0000-000047280000}"/>
    <cellStyle name="Heading 3 2 2 2 3 4 2 4 3 2" xfId="10343" xr:uid="{00000000-0005-0000-0000-000048280000}"/>
    <cellStyle name="Heading 3 2 2 2 3 4 2 4 4" xfId="10344" xr:uid="{00000000-0005-0000-0000-000049280000}"/>
    <cellStyle name="Heading 3 2 2 2 3 4 2 4 5" xfId="10345" xr:uid="{00000000-0005-0000-0000-00004A280000}"/>
    <cellStyle name="Heading 3 2 2 2 3 4 2 4 6" xfId="10346" xr:uid="{00000000-0005-0000-0000-00004B280000}"/>
    <cellStyle name="Heading 3 2 2 2 3 4 2 5" xfId="10347" xr:uid="{00000000-0005-0000-0000-00004C280000}"/>
    <cellStyle name="Heading 3 2 2 2 3 4 2 5 2" xfId="10348" xr:uid="{00000000-0005-0000-0000-00004D280000}"/>
    <cellStyle name="Heading 3 2 2 2 3 4 3" xfId="10349" xr:uid="{00000000-0005-0000-0000-00004E280000}"/>
    <cellStyle name="Heading 3 2 2 2 3 4 3 2" xfId="10350" xr:uid="{00000000-0005-0000-0000-00004F280000}"/>
    <cellStyle name="Heading 3 2 2 2 3 4 3 2 2" xfId="10351" xr:uid="{00000000-0005-0000-0000-000050280000}"/>
    <cellStyle name="Heading 3 2 2 2 3 4 3 3" xfId="10352" xr:uid="{00000000-0005-0000-0000-000051280000}"/>
    <cellStyle name="Heading 3 2 2 2 3 4 3 3 2" xfId="10353" xr:uid="{00000000-0005-0000-0000-000052280000}"/>
    <cellStyle name="Heading 3 2 2 2 3 4 3 4" xfId="10354" xr:uid="{00000000-0005-0000-0000-000053280000}"/>
    <cellStyle name="Heading 3 2 2 2 3 4 3 4 2" xfId="10355" xr:uid="{00000000-0005-0000-0000-000054280000}"/>
    <cellStyle name="Heading 3 2 2 2 3 4 3 5" xfId="10356" xr:uid="{00000000-0005-0000-0000-000055280000}"/>
    <cellStyle name="Heading 3 2 2 2 3 4 3 6" xfId="10357" xr:uid="{00000000-0005-0000-0000-000056280000}"/>
    <cellStyle name="Heading 3 2 2 2 3 4 3 7" xfId="10358" xr:uid="{00000000-0005-0000-0000-000057280000}"/>
    <cellStyle name="Heading 3 2 2 2 3 4 4" xfId="10359" xr:uid="{00000000-0005-0000-0000-000058280000}"/>
    <cellStyle name="Heading 3 2 2 2 3 4 4 2" xfId="10360" xr:uid="{00000000-0005-0000-0000-000059280000}"/>
    <cellStyle name="Heading 3 2 2 2 3 4 4 2 2" xfId="10361" xr:uid="{00000000-0005-0000-0000-00005A280000}"/>
    <cellStyle name="Heading 3 2 2 2 3 4 4 3" xfId="10362" xr:uid="{00000000-0005-0000-0000-00005B280000}"/>
    <cellStyle name="Heading 3 2 2 2 3 4 4 3 2" xfId="10363" xr:uid="{00000000-0005-0000-0000-00005C280000}"/>
    <cellStyle name="Heading 3 2 2 2 3 4 4 4" xfId="10364" xr:uid="{00000000-0005-0000-0000-00005D280000}"/>
    <cellStyle name="Heading 3 2 2 2 3 4 4 4 2" xfId="10365" xr:uid="{00000000-0005-0000-0000-00005E280000}"/>
    <cellStyle name="Heading 3 2 2 2 3 4 4 5" xfId="10366" xr:uid="{00000000-0005-0000-0000-00005F280000}"/>
    <cellStyle name="Heading 3 2 2 2 3 4 4 6" xfId="10367" xr:uid="{00000000-0005-0000-0000-000060280000}"/>
    <cellStyle name="Heading 3 2 2 2 3 4 4 7" xfId="10368" xr:uid="{00000000-0005-0000-0000-000061280000}"/>
    <cellStyle name="Heading 3 2 2 2 3 4 5" xfId="10369" xr:uid="{00000000-0005-0000-0000-000062280000}"/>
    <cellStyle name="Heading 3 2 2 2 3 4 5 2" xfId="10370" xr:uid="{00000000-0005-0000-0000-000063280000}"/>
    <cellStyle name="Heading 3 2 2 2 3 4 5 2 2" xfId="10371" xr:uid="{00000000-0005-0000-0000-000064280000}"/>
    <cellStyle name="Heading 3 2 2 2 3 4 5 3" xfId="10372" xr:uid="{00000000-0005-0000-0000-000065280000}"/>
    <cellStyle name="Heading 3 2 2 2 3 4 5 3 2" xfId="10373" xr:uid="{00000000-0005-0000-0000-000066280000}"/>
    <cellStyle name="Heading 3 2 2 2 3 4 5 4" xfId="10374" xr:uid="{00000000-0005-0000-0000-000067280000}"/>
    <cellStyle name="Heading 3 2 2 2 3 4 5 5" xfId="10375" xr:uid="{00000000-0005-0000-0000-000068280000}"/>
    <cellStyle name="Heading 3 2 2 2 3 4 5 6" xfId="10376" xr:uid="{00000000-0005-0000-0000-000069280000}"/>
    <cellStyle name="Heading 3 2 2 2 3 4 6" xfId="10377" xr:uid="{00000000-0005-0000-0000-00006A280000}"/>
    <cellStyle name="Heading 3 2 2 2 3 4 6 2" xfId="10378" xr:uid="{00000000-0005-0000-0000-00006B280000}"/>
    <cellStyle name="Heading 3 2 2 2 3 5" xfId="10379" xr:uid="{00000000-0005-0000-0000-00006C280000}"/>
    <cellStyle name="Heading 3 2 2 2 3 5 2" xfId="10380" xr:uid="{00000000-0005-0000-0000-00006D280000}"/>
    <cellStyle name="Heading 3 2 2 2 3 5 2 2" xfId="10381" xr:uid="{00000000-0005-0000-0000-00006E280000}"/>
    <cellStyle name="Heading 3 2 2 2 3 5 2 2 2" xfId="10382" xr:uid="{00000000-0005-0000-0000-00006F280000}"/>
    <cellStyle name="Heading 3 2 2 2 3 5 2 2 2 2" xfId="10383" xr:uid="{00000000-0005-0000-0000-000070280000}"/>
    <cellStyle name="Heading 3 2 2 2 3 5 2 2 3" xfId="10384" xr:uid="{00000000-0005-0000-0000-000071280000}"/>
    <cellStyle name="Heading 3 2 2 2 3 5 2 2 3 2" xfId="10385" xr:uid="{00000000-0005-0000-0000-000072280000}"/>
    <cellStyle name="Heading 3 2 2 2 3 5 2 2 4" xfId="10386" xr:uid="{00000000-0005-0000-0000-000073280000}"/>
    <cellStyle name="Heading 3 2 2 2 3 5 2 2 4 2" xfId="10387" xr:uid="{00000000-0005-0000-0000-000074280000}"/>
    <cellStyle name="Heading 3 2 2 2 3 5 2 2 5" xfId="10388" xr:uid="{00000000-0005-0000-0000-000075280000}"/>
    <cellStyle name="Heading 3 2 2 2 3 5 2 2 6" xfId="10389" xr:uid="{00000000-0005-0000-0000-000076280000}"/>
    <cellStyle name="Heading 3 2 2 2 3 5 2 2 7" xfId="10390" xr:uid="{00000000-0005-0000-0000-000077280000}"/>
    <cellStyle name="Heading 3 2 2 2 3 5 2 3" xfId="10391" xr:uid="{00000000-0005-0000-0000-000078280000}"/>
    <cellStyle name="Heading 3 2 2 2 3 5 2 3 2" xfId="10392" xr:uid="{00000000-0005-0000-0000-000079280000}"/>
    <cellStyle name="Heading 3 2 2 2 3 5 2 3 2 2" xfId="10393" xr:uid="{00000000-0005-0000-0000-00007A280000}"/>
    <cellStyle name="Heading 3 2 2 2 3 5 2 3 3" xfId="10394" xr:uid="{00000000-0005-0000-0000-00007B280000}"/>
    <cellStyle name="Heading 3 2 2 2 3 5 2 3 3 2" xfId="10395" xr:uid="{00000000-0005-0000-0000-00007C280000}"/>
    <cellStyle name="Heading 3 2 2 2 3 5 2 3 4" xfId="10396" xr:uid="{00000000-0005-0000-0000-00007D280000}"/>
    <cellStyle name="Heading 3 2 2 2 3 5 2 3 4 2" xfId="10397" xr:uid="{00000000-0005-0000-0000-00007E280000}"/>
    <cellStyle name="Heading 3 2 2 2 3 5 2 3 5" xfId="10398" xr:uid="{00000000-0005-0000-0000-00007F280000}"/>
    <cellStyle name="Heading 3 2 2 2 3 5 2 3 6" xfId="10399" xr:uid="{00000000-0005-0000-0000-000080280000}"/>
    <cellStyle name="Heading 3 2 2 2 3 5 2 3 7" xfId="10400" xr:uid="{00000000-0005-0000-0000-000081280000}"/>
    <cellStyle name="Heading 3 2 2 2 3 5 2 4" xfId="10401" xr:uid="{00000000-0005-0000-0000-000082280000}"/>
    <cellStyle name="Heading 3 2 2 2 3 5 2 4 2" xfId="10402" xr:uid="{00000000-0005-0000-0000-000083280000}"/>
    <cellStyle name="Heading 3 2 2 2 3 5 2 4 2 2" xfId="10403" xr:uid="{00000000-0005-0000-0000-000084280000}"/>
    <cellStyle name="Heading 3 2 2 2 3 5 2 4 3" xfId="10404" xr:uid="{00000000-0005-0000-0000-000085280000}"/>
    <cellStyle name="Heading 3 2 2 2 3 5 2 4 3 2" xfId="10405" xr:uid="{00000000-0005-0000-0000-000086280000}"/>
    <cellStyle name="Heading 3 2 2 2 3 5 2 4 4" xfId="10406" xr:uid="{00000000-0005-0000-0000-000087280000}"/>
    <cellStyle name="Heading 3 2 2 2 3 5 2 4 5" xfId="10407" xr:uid="{00000000-0005-0000-0000-000088280000}"/>
    <cellStyle name="Heading 3 2 2 2 3 5 2 4 6" xfId="10408" xr:uid="{00000000-0005-0000-0000-000089280000}"/>
    <cellStyle name="Heading 3 2 2 2 3 5 2 5" xfId="10409" xr:uid="{00000000-0005-0000-0000-00008A280000}"/>
    <cellStyle name="Heading 3 2 2 2 3 5 2 5 2" xfId="10410" xr:uid="{00000000-0005-0000-0000-00008B280000}"/>
    <cellStyle name="Heading 3 2 2 2 3 5 3" xfId="10411" xr:uid="{00000000-0005-0000-0000-00008C280000}"/>
    <cellStyle name="Heading 3 2 2 2 3 5 3 2" xfId="10412" xr:uid="{00000000-0005-0000-0000-00008D280000}"/>
    <cellStyle name="Heading 3 2 2 2 3 5 3 2 2" xfId="10413" xr:uid="{00000000-0005-0000-0000-00008E280000}"/>
    <cellStyle name="Heading 3 2 2 2 3 5 3 3" xfId="10414" xr:uid="{00000000-0005-0000-0000-00008F280000}"/>
    <cellStyle name="Heading 3 2 2 2 3 5 3 3 2" xfId="10415" xr:uid="{00000000-0005-0000-0000-000090280000}"/>
    <cellStyle name="Heading 3 2 2 2 3 5 3 4" xfId="10416" xr:uid="{00000000-0005-0000-0000-000091280000}"/>
    <cellStyle name="Heading 3 2 2 2 3 5 3 4 2" xfId="10417" xr:uid="{00000000-0005-0000-0000-000092280000}"/>
    <cellStyle name="Heading 3 2 2 2 3 5 3 5" xfId="10418" xr:uid="{00000000-0005-0000-0000-000093280000}"/>
    <cellStyle name="Heading 3 2 2 2 3 5 3 6" xfId="10419" xr:uid="{00000000-0005-0000-0000-000094280000}"/>
    <cellStyle name="Heading 3 2 2 2 3 5 3 7" xfId="10420" xr:uid="{00000000-0005-0000-0000-000095280000}"/>
    <cellStyle name="Heading 3 2 2 2 3 5 4" xfId="10421" xr:uid="{00000000-0005-0000-0000-000096280000}"/>
    <cellStyle name="Heading 3 2 2 2 3 5 4 2" xfId="10422" xr:uid="{00000000-0005-0000-0000-000097280000}"/>
    <cellStyle name="Heading 3 2 2 2 3 5 4 2 2" xfId="10423" xr:uid="{00000000-0005-0000-0000-000098280000}"/>
    <cellStyle name="Heading 3 2 2 2 3 5 4 3" xfId="10424" xr:uid="{00000000-0005-0000-0000-000099280000}"/>
    <cellStyle name="Heading 3 2 2 2 3 5 4 3 2" xfId="10425" xr:uid="{00000000-0005-0000-0000-00009A280000}"/>
    <cellStyle name="Heading 3 2 2 2 3 5 4 4" xfId="10426" xr:uid="{00000000-0005-0000-0000-00009B280000}"/>
    <cellStyle name="Heading 3 2 2 2 3 5 4 4 2" xfId="10427" xr:uid="{00000000-0005-0000-0000-00009C280000}"/>
    <cellStyle name="Heading 3 2 2 2 3 5 4 5" xfId="10428" xr:uid="{00000000-0005-0000-0000-00009D280000}"/>
    <cellStyle name="Heading 3 2 2 2 3 5 4 6" xfId="10429" xr:uid="{00000000-0005-0000-0000-00009E280000}"/>
    <cellStyle name="Heading 3 2 2 2 3 5 4 7" xfId="10430" xr:uid="{00000000-0005-0000-0000-00009F280000}"/>
    <cellStyle name="Heading 3 2 2 2 3 5 5" xfId="10431" xr:uid="{00000000-0005-0000-0000-0000A0280000}"/>
    <cellStyle name="Heading 3 2 2 2 3 5 5 2" xfId="10432" xr:uid="{00000000-0005-0000-0000-0000A1280000}"/>
    <cellStyle name="Heading 3 2 2 2 3 5 5 2 2" xfId="10433" xr:uid="{00000000-0005-0000-0000-0000A2280000}"/>
    <cellStyle name="Heading 3 2 2 2 3 5 5 3" xfId="10434" xr:uid="{00000000-0005-0000-0000-0000A3280000}"/>
    <cellStyle name="Heading 3 2 2 2 3 5 5 3 2" xfId="10435" xr:uid="{00000000-0005-0000-0000-0000A4280000}"/>
    <cellStyle name="Heading 3 2 2 2 3 5 5 4" xfId="10436" xr:uid="{00000000-0005-0000-0000-0000A5280000}"/>
    <cellStyle name="Heading 3 2 2 2 3 5 5 5" xfId="10437" xr:uid="{00000000-0005-0000-0000-0000A6280000}"/>
    <cellStyle name="Heading 3 2 2 2 3 5 5 6" xfId="10438" xr:uid="{00000000-0005-0000-0000-0000A7280000}"/>
    <cellStyle name="Heading 3 2 2 2 3 5 6" xfId="10439" xr:uid="{00000000-0005-0000-0000-0000A8280000}"/>
    <cellStyle name="Heading 3 2 2 2 3 5 6 2" xfId="10440" xr:uid="{00000000-0005-0000-0000-0000A9280000}"/>
    <cellStyle name="Heading 3 2 2 2 3 6" xfId="10441" xr:uid="{00000000-0005-0000-0000-0000AA280000}"/>
    <cellStyle name="Heading 3 2 2 2 3 6 2" xfId="10442" xr:uid="{00000000-0005-0000-0000-0000AB280000}"/>
    <cellStyle name="Heading 3 2 2 2 3 6 2 2" xfId="10443" xr:uid="{00000000-0005-0000-0000-0000AC280000}"/>
    <cellStyle name="Heading 3 2 2 2 3 6 2 2 2" xfId="10444" xr:uid="{00000000-0005-0000-0000-0000AD280000}"/>
    <cellStyle name="Heading 3 2 2 2 3 6 2 2 2 2" xfId="10445" xr:uid="{00000000-0005-0000-0000-0000AE280000}"/>
    <cellStyle name="Heading 3 2 2 2 3 6 2 2 3" xfId="10446" xr:uid="{00000000-0005-0000-0000-0000AF280000}"/>
    <cellStyle name="Heading 3 2 2 2 3 6 2 2 3 2" xfId="10447" xr:uid="{00000000-0005-0000-0000-0000B0280000}"/>
    <cellStyle name="Heading 3 2 2 2 3 6 2 2 4" xfId="10448" xr:uid="{00000000-0005-0000-0000-0000B1280000}"/>
    <cellStyle name="Heading 3 2 2 2 3 6 2 2 4 2" xfId="10449" xr:uid="{00000000-0005-0000-0000-0000B2280000}"/>
    <cellStyle name="Heading 3 2 2 2 3 6 2 2 5" xfId="10450" xr:uid="{00000000-0005-0000-0000-0000B3280000}"/>
    <cellStyle name="Heading 3 2 2 2 3 6 2 2 6" xfId="10451" xr:uid="{00000000-0005-0000-0000-0000B4280000}"/>
    <cellStyle name="Heading 3 2 2 2 3 6 2 2 7" xfId="10452" xr:uid="{00000000-0005-0000-0000-0000B5280000}"/>
    <cellStyle name="Heading 3 2 2 2 3 6 2 3" xfId="10453" xr:uid="{00000000-0005-0000-0000-0000B6280000}"/>
    <cellStyle name="Heading 3 2 2 2 3 6 2 3 2" xfId="10454" xr:uid="{00000000-0005-0000-0000-0000B7280000}"/>
    <cellStyle name="Heading 3 2 2 2 3 6 2 3 2 2" xfId="10455" xr:uid="{00000000-0005-0000-0000-0000B8280000}"/>
    <cellStyle name="Heading 3 2 2 2 3 6 2 3 3" xfId="10456" xr:uid="{00000000-0005-0000-0000-0000B9280000}"/>
    <cellStyle name="Heading 3 2 2 2 3 6 2 3 3 2" xfId="10457" xr:uid="{00000000-0005-0000-0000-0000BA280000}"/>
    <cellStyle name="Heading 3 2 2 2 3 6 2 3 4" xfId="10458" xr:uid="{00000000-0005-0000-0000-0000BB280000}"/>
    <cellStyle name="Heading 3 2 2 2 3 6 2 3 4 2" xfId="10459" xr:uid="{00000000-0005-0000-0000-0000BC280000}"/>
    <cellStyle name="Heading 3 2 2 2 3 6 2 3 5" xfId="10460" xr:uid="{00000000-0005-0000-0000-0000BD280000}"/>
    <cellStyle name="Heading 3 2 2 2 3 6 2 3 6" xfId="10461" xr:uid="{00000000-0005-0000-0000-0000BE280000}"/>
    <cellStyle name="Heading 3 2 2 2 3 6 2 3 7" xfId="10462" xr:uid="{00000000-0005-0000-0000-0000BF280000}"/>
    <cellStyle name="Heading 3 2 2 2 3 6 2 4" xfId="10463" xr:uid="{00000000-0005-0000-0000-0000C0280000}"/>
    <cellStyle name="Heading 3 2 2 2 3 6 2 4 2" xfId="10464" xr:uid="{00000000-0005-0000-0000-0000C1280000}"/>
    <cellStyle name="Heading 3 2 2 2 3 6 2 4 2 2" xfId="10465" xr:uid="{00000000-0005-0000-0000-0000C2280000}"/>
    <cellStyle name="Heading 3 2 2 2 3 6 2 4 3" xfId="10466" xr:uid="{00000000-0005-0000-0000-0000C3280000}"/>
    <cellStyle name="Heading 3 2 2 2 3 6 2 4 3 2" xfId="10467" xr:uid="{00000000-0005-0000-0000-0000C4280000}"/>
    <cellStyle name="Heading 3 2 2 2 3 6 2 4 4" xfId="10468" xr:uid="{00000000-0005-0000-0000-0000C5280000}"/>
    <cellStyle name="Heading 3 2 2 2 3 6 2 4 5" xfId="10469" xr:uid="{00000000-0005-0000-0000-0000C6280000}"/>
    <cellStyle name="Heading 3 2 2 2 3 6 2 4 6" xfId="10470" xr:uid="{00000000-0005-0000-0000-0000C7280000}"/>
    <cellStyle name="Heading 3 2 2 2 3 6 2 5" xfId="10471" xr:uid="{00000000-0005-0000-0000-0000C8280000}"/>
    <cellStyle name="Heading 3 2 2 2 3 6 2 5 2" xfId="10472" xr:uid="{00000000-0005-0000-0000-0000C9280000}"/>
    <cellStyle name="Heading 3 2 2 2 3 6 3" xfId="10473" xr:uid="{00000000-0005-0000-0000-0000CA280000}"/>
    <cellStyle name="Heading 3 2 2 2 3 6 3 2" xfId="10474" xr:uid="{00000000-0005-0000-0000-0000CB280000}"/>
    <cellStyle name="Heading 3 2 2 2 3 6 3 2 2" xfId="10475" xr:uid="{00000000-0005-0000-0000-0000CC280000}"/>
    <cellStyle name="Heading 3 2 2 2 3 6 3 3" xfId="10476" xr:uid="{00000000-0005-0000-0000-0000CD280000}"/>
    <cellStyle name="Heading 3 2 2 2 3 6 3 3 2" xfId="10477" xr:uid="{00000000-0005-0000-0000-0000CE280000}"/>
    <cellStyle name="Heading 3 2 2 2 3 6 3 4" xfId="10478" xr:uid="{00000000-0005-0000-0000-0000CF280000}"/>
    <cellStyle name="Heading 3 2 2 2 3 6 3 4 2" xfId="10479" xr:uid="{00000000-0005-0000-0000-0000D0280000}"/>
    <cellStyle name="Heading 3 2 2 2 3 6 3 5" xfId="10480" xr:uid="{00000000-0005-0000-0000-0000D1280000}"/>
    <cellStyle name="Heading 3 2 2 2 3 6 3 6" xfId="10481" xr:uid="{00000000-0005-0000-0000-0000D2280000}"/>
    <cellStyle name="Heading 3 2 2 2 3 6 3 7" xfId="10482" xr:uid="{00000000-0005-0000-0000-0000D3280000}"/>
    <cellStyle name="Heading 3 2 2 2 3 6 4" xfId="10483" xr:uid="{00000000-0005-0000-0000-0000D4280000}"/>
    <cellStyle name="Heading 3 2 2 2 3 6 4 2" xfId="10484" xr:uid="{00000000-0005-0000-0000-0000D5280000}"/>
    <cellStyle name="Heading 3 2 2 2 3 6 4 2 2" xfId="10485" xr:uid="{00000000-0005-0000-0000-0000D6280000}"/>
    <cellStyle name="Heading 3 2 2 2 3 6 4 3" xfId="10486" xr:uid="{00000000-0005-0000-0000-0000D7280000}"/>
    <cellStyle name="Heading 3 2 2 2 3 6 4 3 2" xfId="10487" xr:uid="{00000000-0005-0000-0000-0000D8280000}"/>
    <cellStyle name="Heading 3 2 2 2 3 6 4 4" xfId="10488" xr:uid="{00000000-0005-0000-0000-0000D9280000}"/>
    <cellStyle name="Heading 3 2 2 2 3 6 4 4 2" xfId="10489" xr:uid="{00000000-0005-0000-0000-0000DA280000}"/>
    <cellStyle name="Heading 3 2 2 2 3 6 4 5" xfId="10490" xr:uid="{00000000-0005-0000-0000-0000DB280000}"/>
    <cellStyle name="Heading 3 2 2 2 3 6 4 6" xfId="10491" xr:uid="{00000000-0005-0000-0000-0000DC280000}"/>
    <cellStyle name="Heading 3 2 2 2 3 6 4 7" xfId="10492" xr:uid="{00000000-0005-0000-0000-0000DD280000}"/>
    <cellStyle name="Heading 3 2 2 2 3 6 5" xfId="10493" xr:uid="{00000000-0005-0000-0000-0000DE280000}"/>
    <cellStyle name="Heading 3 2 2 2 3 6 5 2" xfId="10494" xr:uid="{00000000-0005-0000-0000-0000DF280000}"/>
    <cellStyle name="Heading 3 2 2 2 3 6 5 2 2" xfId="10495" xr:uid="{00000000-0005-0000-0000-0000E0280000}"/>
    <cellStyle name="Heading 3 2 2 2 3 6 5 3" xfId="10496" xr:uid="{00000000-0005-0000-0000-0000E1280000}"/>
    <cellStyle name="Heading 3 2 2 2 3 6 5 3 2" xfId="10497" xr:uid="{00000000-0005-0000-0000-0000E2280000}"/>
    <cellStyle name="Heading 3 2 2 2 3 6 5 4" xfId="10498" xr:uid="{00000000-0005-0000-0000-0000E3280000}"/>
    <cellStyle name="Heading 3 2 2 2 3 6 5 5" xfId="10499" xr:uid="{00000000-0005-0000-0000-0000E4280000}"/>
    <cellStyle name="Heading 3 2 2 2 3 6 5 6" xfId="10500" xr:uid="{00000000-0005-0000-0000-0000E5280000}"/>
    <cellStyle name="Heading 3 2 2 2 3 6 6" xfId="10501" xr:uid="{00000000-0005-0000-0000-0000E6280000}"/>
    <cellStyle name="Heading 3 2 2 2 3 6 6 2" xfId="10502" xr:uid="{00000000-0005-0000-0000-0000E7280000}"/>
    <cellStyle name="Heading 3 2 2 2 3 7" xfId="10503" xr:uid="{00000000-0005-0000-0000-0000E8280000}"/>
    <cellStyle name="Heading 3 2 2 2 3 7 2" xfId="10504" xr:uid="{00000000-0005-0000-0000-0000E9280000}"/>
    <cellStyle name="Heading 3 2 2 2 3 7 2 2" xfId="10505" xr:uid="{00000000-0005-0000-0000-0000EA280000}"/>
    <cellStyle name="Heading 3 2 2 2 3 7 2 2 2" xfId="10506" xr:uid="{00000000-0005-0000-0000-0000EB280000}"/>
    <cellStyle name="Heading 3 2 2 2 3 7 2 3" xfId="10507" xr:uid="{00000000-0005-0000-0000-0000EC280000}"/>
    <cellStyle name="Heading 3 2 2 2 3 7 2 3 2" xfId="10508" xr:uid="{00000000-0005-0000-0000-0000ED280000}"/>
    <cellStyle name="Heading 3 2 2 2 3 7 2 4" xfId="10509" xr:uid="{00000000-0005-0000-0000-0000EE280000}"/>
    <cellStyle name="Heading 3 2 2 2 3 7 2 4 2" xfId="10510" xr:uid="{00000000-0005-0000-0000-0000EF280000}"/>
    <cellStyle name="Heading 3 2 2 2 3 7 2 5" xfId="10511" xr:uid="{00000000-0005-0000-0000-0000F0280000}"/>
    <cellStyle name="Heading 3 2 2 2 3 7 2 6" xfId="10512" xr:uid="{00000000-0005-0000-0000-0000F1280000}"/>
    <cellStyle name="Heading 3 2 2 2 3 7 2 7" xfId="10513" xr:uid="{00000000-0005-0000-0000-0000F2280000}"/>
    <cellStyle name="Heading 3 2 2 2 3 7 3" xfId="10514" xr:uid="{00000000-0005-0000-0000-0000F3280000}"/>
    <cellStyle name="Heading 3 2 2 2 3 7 3 2" xfId="10515" xr:uid="{00000000-0005-0000-0000-0000F4280000}"/>
    <cellStyle name="Heading 3 2 2 2 3 7 3 2 2" xfId="10516" xr:uid="{00000000-0005-0000-0000-0000F5280000}"/>
    <cellStyle name="Heading 3 2 2 2 3 7 3 3" xfId="10517" xr:uid="{00000000-0005-0000-0000-0000F6280000}"/>
    <cellStyle name="Heading 3 2 2 2 3 7 3 3 2" xfId="10518" xr:uid="{00000000-0005-0000-0000-0000F7280000}"/>
    <cellStyle name="Heading 3 2 2 2 3 7 3 4" xfId="10519" xr:uid="{00000000-0005-0000-0000-0000F8280000}"/>
    <cellStyle name="Heading 3 2 2 2 3 7 3 4 2" xfId="10520" xr:uid="{00000000-0005-0000-0000-0000F9280000}"/>
    <cellStyle name="Heading 3 2 2 2 3 7 3 5" xfId="10521" xr:uid="{00000000-0005-0000-0000-0000FA280000}"/>
    <cellStyle name="Heading 3 2 2 2 3 7 3 6" xfId="10522" xr:uid="{00000000-0005-0000-0000-0000FB280000}"/>
    <cellStyle name="Heading 3 2 2 2 3 7 3 7" xfId="10523" xr:uid="{00000000-0005-0000-0000-0000FC280000}"/>
    <cellStyle name="Heading 3 2 2 2 3 7 4" xfId="10524" xr:uid="{00000000-0005-0000-0000-0000FD280000}"/>
    <cellStyle name="Heading 3 2 2 2 3 7 4 2" xfId="10525" xr:uid="{00000000-0005-0000-0000-0000FE280000}"/>
    <cellStyle name="Heading 3 2 2 2 3 7 4 2 2" xfId="10526" xr:uid="{00000000-0005-0000-0000-0000FF280000}"/>
    <cellStyle name="Heading 3 2 2 2 3 7 4 3" xfId="10527" xr:uid="{00000000-0005-0000-0000-000000290000}"/>
    <cellStyle name="Heading 3 2 2 2 3 7 4 3 2" xfId="10528" xr:uid="{00000000-0005-0000-0000-000001290000}"/>
    <cellStyle name="Heading 3 2 2 2 3 7 4 4" xfId="10529" xr:uid="{00000000-0005-0000-0000-000002290000}"/>
    <cellStyle name="Heading 3 2 2 2 3 7 4 5" xfId="10530" xr:uid="{00000000-0005-0000-0000-000003290000}"/>
    <cellStyle name="Heading 3 2 2 2 3 7 4 6" xfId="10531" xr:uid="{00000000-0005-0000-0000-000004290000}"/>
    <cellStyle name="Heading 3 2 2 2 3 7 5" xfId="10532" xr:uid="{00000000-0005-0000-0000-000005290000}"/>
    <cellStyle name="Heading 3 2 2 2 3 7 5 2" xfId="10533" xr:uid="{00000000-0005-0000-0000-000006290000}"/>
    <cellStyle name="Heading 3 2 2 2 3 8" xfId="10534" xr:uid="{00000000-0005-0000-0000-000007290000}"/>
    <cellStyle name="Heading 3 2 2 2 3 8 2" xfId="10535" xr:uid="{00000000-0005-0000-0000-000008290000}"/>
    <cellStyle name="Heading 3 2 2 2 3 8 2 2" xfId="10536" xr:uid="{00000000-0005-0000-0000-000009290000}"/>
    <cellStyle name="Heading 3 2 2 2 3 8 3" xfId="10537" xr:uid="{00000000-0005-0000-0000-00000A290000}"/>
    <cellStyle name="Heading 3 2 2 2 3 8 3 2" xfId="10538" xr:uid="{00000000-0005-0000-0000-00000B290000}"/>
    <cellStyle name="Heading 3 2 2 2 3 8 4" xfId="10539" xr:uid="{00000000-0005-0000-0000-00000C290000}"/>
    <cellStyle name="Heading 3 2 2 2 3 8 4 2" xfId="10540" xr:uid="{00000000-0005-0000-0000-00000D290000}"/>
    <cellStyle name="Heading 3 2 2 2 3 8 5" xfId="10541" xr:uid="{00000000-0005-0000-0000-00000E290000}"/>
    <cellStyle name="Heading 3 2 2 2 3 8 6" xfId="10542" xr:uid="{00000000-0005-0000-0000-00000F290000}"/>
    <cellStyle name="Heading 3 2 2 2 3 8 7" xfId="10543" xr:uid="{00000000-0005-0000-0000-000010290000}"/>
    <cellStyle name="Heading 3 2 2 2 3 9" xfId="10544" xr:uid="{00000000-0005-0000-0000-000011290000}"/>
    <cellStyle name="Heading 3 2 2 2 3 9 2" xfId="10545" xr:uid="{00000000-0005-0000-0000-000012290000}"/>
    <cellStyle name="Heading 3 2 2 2 3 9 2 2" xfId="10546" xr:uid="{00000000-0005-0000-0000-000013290000}"/>
    <cellStyle name="Heading 3 2 2 2 3 9 3" xfId="10547" xr:uid="{00000000-0005-0000-0000-000014290000}"/>
    <cellStyle name="Heading 3 2 2 2 3 9 3 2" xfId="10548" xr:uid="{00000000-0005-0000-0000-000015290000}"/>
    <cellStyle name="Heading 3 2 2 2 3 9 4" xfId="10549" xr:uid="{00000000-0005-0000-0000-000016290000}"/>
    <cellStyle name="Heading 3 2 2 2 3 9 4 2" xfId="10550" xr:uid="{00000000-0005-0000-0000-000017290000}"/>
    <cellStyle name="Heading 3 2 2 2 3 9 5" xfId="10551" xr:uid="{00000000-0005-0000-0000-000018290000}"/>
    <cellStyle name="Heading 3 2 2 2 3 9 6" xfId="10552" xr:uid="{00000000-0005-0000-0000-000019290000}"/>
    <cellStyle name="Heading 3 2 2 2 3 9 7" xfId="10553" xr:uid="{00000000-0005-0000-0000-00001A290000}"/>
    <cellStyle name="Heading 3 2 2 2 4" xfId="10554" xr:uid="{00000000-0005-0000-0000-00001B290000}"/>
    <cellStyle name="Heading 3 2 2 2 4 10" xfId="10555" xr:uid="{00000000-0005-0000-0000-00001C290000}"/>
    <cellStyle name="Heading 3 2 2 2 4 10 2" xfId="10556" xr:uid="{00000000-0005-0000-0000-00001D290000}"/>
    <cellStyle name="Heading 3 2 2 2 4 10 2 2" xfId="10557" xr:uid="{00000000-0005-0000-0000-00001E290000}"/>
    <cellStyle name="Heading 3 2 2 2 4 10 3" xfId="10558" xr:uid="{00000000-0005-0000-0000-00001F290000}"/>
    <cellStyle name="Heading 3 2 2 2 4 10 3 2" xfId="10559" xr:uid="{00000000-0005-0000-0000-000020290000}"/>
    <cellStyle name="Heading 3 2 2 2 4 10 4" xfId="10560" xr:uid="{00000000-0005-0000-0000-000021290000}"/>
    <cellStyle name="Heading 3 2 2 2 4 10 5" xfId="10561" xr:uid="{00000000-0005-0000-0000-000022290000}"/>
    <cellStyle name="Heading 3 2 2 2 4 10 6" xfId="10562" xr:uid="{00000000-0005-0000-0000-000023290000}"/>
    <cellStyle name="Heading 3 2 2 2 4 11" xfId="10563" xr:uid="{00000000-0005-0000-0000-000024290000}"/>
    <cellStyle name="Heading 3 2 2 2 4 11 2" xfId="10564" xr:uid="{00000000-0005-0000-0000-000025290000}"/>
    <cellStyle name="Heading 3 2 2 2 4 2" xfId="10565" xr:uid="{00000000-0005-0000-0000-000026290000}"/>
    <cellStyle name="Heading 3 2 2 2 4 2 2" xfId="10566" xr:uid="{00000000-0005-0000-0000-000027290000}"/>
    <cellStyle name="Heading 3 2 2 2 4 2 2 2" xfId="10567" xr:uid="{00000000-0005-0000-0000-000028290000}"/>
    <cellStyle name="Heading 3 2 2 2 4 2 2 2 2" xfId="10568" xr:uid="{00000000-0005-0000-0000-000029290000}"/>
    <cellStyle name="Heading 3 2 2 2 4 2 2 2 2 2" xfId="10569" xr:uid="{00000000-0005-0000-0000-00002A290000}"/>
    <cellStyle name="Heading 3 2 2 2 4 2 2 2 3" xfId="10570" xr:uid="{00000000-0005-0000-0000-00002B290000}"/>
    <cellStyle name="Heading 3 2 2 2 4 2 2 2 3 2" xfId="10571" xr:uid="{00000000-0005-0000-0000-00002C290000}"/>
    <cellStyle name="Heading 3 2 2 2 4 2 2 2 4" xfId="10572" xr:uid="{00000000-0005-0000-0000-00002D290000}"/>
    <cellStyle name="Heading 3 2 2 2 4 2 2 2 4 2" xfId="10573" xr:uid="{00000000-0005-0000-0000-00002E290000}"/>
    <cellStyle name="Heading 3 2 2 2 4 2 2 2 5" xfId="10574" xr:uid="{00000000-0005-0000-0000-00002F290000}"/>
    <cellStyle name="Heading 3 2 2 2 4 2 2 2 6" xfId="10575" xr:uid="{00000000-0005-0000-0000-000030290000}"/>
    <cellStyle name="Heading 3 2 2 2 4 2 2 2 7" xfId="10576" xr:uid="{00000000-0005-0000-0000-000031290000}"/>
    <cellStyle name="Heading 3 2 2 2 4 2 2 3" xfId="10577" xr:uid="{00000000-0005-0000-0000-000032290000}"/>
    <cellStyle name="Heading 3 2 2 2 4 2 2 3 2" xfId="10578" xr:uid="{00000000-0005-0000-0000-000033290000}"/>
    <cellStyle name="Heading 3 2 2 2 4 2 2 3 2 2" xfId="10579" xr:uid="{00000000-0005-0000-0000-000034290000}"/>
    <cellStyle name="Heading 3 2 2 2 4 2 2 3 3" xfId="10580" xr:uid="{00000000-0005-0000-0000-000035290000}"/>
    <cellStyle name="Heading 3 2 2 2 4 2 2 3 3 2" xfId="10581" xr:uid="{00000000-0005-0000-0000-000036290000}"/>
    <cellStyle name="Heading 3 2 2 2 4 2 2 3 4" xfId="10582" xr:uid="{00000000-0005-0000-0000-000037290000}"/>
    <cellStyle name="Heading 3 2 2 2 4 2 2 3 4 2" xfId="10583" xr:uid="{00000000-0005-0000-0000-000038290000}"/>
    <cellStyle name="Heading 3 2 2 2 4 2 2 3 5" xfId="10584" xr:uid="{00000000-0005-0000-0000-000039290000}"/>
    <cellStyle name="Heading 3 2 2 2 4 2 2 3 6" xfId="10585" xr:uid="{00000000-0005-0000-0000-00003A290000}"/>
    <cellStyle name="Heading 3 2 2 2 4 2 2 3 7" xfId="10586" xr:uid="{00000000-0005-0000-0000-00003B290000}"/>
    <cellStyle name="Heading 3 2 2 2 4 2 2 4" xfId="10587" xr:uid="{00000000-0005-0000-0000-00003C290000}"/>
    <cellStyle name="Heading 3 2 2 2 4 2 2 4 2" xfId="10588" xr:uid="{00000000-0005-0000-0000-00003D290000}"/>
    <cellStyle name="Heading 3 2 2 2 4 2 2 4 2 2" xfId="10589" xr:uid="{00000000-0005-0000-0000-00003E290000}"/>
    <cellStyle name="Heading 3 2 2 2 4 2 2 4 3" xfId="10590" xr:uid="{00000000-0005-0000-0000-00003F290000}"/>
    <cellStyle name="Heading 3 2 2 2 4 2 2 4 3 2" xfId="10591" xr:uid="{00000000-0005-0000-0000-000040290000}"/>
    <cellStyle name="Heading 3 2 2 2 4 2 2 4 4" xfId="10592" xr:uid="{00000000-0005-0000-0000-000041290000}"/>
    <cellStyle name="Heading 3 2 2 2 4 2 2 4 5" xfId="10593" xr:uid="{00000000-0005-0000-0000-000042290000}"/>
    <cellStyle name="Heading 3 2 2 2 4 2 2 4 6" xfId="10594" xr:uid="{00000000-0005-0000-0000-000043290000}"/>
    <cellStyle name="Heading 3 2 2 2 4 2 2 5" xfId="10595" xr:uid="{00000000-0005-0000-0000-000044290000}"/>
    <cellStyle name="Heading 3 2 2 2 4 2 2 5 2" xfId="10596" xr:uid="{00000000-0005-0000-0000-000045290000}"/>
    <cellStyle name="Heading 3 2 2 2 4 2 3" xfId="10597" xr:uid="{00000000-0005-0000-0000-000046290000}"/>
    <cellStyle name="Heading 3 2 2 2 4 2 3 2" xfId="10598" xr:uid="{00000000-0005-0000-0000-000047290000}"/>
    <cellStyle name="Heading 3 2 2 2 4 2 3 2 2" xfId="10599" xr:uid="{00000000-0005-0000-0000-000048290000}"/>
    <cellStyle name="Heading 3 2 2 2 4 2 3 3" xfId="10600" xr:uid="{00000000-0005-0000-0000-000049290000}"/>
    <cellStyle name="Heading 3 2 2 2 4 2 3 3 2" xfId="10601" xr:uid="{00000000-0005-0000-0000-00004A290000}"/>
    <cellStyle name="Heading 3 2 2 2 4 2 3 4" xfId="10602" xr:uid="{00000000-0005-0000-0000-00004B290000}"/>
    <cellStyle name="Heading 3 2 2 2 4 2 3 4 2" xfId="10603" xr:uid="{00000000-0005-0000-0000-00004C290000}"/>
    <cellStyle name="Heading 3 2 2 2 4 2 3 5" xfId="10604" xr:uid="{00000000-0005-0000-0000-00004D290000}"/>
    <cellStyle name="Heading 3 2 2 2 4 2 3 6" xfId="10605" xr:uid="{00000000-0005-0000-0000-00004E290000}"/>
    <cellStyle name="Heading 3 2 2 2 4 2 3 7" xfId="10606" xr:uid="{00000000-0005-0000-0000-00004F290000}"/>
    <cellStyle name="Heading 3 2 2 2 4 2 4" xfId="10607" xr:uid="{00000000-0005-0000-0000-000050290000}"/>
    <cellStyle name="Heading 3 2 2 2 4 2 4 2" xfId="10608" xr:uid="{00000000-0005-0000-0000-000051290000}"/>
    <cellStyle name="Heading 3 2 2 2 4 2 4 2 2" xfId="10609" xr:uid="{00000000-0005-0000-0000-000052290000}"/>
    <cellStyle name="Heading 3 2 2 2 4 2 4 3" xfId="10610" xr:uid="{00000000-0005-0000-0000-000053290000}"/>
    <cellStyle name="Heading 3 2 2 2 4 2 4 3 2" xfId="10611" xr:uid="{00000000-0005-0000-0000-000054290000}"/>
    <cellStyle name="Heading 3 2 2 2 4 2 4 4" xfId="10612" xr:uid="{00000000-0005-0000-0000-000055290000}"/>
    <cellStyle name="Heading 3 2 2 2 4 2 4 4 2" xfId="10613" xr:uid="{00000000-0005-0000-0000-000056290000}"/>
    <cellStyle name="Heading 3 2 2 2 4 2 4 5" xfId="10614" xr:uid="{00000000-0005-0000-0000-000057290000}"/>
    <cellStyle name="Heading 3 2 2 2 4 2 4 6" xfId="10615" xr:uid="{00000000-0005-0000-0000-000058290000}"/>
    <cellStyle name="Heading 3 2 2 2 4 2 4 7" xfId="10616" xr:uid="{00000000-0005-0000-0000-000059290000}"/>
    <cellStyle name="Heading 3 2 2 2 4 2 5" xfId="10617" xr:uid="{00000000-0005-0000-0000-00005A290000}"/>
    <cellStyle name="Heading 3 2 2 2 4 2 5 2" xfId="10618" xr:uid="{00000000-0005-0000-0000-00005B290000}"/>
    <cellStyle name="Heading 3 2 2 2 4 2 5 2 2" xfId="10619" xr:uid="{00000000-0005-0000-0000-00005C290000}"/>
    <cellStyle name="Heading 3 2 2 2 4 2 5 3" xfId="10620" xr:uid="{00000000-0005-0000-0000-00005D290000}"/>
    <cellStyle name="Heading 3 2 2 2 4 2 5 3 2" xfId="10621" xr:uid="{00000000-0005-0000-0000-00005E290000}"/>
    <cellStyle name="Heading 3 2 2 2 4 2 5 4" xfId="10622" xr:uid="{00000000-0005-0000-0000-00005F290000}"/>
    <cellStyle name="Heading 3 2 2 2 4 2 5 5" xfId="10623" xr:uid="{00000000-0005-0000-0000-000060290000}"/>
    <cellStyle name="Heading 3 2 2 2 4 2 5 6" xfId="10624" xr:uid="{00000000-0005-0000-0000-000061290000}"/>
    <cellStyle name="Heading 3 2 2 2 4 2 6" xfId="10625" xr:uid="{00000000-0005-0000-0000-000062290000}"/>
    <cellStyle name="Heading 3 2 2 2 4 2 6 2" xfId="10626" xr:uid="{00000000-0005-0000-0000-000063290000}"/>
    <cellStyle name="Heading 3 2 2 2 4 3" xfId="10627" xr:uid="{00000000-0005-0000-0000-000064290000}"/>
    <cellStyle name="Heading 3 2 2 2 4 3 2" xfId="10628" xr:uid="{00000000-0005-0000-0000-000065290000}"/>
    <cellStyle name="Heading 3 2 2 2 4 3 2 2" xfId="10629" xr:uid="{00000000-0005-0000-0000-000066290000}"/>
    <cellStyle name="Heading 3 2 2 2 4 3 2 2 2" xfId="10630" xr:uid="{00000000-0005-0000-0000-000067290000}"/>
    <cellStyle name="Heading 3 2 2 2 4 3 2 2 2 2" xfId="10631" xr:uid="{00000000-0005-0000-0000-000068290000}"/>
    <cellStyle name="Heading 3 2 2 2 4 3 2 2 3" xfId="10632" xr:uid="{00000000-0005-0000-0000-000069290000}"/>
    <cellStyle name="Heading 3 2 2 2 4 3 2 2 3 2" xfId="10633" xr:uid="{00000000-0005-0000-0000-00006A290000}"/>
    <cellStyle name="Heading 3 2 2 2 4 3 2 2 4" xfId="10634" xr:uid="{00000000-0005-0000-0000-00006B290000}"/>
    <cellStyle name="Heading 3 2 2 2 4 3 2 2 4 2" xfId="10635" xr:uid="{00000000-0005-0000-0000-00006C290000}"/>
    <cellStyle name="Heading 3 2 2 2 4 3 2 2 5" xfId="10636" xr:uid="{00000000-0005-0000-0000-00006D290000}"/>
    <cellStyle name="Heading 3 2 2 2 4 3 2 2 6" xfId="10637" xr:uid="{00000000-0005-0000-0000-00006E290000}"/>
    <cellStyle name="Heading 3 2 2 2 4 3 2 2 7" xfId="10638" xr:uid="{00000000-0005-0000-0000-00006F290000}"/>
    <cellStyle name="Heading 3 2 2 2 4 3 2 3" xfId="10639" xr:uid="{00000000-0005-0000-0000-000070290000}"/>
    <cellStyle name="Heading 3 2 2 2 4 3 2 3 2" xfId="10640" xr:uid="{00000000-0005-0000-0000-000071290000}"/>
    <cellStyle name="Heading 3 2 2 2 4 3 2 3 2 2" xfId="10641" xr:uid="{00000000-0005-0000-0000-000072290000}"/>
    <cellStyle name="Heading 3 2 2 2 4 3 2 3 3" xfId="10642" xr:uid="{00000000-0005-0000-0000-000073290000}"/>
    <cellStyle name="Heading 3 2 2 2 4 3 2 3 3 2" xfId="10643" xr:uid="{00000000-0005-0000-0000-000074290000}"/>
    <cellStyle name="Heading 3 2 2 2 4 3 2 3 4" xfId="10644" xr:uid="{00000000-0005-0000-0000-000075290000}"/>
    <cellStyle name="Heading 3 2 2 2 4 3 2 3 4 2" xfId="10645" xr:uid="{00000000-0005-0000-0000-000076290000}"/>
    <cellStyle name="Heading 3 2 2 2 4 3 2 3 5" xfId="10646" xr:uid="{00000000-0005-0000-0000-000077290000}"/>
    <cellStyle name="Heading 3 2 2 2 4 3 2 3 6" xfId="10647" xr:uid="{00000000-0005-0000-0000-000078290000}"/>
    <cellStyle name="Heading 3 2 2 2 4 3 2 3 7" xfId="10648" xr:uid="{00000000-0005-0000-0000-000079290000}"/>
    <cellStyle name="Heading 3 2 2 2 4 3 2 4" xfId="10649" xr:uid="{00000000-0005-0000-0000-00007A290000}"/>
    <cellStyle name="Heading 3 2 2 2 4 3 2 4 2" xfId="10650" xr:uid="{00000000-0005-0000-0000-00007B290000}"/>
    <cellStyle name="Heading 3 2 2 2 4 3 2 4 2 2" xfId="10651" xr:uid="{00000000-0005-0000-0000-00007C290000}"/>
    <cellStyle name="Heading 3 2 2 2 4 3 2 4 3" xfId="10652" xr:uid="{00000000-0005-0000-0000-00007D290000}"/>
    <cellStyle name="Heading 3 2 2 2 4 3 2 4 3 2" xfId="10653" xr:uid="{00000000-0005-0000-0000-00007E290000}"/>
    <cellStyle name="Heading 3 2 2 2 4 3 2 4 4" xfId="10654" xr:uid="{00000000-0005-0000-0000-00007F290000}"/>
    <cellStyle name="Heading 3 2 2 2 4 3 2 4 5" xfId="10655" xr:uid="{00000000-0005-0000-0000-000080290000}"/>
    <cellStyle name="Heading 3 2 2 2 4 3 2 4 6" xfId="10656" xr:uid="{00000000-0005-0000-0000-000081290000}"/>
    <cellStyle name="Heading 3 2 2 2 4 3 2 5" xfId="10657" xr:uid="{00000000-0005-0000-0000-000082290000}"/>
    <cellStyle name="Heading 3 2 2 2 4 3 2 5 2" xfId="10658" xr:uid="{00000000-0005-0000-0000-000083290000}"/>
    <cellStyle name="Heading 3 2 2 2 4 3 3" xfId="10659" xr:uid="{00000000-0005-0000-0000-000084290000}"/>
    <cellStyle name="Heading 3 2 2 2 4 3 3 2" xfId="10660" xr:uid="{00000000-0005-0000-0000-000085290000}"/>
    <cellStyle name="Heading 3 2 2 2 4 3 3 2 2" xfId="10661" xr:uid="{00000000-0005-0000-0000-000086290000}"/>
    <cellStyle name="Heading 3 2 2 2 4 3 3 3" xfId="10662" xr:uid="{00000000-0005-0000-0000-000087290000}"/>
    <cellStyle name="Heading 3 2 2 2 4 3 3 3 2" xfId="10663" xr:uid="{00000000-0005-0000-0000-000088290000}"/>
    <cellStyle name="Heading 3 2 2 2 4 3 3 4" xfId="10664" xr:uid="{00000000-0005-0000-0000-000089290000}"/>
    <cellStyle name="Heading 3 2 2 2 4 3 3 4 2" xfId="10665" xr:uid="{00000000-0005-0000-0000-00008A290000}"/>
    <cellStyle name="Heading 3 2 2 2 4 3 3 5" xfId="10666" xr:uid="{00000000-0005-0000-0000-00008B290000}"/>
    <cellStyle name="Heading 3 2 2 2 4 3 3 6" xfId="10667" xr:uid="{00000000-0005-0000-0000-00008C290000}"/>
    <cellStyle name="Heading 3 2 2 2 4 3 3 7" xfId="10668" xr:uid="{00000000-0005-0000-0000-00008D290000}"/>
    <cellStyle name="Heading 3 2 2 2 4 3 4" xfId="10669" xr:uid="{00000000-0005-0000-0000-00008E290000}"/>
    <cellStyle name="Heading 3 2 2 2 4 3 4 2" xfId="10670" xr:uid="{00000000-0005-0000-0000-00008F290000}"/>
    <cellStyle name="Heading 3 2 2 2 4 3 4 2 2" xfId="10671" xr:uid="{00000000-0005-0000-0000-000090290000}"/>
    <cellStyle name="Heading 3 2 2 2 4 3 4 3" xfId="10672" xr:uid="{00000000-0005-0000-0000-000091290000}"/>
    <cellStyle name="Heading 3 2 2 2 4 3 4 3 2" xfId="10673" xr:uid="{00000000-0005-0000-0000-000092290000}"/>
    <cellStyle name="Heading 3 2 2 2 4 3 4 4" xfId="10674" xr:uid="{00000000-0005-0000-0000-000093290000}"/>
    <cellStyle name="Heading 3 2 2 2 4 3 4 4 2" xfId="10675" xr:uid="{00000000-0005-0000-0000-000094290000}"/>
    <cellStyle name="Heading 3 2 2 2 4 3 4 5" xfId="10676" xr:uid="{00000000-0005-0000-0000-000095290000}"/>
    <cellStyle name="Heading 3 2 2 2 4 3 4 6" xfId="10677" xr:uid="{00000000-0005-0000-0000-000096290000}"/>
    <cellStyle name="Heading 3 2 2 2 4 3 4 7" xfId="10678" xr:uid="{00000000-0005-0000-0000-000097290000}"/>
    <cellStyle name="Heading 3 2 2 2 4 3 5" xfId="10679" xr:uid="{00000000-0005-0000-0000-000098290000}"/>
    <cellStyle name="Heading 3 2 2 2 4 3 5 2" xfId="10680" xr:uid="{00000000-0005-0000-0000-000099290000}"/>
    <cellStyle name="Heading 3 2 2 2 4 3 5 2 2" xfId="10681" xr:uid="{00000000-0005-0000-0000-00009A290000}"/>
    <cellStyle name="Heading 3 2 2 2 4 3 5 3" xfId="10682" xr:uid="{00000000-0005-0000-0000-00009B290000}"/>
    <cellStyle name="Heading 3 2 2 2 4 3 5 3 2" xfId="10683" xr:uid="{00000000-0005-0000-0000-00009C290000}"/>
    <cellStyle name="Heading 3 2 2 2 4 3 5 4" xfId="10684" xr:uid="{00000000-0005-0000-0000-00009D290000}"/>
    <cellStyle name="Heading 3 2 2 2 4 3 5 5" xfId="10685" xr:uid="{00000000-0005-0000-0000-00009E290000}"/>
    <cellStyle name="Heading 3 2 2 2 4 3 5 6" xfId="10686" xr:uid="{00000000-0005-0000-0000-00009F290000}"/>
    <cellStyle name="Heading 3 2 2 2 4 3 6" xfId="10687" xr:uid="{00000000-0005-0000-0000-0000A0290000}"/>
    <cellStyle name="Heading 3 2 2 2 4 3 6 2" xfId="10688" xr:uid="{00000000-0005-0000-0000-0000A1290000}"/>
    <cellStyle name="Heading 3 2 2 2 4 4" xfId="10689" xr:uid="{00000000-0005-0000-0000-0000A2290000}"/>
    <cellStyle name="Heading 3 2 2 2 4 4 2" xfId="10690" xr:uid="{00000000-0005-0000-0000-0000A3290000}"/>
    <cellStyle name="Heading 3 2 2 2 4 4 2 2" xfId="10691" xr:uid="{00000000-0005-0000-0000-0000A4290000}"/>
    <cellStyle name="Heading 3 2 2 2 4 4 2 2 2" xfId="10692" xr:uid="{00000000-0005-0000-0000-0000A5290000}"/>
    <cellStyle name="Heading 3 2 2 2 4 4 2 2 2 2" xfId="10693" xr:uid="{00000000-0005-0000-0000-0000A6290000}"/>
    <cellStyle name="Heading 3 2 2 2 4 4 2 2 3" xfId="10694" xr:uid="{00000000-0005-0000-0000-0000A7290000}"/>
    <cellStyle name="Heading 3 2 2 2 4 4 2 2 3 2" xfId="10695" xr:uid="{00000000-0005-0000-0000-0000A8290000}"/>
    <cellStyle name="Heading 3 2 2 2 4 4 2 2 4" xfId="10696" xr:uid="{00000000-0005-0000-0000-0000A9290000}"/>
    <cellStyle name="Heading 3 2 2 2 4 4 2 2 4 2" xfId="10697" xr:uid="{00000000-0005-0000-0000-0000AA290000}"/>
    <cellStyle name="Heading 3 2 2 2 4 4 2 2 5" xfId="10698" xr:uid="{00000000-0005-0000-0000-0000AB290000}"/>
    <cellStyle name="Heading 3 2 2 2 4 4 2 2 6" xfId="10699" xr:uid="{00000000-0005-0000-0000-0000AC290000}"/>
    <cellStyle name="Heading 3 2 2 2 4 4 2 2 7" xfId="10700" xr:uid="{00000000-0005-0000-0000-0000AD290000}"/>
    <cellStyle name="Heading 3 2 2 2 4 4 2 3" xfId="10701" xr:uid="{00000000-0005-0000-0000-0000AE290000}"/>
    <cellStyle name="Heading 3 2 2 2 4 4 2 3 2" xfId="10702" xr:uid="{00000000-0005-0000-0000-0000AF290000}"/>
    <cellStyle name="Heading 3 2 2 2 4 4 2 3 2 2" xfId="10703" xr:uid="{00000000-0005-0000-0000-0000B0290000}"/>
    <cellStyle name="Heading 3 2 2 2 4 4 2 3 3" xfId="10704" xr:uid="{00000000-0005-0000-0000-0000B1290000}"/>
    <cellStyle name="Heading 3 2 2 2 4 4 2 3 3 2" xfId="10705" xr:uid="{00000000-0005-0000-0000-0000B2290000}"/>
    <cellStyle name="Heading 3 2 2 2 4 4 2 3 4" xfId="10706" xr:uid="{00000000-0005-0000-0000-0000B3290000}"/>
    <cellStyle name="Heading 3 2 2 2 4 4 2 3 4 2" xfId="10707" xr:uid="{00000000-0005-0000-0000-0000B4290000}"/>
    <cellStyle name="Heading 3 2 2 2 4 4 2 3 5" xfId="10708" xr:uid="{00000000-0005-0000-0000-0000B5290000}"/>
    <cellStyle name="Heading 3 2 2 2 4 4 2 3 6" xfId="10709" xr:uid="{00000000-0005-0000-0000-0000B6290000}"/>
    <cellStyle name="Heading 3 2 2 2 4 4 2 3 7" xfId="10710" xr:uid="{00000000-0005-0000-0000-0000B7290000}"/>
    <cellStyle name="Heading 3 2 2 2 4 4 2 4" xfId="10711" xr:uid="{00000000-0005-0000-0000-0000B8290000}"/>
    <cellStyle name="Heading 3 2 2 2 4 4 2 4 2" xfId="10712" xr:uid="{00000000-0005-0000-0000-0000B9290000}"/>
    <cellStyle name="Heading 3 2 2 2 4 4 2 4 2 2" xfId="10713" xr:uid="{00000000-0005-0000-0000-0000BA290000}"/>
    <cellStyle name="Heading 3 2 2 2 4 4 2 4 3" xfId="10714" xr:uid="{00000000-0005-0000-0000-0000BB290000}"/>
    <cellStyle name="Heading 3 2 2 2 4 4 2 4 3 2" xfId="10715" xr:uid="{00000000-0005-0000-0000-0000BC290000}"/>
    <cellStyle name="Heading 3 2 2 2 4 4 2 4 4" xfId="10716" xr:uid="{00000000-0005-0000-0000-0000BD290000}"/>
    <cellStyle name="Heading 3 2 2 2 4 4 2 4 5" xfId="10717" xr:uid="{00000000-0005-0000-0000-0000BE290000}"/>
    <cellStyle name="Heading 3 2 2 2 4 4 2 4 6" xfId="10718" xr:uid="{00000000-0005-0000-0000-0000BF290000}"/>
    <cellStyle name="Heading 3 2 2 2 4 4 2 5" xfId="10719" xr:uid="{00000000-0005-0000-0000-0000C0290000}"/>
    <cellStyle name="Heading 3 2 2 2 4 4 2 5 2" xfId="10720" xr:uid="{00000000-0005-0000-0000-0000C1290000}"/>
    <cellStyle name="Heading 3 2 2 2 4 4 3" xfId="10721" xr:uid="{00000000-0005-0000-0000-0000C2290000}"/>
    <cellStyle name="Heading 3 2 2 2 4 4 3 2" xfId="10722" xr:uid="{00000000-0005-0000-0000-0000C3290000}"/>
    <cellStyle name="Heading 3 2 2 2 4 4 3 2 2" xfId="10723" xr:uid="{00000000-0005-0000-0000-0000C4290000}"/>
    <cellStyle name="Heading 3 2 2 2 4 4 3 3" xfId="10724" xr:uid="{00000000-0005-0000-0000-0000C5290000}"/>
    <cellStyle name="Heading 3 2 2 2 4 4 3 3 2" xfId="10725" xr:uid="{00000000-0005-0000-0000-0000C6290000}"/>
    <cellStyle name="Heading 3 2 2 2 4 4 3 4" xfId="10726" xr:uid="{00000000-0005-0000-0000-0000C7290000}"/>
    <cellStyle name="Heading 3 2 2 2 4 4 3 4 2" xfId="10727" xr:uid="{00000000-0005-0000-0000-0000C8290000}"/>
    <cellStyle name="Heading 3 2 2 2 4 4 3 5" xfId="10728" xr:uid="{00000000-0005-0000-0000-0000C9290000}"/>
    <cellStyle name="Heading 3 2 2 2 4 4 3 6" xfId="10729" xr:uid="{00000000-0005-0000-0000-0000CA290000}"/>
    <cellStyle name="Heading 3 2 2 2 4 4 3 7" xfId="10730" xr:uid="{00000000-0005-0000-0000-0000CB290000}"/>
    <cellStyle name="Heading 3 2 2 2 4 4 4" xfId="10731" xr:uid="{00000000-0005-0000-0000-0000CC290000}"/>
    <cellStyle name="Heading 3 2 2 2 4 4 4 2" xfId="10732" xr:uid="{00000000-0005-0000-0000-0000CD290000}"/>
    <cellStyle name="Heading 3 2 2 2 4 4 4 2 2" xfId="10733" xr:uid="{00000000-0005-0000-0000-0000CE290000}"/>
    <cellStyle name="Heading 3 2 2 2 4 4 4 3" xfId="10734" xr:uid="{00000000-0005-0000-0000-0000CF290000}"/>
    <cellStyle name="Heading 3 2 2 2 4 4 4 3 2" xfId="10735" xr:uid="{00000000-0005-0000-0000-0000D0290000}"/>
    <cellStyle name="Heading 3 2 2 2 4 4 4 4" xfId="10736" xr:uid="{00000000-0005-0000-0000-0000D1290000}"/>
    <cellStyle name="Heading 3 2 2 2 4 4 4 4 2" xfId="10737" xr:uid="{00000000-0005-0000-0000-0000D2290000}"/>
    <cellStyle name="Heading 3 2 2 2 4 4 4 5" xfId="10738" xr:uid="{00000000-0005-0000-0000-0000D3290000}"/>
    <cellStyle name="Heading 3 2 2 2 4 4 4 6" xfId="10739" xr:uid="{00000000-0005-0000-0000-0000D4290000}"/>
    <cellStyle name="Heading 3 2 2 2 4 4 4 7" xfId="10740" xr:uid="{00000000-0005-0000-0000-0000D5290000}"/>
    <cellStyle name="Heading 3 2 2 2 4 4 5" xfId="10741" xr:uid="{00000000-0005-0000-0000-0000D6290000}"/>
    <cellStyle name="Heading 3 2 2 2 4 4 5 2" xfId="10742" xr:uid="{00000000-0005-0000-0000-0000D7290000}"/>
    <cellStyle name="Heading 3 2 2 2 4 4 5 2 2" xfId="10743" xr:uid="{00000000-0005-0000-0000-0000D8290000}"/>
    <cellStyle name="Heading 3 2 2 2 4 4 5 3" xfId="10744" xr:uid="{00000000-0005-0000-0000-0000D9290000}"/>
    <cellStyle name="Heading 3 2 2 2 4 4 5 3 2" xfId="10745" xr:uid="{00000000-0005-0000-0000-0000DA290000}"/>
    <cellStyle name="Heading 3 2 2 2 4 4 5 4" xfId="10746" xr:uid="{00000000-0005-0000-0000-0000DB290000}"/>
    <cellStyle name="Heading 3 2 2 2 4 4 5 5" xfId="10747" xr:uid="{00000000-0005-0000-0000-0000DC290000}"/>
    <cellStyle name="Heading 3 2 2 2 4 4 5 6" xfId="10748" xr:uid="{00000000-0005-0000-0000-0000DD290000}"/>
    <cellStyle name="Heading 3 2 2 2 4 4 6" xfId="10749" xr:uid="{00000000-0005-0000-0000-0000DE290000}"/>
    <cellStyle name="Heading 3 2 2 2 4 4 6 2" xfId="10750" xr:uid="{00000000-0005-0000-0000-0000DF290000}"/>
    <cellStyle name="Heading 3 2 2 2 4 5" xfId="10751" xr:uid="{00000000-0005-0000-0000-0000E0290000}"/>
    <cellStyle name="Heading 3 2 2 2 4 5 2" xfId="10752" xr:uid="{00000000-0005-0000-0000-0000E1290000}"/>
    <cellStyle name="Heading 3 2 2 2 4 5 2 2" xfId="10753" xr:uid="{00000000-0005-0000-0000-0000E2290000}"/>
    <cellStyle name="Heading 3 2 2 2 4 5 2 2 2" xfId="10754" xr:uid="{00000000-0005-0000-0000-0000E3290000}"/>
    <cellStyle name="Heading 3 2 2 2 4 5 2 2 2 2" xfId="10755" xr:uid="{00000000-0005-0000-0000-0000E4290000}"/>
    <cellStyle name="Heading 3 2 2 2 4 5 2 2 3" xfId="10756" xr:uid="{00000000-0005-0000-0000-0000E5290000}"/>
    <cellStyle name="Heading 3 2 2 2 4 5 2 2 3 2" xfId="10757" xr:uid="{00000000-0005-0000-0000-0000E6290000}"/>
    <cellStyle name="Heading 3 2 2 2 4 5 2 2 4" xfId="10758" xr:uid="{00000000-0005-0000-0000-0000E7290000}"/>
    <cellStyle name="Heading 3 2 2 2 4 5 2 2 4 2" xfId="10759" xr:uid="{00000000-0005-0000-0000-0000E8290000}"/>
    <cellStyle name="Heading 3 2 2 2 4 5 2 2 5" xfId="10760" xr:uid="{00000000-0005-0000-0000-0000E9290000}"/>
    <cellStyle name="Heading 3 2 2 2 4 5 2 2 6" xfId="10761" xr:uid="{00000000-0005-0000-0000-0000EA290000}"/>
    <cellStyle name="Heading 3 2 2 2 4 5 2 2 7" xfId="10762" xr:uid="{00000000-0005-0000-0000-0000EB290000}"/>
    <cellStyle name="Heading 3 2 2 2 4 5 2 3" xfId="10763" xr:uid="{00000000-0005-0000-0000-0000EC290000}"/>
    <cellStyle name="Heading 3 2 2 2 4 5 2 3 2" xfId="10764" xr:uid="{00000000-0005-0000-0000-0000ED290000}"/>
    <cellStyle name="Heading 3 2 2 2 4 5 2 3 2 2" xfId="10765" xr:uid="{00000000-0005-0000-0000-0000EE290000}"/>
    <cellStyle name="Heading 3 2 2 2 4 5 2 3 3" xfId="10766" xr:uid="{00000000-0005-0000-0000-0000EF290000}"/>
    <cellStyle name="Heading 3 2 2 2 4 5 2 3 3 2" xfId="10767" xr:uid="{00000000-0005-0000-0000-0000F0290000}"/>
    <cellStyle name="Heading 3 2 2 2 4 5 2 3 4" xfId="10768" xr:uid="{00000000-0005-0000-0000-0000F1290000}"/>
    <cellStyle name="Heading 3 2 2 2 4 5 2 3 4 2" xfId="10769" xr:uid="{00000000-0005-0000-0000-0000F2290000}"/>
    <cellStyle name="Heading 3 2 2 2 4 5 2 3 5" xfId="10770" xr:uid="{00000000-0005-0000-0000-0000F3290000}"/>
    <cellStyle name="Heading 3 2 2 2 4 5 2 3 6" xfId="10771" xr:uid="{00000000-0005-0000-0000-0000F4290000}"/>
    <cellStyle name="Heading 3 2 2 2 4 5 2 3 7" xfId="10772" xr:uid="{00000000-0005-0000-0000-0000F5290000}"/>
    <cellStyle name="Heading 3 2 2 2 4 5 2 4" xfId="10773" xr:uid="{00000000-0005-0000-0000-0000F6290000}"/>
    <cellStyle name="Heading 3 2 2 2 4 5 2 4 2" xfId="10774" xr:uid="{00000000-0005-0000-0000-0000F7290000}"/>
    <cellStyle name="Heading 3 2 2 2 4 5 2 4 2 2" xfId="10775" xr:uid="{00000000-0005-0000-0000-0000F8290000}"/>
    <cellStyle name="Heading 3 2 2 2 4 5 2 4 3" xfId="10776" xr:uid="{00000000-0005-0000-0000-0000F9290000}"/>
    <cellStyle name="Heading 3 2 2 2 4 5 2 4 3 2" xfId="10777" xr:uid="{00000000-0005-0000-0000-0000FA290000}"/>
    <cellStyle name="Heading 3 2 2 2 4 5 2 4 4" xfId="10778" xr:uid="{00000000-0005-0000-0000-0000FB290000}"/>
    <cellStyle name="Heading 3 2 2 2 4 5 2 4 5" xfId="10779" xr:uid="{00000000-0005-0000-0000-0000FC290000}"/>
    <cellStyle name="Heading 3 2 2 2 4 5 2 4 6" xfId="10780" xr:uid="{00000000-0005-0000-0000-0000FD290000}"/>
    <cellStyle name="Heading 3 2 2 2 4 5 2 5" xfId="10781" xr:uid="{00000000-0005-0000-0000-0000FE290000}"/>
    <cellStyle name="Heading 3 2 2 2 4 5 2 5 2" xfId="10782" xr:uid="{00000000-0005-0000-0000-0000FF290000}"/>
    <cellStyle name="Heading 3 2 2 2 4 5 3" xfId="10783" xr:uid="{00000000-0005-0000-0000-0000002A0000}"/>
    <cellStyle name="Heading 3 2 2 2 4 5 3 2" xfId="10784" xr:uid="{00000000-0005-0000-0000-0000012A0000}"/>
    <cellStyle name="Heading 3 2 2 2 4 5 3 2 2" xfId="10785" xr:uid="{00000000-0005-0000-0000-0000022A0000}"/>
    <cellStyle name="Heading 3 2 2 2 4 5 3 3" xfId="10786" xr:uid="{00000000-0005-0000-0000-0000032A0000}"/>
    <cellStyle name="Heading 3 2 2 2 4 5 3 3 2" xfId="10787" xr:uid="{00000000-0005-0000-0000-0000042A0000}"/>
    <cellStyle name="Heading 3 2 2 2 4 5 3 4" xfId="10788" xr:uid="{00000000-0005-0000-0000-0000052A0000}"/>
    <cellStyle name="Heading 3 2 2 2 4 5 3 4 2" xfId="10789" xr:uid="{00000000-0005-0000-0000-0000062A0000}"/>
    <cellStyle name="Heading 3 2 2 2 4 5 3 5" xfId="10790" xr:uid="{00000000-0005-0000-0000-0000072A0000}"/>
    <cellStyle name="Heading 3 2 2 2 4 5 3 6" xfId="10791" xr:uid="{00000000-0005-0000-0000-0000082A0000}"/>
    <cellStyle name="Heading 3 2 2 2 4 5 3 7" xfId="10792" xr:uid="{00000000-0005-0000-0000-0000092A0000}"/>
    <cellStyle name="Heading 3 2 2 2 4 5 4" xfId="10793" xr:uid="{00000000-0005-0000-0000-00000A2A0000}"/>
    <cellStyle name="Heading 3 2 2 2 4 5 4 2" xfId="10794" xr:uid="{00000000-0005-0000-0000-00000B2A0000}"/>
    <cellStyle name="Heading 3 2 2 2 4 5 4 2 2" xfId="10795" xr:uid="{00000000-0005-0000-0000-00000C2A0000}"/>
    <cellStyle name="Heading 3 2 2 2 4 5 4 3" xfId="10796" xr:uid="{00000000-0005-0000-0000-00000D2A0000}"/>
    <cellStyle name="Heading 3 2 2 2 4 5 4 3 2" xfId="10797" xr:uid="{00000000-0005-0000-0000-00000E2A0000}"/>
    <cellStyle name="Heading 3 2 2 2 4 5 4 4" xfId="10798" xr:uid="{00000000-0005-0000-0000-00000F2A0000}"/>
    <cellStyle name="Heading 3 2 2 2 4 5 4 4 2" xfId="10799" xr:uid="{00000000-0005-0000-0000-0000102A0000}"/>
    <cellStyle name="Heading 3 2 2 2 4 5 4 5" xfId="10800" xr:uid="{00000000-0005-0000-0000-0000112A0000}"/>
    <cellStyle name="Heading 3 2 2 2 4 5 4 6" xfId="10801" xr:uid="{00000000-0005-0000-0000-0000122A0000}"/>
    <cellStyle name="Heading 3 2 2 2 4 5 4 7" xfId="10802" xr:uid="{00000000-0005-0000-0000-0000132A0000}"/>
    <cellStyle name="Heading 3 2 2 2 4 5 5" xfId="10803" xr:uid="{00000000-0005-0000-0000-0000142A0000}"/>
    <cellStyle name="Heading 3 2 2 2 4 5 5 2" xfId="10804" xr:uid="{00000000-0005-0000-0000-0000152A0000}"/>
    <cellStyle name="Heading 3 2 2 2 4 5 5 2 2" xfId="10805" xr:uid="{00000000-0005-0000-0000-0000162A0000}"/>
    <cellStyle name="Heading 3 2 2 2 4 5 5 3" xfId="10806" xr:uid="{00000000-0005-0000-0000-0000172A0000}"/>
    <cellStyle name="Heading 3 2 2 2 4 5 5 3 2" xfId="10807" xr:uid="{00000000-0005-0000-0000-0000182A0000}"/>
    <cellStyle name="Heading 3 2 2 2 4 5 5 4" xfId="10808" xr:uid="{00000000-0005-0000-0000-0000192A0000}"/>
    <cellStyle name="Heading 3 2 2 2 4 5 5 5" xfId="10809" xr:uid="{00000000-0005-0000-0000-00001A2A0000}"/>
    <cellStyle name="Heading 3 2 2 2 4 5 5 6" xfId="10810" xr:uid="{00000000-0005-0000-0000-00001B2A0000}"/>
    <cellStyle name="Heading 3 2 2 2 4 5 6" xfId="10811" xr:uid="{00000000-0005-0000-0000-00001C2A0000}"/>
    <cellStyle name="Heading 3 2 2 2 4 5 6 2" xfId="10812" xr:uid="{00000000-0005-0000-0000-00001D2A0000}"/>
    <cellStyle name="Heading 3 2 2 2 4 6" xfId="10813" xr:uid="{00000000-0005-0000-0000-00001E2A0000}"/>
    <cellStyle name="Heading 3 2 2 2 4 6 2" xfId="10814" xr:uid="{00000000-0005-0000-0000-00001F2A0000}"/>
    <cellStyle name="Heading 3 2 2 2 4 6 2 2" xfId="10815" xr:uid="{00000000-0005-0000-0000-0000202A0000}"/>
    <cellStyle name="Heading 3 2 2 2 4 6 2 2 2" xfId="10816" xr:uid="{00000000-0005-0000-0000-0000212A0000}"/>
    <cellStyle name="Heading 3 2 2 2 4 6 2 2 2 2" xfId="10817" xr:uid="{00000000-0005-0000-0000-0000222A0000}"/>
    <cellStyle name="Heading 3 2 2 2 4 6 2 2 3" xfId="10818" xr:uid="{00000000-0005-0000-0000-0000232A0000}"/>
    <cellStyle name="Heading 3 2 2 2 4 6 2 2 3 2" xfId="10819" xr:uid="{00000000-0005-0000-0000-0000242A0000}"/>
    <cellStyle name="Heading 3 2 2 2 4 6 2 2 4" xfId="10820" xr:uid="{00000000-0005-0000-0000-0000252A0000}"/>
    <cellStyle name="Heading 3 2 2 2 4 6 2 2 4 2" xfId="10821" xr:uid="{00000000-0005-0000-0000-0000262A0000}"/>
    <cellStyle name="Heading 3 2 2 2 4 6 2 2 5" xfId="10822" xr:uid="{00000000-0005-0000-0000-0000272A0000}"/>
    <cellStyle name="Heading 3 2 2 2 4 6 2 2 6" xfId="10823" xr:uid="{00000000-0005-0000-0000-0000282A0000}"/>
    <cellStyle name="Heading 3 2 2 2 4 6 2 2 7" xfId="10824" xr:uid="{00000000-0005-0000-0000-0000292A0000}"/>
    <cellStyle name="Heading 3 2 2 2 4 6 2 3" xfId="10825" xr:uid="{00000000-0005-0000-0000-00002A2A0000}"/>
    <cellStyle name="Heading 3 2 2 2 4 6 2 3 2" xfId="10826" xr:uid="{00000000-0005-0000-0000-00002B2A0000}"/>
    <cellStyle name="Heading 3 2 2 2 4 6 2 3 2 2" xfId="10827" xr:uid="{00000000-0005-0000-0000-00002C2A0000}"/>
    <cellStyle name="Heading 3 2 2 2 4 6 2 3 3" xfId="10828" xr:uid="{00000000-0005-0000-0000-00002D2A0000}"/>
    <cellStyle name="Heading 3 2 2 2 4 6 2 3 3 2" xfId="10829" xr:uid="{00000000-0005-0000-0000-00002E2A0000}"/>
    <cellStyle name="Heading 3 2 2 2 4 6 2 3 4" xfId="10830" xr:uid="{00000000-0005-0000-0000-00002F2A0000}"/>
    <cellStyle name="Heading 3 2 2 2 4 6 2 3 4 2" xfId="10831" xr:uid="{00000000-0005-0000-0000-0000302A0000}"/>
    <cellStyle name="Heading 3 2 2 2 4 6 2 3 5" xfId="10832" xr:uid="{00000000-0005-0000-0000-0000312A0000}"/>
    <cellStyle name="Heading 3 2 2 2 4 6 2 3 6" xfId="10833" xr:uid="{00000000-0005-0000-0000-0000322A0000}"/>
    <cellStyle name="Heading 3 2 2 2 4 6 2 3 7" xfId="10834" xr:uid="{00000000-0005-0000-0000-0000332A0000}"/>
    <cellStyle name="Heading 3 2 2 2 4 6 2 4" xfId="10835" xr:uid="{00000000-0005-0000-0000-0000342A0000}"/>
    <cellStyle name="Heading 3 2 2 2 4 6 2 4 2" xfId="10836" xr:uid="{00000000-0005-0000-0000-0000352A0000}"/>
    <cellStyle name="Heading 3 2 2 2 4 6 2 4 2 2" xfId="10837" xr:uid="{00000000-0005-0000-0000-0000362A0000}"/>
    <cellStyle name="Heading 3 2 2 2 4 6 2 4 3" xfId="10838" xr:uid="{00000000-0005-0000-0000-0000372A0000}"/>
    <cellStyle name="Heading 3 2 2 2 4 6 2 4 3 2" xfId="10839" xr:uid="{00000000-0005-0000-0000-0000382A0000}"/>
    <cellStyle name="Heading 3 2 2 2 4 6 2 4 4" xfId="10840" xr:uid="{00000000-0005-0000-0000-0000392A0000}"/>
    <cellStyle name="Heading 3 2 2 2 4 6 2 4 5" xfId="10841" xr:uid="{00000000-0005-0000-0000-00003A2A0000}"/>
    <cellStyle name="Heading 3 2 2 2 4 6 2 4 6" xfId="10842" xr:uid="{00000000-0005-0000-0000-00003B2A0000}"/>
    <cellStyle name="Heading 3 2 2 2 4 6 2 5" xfId="10843" xr:uid="{00000000-0005-0000-0000-00003C2A0000}"/>
    <cellStyle name="Heading 3 2 2 2 4 6 2 5 2" xfId="10844" xr:uid="{00000000-0005-0000-0000-00003D2A0000}"/>
    <cellStyle name="Heading 3 2 2 2 4 6 3" xfId="10845" xr:uid="{00000000-0005-0000-0000-00003E2A0000}"/>
    <cellStyle name="Heading 3 2 2 2 4 6 3 2" xfId="10846" xr:uid="{00000000-0005-0000-0000-00003F2A0000}"/>
    <cellStyle name="Heading 3 2 2 2 4 6 3 2 2" xfId="10847" xr:uid="{00000000-0005-0000-0000-0000402A0000}"/>
    <cellStyle name="Heading 3 2 2 2 4 6 3 3" xfId="10848" xr:uid="{00000000-0005-0000-0000-0000412A0000}"/>
    <cellStyle name="Heading 3 2 2 2 4 6 3 3 2" xfId="10849" xr:uid="{00000000-0005-0000-0000-0000422A0000}"/>
    <cellStyle name="Heading 3 2 2 2 4 6 3 4" xfId="10850" xr:uid="{00000000-0005-0000-0000-0000432A0000}"/>
    <cellStyle name="Heading 3 2 2 2 4 6 3 4 2" xfId="10851" xr:uid="{00000000-0005-0000-0000-0000442A0000}"/>
    <cellStyle name="Heading 3 2 2 2 4 6 3 5" xfId="10852" xr:uid="{00000000-0005-0000-0000-0000452A0000}"/>
    <cellStyle name="Heading 3 2 2 2 4 6 3 6" xfId="10853" xr:uid="{00000000-0005-0000-0000-0000462A0000}"/>
    <cellStyle name="Heading 3 2 2 2 4 6 3 7" xfId="10854" xr:uid="{00000000-0005-0000-0000-0000472A0000}"/>
    <cellStyle name="Heading 3 2 2 2 4 6 4" xfId="10855" xr:uid="{00000000-0005-0000-0000-0000482A0000}"/>
    <cellStyle name="Heading 3 2 2 2 4 6 4 2" xfId="10856" xr:uid="{00000000-0005-0000-0000-0000492A0000}"/>
    <cellStyle name="Heading 3 2 2 2 4 6 4 2 2" xfId="10857" xr:uid="{00000000-0005-0000-0000-00004A2A0000}"/>
    <cellStyle name="Heading 3 2 2 2 4 6 4 3" xfId="10858" xr:uid="{00000000-0005-0000-0000-00004B2A0000}"/>
    <cellStyle name="Heading 3 2 2 2 4 6 4 3 2" xfId="10859" xr:uid="{00000000-0005-0000-0000-00004C2A0000}"/>
    <cellStyle name="Heading 3 2 2 2 4 6 4 4" xfId="10860" xr:uid="{00000000-0005-0000-0000-00004D2A0000}"/>
    <cellStyle name="Heading 3 2 2 2 4 6 4 4 2" xfId="10861" xr:uid="{00000000-0005-0000-0000-00004E2A0000}"/>
    <cellStyle name="Heading 3 2 2 2 4 6 4 5" xfId="10862" xr:uid="{00000000-0005-0000-0000-00004F2A0000}"/>
    <cellStyle name="Heading 3 2 2 2 4 6 4 6" xfId="10863" xr:uid="{00000000-0005-0000-0000-0000502A0000}"/>
    <cellStyle name="Heading 3 2 2 2 4 6 4 7" xfId="10864" xr:uid="{00000000-0005-0000-0000-0000512A0000}"/>
    <cellStyle name="Heading 3 2 2 2 4 6 5" xfId="10865" xr:uid="{00000000-0005-0000-0000-0000522A0000}"/>
    <cellStyle name="Heading 3 2 2 2 4 6 5 2" xfId="10866" xr:uid="{00000000-0005-0000-0000-0000532A0000}"/>
    <cellStyle name="Heading 3 2 2 2 4 6 5 2 2" xfId="10867" xr:uid="{00000000-0005-0000-0000-0000542A0000}"/>
    <cellStyle name="Heading 3 2 2 2 4 6 5 3" xfId="10868" xr:uid="{00000000-0005-0000-0000-0000552A0000}"/>
    <cellStyle name="Heading 3 2 2 2 4 6 5 3 2" xfId="10869" xr:uid="{00000000-0005-0000-0000-0000562A0000}"/>
    <cellStyle name="Heading 3 2 2 2 4 6 5 4" xfId="10870" xr:uid="{00000000-0005-0000-0000-0000572A0000}"/>
    <cellStyle name="Heading 3 2 2 2 4 6 5 5" xfId="10871" xr:uid="{00000000-0005-0000-0000-0000582A0000}"/>
    <cellStyle name="Heading 3 2 2 2 4 6 5 6" xfId="10872" xr:uid="{00000000-0005-0000-0000-0000592A0000}"/>
    <cellStyle name="Heading 3 2 2 2 4 6 6" xfId="10873" xr:uid="{00000000-0005-0000-0000-00005A2A0000}"/>
    <cellStyle name="Heading 3 2 2 2 4 6 6 2" xfId="10874" xr:uid="{00000000-0005-0000-0000-00005B2A0000}"/>
    <cellStyle name="Heading 3 2 2 2 4 7" xfId="10875" xr:uid="{00000000-0005-0000-0000-00005C2A0000}"/>
    <cellStyle name="Heading 3 2 2 2 4 7 2" xfId="10876" xr:uid="{00000000-0005-0000-0000-00005D2A0000}"/>
    <cellStyle name="Heading 3 2 2 2 4 7 2 2" xfId="10877" xr:uid="{00000000-0005-0000-0000-00005E2A0000}"/>
    <cellStyle name="Heading 3 2 2 2 4 7 2 2 2" xfId="10878" xr:uid="{00000000-0005-0000-0000-00005F2A0000}"/>
    <cellStyle name="Heading 3 2 2 2 4 7 2 3" xfId="10879" xr:uid="{00000000-0005-0000-0000-0000602A0000}"/>
    <cellStyle name="Heading 3 2 2 2 4 7 2 3 2" xfId="10880" xr:uid="{00000000-0005-0000-0000-0000612A0000}"/>
    <cellStyle name="Heading 3 2 2 2 4 7 2 4" xfId="10881" xr:uid="{00000000-0005-0000-0000-0000622A0000}"/>
    <cellStyle name="Heading 3 2 2 2 4 7 2 4 2" xfId="10882" xr:uid="{00000000-0005-0000-0000-0000632A0000}"/>
    <cellStyle name="Heading 3 2 2 2 4 7 2 5" xfId="10883" xr:uid="{00000000-0005-0000-0000-0000642A0000}"/>
    <cellStyle name="Heading 3 2 2 2 4 7 2 6" xfId="10884" xr:uid="{00000000-0005-0000-0000-0000652A0000}"/>
    <cellStyle name="Heading 3 2 2 2 4 7 2 7" xfId="10885" xr:uid="{00000000-0005-0000-0000-0000662A0000}"/>
    <cellStyle name="Heading 3 2 2 2 4 7 3" xfId="10886" xr:uid="{00000000-0005-0000-0000-0000672A0000}"/>
    <cellStyle name="Heading 3 2 2 2 4 7 3 2" xfId="10887" xr:uid="{00000000-0005-0000-0000-0000682A0000}"/>
    <cellStyle name="Heading 3 2 2 2 4 7 3 2 2" xfId="10888" xr:uid="{00000000-0005-0000-0000-0000692A0000}"/>
    <cellStyle name="Heading 3 2 2 2 4 7 3 3" xfId="10889" xr:uid="{00000000-0005-0000-0000-00006A2A0000}"/>
    <cellStyle name="Heading 3 2 2 2 4 7 3 3 2" xfId="10890" xr:uid="{00000000-0005-0000-0000-00006B2A0000}"/>
    <cellStyle name="Heading 3 2 2 2 4 7 3 4" xfId="10891" xr:uid="{00000000-0005-0000-0000-00006C2A0000}"/>
    <cellStyle name="Heading 3 2 2 2 4 7 3 4 2" xfId="10892" xr:uid="{00000000-0005-0000-0000-00006D2A0000}"/>
    <cellStyle name="Heading 3 2 2 2 4 7 3 5" xfId="10893" xr:uid="{00000000-0005-0000-0000-00006E2A0000}"/>
    <cellStyle name="Heading 3 2 2 2 4 7 3 6" xfId="10894" xr:uid="{00000000-0005-0000-0000-00006F2A0000}"/>
    <cellStyle name="Heading 3 2 2 2 4 7 3 7" xfId="10895" xr:uid="{00000000-0005-0000-0000-0000702A0000}"/>
    <cellStyle name="Heading 3 2 2 2 4 7 4" xfId="10896" xr:uid="{00000000-0005-0000-0000-0000712A0000}"/>
    <cellStyle name="Heading 3 2 2 2 4 7 4 2" xfId="10897" xr:uid="{00000000-0005-0000-0000-0000722A0000}"/>
    <cellStyle name="Heading 3 2 2 2 4 7 4 2 2" xfId="10898" xr:uid="{00000000-0005-0000-0000-0000732A0000}"/>
    <cellStyle name="Heading 3 2 2 2 4 7 4 3" xfId="10899" xr:uid="{00000000-0005-0000-0000-0000742A0000}"/>
    <cellStyle name="Heading 3 2 2 2 4 7 4 3 2" xfId="10900" xr:uid="{00000000-0005-0000-0000-0000752A0000}"/>
    <cellStyle name="Heading 3 2 2 2 4 7 4 4" xfId="10901" xr:uid="{00000000-0005-0000-0000-0000762A0000}"/>
    <cellStyle name="Heading 3 2 2 2 4 7 4 5" xfId="10902" xr:uid="{00000000-0005-0000-0000-0000772A0000}"/>
    <cellStyle name="Heading 3 2 2 2 4 7 4 6" xfId="10903" xr:uid="{00000000-0005-0000-0000-0000782A0000}"/>
    <cellStyle name="Heading 3 2 2 2 4 7 5" xfId="10904" xr:uid="{00000000-0005-0000-0000-0000792A0000}"/>
    <cellStyle name="Heading 3 2 2 2 4 7 5 2" xfId="10905" xr:uid="{00000000-0005-0000-0000-00007A2A0000}"/>
    <cellStyle name="Heading 3 2 2 2 4 8" xfId="10906" xr:uid="{00000000-0005-0000-0000-00007B2A0000}"/>
    <cellStyle name="Heading 3 2 2 2 4 8 2" xfId="10907" xr:uid="{00000000-0005-0000-0000-00007C2A0000}"/>
    <cellStyle name="Heading 3 2 2 2 4 8 2 2" xfId="10908" xr:uid="{00000000-0005-0000-0000-00007D2A0000}"/>
    <cellStyle name="Heading 3 2 2 2 4 8 3" xfId="10909" xr:uid="{00000000-0005-0000-0000-00007E2A0000}"/>
    <cellStyle name="Heading 3 2 2 2 4 8 3 2" xfId="10910" xr:uid="{00000000-0005-0000-0000-00007F2A0000}"/>
    <cellStyle name="Heading 3 2 2 2 4 8 4" xfId="10911" xr:uid="{00000000-0005-0000-0000-0000802A0000}"/>
    <cellStyle name="Heading 3 2 2 2 4 8 4 2" xfId="10912" xr:uid="{00000000-0005-0000-0000-0000812A0000}"/>
    <cellStyle name="Heading 3 2 2 2 4 8 5" xfId="10913" xr:uid="{00000000-0005-0000-0000-0000822A0000}"/>
    <cellStyle name="Heading 3 2 2 2 4 8 6" xfId="10914" xr:uid="{00000000-0005-0000-0000-0000832A0000}"/>
    <cellStyle name="Heading 3 2 2 2 4 8 7" xfId="10915" xr:uid="{00000000-0005-0000-0000-0000842A0000}"/>
    <cellStyle name="Heading 3 2 2 2 4 9" xfId="10916" xr:uid="{00000000-0005-0000-0000-0000852A0000}"/>
    <cellStyle name="Heading 3 2 2 2 4 9 2" xfId="10917" xr:uid="{00000000-0005-0000-0000-0000862A0000}"/>
    <cellStyle name="Heading 3 2 2 2 4 9 2 2" xfId="10918" xr:uid="{00000000-0005-0000-0000-0000872A0000}"/>
    <cellStyle name="Heading 3 2 2 2 4 9 3" xfId="10919" xr:uid="{00000000-0005-0000-0000-0000882A0000}"/>
    <cellStyle name="Heading 3 2 2 2 4 9 3 2" xfId="10920" xr:uid="{00000000-0005-0000-0000-0000892A0000}"/>
    <cellStyle name="Heading 3 2 2 2 4 9 4" xfId="10921" xr:uid="{00000000-0005-0000-0000-00008A2A0000}"/>
    <cellStyle name="Heading 3 2 2 2 4 9 4 2" xfId="10922" xr:uid="{00000000-0005-0000-0000-00008B2A0000}"/>
    <cellStyle name="Heading 3 2 2 2 4 9 5" xfId="10923" xr:uid="{00000000-0005-0000-0000-00008C2A0000}"/>
    <cellStyle name="Heading 3 2 2 2 4 9 6" xfId="10924" xr:uid="{00000000-0005-0000-0000-00008D2A0000}"/>
    <cellStyle name="Heading 3 2 2 2 4 9 7" xfId="10925" xr:uid="{00000000-0005-0000-0000-00008E2A0000}"/>
    <cellStyle name="Heading 3 2 2 2 5" xfId="10926" xr:uid="{00000000-0005-0000-0000-00008F2A0000}"/>
    <cellStyle name="Heading 3 2 2 2 5 2" xfId="10927" xr:uid="{00000000-0005-0000-0000-0000902A0000}"/>
    <cellStyle name="Heading 3 2 2 2 5 2 2" xfId="10928" xr:uid="{00000000-0005-0000-0000-0000912A0000}"/>
    <cellStyle name="Heading 3 2 2 2 5 2 2 2" xfId="10929" xr:uid="{00000000-0005-0000-0000-0000922A0000}"/>
    <cellStyle name="Heading 3 2 2 2 5 2 2 2 2" xfId="10930" xr:uid="{00000000-0005-0000-0000-0000932A0000}"/>
    <cellStyle name="Heading 3 2 2 2 5 2 2 3" xfId="10931" xr:uid="{00000000-0005-0000-0000-0000942A0000}"/>
    <cellStyle name="Heading 3 2 2 2 5 2 2 3 2" xfId="10932" xr:uid="{00000000-0005-0000-0000-0000952A0000}"/>
    <cellStyle name="Heading 3 2 2 2 5 2 2 4" xfId="10933" xr:uid="{00000000-0005-0000-0000-0000962A0000}"/>
    <cellStyle name="Heading 3 2 2 2 5 2 2 4 2" xfId="10934" xr:uid="{00000000-0005-0000-0000-0000972A0000}"/>
    <cellStyle name="Heading 3 2 2 2 5 2 2 5" xfId="10935" xr:uid="{00000000-0005-0000-0000-0000982A0000}"/>
    <cellStyle name="Heading 3 2 2 2 5 2 2 6" xfId="10936" xr:uid="{00000000-0005-0000-0000-0000992A0000}"/>
    <cellStyle name="Heading 3 2 2 2 5 2 2 7" xfId="10937" xr:uid="{00000000-0005-0000-0000-00009A2A0000}"/>
    <cellStyle name="Heading 3 2 2 2 5 2 3" xfId="10938" xr:uid="{00000000-0005-0000-0000-00009B2A0000}"/>
    <cellStyle name="Heading 3 2 2 2 5 2 3 2" xfId="10939" xr:uid="{00000000-0005-0000-0000-00009C2A0000}"/>
    <cellStyle name="Heading 3 2 2 2 5 2 3 2 2" xfId="10940" xr:uid="{00000000-0005-0000-0000-00009D2A0000}"/>
    <cellStyle name="Heading 3 2 2 2 5 2 3 3" xfId="10941" xr:uid="{00000000-0005-0000-0000-00009E2A0000}"/>
    <cellStyle name="Heading 3 2 2 2 5 2 3 3 2" xfId="10942" xr:uid="{00000000-0005-0000-0000-00009F2A0000}"/>
    <cellStyle name="Heading 3 2 2 2 5 2 3 4" xfId="10943" xr:uid="{00000000-0005-0000-0000-0000A02A0000}"/>
    <cellStyle name="Heading 3 2 2 2 5 2 3 4 2" xfId="10944" xr:uid="{00000000-0005-0000-0000-0000A12A0000}"/>
    <cellStyle name="Heading 3 2 2 2 5 2 3 5" xfId="10945" xr:uid="{00000000-0005-0000-0000-0000A22A0000}"/>
    <cellStyle name="Heading 3 2 2 2 5 2 3 6" xfId="10946" xr:uid="{00000000-0005-0000-0000-0000A32A0000}"/>
    <cellStyle name="Heading 3 2 2 2 5 2 3 7" xfId="10947" xr:uid="{00000000-0005-0000-0000-0000A42A0000}"/>
    <cellStyle name="Heading 3 2 2 2 5 2 4" xfId="10948" xr:uid="{00000000-0005-0000-0000-0000A52A0000}"/>
    <cellStyle name="Heading 3 2 2 2 5 2 4 2" xfId="10949" xr:uid="{00000000-0005-0000-0000-0000A62A0000}"/>
    <cellStyle name="Heading 3 2 2 2 5 2 4 2 2" xfId="10950" xr:uid="{00000000-0005-0000-0000-0000A72A0000}"/>
    <cellStyle name="Heading 3 2 2 2 5 2 4 3" xfId="10951" xr:uid="{00000000-0005-0000-0000-0000A82A0000}"/>
    <cellStyle name="Heading 3 2 2 2 5 2 4 3 2" xfId="10952" xr:uid="{00000000-0005-0000-0000-0000A92A0000}"/>
    <cellStyle name="Heading 3 2 2 2 5 2 4 4" xfId="10953" xr:uid="{00000000-0005-0000-0000-0000AA2A0000}"/>
    <cellStyle name="Heading 3 2 2 2 5 2 4 5" xfId="10954" xr:uid="{00000000-0005-0000-0000-0000AB2A0000}"/>
    <cellStyle name="Heading 3 2 2 2 5 2 4 6" xfId="10955" xr:uid="{00000000-0005-0000-0000-0000AC2A0000}"/>
    <cellStyle name="Heading 3 2 2 2 5 2 5" xfId="10956" xr:uid="{00000000-0005-0000-0000-0000AD2A0000}"/>
    <cellStyle name="Heading 3 2 2 2 5 2 5 2" xfId="10957" xr:uid="{00000000-0005-0000-0000-0000AE2A0000}"/>
    <cellStyle name="Heading 3 2 2 2 5 3" xfId="10958" xr:uid="{00000000-0005-0000-0000-0000AF2A0000}"/>
    <cellStyle name="Heading 3 2 2 2 5 3 2" xfId="10959" xr:uid="{00000000-0005-0000-0000-0000B02A0000}"/>
    <cellStyle name="Heading 3 2 2 2 5 3 2 2" xfId="10960" xr:uid="{00000000-0005-0000-0000-0000B12A0000}"/>
    <cellStyle name="Heading 3 2 2 2 5 3 3" xfId="10961" xr:uid="{00000000-0005-0000-0000-0000B22A0000}"/>
    <cellStyle name="Heading 3 2 2 2 5 3 3 2" xfId="10962" xr:uid="{00000000-0005-0000-0000-0000B32A0000}"/>
    <cellStyle name="Heading 3 2 2 2 5 3 4" xfId="10963" xr:uid="{00000000-0005-0000-0000-0000B42A0000}"/>
    <cellStyle name="Heading 3 2 2 2 5 3 4 2" xfId="10964" xr:uid="{00000000-0005-0000-0000-0000B52A0000}"/>
    <cellStyle name="Heading 3 2 2 2 5 3 5" xfId="10965" xr:uid="{00000000-0005-0000-0000-0000B62A0000}"/>
    <cellStyle name="Heading 3 2 2 2 5 3 6" xfId="10966" xr:uid="{00000000-0005-0000-0000-0000B72A0000}"/>
    <cellStyle name="Heading 3 2 2 2 5 3 7" xfId="10967" xr:uid="{00000000-0005-0000-0000-0000B82A0000}"/>
    <cellStyle name="Heading 3 2 2 2 5 4" xfId="10968" xr:uid="{00000000-0005-0000-0000-0000B92A0000}"/>
    <cellStyle name="Heading 3 2 2 2 5 4 2" xfId="10969" xr:uid="{00000000-0005-0000-0000-0000BA2A0000}"/>
    <cellStyle name="Heading 3 2 2 2 5 4 2 2" xfId="10970" xr:uid="{00000000-0005-0000-0000-0000BB2A0000}"/>
    <cellStyle name="Heading 3 2 2 2 5 4 3" xfId="10971" xr:uid="{00000000-0005-0000-0000-0000BC2A0000}"/>
    <cellStyle name="Heading 3 2 2 2 5 4 3 2" xfId="10972" xr:uid="{00000000-0005-0000-0000-0000BD2A0000}"/>
    <cellStyle name="Heading 3 2 2 2 5 4 4" xfId="10973" xr:uid="{00000000-0005-0000-0000-0000BE2A0000}"/>
    <cellStyle name="Heading 3 2 2 2 5 4 4 2" xfId="10974" xr:uid="{00000000-0005-0000-0000-0000BF2A0000}"/>
    <cellStyle name="Heading 3 2 2 2 5 4 5" xfId="10975" xr:uid="{00000000-0005-0000-0000-0000C02A0000}"/>
    <cellStyle name="Heading 3 2 2 2 5 4 6" xfId="10976" xr:uid="{00000000-0005-0000-0000-0000C12A0000}"/>
    <cellStyle name="Heading 3 2 2 2 5 4 7" xfId="10977" xr:uid="{00000000-0005-0000-0000-0000C22A0000}"/>
    <cellStyle name="Heading 3 2 2 2 5 5" xfId="10978" xr:uid="{00000000-0005-0000-0000-0000C32A0000}"/>
    <cellStyle name="Heading 3 2 2 2 5 5 2" xfId="10979" xr:uid="{00000000-0005-0000-0000-0000C42A0000}"/>
    <cellStyle name="Heading 3 2 2 2 5 5 2 2" xfId="10980" xr:uid="{00000000-0005-0000-0000-0000C52A0000}"/>
    <cellStyle name="Heading 3 2 2 2 5 5 3" xfId="10981" xr:uid="{00000000-0005-0000-0000-0000C62A0000}"/>
    <cellStyle name="Heading 3 2 2 2 5 5 3 2" xfId="10982" xr:uid="{00000000-0005-0000-0000-0000C72A0000}"/>
    <cellStyle name="Heading 3 2 2 2 5 5 4" xfId="10983" xr:uid="{00000000-0005-0000-0000-0000C82A0000}"/>
    <cellStyle name="Heading 3 2 2 2 5 5 5" xfId="10984" xr:uid="{00000000-0005-0000-0000-0000C92A0000}"/>
    <cellStyle name="Heading 3 2 2 2 5 5 6" xfId="10985" xr:uid="{00000000-0005-0000-0000-0000CA2A0000}"/>
    <cellStyle name="Heading 3 2 2 2 5 6" xfId="10986" xr:uid="{00000000-0005-0000-0000-0000CB2A0000}"/>
    <cellStyle name="Heading 3 2 2 2 5 6 2" xfId="10987" xr:uid="{00000000-0005-0000-0000-0000CC2A0000}"/>
    <cellStyle name="Heading 3 2 2 2 6" xfId="10988" xr:uid="{00000000-0005-0000-0000-0000CD2A0000}"/>
    <cellStyle name="Heading 3 2 2 2 6 2" xfId="10989" xr:uid="{00000000-0005-0000-0000-0000CE2A0000}"/>
    <cellStyle name="Heading 3 2 2 2 6 2 2" xfId="10990" xr:uid="{00000000-0005-0000-0000-0000CF2A0000}"/>
    <cellStyle name="Heading 3 2 2 2 6 2 2 2" xfId="10991" xr:uid="{00000000-0005-0000-0000-0000D02A0000}"/>
    <cellStyle name="Heading 3 2 2 2 6 2 2 2 2" xfId="10992" xr:uid="{00000000-0005-0000-0000-0000D12A0000}"/>
    <cellStyle name="Heading 3 2 2 2 6 2 2 3" xfId="10993" xr:uid="{00000000-0005-0000-0000-0000D22A0000}"/>
    <cellStyle name="Heading 3 2 2 2 6 2 2 3 2" xfId="10994" xr:uid="{00000000-0005-0000-0000-0000D32A0000}"/>
    <cellStyle name="Heading 3 2 2 2 6 2 2 4" xfId="10995" xr:uid="{00000000-0005-0000-0000-0000D42A0000}"/>
    <cellStyle name="Heading 3 2 2 2 6 2 2 4 2" xfId="10996" xr:uid="{00000000-0005-0000-0000-0000D52A0000}"/>
    <cellStyle name="Heading 3 2 2 2 6 2 2 5" xfId="10997" xr:uid="{00000000-0005-0000-0000-0000D62A0000}"/>
    <cellStyle name="Heading 3 2 2 2 6 2 2 6" xfId="10998" xr:uid="{00000000-0005-0000-0000-0000D72A0000}"/>
    <cellStyle name="Heading 3 2 2 2 6 2 2 7" xfId="10999" xr:uid="{00000000-0005-0000-0000-0000D82A0000}"/>
    <cellStyle name="Heading 3 2 2 2 6 2 3" xfId="11000" xr:uid="{00000000-0005-0000-0000-0000D92A0000}"/>
    <cellStyle name="Heading 3 2 2 2 6 2 3 2" xfId="11001" xr:uid="{00000000-0005-0000-0000-0000DA2A0000}"/>
    <cellStyle name="Heading 3 2 2 2 6 2 3 2 2" xfId="11002" xr:uid="{00000000-0005-0000-0000-0000DB2A0000}"/>
    <cellStyle name="Heading 3 2 2 2 6 2 3 3" xfId="11003" xr:uid="{00000000-0005-0000-0000-0000DC2A0000}"/>
    <cellStyle name="Heading 3 2 2 2 6 2 3 3 2" xfId="11004" xr:uid="{00000000-0005-0000-0000-0000DD2A0000}"/>
    <cellStyle name="Heading 3 2 2 2 6 2 3 4" xfId="11005" xr:uid="{00000000-0005-0000-0000-0000DE2A0000}"/>
    <cellStyle name="Heading 3 2 2 2 6 2 3 4 2" xfId="11006" xr:uid="{00000000-0005-0000-0000-0000DF2A0000}"/>
    <cellStyle name="Heading 3 2 2 2 6 2 3 5" xfId="11007" xr:uid="{00000000-0005-0000-0000-0000E02A0000}"/>
    <cellStyle name="Heading 3 2 2 2 6 2 3 6" xfId="11008" xr:uid="{00000000-0005-0000-0000-0000E12A0000}"/>
    <cellStyle name="Heading 3 2 2 2 6 2 3 7" xfId="11009" xr:uid="{00000000-0005-0000-0000-0000E22A0000}"/>
    <cellStyle name="Heading 3 2 2 2 6 2 4" xfId="11010" xr:uid="{00000000-0005-0000-0000-0000E32A0000}"/>
    <cellStyle name="Heading 3 2 2 2 6 2 4 2" xfId="11011" xr:uid="{00000000-0005-0000-0000-0000E42A0000}"/>
    <cellStyle name="Heading 3 2 2 2 6 2 4 2 2" xfId="11012" xr:uid="{00000000-0005-0000-0000-0000E52A0000}"/>
    <cellStyle name="Heading 3 2 2 2 6 2 4 3" xfId="11013" xr:uid="{00000000-0005-0000-0000-0000E62A0000}"/>
    <cellStyle name="Heading 3 2 2 2 6 2 4 3 2" xfId="11014" xr:uid="{00000000-0005-0000-0000-0000E72A0000}"/>
    <cellStyle name="Heading 3 2 2 2 6 2 4 4" xfId="11015" xr:uid="{00000000-0005-0000-0000-0000E82A0000}"/>
    <cellStyle name="Heading 3 2 2 2 6 2 4 5" xfId="11016" xr:uid="{00000000-0005-0000-0000-0000E92A0000}"/>
    <cellStyle name="Heading 3 2 2 2 6 2 4 6" xfId="11017" xr:uid="{00000000-0005-0000-0000-0000EA2A0000}"/>
    <cellStyle name="Heading 3 2 2 2 6 2 5" xfId="11018" xr:uid="{00000000-0005-0000-0000-0000EB2A0000}"/>
    <cellStyle name="Heading 3 2 2 2 6 2 5 2" xfId="11019" xr:uid="{00000000-0005-0000-0000-0000EC2A0000}"/>
    <cellStyle name="Heading 3 2 2 2 6 3" xfId="11020" xr:uid="{00000000-0005-0000-0000-0000ED2A0000}"/>
    <cellStyle name="Heading 3 2 2 2 6 3 2" xfId="11021" xr:uid="{00000000-0005-0000-0000-0000EE2A0000}"/>
    <cellStyle name="Heading 3 2 2 2 6 3 2 2" xfId="11022" xr:uid="{00000000-0005-0000-0000-0000EF2A0000}"/>
    <cellStyle name="Heading 3 2 2 2 6 3 3" xfId="11023" xr:uid="{00000000-0005-0000-0000-0000F02A0000}"/>
    <cellStyle name="Heading 3 2 2 2 6 3 3 2" xfId="11024" xr:uid="{00000000-0005-0000-0000-0000F12A0000}"/>
    <cellStyle name="Heading 3 2 2 2 6 3 4" xfId="11025" xr:uid="{00000000-0005-0000-0000-0000F22A0000}"/>
    <cellStyle name="Heading 3 2 2 2 6 3 4 2" xfId="11026" xr:uid="{00000000-0005-0000-0000-0000F32A0000}"/>
    <cellStyle name="Heading 3 2 2 2 6 3 5" xfId="11027" xr:uid="{00000000-0005-0000-0000-0000F42A0000}"/>
    <cellStyle name="Heading 3 2 2 2 6 3 6" xfId="11028" xr:uid="{00000000-0005-0000-0000-0000F52A0000}"/>
    <cellStyle name="Heading 3 2 2 2 6 3 7" xfId="11029" xr:uid="{00000000-0005-0000-0000-0000F62A0000}"/>
    <cellStyle name="Heading 3 2 2 2 6 4" xfId="11030" xr:uid="{00000000-0005-0000-0000-0000F72A0000}"/>
    <cellStyle name="Heading 3 2 2 2 6 4 2" xfId="11031" xr:uid="{00000000-0005-0000-0000-0000F82A0000}"/>
    <cellStyle name="Heading 3 2 2 2 6 4 2 2" xfId="11032" xr:uid="{00000000-0005-0000-0000-0000F92A0000}"/>
    <cellStyle name="Heading 3 2 2 2 6 4 3" xfId="11033" xr:uid="{00000000-0005-0000-0000-0000FA2A0000}"/>
    <cellStyle name="Heading 3 2 2 2 6 4 3 2" xfId="11034" xr:uid="{00000000-0005-0000-0000-0000FB2A0000}"/>
    <cellStyle name="Heading 3 2 2 2 6 4 4" xfId="11035" xr:uid="{00000000-0005-0000-0000-0000FC2A0000}"/>
    <cellStyle name="Heading 3 2 2 2 6 4 4 2" xfId="11036" xr:uid="{00000000-0005-0000-0000-0000FD2A0000}"/>
    <cellStyle name="Heading 3 2 2 2 6 4 5" xfId="11037" xr:uid="{00000000-0005-0000-0000-0000FE2A0000}"/>
    <cellStyle name="Heading 3 2 2 2 6 4 6" xfId="11038" xr:uid="{00000000-0005-0000-0000-0000FF2A0000}"/>
    <cellStyle name="Heading 3 2 2 2 6 4 7" xfId="11039" xr:uid="{00000000-0005-0000-0000-0000002B0000}"/>
    <cellStyle name="Heading 3 2 2 2 6 5" xfId="11040" xr:uid="{00000000-0005-0000-0000-0000012B0000}"/>
    <cellStyle name="Heading 3 2 2 2 6 5 2" xfId="11041" xr:uid="{00000000-0005-0000-0000-0000022B0000}"/>
    <cellStyle name="Heading 3 2 2 2 6 5 2 2" xfId="11042" xr:uid="{00000000-0005-0000-0000-0000032B0000}"/>
    <cellStyle name="Heading 3 2 2 2 6 5 3" xfId="11043" xr:uid="{00000000-0005-0000-0000-0000042B0000}"/>
    <cellStyle name="Heading 3 2 2 2 6 5 3 2" xfId="11044" xr:uid="{00000000-0005-0000-0000-0000052B0000}"/>
    <cellStyle name="Heading 3 2 2 2 6 5 4" xfId="11045" xr:uid="{00000000-0005-0000-0000-0000062B0000}"/>
    <cellStyle name="Heading 3 2 2 2 6 5 5" xfId="11046" xr:uid="{00000000-0005-0000-0000-0000072B0000}"/>
    <cellStyle name="Heading 3 2 2 2 6 5 6" xfId="11047" xr:uid="{00000000-0005-0000-0000-0000082B0000}"/>
    <cellStyle name="Heading 3 2 2 2 6 6" xfId="11048" xr:uid="{00000000-0005-0000-0000-0000092B0000}"/>
    <cellStyle name="Heading 3 2 2 2 6 6 2" xfId="11049" xr:uid="{00000000-0005-0000-0000-00000A2B0000}"/>
    <cellStyle name="Heading 3 2 2 2 7" xfId="11050" xr:uid="{00000000-0005-0000-0000-00000B2B0000}"/>
    <cellStyle name="Heading 3 2 2 2 7 2" xfId="11051" xr:uid="{00000000-0005-0000-0000-00000C2B0000}"/>
    <cellStyle name="Heading 3 2 2 2 7 2 2" xfId="11052" xr:uid="{00000000-0005-0000-0000-00000D2B0000}"/>
    <cellStyle name="Heading 3 2 2 2 7 2 2 2" xfId="11053" xr:uid="{00000000-0005-0000-0000-00000E2B0000}"/>
    <cellStyle name="Heading 3 2 2 2 7 2 2 2 2" xfId="11054" xr:uid="{00000000-0005-0000-0000-00000F2B0000}"/>
    <cellStyle name="Heading 3 2 2 2 7 2 2 3" xfId="11055" xr:uid="{00000000-0005-0000-0000-0000102B0000}"/>
    <cellStyle name="Heading 3 2 2 2 7 2 2 3 2" xfId="11056" xr:uid="{00000000-0005-0000-0000-0000112B0000}"/>
    <cellStyle name="Heading 3 2 2 2 7 2 2 4" xfId="11057" xr:uid="{00000000-0005-0000-0000-0000122B0000}"/>
    <cellStyle name="Heading 3 2 2 2 7 2 2 4 2" xfId="11058" xr:uid="{00000000-0005-0000-0000-0000132B0000}"/>
    <cellStyle name="Heading 3 2 2 2 7 2 2 5" xfId="11059" xr:uid="{00000000-0005-0000-0000-0000142B0000}"/>
    <cellStyle name="Heading 3 2 2 2 7 2 2 6" xfId="11060" xr:uid="{00000000-0005-0000-0000-0000152B0000}"/>
    <cellStyle name="Heading 3 2 2 2 7 2 2 7" xfId="11061" xr:uid="{00000000-0005-0000-0000-0000162B0000}"/>
    <cellStyle name="Heading 3 2 2 2 7 2 3" xfId="11062" xr:uid="{00000000-0005-0000-0000-0000172B0000}"/>
    <cellStyle name="Heading 3 2 2 2 7 2 3 2" xfId="11063" xr:uid="{00000000-0005-0000-0000-0000182B0000}"/>
    <cellStyle name="Heading 3 2 2 2 7 2 3 2 2" xfId="11064" xr:uid="{00000000-0005-0000-0000-0000192B0000}"/>
    <cellStyle name="Heading 3 2 2 2 7 2 3 3" xfId="11065" xr:uid="{00000000-0005-0000-0000-00001A2B0000}"/>
    <cellStyle name="Heading 3 2 2 2 7 2 3 3 2" xfId="11066" xr:uid="{00000000-0005-0000-0000-00001B2B0000}"/>
    <cellStyle name="Heading 3 2 2 2 7 2 3 4" xfId="11067" xr:uid="{00000000-0005-0000-0000-00001C2B0000}"/>
    <cellStyle name="Heading 3 2 2 2 7 2 3 4 2" xfId="11068" xr:uid="{00000000-0005-0000-0000-00001D2B0000}"/>
    <cellStyle name="Heading 3 2 2 2 7 2 3 5" xfId="11069" xr:uid="{00000000-0005-0000-0000-00001E2B0000}"/>
    <cellStyle name="Heading 3 2 2 2 7 2 3 6" xfId="11070" xr:uid="{00000000-0005-0000-0000-00001F2B0000}"/>
    <cellStyle name="Heading 3 2 2 2 7 2 3 7" xfId="11071" xr:uid="{00000000-0005-0000-0000-0000202B0000}"/>
    <cellStyle name="Heading 3 2 2 2 7 2 4" xfId="11072" xr:uid="{00000000-0005-0000-0000-0000212B0000}"/>
    <cellStyle name="Heading 3 2 2 2 7 2 4 2" xfId="11073" xr:uid="{00000000-0005-0000-0000-0000222B0000}"/>
    <cellStyle name="Heading 3 2 2 2 7 2 4 2 2" xfId="11074" xr:uid="{00000000-0005-0000-0000-0000232B0000}"/>
    <cellStyle name="Heading 3 2 2 2 7 2 4 3" xfId="11075" xr:uid="{00000000-0005-0000-0000-0000242B0000}"/>
    <cellStyle name="Heading 3 2 2 2 7 2 4 3 2" xfId="11076" xr:uid="{00000000-0005-0000-0000-0000252B0000}"/>
    <cellStyle name="Heading 3 2 2 2 7 2 4 4" xfId="11077" xr:uid="{00000000-0005-0000-0000-0000262B0000}"/>
    <cellStyle name="Heading 3 2 2 2 7 2 4 5" xfId="11078" xr:uid="{00000000-0005-0000-0000-0000272B0000}"/>
    <cellStyle name="Heading 3 2 2 2 7 2 4 6" xfId="11079" xr:uid="{00000000-0005-0000-0000-0000282B0000}"/>
    <cellStyle name="Heading 3 2 2 2 7 2 5" xfId="11080" xr:uid="{00000000-0005-0000-0000-0000292B0000}"/>
    <cellStyle name="Heading 3 2 2 2 7 2 5 2" xfId="11081" xr:uid="{00000000-0005-0000-0000-00002A2B0000}"/>
    <cellStyle name="Heading 3 2 2 2 7 3" xfId="11082" xr:uid="{00000000-0005-0000-0000-00002B2B0000}"/>
    <cellStyle name="Heading 3 2 2 2 7 3 2" xfId="11083" xr:uid="{00000000-0005-0000-0000-00002C2B0000}"/>
    <cellStyle name="Heading 3 2 2 2 7 3 2 2" xfId="11084" xr:uid="{00000000-0005-0000-0000-00002D2B0000}"/>
    <cellStyle name="Heading 3 2 2 2 7 3 3" xfId="11085" xr:uid="{00000000-0005-0000-0000-00002E2B0000}"/>
    <cellStyle name="Heading 3 2 2 2 7 3 3 2" xfId="11086" xr:uid="{00000000-0005-0000-0000-00002F2B0000}"/>
    <cellStyle name="Heading 3 2 2 2 7 3 4" xfId="11087" xr:uid="{00000000-0005-0000-0000-0000302B0000}"/>
    <cellStyle name="Heading 3 2 2 2 7 3 4 2" xfId="11088" xr:uid="{00000000-0005-0000-0000-0000312B0000}"/>
    <cellStyle name="Heading 3 2 2 2 7 3 5" xfId="11089" xr:uid="{00000000-0005-0000-0000-0000322B0000}"/>
    <cellStyle name="Heading 3 2 2 2 7 3 6" xfId="11090" xr:uid="{00000000-0005-0000-0000-0000332B0000}"/>
    <cellStyle name="Heading 3 2 2 2 7 3 7" xfId="11091" xr:uid="{00000000-0005-0000-0000-0000342B0000}"/>
    <cellStyle name="Heading 3 2 2 2 7 4" xfId="11092" xr:uid="{00000000-0005-0000-0000-0000352B0000}"/>
    <cellStyle name="Heading 3 2 2 2 7 4 2" xfId="11093" xr:uid="{00000000-0005-0000-0000-0000362B0000}"/>
    <cellStyle name="Heading 3 2 2 2 7 4 2 2" xfId="11094" xr:uid="{00000000-0005-0000-0000-0000372B0000}"/>
    <cellStyle name="Heading 3 2 2 2 7 4 3" xfId="11095" xr:uid="{00000000-0005-0000-0000-0000382B0000}"/>
    <cellStyle name="Heading 3 2 2 2 7 4 3 2" xfId="11096" xr:uid="{00000000-0005-0000-0000-0000392B0000}"/>
    <cellStyle name="Heading 3 2 2 2 7 4 4" xfId="11097" xr:uid="{00000000-0005-0000-0000-00003A2B0000}"/>
    <cellStyle name="Heading 3 2 2 2 7 4 4 2" xfId="11098" xr:uid="{00000000-0005-0000-0000-00003B2B0000}"/>
    <cellStyle name="Heading 3 2 2 2 7 4 5" xfId="11099" xr:uid="{00000000-0005-0000-0000-00003C2B0000}"/>
    <cellStyle name="Heading 3 2 2 2 7 4 6" xfId="11100" xr:uid="{00000000-0005-0000-0000-00003D2B0000}"/>
    <cellStyle name="Heading 3 2 2 2 7 4 7" xfId="11101" xr:uid="{00000000-0005-0000-0000-00003E2B0000}"/>
    <cellStyle name="Heading 3 2 2 2 7 5" xfId="11102" xr:uid="{00000000-0005-0000-0000-00003F2B0000}"/>
    <cellStyle name="Heading 3 2 2 2 7 5 2" xfId="11103" xr:uid="{00000000-0005-0000-0000-0000402B0000}"/>
    <cellStyle name="Heading 3 2 2 2 7 5 2 2" xfId="11104" xr:uid="{00000000-0005-0000-0000-0000412B0000}"/>
    <cellStyle name="Heading 3 2 2 2 7 5 3" xfId="11105" xr:uid="{00000000-0005-0000-0000-0000422B0000}"/>
    <cellStyle name="Heading 3 2 2 2 7 5 3 2" xfId="11106" xr:uid="{00000000-0005-0000-0000-0000432B0000}"/>
    <cellStyle name="Heading 3 2 2 2 7 5 4" xfId="11107" xr:uid="{00000000-0005-0000-0000-0000442B0000}"/>
    <cellStyle name="Heading 3 2 2 2 7 5 5" xfId="11108" xr:uid="{00000000-0005-0000-0000-0000452B0000}"/>
    <cellStyle name="Heading 3 2 2 2 7 5 6" xfId="11109" xr:uid="{00000000-0005-0000-0000-0000462B0000}"/>
    <cellStyle name="Heading 3 2 2 2 7 6" xfId="11110" xr:uid="{00000000-0005-0000-0000-0000472B0000}"/>
    <cellStyle name="Heading 3 2 2 2 7 6 2" xfId="11111" xr:uid="{00000000-0005-0000-0000-0000482B0000}"/>
    <cellStyle name="Heading 3 2 2 2 8" xfId="11112" xr:uid="{00000000-0005-0000-0000-0000492B0000}"/>
    <cellStyle name="Heading 3 2 2 2 8 2" xfId="11113" xr:uid="{00000000-0005-0000-0000-00004A2B0000}"/>
    <cellStyle name="Heading 3 2 2 2 8 2 2" xfId="11114" xr:uid="{00000000-0005-0000-0000-00004B2B0000}"/>
    <cellStyle name="Heading 3 2 2 2 8 2 2 2" xfId="11115" xr:uid="{00000000-0005-0000-0000-00004C2B0000}"/>
    <cellStyle name="Heading 3 2 2 2 8 2 2 2 2" xfId="11116" xr:uid="{00000000-0005-0000-0000-00004D2B0000}"/>
    <cellStyle name="Heading 3 2 2 2 8 2 2 3" xfId="11117" xr:uid="{00000000-0005-0000-0000-00004E2B0000}"/>
    <cellStyle name="Heading 3 2 2 2 8 2 2 3 2" xfId="11118" xr:uid="{00000000-0005-0000-0000-00004F2B0000}"/>
    <cellStyle name="Heading 3 2 2 2 8 2 2 4" xfId="11119" xr:uid="{00000000-0005-0000-0000-0000502B0000}"/>
    <cellStyle name="Heading 3 2 2 2 8 2 2 4 2" xfId="11120" xr:uid="{00000000-0005-0000-0000-0000512B0000}"/>
    <cellStyle name="Heading 3 2 2 2 8 2 2 5" xfId="11121" xr:uid="{00000000-0005-0000-0000-0000522B0000}"/>
    <cellStyle name="Heading 3 2 2 2 8 2 2 6" xfId="11122" xr:uid="{00000000-0005-0000-0000-0000532B0000}"/>
    <cellStyle name="Heading 3 2 2 2 8 2 2 7" xfId="11123" xr:uid="{00000000-0005-0000-0000-0000542B0000}"/>
    <cellStyle name="Heading 3 2 2 2 8 2 3" xfId="11124" xr:uid="{00000000-0005-0000-0000-0000552B0000}"/>
    <cellStyle name="Heading 3 2 2 2 8 2 3 2" xfId="11125" xr:uid="{00000000-0005-0000-0000-0000562B0000}"/>
    <cellStyle name="Heading 3 2 2 2 8 2 3 2 2" xfId="11126" xr:uid="{00000000-0005-0000-0000-0000572B0000}"/>
    <cellStyle name="Heading 3 2 2 2 8 2 3 3" xfId="11127" xr:uid="{00000000-0005-0000-0000-0000582B0000}"/>
    <cellStyle name="Heading 3 2 2 2 8 2 3 3 2" xfId="11128" xr:uid="{00000000-0005-0000-0000-0000592B0000}"/>
    <cellStyle name="Heading 3 2 2 2 8 2 3 4" xfId="11129" xr:uid="{00000000-0005-0000-0000-00005A2B0000}"/>
    <cellStyle name="Heading 3 2 2 2 8 2 3 4 2" xfId="11130" xr:uid="{00000000-0005-0000-0000-00005B2B0000}"/>
    <cellStyle name="Heading 3 2 2 2 8 2 3 5" xfId="11131" xr:uid="{00000000-0005-0000-0000-00005C2B0000}"/>
    <cellStyle name="Heading 3 2 2 2 8 2 3 6" xfId="11132" xr:uid="{00000000-0005-0000-0000-00005D2B0000}"/>
    <cellStyle name="Heading 3 2 2 2 8 2 3 7" xfId="11133" xr:uid="{00000000-0005-0000-0000-00005E2B0000}"/>
    <cellStyle name="Heading 3 2 2 2 8 2 4" xfId="11134" xr:uid="{00000000-0005-0000-0000-00005F2B0000}"/>
    <cellStyle name="Heading 3 2 2 2 8 2 4 2" xfId="11135" xr:uid="{00000000-0005-0000-0000-0000602B0000}"/>
    <cellStyle name="Heading 3 2 2 2 8 2 4 2 2" xfId="11136" xr:uid="{00000000-0005-0000-0000-0000612B0000}"/>
    <cellStyle name="Heading 3 2 2 2 8 2 4 3" xfId="11137" xr:uid="{00000000-0005-0000-0000-0000622B0000}"/>
    <cellStyle name="Heading 3 2 2 2 8 2 4 3 2" xfId="11138" xr:uid="{00000000-0005-0000-0000-0000632B0000}"/>
    <cellStyle name="Heading 3 2 2 2 8 2 4 4" xfId="11139" xr:uid="{00000000-0005-0000-0000-0000642B0000}"/>
    <cellStyle name="Heading 3 2 2 2 8 2 4 5" xfId="11140" xr:uid="{00000000-0005-0000-0000-0000652B0000}"/>
    <cellStyle name="Heading 3 2 2 2 8 2 4 6" xfId="11141" xr:uid="{00000000-0005-0000-0000-0000662B0000}"/>
    <cellStyle name="Heading 3 2 2 2 8 2 5" xfId="11142" xr:uid="{00000000-0005-0000-0000-0000672B0000}"/>
    <cellStyle name="Heading 3 2 2 2 8 2 5 2" xfId="11143" xr:uid="{00000000-0005-0000-0000-0000682B0000}"/>
    <cellStyle name="Heading 3 2 2 2 8 3" xfId="11144" xr:uid="{00000000-0005-0000-0000-0000692B0000}"/>
    <cellStyle name="Heading 3 2 2 2 8 3 2" xfId="11145" xr:uid="{00000000-0005-0000-0000-00006A2B0000}"/>
    <cellStyle name="Heading 3 2 2 2 8 3 2 2" xfId="11146" xr:uid="{00000000-0005-0000-0000-00006B2B0000}"/>
    <cellStyle name="Heading 3 2 2 2 8 3 3" xfId="11147" xr:uid="{00000000-0005-0000-0000-00006C2B0000}"/>
    <cellStyle name="Heading 3 2 2 2 8 3 3 2" xfId="11148" xr:uid="{00000000-0005-0000-0000-00006D2B0000}"/>
    <cellStyle name="Heading 3 2 2 2 8 3 4" xfId="11149" xr:uid="{00000000-0005-0000-0000-00006E2B0000}"/>
    <cellStyle name="Heading 3 2 2 2 8 3 4 2" xfId="11150" xr:uid="{00000000-0005-0000-0000-00006F2B0000}"/>
    <cellStyle name="Heading 3 2 2 2 8 3 5" xfId="11151" xr:uid="{00000000-0005-0000-0000-0000702B0000}"/>
    <cellStyle name="Heading 3 2 2 2 8 3 6" xfId="11152" xr:uid="{00000000-0005-0000-0000-0000712B0000}"/>
    <cellStyle name="Heading 3 2 2 2 8 3 7" xfId="11153" xr:uid="{00000000-0005-0000-0000-0000722B0000}"/>
    <cellStyle name="Heading 3 2 2 2 8 4" xfId="11154" xr:uid="{00000000-0005-0000-0000-0000732B0000}"/>
    <cellStyle name="Heading 3 2 2 2 8 4 2" xfId="11155" xr:uid="{00000000-0005-0000-0000-0000742B0000}"/>
    <cellStyle name="Heading 3 2 2 2 8 4 2 2" xfId="11156" xr:uid="{00000000-0005-0000-0000-0000752B0000}"/>
    <cellStyle name="Heading 3 2 2 2 8 4 3" xfId="11157" xr:uid="{00000000-0005-0000-0000-0000762B0000}"/>
    <cellStyle name="Heading 3 2 2 2 8 4 3 2" xfId="11158" xr:uid="{00000000-0005-0000-0000-0000772B0000}"/>
    <cellStyle name="Heading 3 2 2 2 8 4 4" xfId="11159" xr:uid="{00000000-0005-0000-0000-0000782B0000}"/>
    <cellStyle name="Heading 3 2 2 2 8 4 4 2" xfId="11160" xr:uid="{00000000-0005-0000-0000-0000792B0000}"/>
    <cellStyle name="Heading 3 2 2 2 8 4 5" xfId="11161" xr:uid="{00000000-0005-0000-0000-00007A2B0000}"/>
    <cellStyle name="Heading 3 2 2 2 8 4 6" xfId="11162" xr:uid="{00000000-0005-0000-0000-00007B2B0000}"/>
    <cellStyle name="Heading 3 2 2 2 8 4 7" xfId="11163" xr:uid="{00000000-0005-0000-0000-00007C2B0000}"/>
    <cellStyle name="Heading 3 2 2 2 8 5" xfId="11164" xr:uid="{00000000-0005-0000-0000-00007D2B0000}"/>
    <cellStyle name="Heading 3 2 2 2 8 5 2" xfId="11165" xr:uid="{00000000-0005-0000-0000-00007E2B0000}"/>
    <cellStyle name="Heading 3 2 2 2 8 5 2 2" xfId="11166" xr:uid="{00000000-0005-0000-0000-00007F2B0000}"/>
    <cellStyle name="Heading 3 2 2 2 8 5 3" xfId="11167" xr:uid="{00000000-0005-0000-0000-0000802B0000}"/>
    <cellStyle name="Heading 3 2 2 2 8 5 3 2" xfId="11168" xr:uid="{00000000-0005-0000-0000-0000812B0000}"/>
    <cellStyle name="Heading 3 2 2 2 8 5 4" xfId="11169" xr:uid="{00000000-0005-0000-0000-0000822B0000}"/>
    <cellStyle name="Heading 3 2 2 2 8 5 5" xfId="11170" xr:uid="{00000000-0005-0000-0000-0000832B0000}"/>
    <cellStyle name="Heading 3 2 2 2 8 5 6" xfId="11171" xr:uid="{00000000-0005-0000-0000-0000842B0000}"/>
    <cellStyle name="Heading 3 2 2 2 8 6" xfId="11172" xr:uid="{00000000-0005-0000-0000-0000852B0000}"/>
    <cellStyle name="Heading 3 2 2 2 8 6 2" xfId="11173" xr:uid="{00000000-0005-0000-0000-0000862B0000}"/>
    <cellStyle name="Heading 3 2 2 2 9" xfId="11174" xr:uid="{00000000-0005-0000-0000-0000872B0000}"/>
    <cellStyle name="Heading 3 2 2 2 9 2" xfId="11175" xr:uid="{00000000-0005-0000-0000-0000882B0000}"/>
    <cellStyle name="Heading 3 2 2 2 9 2 2" xfId="11176" xr:uid="{00000000-0005-0000-0000-0000892B0000}"/>
    <cellStyle name="Heading 3 2 2 2 9 2 2 2" xfId="11177" xr:uid="{00000000-0005-0000-0000-00008A2B0000}"/>
    <cellStyle name="Heading 3 2 2 2 9 2 3" xfId="11178" xr:uid="{00000000-0005-0000-0000-00008B2B0000}"/>
    <cellStyle name="Heading 3 2 2 2 9 2 3 2" xfId="11179" xr:uid="{00000000-0005-0000-0000-00008C2B0000}"/>
    <cellStyle name="Heading 3 2 2 2 9 2 4" xfId="11180" xr:uid="{00000000-0005-0000-0000-00008D2B0000}"/>
    <cellStyle name="Heading 3 2 2 2 9 2 4 2" xfId="11181" xr:uid="{00000000-0005-0000-0000-00008E2B0000}"/>
    <cellStyle name="Heading 3 2 2 2 9 2 5" xfId="11182" xr:uid="{00000000-0005-0000-0000-00008F2B0000}"/>
    <cellStyle name="Heading 3 2 2 2 9 2 6" xfId="11183" xr:uid="{00000000-0005-0000-0000-0000902B0000}"/>
    <cellStyle name="Heading 3 2 2 2 9 2 7" xfId="11184" xr:uid="{00000000-0005-0000-0000-0000912B0000}"/>
    <cellStyle name="Heading 3 2 2 2 9 3" xfId="11185" xr:uid="{00000000-0005-0000-0000-0000922B0000}"/>
    <cellStyle name="Heading 3 2 2 2 9 3 2" xfId="11186" xr:uid="{00000000-0005-0000-0000-0000932B0000}"/>
    <cellStyle name="Heading 3 2 2 2 9 4" xfId="11187" xr:uid="{00000000-0005-0000-0000-0000942B0000}"/>
    <cellStyle name="Heading 3 2 2 2 9 4 2" xfId="11188" xr:uid="{00000000-0005-0000-0000-0000952B0000}"/>
    <cellStyle name="Heading 3 2 2 2 9 5" xfId="11189" xr:uid="{00000000-0005-0000-0000-0000962B0000}"/>
    <cellStyle name="Heading 3 2 2 2 9 5 2" xfId="11190" xr:uid="{00000000-0005-0000-0000-0000972B0000}"/>
    <cellStyle name="Heading 3 2 2 2 9 6" xfId="11191" xr:uid="{00000000-0005-0000-0000-0000982B0000}"/>
    <cellStyle name="Heading 3 2 2 2 9 7" xfId="11192" xr:uid="{00000000-0005-0000-0000-0000992B0000}"/>
    <cellStyle name="Heading 3 2 2 2 9 8" xfId="11193" xr:uid="{00000000-0005-0000-0000-00009A2B0000}"/>
    <cellStyle name="Heading 3 2 2 3" xfId="11194" xr:uid="{00000000-0005-0000-0000-00009B2B0000}"/>
    <cellStyle name="Heading 3 2 2 3 10" xfId="11195" xr:uid="{00000000-0005-0000-0000-00009C2B0000}"/>
    <cellStyle name="Heading 3 2 2 3 10 2" xfId="11196" xr:uid="{00000000-0005-0000-0000-00009D2B0000}"/>
    <cellStyle name="Heading 3 2 2 3 10 2 2" xfId="11197" xr:uid="{00000000-0005-0000-0000-00009E2B0000}"/>
    <cellStyle name="Heading 3 2 2 3 10 3" xfId="11198" xr:uid="{00000000-0005-0000-0000-00009F2B0000}"/>
    <cellStyle name="Heading 3 2 2 3 10 3 2" xfId="11199" xr:uid="{00000000-0005-0000-0000-0000A02B0000}"/>
    <cellStyle name="Heading 3 2 2 3 10 4" xfId="11200" xr:uid="{00000000-0005-0000-0000-0000A12B0000}"/>
    <cellStyle name="Heading 3 2 2 3 10 4 2" xfId="11201" xr:uid="{00000000-0005-0000-0000-0000A22B0000}"/>
    <cellStyle name="Heading 3 2 2 3 10 5" xfId="11202" xr:uid="{00000000-0005-0000-0000-0000A32B0000}"/>
    <cellStyle name="Heading 3 2 2 3 10 6" xfId="11203" xr:uid="{00000000-0005-0000-0000-0000A42B0000}"/>
    <cellStyle name="Heading 3 2 2 3 10 7" xfId="11204" xr:uid="{00000000-0005-0000-0000-0000A52B0000}"/>
    <cellStyle name="Heading 3 2 2 3 11" xfId="11205" xr:uid="{00000000-0005-0000-0000-0000A62B0000}"/>
    <cellStyle name="Heading 3 2 2 3 11 2" xfId="11206" xr:uid="{00000000-0005-0000-0000-0000A72B0000}"/>
    <cellStyle name="Heading 3 2 2 3 11 2 2" xfId="11207" xr:uid="{00000000-0005-0000-0000-0000A82B0000}"/>
    <cellStyle name="Heading 3 2 2 3 11 3" xfId="11208" xr:uid="{00000000-0005-0000-0000-0000A92B0000}"/>
    <cellStyle name="Heading 3 2 2 3 11 3 2" xfId="11209" xr:uid="{00000000-0005-0000-0000-0000AA2B0000}"/>
    <cellStyle name="Heading 3 2 2 3 11 4" xfId="11210" xr:uid="{00000000-0005-0000-0000-0000AB2B0000}"/>
    <cellStyle name="Heading 3 2 2 3 11 4 2" xfId="11211" xr:uid="{00000000-0005-0000-0000-0000AC2B0000}"/>
    <cellStyle name="Heading 3 2 2 3 11 5" xfId="11212" xr:uid="{00000000-0005-0000-0000-0000AD2B0000}"/>
    <cellStyle name="Heading 3 2 2 3 11 6" xfId="11213" xr:uid="{00000000-0005-0000-0000-0000AE2B0000}"/>
    <cellStyle name="Heading 3 2 2 3 11 7" xfId="11214" xr:uid="{00000000-0005-0000-0000-0000AF2B0000}"/>
    <cellStyle name="Heading 3 2 2 3 12" xfId="11215" xr:uid="{00000000-0005-0000-0000-0000B02B0000}"/>
    <cellStyle name="Heading 3 2 2 3 12 2" xfId="11216" xr:uid="{00000000-0005-0000-0000-0000B12B0000}"/>
    <cellStyle name="Heading 3 2 2 3 12 2 2" xfId="11217" xr:uid="{00000000-0005-0000-0000-0000B22B0000}"/>
    <cellStyle name="Heading 3 2 2 3 12 3" xfId="11218" xr:uid="{00000000-0005-0000-0000-0000B32B0000}"/>
    <cellStyle name="Heading 3 2 2 3 12 3 2" xfId="11219" xr:uid="{00000000-0005-0000-0000-0000B42B0000}"/>
    <cellStyle name="Heading 3 2 2 3 12 4" xfId="11220" xr:uid="{00000000-0005-0000-0000-0000B52B0000}"/>
    <cellStyle name="Heading 3 2 2 3 12 5" xfId="11221" xr:uid="{00000000-0005-0000-0000-0000B62B0000}"/>
    <cellStyle name="Heading 3 2 2 3 12 6" xfId="11222" xr:uid="{00000000-0005-0000-0000-0000B72B0000}"/>
    <cellStyle name="Heading 3 2 2 3 13" xfId="11223" xr:uid="{00000000-0005-0000-0000-0000B82B0000}"/>
    <cellStyle name="Heading 3 2 2 3 13 2" xfId="11224" xr:uid="{00000000-0005-0000-0000-0000B92B0000}"/>
    <cellStyle name="Heading 3 2 2 3 14" xfId="11225" xr:uid="{00000000-0005-0000-0000-0000BA2B0000}"/>
    <cellStyle name="Heading 3 2 2 3 2" xfId="11226" xr:uid="{00000000-0005-0000-0000-0000BB2B0000}"/>
    <cellStyle name="Heading 3 2 2 3 2 10" xfId="11227" xr:uid="{00000000-0005-0000-0000-0000BC2B0000}"/>
    <cellStyle name="Heading 3 2 2 3 2 10 2" xfId="11228" xr:uid="{00000000-0005-0000-0000-0000BD2B0000}"/>
    <cellStyle name="Heading 3 2 2 3 2 10 2 2" xfId="11229" xr:uid="{00000000-0005-0000-0000-0000BE2B0000}"/>
    <cellStyle name="Heading 3 2 2 3 2 10 3" xfId="11230" xr:uid="{00000000-0005-0000-0000-0000BF2B0000}"/>
    <cellStyle name="Heading 3 2 2 3 2 10 3 2" xfId="11231" xr:uid="{00000000-0005-0000-0000-0000C02B0000}"/>
    <cellStyle name="Heading 3 2 2 3 2 10 4" xfId="11232" xr:uid="{00000000-0005-0000-0000-0000C12B0000}"/>
    <cellStyle name="Heading 3 2 2 3 2 10 5" xfId="11233" xr:uid="{00000000-0005-0000-0000-0000C22B0000}"/>
    <cellStyle name="Heading 3 2 2 3 2 10 6" xfId="11234" xr:uid="{00000000-0005-0000-0000-0000C32B0000}"/>
    <cellStyle name="Heading 3 2 2 3 2 11" xfId="11235" xr:uid="{00000000-0005-0000-0000-0000C42B0000}"/>
    <cellStyle name="Heading 3 2 2 3 2 11 2" xfId="11236" xr:uid="{00000000-0005-0000-0000-0000C52B0000}"/>
    <cellStyle name="Heading 3 2 2 3 2 12" xfId="11237" xr:uid="{00000000-0005-0000-0000-0000C62B0000}"/>
    <cellStyle name="Heading 3 2 2 3 2 2" xfId="11238" xr:uid="{00000000-0005-0000-0000-0000C72B0000}"/>
    <cellStyle name="Heading 3 2 2 3 2 2 2" xfId="11239" xr:uid="{00000000-0005-0000-0000-0000C82B0000}"/>
    <cellStyle name="Heading 3 2 2 3 2 2 2 2" xfId="11240" xr:uid="{00000000-0005-0000-0000-0000C92B0000}"/>
    <cellStyle name="Heading 3 2 2 3 2 2 2 2 2" xfId="11241" xr:uid="{00000000-0005-0000-0000-0000CA2B0000}"/>
    <cellStyle name="Heading 3 2 2 3 2 2 2 2 2 2" xfId="11242" xr:uid="{00000000-0005-0000-0000-0000CB2B0000}"/>
    <cellStyle name="Heading 3 2 2 3 2 2 2 2 3" xfId="11243" xr:uid="{00000000-0005-0000-0000-0000CC2B0000}"/>
    <cellStyle name="Heading 3 2 2 3 2 2 2 2 3 2" xfId="11244" xr:uid="{00000000-0005-0000-0000-0000CD2B0000}"/>
    <cellStyle name="Heading 3 2 2 3 2 2 2 2 4" xfId="11245" xr:uid="{00000000-0005-0000-0000-0000CE2B0000}"/>
    <cellStyle name="Heading 3 2 2 3 2 2 2 2 4 2" xfId="11246" xr:uid="{00000000-0005-0000-0000-0000CF2B0000}"/>
    <cellStyle name="Heading 3 2 2 3 2 2 2 2 5" xfId="11247" xr:uid="{00000000-0005-0000-0000-0000D02B0000}"/>
    <cellStyle name="Heading 3 2 2 3 2 2 2 2 6" xfId="11248" xr:uid="{00000000-0005-0000-0000-0000D12B0000}"/>
    <cellStyle name="Heading 3 2 2 3 2 2 2 2 7" xfId="11249" xr:uid="{00000000-0005-0000-0000-0000D22B0000}"/>
    <cellStyle name="Heading 3 2 2 3 2 2 2 3" xfId="11250" xr:uid="{00000000-0005-0000-0000-0000D32B0000}"/>
    <cellStyle name="Heading 3 2 2 3 2 2 2 3 2" xfId="11251" xr:uid="{00000000-0005-0000-0000-0000D42B0000}"/>
    <cellStyle name="Heading 3 2 2 3 2 2 2 3 2 2" xfId="11252" xr:uid="{00000000-0005-0000-0000-0000D52B0000}"/>
    <cellStyle name="Heading 3 2 2 3 2 2 2 3 3" xfId="11253" xr:uid="{00000000-0005-0000-0000-0000D62B0000}"/>
    <cellStyle name="Heading 3 2 2 3 2 2 2 3 3 2" xfId="11254" xr:uid="{00000000-0005-0000-0000-0000D72B0000}"/>
    <cellStyle name="Heading 3 2 2 3 2 2 2 3 4" xfId="11255" xr:uid="{00000000-0005-0000-0000-0000D82B0000}"/>
    <cellStyle name="Heading 3 2 2 3 2 2 2 3 4 2" xfId="11256" xr:uid="{00000000-0005-0000-0000-0000D92B0000}"/>
    <cellStyle name="Heading 3 2 2 3 2 2 2 3 5" xfId="11257" xr:uid="{00000000-0005-0000-0000-0000DA2B0000}"/>
    <cellStyle name="Heading 3 2 2 3 2 2 2 3 6" xfId="11258" xr:uid="{00000000-0005-0000-0000-0000DB2B0000}"/>
    <cellStyle name="Heading 3 2 2 3 2 2 2 3 7" xfId="11259" xr:uid="{00000000-0005-0000-0000-0000DC2B0000}"/>
    <cellStyle name="Heading 3 2 2 3 2 2 2 4" xfId="11260" xr:uid="{00000000-0005-0000-0000-0000DD2B0000}"/>
    <cellStyle name="Heading 3 2 2 3 2 2 2 4 2" xfId="11261" xr:uid="{00000000-0005-0000-0000-0000DE2B0000}"/>
    <cellStyle name="Heading 3 2 2 3 2 2 2 4 2 2" xfId="11262" xr:uid="{00000000-0005-0000-0000-0000DF2B0000}"/>
    <cellStyle name="Heading 3 2 2 3 2 2 2 4 3" xfId="11263" xr:uid="{00000000-0005-0000-0000-0000E02B0000}"/>
    <cellStyle name="Heading 3 2 2 3 2 2 2 4 3 2" xfId="11264" xr:uid="{00000000-0005-0000-0000-0000E12B0000}"/>
    <cellStyle name="Heading 3 2 2 3 2 2 2 4 4" xfId="11265" xr:uid="{00000000-0005-0000-0000-0000E22B0000}"/>
    <cellStyle name="Heading 3 2 2 3 2 2 2 4 5" xfId="11266" xr:uid="{00000000-0005-0000-0000-0000E32B0000}"/>
    <cellStyle name="Heading 3 2 2 3 2 2 2 4 6" xfId="11267" xr:uid="{00000000-0005-0000-0000-0000E42B0000}"/>
    <cellStyle name="Heading 3 2 2 3 2 2 2 5" xfId="11268" xr:uid="{00000000-0005-0000-0000-0000E52B0000}"/>
    <cellStyle name="Heading 3 2 2 3 2 2 2 5 2" xfId="11269" xr:uid="{00000000-0005-0000-0000-0000E62B0000}"/>
    <cellStyle name="Heading 3 2 2 3 2 2 3" xfId="11270" xr:uid="{00000000-0005-0000-0000-0000E72B0000}"/>
    <cellStyle name="Heading 3 2 2 3 2 2 3 2" xfId="11271" xr:uid="{00000000-0005-0000-0000-0000E82B0000}"/>
    <cellStyle name="Heading 3 2 2 3 2 2 3 2 2" xfId="11272" xr:uid="{00000000-0005-0000-0000-0000E92B0000}"/>
    <cellStyle name="Heading 3 2 2 3 2 2 3 3" xfId="11273" xr:uid="{00000000-0005-0000-0000-0000EA2B0000}"/>
    <cellStyle name="Heading 3 2 2 3 2 2 3 3 2" xfId="11274" xr:uid="{00000000-0005-0000-0000-0000EB2B0000}"/>
    <cellStyle name="Heading 3 2 2 3 2 2 3 4" xfId="11275" xr:uid="{00000000-0005-0000-0000-0000EC2B0000}"/>
    <cellStyle name="Heading 3 2 2 3 2 2 3 4 2" xfId="11276" xr:uid="{00000000-0005-0000-0000-0000ED2B0000}"/>
    <cellStyle name="Heading 3 2 2 3 2 2 3 5" xfId="11277" xr:uid="{00000000-0005-0000-0000-0000EE2B0000}"/>
    <cellStyle name="Heading 3 2 2 3 2 2 3 6" xfId="11278" xr:uid="{00000000-0005-0000-0000-0000EF2B0000}"/>
    <cellStyle name="Heading 3 2 2 3 2 2 3 7" xfId="11279" xr:uid="{00000000-0005-0000-0000-0000F02B0000}"/>
    <cellStyle name="Heading 3 2 2 3 2 2 4" xfId="11280" xr:uid="{00000000-0005-0000-0000-0000F12B0000}"/>
    <cellStyle name="Heading 3 2 2 3 2 2 4 2" xfId="11281" xr:uid="{00000000-0005-0000-0000-0000F22B0000}"/>
    <cellStyle name="Heading 3 2 2 3 2 2 4 2 2" xfId="11282" xr:uid="{00000000-0005-0000-0000-0000F32B0000}"/>
    <cellStyle name="Heading 3 2 2 3 2 2 4 3" xfId="11283" xr:uid="{00000000-0005-0000-0000-0000F42B0000}"/>
    <cellStyle name="Heading 3 2 2 3 2 2 4 3 2" xfId="11284" xr:uid="{00000000-0005-0000-0000-0000F52B0000}"/>
    <cellStyle name="Heading 3 2 2 3 2 2 4 4" xfId="11285" xr:uid="{00000000-0005-0000-0000-0000F62B0000}"/>
    <cellStyle name="Heading 3 2 2 3 2 2 4 4 2" xfId="11286" xr:uid="{00000000-0005-0000-0000-0000F72B0000}"/>
    <cellStyle name="Heading 3 2 2 3 2 2 4 5" xfId="11287" xr:uid="{00000000-0005-0000-0000-0000F82B0000}"/>
    <cellStyle name="Heading 3 2 2 3 2 2 4 6" xfId="11288" xr:uid="{00000000-0005-0000-0000-0000F92B0000}"/>
    <cellStyle name="Heading 3 2 2 3 2 2 4 7" xfId="11289" xr:uid="{00000000-0005-0000-0000-0000FA2B0000}"/>
    <cellStyle name="Heading 3 2 2 3 2 2 5" xfId="11290" xr:uid="{00000000-0005-0000-0000-0000FB2B0000}"/>
    <cellStyle name="Heading 3 2 2 3 2 2 5 2" xfId="11291" xr:uid="{00000000-0005-0000-0000-0000FC2B0000}"/>
    <cellStyle name="Heading 3 2 2 3 2 2 5 2 2" xfId="11292" xr:uid="{00000000-0005-0000-0000-0000FD2B0000}"/>
    <cellStyle name="Heading 3 2 2 3 2 2 5 3" xfId="11293" xr:uid="{00000000-0005-0000-0000-0000FE2B0000}"/>
    <cellStyle name="Heading 3 2 2 3 2 2 5 3 2" xfId="11294" xr:uid="{00000000-0005-0000-0000-0000FF2B0000}"/>
    <cellStyle name="Heading 3 2 2 3 2 2 5 4" xfId="11295" xr:uid="{00000000-0005-0000-0000-0000002C0000}"/>
    <cellStyle name="Heading 3 2 2 3 2 2 5 5" xfId="11296" xr:uid="{00000000-0005-0000-0000-0000012C0000}"/>
    <cellStyle name="Heading 3 2 2 3 2 2 5 6" xfId="11297" xr:uid="{00000000-0005-0000-0000-0000022C0000}"/>
    <cellStyle name="Heading 3 2 2 3 2 2 6" xfId="11298" xr:uid="{00000000-0005-0000-0000-0000032C0000}"/>
    <cellStyle name="Heading 3 2 2 3 2 2 6 2" xfId="11299" xr:uid="{00000000-0005-0000-0000-0000042C0000}"/>
    <cellStyle name="Heading 3 2 2 3 2 3" xfId="11300" xr:uid="{00000000-0005-0000-0000-0000052C0000}"/>
    <cellStyle name="Heading 3 2 2 3 2 3 2" xfId="11301" xr:uid="{00000000-0005-0000-0000-0000062C0000}"/>
    <cellStyle name="Heading 3 2 2 3 2 3 2 2" xfId="11302" xr:uid="{00000000-0005-0000-0000-0000072C0000}"/>
    <cellStyle name="Heading 3 2 2 3 2 3 2 2 2" xfId="11303" xr:uid="{00000000-0005-0000-0000-0000082C0000}"/>
    <cellStyle name="Heading 3 2 2 3 2 3 2 2 2 2" xfId="11304" xr:uid="{00000000-0005-0000-0000-0000092C0000}"/>
    <cellStyle name="Heading 3 2 2 3 2 3 2 2 3" xfId="11305" xr:uid="{00000000-0005-0000-0000-00000A2C0000}"/>
    <cellStyle name="Heading 3 2 2 3 2 3 2 2 3 2" xfId="11306" xr:uid="{00000000-0005-0000-0000-00000B2C0000}"/>
    <cellStyle name="Heading 3 2 2 3 2 3 2 2 4" xfId="11307" xr:uid="{00000000-0005-0000-0000-00000C2C0000}"/>
    <cellStyle name="Heading 3 2 2 3 2 3 2 2 4 2" xfId="11308" xr:uid="{00000000-0005-0000-0000-00000D2C0000}"/>
    <cellStyle name="Heading 3 2 2 3 2 3 2 2 5" xfId="11309" xr:uid="{00000000-0005-0000-0000-00000E2C0000}"/>
    <cellStyle name="Heading 3 2 2 3 2 3 2 2 6" xfId="11310" xr:uid="{00000000-0005-0000-0000-00000F2C0000}"/>
    <cellStyle name="Heading 3 2 2 3 2 3 2 2 7" xfId="11311" xr:uid="{00000000-0005-0000-0000-0000102C0000}"/>
    <cellStyle name="Heading 3 2 2 3 2 3 2 3" xfId="11312" xr:uid="{00000000-0005-0000-0000-0000112C0000}"/>
    <cellStyle name="Heading 3 2 2 3 2 3 2 3 2" xfId="11313" xr:uid="{00000000-0005-0000-0000-0000122C0000}"/>
    <cellStyle name="Heading 3 2 2 3 2 3 2 3 2 2" xfId="11314" xr:uid="{00000000-0005-0000-0000-0000132C0000}"/>
    <cellStyle name="Heading 3 2 2 3 2 3 2 3 3" xfId="11315" xr:uid="{00000000-0005-0000-0000-0000142C0000}"/>
    <cellStyle name="Heading 3 2 2 3 2 3 2 3 3 2" xfId="11316" xr:uid="{00000000-0005-0000-0000-0000152C0000}"/>
    <cellStyle name="Heading 3 2 2 3 2 3 2 3 4" xfId="11317" xr:uid="{00000000-0005-0000-0000-0000162C0000}"/>
    <cellStyle name="Heading 3 2 2 3 2 3 2 3 4 2" xfId="11318" xr:uid="{00000000-0005-0000-0000-0000172C0000}"/>
    <cellStyle name="Heading 3 2 2 3 2 3 2 3 5" xfId="11319" xr:uid="{00000000-0005-0000-0000-0000182C0000}"/>
    <cellStyle name="Heading 3 2 2 3 2 3 2 3 6" xfId="11320" xr:uid="{00000000-0005-0000-0000-0000192C0000}"/>
    <cellStyle name="Heading 3 2 2 3 2 3 2 3 7" xfId="11321" xr:uid="{00000000-0005-0000-0000-00001A2C0000}"/>
    <cellStyle name="Heading 3 2 2 3 2 3 2 4" xfId="11322" xr:uid="{00000000-0005-0000-0000-00001B2C0000}"/>
    <cellStyle name="Heading 3 2 2 3 2 3 2 4 2" xfId="11323" xr:uid="{00000000-0005-0000-0000-00001C2C0000}"/>
    <cellStyle name="Heading 3 2 2 3 2 3 2 4 2 2" xfId="11324" xr:uid="{00000000-0005-0000-0000-00001D2C0000}"/>
    <cellStyle name="Heading 3 2 2 3 2 3 2 4 3" xfId="11325" xr:uid="{00000000-0005-0000-0000-00001E2C0000}"/>
    <cellStyle name="Heading 3 2 2 3 2 3 2 4 3 2" xfId="11326" xr:uid="{00000000-0005-0000-0000-00001F2C0000}"/>
    <cellStyle name="Heading 3 2 2 3 2 3 2 4 4" xfId="11327" xr:uid="{00000000-0005-0000-0000-0000202C0000}"/>
    <cellStyle name="Heading 3 2 2 3 2 3 2 4 5" xfId="11328" xr:uid="{00000000-0005-0000-0000-0000212C0000}"/>
    <cellStyle name="Heading 3 2 2 3 2 3 2 4 6" xfId="11329" xr:uid="{00000000-0005-0000-0000-0000222C0000}"/>
    <cellStyle name="Heading 3 2 2 3 2 3 2 5" xfId="11330" xr:uid="{00000000-0005-0000-0000-0000232C0000}"/>
    <cellStyle name="Heading 3 2 2 3 2 3 2 5 2" xfId="11331" xr:uid="{00000000-0005-0000-0000-0000242C0000}"/>
    <cellStyle name="Heading 3 2 2 3 2 3 3" xfId="11332" xr:uid="{00000000-0005-0000-0000-0000252C0000}"/>
    <cellStyle name="Heading 3 2 2 3 2 3 3 2" xfId="11333" xr:uid="{00000000-0005-0000-0000-0000262C0000}"/>
    <cellStyle name="Heading 3 2 2 3 2 3 3 2 2" xfId="11334" xr:uid="{00000000-0005-0000-0000-0000272C0000}"/>
    <cellStyle name="Heading 3 2 2 3 2 3 3 3" xfId="11335" xr:uid="{00000000-0005-0000-0000-0000282C0000}"/>
    <cellStyle name="Heading 3 2 2 3 2 3 3 3 2" xfId="11336" xr:uid="{00000000-0005-0000-0000-0000292C0000}"/>
    <cellStyle name="Heading 3 2 2 3 2 3 3 4" xfId="11337" xr:uid="{00000000-0005-0000-0000-00002A2C0000}"/>
    <cellStyle name="Heading 3 2 2 3 2 3 3 4 2" xfId="11338" xr:uid="{00000000-0005-0000-0000-00002B2C0000}"/>
    <cellStyle name="Heading 3 2 2 3 2 3 3 5" xfId="11339" xr:uid="{00000000-0005-0000-0000-00002C2C0000}"/>
    <cellStyle name="Heading 3 2 2 3 2 3 3 6" xfId="11340" xr:uid="{00000000-0005-0000-0000-00002D2C0000}"/>
    <cellStyle name="Heading 3 2 2 3 2 3 3 7" xfId="11341" xr:uid="{00000000-0005-0000-0000-00002E2C0000}"/>
    <cellStyle name="Heading 3 2 2 3 2 3 4" xfId="11342" xr:uid="{00000000-0005-0000-0000-00002F2C0000}"/>
    <cellStyle name="Heading 3 2 2 3 2 3 4 2" xfId="11343" xr:uid="{00000000-0005-0000-0000-0000302C0000}"/>
    <cellStyle name="Heading 3 2 2 3 2 3 4 2 2" xfId="11344" xr:uid="{00000000-0005-0000-0000-0000312C0000}"/>
    <cellStyle name="Heading 3 2 2 3 2 3 4 3" xfId="11345" xr:uid="{00000000-0005-0000-0000-0000322C0000}"/>
    <cellStyle name="Heading 3 2 2 3 2 3 4 3 2" xfId="11346" xr:uid="{00000000-0005-0000-0000-0000332C0000}"/>
    <cellStyle name="Heading 3 2 2 3 2 3 4 4" xfId="11347" xr:uid="{00000000-0005-0000-0000-0000342C0000}"/>
    <cellStyle name="Heading 3 2 2 3 2 3 4 4 2" xfId="11348" xr:uid="{00000000-0005-0000-0000-0000352C0000}"/>
    <cellStyle name="Heading 3 2 2 3 2 3 4 5" xfId="11349" xr:uid="{00000000-0005-0000-0000-0000362C0000}"/>
    <cellStyle name="Heading 3 2 2 3 2 3 4 6" xfId="11350" xr:uid="{00000000-0005-0000-0000-0000372C0000}"/>
    <cellStyle name="Heading 3 2 2 3 2 3 4 7" xfId="11351" xr:uid="{00000000-0005-0000-0000-0000382C0000}"/>
    <cellStyle name="Heading 3 2 2 3 2 3 5" xfId="11352" xr:uid="{00000000-0005-0000-0000-0000392C0000}"/>
    <cellStyle name="Heading 3 2 2 3 2 3 5 2" xfId="11353" xr:uid="{00000000-0005-0000-0000-00003A2C0000}"/>
    <cellStyle name="Heading 3 2 2 3 2 3 5 2 2" xfId="11354" xr:uid="{00000000-0005-0000-0000-00003B2C0000}"/>
    <cellStyle name="Heading 3 2 2 3 2 3 5 3" xfId="11355" xr:uid="{00000000-0005-0000-0000-00003C2C0000}"/>
    <cellStyle name="Heading 3 2 2 3 2 3 5 3 2" xfId="11356" xr:uid="{00000000-0005-0000-0000-00003D2C0000}"/>
    <cellStyle name="Heading 3 2 2 3 2 3 5 4" xfId="11357" xr:uid="{00000000-0005-0000-0000-00003E2C0000}"/>
    <cellStyle name="Heading 3 2 2 3 2 3 5 5" xfId="11358" xr:uid="{00000000-0005-0000-0000-00003F2C0000}"/>
    <cellStyle name="Heading 3 2 2 3 2 3 5 6" xfId="11359" xr:uid="{00000000-0005-0000-0000-0000402C0000}"/>
    <cellStyle name="Heading 3 2 2 3 2 3 6" xfId="11360" xr:uid="{00000000-0005-0000-0000-0000412C0000}"/>
    <cellStyle name="Heading 3 2 2 3 2 3 6 2" xfId="11361" xr:uid="{00000000-0005-0000-0000-0000422C0000}"/>
    <cellStyle name="Heading 3 2 2 3 2 4" xfId="11362" xr:uid="{00000000-0005-0000-0000-0000432C0000}"/>
    <cellStyle name="Heading 3 2 2 3 2 4 2" xfId="11363" xr:uid="{00000000-0005-0000-0000-0000442C0000}"/>
    <cellStyle name="Heading 3 2 2 3 2 4 2 2" xfId="11364" xr:uid="{00000000-0005-0000-0000-0000452C0000}"/>
    <cellStyle name="Heading 3 2 2 3 2 4 2 2 2" xfId="11365" xr:uid="{00000000-0005-0000-0000-0000462C0000}"/>
    <cellStyle name="Heading 3 2 2 3 2 4 2 2 2 2" xfId="11366" xr:uid="{00000000-0005-0000-0000-0000472C0000}"/>
    <cellStyle name="Heading 3 2 2 3 2 4 2 2 3" xfId="11367" xr:uid="{00000000-0005-0000-0000-0000482C0000}"/>
    <cellStyle name="Heading 3 2 2 3 2 4 2 2 3 2" xfId="11368" xr:uid="{00000000-0005-0000-0000-0000492C0000}"/>
    <cellStyle name="Heading 3 2 2 3 2 4 2 2 4" xfId="11369" xr:uid="{00000000-0005-0000-0000-00004A2C0000}"/>
    <cellStyle name="Heading 3 2 2 3 2 4 2 2 4 2" xfId="11370" xr:uid="{00000000-0005-0000-0000-00004B2C0000}"/>
    <cellStyle name="Heading 3 2 2 3 2 4 2 2 5" xfId="11371" xr:uid="{00000000-0005-0000-0000-00004C2C0000}"/>
    <cellStyle name="Heading 3 2 2 3 2 4 2 2 6" xfId="11372" xr:uid="{00000000-0005-0000-0000-00004D2C0000}"/>
    <cellStyle name="Heading 3 2 2 3 2 4 2 2 7" xfId="11373" xr:uid="{00000000-0005-0000-0000-00004E2C0000}"/>
    <cellStyle name="Heading 3 2 2 3 2 4 2 3" xfId="11374" xr:uid="{00000000-0005-0000-0000-00004F2C0000}"/>
    <cellStyle name="Heading 3 2 2 3 2 4 2 3 2" xfId="11375" xr:uid="{00000000-0005-0000-0000-0000502C0000}"/>
    <cellStyle name="Heading 3 2 2 3 2 4 2 3 2 2" xfId="11376" xr:uid="{00000000-0005-0000-0000-0000512C0000}"/>
    <cellStyle name="Heading 3 2 2 3 2 4 2 3 3" xfId="11377" xr:uid="{00000000-0005-0000-0000-0000522C0000}"/>
    <cellStyle name="Heading 3 2 2 3 2 4 2 3 3 2" xfId="11378" xr:uid="{00000000-0005-0000-0000-0000532C0000}"/>
    <cellStyle name="Heading 3 2 2 3 2 4 2 3 4" xfId="11379" xr:uid="{00000000-0005-0000-0000-0000542C0000}"/>
    <cellStyle name="Heading 3 2 2 3 2 4 2 3 4 2" xfId="11380" xr:uid="{00000000-0005-0000-0000-0000552C0000}"/>
    <cellStyle name="Heading 3 2 2 3 2 4 2 3 5" xfId="11381" xr:uid="{00000000-0005-0000-0000-0000562C0000}"/>
    <cellStyle name="Heading 3 2 2 3 2 4 2 3 6" xfId="11382" xr:uid="{00000000-0005-0000-0000-0000572C0000}"/>
    <cellStyle name="Heading 3 2 2 3 2 4 2 3 7" xfId="11383" xr:uid="{00000000-0005-0000-0000-0000582C0000}"/>
    <cellStyle name="Heading 3 2 2 3 2 4 2 4" xfId="11384" xr:uid="{00000000-0005-0000-0000-0000592C0000}"/>
    <cellStyle name="Heading 3 2 2 3 2 4 2 4 2" xfId="11385" xr:uid="{00000000-0005-0000-0000-00005A2C0000}"/>
    <cellStyle name="Heading 3 2 2 3 2 4 2 4 2 2" xfId="11386" xr:uid="{00000000-0005-0000-0000-00005B2C0000}"/>
    <cellStyle name="Heading 3 2 2 3 2 4 2 4 3" xfId="11387" xr:uid="{00000000-0005-0000-0000-00005C2C0000}"/>
    <cellStyle name="Heading 3 2 2 3 2 4 2 4 3 2" xfId="11388" xr:uid="{00000000-0005-0000-0000-00005D2C0000}"/>
    <cellStyle name="Heading 3 2 2 3 2 4 2 4 4" xfId="11389" xr:uid="{00000000-0005-0000-0000-00005E2C0000}"/>
    <cellStyle name="Heading 3 2 2 3 2 4 2 4 5" xfId="11390" xr:uid="{00000000-0005-0000-0000-00005F2C0000}"/>
    <cellStyle name="Heading 3 2 2 3 2 4 2 4 6" xfId="11391" xr:uid="{00000000-0005-0000-0000-0000602C0000}"/>
    <cellStyle name="Heading 3 2 2 3 2 4 2 5" xfId="11392" xr:uid="{00000000-0005-0000-0000-0000612C0000}"/>
    <cellStyle name="Heading 3 2 2 3 2 4 2 5 2" xfId="11393" xr:uid="{00000000-0005-0000-0000-0000622C0000}"/>
    <cellStyle name="Heading 3 2 2 3 2 4 3" xfId="11394" xr:uid="{00000000-0005-0000-0000-0000632C0000}"/>
    <cellStyle name="Heading 3 2 2 3 2 4 3 2" xfId="11395" xr:uid="{00000000-0005-0000-0000-0000642C0000}"/>
    <cellStyle name="Heading 3 2 2 3 2 4 3 2 2" xfId="11396" xr:uid="{00000000-0005-0000-0000-0000652C0000}"/>
    <cellStyle name="Heading 3 2 2 3 2 4 3 3" xfId="11397" xr:uid="{00000000-0005-0000-0000-0000662C0000}"/>
    <cellStyle name="Heading 3 2 2 3 2 4 3 3 2" xfId="11398" xr:uid="{00000000-0005-0000-0000-0000672C0000}"/>
    <cellStyle name="Heading 3 2 2 3 2 4 3 4" xfId="11399" xr:uid="{00000000-0005-0000-0000-0000682C0000}"/>
    <cellStyle name="Heading 3 2 2 3 2 4 3 4 2" xfId="11400" xr:uid="{00000000-0005-0000-0000-0000692C0000}"/>
    <cellStyle name="Heading 3 2 2 3 2 4 3 5" xfId="11401" xr:uid="{00000000-0005-0000-0000-00006A2C0000}"/>
    <cellStyle name="Heading 3 2 2 3 2 4 3 6" xfId="11402" xr:uid="{00000000-0005-0000-0000-00006B2C0000}"/>
    <cellStyle name="Heading 3 2 2 3 2 4 3 7" xfId="11403" xr:uid="{00000000-0005-0000-0000-00006C2C0000}"/>
    <cellStyle name="Heading 3 2 2 3 2 4 4" xfId="11404" xr:uid="{00000000-0005-0000-0000-00006D2C0000}"/>
    <cellStyle name="Heading 3 2 2 3 2 4 4 2" xfId="11405" xr:uid="{00000000-0005-0000-0000-00006E2C0000}"/>
    <cellStyle name="Heading 3 2 2 3 2 4 4 2 2" xfId="11406" xr:uid="{00000000-0005-0000-0000-00006F2C0000}"/>
    <cellStyle name="Heading 3 2 2 3 2 4 4 3" xfId="11407" xr:uid="{00000000-0005-0000-0000-0000702C0000}"/>
    <cellStyle name="Heading 3 2 2 3 2 4 4 3 2" xfId="11408" xr:uid="{00000000-0005-0000-0000-0000712C0000}"/>
    <cellStyle name="Heading 3 2 2 3 2 4 4 4" xfId="11409" xr:uid="{00000000-0005-0000-0000-0000722C0000}"/>
    <cellStyle name="Heading 3 2 2 3 2 4 4 4 2" xfId="11410" xr:uid="{00000000-0005-0000-0000-0000732C0000}"/>
    <cellStyle name="Heading 3 2 2 3 2 4 4 5" xfId="11411" xr:uid="{00000000-0005-0000-0000-0000742C0000}"/>
    <cellStyle name="Heading 3 2 2 3 2 4 4 6" xfId="11412" xr:uid="{00000000-0005-0000-0000-0000752C0000}"/>
    <cellStyle name="Heading 3 2 2 3 2 4 4 7" xfId="11413" xr:uid="{00000000-0005-0000-0000-0000762C0000}"/>
    <cellStyle name="Heading 3 2 2 3 2 4 5" xfId="11414" xr:uid="{00000000-0005-0000-0000-0000772C0000}"/>
    <cellStyle name="Heading 3 2 2 3 2 4 5 2" xfId="11415" xr:uid="{00000000-0005-0000-0000-0000782C0000}"/>
    <cellStyle name="Heading 3 2 2 3 2 4 5 2 2" xfId="11416" xr:uid="{00000000-0005-0000-0000-0000792C0000}"/>
    <cellStyle name="Heading 3 2 2 3 2 4 5 3" xfId="11417" xr:uid="{00000000-0005-0000-0000-00007A2C0000}"/>
    <cellStyle name="Heading 3 2 2 3 2 4 5 3 2" xfId="11418" xr:uid="{00000000-0005-0000-0000-00007B2C0000}"/>
    <cellStyle name="Heading 3 2 2 3 2 4 5 4" xfId="11419" xr:uid="{00000000-0005-0000-0000-00007C2C0000}"/>
    <cellStyle name="Heading 3 2 2 3 2 4 5 5" xfId="11420" xr:uid="{00000000-0005-0000-0000-00007D2C0000}"/>
    <cellStyle name="Heading 3 2 2 3 2 4 5 6" xfId="11421" xr:uid="{00000000-0005-0000-0000-00007E2C0000}"/>
    <cellStyle name="Heading 3 2 2 3 2 4 6" xfId="11422" xr:uid="{00000000-0005-0000-0000-00007F2C0000}"/>
    <cellStyle name="Heading 3 2 2 3 2 4 6 2" xfId="11423" xr:uid="{00000000-0005-0000-0000-0000802C0000}"/>
    <cellStyle name="Heading 3 2 2 3 2 5" xfId="11424" xr:uid="{00000000-0005-0000-0000-0000812C0000}"/>
    <cellStyle name="Heading 3 2 2 3 2 5 2" xfId="11425" xr:uid="{00000000-0005-0000-0000-0000822C0000}"/>
    <cellStyle name="Heading 3 2 2 3 2 5 2 2" xfId="11426" xr:uid="{00000000-0005-0000-0000-0000832C0000}"/>
    <cellStyle name="Heading 3 2 2 3 2 5 2 2 2" xfId="11427" xr:uid="{00000000-0005-0000-0000-0000842C0000}"/>
    <cellStyle name="Heading 3 2 2 3 2 5 2 2 2 2" xfId="11428" xr:uid="{00000000-0005-0000-0000-0000852C0000}"/>
    <cellStyle name="Heading 3 2 2 3 2 5 2 2 3" xfId="11429" xr:uid="{00000000-0005-0000-0000-0000862C0000}"/>
    <cellStyle name="Heading 3 2 2 3 2 5 2 2 3 2" xfId="11430" xr:uid="{00000000-0005-0000-0000-0000872C0000}"/>
    <cellStyle name="Heading 3 2 2 3 2 5 2 2 4" xfId="11431" xr:uid="{00000000-0005-0000-0000-0000882C0000}"/>
    <cellStyle name="Heading 3 2 2 3 2 5 2 2 4 2" xfId="11432" xr:uid="{00000000-0005-0000-0000-0000892C0000}"/>
    <cellStyle name="Heading 3 2 2 3 2 5 2 2 5" xfId="11433" xr:uid="{00000000-0005-0000-0000-00008A2C0000}"/>
    <cellStyle name="Heading 3 2 2 3 2 5 2 2 6" xfId="11434" xr:uid="{00000000-0005-0000-0000-00008B2C0000}"/>
    <cellStyle name="Heading 3 2 2 3 2 5 2 2 7" xfId="11435" xr:uid="{00000000-0005-0000-0000-00008C2C0000}"/>
    <cellStyle name="Heading 3 2 2 3 2 5 2 3" xfId="11436" xr:uid="{00000000-0005-0000-0000-00008D2C0000}"/>
    <cellStyle name="Heading 3 2 2 3 2 5 2 3 2" xfId="11437" xr:uid="{00000000-0005-0000-0000-00008E2C0000}"/>
    <cellStyle name="Heading 3 2 2 3 2 5 2 3 2 2" xfId="11438" xr:uid="{00000000-0005-0000-0000-00008F2C0000}"/>
    <cellStyle name="Heading 3 2 2 3 2 5 2 3 3" xfId="11439" xr:uid="{00000000-0005-0000-0000-0000902C0000}"/>
    <cellStyle name="Heading 3 2 2 3 2 5 2 3 3 2" xfId="11440" xr:uid="{00000000-0005-0000-0000-0000912C0000}"/>
    <cellStyle name="Heading 3 2 2 3 2 5 2 3 4" xfId="11441" xr:uid="{00000000-0005-0000-0000-0000922C0000}"/>
    <cellStyle name="Heading 3 2 2 3 2 5 2 3 4 2" xfId="11442" xr:uid="{00000000-0005-0000-0000-0000932C0000}"/>
    <cellStyle name="Heading 3 2 2 3 2 5 2 3 5" xfId="11443" xr:uid="{00000000-0005-0000-0000-0000942C0000}"/>
    <cellStyle name="Heading 3 2 2 3 2 5 2 3 6" xfId="11444" xr:uid="{00000000-0005-0000-0000-0000952C0000}"/>
    <cellStyle name="Heading 3 2 2 3 2 5 2 3 7" xfId="11445" xr:uid="{00000000-0005-0000-0000-0000962C0000}"/>
    <cellStyle name="Heading 3 2 2 3 2 5 2 4" xfId="11446" xr:uid="{00000000-0005-0000-0000-0000972C0000}"/>
    <cellStyle name="Heading 3 2 2 3 2 5 2 4 2" xfId="11447" xr:uid="{00000000-0005-0000-0000-0000982C0000}"/>
    <cellStyle name="Heading 3 2 2 3 2 5 2 4 2 2" xfId="11448" xr:uid="{00000000-0005-0000-0000-0000992C0000}"/>
    <cellStyle name="Heading 3 2 2 3 2 5 2 4 3" xfId="11449" xr:uid="{00000000-0005-0000-0000-00009A2C0000}"/>
    <cellStyle name="Heading 3 2 2 3 2 5 2 4 3 2" xfId="11450" xr:uid="{00000000-0005-0000-0000-00009B2C0000}"/>
    <cellStyle name="Heading 3 2 2 3 2 5 2 4 4" xfId="11451" xr:uid="{00000000-0005-0000-0000-00009C2C0000}"/>
    <cellStyle name="Heading 3 2 2 3 2 5 2 4 5" xfId="11452" xr:uid="{00000000-0005-0000-0000-00009D2C0000}"/>
    <cellStyle name="Heading 3 2 2 3 2 5 2 4 6" xfId="11453" xr:uid="{00000000-0005-0000-0000-00009E2C0000}"/>
    <cellStyle name="Heading 3 2 2 3 2 5 2 5" xfId="11454" xr:uid="{00000000-0005-0000-0000-00009F2C0000}"/>
    <cellStyle name="Heading 3 2 2 3 2 5 2 5 2" xfId="11455" xr:uid="{00000000-0005-0000-0000-0000A02C0000}"/>
    <cellStyle name="Heading 3 2 2 3 2 5 3" xfId="11456" xr:uid="{00000000-0005-0000-0000-0000A12C0000}"/>
    <cellStyle name="Heading 3 2 2 3 2 5 3 2" xfId="11457" xr:uid="{00000000-0005-0000-0000-0000A22C0000}"/>
    <cellStyle name="Heading 3 2 2 3 2 5 3 2 2" xfId="11458" xr:uid="{00000000-0005-0000-0000-0000A32C0000}"/>
    <cellStyle name="Heading 3 2 2 3 2 5 3 3" xfId="11459" xr:uid="{00000000-0005-0000-0000-0000A42C0000}"/>
    <cellStyle name="Heading 3 2 2 3 2 5 3 3 2" xfId="11460" xr:uid="{00000000-0005-0000-0000-0000A52C0000}"/>
    <cellStyle name="Heading 3 2 2 3 2 5 3 4" xfId="11461" xr:uid="{00000000-0005-0000-0000-0000A62C0000}"/>
    <cellStyle name="Heading 3 2 2 3 2 5 3 4 2" xfId="11462" xr:uid="{00000000-0005-0000-0000-0000A72C0000}"/>
    <cellStyle name="Heading 3 2 2 3 2 5 3 5" xfId="11463" xr:uid="{00000000-0005-0000-0000-0000A82C0000}"/>
    <cellStyle name="Heading 3 2 2 3 2 5 3 6" xfId="11464" xr:uid="{00000000-0005-0000-0000-0000A92C0000}"/>
    <cellStyle name="Heading 3 2 2 3 2 5 3 7" xfId="11465" xr:uid="{00000000-0005-0000-0000-0000AA2C0000}"/>
    <cellStyle name="Heading 3 2 2 3 2 5 4" xfId="11466" xr:uid="{00000000-0005-0000-0000-0000AB2C0000}"/>
    <cellStyle name="Heading 3 2 2 3 2 5 4 2" xfId="11467" xr:uid="{00000000-0005-0000-0000-0000AC2C0000}"/>
    <cellStyle name="Heading 3 2 2 3 2 5 4 2 2" xfId="11468" xr:uid="{00000000-0005-0000-0000-0000AD2C0000}"/>
    <cellStyle name="Heading 3 2 2 3 2 5 4 3" xfId="11469" xr:uid="{00000000-0005-0000-0000-0000AE2C0000}"/>
    <cellStyle name="Heading 3 2 2 3 2 5 4 3 2" xfId="11470" xr:uid="{00000000-0005-0000-0000-0000AF2C0000}"/>
    <cellStyle name="Heading 3 2 2 3 2 5 4 4" xfId="11471" xr:uid="{00000000-0005-0000-0000-0000B02C0000}"/>
    <cellStyle name="Heading 3 2 2 3 2 5 4 4 2" xfId="11472" xr:uid="{00000000-0005-0000-0000-0000B12C0000}"/>
    <cellStyle name="Heading 3 2 2 3 2 5 4 5" xfId="11473" xr:uid="{00000000-0005-0000-0000-0000B22C0000}"/>
    <cellStyle name="Heading 3 2 2 3 2 5 4 6" xfId="11474" xr:uid="{00000000-0005-0000-0000-0000B32C0000}"/>
    <cellStyle name="Heading 3 2 2 3 2 5 4 7" xfId="11475" xr:uid="{00000000-0005-0000-0000-0000B42C0000}"/>
    <cellStyle name="Heading 3 2 2 3 2 5 5" xfId="11476" xr:uid="{00000000-0005-0000-0000-0000B52C0000}"/>
    <cellStyle name="Heading 3 2 2 3 2 5 5 2" xfId="11477" xr:uid="{00000000-0005-0000-0000-0000B62C0000}"/>
    <cellStyle name="Heading 3 2 2 3 2 5 5 2 2" xfId="11478" xr:uid="{00000000-0005-0000-0000-0000B72C0000}"/>
    <cellStyle name="Heading 3 2 2 3 2 5 5 3" xfId="11479" xr:uid="{00000000-0005-0000-0000-0000B82C0000}"/>
    <cellStyle name="Heading 3 2 2 3 2 5 5 3 2" xfId="11480" xr:uid="{00000000-0005-0000-0000-0000B92C0000}"/>
    <cellStyle name="Heading 3 2 2 3 2 5 5 4" xfId="11481" xr:uid="{00000000-0005-0000-0000-0000BA2C0000}"/>
    <cellStyle name="Heading 3 2 2 3 2 5 5 5" xfId="11482" xr:uid="{00000000-0005-0000-0000-0000BB2C0000}"/>
    <cellStyle name="Heading 3 2 2 3 2 5 5 6" xfId="11483" xr:uid="{00000000-0005-0000-0000-0000BC2C0000}"/>
    <cellStyle name="Heading 3 2 2 3 2 5 6" xfId="11484" xr:uid="{00000000-0005-0000-0000-0000BD2C0000}"/>
    <cellStyle name="Heading 3 2 2 3 2 5 6 2" xfId="11485" xr:uid="{00000000-0005-0000-0000-0000BE2C0000}"/>
    <cellStyle name="Heading 3 2 2 3 2 6" xfId="11486" xr:uid="{00000000-0005-0000-0000-0000BF2C0000}"/>
    <cellStyle name="Heading 3 2 2 3 2 6 2" xfId="11487" xr:uid="{00000000-0005-0000-0000-0000C02C0000}"/>
    <cellStyle name="Heading 3 2 2 3 2 6 2 2" xfId="11488" xr:uid="{00000000-0005-0000-0000-0000C12C0000}"/>
    <cellStyle name="Heading 3 2 2 3 2 6 2 2 2" xfId="11489" xr:uid="{00000000-0005-0000-0000-0000C22C0000}"/>
    <cellStyle name="Heading 3 2 2 3 2 6 2 2 2 2" xfId="11490" xr:uid="{00000000-0005-0000-0000-0000C32C0000}"/>
    <cellStyle name="Heading 3 2 2 3 2 6 2 2 3" xfId="11491" xr:uid="{00000000-0005-0000-0000-0000C42C0000}"/>
    <cellStyle name="Heading 3 2 2 3 2 6 2 2 3 2" xfId="11492" xr:uid="{00000000-0005-0000-0000-0000C52C0000}"/>
    <cellStyle name="Heading 3 2 2 3 2 6 2 2 4" xfId="11493" xr:uid="{00000000-0005-0000-0000-0000C62C0000}"/>
    <cellStyle name="Heading 3 2 2 3 2 6 2 2 4 2" xfId="11494" xr:uid="{00000000-0005-0000-0000-0000C72C0000}"/>
    <cellStyle name="Heading 3 2 2 3 2 6 2 2 5" xfId="11495" xr:uid="{00000000-0005-0000-0000-0000C82C0000}"/>
    <cellStyle name="Heading 3 2 2 3 2 6 2 2 6" xfId="11496" xr:uid="{00000000-0005-0000-0000-0000C92C0000}"/>
    <cellStyle name="Heading 3 2 2 3 2 6 2 2 7" xfId="11497" xr:uid="{00000000-0005-0000-0000-0000CA2C0000}"/>
    <cellStyle name="Heading 3 2 2 3 2 6 2 3" xfId="11498" xr:uid="{00000000-0005-0000-0000-0000CB2C0000}"/>
    <cellStyle name="Heading 3 2 2 3 2 6 2 3 2" xfId="11499" xr:uid="{00000000-0005-0000-0000-0000CC2C0000}"/>
    <cellStyle name="Heading 3 2 2 3 2 6 2 3 2 2" xfId="11500" xr:uid="{00000000-0005-0000-0000-0000CD2C0000}"/>
    <cellStyle name="Heading 3 2 2 3 2 6 2 3 3" xfId="11501" xr:uid="{00000000-0005-0000-0000-0000CE2C0000}"/>
    <cellStyle name="Heading 3 2 2 3 2 6 2 3 3 2" xfId="11502" xr:uid="{00000000-0005-0000-0000-0000CF2C0000}"/>
    <cellStyle name="Heading 3 2 2 3 2 6 2 3 4" xfId="11503" xr:uid="{00000000-0005-0000-0000-0000D02C0000}"/>
    <cellStyle name="Heading 3 2 2 3 2 6 2 3 4 2" xfId="11504" xr:uid="{00000000-0005-0000-0000-0000D12C0000}"/>
    <cellStyle name="Heading 3 2 2 3 2 6 2 3 5" xfId="11505" xr:uid="{00000000-0005-0000-0000-0000D22C0000}"/>
    <cellStyle name="Heading 3 2 2 3 2 6 2 3 6" xfId="11506" xr:uid="{00000000-0005-0000-0000-0000D32C0000}"/>
    <cellStyle name="Heading 3 2 2 3 2 6 2 3 7" xfId="11507" xr:uid="{00000000-0005-0000-0000-0000D42C0000}"/>
    <cellStyle name="Heading 3 2 2 3 2 6 2 4" xfId="11508" xr:uid="{00000000-0005-0000-0000-0000D52C0000}"/>
    <cellStyle name="Heading 3 2 2 3 2 6 2 4 2" xfId="11509" xr:uid="{00000000-0005-0000-0000-0000D62C0000}"/>
    <cellStyle name="Heading 3 2 2 3 2 6 2 4 2 2" xfId="11510" xr:uid="{00000000-0005-0000-0000-0000D72C0000}"/>
    <cellStyle name="Heading 3 2 2 3 2 6 2 4 3" xfId="11511" xr:uid="{00000000-0005-0000-0000-0000D82C0000}"/>
    <cellStyle name="Heading 3 2 2 3 2 6 2 4 3 2" xfId="11512" xr:uid="{00000000-0005-0000-0000-0000D92C0000}"/>
    <cellStyle name="Heading 3 2 2 3 2 6 2 4 4" xfId="11513" xr:uid="{00000000-0005-0000-0000-0000DA2C0000}"/>
    <cellStyle name="Heading 3 2 2 3 2 6 2 4 5" xfId="11514" xr:uid="{00000000-0005-0000-0000-0000DB2C0000}"/>
    <cellStyle name="Heading 3 2 2 3 2 6 2 4 6" xfId="11515" xr:uid="{00000000-0005-0000-0000-0000DC2C0000}"/>
    <cellStyle name="Heading 3 2 2 3 2 6 2 5" xfId="11516" xr:uid="{00000000-0005-0000-0000-0000DD2C0000}"/>
    <cellStyle name="Heading 3 2 2 3 2 6 2 5 2" xfId="11517" xr:uid="{00000000-0005-0000-0000-0000DE2C0000}"/>
    <cellStyle name="Heading 3 2 2 3 2 6 3" xfId="11518" xr:uid="{00000000-0005-0000-0000-0000DF2C0000}"/>
    <cellStyle name="Heading 3 2 2 3 2 6 3 2" xfId="11519" xr:uid="{00000000-0005-0000-0000-0000E02C0000}"/>
    <cellStyle name="Heading 3 2 2 3 2 6 3 2 2" xfId="11520" xr:uid="{00000000-0005-0000-0000-0000E12C0000}"/>
    <cellStyle name="Heading 3 2 2 3 2 6 3 3" xfId="11521" xr:uid="{00000000-0005-0000-0000-0000E22C0000}"/>
    <cellStyle name="Heading 3 2 2 3 2 6 3 3 2" xfId="11522" xr:uid="{00000000-0005-0000-0000-0000E32C0000}"/>
    <cellStyle name="Heading 3 2 2 3 2 6 3 4" xfId="11523" xr:uid="{00000000-0005-0000-0000-0000E42C0000}"/>
    <cellStyle name="Heading 3 2 2 3 2 6 3 4 2" xfId="11524" xr:uid="{00000000-0005-0000-0000-0000E52C0000}"/>
    <cellStyle name="Heading 3 2 2 3 2 6 3 5" xfId="11525" xr:uid="{00000000-0005-0000-0000-0000E62C0000}"/>
    <cellStyle name="Heading 3 2 2 3 2 6 3 6" xfId="11526" xr:uid="{00000000-0005-0000-0000-0000E72C0000}"/>
    <cellStyle name="Heading 3 2 2 3 2 6 3 7" xfId="11527" xr:uid="{00000000-0005-0000-0000-0000E82C0000}"/>
    <cellStyle name="Heading 3 2 2 3 2 6 4" xfId="11528" xr:uid="{00000000-0005-0000-0000-0000E92C0000}"/>
    <cellStyle name="Heading 3 2 2 3 2 6 4 2" xfId="11529" xr:uid="{00000000-0005-0000-0000-0000EA2C0000}"/>
    <cellStyle name="Heading 3 2 2 3 2 6 4 2 2" xfId="11530" xr:uid="{00000000-0005-0000-0000-0000EB2C0000}"/>
    <cellStyle name="Heading 3 2 2 3 2 6 4 3" xfId="11531" xr:uid="{00000000-0005-0000-0000-0000EC2C0000}"/>
    <cellStyle name="Heading 3 2 2 3 2 6 4 3 2" xfId="11532" xr:uid="{00000000-0005-0000-0000-0000ED2C0000}"/>
    <cellStyle name="Heading 3 2 2 3 2 6 4 4" xfId="11533" xr:uid="{00000000-0005-0000-0000-0000EE2C0000}"/>
    <cellStyle name="Heading 3 2 2 3 2 6 4 4 2" xfId="11534" xr:uid="{00000000-0005-0000-0000-0000EF2C0000}"/>
    <cellStyle name="Heading 3 2 2 3 2 6 4 5" xfId="11535" xr:uid="{00000000-0005-0000-0000-0000F02C0000}"/>
    <cellStyle name="Heading 3 2 2 3 2 6 4 6" xfId="11536" xr:uid="{00000000-0005-0000-0000-0000F12C0000}"/>
    <cellStyle name="Heading 3 2 2 3 2 6 4 7" xfId="11537" xr:uid="{00000000-0005-0000-0000-0000F22C0000}"/>
    <cellStyle name="Heading 3 2 2 3 2 6 5" xfId="11538" xr:uid="{00000000-0005-0000-0000-0000F32C0000}"/>
    <cellStyle name="Heading 3 2 2 3 2 6 5 2" xfId="11539" xr:uid="{00000000-0005-0000-0000-0000F42C0000}"/>
    <cellStyle name="Heading 3 2 2 3 2 6 5 2 2" xfId="11540" xr:uid="{00000000-0005-0000-0000-0000F52C0000}"/>
    <cellStyle name="Heading 3 2 2 3 2 6 5 3" xfId="11541" xr:uid="{00000000-0005-0000-0000-0000F62C0000}"/>
    <cellStyle name="Heading 3 2 2 3 2 6 5 3 2" xfId="11542" xr:uid="{00000000-0005-0000-0000-0000F72C0000}"/>
    <cellStyle name="Heading 3 2 2 3 2 6 5 4" xfId="11543" xr:uid="{00000000-0005-0000-0000-0000F82C0000}"/>
    <cellStyle name="Heading 3 2 2 3 2 6 5 5" xfId="11544" xr:uid="{00000000-0005-0000-0000-0000F92C0000}"/>
    <cellStyle name="Heading 3 2 2 3 2 6 5 6" xfId="11545" xr:uid="{00000000-0005-0000-0000-0000FA2C0000}"/>
    <cellStyle name="Heading 3 2 2 3 2 6 6" xfId="11546" xr:uid="{00000000-0005-0000-0000-0000FB2C0000}"/>
    <cellStyle name="Heading 3 2 2 3 2 6 6 2" xfId="11547" xr:uid="{00000000-0005-0000-0000-0000FC2C0000}"/>
    <cellStyle name="Heading 3 2 2 3 2 7" xfId="11548" xr:uid="{00000000-0005-0000-0000-0000FD2C0000}"/>
    <cellStyle name="Heading 3 2 2 3 2 7 2" xfId="11549" xr:uid="{00000000-0005-0000-0000-0000FE2C0000}"/>
    <cellStyle name="Heading 3 2 2 3 2 7 2 2" xfId="11550" xr:uid="{00000000-0005-0000-0000-0000FF2C0000}"/>
    <cellStyle name="Heading 3 2 2 3 2 7 2 2 2" xfId="11551" xr:uid="{00000000-0005-0000-0000-0000002D0000}"/>
    <cellStyle name="Heading 3 2 2 3 2 7 2 3" xfId="11552" xr:uid="{00000000-0005-0000-0000-0000012D0000}"/>
    <cellStyle name="Heading 3 2 2 3 2 7 2 3 2" xfId="11553" xr:uid="{00000000-0005-0000-0000-0000022D0000}"/>
    <cellStyle name="Heading 3 2 2 3 2 7 2 4" xfId="11554" xr:uid="{00000000-0005-0000-0000-0000032D0000}"/>
    <cellStyle name="Heading 3 2 2 3 2 7 2 4 2" xfId="11555" xr:uid="{00000000-0005-0000-0000-0000042D0000}"/>
    <cellStyle name="Heading 3 2 2 3 2 7 2 5" xfId="11556" xr:uid="{00000000-0005-0000-0000-0000052D0000}"/>
    <cellStyle name="Heading 3 2 2 3 2 7 2 6" xfId="11557" xr:uid="{00000000-0005-0000-0000-0000062D0000}"/>
    <cellStyle name="Heading 3 2 2 3 2 7 2 7" xfId="11558" xr:uid="{00000000-0005-0000-0000-0000072D0000}"/>
    <cellStyle name="Heading 3 2 2 3 2 7 3" xfId="11559" xr:uid="{00000000-0005-0000-0000-0000082D0000}"/>
    <cellStyle name="Heading 3 2 2 3 2 7 3 2" xfId="11560" xr:uid="{00000000-0005-0000-0000-0000092D0000}"/>
    <cellStyle name="Heading 3 2 2 3 2 7 3 2 2" xfId="11561" xr:uid="{00000000-0005-0000-0000-00000A2D0000}"/>
    <cellStyle name="Heading 3 2 2 3 2 7 3 3" xfId="11562" xr:uid="{00000000-0005-0000-0000-00000B2D0000}"/>
    <cellStyle name="Heading 3 2 2 3 2 7 3 3 2" xfId="11563" xr:uid="{00000000-0005-0000-0000-00000C2D0000}"/>
    <cellStyle name="Heading 3 2 2 3 2 7 3 4" xfId="11564" xr:uid="{00000000-0005-0000-0000-00000D2D0000}"/>
    <cellStyle name="Heading 3 2 2 3 2 7 3 4 2" xfId="11565" xr:uid="{00000000-0005-0000-0000-00000E2D0000}"/>
    <cellStyle name="Heading 3 2 2 3 2 7 3 5" xfId="11566" xr:uid="{00000000-0005-0000-0000-00000F2D0000}"/>
    <cellStyle name="Heading 3 2 2 3 2 7 3 6" xfId="11567" xr:uid="{00000000-0005-0000-0000-0000102D0000}"/>
    <cellStyle name="Heading 3 2 2 3 2 7 3 7" xfId="11568" xr:uid="{00000000-0005-0000-0000-0000112D0000}"/>
    <cellStyle name="Heading 3 2 2 3 2 7 4" xfId="11569" xr:uid="{00000000-0005-0000-0000-0000122D0000}"/>
    <cellStyle name="Heading 3 2 2 3 2 7 4 2" xfId="11570" xr:uid="{00000000-0005-0000-0000-0000132D0000}"/>
    <cellStyle name="Heading 3 2 2 3 2 7 4 2 2" xfId="11571" xr:uid="{00000000-0005-0000-0000-0000142D0000}"/>
    <cellStyle name="Heading 3 2 2 3 2 7 4 3" xfId="11572" xr:uid="{00000000-0005-0000-0000-0000152D0000}"/>
    <cellStyle name="Heading 3 2 2 3 2 7 4 3 2" xfId="11573" xr:uid="{00000000-0005-0000-0000-0000162D0000}"/>
    <cellStyle name="Heading 3 2 2 3 2 7 4 4" xfId="11574" xr:uid="{00000000-0005-0000-0000-0000172D0000}"/>
    <cellStyle name="Heading 3 2 2 3 2 7 4 5" xfId="11575" xr:uid="{00000000-0005-0000-0000-0000182D0000}"/>
    <cellStyle name="Heading 3 2 2 3 2 7 4 6" xfId="11576" xr:uid="{00000000-0005-0000-0000-0000192D0000}"/>
    <cellStyle name="Heading 3 2 2 3 2 7 5" xfId="11577" xr:uid="{00000000-0005-0000-0000-00001A2D0000}"/>
    <cellStyle name="Heading 3 2 2 3 2 7 5 2" xfId="11578" xr:uid="{00000000-0005-0000-0000-00001B2D0000}"/>
    <cellStyle name="Heading 3 2 2 3 2 8" xfId="11579" xr:uid="{00000000-0005-0000-0000-00001C2D0000}"/>
    <cellStyle name="Heading 3 2 2 3 2 8 2" xfId="11580" xr:uid="{00000000-0005-0000-0000-00001D2D0000}"/>
    <cellStyle name="Heading 3 2 2 3 2 8 2 2" xfId="11581" xr:uid="{00000000-0005-0000-0000-00001E2D0000}"/>
    <cellStyle name="Heading 3 2 2 3 2 8 3" xfId="11582" xr:uid="{00000000-0005-0000-0000-00001F2D0000}"/>
    <cellStyle name="Heading 3 2 2 3 2 8 3 2" xfId="11583" xr:uid="{00000000-0005-0000-0000-0000202D0000}"/>
    <cellStyle name="Heading 3 2 2 3 2 8 4" xfId="11584" xr:uid="{00000000-0005-0000-0000-0000212D0000}"/>
    <cellStyle name="Heading 3 2 2 3 2 8 4 2" xfId="11585" xr:uid="{00000000-0005-0000-0000-0000222D0000}"/>
    <cellStyle name="Heading 3 2 2 3 2 8 5" xfId="11586" xr:uid="{00000000-0005-0000-0000-0000232D0000}"/>
    <cellStyle name="Heading 3 2 2 3 2 8 6" xfId="11587" xr:uid="{00000000-0005-0000-0000-0000242D0000}"/>
    <cellStyle name="Heading 3 2 2 3 2 8 7" xfId="11588" xr:uid="{00000000-0005-0000-0000-0000252D0000}"/>
    <cellStyle name="Heading 3 2 2 3 2 9" xfId="11589" xr:uid="{00000000-0005-0000-0000-0000262D0000}"/>
    <cellStyle name="Heading 3 2 2 3 2 9 2" xfId="11590" xr:uid="{00000000-0005-0000-0000-0000272D0000}"/>
    <cellStyle name="Heading 3 2 2 3 2 9 2 2" xfId="11591" xr:uid="{00000000-0005-0000-0000-0000282D0000}"/>
    <cellStyle name="Heading 3 2 2 3 2 9 3" xfId="11592" xr:uid="{00000000-0005-0000-0000-0000292D0000}"/>
    <cellStyle name="Heading 3 2 2 3 2 9 3 2" xfId="11593" xr:uid="{00000000-0005-0000-0000-00002A2D0000}"/>
    <cellStyle name="Heading 3 2 2 3 2 9 4" xfId="11594" xr:uid="{00000000-0005-0000-0000-00002B2D0000}"/>
    <cellStyle name="Heading 3 2 2 3 2 9 4 2" xfId="11595" xr:uid="{00000000-0005-0000-0000-00002C2D0000}"/>
    <cellStyle name="Heading 3 2 2 3 2 9 5" xfId="11596" xr:uid="{00000000-0005-0000-0000-00002D2D0000}"/>
    <cellStyle name="Heading 3 2 2 3 2 9 6" xfId="11597" xr:uid="{00000000-0005-0000-0000-00002E2D0000}"/>
    <cellStyle name="Heading 3 2 2 3 2 9 7" xfId="11598" xr:uid="{00000000-0005-0000-0000-00002F2D0000}"/>
    <cellStyle name="Heading 3 2 2 3 3" xfId="11599" xr:uid="{00000000-0005-0000-0000-0000302D0000}"/>
    <cellStyle name="Heading 3 2 2 3 3 10" xfId="11600" xr:uid="{00000000-0005-0000-0000-0000312D0000}"/>
    <cellStyle name="Heading 3 2 2 3 3 10 2" xfId="11601" xr:uid="{00000000-0005-0000-0000-0000322D0000}"/>
    <cellStyle name="Heading 3 2 2 3 3 10 2 2" xfId="11602" xr:uid="{00000000-0005-0000-0000-0000332D0000}"/>
    <cellStyle name="Heading 3 2 2 3 3 10 3" xfId="11603" xr:uid="{00000000-0005-0000-0000-0000342D0000}"/>
    <cellStyle name="Heading 3 2 2 3 3 10 3 2" xfId="11604" xr:uid="{00000000-0005-0000-0000-0000352D0000}"/>
    <cellStyle name="Heading 3 2 2 3 3 10 4" xfId="11605" xr:uid="{00000000-0005-0000-0000-0000362D0000}"/>
    <cellStyle name="Heading 3 2 2 3 3 10 5" xfId="11606" xr:uid="{00000000-0005-0000-0000-0000372D0000}"/>
    <cellStyle name="Heading 3 2 2 3 3 10 6" xfId="11607" xr:uid="{00000000-0005-0000-0000-0000382D0000}"/>
    <cellStyle name="Heading 3 2 2 3 3 11" xfId="11608" xr:uid="{00000000-0005-0000-0000-0000392D0000}"/>
    <cellStyle name="Heading 3 2 2 3 3 11 2" xfId="11609" xr:uid="{00000000-0005-0000-0000-00003A2D0000}"/>
    <cellStyle name="Heading 3 2 2 3 3 12" xfId="11610" xr:uid="{00000000-0005-0000-0000-00003B2D0000}"/>
    <cellStyle name="Heading 3 2 2 3 3 2" xfId="11611" xr:uid="{00000000-0005-0000-0000-00003C2D0000}"/>
    <cellStyle name="Heading 3 2 2 3 3 2 2" xfId="11612" xr:uid="{00000000-0005-0000-0000-00003D2D0000}"/>
    <cellStyle name="Heading 3 2 2 3 3 2 2 2" xfId="11613" xr:uid="{00000000-0005-0000-0000-00003E2D0000}"/>
    <cellStyle name="Heading 3 2 2 3 3 2 2 2 2" xfId="11614" xr:uid="{00000000-0005-0000-0000-00003F2D0000}"/>
    <cellStyle name="Heading 3 2 2 3 3 2 2 2 2 2" xfId="11615" xr:uid="{00000000-0005-0000-0000-0000402D0000}"/>
    <cellStyle name="Heading 3 2 2 3 3 2 2 2 3" xfId="11616" xr:uid="{00000000-0005-0000-0000-0000412D0000}"/>
    <cellStyle name="Heading 3 2 2 3 3 2 2 2 3 2" xfId="11617" xr:uid="{00000000-0005-0000-0000-0000422D0000}"/>
    <cellStyle name="Heading 3 2 2 3 3 2 2 2 4" xfId="11618" xr:uid="{00000000-0005-0000-0000-0000432D0000}"/>
    <cellStyle name="Heading 3 2 2 3 3 2 2 2 4 2" xfId="11619" xr:uid="{00000000-0005-0000-0000-0000442D0000}"/>
    <cellStyle name="Heading 3 2 2 3 3 2 2 2 5" xfId="11620" xr:uid="{00000000-0005-0000-0000-0000452D0000}"/>
    <cellStyle name="Heading 3 2 2 3 3 2 2 2 6" xfId="11621" xr:uid="{00000000-0005-0000-0000-0000462D0000}"/>
    <cellStyle name="Heading 3 2 2 3 3 2 2 2 7" xfId="11622" xr:uid="{00000000-0005-0000-0000-0000472D0000}"/>
    <cellStyle name="Heading 3 2 2 3 3 2 2 3" xfId="11623" xr:uid="{00000000-0005-0000-0000-0000482D0000}"/>
    <cellStyle name="Heading 3 2 2 3 3 2 2 3 2" xfId="11624" xr:uid="{00000000-0005-0000-0000-0000492D0000}"/>
    <cellStyle name="Heading 3 2 2 3 3 2 2 3 2 2" xfId="11625" xr:uid="{00000000-0005-0000-0000-00004A2D0000}"/>
    <cellStyle name="Heading 3 2 2 3 3 2 2 3 3" xfId="11626" xr:uid="{00000000-0005-0000-0000-00004B2D0000}"/>
    <cellStyle name="Heading 3 2 2 3 3 2 2 3 3 2" xfId="11627" xr:uid="{00000000-0005-0000-0000-00004C2D0000}"/>
    <cellStyle name="Heading 3 2 2 3 3 2 2 3 4" xfId="11628" xr:uid="{00000000-0005-0000-0000-00004D2D0000}"/>
    <cellStyle name="Heading 3 2 2 3 3 2 2 3 4 2" xfId="11629" xr:uid="{00000000-0005-0000-0000-00004E2D0000}"/>
    <cellStyle name="Heading 3 2 2 3 3 2 2 3 5" xfId="11630" xr:uid="{00000000-0005-0000-0000-00004F2D0000}"/>
    <cellStyle name="Heading 3 2 2 3 3 2 2 3 6" xfId="11631" xr:uid="{00000000-0005-0000-0000-0000502D0000}"/>
    <cellStyle name="Heading 3 2 2 3 3 2 2 3 7" xfId="11632" xr:uid="{00000000-0005-0000-0000-0000512D0000}"/>
    <cellStyle name="Heading 3 2 2 3 3 2 2 4" xfId="11633" xr:uid="{00000000-0005-0000-0000-0000522D0000}"/>
    <cellStyle name="Heading 3 2 2 3 3 2 2 4 2" xfId="11634" xr:uid="{00000000-0005-0000-0000-0000532D0000}"/>
    <cellStyle name="Heading 3 2 2 3 3 2 2 4 2 2" xfId="11635" xr:uid="{00000000-0005-0000-0000-0000542D0000}"/>
    <cellStyle name="Heading 3 2 2 3 3 2 2 4 3" xfId="11636" xr:uid="{00000000-0005-0000-0000-0000552D0000}"/>
    <cellStyle name="Heading 3 2 2 3 3 2 2 4 3 2" xfId="11637" xr:uid="{00000000-0005-0000-0000-0000562D0000}"/>
    <cellStyle name="Heading 3 2 2 3 3 2 2 4 4" xfId="11638" xr:uid="{00000000-0005-0000-0000-0000572D0000}"/>
    <cellStyle name="Heading 3 2 2 3 3 2 2 4 5" xfId="11639" xr:uid="{00000000-0005-0000-0000-0000582D0000}"/>
    <cellStyle name="Heading 3 2 2 3 3 2 2 4 6" xfId="11640" xr:uid="{00000000-0005-0000-0000-0000592D0000}"/>
    <cellStyle name="Heading 3 2 2 3 3 2 2 5" xfId="11641" xr:uid="{00000000-0005-0000-0000-00005A2D0000}"/>
    <cellStyle name="Heading 3 2 2 3 3 2 2 5 2" xfId="11642" xr:uid="{00000000-0005-0000-0000-00005B2D0000}"/>
    <cellStyle name="Heading 3 2 2 3 3 2 3" xfId="11643" xr:uid="{00000000-0005-0000-0000-00005C2D0000}"/>
    <cellStyle name="Heading 3 2 2 3 3 2 3 2" xfId="11644" xr:uid="{00000000-0005-0000-0000-00005D2D0000}"/>
    <cellStyle name="Heading 3 2 2 3 3 2 3 2 2" xfId="11645" xr:uid="{00000000-0005-0000-0000-00005E2D0000}"/>
    <cellStyle name="Heading 3 2 2 3 3 2 3 3" xfId="11646" xr:uid="{00000000-0005-0000-0000-00005F2D0000}"/>
    <cellStyle name="Heading 3 2 2 3 3 2 3 3 2" xfId="11647" xr:uid="{00000000-0005-0000-0000-0000602D0000}"/>
    <cellStyle name="Heading 3 2 2 3 3 2 3 4" xfId="11648" xr:uid="{00000000-0005-0000-0000-0000612D0000}"/>
    <cellStyle name="Heading 3 2 2 3 3 2 3 4 2" xfId="11649" xr:uid="{00000000-0005-0000-0000-0000622D0000}"/>
    <cellStyle name="Heading 3 2 2 3 3 2 3 5" xfId="11650" xr:uid="{00000000-0005-0000-0000-0000632D0000}"/>
    <cellStyle name="Heading 3 2 2 3 3 2 3 6" xfId="11651" xr:uid="{00000000-0005-0000-0000-0000642D0000}"/>
    <cellStyle name="Heading 3 2 2 3 3 2 3 7" xfId="11652" xr:uid="{00000000-0005-0000-0000-0000652D0000}"/>
    <cellStyle name="Heading 3 2 2 3 3 2 4" xfId="11653" xr:uid="{00000000-0005-0000-0000-0000662D0000}"/>
    <cellStyle name="Heading 3 2 2 3 3 2 4 2" xfId="11654" xr:uid="{00000000-0005-0000-0000-0000672D0000}"/>
    <cellStyle name="Heading 3 2 2 3 3 2 4 2 2" xfId="11655" xr:uid="{00000000-0005-0000-0000-0000682D0000}"/>
    <cellStyle name="Heading 3 2 2 3 3 2 4 3" xfId="11656" xr:uid="{00000000-0005-0000-0000-0000692D0000}"/>
    <cellStyle name="Heading 3 2 2 3 3 2 4 3 2" xfId="11657" xr:uid="{00000000-0005-0000-0000-00006A2D0000}"/>
    <cellStyle name="Heading 3 2 2 3 3 2 4 4" xfId="11658" xr:uid="{00000000-0005-0000-0000-00006B2D0000}"/>
    <cellStyle name="Heading 3 2 2 3 3 2 4 4 2" xfId="11659" xr:uid="{00000000-0005-0000-0000-00006C2D0000}"/>
    <cellStyle name="Heading 3 2 2 3 3 2 4 5" xfId="11660" xr:uid="{00000000-0005-0000-0000-00006D2D0000}"/>
    <cellStyle name="Heading 3 2 2 3 3 2 4 6" xfId="11661" xr:uid="{00000000-0005-0000-0000-00006E2D0000}"/>
    <cellStyle name="Heading 3 2 2 3 3 2 4 7" xfId="11662" xr:uid="{00000000-0005-0000-0000-00006F2D0000}"/>
    <cellStyle name="Heading 3 2 2 3 3 2 5" xfId="11663" xr:uid="{00000000-0005-0000-0000-0000702D0000}"/>
    <cellStyle name="Heading 3 2 2 3 3 2 5 2" xfId="11664" xr:uid="{00000000-0005-0000-0000-0000712D0000}"/>
    <cellStyle name="Heading 3 2 2 3 3 2 5 2 2" xfId="11665" xr:uid="{00000000-0005-0000-0000-0000722D0000}"/>
    <cellStyle name="Heading 3 2 2 3 3 2 5 3" xfId="11666" xr:uid="{00000000-0005-0000-0000-0000732D0000}"/>
    <cellStyle name="Heading 3 2 2 3 3 2 5 3 2" xfId="11667" xr:uid="{00000000-0005-0000-0000-0000742D0000}"/>
    <cellStyle name="Heading 3 2 2 3 3 2 5 4" xfId="11668" xr:uid="{00000000-0005-0000-0000-0000752D0000}"/>
    <cellStyle name="Heading 3 2 2 3 3 2 5 5" xfId="11669" xr:uid="{00000000-0005-0000-0000-0000762D0000}"/>
    <cellStyle name="Heading 3 2 2 3 3 2 5 6" xfId="11670" xr:uid="{00000000-0005-0000-0000-0000772D0000}"/>
    <cellStyle name="Heading 3 2 2 3 3 2 6" xfId="11671" xr:uid="{00000000-0005-0000-0000-0000782D0000}"/>
    <cellStyle name="Heading 3 2 2 3 3 2 6 2" xfId="11672" xr:uid="{00000000-0005-0000-0000-0000792D0000}"/>
    <cellStyle name="Heading 3 2 2 3 3 3" xfId="11673" xr:uid="{00000000-0005-0000-0000-00007A2D0000}"/>
    <cellStyle name="Heading 3 2 2 3 3 3 2" xfId="11674" xr:uid="{00000000-0005-0000-0000-00007B2D0000}"/>
    <cellStyle name="Heading 3 2 2 3 3 3 2 2" xfId="11675" xr:uid="{00000000-0005-0000-0000-00007C2D0000}"/>
    <cellStyle name="Heading 3 2 2 3 3 3 2 2 2" xfId="11676" xr:uid="{00000000-0005-0000-0000-00007D2D0000}"/>
    <cellStyle name="Heading 3 2 2 3 3 3 2 2 2 2" xfId="11677" xr:uid="{00000000-0005-0000-0000-00007E2D0000}"/>
    <cellStyle name="Heading 3 2 2 3 3 3 2 2 3" xfId="11678" xr:uid="{00000000-0005-0000-0000-00007F2D0000}"/>
    <cellStyle name="Heading 3 2 2 3 3 3 2 2 3 2" xfId="11679" xr:uid="{00000000-0005-0000-0000-0000802D0000}"/>
    <cellStyle name="Heading 3 2 2 3 3 3 2 2 4" xfId="11680" xr:uid="{00000000-0005-0000-0000-0000812D0000}"/>
    <cellStyle name="Heading 3 2 2 3 3 3 2 2 4 2" xfId="11681" xr:uid="{00000000-0005-0000-0000-0000822D0000}"/>
    <cellStyle name="Heading 3 2 2 3 3 3 2 2 5" xfId="11682" xr:uid="{00000000-0005-0000-0000-0000832D0000}"/>
    <cellStyle name="Heading 3 2 2 3 3 3 2 2 6" xfId="11683" xr:uid="{00000000-0005-0000-0000-0000842D0000}"/>
    <cellStyle name="Heading 3 2 2 3 3 3 2 2 7" xfId="11684" xr:uid="{00000000-0005-0000-0000-0000852D0000}"/>
    <cellStyle name="Heading 3 2 2 3 3 3 2 3" xfId="11685" xr:uid="{00000000-0005-0000-0000-0000862D0000}"/>
    <cellStyle name="Heading 3 2 2 3 3 3 2 3 2" xfId="11686" xr:uid="{00000000-0005-0000-0000-0000872D0000}"/>
    <cellStyle name="Heading 3 2 2 3 3 3 2 3 2 2" xfId="11687" xr:uid="{00000000-0005-0000-0000-0000882D0000}"/>
    <cellStyle name="Heading 3 2 2 3 3 3 2 3 3" xfId="11688" xr:uid="{00000000-0005-0000-0000-0000892D0000}"/>
    <cellStyle name="Heading 3 2 2 3 3 3 2 3 3 2" xfId="11689" xr:uid="{00000000-0005-0000-0000-00008A2D0000}"/>
    <cellStyle name="Heading 3 2 2 3 3 3 2 3 4" xfId="11690" xr:uid="{00000000-0005-0000-0000-00008B2D0000}"/>
    <cellStyle name="Heading 3 2 2 3 3 3 2 3 4 2" xfId="11691" xr:uid="{00000000-0005-0000-0000-00008C2D0000}"/>
    <cellStyle name="Heading 3 2 2 3 3 3 2 3 5" xfId="11692" xr:uid="{00000000-0005-0000-0000-00008D2D0000}"/>
    <cellStyle name="Heading 3 2 2 3 3 3 2 3 6" xfId="11693" xr:uid="{00000000-0005-0000-0000-00008E2D0000}"/>
    <cellStyle name="Heading 3 2 2 3 3 3 2 3 7" xfId="11694" xr:uid="{00000000-0005-0000-0000-00008F2D0000}"/>
    <cellStyle name="Heading 3 2 2 3 3 3 2 4" xfId="11695" xr:uid="{00000000-0005-0000-0000-0000902D0000}"/>
    <cellStyle name="Heading 3 2 2 3 3 3 2 4 2" xfId="11696" xr:uid="{00000000-0005-0000-0000-0000912D0000}"/>
    <cellStyle name="Heading 3 2 2 3 3 3 2 4 2 2" xfId="11697" xr:uid="{00000000-0005-0000-0000-0000922D0000}"/>
    <cellStyle name="Heading 3 2 2 3 3 3 2 4 3" xfId="11698" xr:uid="{00000000-0005-0000-0000-0000932D0000}"/>
    <cellStyle name="Heading 3 2 2 3 3 3 2 4 3 2" xfId="11699" xr:uid="{00000000-0005-0000-0000-0000942D0000}"/>
    <cellStyle name="Heading 3 2 2 3 3 3 2 4 4" xfId="11700" xr:uid="{00000000-0005-0000-0000-0000952D0000}"/>
    <cellStyle name="Heading 3 2 2 3 3 3 2 4 5" xfId="11701" xr:uid="{00000000-0005-0000-0000-0000962D0000}"/>
    <cellStyle name="Heading 3 2 2 3 3 3 2 4 6" xfId="11702" xr:uid="{00000000-0005-0000-0000-0000972D0000}"/>
    <cellStyle name="Heading 3 2 2 3 3 3 2 5" xfId="11703" xr:uid="{00000000-0005-0000-0000-0000982D0000}"/>
    <cellStyle name="Heading 3 2 2 3 3 3 2 5 2" xfId="11704" xr:uid="{00000000-0005-0000-0000-0000992D0000}"/>
    <cellStyle name="Heading 3 2 2 3 3 3 3" xfId="11705" xr:uid="{00000000-0005-0000-0000-00009A2D0000}"/>
    <cellStyle name="Heading 3 2 2 3 3 3 3 2" xfId="11706" xr:uid="{00000000-0005-0000-0000-00009B2D0000}"/>
    <cellStyle name="Heading 3 2 2 3 3 3 3 2 2" xfId="11707" xr:uid="{00000000-0005-0000-0000-00009C2D0000}"/>
    <cellStyle name="Heading 3 2 2 3 3 3 3 3" xfId="11708" xr:uid="{00000000-0005-0000-0000-00009D2D0000}"/>
    <cellStyle name="Heading 3 2 2 3 3 3 3 3 2" xfId="11709" xr:uid="{00000000-0005-0000-0000-00009E2D0000}"/>
    <cellStyle name="Heading 3 2 2 3 3 3 3 4" xfId="11710" xr:uid="{00000000-0005-0000-0000-00009F2D0000}"/>
    <cellStyle name="Heading 3 2 2 3 3 3 3 4 2" xfId="11711" xr:uid="{00000000-0005-0000-0000-0000A02D0000}"/>
    <cellStyle name="Heading 3 2 2 3 3 3 3 5" xfId="11712" xr:uid="{00000000-0005-0000-0000-0000A12D0000}"/>
    <cellStyle name="Heading 3 2 2 3 3 3 3 6" xfId="11713" xr:uid="{00000000-0005-0000-0000-0000A22D0000}"/>
    <cellStyle name="Heading 3 2 2 3 3 3 3 7" xfId="11714" xr:uid="{00000000-0005-0000-0000-0000A32D0000}"/>
    <cellStyle name="Heading 3 2 2 3 3 3 4" xfId="11715" xr:uid="{00000000-0005-0000-0000-0000A42D0000}"/>
    <cellStyle name="Heading 3 2 2 3 3 3 4 2" xfId="11716" xr:uid="{00000000-0005-0000-0000-0000A52D0000}"/>
    <cellStyle name="Heading 3 2 2 3 3 3 4 2 2" xfId="11717" xr:uid="{00000000-0005-0000-0000-0000A62D0000}"/>
    <cellStyle name="Heading 3 2 2 3 3 3 4 3" xfId="11718" xr:uid="{00000000-0005-0000-0000-0000A72D0000}"/>
    <cellStyle name="Heading 3 2 2 3 3 3 4 3 2" xfId="11719" xr:uid="{00000000-0005-0000-0000-0000A82D0000}"/>
    <cellStyle name="Heading 3 2 2 3 3 3 4 4" xfId="11720" xr:uid="{00000000-0005-0000-0000-0000A92D0000}"/>
    <cellStyle name="Heading 3 2 2 3 3 3 4 4 2" xfId="11721" xr:uid="{00000000-0005-0000-0000-0000AA2D0000}"/>
    <cellStyle name="Heading 3 2 2 3 3 3 4 5" xfId="11722" xr:uid="{00000000-0005-0000-0000-0000AB2D0000}"/>
    <cellStyle name="Heading 3 2 2 3 3 3 4 6" xfId="11723" xr:uid="{00000000-0005-0000-0000-0000AC2D0000}"/>
    <cellStyle name="Heading 3 2 2 3 3 3 4 7" xfId="11724" xr:uid="{00000000-0005-0000-0000-0000AD2D0000}"/>
    <cellStyle name="Heading 3 2 2 3 3 3 5" xfId="11725" xr:uid="{00000000-0005-0000-0000-0000AE2D0000}"/>
    <cellStyle name="Heading 3 2 2 3 3 3 5 2" xfId="11726" xr:uid="{00000000-0005-0000-0000-0000AF2D0000}"/>
    <cellStyle name="Heading 3 2 2 3 3 3 5 2 2" xfId="11727" xr:uid="{00000000-0005-0000-0000-0000B02D0000}"/>
    <cellStyle name="Heading 3 2 2 3 3 3 5 3" xfId="11728" xr:uid="{00000000-0005-0000-0000-0000B12D0000}"/>
    <cellStyle name="Heading 3 2 2 3 3 3 5 3 2" xfId="11729" xr:uid="{00000000-0005-0000-0000-0000B22D0000}"/>
    <cellStyle name="Heading 3 2 2 3 3 3 5 4" xfId="11730" xr:uid="{00000000-0005-0000-0000-0000B32D0000}"/>
    <cellStyle name="Heading 3 2 2 3 3 3 5 5" xfId="11731" xr:uid="{00000000-0005-0000-0000-0000B42D0000}"/>
    <cellStyle name="Heading 3 2 2 3 3 3 5 6" xfId="11732" xr:uid="{00000000-0005-0000-0000-0000B52D0000}"/>
    <cellStyle name="Heading 3 2 2 3 3 3 6" xfId="11733" xr:uid="{00000000-0005-0000-0000-0000B62D0000}"/>
    <cellStyle name="Heading 3 2 2 3 3 3 6 2" xfId="11734" xr:uid="{00000000-0005-0000-0000-0000B72D0000}"/>
    <cellStyle name="Heading 3 2 2 3 3 4" xfId="11735" xr:uid="{00000000-0005-0000-0000-0000B82D0000}"/>
    <cellStyle name="Heading 3 2 2 3 3 4 2" xfId="11736" xr:uid="{00000000-0005-0000-0000-0000B92D0000}"/>
    <cellStyle name="Heading 3 2 2 3 3 4 2 2" xfId="11737" xr:uid="{00000000-0005-0000-0000-0000BA2D0000}"/>
    <cellStyle name="Heading 3 2 2 3 3 4 2 2 2" xfId="11738" xr:uid="{00000000-0005-0000-0000-0000BB2D0000}"/>
    <cellStyle name="Heading 3 2 2 3 3 4 2 2 2 2" xfId="11739" xr:uid="{00000000-0005-0000-0000-0000BC2D0000}"/>
    <cellStyle name="Heading 3 2 2 3 3 4 2 2 3" xfId="11740" xr:uid="{00000000-0005-0000-0000-0000BD2D0000}"/>
    <cellStyle name="Heading 3 2 2 3 3 4 2 2 3 2" xfId="11741" xr:uid="{00000000-0005-0000-0000-0000BE2D0000}"/>
    <cellStyle name="Heading 3 2 2 3 3 4 2 2 4" xfId="11742" xr:uid="{00000000-0005-0000-0000-0000BF2D0000}"/>
    <cellStyle name="Heading 3 2 2 3 3 4 2 2 4 2" xfId="11743" xr:uid="{00000000-0005-0000-0000-0000C02D0000}"/>
    <cellStyle name="Heading 3 2 2 3 3 4 2 2 5" xfId="11744" xr:uid="{00000000-0005-0000-0000-0000C12D0000}"/>
    <cellStyle name="Heading 3 2 2 3 3 4 2 2 6" xfId="11745" xr:uid="{00000000-0005-0000-0000-0000C22D0000}"/>
    <cellStyle name="Heading 3 2 2 3 3 4 2 2 7" xfId="11746" xr:uid="{00000000-0005-0000-0000-0000C32D0000}"/>
    <cellStyle name="Heading 3 2 2 3 3 4 2 3" xfId="11747" xr:uid="{00000000-0005-0000-0000-0000C42D0000}"/>
    <cellStyle name="Heading 3 2 2 3 3 4 2 3 2" xfId="11748" xr:uid="{00000000-0005-0000-0000-0000C52D0000}"/>
    <cellStyle name="Heading 3 2 2 3 3 4 2 3 2 2" xfId="11749" xr:uid="{00000000-0005-0000-0000-0000C62D0000}"/>
    <cellStyle name="Heading 3 2 2 3 3 4 2 3 3" xfId="11750" xr:uid="{00000000-0005-0000-0000-0000C72D0000}"/>
    <cellStyle name="Heading 3 2 2 3 3 4 2 3 3 2" xfId="11751" xr:uid="{00000000-0005-0000-0000-0000C82D0000}"/>
    <cellStyle name="Heading 3 2 2 3 3 4 2 3 4" xfId="11752" xr:uid="{00000000-0005-0000-0000-0000C92D0000}"/>
    <cellStyle name="Heading 3 2 2 3 3 4 2 3 4 2" xfId="11753" xr:uid="{00000000-0005-0000-0000-0000CA2D0000}"/>
    <cellStyle name="Heading 3 2 2 3 3 4 2 3 5" xfId="11754" xr:uid="{00000000-0005-0000-0000-0000CB2D0000}"/>
    <cellStyle name="Heading 3 2 2 3 3 4 2 3 6" xfId="11755" xr:uid="{00000000-0005-0000-0000-0000CC2D0000}"/>
    <cellStyle name="Heading 3 2 2 3 3 4 2 3 7" xfId="11756" xr:uid="{00000000-0005-0000-0000-0000CD2D0000}"/>
    <cellStyle name="Heading 3 2 2 3 3 4 2 4" xfId="11757" xr:uid="{00000000-0005-0000-0000-0000CE2D0000}"/>
    <cellStyle name="Heading 3 2 2 3 3 4 2 4 2" xfId="11758" xr:uid="{00000000-0005-0000-0000-0000CF2D0000}"/>
    <cellStyle name="Heading 3 2 2 3 3 4 2 4 2 2" xfId="11759" xr:uid="{00000000-0005-0000-0000-0000D02D0000}"/>
    <cellStyle name="Heading 3 2 2 3 3 4 2 4 3" xfId="11760" xr:uid="{00000000-0005-0000-0000-0000D12D0000}"/>
    <cellStyle name="Heading 3 2 2 3 3 4 2 4 3 2" xfId="11761" xr:uid="{00000000-0005-0000-0000-0000D22D0000}"/>
    <cellStyle name="Heading 3 2 2 3 3 4 2 4 4" xfId="11762" xr:uid="{00000000-0005-0000-0000-0000D32D0000}"/>
    <cellStyle name="Heading 3 2 2 3 3 4 2 4 5" xfId="11763" xr:uid="{00000000-0005-0000-0000-0000D42D0000}"/>
    <cellStyle name="Heading 3 2 2 3 3 4 2 4 6" xfId="11764" xr:uid="{00000000-0005-0000-0000-0000D52D0000}"/>
    <cellStyle name="Heading 3 2 2 3 3 4 2 5" xfId="11765" xr:uid="{00000000-0005-0000-0000-0000D62D0000}"/>
    <cellStyle name="Heading 3 2 2 3 3 4 2 5 2" xfId="11766" xr:uid="{00000000-0005-0000-0000-0000D72D0000}"/>
    <cellStyle name="Heading 3 2 2 3 3 4 3" xfId="11767" xr:uid="{00000000-0005-0000-0000-0000D82D0000}"/>
    <cellStyle name="Heading 3 2 2 3 3 4 3 2" xfId="11768" xr:uid="{00000000-0005-0000-0000-0000D92D0000}"/>
    <cellStyle name="Heading 3 2 2 3 3 4 3 2 2" xfId="11769" xr:uid="{00000000-0005-0000-0000-0000DA2D0000}"/>
    <cellStyle name="Heading 3 2 2 3 3 4 3 3" xfId="11770" xr:uid="{00000000-0005-0000-0000-0000DB2D0000}"/>
    <cellStyle name="Heading 3 2 2 3 3 4 3 3 2" xfId="11771" xr:uid="{00000000-0005-0000-0000-0000DC2D0000}"/>
    <cellStyle name="Heading 3 2 2 3 3 4 3 4" xfId="11772" xr:uid="{00000000-0005-0000-0000-0000DD2D0000}"/>
    <cellStyle name="Heading 3 2 2 3 3 4 3 4 2" xfId="11773" xr:uid="{00000000-0005-0000-0000-0000DE2D0000}"/>
    <cellStyle name="Heading 3 2 2 3 3 4 3 5" xfId="11774" xr:uid="{00000000-0005-0000-0000-0000DF2D0000}"/>
    <cellStyle name="Heading 3 2 2 3 3 4 3 6" xfId="11775" xr:uid="{00000000-0005-0000-0000-0000E02D0000}"/>
    <cellStyle name="Heading 3 2 2 3 3 4 3 7" xfId="11776" xr:uid="{00000000-0005-0000-0000-0000E12D0000}"/>
    <cellStyle name="Heading 3 2 2 3 3 4 4" xfId="11777" xr:uid="{00000000-0005-0000-0000-0000E22D0000}"/>
    <cellStyle name="Heading 3 2 2 3 3 4 4 2" xfId="11778" xr:uid="{00000000-0005-0000-0000-0000E32D0000}"/>
    <cellStyle name="Heading 3 2 2 3 3 4 4 2 2" xfId="11779" xr:uid="{00000000-0005-0000-0000-0000E42D0000}"/>
    <cellStyle name="Heading 3 2 2 3 3 4 4 3" xfId="11780" xr:uid="{00000000-0005-0000-0000-0000E52D0000}"/>
    <cellStyle name="Heading 3 2 2 3 3 4 4 3 2" xfId="11781" xr:uid="{00000000-0005-0000-0000-0000E62D0000}"/>
    <cellStyle name="Heading 3 2 2 3 3 4 4 4" xfId="11782" xr:uid="{00000000-0005-0000-0000-0000E72D0000}"/>
    <cellStyle name="Heading 3 2 2 3 3 4 4 4 2" xfId="11783" xr:uid="{00000000-0005-0000-0000-0000E82D0000}"/>
    <cellStyle name="Heading 3 2 2 3 3 4 4 5" xfId="11784" xr:uid="{00000000-0005-0000-0000-0000E92D0000}"/>
    <cellStyle name="Heading 3 2 2 3 3 4 4 6" xfId="11785" xr:uid="{00000000-0005-0000-0000-0000EA2D0000}"/>
    <cellStyle name="Heading 3 2 2 3 3 4 4 7" xfId="11786" xr:uid="{00000000-0005-0000-0000-0000EB2D0000}"/>
    <cellStyle name="Heading 3 2 2 3 3 4 5" xfId="11787" xr:uid="{00000000-0005-0000-0000-0000EC2D0000}"/>
    <cellStyle name="Heading 3 2 2 3 3 4 5 2" xfId="11788" xr:uid="{00000000-0005-0000-0000-0000ED2D0000}"/>
    <cellStyle name="Heading 3 2 2 3 3 4 5 2 2" xfId="11789" xr:uid="{00000000-0005-0000-0000-0000EE2D0000}"/>
    <cellStyle name="Heading 3 2 2 3 3 4 5 3" xfId="11790" xr:uid="{00000000-0005-0000-0000-0000EF2D0000}"/>
    <cellStyle name="Heading 3 2 2 3 3 4 5 3 2" xfId="11791" xr:uid="{00000000-0005-0000-0000-0000F02D0000}"/>
    <cellStyle name="Heading 3 2 2 3 3 4 5 4" xfId="11792" xr:uid="{00000000-0005-0000-0000-0000F12D0000}"/>
    <cellStyle name="Heading 3 2 2 3 3 4 5 5" xfId="11793" xr:uid="{00000000-0005-0000-0000-0000F22D0000}"/>
    <cellStyle name="Heading 3 2 2 3 3 4 5 6" xfId="11794" xr:uid="{00000000-0005-0000-0000-0000F32D0000}"/>
    <cellStyle name="Heading 3 2 2 3 3 4 6" xfId="11795" xr:uid="{00000000-0005-0000-0000-0000F42D0000}"/>
    <cellStyle name="Heading 3 2 2 3 3 4 6 2" xfId="11796" xr:uid="{00000000-0005-0000-0000-0000F52D0000}"/>
    <cellStyle name="Heading 3 2 2 3 3 5" xfId="11797" xr:uid="{00000000-0005-0000-0000-0000F62D0000}"/>
    <cellStyle name="Heading 3 2 2 3 3 5 2" xfId="11798" xr:uid="{00000000-0005-0000-0000-0000F72D0000}"/>
    <cellStyle name="Heading 3 2 2 3 3 5 2 2" xfId="11799" xr:uid="{00000000-0005-0000-0000-0000F82D0000}"/>
    <cellStyle name="Heading 3 2 2 3 3 5 2 2 2" xfId="11800" xr:uid="{00000000-0005-0000-0000-0000F92D0000}"/>
    <cellStyle name="Heading 3 2 2 3 3 5 2 2 2 2" xfId="11801" xr:uid="{00000000-0005-0000-0000-0000FA2D0000}"/>
    <cellStyle name="Heading 3 2 2 3 3 5 2 2 3" xfId="11802" xr:uid="{00000000-0005-0000-0000-0000FB2D0000}"/>
    <cellStyle name="Heading 3 2 2 3 3 5 2 2 3 2" xfId="11803" xr:uid="{00000000-0005-0000-0000-0000FC2D0000}"/>
    <cellStyle name="Heading 3 2 2 3 3 5 2 2 4" xfId="11804" xr:uid="{00000000-0005-0000-0000-0000FD2D0000}"/>
    <cellStyle name="Heading 3 2 2 3 3 5 2 2 4 2" xfId="11805" xr:uid="{00000000-0005-0000-0000-0000FE2D0000}"/>
    <cellStyle name="Heading 3 2 2 3 3 5 2 2 5" xfId="11806" xr:uid="{00000000-0005-0000-0000-0000FF2D0000}"/>
    <cellStyle name="Heading 3 2 2 3 3 5 2 2 6" xfId="11807" xr:uid="{00000000-0005-0000-0000-0000002E0000}"/>
    <cellStyle name="Heading 3 2 2 3 3 5 2 2 7" xfId="11808" xr:uid="{00000000-0005-0000-0000-0000012E0000}"/>
    <cellStyle name="Heading 3 2 2 3 3 5 2 3" xfId="11809" xr:uid="{00000000-0005-0000-0000-0000022E0000}"/>
    <cellStyle name="Heading 3 2 2 3 3 5 2 3 2" xfId="11810" xr:uid="{00000000-0005-0000-0000-0000032E0000}"/>
    <cellStyle name="Heading 3 2 2 3 3 5 2 3 2 2" xfId="11811" xr:uid="{00000000-0005-0000-0000-0000042E0000}"/>
    <cellStyle name="Heading 3 2 2 3 3 5 2 3 3" xfId="11812" xr:uid="{00000000-0005-0000-0000-0000052E0000}"/>
    <cellStyle name="Heading 3 2 2 3 3 5 2 3 3 2" xfId="11813" xr:uid="{00000000-0005-0000-0000-0000062E0000}"/>
    <cellStyle name="Heading 3 2 2 3 3 5 2 3 4" xfId="11814" xr:uid="{00000000-0005-0000-0000-0000072E0000}"/>
    <cellStyle name="Heading 3 2 2 3 3 5 2 3 4 2" xfId="11815" xr:uid="{00000000-0005-0000-0000-0000082E0000}"/>
    <cellStyle name="Heading 3 2 2 3 3 5 2 3 5" xfId="11816" xr:uid="{00000000-0005-0000-0000-0000092E0000}"/>
    <cellStyle name="Heading 3 2 2 3 3 5 2 3 6" xfId="11817" xr:uid="{00000000-0005-0000-0000-00000A2E0000}"/>
    <cellStyle name="Heading 3 2 2 3 3 5 2 3 7" xfId="11818" xr:uid="{00000000-0005-0000-0000-00000B2E0000}"/>
    <cellStyle name="Heading 3 2 2 3 3 5 2 4" xfId="11819" xr:uid="{00000000-0005-0000-0000-00000C2E0000}"/>
    <cellStyle name="Heading 3 2 2 3 3 5 2 4 2" xfId="11820" xr:uid="{00000000-0005-0000-0000-00000D2E0000}"/>
    <cellStyle name="Heading 3 2 2 3 3 5 2 4 2 2" xfId="11821" xr:uid="{00000000-0005-0000-0000-00000E2E0000}"/>
    <cellStyle name="Heading 3 2 2 3 3 5 2 4 3" xfId="11822" xr:uid="{00000000-0005-0000-0000-00000F2E0000}"/>
    <cellStyle name="Heading 3 2 2 3 3 5 2 4 3 2" xfId="11823" xr:uid="{00000000-0005-0000-0000-0000102E0000}"/>
    <cellStyle name="Heading 3 2 2 3 3 5 2 4 4" xfId="11824" xr:uid="{00000000-0005-0000-0000-0000112E0000}"/>
    <cellStyle name="Heading 3 2 2 3 3 5 2 4 5" xfId="11825" xr:uid="{00000000-0005-0000-0000-0000122E0000}"/>
    <cellStyle name="Heading 3 2 2 3 3 5 2 4 6" xfId="11826" xr:uid="{00000000-0005-0000-0000-0000132E0000}"/>
    <cellStyle name="Heading 3 2 2 3 3 5 2 5" xfId="11827" xr:uid="{00000000-0005-0000-0000-0000142E0000}"/>
    <cellStyle name="Heading 3 2 2 3 3 5 2 5 2" xfId="11828" xr:uid="{00000000-0005-0000-0000-0000152E0000}"/>
    <cellStyle name="Heading 3 2 2 3 3 5 3" xfId="11829" xr:uid="{00000000-0005-0000-0000-0000162E0000}"/>
    <cellStyle name="Heading 3 2 2 3 3 5 3 2" xfId="11830" xr:uid="{00000000-0005-0000-0000-0000172E0000}"/>
    <cellStyle name="Heading 3 2 2 3 3 5 3 2 2" xfId="11831" xr:uid="{00000000-0005-0000-0000-0000182E0000}"/>
    <cellStyle name="Heading 3 2 2 3 3 5 3 3" xfId="11832" xr:uid="{00000000-0005-0000-0000-0000192E0000}"/>
    <cellStyle name="Heading 3 2 2 3 3 5 3 3 2" xfId="11833" xr:uid="{00000000-0005-0000-0000-00001A2E0000}"/>
    <cellStyle name="Heading 3 2 2 3 3 5 3 4" xfId="11834" xr:uid="{00000000-0005-0000-0000-00001B2E0000}"/>
    <cellStyle name="Heading 3 2 2 3 3 5 3 4 2" xfId="11835" xr:uid="{00000000-0005-0000-0000-00001C2E0000}"/>
    <cellStyle name="Heading 3 2 2 3 3 5 3 5" xfId="11836" xr:uid="{00000000-0005-0000-0000-00001D2E0000}"/>
    <cellStyle name="Heading 3 2 2 3 3 5 3 6" xfId="11837" xr:uid="{00000000-0005-0000-0000-00001E2E0000}"/>
    <cellStyle name="Heading 3 2 2 3 3 5 3 7" xfId="11838" xr:uid="{00000000-0005-0000-0000-00001F2E0000}"/>
    <cellStyle name="Heading 3 2 2 3 3 5 4" xfId="11839" xr:uid="{00000000-0005-0000-0000-0000202E0000}"/>
    <cellStyle name="Heading 3 2 2 3 3 5 4 2" xfId="11840" xr:uid="{00000000-0005-0000-0000-0000212E0000}"/>
    <cellStyle name="Heading 3 2 2 3 3 5 4 2 2" xfId="11841" xr:uid="{00000000-0005-0000-0000-0000222E0000}"/>
    <cellStyle name="Heading 3 2 2 3 3 5 4 3" xfId="11842" xr:uid="{00000000-0005-0000-0000-0000232E0000}"/>
    <cellStyle name="Heading 3 2 2 3 3 5 4 3 2" xfId="11843" xr:uid="{00000000-0005-0000-0000-0000242E0000}"/>
    <cellStyle name="Heading 3 2 2 3 3 5 4 4" xfId="11844" xr:uid="{00000000-0005-0000-0000-0000252E0000}"/>
    <cellStyle name="Heading 3 2 2 3 3 5 4 4 2" xfId="11845" xr:uid="{00000000-0005-0000-0000-0000262E0000}"/>
    <cellStyle name="Heading 3 2 2 3 3 5 4 5" xfId="11846" xr:uid="{00000000-0005-0000-0000-0000272E0000}"/>
    <cellStyle name="Heading 3 2 2 3 3 5 4 6" xfId="11847" xr:uid="{00000000-0005-0000-0000-0000282E0000}"/>
    <cellStyle name="Heading 3 2 2 3 3 5 4 7" xfId="11848" xr:uid="{00000000-0005-0000-0000-0000292E0000}"/>
    <cellStyle name="Heading 3 2 2 3 3 5 5" xfId="11849" xr:uid="{00000000-0005-0000-0000-00002A2E0000}"/>
    <cellStyle name="Heading 3 2 2 3 3 5 5 2" xfId="11850" xr:uid="{00000000-0005-0000-0000-00002B2E0000}"/>
    <cellStyle name="Heading 3 2 2 3 3 5 5 2 2" xfId="11851" xr:uid="{00000000-0005-0000-0000-00002C2E0000}"/>
    <cellStyle name="Heading 3 2 2 3 3 5 5 3" xfId="11852" xr:uid="{00000000-0005-0000-0000-00002D2E0000}"/>
    <cellStyle name="Heading 3 2 2 3 3 5 5 3 2" xfId="11853" xr:uid="{00000000-0005-0000-0000-00002E2E0000}"/>
    <cellStyle name="Heading 3 2 2 3 3 5 5 4" xfId="11854" xr:uid="{00000000-0005-0000-0000-00002F2E0000}"/>
    <cellStyle name="Heading 3 2 2 3 3 5 5 5" xfId="11855" xr:uid="{00000000-0005-0000-0000-0000302E0000}"/>
    <cellStyle name="Heading 3 2 2 3 3 5 5 6" xfId="11856" xr:uid="{00000000-0005-0000-0000-0000312E0000}"/>
    <cellStyle name="Heading 3 2 2 3 3 5 6" xfId="11857" xr:uid="{00000000-0005-0000-0000-0000322E0000}"/>
    <cellStyle name="Heading 3 2 2 3 3 5 6 2" xfId="11858" xr:uid="{00000000-0005-0000-0000-0000332E0000}"/>
    <cellStyle name="Heading 3 2 2 3 3 6" xfId="11859" xr:uid="{00000000-0005-0000-0000-0000342E0000}"/>
    <cellStyle name="Heading 3 2 2 3 3 6 2" xfId="11860" xr:uid="{00000000-0005-0000-0000-0000352E0000}"/>
    <cellStyle name="Heading 3 2 2 3 3 6 2 2" xfId="11861" xr:uid="{00000000-0005-0000-0000-0000362E0000}"/>
    <cellStyle name="Heading 3 2 2 3 3 6 2 2 2" xfId="11862" xr:uid="{00000000-0005-0000-0000-0000372E0000}"/>
    <cellStyle name="Heading 3 2 2 3 3 6 2 2 2 2" xfId="11863" xr:uid="{00000000-0005-0000-0000-0000382E0000}"/>
    <cellStyle name="Heading 3 2 2 3 3 6 2 2 3" xfId="11864" xr:uid="{00000000-0005-0000-0000-0000392E0000}"/>
    <cellStyle name="Heading 3 2 2 3 3 6 2 2 3 2" xfId="11865" xr:uid="{00000000-0005-0000-0000-00003A2E0000}"/>
    <cellStyle name="Heading 3 2 2 3 3 6 2 2 4" xfId="11866" xr:uid="{00000000-0005-0000-0000-00003B2E0000}"/>
    <cellStyle name="Heading 3 2 2 3 3 6 2 2 4 2" xfId="11867" xr:uid="{00000000-0005-0000-0000-00003C2E0000}"/>
    <cellStyle name="Heading 3 2 2 3 3 6 2 2 5" xfId="11868" xr:uid="{00000000-0005-0000-0000-00003D2E0000}"/>
    <cellStyle name="Heading 3 2 2 3 3 6 2 2 6" xfId="11869" xr:uid="{00000000-0005-0000-0000-00003E2E0000}"/>
    <cellStyle name="Heading 3 2 2 3 3 6 2 2 7" xfId="11870" xr:uid="{00000000-0005-0000-0000-00003F2E0000}"/>
    <cellStyle name="Heading 3 2 2 3 3 6 2 3" xfId="11871" xr:uid="{00000000-0005-0000-0000-0000402E0000}"/>
    <cellStyle name="Heading 3 2 2 3 3 6 2 3 2" xfId="11872" xr:uid="{00000000-0005-0000-0000-0000412E0000}"/>
    <cellStyle name="Heading 3 2 2 3 3 6 2 3 2 2" xfId="11873" xr:uid="{00000000-0005-0000-0000-0000422E0000}"/>
    <cellStyle name="Heading 3 2 2 3 3 6 2 3 3" xfId="11874" xr:uid="{00000000-0005-0000-0000-0000432E0000}"/>
    <cellStyle name="Heading 3 2 2 3 3 6 2 3 3 2" xfId="11875" xr:uid="{00000000-0005-0000-0000-0000442E0000}"/>
    <cellStyle name="Heading 3 2 2 3 3 6 2 3 4" xfId="11876" xr:uid="{00000000-0005-0000-0000-0000452E0000}"/>
    <cellStyle name="Heading 3 2 2 3 3 6 2 3 4 2" xfId="11877" xr:uid="{00000000-0005-0000-0000-0000462E0000}"/>
    <cellStyle name="Heading 3 2 2 3 3 6 2 3 5" xfId="11878" xr:uid="{00000000-0005-0000-0000-0000472E0000}"/>
    <cellStyle name="Heading 3 2 2 3 3 6 2 3 6" xfId="11879" xr:uid="{00000000-0005-0000-0000-0000482E0000}"/>
    <cellStyle name="Heading 3 2 2 3 3 6 2 3 7" xfId="11880" xr:uid="{00000000-0005-0000-0000-0000492E0000}"/>
    <cellStyle name="Heading 3 2 2 3 3 6 2 4" xfId="11881" xr:uid="{00000000-0005-0000-0000-00004A2E0000}"/>
    <cellStyle name="Heading 3 2 2 3 3 6 2 4 2" xfId="11882" xr:uid="{00000000-0005-0000-0000-00004B2E0000}"/>
    <cellStyle name="Heading 3 2 2 3 3 6 2 4 2 2" xfId="11883" xr:uid="{00000000-0005-0000-0000-00004C2E0000}"/>
    <cellStyle name="Heading 3 2 2 3 3 6 2 4 3" xfId="11884" xr:uid="{00000000-0005-0000-0000-00004D2E0000}"/>
    <cellStyle name="Heading 3 2 2 3 3 6 2 4 3 2" xfId="11885" xr:uid="{00000000-0005-0000-0000-00004E2E0000}"/>
    <cellStyle name="Heading 3 2 2 3 3 6 2 4 4" xfId="11886" xr:uid="{00000000-0005-0000-0000-00004F2E0000}"/>
    <cellStyle name="Heading 3 2 2 3 3 6 2 4 5" xfId="11887" xr:uid="{00000000-0005-0000-0000-0000502E0000}"/>
    <cellStyle name="Heading 3 2 2 3 3 6 2 4 6" xfId="11888" xr:uid="{00000000-0005-0000-0000-0000512E0000}"/>
    <cellStyle name="Heading 3 2 2 3 3 6 2 5" xfId="11889" xr:uid="{00000000-0005-0000-0000-0000522E0000}"/>
    <cellStyle name="Heading 3 2 2 3 3 6 2 5 2" xfId="11890" xr:uid="{00000000-0005-0000-0000-0000532E0000}"/>
    <cellStyle name="Heading 3 2 2 3 3 6 3" xfId="11891" xr:uid="{00000000-0005-0000-0000-0000542E0000}"/>
    <cellStyle name="Heading 3 2 2 3 3 6 3 2" xfId="11892" xr:uid="{00000000-0005-0000-0000-0000552E0000}"/>
    <cellStyle name="Heading 3 2 2 3 3 6 3 2 2" xfId="11893" xr:uid="{00000000-0005-0000-0000-0000562E0000}"/>
    <cellStyle name="Heading 3 2 2 3 3 6 3 3" xfId="11894" xr:uid="{00000000-0005-0000-0000-0000572E0000}"/>
    <cellStyle name="Heading 3 2 2 3 3 6 3 3 2" xfId="11895" xr:uid="{00000000-0005-0000-0000-0000582E0000}"/>
    <cellStyle name="Heading 3 2 2 3 3 6 3 4" xfId="11896" xr:uid="{00000000-0005-0000-0000-0000592E0000}"/>
    <cellStyle name="Heading 3 2 2 3 3 6 3 4 2" xfId="11897" xr:uid="{00000000-0005-0000-0000-00005A2E0000}"/>
    <cellStyle name="Heading 3 2 2 3 3 6 3 5" xfId="11898" xr:uid="{00000000-0005-0000-0000-00005B2E0000}"/>
    <cellStyle name="Heading 3 2 2 3 3 6 3 6" xfId="11899" xr:uid="{00000000-0005-0000-0000-00005C2E0000}"/>
    <cellStyle name="Heading 3 2 2 3 3 6 3 7" xfId="11900" xr:uid="{00000000-0005-0000-0000-00005D2E0000}"/>
    <cellStyle name="Heading 3 2 2 3 3 6 4" xfId="11901" xr:uid="{00000000-0005-0000-0000-00005E2E0000}"/>
    <cellStyle name="Heading 3 2 2 3 3 6 4 2" xfId="11902" xr:uid="{00000000-0005-0000-0000-00005F2E0000}"/>
    <cellStyle name="Heading 3 2 2 3 3 6 4 2 2" xfId="11903" xr:uid="{00000000-0005-0000-0000-0000602E0000}"/>
    <cellStyle name="Heading 3 2 2 3 3 6 4 3" xfId="11904" xr:uid="{00000000-0005-0000-0000-0000612E0000}"/>
    <cellStyle name="Heading 3 2 2 3 3 6 4 3 2" xfId="11905" xr:uid="{00000000-0005-0000-0000-0000622E0000}"/>
    <cellStyle name="Heading 3 2 2 3 3 6 4 4" xfId="11906" xr:uid="{00000000-0005-0000-0000-0000632E0000}"/>
    <cellStyle name="Heading 3 2 2 3 3 6 4 4 2" xfId="11907" xr:uid="{00000000-0005-0000-0000-0000642E0000}"/>
    <cellStyle name="Heading 3 2 2 3 3 6 4 5" xfId="11908" xr:uid="{00000000-0005-0000-0000-0000652E0000}"/>
    <cellStyle name="Heading 3 2 2 3 3 6 4 6" xfId="11909" xr:uid="{00000000-0005-0000-0000-0000662E0000}"/>
    <cellStyle name="Heading 3 2 2 3 3 6 4 7" xfId="11910" xr:uid="{00000000-0005-0000-0000-0000672E0000}"/>
    <cellStyle name="Heading 3 2 2 3 3 6 5" xfId="11911" xr:uid="{00000000-0005-0000-0000-0000682E0000}"/>
    <cellStyle name="Heading 3 2 2 3 3 6 5 2" xfId="11912" xr:uid="{00000000-0005-0000-0000-0000692E0000}"/>
    <cellStyle name="Heading 3 2 2 3 3 6 5 2 2" xfId="11913" xr:uid="{00000000-0005-0000-0000-00006A2E0000}"/>
    <cellStyle name="Heading 3 2 2 3 3 6 5 3" xfId="11914" xr:uid="{00000000-0005-0000-0000-00006B2E0000}"/>
    <cellStyle name="Heading 3 2 2 3 3 6 5 3 2" xfId="11915" xr:uid="{00000000-0005-0000-0000-00006C2E0000}"/>
    <cellStyle name="Heading 3 2 2 3 3 6 5 4" xfId="11916" xr:uid="{00000000-0005-0000-0000-00006D2E0000}"/>
    <cellStyle name="Heading 3 2 2 3 3 6 5 5" xfId="11917" xr:uid="{00000000-0005-0000-0000-00006E2E0000}"/>
    <cellStyle name="Heading 3 2 2 3 3 6 5 6" xfId="11918" xr:uid="{00000000-0005-0000-0000-00006F2E0000}"/>
    <cellStyle name="Heading 3 2 2 3 3 6 6" xfId="11919" xr:uid="{00000000-0005-0000-0000-0000702E0000}"/>
    <cellStyle name="Heading 3 2 2 3 3 6 6 2" xfId="11920" xr:uid="{00000000-0005-0000-0000-0000712E0000}"/>
    <cellStyle name="Heading 3 2 2 3 3 7" xfId="11921" xr:uid="{00000000-0005-0000-0000-0000722E0000}"/>
    <cellStyle name="Heading 3 2 2 3 3 7 2" xfId="11922" xr:uid="{00000000-0005-0000-0000-0000732E0000}"/>
    <cellStyle name="Heading 3 2 2 3 3 7 2 2" xfId="11923" xr:uid="{00000000-0005-0000-0000-0000742E0000}"/>
    <cellStyle name="Heading 3 2 2 3 3 7 2 2 2" xfId="11924" xr:uid="{00000000-0005-0000-0000-0000752E0000}"/>
    <cellStyle name="Heading 3 2 2 3 3 7 2 3" xfId="11925" xr:uid="{00000000-0005-0000-0000-0000762E0000}"/>
    <cellStyle name="Heading 3 2 2 3 3 7 2 3 2" xfId="11926" xr:uid="{00000000-0005-0000-0000-0000772E0000}"/>
    <cellStyle name="Heading 3 2 2 3 3 7 2 4" xfId="11927" xr:uid="{00000000-0005-0000-0000-0000782E0000}"/>
    <cellStyle name="Heading 3 2 2 3 3 7 2 4 2" xfId="11928" xr:uid="{00000000-0005-0000-0000-0000792E0000}"/>
    <cellStyle name="Heading 3 2 2 3 3 7 2 5" xfId="11929" xr:uid="{00000000-0005-0000-0000-00007A2E0000}"/>
    <cellStyle name="Heading 3 2 2 3 3 7 2 6" xfId="11930" xr:uid="{00000000-0005-0000-0000-00007B2E0000}"/>
    <cellStyle name="Heading 3 2 2 3 3 7 2 7" xfId="11931" xr:uid="{00000000-0005-0000-0000-00007C2E0000}"/>
    <cellStyle name="Heading 3 2 2 3 3 7 3" xfId="11932" xr:uid="{00000000-0005-0000-0000-00007D2E0000}"/>
    <cellStyle name="Heading 3 2 2 3 3 7 3 2" xfId="11933" xr:uid="{00000000-0005-0000-0000-00007E2E0000}"/>
    <cellStyle name="Heading 3 2 2 3 3 7 3 2 2" xfId="11934" xr:uid="{00000000-0005-0000-0000-00007F2E0000}"/>
    <cellStyle name="Heading 3 2 2 3 3 7 3 3" xfId="11935" xr:uid="{00000000-0005-0000-0000-0000802E0000}"/>
    <cellStyle name="Heading 3 2 2 3 3 7 3 3 2" xfId="11936" xr:uid="{00000000-0005-0000-0000-0000812E0000}"/>
    <cellStyle name="Heading 3 2 2 3 3 7 3 4" xfId="11937" xr:uid="{00000000-0005-0000-0000-0000822E0000}"/>
    <cellStyle name="Heading 3 2 2 3 3 7 3 4 2" xfId="11938" xr:uid="{00000000-0005-0000-0000-0000832E0000}"/>
    <cellStyle name="Heading 3 2 2 3 3 7 3 5" xfId="11939" xr:uid="{00000000-0005-0000-0000-0000842E0000}"/>
    <cellStyle name="Heading 3 2 2 3 3 7 3 6" xfId="11940" xr:uid="{00000000-0005-0000-0000-0000852E0000}"/>
    <cellStyle name="Heading 3 2 2 3 3 7 3 7" xfId="11941" xr:uid="{00000000-0005-0000-0000-0000862E0000}"/>
    <cellStyle name="Heading 3 2 2 3 3 7 4" xfId="11942" xr:uid="{00000000-0005-0000-0000-0000872E0000}"/>
    <cellStyle name="Heading 3 2 2 3 3 7 4 2" xfId="11943" xr:uid="{00000000-0005-0000-0000-0000882E0000}"/>
    <cellStyle name="Heading 3 2 2 3 3 7 4 2 2" xfId="11944" xr:uid="{00000000-0005-0000-0000-0000892E0000}"/>
    <cellStyle name="Heading 3 2 2 3 3 7 4 3" xfId="11945" xr:uid="{00000000-0005-0000-0000-00008A2E0000}"/>
    <cellStyle name="Heading 3 2 2 3 3 7 4 3 2" xfId="11946" xr:uid="{00000000-0005-0000-0000-00008B2E0000}"/>
    <cellStyle name="Heading 3 2 2 3 3 7 4 4" xfId="11947" xr:uid="{00000000-0005-0000-0000-00008C2E0000}"/>
    <cellStyle name="Heading 3 2 2 3 3 7 4 5" xfId="11948" xr:uid="{00000000-0005-0000-0000-00008D2E0000}"/>
    <cellStyle name="Heading 3 2 2 3 3 7 4 6" xfId="11949" xr:uid="{00000000-0005-0000-0000-00008E2E0000}"/>
    <cellStyle name="Heading 3 2 2 3 3 7 5" xfId="11950" xr:uid="{00000000-0005-0000-0000-00008F2E0000}"/>
    <cellStyle name="Heading 3 2 2 3 3 7 5 2" xfId="11951" xr:uid="{00000000-0005-0000-0000-0000902E0000}"/>
    <cellStyle name="Heading 3 2 2 3 3 8" xfId="11952" xr:uid="{00000000-0005-0000-0000-0000912E0000}"/>
    <cellStyle name="Heading 3 2 2 3 3 8 2" xfId="11953" xr:uid="{00000000-0005-0000-0000-0000922E0000}"/>
    <cellStyle name="Heading 3 2 2 3 3 8 2 2" xfId="11954" xr:uid="{00000000-0005-0000-0000-0000932E0000}"/>
    <cellStyle name="Heading 3 2 2 3 3 8 3" xfId="11955" xr:uid="{00000000-0005-0000-0000-0000942E0000}"/>
    <cellStyle name="Heading 3 2 2 3 3 8 3 2" xfId="11956" xr:uid="{00000000-0005-0000-0000-0000952E0000}"/>
    <cellStyle name="Heading 3 2 2 3 3 8 4" xfId="11957" xr:uid="{00000000-0005-0000-0000-0000962E0000}"/>
    <cellStyle name="Heading 3 2 2 3 3 8 4 2" xfId="11958" xr:uid="{00000000-0005-0000-0000-0000972E0000}"/>
    <cellStyle name="Heading 3 2 2 3 3 8 5" xfId="11959" xr:uid="{00000000-0005-0000-0000-0000982E0000}"/>
    <cellStyle name="Heading 3 2 2 3 3 8 6" xfId="11960" xr:uid="{00000000-0005-0000-0000-0000992E0000}"/>
    <cellStyle name="Heading 3 2 2 3 3 8 7" xfId="11961" xr:uid="{00000000-0005-0000-0000-00009A2E0000}"/>
    <cellStyle name="Heading 3 2 2 3 3 9" xfId="11962" xr:uid="{00000000-0005-0000-0000-00009B2E0000}"/>
    <cellStyle name="Heading 3 2 2 3 3 9 2" xfId="11963" xr:uid="{00000000-0005-0000-0000-00009C2E0000}"/>
    <cellStyle name="Heading 3 2 2 3 3 9 2 2" xfId="11964" xr:uid="{00000000-0005-0000-0000-00009D2E0000}"/>
    <cellStyle name="Heading 3 2 2 3 3 9 3" xfId="11965" xr:uid="{00000000-0005-0000-0000-00009E2E0000}"/>
    <cellStyle name="Heading 3 2 2 3 3 9 3 2" xfId="11966" xr:uid="{00000000-0005-0000-0000-00009F2E0000}"/>
    <cellStyle name="Heading 3 2 2 3 3 9 4" xfId="11967" xr:uid="{00000000-0005-0000-0000-0000A02E0000}"/>
    <cellStyle name="Heading 3 2 2 3 3 9 4 2" xfId="11968" xr:uid="{00000000-0005-0000-0000-0000A12E0000}"/>
    <cellStyle name="Heading 3 2 2 3 3 9 5" xfId="11969" xr:uid="{00000000-0005-0000-0000-0000A22E0000}"/>
    <cellStyle name="Heading 3 2 2 3 3 9 6" xfId="11970" xr:uid="{00000000-0005-0000-0000-0000A32E0000}"/>
    <cellStyle name="Heading 3 2 2 3 3 9 7" xfId="11971" xr:uid="{00000000-0005-0000-0000-0000A42E0000}"/>
    <cellStyle name="Heading 3 2 2 3 4" xfId="11972" xr:uid="{00000000-0005-0000-0000-0000A52E0000}"/>
    <cellStyle name="Heading 3 2 2 3 4 10" xfId="11973" xr:uid="{00000000-0005-0000-0000-0000A62E0000}"/>
    <cellStyle name="Heading 3 2 2 3 4 10 2" xfId="11974" xr:uid="{00000000-0005-0000-0000-0000A72E0000}"/>
    <cellStyle name="Heading 3 2 2 3 4 10 2 2" xfId="11975" xr:uid="{00000000-0005-0000-0000-0000A82E0000}"/>
    <cellStyle name="Heading 3 2 2 3 4 10 3" xfId="11976" xr:uid="{00000000-0005-0000-0000-0000A92E0000}"/>
    <cellStyle name="Heading 3 2 2 3 4 10 3 2" xfId="11977" xr:uid="{00000000-0005-0000-0000-0000AA2E0000}"/>
    <cellStyle name="Heading 3 2 2 3 4 10 4" xfId="11978" xr:uid="{00000000-0005-0000-0000-0000AB2E0000}"/>
    <cellStyle name="Heading 3 2 2 3 4 10 5" xfId="11979" xr:uid="{00000000-0005-0000-0000-0000AC2E0000}"/>
    <cellStyle name="Heading 3 2 2 3 4 10 6" xfId="11980" xr:uid="{00000000-0005-0000-0000-0000AD2E0000}"/>
    <cellStyle name="Heading 3 2 2 3 4 11" xfId="11981" xr:uid="{00000000-0005-0000-0000-0000AE2E0000}"/>
    <cellStyle name="Heading 3 2 2 3 4 11 2" xfId="11982" xr:uid="{00000000-0005-0000-0000-0000AF2E0000}"/>
    <cellStyle name="Heading 3 2 2 3 4 2" xfId="11983" xr:uid="{00000000-0005-0000-0000-0000B02E0000}"/>
    <cellStyle name="Heading 3 2 2 3 4 2 2" xfId="11984" xr:uid="{00000000-0005-0000-0000-0000B12E0000}"/>
    <cellStyle name="Heading 3 2 2 3 4 2 2 2" xfId="11985" xr:uid="{00000000-0005-0000-0000-0000B22E0000}"/>
    <cellStyle name="Heading 3 2 2 3 4 2 2 2 2" xfId="11986" xr:uid="{00000000-0005-0000-0000-0000B32E0000}"/>
    <cellStyle name="Heading 3 2 2 3 4 2 2 2 2 2" xfId="11987" xr:uid="{00000000-0005-0000-0000-0000B42E0000}"/>
    <cellStyle name="Heading 3 2 2 3 4 2 2 2 3" xfId="11988" xr:uid="{00000000-0005-0000-0000-0000B52E0000}"/>
    <cellStyle name="Heading 3 2 2 3 4 2 2 2 3 2" xfId="11989" xr:uid="{00000000-0005-0000-0000-0000B62E0000}"/>
    <cellStyle name="Heading 3 2 2 3 4 2 2 2 4" xfId="11990" xr:uid="{00000000-0005-0000-0000-0000B72E0000}"/>
    <cellStyle name="Heading 3 2 2 3 4 2 2 2 4 2" xfId="11991" xr:uid="{00000000-0005-0000-0000-0000B82E0000}"/>
    <cellStyle name="Heading 3 2 2 3 4 2 2 2 5" xfId="11992" xr:uid="{00000000-0005-0000-0000-0000B92E0000}"/>
    <cellStyle name="Heading 3 2 2 3 4 2 2 2 6" xfId="11993" xr:uid="{00000000-0005-0000-0000-0000BA2E0000}"/>
    <cellStyle name="Heading 3 2 2 3 4 2 2 2 7" xfId="11994" xr:uid="{00000000-0005-0000-0000-0000BB2E0000}"/>
    <cellStyle name="Heading 3 2 2 3 4 2 2 3" xfId="11995" xr:uid="{00000000-0005-0000-0000-0000BC2E0000}"/>
    <cellStyle name="Heading 3 2 2 3 4 2 2 3 2" xfId="11996" xr:uid="{00000000-0005-0000-0000-0000BD2E0000}"/>
    <cellStyle name="Heading 3 2 2 3 4 2 2 3 2 2" xfId="11997" xr:uid="{00000000-0005-0000-0000-0000BE2E0000}"/>
    <cellStyle name="Heading 3 2 2 3 4 2 2 3 3" xfId="11998" xr:uid="{00000000-0005-0000-0000-0000BF2E0000}"/>
    <cellStyle name="Heading 3 2 2 3 4 2 2 3 3 2" xfId="11999" xr:uid="{00000000-0005-0000-0000-0000C02E0000}"/>
    <cellStyle name="Heading 3 2 2 3 4 2 2 3 4" xfId="12000" xr:uid="{00000000-0005-0000-0000-0000C12E0000}"/>
    <cellStyle name="Heading 3 2 2 3 4 2 2 3 4 2" xfId="12001" xr:uid="{00000000-0005-0000-0000-0000C22E0000}"/>
    <cellStyle name="Heading 3 2 2 3 4 2 2 3 5" xfId="12002" xr:uid="{00000000-0005-0000-0000-0000C32E0000}"/>
    <cellStyle name="Heading 3 2 2 3 4 2 2 3 6" xfId="12003" xr:uid="{00000000-0005-0000-0000-0000C42E0000}"/>
    <cellStyle name="Heading 3 2 2 3 4 2 2 3 7" xfId="12004" xr:uid="{00000000-0005-0000-0000-0000C52E0000}"/>
    <cellStyle name="Heading 3 2 2 3 4 2 2 4" xfId="12005" xr:uid="{00000000-0005-0000-0000-0000C62E0000}"/>
    <cellStyle name="Heading 3 2 2 3 4 2 2 4 2" xfId="12006" xr:uid="{00000000-0005-0000-0000-0000C72E0000}"/>
    <cellStyle name="Heading 3 2 2 3 4 2 2 4 2 2" xfId="12007" xr:uid="{00000000-0005-0000-0000-0000C82E0000}"/>
    <cellStyle name="Heading 3 2 2 3 4 2 2 4 3" xfId="12008" xr:uid="{00000000-0005-0000-0000-0000C92E0000}"/>
    <cellStyle name="Heading 3 2 2 3 4 2 2 4 3 2" xfId="12009" xr:uid="{00000000-0005-0000-0000-0000CA2E0000}"/>
    <cellStyle name="Heading 3 2 2 3 4 2 2 4 4" xfId="12010" xr:uid="{00000000-0005-0000-0000-0000CB2E0000}"/>
    <cellStyle name="Heading 3 2 2 3 4 2 2 4 5" xfId="12011" xr:uid="{00000000-0005-0000-0000-0000CC2E0000}"/>
    <cellStyle name="Heading 3 2 2 3 4 2 2 4 6" xfId="12012" xr:uid="{00000000-0005-0000-0000-0000CD2E0000}"/>
    <cellStyle name="Heading 3 2 2 3 4 2 2 5" xfId="12013" xr:uid="{00000000-0005-0000-0000-0000CE2E0000}"/>
    <cellStyle name="Heading 3 2 2 3 4 2 2 5 2" xfId="12014" xr:uid="{00000000-0005-0000-0000-0000CF2E0000}"/>
    <cellStyle name="Heading 3 2 2 3 4 2 3" xfId="12015" xr:uid="{00000000-0005-0000-0000-0000D02E0000}"/>
    <cellStyle name="Heading 3 2 2 3 4 2 3 2" xfId="12016" xr:uid="{00000000-0005-0000-0000-0000D12E0000}"/>
    <cellStyle name="Heading 3 2 2 3 4 2 3 2 2" xfId="12017" xr:uid="{00000000-0005-0000-0000-0000D22E0000}"/>
    <cellStyle name="Heading 3 2 2 3 4 2 3 3" xfId="12018" xr:uid="{00000000-0005-0000-0000-0000D32E0000}"/>
    <cellStyle name="Heading 3 2 2 3 4 2 3 3 2" xfId="12019" xr:uid="{00000000-0005-0000-0000-0000D42E0000}"/>
    <cellStyle name="Heading 3 2 2 3 4 2 3 4" xfId="12020" xr:uid="{00000000-0005-0000-0000-0000D52E0000}"/>
    <cellStyle name="Heading 3 2 2 3 4 2 3 4 2" xfId="12021" xr:uid="{00000000-0005-0000-0000-0000D62E0000}"/>
    <cellStyle name="Heading 3 2 2 3 4 2 3 5" xfId="12022" xr:uid="{00000000-0005-0000-0000-0000D72E0000}"/>
    <cellStyle name="Heading 3 2 2 3 4 2 3 6" xfId="12023" xr:uid="{00000000-0005-0000-0000-0000D82E0000}"/>
    <cellStyle name="Heading 3 2 2 3 4 2 3 7" xfId="12024" xr:uid="{00000000-0005-0000-0000-0000D92E0000}"/>
    <cellStyle name="Heading 3 2 2 3 4 2 4" xfId="12025" xr:uid="{00000000-0005-0000-0000-0000DA2E0000}"/>
    <cellStyle name="Heading 3 2 2 3 4 2 4 2" xfId="12026" xr:uid="{00000000-0005-0000-0000-0000DB2E0000}"/>
    <cellStyle name="Heading 3 2 2 3 4 2 4 2 2" xfId="12027" xr:uid="{00000000-0005-0000-0000-0000DC2E0000}"/>
    <cellStyle name="Heading 3 2 2 3 4 2 4 3" xfId="12028" xr:uid="{00000000-0005-0000-0000-0000DD2E0000}"/>
    <cellStyle name="Heading 3 2 2 3 4 2 4 3 2" xfId="12029" xr:uid="{00000000-0005-0000-0000-0000DE2E0000}"/>
    <cellStyle name="Heading 3 2 2 3 4 2 4 4" xfId="12030" xr:uid="{00000000-0005-0000-0000-0000DF2E0000}"/>
    <cellStyle name="Heading 3 2 2 3 4 2 4 4 2" xfId="12031" xr:uid="{00000000-0005-0000-0000-0000E02E0000}"/>
    <cellStyle name="Heading 3 2 2 3 4 2 4 5" xfId="12032" xr:uid="{00000000-0005-0000-0000-0000E12E0000}"/>
    <cellStyle name="Heading 3 2 2 3 4 2 4 6" xfId="12033" xr:uid="{00000000-0005-0000-0000-0000E22E0000}"/>
    <cellStyle name="Heading 3 2 2 3 4 2 4 7" xfId="12034" xr:uid="{00000000-0005-0000-0000-0000E32E0000}"/>
    <cellStyle name="Heading 3 2 2 3 4 2 5" xfId="12035" xr:uid="{00000000-0005-0000-0000-0000E42E0000}"/>
    <cellStyle name="Heading 3 2 2 3 4 2 5 2" xfId="12036" xr:uid="{00000000-0005-0000-0000-0000E52E0000}"/>
    <cellStyle name="Heading 3 2 2 3 4 2 5 2 2" xfId="12037" xr:uid="{00000000-0005-0000-0000-0000E62E0000}"/>
    <cellStyle name="Heading 3 2 2 3 4 2 5 3" xfId="12038" xr:uid="{00000000-0005-0000-0000-0000E72E0000}"/>
    <cellStyle name="Heading 3 2 2 3 4 2 5 3 2" xfId="12039" xr:uid="{00000000-0005-0000-0000-0000E82E0000}"/>
    <cellStyle name="Heading 3 2 2 3 4 2 5 4" xfId="12040" xr:uid="{00000000-0005-0000-0000-0000E92E0000}"/>
    <cellStyle name="Heading 3 2 2 3 4 2 5 5" xfId="12041" xr:uid="{00000000-0005-0000-0000-0000EA2E0000}"/>
    <cellStyle name="Heading 3 2 2 3 4 2 5 6" xfId="12042" xr:uid="{00000000-0005-0000-0000-0000EB2E0000}"/>
    <cellStyle name="Heading 3 2 2 3 4 2 6" xfId="12043" xr:uid="{00000000-0005-0000-0000-0000EC2E0000}"/>
    <cellStyle name="Heading 3 2 2 3 4 2 6 2" xfId="12044" xr:uid="{00000000-0005-0000-0000-0000ED2E0000}"/>
    <cellStyle name="Heading 3 2 2 3 4 3" xfId="12045" xr:uid="{00000000-0005-0000-0000-0000EE2E0000}"/>
    <cellStyle name="Heading 3 2 2 3 4 3 2" xfId="12046" xr:uid="{00000000-0005-0000-0000-0000EF2E0000}"/>
    <cellStyle name="Heading 3 2 2 3 4 3 2 2" xfId="12047" xr:uid="{00000000-0005-0000-0000-0000F02E0000}"/>
    <cellStyle name="Heading 3 2 2 3 4 3 2 2 2" xfId="12048" xr:uid="{00000000-0005-0000-0000-0000F12E0000}"/>
    <cellStyle name="Heading 3 2 2 3 4 3 2 2 2 2" xfId="12049" xr:uid="{00000000-0005-0000-0000-0000F22E0000}"/>
    <cellStyle name="Heading 3 2 2 3 4 3 2 2 3" xfId="12050" xr:uid="{00000000-0005-0000-0000-0000F32E0000}"/>
    <cellStyle name="Heading 3 2 2 3 4 3 2 2 3 2" xfId="12051" xr:uid="{00000000-0005-0000-0000-0000F42E0000}"/>
    <cellStyle name="Heading 3 2 2 3 4 3 2 2 4" xfId="12052" xr:uid="{00000000-0005-0000-0000-0000F52E0000}"/>
    <cellStyle name="Heading 3 2 2 3 4 3 2 2 4 2" xfId="12053" xr:uid="{00000000-0005-0000-0000-0000F62E0000}"/>
    <cellStyle name="Heading 3 2 2 3 4 3 2 2 5" xfId="12054" xr:uid="{00000000-0005-0000-0000-0000F72E0000}"/>
    <cellStyle name="Heading 3 2 2 3 4 3 2 2 6" xfId="12055" xr:uid="{00000000-0005-0000-0000-0000F82E0000}"/>
    <cellStyle name="Heading 3 2 2 3 4 3 2 2 7" xfId="12056" xr:uid="{00000000-0005-0000-0000-0000F92E0000}"/>
    <cellStyle name="Heading 3 2 2 3 4 3 2 3" xfId="12057" xr:uid="{00000000-0005-0000-0000-0000FA2E0000}"/>
    <cellStyle name="Heading 3 2 2 3 4 3 2 3 2" xfId="12058" xr:uid="{00000000-0005-0000-0000-0000FB2E0000}"/>
    <cellStyle name="Heading 3 2 2 3 4 3 2 3 2 2" xfId="12059" xr:uid="{00000000-0005-0000-0000-0000FC2E0000}"/>
    <cellStyle name="Heading 3 2 2 3 4 3 2 3 3" xfId="12060" xr:uid="{00000000-0005-0000-0000-0000FD2E0000}"/>
    <cellStyle name="Heading 3 2 2 3 4 3 2 3 3 2" xfId="12061" xr:uid="{00000000-0005-0000-0000-0000FE2E0000}"/>
    <cellStyle name="Heading 3 2 2 3 4 3 2 3 4" xfId="12062" xr:uid="{00000000-0005-0000-0000-0000FF2E0000}"/>
    <cellStyle name="Heading 3 2 2 3 4 3 2 3 4 2" xfId="12063" xr:uid="{00000000-0005-0000-0000-0000002F0000}"/>
    <cellStyle name="Heading 3 2 2 3 4 3 2 3 5" xfId="12064" xr:uid="{00000000-0005-0000-0000-0000012F0000}"/>
    <cellStyle name="Heading 3 2 2 3 4 3 2 3 6" xfId="12065" xr:uid="{00000000-0005-0000-0000-0000022F0000}"/>
    <cellStyle name="Heading 3 2 2 3 4 3 2 3 7" xfId="12066" xr:uid="{00000000-0005-0000-0000-0000032F0000}"/>
    <cellStyle name="Heading 3 2 2 3 4 3 2 4" xfId="12067" xr:uid="{00000000-0005-0000-0000-0000042F0000}"/>
    <cellStyle name="Heading 3 2 2 3 4 3 2 4 2" xfId="12068" xr:uid="{00000000-0005-0000-0000-0000052F0000}"/>
    <cellStyle name="Heading 3 2 2 3 4 3 2 4 2 2" xfId="12069" xr:uid="{00000000-0005-0000-0000-0000062F0000}"/>
    <cellStyle name="Heading 3 2 2 3 4 3 2 4 3" xfId="12070" xr:uid="{00000000-0005-0000-0000-0000072F0000}"/>
    <cellStyle name="Heading 3 2 2 3 4 3 2 4 3 2" xfId="12071" xr:uid="{00000000-0005-0000-0000-0000082F0000}"/>
    <cellStyle name="Heading 3 2 2 3 4 3 2 4 4" xfId="12072" xr:uid="{00000000-0005-0000-0000-0000092F0000}"/>
    <cellStyle name="Heading 3 2 2 3 4 3 2 4 5" xfId="12073" xr:uid="{00000000-0005-0000-0000-00000A2F0000}"/>
    <cellStyle name="Heading 3 2 2 3 4 3 2 4 6" xfId="12074" xr:uid="{00000000-0005-0000-0000-00000B2F0000}"/>
    <cellStyle name="Heading 3 2 2 3 4 3 2 5" xfId="12075" xr:uid="{00000000-0005-0000-0000-00000C2F0000}"/>
    <cellStyle name="Heading 3 2 2 3 4 3 2 5 2" xfId="12076" xr:uid="{00000000-0005-0000-0000-00000D2F0000}"/>
    <cellStyle name="Heading 3 2 2 3 4 3 3" xfId="12077" xr:uid="{00000000-0005-0000-0000-00000E2F0000}"/>
    <cellStyle name="Heading 3 2 2 3 4 3 3 2" xfId="12078" xr:uid="{00000000-0005-0000-0000-00000F2F0000}"/>
    <cellStyle name="Heading 3 2 2 3 4 3 3 2 2" xfId="12079" xr:uid="{00000000-0005-0000-0000-0000102F0000}"/>
    <cellStyle name="Heading 3 2 2 3 4 3 3 3" xfId="12080" xr:uid="{00000000-0005-0000-0000-0000112F0000}"/>
    <cellStyle name="Heading 3 2 2 3 4 3 3 3 2" xfId="12081" xr:uid="{00000000-0005-0000-0000-0000122F0000}"/>
    <cellStyle name="Heading 3 2 2 3 4 3 3 4" xfId="12082" xr:uid="{00000000-0005-0000-0000-0000132F0000}"/>
    <cellStyle name="Heading 3 2 2 3 4 3 3 4 2" xfId="12083" xr:uid="{00000000-0005-0000-0000-0000142F0000}"/>
    <cellStyle name="Heading 3 2 2 3 4 3 3 5" xfId="12084" xr:uid="{00000000-0005-0000-0000-0000152F0000}"/>
    <cellStyle name="Heading 3 2 2 3 4 3 3 6" xfId="12085" xr:uid="{00000000-0005-0000-0000-0000162F0000}"/>
    <cellStyle name="Heading 3 2 2 3 4 3 3 7" xfId="12086" xr:uid="{00000000-0005-0000-0000-0000172F0000}"/>
    <cellStyle name="Heading 3 2 2 3 4 3 4" xfId="12087" xr:uid="{00000000-0005-0000-0000-0000182F0000}"/>
    <cellStyle name="Heading 3 2 2 3 4 3 4 2" xfId="12088" xr:uid="{00000000-0005-0000-0000-0000192F0000}"/>
    <cellStyle name="Heading 3 2 2 3 4 3 4 2 2" xfId="12089" xr:uid="{00000000-0005-0000-0000-00001A2F0000}"/>
    <cellStyle name="Heading 3 2 2 3 4 3 4 3" xfId="12090" xr:uid="{00000000-0005-0000-0000-00001B2F0000}"/>
    <cellStyle name="Heading 3 2 2 3 4 3 4 3 2" xfId="12091" xr:uid="{00000000-0005-0000-0000-00001C2F0000}"/>
    <cellStyle name="Heading 3 2 2 3 4 3 4 4" xfId="12092" xr:uid="{00000000-0005-0000-0000-00001D2F0000}"/>
    <cellStyle name="Heading 3 2 2 3 4 3 4 4 2" xfId="12093" xr:uid="{00000000-0005-0000-0000-00001E2F0000}"/>
    <cellStyle name="Heading 3 2 2 3 4 3 4 5" xfId="12094" xr:uid="{00000000-0005-0000-0000-00001F2F0000}"/>
    <cellStyle name="Heading 3 2 2 3 4 3 4 6" xfId="12095" xr:uid="{00000000-0005-0000-0000-0000202F0000}"/>
    <cellStyle name="Heading 3 2 2 3 4 3 4 7" xfId="12096" xr:uid="{00000000-0005-0000-0000-0000212F0000}"/>
    <cellStyle name="Heading 3 2 2 3 4 3 5" xfId="12097" xr:uid="{00000000-0005-0000-0000-0000222F0000}"/>
    <cellStyle name="Heading 3 2 2 3 4 3 5 2" xfId="12098" xr:uid="{00000000-0005-0000-0000-0000232F0000}"/>
    <cellStyle name="Heading 3 2 2 3 4 3 5 2 2" xfId="12099" xr:uid="{00000000-0005-0000-0000-0000242F0000}"/>
    <cellStyle name="Heading 3 2 2 3 4 3 5 3" xfId="12100" xr:uid="{00000000-0005-0000-0000-0000252F0000}"/>
    <cellStyle name="Heading 3 2 2 3 4 3 5 3 2" xfId="12101" xr:uid="{00000000-0005-0000-0000-0000262F0000}"/>
    <cellStyle name="Heading 3 2 2 3 4 3 5 4" xfId="12102" xr:uid="{00000000-0005-0000-0000-0000272F0000}"/>
    <cellStyle name="Heading 3 2 2 3 4 3 5 5" xfId="12103" xr:uid="{00000000-0005-0000-0000-0000282F0000}"/>
    <cellStyle name="Heading 3 2 2 3 4 3 5 6" xfId="12104" xr:uid="{00000000-0005-0000-0000-0000292F0000}"/>
    <cellStyle name="Heading 3 2 2 3 4 3 6" xfId="12105" xr:uid="{00000000-0005-0000-0000-00002A2F0000}"/>
    <cellStyle name="Heading 3 2 2 3 4 3 6 2" xfId="12106" xr:uid="{00000000-0005-0000-0000-00002B2F0000}"/>
    <cellStyle name="Heading 3 2 2 3 4 4" xfId="12107" xr:uid="{00000000-0005-0000-0000-00002C2F0000}"/>
    <cellStyle name="Heading 3 2 2 3 4 4 2" xfId="12108" xr:uid="{00000000-0005-0000-0000-00002D2F0000}"/>
    <cellStyle name="Heading 3 2 2 3 4 4 2 2" xfId="12109" xr:uid="{00000000-0005-0000-0000-00002E2F0000}"/>
    <cellStyle name="Heading 3 2 2 3 4 4 2 2 2" xfId="12110" xr:uid="{00000000-0005-0000-0000-00002F2F0000}"/>
    <cellStyle name="Heading 3 2 2 3 4 4 2 2 2 2" xfId="12111" xr:uid="{00000000-0005-0000-0000-0000302F0000}"/>
    <cellStyle name="Heading 3 2 2 3 4 4 2 2 3" xfId="12112" xr:uid="{00000000-0005-0000-0000-0000312F0000}"/>
    <cellStyle name="Heading 3 2 2 3 4 4 2 2 3 2" xfId="12113" xr:uid="{00000000-0005-0000-0000-0000322F0000}"/>
    <cellStyle name="Heading 3 2 2 3 4 4 2 2 4" xfId="12114" xr:uid="{00000000-0005-0000-0000-0000332F0000}"/>
    <cellStyle name="Heading 3 2 2 3 4 4 2 2 4 2" xfId="12115" xr:uid="{00000000-0005-0000-0000-0000342F0000}"/>
    <cellStyle name="Heading 3 2 2 3 4 4 2 2 5" xfId="12116" xr:uid="{00000000-0005-0000-0000-0000352F0000}"/>
    <cellStyle name="Heading 3 2 2 3 4 4 2 2 6" xfId="12117" xr:uid="{00000000-0005-0000-0000-0000362F0000}"/>
    <cellStyle name="Heading 3 2 2 3 4 4 2 2 7" xfId="12118" xr:uid="{00000000-0005-0000-0000-0000372F0000}"/>
    <cellStyle name="Heading 3 2 2 3 4 4 2 3" xfId="12119" xr:uid="{00000000-0005-0000-0000-0000382F0000}"/>
    <cellStyle name="Heading 3 2 2 3 4 4 2 3 2" xfId="12120" xr:uid="{00000000-0005-0000-0000-0000392F0000}"/>
    <cellStyle name="Heading 3 2 2 3 4 4 2 3 2 2" xfId="12121" xr:uid="{00000000-0005-0000-0000-00003A2F0000}"/>
    <cellStyle name="Heading 3 2 2 3 4 4 2 3 3" xfId="12122" xr:uid="{00000000-0005-0000-0000-00003B2F0000}"/>
    <cellStyle name="Heading 3 2 2 3 4 4 2 3 3 2" xfId="12123" xr:uid="{00000000-0005-0000-0000-00003C2F0000}"/>
    <cellStyle name="Heading 3 2 2 3 4 4 2 3 4" xfId="12124" xr:uid="{00000000-0005-0000-0000-00003D2F0000}"/>
    <cellStyle name="Heading 3 2 2 3 4 4 2 3 4 2" xfId="12125" xr:uid="{00000000-0005-0000-0000-00003E2F0000}"/>
    <cellStyle name="Heading 3 2 2 3 4 4 2 3 5" xfId="12126" xr:uid="{00000000-0005-0000-0000-00003F2F0000}"/>
    <cellStyle name="Heading 3 2 2 3 4 4 2 3 6" xfId="12127" xr:uid="{00000000-0005-0000-0000-0000402F0000}"/>
    <cellStyle name="Heading 3 2 2 3 4 4 2 3 7" xfId="12128" xr:uid="{00000000-0005-0000-0000-0000412F0000}"/>
    <cellStyle name="Heading 3 2 2 3 4 4 2 4" xfId="12129" xr:uid="{00000000-0005-0000-0000-0000422F0000}"/>
    <cellStyle name="Heading 3 2 2 3 4 4 2 4 2" xfId="12130" xr:uid="{00000000-0005-0000-0000-0000432F0000}"/>
    <cellStyle name="Heading 3 2 2 3 4 4 2 4 2 2" xfId="12131" xr:uid="{00000000-0005-0000-0000-0000442F0000}"/>
    <cellStyle name="Heading 3 2 2 3 4 4 2 4 3" xfId="12132" xr:uid="{00000000-0005-0000-0000-0000452F0000}"/>
    <cellStyle name="Heading 3 2 2 3 4 4 2 4 3 2" xfId="12133" xr:uid="{00000000-0005-0000-0000-0000462F0000}"/>
    <cellStyle name="Heading 3 2 2 3 4 4 2 4 4" xfId="12134" xr:uid="{00000000-0005-0000-0000-0000472F0000}"/>
    <cellStyle name="Heading 3 2 2 3 4 4 2 4 5" xfId="12135" xr:uid="{00000000-0005-0000-0000-0000482F0000}"/>
    <cellStyle name="Heading 3 2 2 3 4 4 2 4 6" xfId="12136" xr:uid="{00000000-0005-0000-0000-0000492F0000}"/>
    <cellStyle name="Heading 3 2 2 3 4 4 2 5" xfId="12137" xr:uid="{00000000-0005-0000-0000-00004A2F0000}"/>
    <cellStyle name="Heading 3 2 2 3 4 4 2 5 2" xfId="12138" xr:uid="{00000000-0005-0000-0000-00004B2F0000}"/>
    <cellStyle name="Heading 3 2 2 3 4 4 3" xfId="12139" xr:uid="{00000000-0005-0000-0000-00004C2F0000}"/>
    <cellStyle name="Heading 3 2 2 3 4 4 3 2" xfId="12140" xr:uid="{00000000-0005-0000-0000-00004D2F0000}"/>
    <cellStyle name="Heading 3 2 2 3 4 4 3 2 2" xfId="12141" xr:uid="{00000000-0005-0000-0000-00004E2F0000}"/>
    <cellStyle name="Heading 3 2 2 3 4 4 3 3" xfId="12142" xr:uid="{00000000-0005-0000-0000-00004F2F0000}"/>
    <cellStyle name="Heading 3 2 2 3 4 4 3 3 2" xfId="12143" xr:uid="{00000000-0005-0000-0000-0000502F0000}"/>
    <cellStyle name="Heading 3 2 2 3 4 4 3 4" xfId="12144" xr:uid="{00000000-0005-0000-0000-0000512F0000}"/>
    <cellStyle name="Heading 3 2 2 3 4 4 3 4 2" xfId="12145" xr:uid="{00000000-0005-0000-0000-0000522F0000}"/>
    <cellStyle name="Heading 3 2 2 3 4 4 3 5" xfId="12146" xr:uid="{00000000-0005-0000-0000-0000532F0000}"/>
    <cellStyle name="Heading 3 2 2 3 4 4 3 6" xfId="12147" xr:uid="{00000000-0005-0000-0000-0000542F0000}"/>
    <cellStyle name="Heading 3 2 2 3 4 4 3 7" xfId="12148" xr:uid="{00000000-0005-0000-0000-0000552F0000}"/>
    <cellStyle name="Heading 3 2 2 3 4 4 4" xfId="12149" xr:uid="{00000000-0005-0000-0000-0000562F0000}"/>
    <cellStyle name="Heading 3 2 2 3 4 4 4 2" xfId="12150" xr:uid="{00000000-0005-0000-0000-0000572F0000}"/>
    <cellStyle name="Heading 3 2 2 3 4 4 4 2 2" xfId="12151" xr:uid="{00000000-0005-0000-0000-0000582F0000}"/>
    <cellStyle name="Heading 3 2 2 3 4 4 4 3" xfId="12152" xr:uid="{00000000-0005-0000-0000-0000592F0000}"/>
    <cellStyle name="Heading 3 2 2 3 4 4 4 3 2" xfId="12153" xr:uid="{00000000-0005-0000-0000-00005A2F0000}"/>
    <cellStyle name="Heading 3 2 2 3 4 4 4 4" xfId="12154" xr:uid="{00000000-0005-0000-0000-00005B2F0000}"/>
    <cellStyle name="Heading 3 2 2 3 4 4 4 4 2" xfId="12155" xr:uid="{00000000-0005-0000-0000-00005C2F0000}"/>
    <cellStyle name="Heading 3 2 2 3 4 4 4 5" xfId="12156" xr:uid="{00000000-0005-0000-0000-00005D2F0000}"/>
    <cellStyle name="Heading 3 2 2 3 4 4 4 6" xfId="12157" xr:uid="{00000000-0005-0000-0000-00005E2F0000}"/>
    <cellStyle name="Heading 3 2 2 3 4 4 4 7" xfId="12158" xr:uid="{00000000-0005-0000-0000-00005F2F0000}"/>
    <cellStyle name="Heading 3 2 2 3 4 4 5" xfId="12159" xr:uid="{00000000-0005-0000-0000-0000602F0000}"/>
    <cellStyle name="Heading 3 2 2 3 4 4 5 2" xfId="12160" xr:uid="{00000000-0005-0000-0000-0000612F0000}"/>
    <cellStyle name="Heading 3 2 2 3 4 4 5 2 2" xfId="12161" xr:uid="{00000000-0005-0000-0000-0000622F0000}"/>
    <cellStyle name="Heading 3 2 2 3 4 4 5 3" xfId="12162" xr:uid="{00000000-0005-0000-0000-0000632F0000}"/>
    <cellStyle name="Heading 3 2 2 3 4 4 5 3 2" xfId="12163" xr:uid="{00000000-0005-0000-0000-0000642F0000}"/>
    <cellStyle name="Heading 3 2 2 3 4 4 5 4" xfId="12164" xr:uid="{00000000-0005-0000-0000-0000652F0000}"/>
    <cellStyle name="Heading 3 2 2 3 4 4 5 5" xfId="12165" xr:uid="{00000000-0005-0000-0000-0000662F0000}"/>
    <cellStyle name="Heading 3 2 2 3 4 4 5 6" xfId="12166" xr:uid="{00000000-0005-0000-0000-0000672F0000}"/>
    <cellStyle name="Heading 3 2 2 3 4 4 6" xfId="12167" xr:uid="{00000000-0005-0000-0000-0000682F0000}"/>
    <cellStyle name="Heading 3 2 2 3 4 4 6 2" xfId="12168" xr:uid="{00000000-0005-0000-0000-0000692F0000}"/>
    <cellStyle name="Heading 3 2 2 3 4 5" xfId="12169" xr:uid="{00000000-0005-0000-0000-00006A2F0000}"/>
    <cellStyle name="Heading 3 2 2 3 4 5 2" xfId="12170" xr:uid="{00000000-0005-0000-0000-00006B2F0000}"/>
    <cellStyle name="Heading 3 2 2 3 4 5 2 2" xfId="12171" xr:uid="{00000000-0005-0000-0000-00006C2F0000}"/>
    <cellStyle name="Heading 3 2 2 3 4 5 2 2 2" xfId="12172" xr:uid="{00000000-0005-0000-0000-00006D2F0000}"/>
    <cellStyle name="Heading 3 2 2 3 4 5 2 2 2 2" xfId="12173" xr:uid="{00000000-0005-0000-0000-00006E2F0000}"/>
    <cellStyle name="Heading 3 2 2 3 4 5 2 2 3" xfId="12174" xr:uid="{00000000-0005-0000-0000-00006F2F0000}"/>
    <cellStyle name="Heading 3 2 2 3 4 5 2 2 3 2" xfId="12175" xr:uid="{00000000-0005-0000-0000-0000702F0000}"/>
    <cellStyle name="Heading 3 2 2 3 4 5 2 2 4" xfId="12176" xr:uid="{00000000-0005-0000-0000-0000712F0000}"/>
    <cellStyle name="Heading 3 2 2 3 4 5 2 2 4 2" xfId="12177" xr:uid="{00000000-0005-0000-0000-0000722F0000}"/>
    <cellStyle name="Heading 3 2 2 3 4 5 2 2 5" xfId="12178" xr:uid="{00000000-0005-0000-0000-0000732F0000}"/>
    <cellStyle name="Heading 3 2 2 3 4 5 2 2 6" xfId="12179" xr:uid="{00000000-0005-0000-0000-0000742F0000}"/>
    <cellStyle name="Heading 3 2 2 3 4 5 2 2 7" xfId="12180" xr:uid="{00000000-0005-0000-0000-0000752F0000}"/>
    <cellStyle name="Heading 3 2 2 3 4 5 2 3" xfId="12181" xr:uid="{00000000-0005-0000-0000-0000762F0000}"/>
    <cellStyle name="Heading 3 2 2 3 4 5 2 3 2" xfId="12182" xr:uid="{00000000-0005-0000-0000-0000772F0000}"/>
    <cellStyle name="Heading 3 2 2 3 4 5 2 3 2 2" xfId="12183" xr:uid="{00000000-0005-0000-0000-0000782F0000}"/>
    <cellStyle name="Heading 3 2 2 3 4 5 2 3 3" xfId="12184" xr:uid="{00000000-0005-0000-0000-0000792F0000}"/>
    <cellStyle name="Heading 3 2 2 3 4 5 2 3 3 2" xfId="12185" xr:uid="{00000000-0005-0000-0000-00007A2F0000}"/>
    <cellStyle name="Heading 3 2 2 3 4 5 2 3 4" xfId="12186" xr:uid="{00000000-0005-0000-0000-00007B2F0000}"/>
    <cellStyle name="Heading 3 2 2 3 4 5 2 3 4 2" xfId="12187" xr:uid="{00000000-0005-0000-0000-00007C2F0000}"/>
    <cellStyle name="Heading 3 2 2 3 4 5 2 3 5" xfId="12188" xr:uid="{00000000-0005-0000-0000-00007D2F0000}"/>
    <cellStyle name="Heading 3 2 2 3 4 5 2 3 6" xfId="12189" xr:uid="{00000000-0005-0000-0000-00007E2F0000}"/>
    <cellStyle name="Heading 3 2 2 3 4 5 2 3 7" xfId="12190" xr:uid="{00000000-0005-0000-0000-00007F2F0000}"/>
    <cellStyle name="Heading 3 2 2 3 4 5 2 4" xfId="12191" xr:uid="{00000000-0005-0000-0000-0000802F0000}"/>
    <cellStyle name="Heading 3 2 2 3 4 5 2 4 2" xfId="12192" xr:uid="{00000000-0005-0000-0000-0000812F0000}"/>
    <cellStyle name="Heading 3 2 2 3 4 5 2 4 2 2" xfId="12193" xr:uid="{00000000-0005-0000-0000-0000822F0000}"/>
    <cellStyle name="Heading 3 2 2 3 4 5 2 4 3" xfId="12194" xr:uid="{00000000-0005-0000-0000-0000832F0000}"/>
    <cellStyle name="Heading 3 2 2 3 4 5 2 4 3 2" xfId="12195" xr:uid="{00000000-0005-0000-0000-0000842F0000}"/>
    <cellStyle name="Heading 3 2 2 3 4 5 2 4 4" xfId="12196" xr:uid="{00000000-0005-0000-0000-0000852F0000}"/>
    <cellStyle name="Heading 3 2 2 3 4 5 2 4 5" xfId="12197" xr:uid="{00000000-0005-0000-0000-0000862F0000}"/>
    <cellStyle name="Heading 3 2 2 3 4 5 2 4 6" xfId="12198" xr:uid="{00000000-0005-0000-0000-0000872F0000}"/>
    <cellStyle name="Heading 3 2 2 3 4 5 2 5" xfId="12199" xr:uid="{00000000-0005-0000-0000-0000882F0000}"/>
    <cellStyle name="Heading 3 2 2 3 4 5 2 5 2" xfId="12200" xr:uid="{00000000-0005-0000-0000-0000892F0000}"/>
    <cellStyle name="Heading 3 2 2 3 4 5 3" xfId="12201" xr:uid="{00000000-0005-0000-0000-00008A2F0000}"/>
    <cellStyle name="Heading 3 2 2 3 4 5 3 2" xfId="12202" xr:uid="{00000000-0005-0000-0000-00008B2F0000}"/>
    <cellStyle name="Heading 3 2 2 3 4 5 3 2 2" xfId="12203" xr:uid="{00000000-0005-0000-0000-00008C2F0000}"/>
    <cellStyle name="Heading 3 2 2 3 4 5 3 3" xfId="12204" xr:uid="{00000000-0005-0000-0000-00008D2F0000}"/>
    <cellStyle name="Heading 3 2 2 3 4 5 3 3 2" xfId="12205" xr:uid="{00000000-0005-0000-0000-00008E2F0000}"/>
    <cellStyle name="Heading 3 2 2 3 4 5 3 4" xfId="12206" xr:uid="{00000000-0005-0000-0000-00008F2F0000}"/>
    <cellStyle name="Heading 3 2 2 3 4 5 3 4 2" xfId="12207" xr:uid="{00000000-0005-0000-0000-0000902F0000}"/>
    <cellStyle name="Heading 3 2 2 3 4 5 3 5" xfId="12208" xr:uid="{00000000-0005-0000-0000-0000912F0000}"/>
    <cellStyle name="Heading 3 2 2 3 4 5 3 6" xfId="12209" xr:uid="{00000000-0005-0000-0000-0000922F0000}"/>
    <cellStyle name="Heading 3 2 2 3 4 5 3 7" xfId="12210" xr:uid="{00000000-0005-0000-0000-0000932F0000}"/>
    <cellStyle name="Heading 3 2 2 3 4 5 4" xfId="12211" xr:uid="{00000000-0005-0000-0000-0000942F0000}"/>
    <cellStyle name="Heading 3 2 2 3 4 5 4 2" xfId="12212" xr:uid="{00000000-0005-0000-0000-0000952F0000}"/>
    <cellStyle name="Heading 3 2 2 3 4 5 4 2 2" xfId="12213" xr:uid="{00000000-0005-0000-0000-0000962F0000}"/>
    <cellStyle name="Heading 3 2 2 3 4 5 4 3" xfId="12214" xr:uid="{00000000-0005-0000-0000-0000972F0000}"/>
    <cellStyle name="Heading 3 2 2 3 4 5 4 3 2" xfId="12215" xr:uid="{00000000-0005-0000-0000-0000982F0000}"/>
    <cellStyle name="Heading 3 2 2 3 4 5 4 4" xfId="12216" xr:uid="{00000000-0005-0000-0000-0000992F0000}"/>
    <cellStyle name="Heading 3 2 2 3 4 5 4 4 2" xfId="12217" xr:uid="{00000000-0005-0000-0000-00009A2F0000}"/>
    <cellStyle name="Heading 3 2 2 3 4 5 4 5" xfId="12218" xr:uid="{00000000-0005-0000-0000-00009B2F0000}"/>
    <cellStyle name="Heading 3 2 2 3 4 5 4 6" xfId="12219" xr:uid="{00000000-0005-0000-0000-00009C2F0000}"/>
    <cellStyle name="Heading 3 2 2 3 4 5 4 7" xfId="12220" xr:uid="{00000000-0005-0000-0000-00009D2F0000}"/>
    <cellStyle name="Heading 3 2 2 3 4 5 5" xfId="12221" xr:uid="{00000000-0005-0000-0000-00009E2F0000}"/>
    <cellStyle name="Heading 3 2 2 3 4 5 5 2" xfId="12222" xr:uid="{00000000-0005-0000-0000-00009F2F0000}"/>
    <cellStyle name="Heading 3 2 2 3 4 5 5 2 2" xfId="12223" xr:uid="{00000000-0005-0000-0000-0000A02F0000}"/>
    <cellStyle name="Heading 3 2 2 3 4 5 5 3" xfId="12224" xr:uid="{00000000-0005-0000-0000-0000A12F0000}"/>
    <cellStyle name="Heading 3 2 2 3 4 5 5 3 2" xfId="12225" xr:uid="{00000000-0005-0000-0000-0000A22F0000}"/>
    <cellStyle name="Heading 3 2 2 3 4 5 5 4" xfId="12226" xr:uid="{00000000-0005-0000-0000-0000A32F0000}"/>
    <cellStyle name="Heading 3 2 2 3 4 5 5 5" xfId="12227" xr:uid="{00000000-0005-0000-0000-0000A42F0000}"/>
    <cellStyle name="Heading 3 2 2 3 4 5 5 6" xfId="12228" xr:uid="{00000000-0005-0000-0000-0000A52F0000}"/>
    <cellStyle name="Heading 3 2 2 3 4 5 6" xfId="12229" xr:uid="{00000000-0005-0000-0000-0000A62F0000}"/>
    <cellStyle name="Heading 3 2 2 3 4 5 6 2" xfId="12230" xr:uid="{00000000-0005-0000-0000-0000A72F0000}"/>
    <cellStyle name="Heading 3 2 2 3 4 6" xfId="12231" xr:uid="{00000000-0005-0000-0000-0000A82F0000}"/>
    <cellStyle name="Heading 3 2 2 3 4 6 2" xfId="12232" xr:uid="{00000000-0005-0000-0000-0000A92F0000}"/>
    <cellStyle name="Heading 3 2 2 3 4 6 2 2" xfId="12233" xr:uid="{00000000-0005-0000-0000-0000AA2F0000}"/>
    <cellStyle name="Heading 3 2 2 3 4 6 2 2 2" xfId="12234" xr:uid="{00000000-0005-0000-0000-0000AB2F0000}"/>
    <cellStyle name="Heading 3 2 2 3 4 6 2 2 2 2" xfId="12235" xr:uid="{00000000-0005-0000-0000-0000AC2F0000}"/>
    <cellStyle name="Heading 3 2 2 3 4 6 2 2 3" xfId="12236" xr:uid="{00000000-0005-0000-0000-0000AD2F0000}"/>
    <cellStyle name="Heading 3 2 2 3 4 6 2 2 3 2" xfId="12237" xr:uid="{00000000-0005-0000-0000-0000AE2F0000}"/>
    <cellStyle name="Heading 3 2 2 3 4 6 2 2 4" xfId="12238" xr:uid="{00000000-0005-0000-0000-0000AF2F0000}"/>
    <cellStyle name="Heading 3 2 2 3 4 6 2 2 4 2" xfId="12239" xr:uid="{00000000-0005-0000-0000-0000B02F0000}"/>
    <cellStyle name="Heading 3 2 2 3 4 6 2 2 5" xfId="12240" xr:uid="{00000000-0005-0000-0000-0000B12F0000}"/>
    <cellStyle name="Heading 3 2 2 3 4 6 2 2 6" xfId="12241" xr:uid="{00000000-0005-0000-0000-0000B22F0000}"/>
    <cellStyle name="Heading 3 2 2 3 4 6 2 2 7" xfId="12242" xr:uid="{00000000-0005-0000-0000-0000B32F0000}"/>
    <cellStyle name="Heading 3 2 2 3 4 6 2 3" xfId="12243" xr:uid="{00000000-0005-0000-0000-0000B42F0000}"/>
    <cellStyle name="Heading 3 2 2 3 4 6 2 3 2" xfId="12244" xr:uid="{00000000-0005-0000-0000-0000B52F0000}"/>
    <cellStyle name="Heading 3 2 2 3 4 6 2 3 2 2" xfId="12245" xr:uid="{00000000-0005-0000-0000-0000B62F0000}"/>
    <cellStyle name="Heading 3 2 2 3 4 6 2 3 3" xfId="12246" xr:uid="{00000000-0005-0000-0000-0000B72F0000}"/>
    <cellStyle name="Heading 3 2 2 3 4 6 2 3 3 2" xfId="12247" xr:uid="{00000000-0005-0000-0000-0000B82F0000}"/>
    <cellStyle name="Heading 3 2 2 3 4 6 2 3 4" xfId="12248" xr:uid="{00000000-0005-0000-0000-0000B92F0000}"/>
    <cellStyle name="Heading 3 2 2 3 4 6 2 3 4 2" xfId="12249" xr:uid="{00000000-0005-0000-0000-0000BA2F0000}"/>
    <cellStyle name="Heading 3 2 2 3 4 6 2 3 5" xfId="12250" xr:uid="{00000000-0005-0000-0000-0000BB2F0000}"/>
    <cellStyle name="Heading 3 2 2 3 4 6 2 3 6" xfId="12251" xr:uid="{00000000-0005-0000-0000-0000BC2F0000}"/>
    <cellStyle name="Heading 3 2 2 3 4 6 2 3 7" xfId="12252" xr:uid="{00000000-0005-0000-0000-0000BD2F0000}"/>
    <cellStyle name="Heading 3 2 2 3 4 6 2 4" xfId="12253" xr:uid="{00000000-0005-0000-0000-0000BE2F0000}"/>
    <cellStyle name="Heading 3 2 2 3 4 6 2 4 2" xfId="12254" xr:uid="{00000000-0005-0000-0000-0000BF2F0000}"/>
    <cellStyle name="Heading 3 2 2 3 4 6 2 4 2 2" xfId="12255" xr:uid="{00000000-0005-0000-0000-0000C02F0000}"/>
    <cellStyle name="Heading 3 2 2 3 4 6 2 4 3" xfId="12256" xr:uid="{00000000-0005-0000-0000-0000C12F0000}"/>
    <cellStyle name="Heading 3 2 2 3 4 6 2 4 3 2" xfId="12257" xr:uid="{00000000-0005-0000-0000-0000C22F0000}"/>
    <cellStyle name="Heading 3 2 2 3 4 6 2 4 4" xfId="12258" xr:uid="{00000000-0005-0000-0000-0000C32F0000}"/>
    <cellStyle name="Heading 3 2 2 3 4 6 2 4 5" xfId="12259" xr:uid="{00000000-0005-0000-0000-0000C42F0000}"/>
    <cellStyle name="Heading 3 2 2 3 4 6 2 4 6" xfId="12260" xr:uid="{00000000-0005-0000-0000-0000C52F0000}"/>
    <cellStyle name="Heading 3 2 2 3 4 6 2 5" xfId="12261" xr:uid="{00000000-0005-0000-0000-0000C62F0000}"/>
    <cellStyle name="Heading 3 2 2 3 4 6 2 5 2" xfId="12262" xr:uid="{00000000-0005-0000-0000-0000C72F0000}"/>
    <cellStyle name="Heading 3 2 2 3 4 6 3" xfId="12263" xr:uid="{00000000-0005-0000-0000-0000C82F0000}"/>
    <cellStyle name="Heading 3 2 2 3 4 6 3 2" xfId="12264" xr:uid="{00000000-0005-0000-0000-0000C92F0000}"/>
    <cellStyle name="Heading 3 2 2 3 4 6 3 2 2" xfId="12265" xr:uid="{00000000-0005-0000-0000-0000CA2F0000}"/>
    <cellStyle name="Heading 3 2 2 3 4 6 3 3" xfId="12266" xr:uid="{00000000-0005-0000-0000-0000CB2F0000}"/>
    <cellStyle name="Heading 3 2 2 3 4 6 3 3 2" xfId="12267" xr:uid="{00000000-0005-0000-0000-0000CC2F0000}"/>
    <cellStyle name="Heading 3 2 2 3 4 6 3 4" xfId="12268" xr:uid="{00000000-0005-0000-0000-0000CD2F0000}"/>
    <cellStyle name="Heading 3 2 2 3 4 6 3 4 2" xfId="12269" xr:uid="{00000000-0005-0000-0000-0000CE2F0000}"/>
    <cellStyle name="Heading 3 2 2 3 4 6 3 5" xfId="12270" xr:uid="{00000000-0005-0000-0000-0000CF2F0000}"/>
    <cellStyle name="Heading 3 2 2 3 4 6 3 6" xfId="12271" xr:uid="{00000000-0005-0000-0000-0000D02F0000}"/>
    <cellStyle name="Heading 3 2 2 3 4 6 3 7" xfId="12272" xr:uid="{00000000-0005-0000-0000-0000D12F0000}"/>
    <cellStyle name="Heading 3 2 2 3 4 6 4" xfId="12273" xr:uid="{00000000-0005-0000-0000-0000D22F0000}"/>
    <cellStyle name="Heading 3 2 2 3 4 6 4 2" xfId="12274" xr:uid="{00000000-0005-0000-0000-0000D32F0000}"/>
    <cellStyle name="Heading 3 2 2 3 4 6 4 2 2" xfId="12275" xr:uid="{00000000-0005-0000-0000-0000D42F0000}"/>
    <cellStyle name="Heading 3 2 2 3 4 6 4 3" xfId="12276" xr:uid="{00000000-0005-0000-0000-0000D52F0000}"/>
    <cellStyle name="Heading 3 2 2 3 4 6 4 3 2" xfId="12277" xr:uid="{00000000-0005-0000-0000-0000D62F0000}"/>
    <cellStyle name="Heading 3 2 2 3 4 6 4 4" xfId="12278" xr:uid="{00000000-0005-0000-0000-0000D72F0000}"/>
    <cellStyle name="Heading 3 2 2 3 4 6 4 4 2" xfId="12279" xr:uid="{00000000-0005-0000-0000-0000D82F0000}"/>
    <cellStyle name="Heading 3 2 2 3 4 6 4 5" xfId="12280" xr:uid="{00000000-0005-0000-0000-0000D92F0000}"/>
    <cellStyle name="Heading 3 2 2 3 4 6 4 6" xfId="12281" xr:uid="{00000000-0005-0000-0000-0000DA2F0000}"/>
    <cellStyle name="Heading 3 2 2 3 4 6 4 7" xfId="12282" xr:uid="{00000000-0005-0000-0000-0000DB2F0000}"/>
    <cellStyle name="Heading 3 2 2 3 4 6 5" xfId="12283" xr:uid="{00000000-0005-0000-0000-0000DC2F0000}"/>
    <cellStyle name="Heading 3 2 2 3 4 6 5 2" xfId="12284" xr:uid="{00000000-0005-0000-0000-0000DD2F0000}"/>
    <cellStyle name="Heading 3 2 2 3 4 6 5 2 2" xfId="12285" xr:uid="{00000000-0005-0000-0000-0000DE2F0000}"/>
    <cellStyle name="Heading 3 2 2 3 4 6 5 3" xfId="12286" xr:uid="{00000000-0005-0000-0000-0000DF2F0000}"/>
    <cellStyle name="Heading 3 2 2 3 4 6 5 3 2" xfId="12287" xr:uid="{00000000-0005-0000-0000-0000E02F0000}"/>
    <cellStyle name="Heading 3 2 2 3 4 6 5 4" xfId="12288" xr:uid="{00000000-0005-0000-0000-0000E12F0000}"/>
    <cellStyle name="Heading 3 2 2 3 4 6 5 5" xfId="12289" xr:uid="{00000000-0005-0000-0000-0000E22F0000}"/>
    <cellStyle name="Heading 3 2 2 3 4 6 5 6" xfId="12290" xr:uid="{00000000-0005-0000-0000-0000E32F0000}"/>
    <cellStyle name="Heading 3 2 2 3 4 6 6" xfId="12291" xr:uid="{00000000-0005-0000-0000-0000E42F0000}"/>
    <cellStyle name="Heading 3 2 2 3 4 6 6 2" xfId="12292" xr:uid="{00000000-0005-0000-0000-0000E52F0000}"/>
    <cellStyle name="Heading 3 2 2 3 4 7" xfId="12293" xr:uid="{00000000-0005-0000-0000-0000E62F0000}"/>
    <cellStyle name="Heading 3 2 2 3 4 7 2" xfId="12294" xr:uid="{00000000-0005-0000-0000-0000E72F0000}"/>
    <cellStyle name="Heading 3 2 2 3 4 7 2 2" xfId="12295" xr:uid="{00000000-0005-0000-0000-0000E82F0000}"/>
    <cellStyle name="Heading 3 2 2 3 4 7 2 2 2" xfId="12296" xr:uid="{00000000-0005-0000-0000-0000E92F0000}"/>
    <cellStyle name="Heading 3 2 2 3 4 7 2 3" xfId="12297" xr:uid="{00000000-0005-0000-0000-0000EA2F0000}"/>
    <cellStyle name="Heading 3 2 2 3 4 7 2 3 2" xfId="12298" xr:uid="{00000000-0005-0000-0000-0000EB2F0000}"/>
    <cellStyle name="Heading 3 2 2 3 4 7 2 4" xfId="12299" xr:uid="{00000000-0005-0000-0000-0000EC2F0000}"/>
    <cellStyle name="Heading 3 2 2 3 4 7 2 4 2" xfId="12300" xr:uid="{00000000-0005-0000-0000-0000ED2F0000}"/>
    <cellStyle name="Heading 3 2 2 3 4 7 2 5" xfId="12301" xr:uid="{00000000-0005-0000-0000-0000EE2F0000}"/>
    <cellStyle name="Heading 3 2 2 3 4 7 2 6" xfId="12302" xr:uid="{00000000-0005-0000-0000-0000EF2F0000}"/>
    <cellStyle name="Heading 3 2 2 3 4 7 2 7" xfId="12303" xr:uid="{00000000-0005-0000-0000-0000F02F0000}"/>
    <cellStyle name="Heading 3 2 2 3 4 7 3" xfId="12304" xr:uid="{00000000-0005-0000-0000-0000F12F0000}"/>
    <cellStyle name="Heading 3 2 2 3 4 7 3 2" xfId="12305" xr:uid="{00000000-0005-0000-0000-0000F22F0000}"/>
    <cellStyle name="Heading 3 2 2 3 4 7 3 2 2" xfId="12306" xr:uid="{00000000-0005-0000-0000-0000F32F0000}"/>
    <cellStyle name="Heading 3 2 2 3 4 7 3 3" xfId="12307" xr:uid="{00000000-0005-0000-0000-0000F42F0000}"/>
    <cellStyle name="Heading 3 2 2 3 4 7 3 3 2" xfId="12308" xr:uid="{00000000-0005-0000-0000-0000F52F0000}"/>
    <cellStyle name="Heading 3 2 2 3 4 7 3 4" xfId="12309" xr:uid="{00000000-0005-0000-0000-0000F62F0000}"/>
    <cellStyle name="Heading 3 2 2 3 4 7 3 4 2" xfId="12310" xr:uid="{00000000-0005-0000-0000-0000F72F0000}"/>
    <cellStyle name="Heading 3 2 2 3 4 7 3 5" xfId="12311" xr:uid="{00000000-0005-0000-0000-0000F82F0000}"/>
    <cellStyle name="Heading 3 2 2 3 4 7 3 6" xfId="12312" xr:uid="{00000000-0005-0000-0000-0000F92F0000}"/>
    <cellStyle name="Heading 3 2 2 3 4 7 3 7" xfId="12313" xr:uid="{00000000-0005-0000-0000-0000FA2F0000}"/>
    <cellStyle name="Heading 3 2 2 3 4 7 4" xfId="12314" xr:uid="{00000000-0005-0000-0000-0000FB2F0000}"/>
    <cellStyle name="Heading 3 2 2 3 4 7 4 2" xfId="12315" xr:uid="{00000000-0005-0000-0000-0000FC2F0000}"/>
    <cellStyle name="Heading 3 2 2 3 4 7 4 2 2" xfId="12316" xr:uid="{00000000-0005-0000-0000-0000FD2F0000}"/>
    <cellStyle name="Heading 3 2 2 3 4 7 4 3" xfId="12317" xr:uid="{00000000-0005-0000-0000-0000FE2F0000}"/>
    <cellStyle name="Heading 3 2 2 3 4 7 4 3 2" xfId="12318" xr:uid="{00000000-0005-0000-0000-0000FF2F0000}"/>
    <cellStyle name="Heading 3 2 2 3 4 7 4 4" xfId="12319" xr:uid="{00000000-0005-0000-0000-000000300000}"/>
    <cellStyle name="Heading 3 2 2 3 4 7 4 5" xfId="12320" xr:uid="{00000000-0005-0000-0000-000001300000}"/>
    <cellStyle name="Heading 3 2 2 3 4 7 4 6" xfId="12321" xr:uid="{00000000-0005-0000-0000-000002300000}"/>
    <cellStyle name="Heading 3 2 2 3 4 7 5" xfId="12322" xr:uid="{00000000-0005-0000-0000-000003300000}"/>
    <cellStyle name="Heading 3 2 2 3 4 7 5 2" xfId="12323" xr:uid="{00000000-0005-0000-0000-000004300000}"/>
    <cellStyle name="Heading 3 2 2 3 4 8" xfId="12324" xr:uid="{00000000-0005-0000-0000-000005300000}"/>
    <cellStyle name="Heading 3 2 2 3 4 8 2" xfId="12325" xr:uid="{00000000-0005-0000-0000-000006300000}"/>
    <cellStyle name="Heading 3 2 2 3 4 8 2 2" xfId="12326" xr:uid="{00000000-0005-0000-0000-000007300000}"/>
    <cellStyle name="Heading 3 2 2 3 4 8 3" xfId="12327" xr:uid="{00000000-0005-0000-0000-000008300000}"/>
    <cellStyle name="Heading 3 2 2 3 4 8 3 2" xfId="12328" xr:uid="{00000000-0005-0000-0000-000009300000}"/>
    <cellStyle name="Heading 3 2 2 3 4 8 4" xfId="12329" xr:uid="{00000000-0005-0000-0000-00000A300000}"/>
    <cellStyle name="Heading 3 2 2 3 4 8 4 2" xfId="12330" xr:uid="{00000000-0005-0000-0000-00000B300000}"/>
    <cellStyle name="Heading 3 2 2 3 4 8 5" xfId="12331" xr:uid="{00000000-0005-0000-0000-00000C300000}"/>
    <cellStyle name="Heading 3 2 2 3 4 8 6" xfId="12332" xr:uid="{00000000-0005-0000-0000-00000D300000}"/>
    <cellStyle name="Heading 3 2 2 3 4 8 7" xfId="12333" xr:uid="{00000000-0005-0000-0000-00000E300000}"/>
    <cellStyle name="Heading 3 2 2 3 4 9" xfId="12334" xr:uid="{00000000-0005-0000-0000-00000F300000}"/>
    <cellStyle name="Heading 3 2 2 3 4 9 2" xfId="12335" xr:uid="{00000000-0005-0000-0000-000010300000}"/>
    <cellStyle name="Heading 3 2 2 3 4 9 2 2" xfId="12336" xr:uid="{00000000-0005-0000-0000-000011300000}"/>
    <cellStyle name="Heading 3 2 2 3 4 9 3" xfId="12337" xr:uid="{00000000-0005-0000-0000-000012300000}"/>
    <cellStyle name="Heading 3 2 2 3 4 9 3 2" xfId="12338" xr:uid="{00000000-0005-0000-0000-000013300000}"/>
    <cellStyle name="Heading 3 2 2 3 4 9 4" xfId="12339" xr:uid="{00000000-0005-0000-0000-000014300000}"/>
    <cellStyle name="Heading 3 2 2 3 4 9 4 2" xfId="12340" xr:uid="{00000000-0005-0000-0000-000015300000}"/>
    <cellStyle name="Heading 3 2 2 3 4 9 5" xfId="12341" xr:uid="{00000000-0005-0000-0000-000016300000}"/>
    <cellStyle name="Heading 3 2 2 3 4 9 6" xfId="12342" xr:uid="{00000000-0005-0000-0000-000017300000}"/>
    <cellStyle name="Heading 3 2 2 3 4 9 7" xfId="12343" xr:uid="{00000000-0005-0000-0000-000018300000}"/>
    <cellStyle name="Heading 3 2 2 3 5" xfId="12344" xr:uid="{00000000-0005-0000-0000-000019300000}"/>
    <cellStyle name="Heading 3 2 2 3 5 2" xfId="12345" xr:uid="{00000000-0005-0000-0000-00001A300000}"/>
    <cellStyle name="Heading 3 2 2 3 5 2 2" xfId="12346" xr:uid="{00000000-0005-0000-0000-00001B300000}"/>
    <cellStyle name="Heading 3 2 2 3 5 2 2 2" xfId="12347" xr:uid="{00000000-0005-0000-0000-00001C300000}"/>
    <cellStyle name="Heading 3 2 2 3 5 2 2 2 2" xfId="12348" xr:uid="{00000000-0005-0000-0000-00001D300000}"/>
    <cellStyle name="Heading 3 2 2 3 5 2 2 3" xfId="12349" xr:uid="{00000000-0005-0000-0000-00001E300000}"/>
    <cellStyle name="Heading 3 2 2 3 5 2 2 3 2" xfId="12350" xr:uid="{00000000-0005-0000-0000-00001F300000}"/>
    <cellStyle name="Heading 3 2 2 3 5 2 2 4" xfId="12351" xr:uid="{00000000-0005-0000-0000-000020300000}"/>
    <cellStyle name="Heading 3 2 2 3 5 2 2 4 2" xfId="12352" xr:uid="{00000000-0005-0000-0000-000021300000}"/>
    <cellStyle name="Heading 3 2 2 3 5 2 2 5" xfId="12353" xr:uid="{00000000-0005-0000-0000-000022300000}"/>
    <cellStyle name="Heading 3 2 2 3 5 2 2 6" xfId="12354" xr:uid="{00000000-0005-0000-0000-000023300000}"/>
    <cellStyle name="Heading 3 2 2 3 5 2 2 7" xfId="12355" xr:uid="{00000000-0005-0000-0000-000024300000}"/>
    <cellStyle name="Heading 3 2 2 3 5 2 3" xfId="12356" xr:uid="{00000000-0005-0000-0000-000025300000}"/>
    <cellStyle name="Heading 3 2 2 3 5 2 3 2" xfId="12357" xr:uid="{00000000-0005-0000-0000-000026300000}"/>
    <cellStyle name="Heading 3 2 2 3 5 2 3 2 2" xfId="12358" xr:uid="{00000000-0005-0000-0000-000027300000}"/>
    <cellStyle name="Heading 3 2 2 3 5 2 3 3" xfId="12359" xr:uid="{00000000-0005-0000-0000-000028300000}"/>
    <cellStyle name="Heading 3 2 2 3 5 2 3 3 2" xfId="12360" xr:uid="{00000000-0005-0000-0000-000029300000}"/>
    <cellStyle name="Heading 3 2 2 3 5 2 3 4" xfId="12361" xr:uid="{00000000-0005-0000-0000-00002A300000}"/>
    <cellStyle name="Heading 3 2 2 3 5 2 3 4 2" xfId="12362" xr:uid="{00000000-0005-0000-0000-00002B300000}"/>
    <cellStyle name="Heading 3 2 2 3 5 2 3 5" xfId="12363" xr:uid="{00000000-0005-0000-0000-00002C300000}"/>
    <cellStyle name="Heading 3 2 2 3 5 2 3 6" xfId="12364" xr:uid="{00000000-0005-0000-0000-00002D300000}"/>
    <cellStyle name="Heading 3 2 2 3 5 2 3 7" xfId="12365" xr:uid="{00000000-0005-0000-0000-00002E300000}"/>
    <cellStyle name="Heading 3 2 2 3 5 2 4" xfId="12366" xr:uid="{00000000-0005-0000-0000-00002F300000}"/>
    <cellStyle name="Heading 3 2 2 3 5 2 4 2" xfId="12367" xr:uid="{00000000-0005-0000-0000-000030300000}"/>
    <cellStyle name="Heading 3 2 2 3 5 2 4 2 2" xfId="12368" xr:uid="{00000000-0005-0000-0000-000031300000}"/>
    <cellStyle name="Heading 3 2 2 3 5 2 4 3" xfId="12369" xr:uid="{00000000-0005-0000-0000-000032300000}"/>
    <cellStyle name="Heading 3 2 2 3 5 2 4 3 2" xfId="12370" xr:uid="{00000000-0005-0000-0000-000033300000}"/>
    <cellStyle name="Heading 3 2 2 3 5 2 4 4" xfId="12371" xr:uid="{00000000-0005-0000-0000-000034300000}"/>
    <cellStyle name="Heading 3 2 2 3 5 2 4 5" xfId="12372" xr:uid="{00000000-0005-0000-0000-000035300000}"/>
    <cellStyle name="Heading 3 2 2 3 5 2 4 6" xfId="12373" xr:uid="{00000000-0005-0000-0000-000036300000}"/>
    <cellStyle name="Heading 3 2 2 3 5 2 5" xfId="12374" xr:uid="{00000000-0005-0000-0000-000037300000}"/>
    <cellStyle name="Heading 3 2 2 3 5 2 5 2" xfId="12375" xr:uid="{00000000-0005-0000-0000-000038300000}"/>
    <cellStyle name="Heading 3 2 2 3 5 3" xfId="12376" xr:uid="{00000000-0005-0000-0000-000039300000}"/>
    <cellStyle name="Heading 3 2 2 3 5 3 2" xfId="12377" xr:uid="{00000000-0005-0000-0000-00003A300000}"/>
    <cellStyle name="Heading 3 2 2 3 5 3 2 2" xfId="12378" xr:uid="{00000000-0005-0000-0000-00003B300000}"/>
    <cellStyle name="Heading 3 2 2 3 5 3 3" xfId="12379" xr:uid="{00000000-0005-0000-0000-00003C300000}"/>
    <cellStyle name="Heading 3 2 2 3 5 3 3 2" xfId="12380" xr:uid="{00000000-0005-0000-0000-00003D300000}"/>
    <cellStyle name="Heading 3 2 2 3 5 3 4" xfId="12381" xr:uid="{00000000-0005-0000-0000-00003E300000}"/>
    <cellStyle name="Heading 3 2 2 3 5 3 4 2" xfId="12382" xr:uid="{00000000-0005-0000-0000-00003F300000}"/>
    <cellStyle name="Heading 3 2 2 3 5 3 5" xfId="12383" xr:uid="{00000000-0005-0000-0000-000040300000}"/>
    <cellStyle name="Heading 3 2 2 3 5 3 6" xfId="12384" xr:uid="{00000000-0005-0000-0000-000041300000}"/>
    <cellStyle name="Heading 3 2 2 3 5 3 7" xfId="12385" xr:uid="{00000000-0005-0000-0000-000042300000}"/>
    <cellStyle name="Heading 3 2 2 3 5 4" xfId="12386" xr:uid="{00000000-0005-0000-0000-000043300000}"/>
    <cellStyle name="Heading 3 2 2 3 5 4 2" xfId="12387" xr:uid="{00000000-0005-0000-0000-000044300000}"/>
    <cellStyle name="Heading 3 2 2 3 5 4 2 2" xfId="12388" xr:uid="{00000000-0005-0000-0000-000045300000}"/>
    <cellStyle name="Heading 3 2 2 3 5 4 3" xfId="12389" xr:uid="{00000000-0005-0000-0000-000046300000}"/>
    <cellStyle name="Heading 3 2 2 3 5 4 3 2" xfId="12390" xr:uid="{00000000-0005-0000-0000-000047300000}"/>
    <cellStyle name="Heading 3 2 2 3 5 4 4" xfId="12391" xr:uid="{00000000-0005-0000-0000-000048300000}"/>
    <cellStyle name="Heading 3 2 2 3 5 4 4 2" xfId="12392" xr:uid="{00000000-0005-0000-0000-000049300000}"/>
    <cellStyle name="Heading 3 2 2 3 5 4 5" xfId="12393" xr:uid="{00000000-0005-0000-0000-00004A300000}"/>
    <cellStyle name="Heading 3 2 2 3 5 4 6" xfId="12394" xr:uid="{00000000-0005-0000-0000-00004B300000}"/>
    <cellStyle name="Heading 3 2 2 3 5 4 7" xfId="12395" xr:uid="{00000000-0005-0000-0000-00004C300000}"/>
    <cellStyle name="Heading 3 2 2 3 5 5" xfId="12396" xr:uid="{00000000-0005-0000-0000-00004D300000}"/>
    <cellStyle name="Heading 3 2 2 3 5 5 2" xfId="12397" xr:uid="{00000000-0005-0000-0000-00004E300000}"/>
    <cellStyle name="Heading 3 2 2 3 5 5 2 2" xfId="12398" xr:uid="{00000000-0005-0000-0000-00004F300000}"/>
    <cellStyle name="Heading 3 2 2 3 5 5 3" xfId="12399" xr:uid="{00000000-0005-0000-0000-000050300000}"/>
    <cellStyle name="Heading 3 2 2 3 5 5 3 2" xfId="12400" xr:uid="{00000000-0005-0000-0000-000051300000}"/>
    <cellStyle name="Heading 3 2 2 3 5 5 4" xfId="12401" xr:uid="{00000000-0005-0000-0000-000052300000}"/>
    <cellStyle name="Heading 3 2 2 3 5 5 5" xfId="12402" xr:uid="{00000000-0005-0000-0000-000053300000}"/>
    <cellStyle name="Heading 3 2 2 3 5 5 6" xfId="12403" xr:uid="{00000000-0005-0000-0000-000054300000}"/>
    <cellStyle name="Heading 3 2 2 3 5 6" xfId="12404" xr:uid="{00000000-0005-0000-0000-000055300000}"/>
    <cellStyle name="Heading 3 2 2 3 5 6 2" xfId="12405" xr:uid="{00000000-0005-0000-0000-000056300000}"/>
    <cellStyle name="Heading 3 2 2 3 6" xfId="12406" xr:uid="{00000000-0005-0000-0000-000057300000}"/>
    <cellStyle name="Heading 3 2 2 3 6 2" xfId="12407" xr:uid="{00000000-0005-0000-0000-000058300000}"/>
    <cellStyle name="Heading 3 2 2 3 6 2 2" xfId="12408" xr:uid="{00000000-0005-0000-0000-000059300000}"/>
    <cellStyle name="Heading 3 2 2 3 6 2 2 2" xfId="12409" xr:uid="{00000000-0005-0000-0000-00005A300000}"/>
    <cellStyle name="Heading 3 2 2 3 6 2 2 2 2" xfId="12410" xr:uid="{00000000-0005-0000-0000-00005B300000}"/>
    <cellStyle name="Heading 3 2 2 3 6 2 2 3" xfId="12411" xr:uid="{00000000-0005-0000-0000-00005C300000}"/>
    <cellStyle name="Heading 3 2 2 3 6 2 2 3 2" xfId="12412" xr:uid="{00000000-0005-0000-0000-00005D300000}"/>
    <cellStyle name="Heading 3 2 2 3 6 2 2 4" xfId="12413" xr:uid="{00000000-0005-0000-0000-00005E300000}"/>
    <cellStyle name="Heading 3 2 2 3 6 2 2 4 2" xfId="12414" xr:uid="{00000000-0005-0000-0000-00005F300000}"/>
    <cellStyle name="Heading 3 2 2 3 6 2 2 5" xfId="12415" xr:uid="{00000000-0005-0000-0000-000060300000}"/>
    <cellStyle name="Heading 3 2 2 3 6 2 2 6" xfId="12416" xr:uid="{00000000-0005-0000-0000-000061300000}"/>
    <cellStyle name="Heading 3 2 2 3 6 2 2 7" xfId="12417" xr:uid="{00000000-0005-0000-0000-000062300000}"/>
    <cellStyle name="Heading 3 2 2 3 6 2 3" xfId="12418" xr:uid="{00000000-0005-0000-0000-000063300000}"/>
    <cellStyle name="Heading 3 2 2 3 6 2 3 2" xfId="12419" xr:uid="{00000000-0005-0000-0000-000064300000}"/>
    <cellStyle name="Heading 3 2 2 3 6 2 3 2 2" xfId="12420" xr:uid="{00000000-0005-0000-0000-000065300000}"/>
    <cellStyle name="Heading 3 2 2 3 6 2 3 3" xfId="12421" xr:uid="{00000000-0005-0000-0000-000066300000}"/>
    <cellStyle name="Heading 3 2 2 3 6 2 3 3 2" xfId="12422" xr:uid="{00000000-0005-0000-0000-000067300000}"/>
    <cellStyle name="Heading 3 2 2 3 6 2 3 4" xfId="12423" xr:uid="{00000000-0005-0000-0000-000068300000}"/>
    <cellStyle name="Heading 3 2 2 3 6 2 3 4 2" xfId="12424" xr:uid="{00000000-0005-0000-0000-000069300000}"/>
    <cellStyle name="Heading 3 2 2 3 6 2 3 5" xfId="12425" xr:uid="{00000000-0005-0000-0000-00006A300000}"/>
    <cellStyle name="Heading 3 2 2 3 6 2 3 6" xfId="12426" xr:uid="{00000000-0005-0000-0000-00006B300000}"/>
    <cellStyle name="Heading 3 2 2 3 6 2 3 7" xfId="12427" xr:uid="{00000000-0005-0000-0000-00006C300000}"/>
    <cellStyle name="Heading 3 2 2 3 6 2 4" xfId="12428" xr:uid="{00000000-0005-0000-0000-00006D300000}"/>
    <cellStyle name="Heading 3 2 2 3 6 2 4 2" xfId="12429" xr:uid="{00000000-0005-0000-0000-00006E300000}"/>
    <cellStyle name="Heading 3 2 2 3 6 2 4 2 2" xfId="12430" xr:uid="{00000000-0005-0000-0000-00006F300000}"/>
    <cellStyle name="Heading 3 2 2 3 6 2 4 3" xfId="12431" xr:uid="{00000000-0005-0000-0000-000070300000}"/>
    <cellStyle name="Heading 3 2 2 3 6 2 4 3 2" xfId="12432" xr:uid="{00000000-0005-0000-0000-000071300000}"/>
    <cellStyle name="Heading 3 2 2 3 6 2 4 4" xfId="12433" xr:uid="{00000000-0005-0000-0000-000072300000}"/>
    <cellStyle name="Heading 3 2 2 3 6 2 4 5" xfId="12434" xr:uid="{00000000-0005-0000-0000-000073300000}"/>
    <cellStyle name="Heading 3 2 2 3 6 2 4 6" xfId="12435" xr:uid="{00000000-0005-0000-0000-000074300000}"/>
    <cellStyle name="Heading 3 2 2 3 6 2 5" xfId="12436" xr:uid="{00000000-0005-0000-0000-000075300000}"/>
    <cellStyle name="Heading 3 2 2 3 6 2 5 2" xfId="12437" xr:uid="{00000000-0005-0000-0000-000076300000}"/>
    <cellStyle name="Heading 3 2 2 3 6 3" xfId="12438" xr:uid="{00000000-0005-0000-0000-000077300000}"/>
    <cellStyle name="Heading 3 2 2 3 6 3 2" xfId="12439" xr:uid="{00000000-0005-0000-0000-000078300000}"/>
    <cellStyle name="Heading 3 2 2 3 6 3 2 2" xfId="12440" xr:uid="{00000000-0005-0000-0000-000079300000}"/>
    <cellStyle name="Heading 3 2 2 3 6 3 3" xfId="12441" xr:uid="{00000000-0005-0000-0000-00007A300000}"/>
    <cellStyle name="Heading 3 2 2 3 6 3 3 2" xfId="12442" xr:uid="{00000000-0005-0000-0000-00007B300000}"/>
    <cellStyle name="Heading 3 2 2 3 6 3 4" xfId="12443" xr:uid="{00000000-0005-0000-0000-00007C300000}"/>
    <cellStyle name="Heading 3 2 2 3 6 3 4 2" xfId="12444" xr:uid="{00000000-0005-0000-0000-00007D300000}"/>
    <cellStyle name="Heading 3 2 2 3 6 3 5" xfId="12445" xr:uid="{00000000-0005-0000-0000-00007E300000}"/>
    <cellStyle name="Heading 3 2 2 3 6 3 6" xfId="12446" xr:uid="{00000000-0005-0000-0000-00007F300000}"/>
    <cellStyle name="Heading 3 2 2 3 6 3 7" xfId="12447" xr:uid="{00000000-0005-0000-0000-000080300000}"/>
    <cellStyle name="Heading 3 2 2 3 6 4" xfId="12448" xr:uid="{00000000-0005-0000-0000-000081300000}"/>
    <cellStyle name="Heading 3 2 2 3 6 4 2" xfId="12449" xr:uid="{00000000-0005-0000-0000-000082300000}"/>
    <cellStyle name="Heading 3 2 2 3 6 4 2 2" xfId="12450" xr:uid="{00000000-0005-0000-0000-000083300000}"/>
    <cellStyle name="Heading 3 2 2 3 6 4 3" xfId="12451" xr:uid="{00000000-0005-0000-0000-000084300000}"/>
    <cellStyle name="Heading 3 2 2 3 6 4 3 2" xfId="12452" xr:uid="{00000000-0005-0000-0000-000085300000}"/>
    <cellStyle name="Heading 3 2 2 3 6 4 4" xfId="12453" xr:uid="{00000000-0005-0000-0000-000086300000}"/>
    <cellStyle name="Heading 3 2 2 3 6 4 4 2" xfId="12454" xr:uid="{00000000-0005-0000-0000-000087300000}"/>
    <cellStyle name="Heading 3 2 2 3 6 4 5" xfId="12455" xr:uid="{00000000-0005-0000-0000-000088300000}"/>
    <cellStyle name="Heading 3 2 2 3 6 4 6" xfId="12456" xr:uid="{00000000-0005-0000-0000-000089300000}"/>
    <cellStyle name="Heading 3 2 2 3 6 4 7" xfId="12457" xr:uid="{00000000-0005-0000-0000-00008A300000}"/>
    <cellStyle name="Heading 3 2 2 3 6 5" xfId="12458" xr:uid="{00000000-0005-0000-0000-00008B300000}"/>
    <cellStyle name="Heading 3 2 2 3 6 5 2" xfId="12459" xr:uid="{00000000-0005-0000-0000-00008C300000}"/>
    <cellStyle name="Heading 3 2 2 3 6 5 2 2" xfId="12460" xr:uid="{00000000-0005-0000-0000-00008D300000}"/>
    <cellStyle name="Heading 3 2 2 3 6 5 3" xfId="12461" xr:uid="{00000000-0005-0000-0000-00008E300000}"/>
    <cellStyle name="Heading 3 2 2 3 6 5 3 2" xfId="12462" xr:uid="{00000000-0005-0000-0000-00008F300000}"/>
    <cellStyle name="Heading 3 2 2 3 6 5 4" xfId="12463" xr:uid="{00000000-0005-0000-0000-000090300000}"/>
    <cellStyle name="Heading 3 2 2 3 6 5 5" xfId="12464" xr:uid="{00000000-0005-0000-0000-000091300000}"/>
    <cellStyle name="Heading 3 2 2 3 6 5 6" xfId="12465" xr:uid="{00000000-0005-0000-0000-000092300000}"/>
    <cellStyle name="Heading 3 2 2 3 6 6" xfId="12466" xr:uid="{00000000-0005-0000-0000-000093300000}"/>
    <cellStyle name="Heading 3 2 2 3 6 6 2" xfId="12467" xr:uid="{00000000-0005-0000-0000-000094300000}"/>
    <cellStyle name="Heading 3 2 2 3 7" xfId="12468" xr:uid="{00000000-0005-0000-0000-000095300000}"/>
    <cellStyle name="Heading 3 2 2 3 7 2" xfId="12469" xr:uid="{00000000-0005-0000-0000-000096300000}"/>
    <cellStyle name="Heading 3 2 2 3 7 2 2" xfId="12470" xr:uid="{00000000-0005-0000-0000-000097300000}"/>
    <cellStyle name="Heading 3 2 2 3 7 2 2 2" xfId="12471" xr:uid="{00000000-0005-0000-0000-000098300000}"/>
    <cellStyle name="Heading 3 2 2 3 7 2 2 2 2" xfId="12472" xr:uid="{00000000-0005-0000-0000-000099300000}"/>
    <cellStyle name="Heading 3 2 2 3 7 2 2 3" xfId="12473" xr:uid="{00000000-0005-0000-0000-00009A300000}"/>
    <cellStyle name="Heading 3 2 2 3 7 2 2 3 2" xfId="12474" xr:uid="{00000000-0005-0000-0000-00009B300000}"/>
    <cellStyle name="Heading 3 2 2 3 7 2 2 4" xfId="12475" xr:uid="{00000000-0005-0000-0000-00009C300000}"/>
    <cellStyle name="Heading 3 2 2 3 7 2 2 4 2" xfId="12476" xr:uid="{00000000-0005-0000-0000-00009D300000}"/>
    <cellStyle name="Heading 3 2 2 3 7 2 2 5" xfId="12477" xr:uid="{00000000-0005-0000-0000-00009E300000}"/>
    <cellStyle name="Heading 3 2 2 3 7 2 2 6" xfId="12478" xr:uid="{00000000-0005-0000-0000-00009F300000}"/>
    <cellStyle name="Heading 3 2 2 3 7 2 2 7" xfId="12479" xr:uid="{00000000-0005-0000-0000-0000A0300000}"/>
    <cellStyle name="Heading 3 2 2 3 7 2 3" xfId="12480" xr:uid="{00000000-0005-0000-0000-0000A1300000}"/>
    <cellStyle name="Heading 3 2 2 3 7 2 3 2" xfId="12481" xr:uid="{00000000-0005-0000-0000-0000A2300000}"/>
    <cellStyle name="Heading 3 2 2 3 7 2 3 2 2" xfId="12482" xr:uid="{00000000-0005-0000-0000-0000A3300000}"/>
    <cellStyle name="Heading 3 2 2 3 7 2 3 3" xfId="12483" xr:uid="{00000000-0005-0000-0000-0000A4300000}"/>
    <cellStyle name="Heading 3 2 2 3 7 2 3 3 2" xfId="12484" xr:uid="{00000000-0005-0000-0000-0000A5300000}"/>
    <cellStyle name="Heading 3 2 2 3 7 2 3 4" xfId="12485" xr:uid="{00000000-0005-0000-0000-0000A6300000}"/>
    <cellStyle name="Heading 3 2 2 3 7 2 3 4 2" xfId="12486" xr:uid="{00000000-0005-0000-0000-0000A7300000}"/>
    <cellStyle name="Heading 3 2 2 3 7 2 3 5" xfId="12487" xr:uid="{00000000-0005-0000-0000-0000A8300000}"/>
    <cellStyle name="Heading 3 2 2 3 7 2 3 6" xfId="12488" xr:uid="{00000000-0005-0000-0000-0000A9300000}"/>
    <cellStyle name="Heading 3 2 2 3 7 2 3 7" xfId="12489" xr:uid="{00000000-0005-0000-0000-0000AA300000}"/>
    <cellStyle name="Heading 3 2 2 3 7 2 4" xfId="12490" xr:uid="{00000000-0005-0000-0000-0000AB300000}"/>
    <cellStyle name="Heading 3 2 2 3 7 2 4 2" xfId="12491" xr:uid="{00000000-0005-0000-0000-0000AC300000}"/>
    <cellStyle name="Heading 3 2 2 3 7 2 4 2 2" xfId="12492" xr:uid="{00000000-0005-0000-0000-0000AD300000}"/>
    <cellStyle name="Heading 3 2 2 3 7 2 4 3" xfId="12493" xr:uid="{00000000-0005-0000-0000-0000AE300000}"/>
    <cellStyle name="Heading 3 2 2 3 7 2 4 3 2" xfId="12494" xr:uid="{00000000-0005-0000-0000-0000AF300000}"/>
    <cellStyle name="Heading 3 2 2 3 7 2 4 4" xfId="12495" xr:uid="{00000000-0005-0000-0000-0000B0300000}"/>
    <cellStyle name="Heading 3 2 2 3 7 2 4 5" xfId="12496" xr:uid="{00000000-0005-0000-0000-0000B1300000}"/>
    <cellStyle name="Heading 3 2 2 3 7 2 4 6" xfId="12497" xr:uid="{00000000-0005-0000-0000-0000B2300000}"/>
    <cellStyle name="Heading 3 2 2 3 7 2 5" xfId="12498" xr:uid="{00000000-0005-0000-0000-0000B3300000}"/>
    <cellStyle name="Heading 3 2 2 3 7 2 5 2" xfId="12499" xr:uid="{00000000-0005-0000-0000-0000B4300000}"/>
    <cellStyle name="Heading 3 2 2 3 7 3" xfId="12500" xr:uid="{00000000-0005-0000-0000-0000B5300000}"/>
    <cellStyle name="Heading 3 2 2 3 7 3 2" xfId="12501" xr:uid="{00000000-0005-0000-0000-0000B6300000}"/>
    <cellStyle name="Heading 3 2 2 3 7 3 2 2" xfId="12502" xr:uid="{00000000-0005-0000-0000-0000B7300000}"/>
    <cellStyle name="Heading 3 2 2 3 7 3 3" xfId="12503" xr:uid="{00000000-0005-0000-0000-0000B8300000}"/>
    <cellStyle name="Heading 3 2 2 3 7 3 3 2" xfId="12504" xr:uid="{00000000-0005-0000-0000-0000B9300000}"/>
    <cellStyle name="Heading 3 2 2 3 7 3 4" xfId="12505" xr:uid="{00000000-0005-0000-0000-0000BA300000}"/>
    <cellStyle name="Heading 3 2 2 3 7 3 4 2" xfId="12506" xr:uid="{00000000-0005-0000-0000-0000BB300000}"/>
    <cellStyle name="Heading 3 2 2 3 7 3 5" xfId="12507" xr:uid="{00000000-0005-0000-0000-0000BC300000}"/>
    <cellStyle name="Heading 3 2 2 3 7 3 6" xfId="12508" xr:uid="{00000000-0005-0000-0000-0000BD300000}"/>
    <cellStyle name="Heading 3 2 2 3 7 3 7" xfId="12509" xr:uid="{00000000-0005-0000-0000-0000BE300000}"/>
    <cellStyle name="Heading 3 2 2 3 7 4" xfId="12510" xr:uid="{00000000-0005-0000-0000-0000BF300000}"/>
    <cellStyle name="Heading 3 2 2 3 7 4 2" xfId="12511" xr:uid="{00000000-0005-0000-0000-0000C0300000}"/>
    <cellStyle name="Heading 3 2 2 3 7 4 2 2" xfId="12512" xr:uid="{00000000-0005-0000-0000-0000C1300000}"/>
    <cellStyle name="Heading 3 2 2 3 7 4 3" xfId="12513" xr:uid="{00000000-0005-0000-0000-0000C2300000}"/>
    <cellStyle name="Heading 3 2 2 3 7 4 3 2" xfId="12514" xr:uid="{00000000-0005-0000-0000-0000C3300000}"/>
    <cellStyle name="Heading 3 2 2 3 7 4 4" xfId="12515" xr:uid="{00000000-0005-0000-0000-0000C4300000}"/>
    <cellStyle name="Heading 3 2 2 3 7 4 4 2" xfId="12516" xr:uid="{00000000-0005-0000-0000-0000C5300000}"/>
    <cellStyle name="Heading 3 2 2 3 7 4 5" xfId="12517" xr:uid="{00000000-0005-0000-0000-0000C6300000}"/>
    <cellStyle name="Heading 3 2 2 3 7 4 6" xfId="12518" xr:uid="{00000000-0005-0000-0000-0000C7300000}"/>
    <cellStyle name="Heading 3 2 2 3 7 4 7" xfId="12519" xr:uid="{00000000-0005-0000-0000-0000C8300000}"/>
    <cellStyle name="Heading 3 2 2 3 7 5" xfId="12520" xr:uid="{00000000-0005-0000-0000-0000C9300000}"/>
    <cellStyle name="Heading 3 2 2 3 7 5 2" xfId="12521" xr:uid="{00000000-0005-0000-0000-0000CA300000}"/>
    <cellStyle name="Heading 3 2 2 3 7 5 2 2" xfId="12522" xr:uid="{00000000-0005-0000-0000-0000CB300000}"/>
    <cellStyle name="Heading 3 2 2 3 7 5 3" xfId="12523" xr:uid="{00000000-0005-0000-0000-0000CC300000}"/>
    <cellStyle name="Heading 3 2 2 3 7 5 3 2" xfId="12524" xr:uid="{00000000-0005-0000-0000-0000CD300000}"/>
    <cellStyle name="Heading 3 2 2 3 7 5 4" xfId="12525" xr:uid="{00000000-0005-0000-0000-0000CE300000}"/>
    <cellStyle name="Heading 3 2 2 3 7 5 5" xfId="12526" xr:uid="{00000000-0005-0000-0000-0000CF300000}"/>
    <cellStyle name="Heading 3 2 2 3 7 5 6" xfId="12527" xr:uid="{00000000-0005-0000-0000-0000D0300000}"/>
    <cellStyle name="Heading 3 2 2 3 7 6" xfId="12528" xr:uid="{00000000-0005-0000-0000-0000D1300000}"/>
    <cellStyle name="Heading 3 2 2 3 7 6 2" xfId="12529" xr:uid="{00000000-0005-0000-0000-0000D2300000}"/>
    <cellStyle name="Heading 3 2 2 3 8" xfId="12530" xr:uid="{00000000-0005-0000-0000-0000D3300000}"/>
    <cellStyle name="Heading 3 2 2 3 8 2" xfId="12531" xr:uid="{00000000-0005-0000-0000-0000D4300000}"/>
    <cellStyle name="Heading 3 2 2 3 8 2 2" xfId="12532" xr:uid="{00000000-0005-0000-0000-0000D5300000}"/>
    <cellStyle name="Heading 3 2 2 3 8 2 2 2" xfId="12533" xr:uid="{00000000-0005-0000-0000-0000D6300000}"/>
    <cellStyle name="Heading 3 2 2 3 8 2 2 2 2" xfId="12534" xr:uid="{00000000-0005-0000-0000-0000D7300000}"/>
    <cellStyle name="Heading 3 2 2 3 8 2 2 3" xfId="12535" xr:uid="{00000000-0005-0000-0000-0000D8300000}"/>
    <cellStyle name="Heading 3 2 2 3 8 2 2 3 2" xfId="12536" xr:uid="{00000000-0005-0000-0000-0000D9300000}"/>
    <cellStyle name="Heading 3 2 2 3 8 2 2 4" xfId="12537" xr:uid="{00000000-0005-0000-0000-0000DA300000}"/>
    <cellStyle name="Heading 3 2 2 3 8 2 2 4 2" xfId="12538" xr:uid="{00000000-0005-0000-0000-0000DB300000}"/>
    <cellStyle name="Heading 3 2 2 3 8 2 2 5" xfId="12539" xr:uid="{00000000-0005-0000-0000-0000DC300000}"/>
    <cellStyle name="Heading 3 2 2 3 8 2 2 6" xfId="12540" xr:uid="{00000000-0005-0000-0000-0000DD300000}"/>
    <cellStyle name="Heading 3 2 2 3 8 2 2 7" xfId="12541" xr:uid="{00000000-0005-0000-0000-0000DE300000}"/>
    <cellStyle name="Heading 3 2 2 3 8 2 3" xfId="12542" xr:uid="{00000000-0005-0000-0000-0000DF300000}"/>
    <cellStyle name="Heading 3 2 2 3 8 2 3 2" xfId="12543" xr:uid="{00000000-0005-0000-0000-0000E0300000}"/>
    <cellStyle name="Heading 3 2 2 3 8 2 3 2 2" xfId="12544" xr:uid="{00000000-0005-0000-0000-0000E1300000}"/>
    <cellStyle name="Heading 3 2 2 3 8 2 3 3" xfId="12545" xr:uid="{00000000-0005-0000-0000-0000E2300000}"/>
    <cellStyle name="Heading 3 2 2 3 8 2 3 3 2" xfId="12546" xr:uid="{00000000-0005-0000-0000-0000E3300000}"/>
    <cellStyle name="Heading 3 2 2 3 8 2 3 4" xfId="12547" xr:uid="{00000000-0005-0000-0000-0000E4300000}"/>
    <cellStyle name="Heading 3 2 2 3 8 2 3 4 2" xfId="12548" xr:uid="{00000000-0005-0000-0000-0000E5300000}"/>
    <cellStyle name="Heading 3 2 2 3 8 2 3 5" xfId="12549" xr:uid="{00000000-0005-0000-0000-0000E6300000}"/>
    <cellStyle name="Heading 3 2 2 3 8 2 3 6" xfId="12550" xr:uid="{00000000-0005-0000-0000-0000E7300000}"/>
    <cellStyle name="Heading 3 2 2 3 8 2 3 7" xfId="12551" xr:uid="{00000000-0005-0000-0000-0000E8300000}"/>
    <cellStyle name="Heading 3 2 2 3 8 2 4" xfId="12552" xr:uid="{00000000-0005-0000-0000-0000E9300000}"/>
    <cellStyle name="Heading 3 2 2 3 8 2 4 2" xfId="12553" xr:uid="{00000000-0005-0000-0000-0000EA300000}"/>
    <cellStyle name="Heading 3 2 2 3 8 2 4 2 2" xfId="12554" xr:uid="{00000000-0005-0000-0000-0000EB300000}"/>
    <cellStyle name="Heading 3 2 2 3 8 2 4 3" xfId="12555" xr:uid="{00000000-0005-0000-0000-0000EC300000}"/>
    <cellStyle name="Heading 3 2 2 3 8 2 4 3 2" xfId="12556" xr:uid="{00000000-0005-0000-0000-0000ED300000}"/>
    <cellStyle name="Heading 3 2 2 3 8 2 4 4" xfId="12557" xr:uid="{00000000-0005-0000-0000-0000EE300000}"/>
    <cellStyle name="Heading 3 2 2 3 8 2 4 5" xfId="12558" xr:uid="{00000000-0005-0000-0000-0000EF300000}"/>
    <cellStyle name="Heading 3 2 2 3 8 2 4 6" xfId="12559" xr:uid="{00000000-0005-0000-0000-0000F0300000}"/>
    <cellStyle name="Heading 3 2 2 3 8 2 5" xfId="12560" xr:uid="{00000000-0005-0000-0000-0000F1300000}"/>
    <cellStyle name="Heading 3 2 2 3 8 2 5 2" xfId="12561" xr:uid="{00000000-0005-0000-0000-0000F2300000}"/>
    <cellStyle name="Heading 3 2 2 3 8 3" xfId="12562" xr:uid="{00000000-0005-0000-0000-0000F3300000}"/>
    <cellStyle name="Heading 3 2 2 3 8 3 2" xfId="12563" xr:uid="{00000000-0005-0000-0000-0000F4300000}"/>
    <cellStyle name="Heading 3 2 2 3 8 3 2 2" xfId="12564" xr:uid="{00000000-0005-0000-0000-0000F5300000}"/>
    <cellStyle name="Heading 3 2 2 3 8 3 3" xfId="12565" xr:uid="{00000000-0005-0000-0000-0000F6300000}"/>
    <cellStyle name="Heading 3 2 2 3 8 3 3 2" xfId="12566" xr:uid="{00000000-0005-0000-0000-0000F7300000}"/>
    <cellStyle name="Heading 3 2 2 3 8 3 4" xfId="12567" xr:uid="{00000000-0005-0000-0000-0000F8300000}"/>
    <cellStyle name="Heading 3 2 2 3 8 3 4 2" xfId="12568" xr:uid="{00000000-0005-0000-0000-0000F9300000}"/>
    <cellStyle name="Heading 3 2 2 3 8 3 5" xfId="12569" xr:uid="{00000000-0005-0000-0000-0000FA300000}"/>
    <cellStyle name="Heading 3 2 2 3 8 3 6" xfId="12570" xr:uid="{00000000-0005-0000-0000-0000FB300000}"/>
    <cellStyle name="Heading 3 2 2 3 8 3 7" xfId="12571" xr:uid="{00000000-0005-0000-0000-0000FC300000}"/>
    <cellStyle name="Heading 3 2 2 3 8 4" xfId="12572" xr:uid="{00000000-0005-0000-0000-0000FD300000}"/>
    <cellStyle name="Heading 3 2 2 3 8 4 2" xfId="12573" xr:uid="{00000000-0005-0000-0000-0000FE300000}"/>
    <cellStyle name="Heading 3 2 2 3 8 4 2 2" xfId="12574" xr:uid="{00000000-0005-0000-0000-0000FF300000}"/>
    <cellStyle name="Heading 3 2 2 3 8 4 3" xfId="12575" xr:uid="{00000000-0005-0000-0000-000000310000}"/>
    <cellStyle name="Heading 3 2 2 3 8 4 3 2" xfId="12576" xr:uid="{00000000-0005-0000-0000-000001310000}"/>
    <cellStyle name="Heading 3 2 2 3 8 4 4" xfId="12577" xr:uid="{00000000-0005-0000-0000-000002310000}"/>
    <cellStyle name="Heading 3 2 2 3 8 4 4 2" xfId="12578" xr:uid="{00000000-0005-0000-0000-000003310000}"/>
    <cellStyle name="Heading 3 2 2 3 8 4 5" xfId="12579" xr:uid="{00000000-0005-0000-0000-000004310000}"/>
    <cellStyle name="Heading 3 2 2 3 8 4 6" xfId="12580" xr:uid="{00000000-0005-0000-0000-000005310000}"/>
    <cellStyle name="Heading 3 2 2 3 8 4 7" xfId="12581" xr:uid="{00000000-0005-0000-0000-000006310000}"/>
    <cellStyle name="Heading 3 2 2 3 8 5" xfId="12582" xr:uid="{00000000-0005-0000-0000-000007310000}"/>
    <cellStyle name="Heading 3 2 2 3 8 5 2" xfId="12583" xr:uid="{00000000-0005-0000-0000-000008310000}"/>
    <cellStyle name="Heading 3 2 2 3 8 5 2 2" xfId="12584" xr:uid="{00000000-0005-0000-0000-000009310000}"/>
    <cellStyle name="Heading 3 2 2 3 8 5 3" xfId="12585" xr:uid="{00000000-0005-0000-0000-00000A310000}"/>
    <cellStyle name="Heading 3 2 2 3 8 5 3 2" xfId="12586" xr:uid="{00000000-0005-0000-0000-00000B310000}"/>
    <cellStyle name="Heading 3 2 2 3 8 5 4" xfId="12587" xr:uid="{00000000-0005-0000-0000-00000C310000}"/>
    <cellStyle name="Heading 3 2 2 3 8 5 5" xfId="12588" xr:uid="{00000000-0005-0000-0000-00000D310000}"/>
    <cellStyle name="Heading 3 2 2 3 8 5 6" xfId="12589" xr:uid="{00000000-0005-0000-0000-00000E310000}"/>
    <cellStyle name="Heading 3 2 2 3 8 6" xfId="12590" xr:uid="{00000000-0005-0000-0000-00000F310000}"/>
    <cellStyle name="Heading 3 2 2 3 8 6 2" xfId="12591" xr:uid="{00000000-0005-0000-0000-000010310000}"/>
    <cellStyle name="Heading 3 2 2 3 9" xfId="12592" xr:uid="{00000000-0005-0000-0000-000011310000}"/>
    <cellStyle name="Heading 3 2 2 3 9 2" xfId="12593" xr:uid="{00000000-0005-0000-0000-000012310000}"/>
    <cellStyle name="Heading 3 2 2 4" xfId="12594" xr:uid="{00000000-0005-0000-0000-000013310000}"/>
    <cellStyle name="Heading 3 2 2 4 2" xfId="12595" xr:uid="{00000000-0005-0000-0000-000014310000}"/>
    <cellStyle name="Heading 3 2 2 4 2 2" xfId="12596" xr:uid="{00000000-0005-0000-0000-000015310000}"/>
    <cellStyle name="Heading 3 2 2 4 2 2 2" xfId="12597" xr:uid="{00000000-0005-0000-0000-000016310000}"/>
    <cellStyle name="Heading 3 2 2 4 2 2 2 2" xfId="12598" xr:uid="{00000000-0005-0000-0000-000017310000}"/>
    <cellStyle name="Heading 3 2 2 4 2 2 2 2 2" xfId="12599" xr:uid="{00000000-0005-0000-0000-000018310000}"/>
    <cellStyle name="Heading 3 2 2 4 2 2 2 3" xfId="12600" xr:uid="{00000000-0005-0000-0000-000019310000}"/>
    <cellStyle name="Heading 3 2 2 4 2 2 2 4" xfId="12601" xr:uid="{00000000-0005-0000-0000-00001A310000}"/>
    <cellStyle name="Heading 3 2 2 4 2 2 3" xfId="12602" xr:uid="{00000000-0005-0000-0000-00001B310000}"/>
    <cellStyle name="Heading 3 2 2 4 2 2 3 2" xfId="12603" xr:uid="{00000000-0005-0000-0000-00001C310000}"/>
    <cellStyle name="Heading 3 2 2 4 2 2 4" xfId="12604" xr:uid="{00000000-0005-0000-0000-00001D310000}"/>
    <cellStyle name="Heading 3 2 2 4 2 2 5" xfId="12605" xr:uid="{00000000-0005-0000-0000-00001E310000}"/>
    <cellStyle name="Heading 3 2 2 4 2 3" xfId="12606" xr:uid="{00000000-0005-0000-0000-00001F310000}"/>
    <cellStyle name="Heading 3 2 2 4 2 3 2" xfId="12607" xr:uid="{00000000-0005-0000-0000-000020310000}"/>
    <cellStyle name="Heading 3 2 2 4 2 4" xfId="12608" xr:uid="{00000000-0005-0000-0000-000021310000}"/>
    <cellStyle name="Heading 3 2 2 4 3" xfId="12609" xr:uid="{00000000-0005-0000-0000-000022310000}"/>
    <cellStyle name="Heading 3 2 2 4 3 10" xfId="12610" xr:uid="{00000000-0005-0000-0000-000023310000}"/>
    <cellStyle name="Heading 3 2 2 4 3 10 2" xfId="12611" xr:uid="{00000000-0005-0000-0000-000024310000}"/>
    <cellStyle name="Heading 3 2 2 4 3 10 2 2" xfId="12612" xr:uid="{00000000-0005-0000-0000-000025310000}"/>
    <cellStyle name="Heading 3 2 2 4 3 10 3" xfId="12613" xr:uid="{00000000-0005-0000-0000-000026310000}"/>
    <cellStyle name="Heading 3 2 2 4 3 10 3 2" xfId="12614" xr:uid="{00000000-0005-0000-0000-000027310000}"/>
    <cellStyle name="Heading 3 2 2 4 3 10 4" xfId="12615" xr:uid="{00000000-0005-0000-0000-000028310000}"/>
    <cellStyle name="Heading 3 2 2 4 3 10 5" xfId="12616" xr:uid="{00000000-0005-0000-0000-000029310000}"/>
    <cellStyle name="Heading 3 2 2 4 3 10 6" xfId="12617" xr:uid="{00000000-0005-0000-0000-00002A310000}"/>
    <cellStyle name="Heading 3 2 2 4 3 11" xfId="12618" xr:uid="{00000000-0005-0000-0000-00002B310000}"/>
    <cellStyle name="Heading 3 2 2 4 3 11 2" xfId="12619" xr:uid="{00000000-0005-0000-0000-00002C310000}"/>
    <cellStyle name="Heading 3 2 2 4 3 2" xfId="12620" xr:uid="{00000000-0005-0000-0000-00002D310000}"/>
    <cellStyle name="Heading 3 2 2 4 3 2 2" xfId="12621" xr:uid="{00000000-0005-0000-0000-00002E310000}"/>
    <cellStyle name="Heading 3 2 2 4 3 2 2 2" xfId="12622" xr:uid="{00000000-0005-0000-0000-00002F310000}"/>
    <cellStyle name="Heading 3 2 2 4 3 2 2 2 2" xfId="12623" xr:uid="{00000000-0005-0000-0000-000030310000}"/>
    <cellStyle name="Heading 3 2 2 4 3 2 2 2 2 2" xfId="12624" xr:uid="{00000000-0005-0000-0000-000031310000}"/>
    <cellStyle name="Heading 3 2 2 4 3 2 2 2 3" xfId="12625" xr:uid="{00000000-0005-0000-0000-000032310000}"/>
    <cellStyle name="Heading 3 2 2 4 3 2 2 2 3 2" xfId="12626" xr:uid="{00000000-0005-0000-0000-000033310000}"/>
    <cellStyle name="Heading 3 2 2 4 3 2 2 2 4" xfId="12627" xr:uid="{00000000-0005-0000-0000-000034310000}"/>
    <cellStyle name="Heading 3 2 2 4 3 2 2 2 4 2" xfId="12628" xr:uid="{00000000-0005-0000-0000-000035310000}"/>
    <cellStyle name="Heading 3 2 2 4 3 2 2 2 5" xfId="12629" xr:uid="{00000000-0005-0000-0000-000036310000}"/>
    <cellStyle name="Heading 3 2 2 4 3 2 2 2 6" xfId="12630" xr:uid="{00000000-0005-0000-0000-000037310000}"/>
    <cellStyle name="Heading 3 2 2 4 3 2 2 2 7" xfId="12631" xr:uid="{00000000-0005-0000-0000-000038310000}"/>
    <cellStyle name="Heading 3 2 2 4 3 2 2 3" xfId="12632" xr:uid="{00000000-0005-0000-0000-000039310000}"/>
    <cellStyle name="Heading 3 2 2 4 3 2 2 3 2" xfId="12633" xr:uid="{00000000-0005-0000-0000-00003A310000}"/>
    <cellStyle name="Heading 3 2 2 4 3 2 2 3 2 2" xfId="12634" xr:uid="{00000000-0005-0000-0000-00003B310000}"/>
    <cellStyle name="Heading 3 2 2 4 3 2 2 3 3" xfId="12635" xr:uid="{00000000-0005-0000-0000-00003C310000}"/>
    <cellStyle name="Heading 3 2 2 4 3 2 2 3 3 2" xfId="12636" xr:uid="{00000000-0005-0000-0000-00003D310000}"/>
    <cellStyle name="Heading 3 2 2 4 3 2 2 3 4" xfId="12637" xr:uid="{00000000-0005-0000-0000-00003E310000}"/>
    <cellStyle name="Heading 3 2 2 4 3 2 2 3 4 2" xfId="12638" xr:uid="{00000000-0005-0000-0000-00003F310000}"/>
    <cellStyle name="Heading 3 2 2 4 3 2 2 3 5" xfId="12639" xr:uid="{00000000-0005-0000-0000-000040310000}"/>
    <cellStyle name="Heading 3 2 2 4 3 2 2 3 6" xfId="12640" xr:uid="{00000000-0005-0000-0000-000041310000}"/>
    <cellStyle name="Heading 3 2 2 4 3 2 2 3 7" xfId="12641" xr:uid="{00000000-0005-0000-0000-000042310000}"/>
    <cellStyle name="Heading 3 2 2 4 3 2 2 4" xfId="12642" xr:uid="{00000000-0005-0000-0000-000043310000}"/>
    <cellStyle name="Heading 3 2 2 4 3 2 2 4 2" xfId="12643" xr:uid="{00000000-0005-0000-0000-000044310000}"/>
    <cellStyle name="Heading 3 2 2 4 3 2 2 4 2 2" xfId="12644" xr:uid="{00000000-0005-0000-0000-000045310000}"/>
    <cellStyle name="Heading 3 2 2 4 3 2 2 4 3" xfId="12645" xr:uid="{00000000-0005-0000-0000-000046310000}"/>
    <cellStyle name="Heading 3 2 2 4 3 2 2 4 3 2" xfId="12646" xr:uid="{00000000-0005-0000-0000-000047310000}"/>
    <cellStyle name="Heading 3 2 2 4 3 2 2 4 4" xfId="12647" xr:uid="{00000000-0005-0000-0000-000048310000}"/>
    <cellStyle name="Heading 3 2 2 4 3 2 2 4 5" xfId="12648" xr:uid="{00000000-0005-0000-0000-000049310000}"/>
    <cellStyle name="Heading 3 2 2 4 3 2 2 4 6" xfId="12649" xr:uid="{00000000-0005-0000-0000-00004A310000}"/>
    <cellStyle name="Heading 3 2 2 4 3 2 2 5" xfId="12650" xr:uid="{00000000-0005-0000-0000-00004B310000}"/>
    <cellStyle name="Heading 3 2 2 4 3 2 2 5 2" xfId="12651" xr:uid="{00000000-0005-0000-0000-00004C310000}"/>
    <cellStyle name="Heading 3 2 2 4 3 2 3" xfId="12652" xr:uid="{00000000-0005-0000-0000-00004D310000}"/>
    <cellStyle name="Heading 3 2 2 4 3 2 3 2" xfId="12653" xr:uid="{00000000-0005-0000-0000-00004E310000}"/>
    <cellStyle name="Heading 3 2 2 4 3 2 3 2 2" xfId="12654" xr:uid="{00000000-0005-0000-0000-00004F310000}"/>
    <cellStyle name="Heading 3 2 2 4 3 2 3 3" xfId="12655" xr:uid="{00000000-0005-0000-0000-000050310000}"/>
    <cellStyle name="Heading 3 2 2 4 3 2 3 3 2" xfId="12656" xr:uid="{00000000-0005-0000-0000-000051310000}"/>
    <cellStyle name="Heading 3 2 2 4 3 2 3 4" xfId="12657" xr:uid="{00000000-0005-0000-0000-000052310000}"/>
    <cellStyle name="Heading 3 2 2 4 3 2 3 4 2" xfId="12658" xr:uid="{00000000-0005-0000-0000-000053310000}"/>
    <cellStyle name="Heading 3 2 2 4 3 2 3 5" xfId="12659" xr:uid="{00000000-0005-0000-0000-000054310000}"/>
    <cellStyle name="Heading 3 2 2 4 3 2 3 6" xfId="12660" xr:uid="{00000000-0005-0000-0000-000055310000}"/>
    <cellStyle name="Heading 3 2 2 4 3 2 3 7" xfId="12661" xr:uid="{00000000-0005-0000-0000-000056310000}"/>
    <cellStyle name="Heading 3 2 2 4 3 2 4" xfId="12662" xr:uid="{00000000-0005-0000-0000-000057310000}"/>
    <cellStyle name="Heading 3 2 2 4 3 2 4 2" xfId="12663" xr:uid="{00000000-0005-0000-0000-000058310000}"/>
    <cellStyle name="Heading 3 2 2 4 3 2 4 2 2" xfId="12664" xr:uid="{00000000-0005-0000-0000-000059310000}"/>
    <cellStyle name="Heading 3 2 2 4 3 2 4 3" xfId="12665" xr:uid="{00000000-0005-0000-0000-00005A310000}"/>
    <cellStyle name="Heading 3 2 2 4 3 2 4 3 2" xfId="12666" xr:uid="{00000000-0005-0000-0000-00005B310000}"/>
    <cellStyle name="Heading 3 2 2 4 3 2 4 4" xfId="12667" xr:uid="{00000000-0005-0000-0000-00005C310000}"/>
    <cellStyle name="Heading 3 2 2 4 3 2 4 4 2" xfId="12668" xr:uid="{00000000-0005-0000-0000-00005D310000}"/>
    <cellStyle name="Heading 3 2 2 4 3 2 4 5" xfId="12669" xr:uid="{00000000-0005-0000-0000-00005E310000}"/>
    <cellStyle name="Heading 3 2 2 4 3 2 4 6" xfId="12670" xr:uid="{00000000-0005-0000-0000-00005F310000}"/>
    <cellStyle name="Heading 3 2 2 4 3 2 4 7" xfId="12671" xr:uid="{00000000-0005-0000-0000-000060310000}"/>
    <cellStyle name="Heading 3 2 2 4 3 2 5" xfId="12672" xr:uid="{00000000-0005-0000-0000-000061310000}"/>
    <cellStyle name="Heading 3 2 2 4 3 2 5 2" xfId="12673" xr:uid="{00000000-0005-0000-0000-000062310000}"/>
    <cellStyle name="Heading 3 2 2 4 3 2 5 2 2" xfId="12674" xr:uid="{00000000-0005-0000-0000-000063310000}"/>
    <cellStyle name="Heading 3 2 2 4 3 2 5 3" xfId="12675" xr:uid="{00000000-0005-0000-0000-000064310000}"/>
    <cellStyle name="Heading 3 2 2 4 3 2 5 3 2" xfId="12676" xr:uid="{00000000-0005-0000-0000-000065310000}"/>
    <cellStyle name="Heading 3 2 2 4 3 2 5 4" xfId="12677" xr:uid="{00000000-0005-0000-0000-000066310000}"/>
    <cellStyle name="Heading 3 2 2 4 3 2 5 5" xfId="12678" xr:uid="{00000000-0005-0000-0000-000067310000}"/>
    <cellStyle name="Heading 3 2 2 4 3 2 5 6" xfId="12679" xr:uid="{00000000-0005-0000-0000-000068310000}"/>
    <cellStyle name="Heading 3 2 2 4 3 2 6" xfId="12680" xr:uid="{00000000-0005-0000-0000-000069310000}"/>
    <cellStyle name="Heading 3 2 2 4 3 2 6 2" xfId="12681" xr:uid="{00000000-0005-0000-0000-00006A310000}"/>
    <cellStyle name="Heading 3 2 2 4 3 3" xfId="12682" xr:uid="{00000000-0005-0000-0000-00006B310000}"/>
    <cellStyle name="Heading 3 2 2 4 3 3 2" xfId="12683" xr:uid="{00000000-0005-0000-0000-00006C310000}"/>
    <cellStyle name="Heading 3 2 2 4 3 3 2 2" xfId="12684" xr:uid="{00000000-0005-0000-0000-00006D310000}"/>
    <cellStyle name="Heading 3 2 2 4 3 3 2 2 2" xfId="12685" xr:uid="{00000000-0005-0000-0000-00006E310000}"/>
    <cellStyle name="Heading 3 2 2 4 3 3 2 2 2 2" xfId="12686" xr:uid="{00000000-0005-0000-0000-00006F310000}"/>
    <cellStyle name="Heading 3 2 2 4 3 3 2 2 3" xfId="12687" xr:uid="{00000000-0005-0000-0000-000070310000}"/>
    <cellStyle name="Heading 3 2 2 4 3 3 2 2 3 2" xfId="12688" xr:uid="{00000000-0005-0000-0000-000071310000}"/>
    <cellStyle name="Heading 3 2 2 4 3 3 2 2 4" xfId="12689" xr:uid="{00000000-0005-0000-0000-000072310000}"/>
    <cellStyle name="Heading 3 2 2 4 3 3 2 2 4 2" xfId="12690" xr:uid="{00000000-0005-0000-0000-000073310000}"/>
    <cellStyle name="Heading 3 2 2 4 3 3 2 2 5" xfId="12691" xr:uid="{00000000-0005-0000-0000-000074310000}"/>
    <cellStyle name="Heading 3 2 2 4 3 3 2 2 6" xfId="12692" xr:uid="{00000000-0005-0000-0000-000075310000}"/>
    <cellStyle name="Heading 3 2 2 4 3 3 2 2 7" xfId="12693" xr:uid="{00000000-0005-0000-0000-000076310000}"/>
    <cellStyle name="Heading 3 2 2 4 3 3 2 3" xfId="12694" xr:uid="{00000000-0005-0000-0000-000077310000}"/>
    <cellStyle name="Heading 3 2 2 4 3 3 2 3 2" xfId="12695" xr:uid="{00000000-0005-0000-0000-000078310000}"/>
    <cellStyle name="Heading 3 2 2 4 3 3 2 3 2 2" xfId="12696" xr:uid="{00000000-0005-0000-0000-000079310000}"/>
    <cellStyle name="Heading 3 2 2 4 3 3 2 3 3" xfId="12697" xr:uid="{00000000-0005-0000-0000-00007A310000}"/>
    <cellStyle name="Heading 3 2 2 4 3 3 2 3 3 2" xfId="12698" xr:uid="{00000000-0005-0000-0000-00007B310000}"/>
    <cellStyle name="Heading 3 2 2 4 3 3 2 3 4" xfId="12699" xr:uid="{00000000-0005-0000-0000-00007C310000}"/>
    <cellStyle name="Heading 3 2 2 4 3 3 2 3 4 2" xfId="12700" xr:uid="{00000000-0005-0000-0000-00007D310000}"/>
    <cellStyle name="Heading 3 2 2 4 3 3 2 3 5" xfId="12701" xr:uid="{00000000-0005-0000-0000-00007E310000}"/>
    <cellStyle name="Heading 3 2 2 4 3 3 2 3 6" xfId="12702" xr:uid="{00000000-0005-0000-0000-00007F310000}"/>
    <cellStyle name="Heading 3 2 2 4 3 3 2 3 7" xfId="12703" xr:uid="{00000000-0005-0000-0000-000080310000}"/>
    <cellStyle name="Heading 3 2 2 4 3 3 2 4" xfId="12704" xr:uid="{00000000-0005-0000-0000-000081310000}"/>
    <cellStyle name="Heading 3 2 2 4 3 3 2 4 2" xfId="12705" xr:uid="{00000000-0005-0000-0000-000082310000}"/>
    <cellStyle name="Heading 3 2 2 4 3 3 2 4 2 2" xfId="12706" xr:uid="{00000000-0005-0000-0000-000083310000}"/>
    <cellStyle name="Heading 3 2 2 4 3 3 2 4 3" xfId="12707" xr:uid="{00000000-0005-0000-0000-000084310000}"/>
    <cellStyle name="Heading 3 2 2 4 3 3 2 4 3 2" xfId="12708" xr:uid="{00000000-0005-0000-0000-000085310000}"/>
    <cellStyle name="Heading 3 2 2 4 3 3 2 4 4" xfId="12709" xr:uid="{00000000-0005-0000-0000-000086310000}"/>
    <cellStyle name="Heading 3 2 2 4 3 3 2 4 5" xfId="12710" xr:uid="{00000000-0005-0000-0000-000087310000}"/>
    <cellStyle name="Heading 3 2 2 4 3 3 2 4 6" xfId="12711" xr:uid="{00000000-0005-0000-0000-000088310000}"/>
    <cellStyle name="Heading 3 2 2 4 3 3 2 5" xfId="12712" xr:uid="{00000000-0005-0000-0000-000089310000}"/>
    <cellStyle name="Heading 3 2 2 4 3 3 2 5 2" xfId="12713" xr:uid="{00000000-0005-0000-0000-00008A310000}"/>
    <cellStyle name="Heading 3 2 2 4 3 3 3" xfId="12714" xr:uid="{00000000-0005-0000-0000-00008B310000}"/>
    <cellStyle name="Heading 3 2 2 4 3 3 3 2" xfId="12715" xr:uid="{00000000-0005-0000-0000-00008C310000}"/>
    <cellStyle name="Heading 3 2 2 4 3 3 3 2 2" xfId="12716" xr:uid="{00000000-0005-0000-0000-00008D310000}"/>
    <cellStyle name="Heading 3 2 2 4 3 3 3 3" xfId="12717" xr:uid="{00000000-0005-0000-0000-00008E310000}"/>
    <cellStyle name="Heading 3 2 2 4 3 3 3 3 2" xfId="12718" xr:uid="{00000000-0005-0000-0000-00008F310000}"/>
    <cellStyle name="Heading 3 2 2 4 3 3 3 4" xfId="12719" xr:uid="{00000000-0005-0000-0000-000090310000}"/>
    <cellStyle name="Heading 3 2 2 4 3 3 3 4 2" xfId="12720" xr:uid="{00000000-0005-0000-0000-000091310000}"/>
    <cellStyle name="Heading 3 2 2 4 3 3 3 5" xfId="12721" xr:uid="{00000000-0005-0000-0000-000092310000}"/>
    <cellStyle name="Heading 3 2 2 4 3 3 3 6" xfId="12722" xr:uid="{00000000-0005-0000-0000-000093310000}"/>
    <cellStyle name="Heading 3 2 2 4 3 3 3 7" xfId="12723" xr:uid="{00000000-0005-0000-0000-000094310000}"/>
    <cellStyle name="Heading 3 2 2 4 3 3 4" xfId="12724" xr:uid="{00000000-0005-0000-0000-000095310000}"/>
    <cellStyle name="Heading 3 2 2 4 3 3 4 2" xfId="12725" xr:uid="{00000000-0005-0000-0000-000096310000}"/>
    <cellStyle name="Heading 3 2 2 4 3 3 4 2 2" xfId="12726" xr:uid="{00000000-0005-0000-0000-000097310000}"/>
    <cellStyle name="Heading 3 2 2 4 3 3 4 3" xfId="12727" xr:uid="{00000000-0005-0000-0000-000098310000}"/>
    <cellStyle name="Heading 3 2 2 4 3 3 4 3 2" xfId="12728" xr:uid="{00000000-0005-0000-0000-000099310000}"/>
    <cellStyle name="Heading 3 2 2 4 3 3 4 4" xfId="12729" xr:uid="{00000000-0005-0000-0000-00009A310000}"/>
    <cellStyle name="Heading 3 2 2 4 3 3 4 4 2" xfId="12730" xr:uid="{00000000-0005-0000-0000-00009B310000}"/>
    <cellStyle name="Heading 3 2 2 4 3 3 4 5" xfId="12731" xr:uid="{00000000-0005-0000-0000-00009C310000}"/>
    <cellStyle name="Heading 3 2 2 4 3 3 4 6" xfId="12732" xr:uid="{00000000-0005-0000-0000-00009D310000}"/>
    <cellStyle name="Heading 3 2 2 4 3 3 4 7" xfId="12733" xr:uid="{00000000-0005-0000-0000-00009E310000}"/>
    <cellStyle name="Heading 3 2 2 4 3 3 5" xfId="12734" xr:uid="{00000000-0005-0000-0000-00009F310000}"/>
    <cellStyle name="Heading 3 2 2 4 3 3 5 2" xfId="12735" xr:uid="{00000000-0005-0000-0000-0000A0310000}"/>
    <cellStyle name="Heading 3 2 2 4 3 3 5 2 2" xfId="12736" xr:uid="{00000000-0005-0000-0000-0000A1310000}"/>
    <cellStyle name="Heading 3 2 2 4 3 3 5 3" xfId="12737" xr:uid="{00000000-0005-0000-0000-0000A2310000}"/>
    <cellStyle name="Heading 3 2 2 4 3 3 5 3 2" xfId="12738" xr:uid="{00000000-0005-0000-0000-0000A3310000}"/>
    <cellStyle name="Heading 3 2 2 4 3 3 5 4" xfId="12739" xr:uid="{00000000-0005-0000-0000-0000A4310000}"/>
    <cellStyle name="Heading 3 2 2 4 3 3 5 5" xfId="12740" xr:uid="{00000000-0005-0000-0000-0000A5310000}"/>
    <cellStyle name="Heading 3 2 2 4 3 3 5 6" xfId="12741" xr:uid="{00000000-0005-0000-0000-0000A6310000}"/>
    <cellStyle name="Heading 3 2 2 4 3 3 6" xfId="12742" xr:uid="{00000000-0005-0000-0000-0000A7310000}"/>
    <cellStyle name="Heading 3 2 2 4 3 3 6 2" xfId="12743" xr:uid="{00000000-0005-0000-0000-0000A8310000}"/>
    <cellStyle name="Heading 3 2 2 4 3 4" xfId="12744" xr:uid="{00000000-0005-0000-0000-0000A9310000}"/>
    <cellStyle name="Heading 3 2 2 4 3 4 2" xfId="12745" xr:uid="{00000000-0005-0000-0000-0000AA310000}"/>
    <cellStyle name="Heading 3 2 2 4 3 4 2 2" xfId="12746" xr:uid="{00000000-0005-0000-0000-0000AB310000}"/>
    <cellStyle name="Heading 3 2 2 4 3 4 2 2 2" xfId="12747" xr:uid="{00000000-0005-0000-0000-0000AC310000}"/>
    <cellStyle name="Heading 3 2 2 4 3 4 2 2 2 2" xfId="12748" xr:uid="{00000000-0005-0000-0000-0000AD310000}"/>
    <cellStyle name="Heading 3 2 2 4 3 4 2 2 3" xfId="12749" xr:uid="{00000000-0005-0000-0000-0000AE310000}"/>
    <cellStyle name="Heading 3 2 2 4 3 4 2 2 3 2" xfId="12750" xr:uid="{00000000-0005-0000-0000-0000AF310000}"/>
    <cellStyle name="Heading 3 2 2 4 3 4 2 2 4" xfId="12751" xr:uid="{00000000-0005-0000-0000-0000B0310000}"/>
    <cellStyle name="Heading 3 2 2 4 3 4 2 2 4 2" xfId="12752" xr:uid="{00000000-0005-0000-0000-0000B1310000}"/>
    <cellStyle name="Heading 3 2 2 4 3 4 2 2 5" xfId="12753" xr:uid="{00000000-0005-0000-0000-0000B2310000}"/>
    <cellStyle name="Heading 3 2 2 4 3 4 2 2 6" xfId="12754" xr:uid="{00000000-0005-0000-0000-0000B3310000}"/>
    <cellStyle name="Heading 3 2 2 4 3 4 2 2 7" xfId="12755" xr:uid="{00000000-0005-0000-0000-0000B4310000}"/>
    <cellStyle name="Heading 3 2 2 4 3 4 2 3" xfId="12756" xr:uid="{00000000-0005-0000-0000-0000B5310000}"/>
    <cellStyle name="Heading 3 2 2 4 3 4 2 3 2" xfId="12757" xr:uid="{00000000-0005-0000-0000-0000B6310000}"/>
    <cellStyle name="Heading 3 2 2 4 3 4 2 3 2 2" xfId="12758" xr:uid="{00000000-0005-0000-0000-0000B7310000}"/>
    <cellStyle name="Heading 3 2 2 4 3 4 2 3 3" xfId="12759" xr:uid="{00000000-0005-0000-0000-0000B8310000}"/>
    <cellStyle name="Heading 3 2 2 4 3 4 2 3 3 2" xfId="12760" xr:uid="{00000000-0005-0000-0000-0000B9310000}"/>
    <cellStyle name="Heading 3 2 2 4 3 4 2 3 4" xfId="12761" xr:uid="{00000000-0005-0000-0000-0000BA310000}"/>
    <cellStyle name="Heading 3 2 2 4 3 4 2 3 4 2" xfId="12762" xr:uid="{00000000-0005-0000-0000-0000BB310000}"/>
    <cellStyle name="Heading 3 2 2 4 3 4 2 3 5" xfId="12763" xr:uid="{00000000-0005-0000-0000-0000BC310000}"/>
    <cellStyle name="Heading 3 2 2 4 3 4 2 3 6" xfId="12764" xr:uid="{00000000-0005-0000-0000-0000BD310000}"/>
    <cellStyle name="Heading 3 2 2 4 3 4 2 3 7" xfId="12765" xr:uid="{00000000-0005-0000-0000-0000BE310000}"/>
    <cellStyle name="Heading 3 2 2 4 3 4 2 4" xfId="12766" xr:uid="{00000000-0005-0000-0000-0000BF310000}"/>
    <cellStyle name="Heading 3 2 2 4 3 4 2 4 2" xfId="12767" xr:uid="{00000000-0005-0000-0000-0000C0310000}"/>
    <cellStyle name="Heading 3 2 2 4 3 4 2 4 2 2" xfId="12768" xr:uid="{00000000-0005-0000-0000-0000C1310000}"/>
    <cellStyle name="Heading 3 2 2 4 3 4 2 4 3" xfId="12769" xr:uid="{00000000-0005-0000-0000-0000C2310000}"/>
    <cellStyle name="Heading 3 2 2 4 3 4 2 4 3 2" xfId="12770" xr:uid="{00000000-0005-0000-0000-0000C3310000}"/>
    <cellStyle name="Heading 3 2 2 4 3 4 2 4 4" xfId="12771" xr:uid="{00000000-0005-0000-0000-0000C4310000}"/>
    <cellStyle name="Heading 3 2 2 4 3 4 2 4 5" xfId="12772" xr:uid="{00000000-0005-0000-0000-0000C5310000}"/>
    <cellStyle name="Heading 3 2 2 4 3 4 2 4 6" xfId="12773" xr:uid="{00000000-0005-0000-0000-0000C6310000}"/>
    <cellStyle name="Heading 3 2 2 4 3 4 2 5" xfId="12774" xr:uid="{00000000-0005-0000-0000-0000C7310000}"/>
    <cellStyle name="Heading 3 2 2 4 3 4 2 5 2" xfId="12775" xr:uid="{00000000-0005-0000-0000-0000C8310000}"/>
    <cellStyle name="Heading 3 2 2 4 3 4 3" xfId="12776" xr:uid="{00000000-0005-0000-0000-0000C9310000}"/>
    <cellStyle name="Heading 3 2 2 4 3 4 3 2" xfId="12777" xr:uid="{00000000-0005-0000-0000-0000CA310000}"/>
    <cellStyle name="Heading 3 2 2 4 3 4 3 2 2" xfId="12778" xr:uid="{00000000-0005-0000-0000-0000CB310000}"/>
    <cellStyle name="Heading 3 2 2 4 3 4 3 3" xfId="12779" xr:uid="{00000000-0005-0000-0000-0000CC310000}"/>
    <cellStyle name="Heading 3 2 2 4 3 4 3 3 2" xfId="12780" xr:uid="{00000000-0005-0000-0000-0000CD310000}"/>
    <cellStyle name="Heading 3 2 2 4 3 4 3 4" xfId="12781" xr:uid="{00000000-0005-0000-0000-0000CE310000}"/>
    <cellStyle name="Heading 3 2 2 4 3 4 3 4 2" xfId="12782" xr:uid="{00000000-0005-0000-0000-0000CF310000}"/>
    <cellStyle name="Heading 3 2 2 4 3 4 3 5" xfId="12783" xr:uid="{00000000-0005-0000-0000-0000D0310000}"/>
    <cellStyle name="Heading 3 2 2 4 3 4 3 6" xfId="12784" xr:uid="{00000000-0005-0000-0000-0000D1310000}"/>
    <cellStyle name="Heading 3 2 2 4 3 4 3 7" xfId="12785" xr:uid="{00000000-0005-0000-0000-0000D2310000}"/>
    <cellStyle name="Heading 3 2 2 4 3 4 4" xfId="12786" xr:uid="{00000000-0005-0000-0000-0000D3310000}"/>
    <cellStyle name="Heading 3 2 2 4 3 4 4 2" xfId="12787" xr:uid="{00000000-0005-0000-0000-0000D4310000}"/>
    <cellStyle name="Heading 3 2 2 4 3 4 4 2 2" xfId="12788" xr:uid="{00000000-0005-0000-0000-0000D5310000}"/>
    <cellStyle name="Heading 3 2 2 4 3 4 4 3" xfId="12789" xr:uid="{00000000-0005-0000-0000-0000D6310000}"/>
    <cellStyle name="Heading 3 2 2 4 3 4 4 3 2" xfId="12790" xr:uid="{00000000-0005-0000-0000-0000D7310000}"/>
    <cellStyle name="Heading 3 2 2 4 3 4 4 4" xfId="12791" xr:uid="{00000000-0005-0000-0000-0000D8310000}"/>
    <cellStyle name="Heading 3 2 2 4 3 4 4 4 2" xfId="12792" xr:uid="{00000000-0005-0000-0000-0000D9310000}"/>
    <cellStyle name="Heading 3 2 2 4 3 4 4 5" xfId="12793" xr:uid="{00000000-0005-0000-0000-0000DA310000}"/>
    <cellStyle name="Heading 3 2 2 4 3 4 4 6" xfId="12794" xr:uid="{00000000-0005-0000-0000-0000DB310000}"/>
    <cellStyle name="Heading 3 2 2 4 3 4 4 7" xfId="12795" xr:uid="{00000000-0005-0000-0000-0000DC310000}"/>
    <cellStyle name="Heading 3 2 2 4 3 4 5" xfId="12796" xr:uid="{00000000-0005-0000-0000-0000DD310000}"/>
    <cellStyle name="Heading 3 2 2 4 3 4 5 2" xfId="12797" xr:uid="{00000000-0005-0000-0000-0000DE310000}"/>
    <cellStyle name="Heading 3 2 2 4 3 4 5 2 2" xfId="12798" xr:uid="{00000000-0005-0000-0000-0000DF310000}"/>
    <cellStyle name="Heading 3 2 2 4 3 4 5 3" xfId="12799" xr:uid="{00000000-0005-0000-0000-0000E0310000}"/>
    <cellStyle name="Heading 3 2 2 4 3 4 5 3 2" xfId="12800" xr:uid="{00000000-0005-0000-0000-0000E1310000}"/>
    <cellStyle name="Heading 3 2 2 4 3 4 5 4" xfId="12801" xr:uid="{00000000-0005-0000-0000-0000E2310000}"/>
    <cellStyle name="Heading 3 2 2 4 3 4 5 5" xfId="12802" xr:uid="{00000000-0005-0000-0000-0000E3310000}"/>
    <cellStyle name="Heading 3 2 2 4 3 4 5 6" xfId="12803" xr:uid="{00000000-0005-0000-0000-0000E4310000}"/>
    <cellStyle name="Heading 3 2 2 4 3 4 6" xfId="12804" xr:uid="{00000000-0005-0000-0000-0000E5310000}"/>
    <cellStyle name="Heading 3 2 2 4 3 4 6 2" xfId="12805" xr:uid="{00000000-0005-0000-0000-0000E6310000}"/>
    <cellStyle name="Heading 3 2 2 4 3 5" xfId="12806" xr:uid="{00000000-0005-0000-0000-0000E7310000}"/>
    <cellStyle name="Heading 3 2 2 4 3 5 2" xfId="12807" xr:uid="{00000000-0005-0000-0000-0000E8310000}"/>
    <cellStyle name="Heading 3 2 2 4 3 5 2 2" xfId="12808" xr:uid="{00000000-0005-0000-0000-0000E9310000}"/>
    <cellStyle name="Heading 3 2 2 4 3 5 2 2 2" xfId="12809" xr:uid="{00000000-0005-0000-0000-0000EA310000}"/>
    <cellStyle name="Heading 3 2 2 4 3 5 2 2 2 2" xfId="12810" xr:uid="{00000000-0005-0000-0000-0000EB310000}"/>
    <cellStyle name="Heading 3 2 2 4 3 5 2 2 3" xfId="12811" xr:uid="{00000000-0005-0000-0000-0000EC310000}"/>
    <cellStyle name="Heading 3 2 2 4 3 5 2 2 3 2" xfId="12812" xr:uid="{00000000-0005-0000-0000-0000ED310000}"/>
    <cellStyle name="Heading 3 2 2 4 3 5 2 2 4" xfId="12813" xr:uid="{00000000-0005-0000-0000-0000EE310000}"/>
    <cellStyle name="Heading 3 2 2 4 3 5 2 2 4 2" xfId="12814" xr:uid="{00000000-0005-0000-0000-0000EF310000}"/>
    <cellStyle name="Heading 3 2 2 4 3 5 2 2 5" xfId="12815" xr:uid="{00000000-0005-0000-0000-0000F0310000}"/>
    <cellStyle name="Heading 3 2 2 4 3 5 2 2 6" xfId="12816" xr:uid="{00000000-0005-0000-0000-0000F1310000}"/>
    <cellStyle name="Heading 3 2 2 4 3 5 2 2 7" xfId="12817" xr:uid="{00000000-0005-0000-0000-0000F2310000}"/>
    <cellStyle name="Heading 3 2 2 4 3 5 2 3" xfId="12818" xr:uid="{00000000-0005-0000-0000-0000F3310000}"/>
    <cellStyle name="Heading 3 2 2 4 3 5 2 3 2" xfId="12819" xr:uid="{00000000-0005-0000-0000-0000F4310000}"/>
    <cellStyle name="Heading 3 2 2 4 3 5 2 3 2 2" xfId="12820" xr:uid="{00000000-0005-0000-0000-0000F5310000}"/>
    <cellStyle name="Heading 3 2 2 4 3 5 2 3 3" xfId="12821" xr:uid="{00000000-0005-0000-0000-0000F6310000}"/>
    <cellStyle name="Heading 3 2 2 4 3 5 2 3 3 2" xfId="12822" xr:uid="{00000000-0005-0000-0000-0000F7310000}"/>
    <cellStyle name="Heading 3 2 2 4 3 5 2 3 4" xfId="12823" xr:uid="{00000000-0005-0000-0000-0000F8310000}"/>
    <cellStyle name="Heading 3 2 2 4 3 5 2 3 4 2" xfId="12824" xr:uid="{00000000-0005-0000-0000-0000F9310000}"/>
    <cellStyle name="Heading 3 2 2 4 3 5 2 3 5" xfId="12825" xr:uid="{00000000-0005-0000-0000-0000FA310000}"/>
    <cellStyle name="Heading 3 2 2 4 3 5 2 3 6" xfId="12826" xr:uid="{00000000-0005-0000-0000-0000FB310000}"/>
    <cellStyle name="Heading 3 2 2 4 3 5 2 3 7" xfId="12827" xr:uid="{00000000-0005-0000-0000-0000FC310000}"/>
    <cellStyle name="Heading 3 2 2 4 3 5 2 4" xfId="12828" xr:uid="{00000000-0005-0000-0000-0000FD310000}"/>
    <cellStyle name="Heading 3 2 2 4 3 5 2 4 2" xfId="12829" xr:uid="{00000000-0005-0000-0000-0000FE310000}"/>
    <cellStyle name="Heading 3 2 2 4 3 5 2 4 2 2" xfId="12830" xr:uid="{00000000-0005-0000-0000-0000FF310000}"/>
    <cellStyle name="Heading 3 2 2 4 3 5 2 4 3" xfId="12831" xr:uid="{00000000-0005-0000-0000-000000320000}"/>
    <cellStyle name="Heading 3 2 2 4 3 5 2 4 3 2" xfId="12832" xr:uid="{00000000-0005-0000-0000-000001320000}"/>
    <cellStyle name="Heading 3 2 2 4 3 5 2 4 4" xfId="12833" xr:uid="{00000000-0005-0000-0000-000002320000}"/>
    <cellStyle name="Heading 3 2 2 4 3 5 2 4 5" xfId="12834" xr:uid="{00000000-0005-0000-0000-000003320000}"/>
    <cellStyle name="Heading 3 2 2 4 3 5 2 4 6" xfId="12835" xr:uid="{00000000-0005-0000-0000-000004320000}"/>
    <cellStyle name="Heading 3 2 2 4 3 5 2 5" xfId="12836" xr:uid="{00000000-0005-0000-0000-000005320000}"/>
    <cellStyle name="Heading 3 2 2 4 3 5 2 5 2" xfId="12837" xr:uid="{00000000-0005-0000-0000-000006320000}"/>
    <cellStyle name="Heading 3 2 2 4 3 5 3" xfId="12838" xr:uid="{00000000-0005-0000-0000-000007320000}"/>
    <cellStyle name="Heading 3 2 2 4 3 5 3 2" xfId="12839" xr:uid="{00000000-0005-0000-0000-000008320000}"/>
    <cellStyle name="Heading 3 2 2 4 3 5 3 2 2" xfId="12840" xr:uid="{00000000-0005-0000-0000-000009320000}"/>
    <cellStyle name="Heading 3 2 2 4 3 5 3 3" xfId="12841" xr:uid="{00000000-0005-0000-0000-00000A320000}"/>
    <cellStyle name="Heading 3 2 2 4 3 5 3 3 2" xfId="12842" xr:uid="{00000000-0005-0000-0000-00000B320000}"/>
    <cellStyle name="Heading 3 2 2 4 3 5 3 4" xfId="12843" xr:uid="{00000000-0005-0000-0000-00000C320000}"/>
    <cellStyle name="Heading 3 2 2 4 3 5 3 4 2" xfId="12844" xr:uid="{00000000-0005-0000-0000-00000D320000}"/>
    <cellStyle name="Heading 3 2 2 4 3 5 3 5" xfId="12845" xr:uid="{00000000-0005-0000-0000-00000E320000}"/>
    <cellStyle name="Heading 3 2 2 4 3 5 3 6" xfId="12846" xr:uid="{00000000-0005-0000-0000-00000F320000}"/>
    <cellStyle name="Heading 3 2 2 4 3 5 3 7" xfId="12847" xr:uid="{00000000-0005-0000-0000-000010320000}"/>
    <cellStyle name="Heading 3 2 2 4 3 5 4" xfId="12848" xr:uid="{00000000-0005-0000-0000-000011320000}"/>
    <cellStyle name="Heading 3 2 2 4 3 5 4 2" xfId="12849" xr:uid="{00000000-0005-0000-0000-000012320000}"/>
    <cellStyle name="Heading 3 2 2 4 3 5 4 2 2" xfId="12850" xr:uid="{00000000-0005-0000-0000-000013320000}"/>
    <cellStyle name="Heading 3 2 2 4 3 5 4 3" xfId="12851" xr:uid="{00000000-0005-0000-0000-000014320000}"/>
    <cellStyle name="Heading 3 2 2 4 3 5 4 3 2" xfId="12852" xr:uid="{00000000-0005-0000-0000-000015320000}"/>
    <cellStyle name="Heading 3 2 2 4 3 5 4 4" xfId="12853" xr:uid="{00000000-0005-0000-0000-000016320000}"/>
    <cellStyle name="Heading 3 2 2 4 3 5 4 4 2" xfId="12854" xr:uid="{00000000-0005-0000-0000-000017320000}"/>
    <cellStyle name="Heading 3 2 2 4 3 5 4 5" xfId="12855" xr:uid="{00000000-0005-0000-0000-000018320000}"/>
    <cellStyle name="Heading 3 2 2 4 3 5 4 6" xfId="12856" xr:uid="{00000000-0005-0000-0000-000019320000}"/>
    <cellStyle name="Heading 3 2 2 4 3 5 4 7" xfId="12857" xr:uid="{00000000-0005-0000-0000-00001A320000}"/>
    <cellStyle name="Heading 3 2 2 4 3 5 5" xfId="12858" xr:uid="{00000000-0005-0000-0000-00001B320000}"/>
    <cellStyle name="Heading 3 2 2 4 3 5 5 2" xfId="12859" xr:uid="{00000000-0005-0000-0000-00001C320000}"/>
    <cellStyle name="Heading 3 2 2 4 3 5 5 2 2" xfId="12860" xr:uid="{00000000-0005-0000-0000-00001D320000}"/>
    <cellStyle name="Heading 3 2 2 4 3 5 5 3" xfId="12861" xr:uid="{00000000-0005-0000-0000-00001E320000}"/>
    <cellStyle name="Heading 3 2 2 4 3 5 5 3 2" xfId="12862" xr:uid="{00000000-0005-0000-0000-00001F320000}"/>
    <cellStyle name="Heading 3 2 2 4 3 5 5 4" xfId="12863" xr:uid="{00000000-0005-0000-0000-000020320000}"/>
    <cellStyle name="Heading 3 2 2 4 3 5 5 5" xfId="12864" xr:uid="{00000000-0005-0000-0000-000021320000}"/>
    <cellStyle name="Heading 3 2 2 4 3 5 5 6" xfId="12865" xr:uid="{00000000-0005-0000-0000-000022320000}"/>
    <cellStyle name="Heading 3 2 2 4 3 5 6" xfId="12866" xr:uid="{00000000-0005-0000-0000-000023320000}"/>
    <cellStyle name="Heading 3 2 2 4 3 5 6 2" xfId="12867" xr:uid="{00000000-0005-0000-0000-000024320000}"/>
    <cellStyle name="Heading 3 2 2 4 3 6" xfId="12868" xr:uid="{00000000-0005-0000-0000-000025320000}"/>
    <cellStyle name="Heading 3 2 2 4 3 6 2" xfId="12869" xr:uid="{00000000-0005-0000-0000-000026320000}"/>
    <cellStyle name="Heading 3 2 2 4 3 6 2 2" xfId="12870" xr:uid="{00000000-0005-0000-0000-000027320000}"/>
    <cellStyle name="Heading 3 2 2 4 3 6 2 2 2" xfId="12871" xr:uid="{00000000-0005-0000-0000-000028320000}"/>
    <cellStyle name="Heading 3 2 2 4 3 6 2 2 2 2" xfId="12872" xr:uid="{00000000-0005-0000-0000-000029320000}"/>
    <cellStyle name="Heading 3 2 2 4 3 6 2 2 3" xfId="12873" xr:uid="{00000000-0005-0000-0000-00002A320000}"/>
    <cellStyle name="Heading 3 2 2 4 3 6 2 2 3 2" xfId="12874" xr:uid="{00000000-0005-0000-0000-00002B320000}"/>
    <cellStyle name="Heading 3 2 2 4 3 6 2 2 4" xfId="12875" xr:uid="{00000000-0005-0000-0000-00002C320000}"/>
    <cellStyle name="Heading 3 2 2 4 3 6 2 2 4 2" xfId="12876" xr:uid="{00000000-0005-0000-0000-00002D320000}"/>
    <cellStyle name="Heading 3 2 2 4 3 6 2 2 5" xfId="12877" xr:uid="{00000000-0005-0000-0000-00002E320000}"/>
    <cellStyle name="Heading 3 2 2 4 3 6 2 2 6" xfId="12878" xr:uid="{00000000-0005-0000-0000-00002F320000}"/>
    <cellStyle name="Heading 3 2 2 4 3 6 2 2 7" xfId="12879" xr:uid="{00000000-0005-0000-0000-000030320000}"/>
    <cellStyle name="Heading 3 2 2 4 3 6 2 3" xfId="12880" xr:uid="{00000000-0005-0000-0000-000031320000}"/>
    <cellStyle name="Heading 3 2 2 4 3 6 2 3 2" xfId="12881" xr:uid="{00000000-0005-0000-0000-000032320000}"/>
    <cellStyle name="Heading 3 2 2 4 3 6 2 3 2 2" xfId="12882" xr:uid="{00000000-0005-0000-0000-000033320000}"/>
    <cellStyle name="Heading 3 2 2 4 3 6 2 3 3" xfId="12883" xr:uid="{00000000-0005-0000-0000-000034320000}"/>
    <cellStyle name="Heading 3 2 2 4 3 6 2 3 3 2" xfId="12884" xr:uid="{00000000-0005-0000-0000-000035320000}"/>
    <cellStyle name="Heading 3 2 2 4 3 6 2 3 4" xfId="12885" xr:uid="{00000000-0005-0000-0000-000036320000}"/>
    <cellStyle name="Heading 3 2 2 4 3 6 2 3 4 2" xfId="12886" xr:uid="{00000000-0005-0000-0000-000037320000}"/>
    <cellStyle name="Heading 3 2 2 4 3 6 2 3 5" xfId="12887" xr:uid="{00000000-0005-0000-0000-000038320000}"/>
    <cellStyle name="Heading 3 2 2 4 3 6 2 3 6" xfId="12888" xr:uid="{00000000-0005-0000-0000-000039320000}"/>
    <cellStyle name="Heading 3 2 2 4 3 6 2 3 7" xfId="12889" xr:uid="{00000000-0005-0000-0000-00003A320000}"/>
    <cellStyle name="Heading 3 2 2 4 3 6 2 4" xfId="12890" xr:uid="{00000000-0005-0000-0000-00003B320000}"/>
    <cellStyle name="Heading 3 2 2 4 3 6 2 4 2" xfId="12891" xr:uid="{00000000-0005-0000-0000-00003C320000}"/>
    <cellStyle name="Heading 3 2 2 4 3 6 2 4 2 2" xfId="12892" xr:uid="{00000000-0005-0000-0000-00003D320000}"/>
    <cellStyle name="Heading 3 2 2 4 3 6 2 4 3" xfId="12893" xr:uid="{00000000-0005-0000-0000-00003E320000}"/>
    <cellStyle name="Heading 3 2 2 4 3 6 2 4 3 2" xfId="12894" xr:uid="{00000000-0005-0000-0000-00003F320000}"/>
    <cellStyle name="Heading 3 2 2 4 3 6 2 4 4" xfId="12895" xr:uid="{00000000-0005-0000-0000-000040320000}"/>
    <cellStyle name="Heading 3 2 2 4 3 6 2 4 5" xfId="12896" xr:uid="{00000000-0005-0000-0000-000041320000}"/>
    <cellStyle name="Heading 3 2 2 4 3 6 2 4 6" xfId="12897" xr:uid="{00000000-0005-0000-0000-000042320000}"/>
    <cellStyle name="Heading 3 2 2 4 3 6 2 5" xfId="12898" xr:uid="{00000000-0005-0000-0000-000043320000}"/>
    <cellStyle name="Heading 3 2 2 4 3 6 2 5 2" xfId="12899" xr:uid="{00000000-0005-0000-0000-000044320000}"/>
    <cellStyle name="Heading 3 2 2 4 3 6 3" xfId="12900" xr:uid="{00000000-0005-0000-0000-000045320000}"/>
    <cellStyle name="Heading 3 2 2 4 3 6 3 2" xfId="12901" xr:uid="{00000000-0005-0000-0000-000046320000}"/>
    <cellStyle name="Heading 3 2 2 4 3 6 3 2 2" xfId="12902" xr:uid="{00000000-0005-0000-0000-000047320000}"/>
    <cellStyle name="Heading 3 2 2 4 3 6 3 3" xfId="12903" xr:uid="{00000000-0005-0000-0000-000048320000}"/>
    <cellStyle name="Heading 3 2 2 4 3 6 3 3 2" xfId="12904" xr:uid="{00000000-0005-0000-0000-000049320000}"/>
    <cellStyle name="Heading 3 2 2 4 3 6 3 4" xfId="12905" xr:uid="{00000000-0005-0000-0000-00004A320000}"/>
    <cellStyle name="Heading 3 2 2 4 3 6 3 4 2" xfId="12906" xr:uid="{00000000-0005-0000-0000-00004B320000}"/>
    <cellStyle name="Heading 3 2 2 4 3 6 3 5" xfId="12907" xr:uid="{00000000-0005-0000-0000-00004C320000}"/>
    <cellStyle name="Heading 3 2 2 4 3 6 3 6" xfId="12908" xr:uid="{00000000-0005-0000-0000-00004D320000}"/>
    <cellStyle name="Heading 3 2 2 4 3 6 3 7" xfId="12909" xr:uid="{00000000-0005-0000-0000-00004E320000}"/>
    <cellStyle name="Heading 3 2 2 4 3 6 4" xfId="12910" xr:uid="{00000000-0005-0000-0000-00004F320000}"/>
    <cellStyle name="Heading 3 2 2 4 3 6 4 2" xfId="12911" xr:uid="{00000000-0005-0000-0000-000050320000}"/>
    <cellStyle name="Heading 3 2 2 4 3 6 4 2 2" xfId="12912" xr:uid="{00000000-0005-0000-0000-000051320000}"/>
    <cellStyle name="Heading 3 2 2 4 3 6 4 3" xfId="12913" xr:uid="{00000000-0005-0000-0000-000052320000}"/>
    <cellStyle name="Heading 3 2 2 4 3 6 4 3 2" xfId="12914" xr:uid="{00000000-0005-0000-0000-000053320000}"/>
    <cellStyle name="Heading 3 2 2 4 3 6 4 4" xfId="12915" xr:uid="{00000000-0005-0000-0000-000054320000}"/>
    <cellStyle name="Heading 3 2 2 4 3 6 4 4 2" xfId="12916" xr:uid="{00000000-0005-0000-0000-000055320000}"/>
    <cellStyle name="Heading 3 2 2 4 3 6 4 5" xfId="12917" xr:uid="{00000000-0005-0000-0000-000056320000}"/>
    <cellStyle name="Heading 3 2 2 4 3 6 4 6" xfId="12918" xr:uid="{00000000-0005-0000-0000-000057320000}"/>
    <cellStyle name="Heading 3 2 2 4 3 6 4 7" xfId="12919" xr:uid="{00000000-0005-0000-0000-000058320000}"/>
    <cellStyle name="Heading 3 2 2 4 3 6 5" xfId="12920" xr:uid="{00000000-0005-0000-0000-000059320000}"/>
    <cellStyle name="Heading 3 2 2 4 3 6 5 2" xfId="12921" xr:uid="{00000000-0005-0000-0000-00005A320000}"/>
    <cellStyle name="Heading 3 2 2 4 3 6 5 2 2" xfId="12922" xr:uid="{00000000-0005-0000-0000-00005B320000}"/>
    <cellStyle name="Heading 3 2 2 4 3 6 5 3" xfId="12923" xr:uid="{00000000-0005-0000-0000-00005C320000}"/>
    <cellStyle name="Heading 3 2 2 4 3 6 5 3 2" xfId="12924" xr:uid="{00000000-0005-0000-0000-00005D320000}"/>
    <cellStyle name="Heading 3 2 2 4 3 6 5 4" xfId="12925" xr:uid="{00000000-0005-0000-0000-00005E320000}"/>
    <cellStyle name="Heading 3 2 2 4 3 6 5 5" xfId="12926" xr:uid="{00000000-0005-0000-0000-00005F320000}"/>
    <cellStyle name="Heading 3 2 2 4 3 6 5 6" xfId="12927" xr:uid="{00000000-0005-0000-0000-000060320000}"/>
    <cellStyle name="Heading 3 2 2 4 3 6 6" xfId="12928" xr:uid="{00000000-0005-0000-0000-000061320000}"/>
    <cellStyle name="Heading 3 2 2 4 3 6 6 2" xfId="12929" xr:uid="{00000000-0005-0000-0000-000062320000}"/>
    <cellStyle name="Heading 3 2 2 4 3 7" xfId="12930" xr:uid="{00000000-0005-0000-0000-000063320000}"/>
    <cellStyle name="Heading 3 2 2 4 3 7 2" xfId="12931" xr:uid="{00000000-0005-0000-0000-000064320000}"/>
    <cellStyle name="Heading 3 2 2 4 3 7 2 2" xfId="12932" xr:uid="{00000000-0005-0000-0000-000065320000}"/>
    <cellStyle name="Heading 3 2 2 4 3 7 2 2 2" xfId="12933" xr:uid="{00000000-0005-0000-0000-000066320000}"/>
    <cellStyle name="Heading 3 2 2 4 3 7 2 3" xfId="12934" xr:uid="{00000000-0005-0000-0000-000067320000}"/>
    <cellStyle name="Heading 3 2 2 4 3 7 2 3 2" xfId="12935" xr:uid="{00000000-0005-0000-0000-000068320000}"/>
    <cellStyle name="Heading 3 2 2 4 3 7 2 4" xfId="12936" xr:uid="{00000000-0005-0000-0000-000069320000}"/>
    <cellStyle name="Heading 3 2 2 4 3 7 2 4 2" xfId="12937" xr:uid="{00000000-0005-0000-0000-00006A320000}"/>
    <cellStyle name="Heading 3 2 2 4 3 7 2 5" xfId="12938" xr:uid="{00000000-0005-0000-0000-00006B320000}"/>
    <cellStyle name="Heading 3 2 2 4 3 7 2 6" xfId="12939" xr:uid="{00000000-0005-0000-0000-00006C320000}"/>
    <cellStyle name="Heading 3 2 2 4 3 7 2 7" xfId="12940" xr:uid="{00000000-0005-0000-0000-00006D320000}"/>
    <cellStyle name="Heading 3 2 2 4 3 7 3" xfId="12941" xr:uid="{00000000-0005-0000-0000-00006E320000}"/>
    <cellStyle name="Heading 3 2 2 4 3 7 3 2" xfId="12942" xr:uid="{00000000-0005-0000-0000-00006F320000}"/>
    <cellStyle name="Heading 3 2 2 4 3 7 3 2 2" xfId="12943" xr:uid="{00000000-0005-0000-0000-000070320000}"/>
    <cellStyle name="Heading 3 2 2 4 3 7 3 3" xfId="12944" xr:uid="{00000000-0005-0000-0000-000071320000}"/>
    <cellStyle name="Heading 3 2 2 4 3 7 3 3 2" xfId="12945" xr:uid="{00000000-0005-0000-0000-000072320000}"/>
    <cellStyle name="Heading 3 2 2 4 3 7 3 4" xfId="12946" xr:uid="{00000000-0005-0000-0000-000073320000}"/>
    <cellStyle name="Heading 3 2 2 4 3 7 3 4 2" xfId="12947" xr:uid="{00000000-0005-0000-0000-000074320000}"/>
    <cellStyle name="Heading 3 2 2 4 3 7 3 5" xfId="12948" xr:uid="{00000000-0005-0000-0000-000075320000}"/>
    <cellStyle name="Heading 3 2 2 4 3 7 3 6" xfId="12949" xr:uid="{00000000-0005-0000-0000-000076320000}"/>
    <cellStyle name="Heading 3 2 2 4 3 7 3 7" xfId="12950" xr:uid="{00000000-0005-0000-0000-000077320000}"/>
    <cellStyle name="Heading 3 2 2 4 3 7 4" xfId="12951" xr:uid="{00000000-0005-0000-0000-000078320000}"/>
    <cellStyle name="Heading 3 2 2 4 3 7 4 2" xfId="12952" xr:uid="{00000000-0005-0000-0000-000079320000}"/>
    <cellStyle name="Heading 3 2 2 4 3 7 4 2 2" xfId="12953" xr:uid="{00000000-0005-0000-0000-00007A320000}"/>
    <cellStyle name="Heading 3 2 2 4 3 7 4 3" xfId="12954" xr:uid="{00000000-0005-0000-0000-00007B320000}"/>
    <cellStyle name="Heading 3 2 2 4 3 7 4 3 2" xfId="12955" xr:uid="{00000000-0005-0000-0000-00007C320000}"/>
    <cellStyle name="Heading 3 2 2 4 3 7 4 4" xfId="12956" xr:uid="{00000000-0005-0000-0000-00007D320000}"/>
    <cellStyle name="Heading 3 2 2 4 3 7 4 5" xfId="12957" xr:uid="{00000000-0005-0000-0000-00007E320000}"/>
    <cellStyle name="Heading 3 2 2 4 3 7 4 6" xfId="12958" xr:uid="{00000000-0005-0000-0000-00007F320000}"/>
    <cellStyle name="Heading 3 2 2 4 3 7 5" xfId="12959" xr:uid="{00000000-0005-0000-0000-000080320000}"/>
    <cellStyle name="Heading 3 2 2 4 3 7 5 2" xfId="12960" xr:uid="{00000000-0005-0000-0000-000081320000}"/>
    <cellStyle name="Heading 3 2 2 4 3 8" xfId="12961" xr:uid="{00000000-0005-0000-0000-000082320000}"/>
    <cellStyle name="Heading 3 2 2 4 3 8 2" xfId="12962" xr:uid="{00000000-0005-0000-0000-000083320000}"/>
    <cellStyle name="Heading 3 2 2 4 3 8 2 2" xfId="12963" xr:uid="{00000000-0005-0000-0000-000084320000}"/>
    <cellStyle name="Heading 3 2 2 4 3 8 3" xfId="12964" xr:uid="{00000000-0005-0000-0000-000085320000}"/>
    <cellStyle name="Heading 3 2 2 4 3 8 3 2" xfId="12965" xr:uid="{00000000-0005-0000-0000-000086320000}"/>
    <cellStyle name="Heading 3 2 2 4 3 8 4" xfId="12966" xr:uid="{00000000-0005-0000-0000-000087320000}"/>
    <cellStyle name="Heading 3 2 2 4 3 8 4 2" xfId="12967" xr:uid="{00000000-0005-0000-0000-000088320000}"/>
    <cellStyle name="Heading 3 2 2 4 3 8 5" xfId="12968" xr:uid="{00000000-0005-0000-0000-000089320000}"/>
    <cellStyle name="Heading 3 2 2 4 3 8 6" xfId="12969" xr:uid="{00000000-0005-0000-0000-00008A320000}"/>
    <cellStyle name="Heading 3 2 2 4 3 8 7" xfId="12970" xr:uid="{00000000-0005-0000-0000-00008B320000}"/>
    <cellStyle name="Heading 3 2 2 4 3 9" xfId="12971" xr:uid="{00000000-0005-0000-0000-00008C320000}"/>
    <cellStyle name="Heading 3 2 2 4 3 9 2" xfId="12972" xr:uid="{00000000-0005-0000-0000-00008D320000}"/>
    <cellStyle name="Heading 3 2 2 4 3 9 2 2" xfId="12973" xr:uid="{00000000-0005-0000-0000-00008E320000}"/>
    <cellStyle name="Heading 3 2 2 4 3 9 3" xfId="12974" xr:uid="{00000000-0005-0000-0000-00008F320000}"/>
    <cellStyle name="Heading 3 2 2 4 3 9 3 2" xfId="12975" xr:uid="{00000000-0005-0000-0000-000090320000}"/>
    <cellStyle name="Heading 3 2 2 4 3 9 4" xfId="12976" xr:uid="{00000000-0005-0000-0000-000091320000}"/>
    <cellStyle name="Heading 3 2 2 4 3 9 4 2" xfId="12977" xr:uid="{00000000-0005-0000-0000-000092320000}"/>
    <cellStyle name="Heading 3 2 2 4 3 9 5" xfId="12978" xr:uid="{00000000-0005-0000-0000-000093320000}"/>
    <cellStyle name="Heading 3 2 2 4 3 9 6" xfId="12979" xr:uid="{00000000-0005-0000-0000-000094320000}"/>
    <cellStyle name="Heading 3 2 2 4 3 9 7" xfId="12980" xr:uid="{00000000-0005-0000-0000-000095320000}"/>
    <cellStyle name="Heading 3 2 2 4 4" xfId="12981" xr:uid="{00000000-0005-0000-0000-000096320000}"/>
    <cellStyle name="Heading 3 2 2 4 4 2" xfId="12982" xr:uid="{00000000-0005-0000-0000-000097320000}"/>
    <cellStyle name="Heading 3 2 2 4 4 2 2" xfId="12983" xr:uid="{00000000-0005-0000-0000-000098320000}"/>
    <cellStyle name="Heading 3 2 2 4 4 2 2 2" xfId="12984" xr:uid="{00000000-0005-0000-0000-000099320000}"/>
    <cellStyle name="Heading 3 2 2 4 4 2 3" xfId="12985" xr:uid="{00000000-0005-0000-0000-00009A320000}"/>
    <cellStyle name="Heading 3 2 2 4 4 2 4" xfId="12986" xr:uid="{00000000-0005-0000-0000-00009B320000}"/>
    <cellStyle name="Heading 3 2 2 4 4 3" xfId="12987" xr:uid="{00000000-0005-0000-0000-00009C320000}"/>
    <cellStyle name="Heading 3 2 2 4 4 3 2" xfId="12988" xr:uid="{00000000-0005-0000-0000-00009D320000}"/>
    <cellStyle name="Heading 3 2 2 4 4 4" xfId="12989" xr:uid="{00000000-0005-0000-0000-00009E320000}"/>
    <cellStyle name="Heading 3 2 2 4 4 5" xfId="12990" xr:uid="{00000000-0005-0000-0000-00009F320000}"/>
    <cellStyle name="Heading 3 2 2 4 5" xfId="12991" xr:uid="{00000000-0005-0000-0000-0000A0320000}"/>
    <cellStyle name="Heading 3 2 2 4 5 2" xfId="12992" xr:uid="{00000000-0005-0000-0000-0000A1320000}"/>
    <cellStyle name="Heading 3 2 2 4 6" xfId="12993" xr:uid="{00000000-0005-0000-0000-0000A2320000}"/>
    <cellStyle name="Heading 3 2 2 4 7" xfId="12994" xr:uid="{00000000-0005-0000-0000-0000A3320000}"/>
    <cellStyle name="Heading 3 2 2 5" xfId="12995" xr:uid="{00000000-0005-0000-0000-0000A4320000}"/>
    <cellStyle name="Heading 3 2 2 5 10" xfId="12996" xr:uid="{00000000-0005-0000-0000-0000A5320000}"/>
    <cellStyle name="Heading 3 2 2 5 10 2" xfId="12997" xr:uid="{00000000-0005-0000-0000-0000A6320000}"/>
    <cellStyle name="Heading 3 2 2 5 10 2 2" xfId="12998" xr:uid="{00000000-0005-0000-0000-0000A7320000}"/>
    <cellStyle name="Heading 3 2 2 5 10 3" xfId="12999" xr:uid="{00000000-0005-0000-0000-0000A8320000}"/>
    <cellStyle name="Heading 3 2 2 5 10 3 2" xfId="13000" xr:uid="{00000000-0005-0000-0000-0000A9320000}"/>
    <cellStyle name="Heading 3 2 2 5 10 4" xfId="13001" xr:uid="{00000000-0005-0000-0000-0000AA320000}"/>
    <cellStyle name="Heading 3 2 2 5 10 4 2" xfId="13002" xr:uid="{00000000-0005-0000-0000-0000AB320000}"/>
    <cellStyle name="Heading 3 2 2 5 10 5" xfId="13003" xr:uid="{00000000-0005-0000-0000-0000AC320000}"/>
    <cellStyle name="Heading 3 2 2 5 10 6" xfId="13004" xr:uid="{00000000-0005-0000-0000-0000AD320000}"/>
    <cellStyle name="Heading 3 2 2 5 10 7" xfId="13005" xr:uid="{00000000-0005-0000-0000-0000AE320000}"/>
    <cellStyle name="Heading 3 2 2 5 11" xfId="13006" xr:uid="{00000000-0005-0000-0000-0000AF320000}"/>
    <cellStyle name="Heading 3 2 2 5 11 2" xfId="13007" xr:uid="{00000000-0005-0000-0000-0000B0320000}"/>
    <cellStyle name="Heading 3 2 2 5 11 2 2" xfId="13008" xr:uid="{00000000-0005-0000-0000-0000B1320000}"/>
    <cellStyle name="Heading 3 2 2 5 11 3" xfId="13009" xr:uid="{00000000-0005-0000-0000-0000B2320000}"/>
    <cellStyle name="Heading 3 2 2 5 11 3 2" xfId="13010" xr:uid="{00000000-0005-0000-0000-0000B3320000}"/>
    <cellStyle name="Heading 3 2 2 5 11 4" xfId="13011" xr:uid="{00000000-0005-0000-0000-0000B4320000}"/>
    <cellStyle name="Heading 3 2 2 5 11 4 2" xfId="13012" xr:uid="{00000000-0005-0000-0000-0000B5320000}"/>
    <cellStyle name="Heading 3 2 2 5 11 5" xfId="13013" xr:uid="{00000000-0005-0000-0000-0000B6320000}"/>
    <cellStyle name="Heading 3 2 2 5 11 6" xfId="13014" xr:uid="{00000000-0005-0000-0000-0000B7320000}"/>
    <cellStyle name="Heading 3 2 2 5 11 7" xfId="13015" xr:uid="{00000000-0005-0000-0000-0000B8320000}"/>
    <cellStyle name="Heading 3 2 2 5 12" xfId="13016" xr:uid="{00000000-0005-0000-0000-0000B9320000}"/>
    <cellStyle name="Heading 3 2 2 5 12 2" xfId="13017" xr:uid="{00000000-0005-0000-0000-0000BA320000}"/>
    <cellStyle name="Heading 3 2 2 5 12 2 2" xfId="13018" xr:uid="{00000000-0005-0000-0000-0000BB320000}"/>
    <cellStyle name="Heading 3 2 2 5 12 3" xfId="13019" xr:uid="{00000000-0005-0000-0000-0000BC320000}"/>
    <cellStyle name="Heading 3 2 2 5 12 3 2" xfId="13020" xr:uid="{00000000-0005-0000-0000-0000BD320000}"/>
    <cellStyle name="Heading 3 2 2 5 12 4" xfId="13021" xr:uid="{00000000-0005-0000-0000-0000BE320000}"/>
    <cellStyle name="Heading 3 2 2 5 12 5" xfId="13022" xr:uid="{00000000-0005-0000-0000-0000BF320000}"/>
    <cellStyle name="Heading 3 2 2 5 12 6" xfId="13023" xr:uid="{00000000-0005-0000-0000-0000C0320000}"/>
    <cellStyle name="Heading 3 2 2 5 13" xfId="13024" xr:uid="{00000000-0005-0000-0000-0000C1320000}"/>
    <cellStyle name="Heading 3 2 2 5 13 2" xfId="13025" xr:uid="{00000000-0005-0000-0000-0000C2320000}"/>
    <cellStyle name="Heading 3 2 2 5 14" xfId="13026" xr:uid="{00000000-0005-0000-0000-0000C3320000}"/>
    <cellStyle name="Heading 3 2 2 5 2" xfId="13027" xr:uid="{00000000-0005-0000-0000-0000C4320000}"/>
    <cellStyle name="Heading 3 2 2 5 2 10" xfId="13028" xr:uid="{00000000-0005-0000-0000-0000C5320000}"/>
    <cellStyle name="Heading 3 2 2 5 2 10 2" xfId="13029" xr:uid="{00000000-0005-0000-0000-0000C6320000}"/>
    <cellStyle name="Heading 3 2 2 5 2 10 2 2" xfId="13030" xr:uid="{00000000-0005-0000-0000-0000C7320000}"/>
    <cellStyle name="Heading 3 2 2 5 2 10 3" xfId="13031" xr:uid="{00000000-0005-0000-0000-0000C8320000}"/>
    <cellStyle name="Heading 3 2 2 5 2 10 3 2" xfId="13032" xr:uid="{00000000-0005-0000-0000-0000C9320000}"/>
    <cellStyle name="Heading 3 2 2 5 2 10 4" xfId="13033" xr:uid="{00000000-0005-0000-0000-0000CA320000}"/>
    <cellStyle name="Heading 3 2 2 5 2 10 5" xfId="13034" xr:uid="{00000000-0005-0000-0000-0000CB320000}"/>
    <cellStyle name="Heading 3 2 2 5 2 10 6" xfId="13035" xr:uid="{00000000-0005-0000-0000-0000CC320000}"/>
    <cellStyle name="Heading 3 2 2 5 2 11" xfId="13036" xr:uid="{00000000-0005-0000-0000-0000CD320000}"/>
    <cellStyle name="Heading 3 2 2 5 2 11 2" xfId="13037" xr:uid="{00000000-0005-0000-0000-0000CE320000}"/>
    <cellStyle name="Heading 3 2 2 5 2 12" xfId="13038" xr:uid="{00000000-0005-0000-0000-0000CF320000}"/>
    <cellStyle name="Heading 3 2 2 5 2 2" xfId="13039" xr:uid="{00000000-0005-0000-0000-0000D0320000}"/>
    <cellStyle name="Heading 3 2 2 5 2 2 2" xfId="13040" xr:uid="{00000000-0005-0000-0000-0000D1320000}"/>
    <cellStyle name="Heading 3 2 2 5 2 2 2 2" xfId="13041" xr:uid="{00000000-0005-0000-0000-0000D2320000}"/>
    <cellStyle name="Heading 3 2 2 5 2 2 2 2 2" xfId="13042" xr:uid="{00000000-0005-0000-0000-0000D3320000}"/>
    <cellStyle name="Heading 3 2 2 5 2 2 2 2 2 2" xfId="13043" xr:uid="{00000000-0005-0000-0000-0000D4320000}"/>
    <cellStyle name="Heading 3 2 2 5 2 2 2 2 3" xfId="13044" xr:uid="{00000000-0005-0000-0000-0000D5320000}"/>
    <cellStyle name="Heading 3 2 2 5 2 2 2 2 3 2" xfId="13045" xr:uid="{00000000-0005-0000-0000-0000D6320000}"/>
    <cellStyle name="Heading 3 2 2 5 2 2 2 2 4" xfId="13046" xr:uid="{00000000-0005-0000-0000-0000D7320000}"/>
    <cellStyle name="Heading 3 2 2 5 2 2 2 2 4 2" xfId="13047" xr:uid="{00000000-0005-0000-0000-0000D8320000}"/>
    <cellStyle name="Heading 3 2 2 5 2 2 2 2 5" xfId="13048" xr:uid="{00000000-0005-0000-0000-0000D9320000}"/>
    <cellStyle name="Heading 3 2 2 5 2 2 2 2 6" xfId="13049" xr:uid="{00000000-0005-0000-0000-0000DA320000}"/>
    <cellStyle name="Heading 3 2 2 5 2 2 2 2 7" xfId="13050" xr:uid="{00000000-0005-0000-0000-0000DB320000}"/>
    <cellStyle name="Heading 3 2 2 5 2 2 2 3" xfId="13051" xr:uid="{00000000-0005-0000-0000-0000DC320000}"/>
    <cellStyle name="Heading 3 2 2 5 2 2 2 3 2" xfId="13052" xr:uid="{00000000-0005-0000-0000-0000DD320000}"/>
    <cellStyle name="Heading 3 2 2 5 2 2 2 3 2 2" xfId="13053" xr:uid="{00000000-0005-0000-0000-0000DE320000}"/>
    <cellStyle name="Heading 3 2 2 5 2 2 2 3 3" xfId="13054" xr:uid="{00000000-0005-0000-0000-0000DF320000}"/>
    <cellStyle name="Heading 3 2 2 5 2 2 2 3 3 2" xfId="13055" xr:uid="{00000000-0005-0000-0000-0000E0320000}"/>
    <cellStyle name="Heading 3 2 2 5 2 2 2 3 4" xfId="13056" xr:uid="{00000000-0005-0000-0000-0000E1320000}"/>
    <cellStyle name="Heading 3 2 2 5 2 2 2 3 4 2" xfId="13057" xr:uid="{00000000-0005-0000-0000-0000E2320000}"/>
    <cellStyle name="Heading 3 2 2 5 2 2 2 3 5" xfId="13058" xr:uid="{00000000-0005-0000-0000-0000E3320000}"/>
    <cellStyle name="Heading 3 2 2 5 2 2 2 3 6" xfId="13059" xr:uid="{00000000-0005-0000-0000-0000E4320000}"/>
    <cellStyle name="Heading 3 2 2 5 2 2 2 3 7" xfId="13060" xr:uid="{00000000-0005-0000-0000-0000E5320000}"/>
    <cellStyle name="Heading 3 2 2 5 2 2 2 4" xfId="13061" xr:uid="{00000000-0005-0000-0000-0000E6320000}"/>
    <cellStyle name="Heading 3 2 2 5 2 2 2 4 2" xfId="13062" xr:uid="{00000000-0005-0000-0000-0000E7320000}"/>
    <cellStyle name="Heading 3 2 2 5 2 2 2 4 2 2" xfId="13063" xr:uid="{00000000-0005-0000-0000-0000E8320000}"/>
    <cellStyle name="Heading 3 2 2 5 2 2 2 4 3" xfId="13064" xr:uid="{00000000-0005-0000-0000-0000E9320000}"/>
    <cellStyle name="Heading 3 2 2 5 2 2 2 4 3 2" xfId="13065" xr:uid="{00000000-0005-0000-0000-0000EA320000}"/>
    <cellStyle name="Heading 3 2 2 5 2 2 2 4 4" xfId="13066" xr:uid="{00000000-0005-0000-0000-0000EB320000}"/>
    <cellStyle name="Heading 3 2 2 5 2 2 2 4 5" xfId="13067" xr:uid="{00000000-0005-0000-0000-0000EC320000}"/>
    <cellStyle name="Heading 3 2 2 5 2 2 2 4 6" xfId="13068" xr:uid="{00000000-0005-0000-0000-0000ED320000}"/>
    <cellStyle name="Heading 3 2 2 5 2 2 2 5" xfId="13069" xr:uid="{00000000-0005-0000-0000-0000EE320000}"/>
    <cellStyle name="Heading 3 2 2 5 2 2 2 5 2" xfId="13070" xr:uid="{00000000-0005-0000-0000-0000EF320000}"/>
    <cellStyle name="Heading 3 2 2 5 2 2 3" xfId="13071" xr:uid="{00000000-0005-0000-0000-0000F0320000}"/>
    <cellStyle name="Heading 3 2 2 5 2 2 3 2" xfId="13072" xr:uid="{00000000-0005-0000-0000-0000F1320000}"/>
    <cellStyle name="Heading 3 2 2 5 2 2 3 2 2" xfId="13073" xr:uid="{00000000-0005-0000-0000-0000F2320000}"/>
    <cellStyle name="Heading 3 2 2 5 2 2 3 3" xfId="13074" xr:uid="{00000000-0005-0000-0000-0000F3320000}"/>
    <cellStyle name="Heading 3 2 2 5 2 2 3 3 2" xfId="13075" xr:uid="{00000000-0005-0000-0000-0000F4320000}"/>
    <cellStyle name="Heading 3 2 2 5 2 2 3 4" xfId="13076" xr:uid="{00000000-0005-0000-0000-0000F5320000}"/>
    <cellStyle name="Heading 3 2 2 5 2 2 3 4 2" xfId="13077" xr:uid="{00000000-0005-0000-0000-0000F6320000}"/>
    <cellStyle name="Heading 3 2 2 5 2 2 3 5" xfId="13078" xr:uid="{00000000-0005-0000-0000-0000F7320000}"/>
    <cellStyle name="Heading 3 2 2 5 2 2 3 6" xfId="13079" xr:uid="{00000000-0005-0000-0000-0000F8320000}"/>
    <cellStyle name="Heading 3 2 2 5 2 2 3 7" xfId="13080" xr:uid="{00000000-0005-0000-0000-0000F9320000}"/>
    <cellStyle name="Heading 3 2 2 5 2 2 4" xfId="13081" xr:uid="{00000000-0005-0000-0000-0000FA320000}"/>
    <cellStyle name="Heading 3 2 2 5 2 2 4 2" xfId="13082" xr:uid="{00000000-0005-0000-0000-0000FB320000}"/>
    <cellStyle name="Heading 3 2 2 5 2 2 4 2 2" xfId="13083" xr:uid="{00000000-0005-0000-0000-0000FC320000}"/>
    <cellStyle name="Heading 3 2 2 5 2 2 4 3" xfId="13084" xr:uid="{00000000-0005-0000-0000-0000FD320000}"/>
    <cellStyle name="Heading 3 2 2 5 2 2 4 3 2" xfId="13085" xr:uid="{00000000-0005-0000-0000-0000FE320000}"/>
    <cellStyle name="Heading 3 2 2 5 2 2 4 4" xfId="13086" xr:uid="{00000000-0005-0000-0000-0000FF320000}"/>
    <cellStyle name="Heading 3 2 2 5 2 2 4 4 2" xfId="13087" xr:uid="{00000000-0005-0000-0000-000000330000}"/>
    <cellStyle name="Heading 3 2 2 5 2 2 4 5" xfId="13088" xr:uid="{00000000-0005-0000-0000-000001330000}"/>
    <cellStyle name="Heading 3 2 2 5 2 2 4 6" xfId="13089" xr:uid="{00000000-0005-0000-0000-000002330000}"/>
    <cellStyle name="Heading 3 2 2 5 2 2 4 7" xfId="13090" xr:uid="{00000000-0005-0000-0000-000003330000}"/>
    <cellStyle name="Heading 3 2 2 5 2 2 5" xfId="13091" xr:uid="{00000000-0005-0000-0000-000004330000}"/>
    <cellStyle name="Heading 3 2 2 5 2 2 5 2" xfId="13092" xr:uid="{00000000-0005-0000-0000-000005330000}"/>
    <cellStyle name="Heading 3 2 2 5 2 2 5 2 2" xfId="13093" xr:uid="{00000000-0005-0000-0000-000006330000}"/>
    <cellStyle name="Heading 3 2 2 5 2 2 5 3" xfId="13094" xr:uid="{00000000-0005-0000-0000-000007330000}"/>
    <cellStyle name="Heading 3 2 2 5 2 2 5 3 2" xfId="13095" xr:uid="{00000000-0005-0000-0000-000008330000}"/>
    <cellStyle name="Heading 3 2 2 5 2 2 5 4" xfId="13096" xr:uid="{00000000-0005-0000-0000-000009330000}"/>
    <cellStyle name="Heading 3 2 2 5 2 2 5 5" xfId="13097" xr:uid="{00000000-0005-0000-0000-00000A330000}"/>
    <cellStyle name="Heading 3 2 2 5 2 2 5 6" xfId="13098" xr:uid="{00000000-0005-0000-0000-00000B330000}"/>
    <cellStyle name="Heading 3 2 2 5 2 2 6" xfId="13099" xr:uid="{00000000-0005-0000-0000-00000C330000}"/>
    <cellStyle name="Heading 3 2 2 5 2 2 6 2" xfId="13100" xr:uid="{00000000-0005-0000-0000-00000D330000}"/>
    <cellStyle name="Heading 3 2 2 5 2 3" xfId="13101" xr:uid="{00000000-0005-0000-0000-00000E330000}"/>
    <cellStyle name="Heading 3 2 2 5 2 3 2" xfId="13102" xr:uid="{00000000-0005-0000-0000-00000F330000}"/>
    <cellStyle name="Heading 3 2 2 5 2 3 2 2" xfId="13103" xr:uid="{00000000-0005-0000-0000-000010330000}"/>
    <cellStyle name="Heading 3 2 2 5 2 3 2 2 2" xfId="13104" xr:uid="{00000000-0005-0000-0000-000011330000}"/>
    <cellStyle name="Heading 3 2 2 5 2 3 2 2 2 2" xfId="13105" xr:uid="{00000000-0005-0000-0000-000012330000}"/>
    <cellStyle name="Heading 3 2 2 5 2 3 2 2 3" xfId="13106" xr:uid="{00000000-0005-0000-0000-000013330000}"/>
    <cellStyle name="Heading 3 2 2 5 2 3 2 2 3 2" xfId="13107" xr:uid="{00000000-0005-0000-0000-000014330000}"/>
    <cellStyle name="Heading 3 2 2 5 2 3 2 2 4" xfId="13108" xr:uid="{00000000-0005-0000-0000-000015330000}"/>
    <cellStyle name="Heading 3 2 2 5 2 3 2 2 4 2" xfId="13109" xr:uid="{00000000-0005-0000-0000-000016330000}"/>
    <cellStyle name="Heading 3 2 2 5 2 3 2 2 5" xfId="13110" xr:uid="{00000000-0005-0000-0000-000017330000}"/>
    <cellStyle name="Heading 3 2 2 5 2 3 2 2 6" xfId="13111" xr:uid="{00000000-0005-0000-0000-000018330000}"/>
    <cellStyle name="Heading 3 2 2 5 2 3 2 2 7" xfId="13112" xr:uid="{00000000-0005-0000-0000-000019330000}"/>
    <cellStyle name="Heading 3 2 2 5 2 3 2 3" xfId="13113" xr:uid="{00000000-0005-0000-0000-00001A330000}"/>
    <cellStyle name="Heading 3 2 2 5 2 3 2 3 2" xfId="13114" xr:uid="{00000000-0005-0000-0000-00001B330000}"/>
    <cellStyle name="Heading 3 2 2 5 2 3 2 3 2 2" xfId="13115" xr:uid="{00000000-0005-0000-0000-00001C330000}"/>
    <cellStyle name="Heading 3 2 2 5 2 3 2 3 3" xfId="13116" xr:uid="{00000000-0005-0000-0000-00001D330000}"/>
    <cellStyle name="Heading 3 2 2 5 2 3 2 3 3 2" xfId="13117" xr:uid="{00000000-0005-0000-0000-00001E330000}"/>
    <cellStyle name="Heading 3 2 2 5 2 3 2 3 4" xfId="13118" xr:uid="{00000000-0005-0000-0000-00001F330000}"/>
    <cellStyle name="Heading 3 2 2 5 2 3 2 3 4 2" xfId="13119" xr:uid="{00000000-0005-0000-0000-000020330000}"/>
    <cellStyle name="Heading 3 2 2 5 2 3 2 3 5" xfId="13120" xr:uid="{00000000-0005-0000-0000-000021330000}"/>
    <cellStyle name="Heading 3 2 2 5 2 3 2 3 6" xfId="13121" xr:uid="{00000000-0005-0000-0000-000022330000}"/>
    <cellStyle name="Heading 3 2 2 5 2 3 2 3 7" xfId="13122" xr:uid="{00000000-0005-0000-0000-000023330000}"/>
    <cellStyle name="Heading 3 2 2 5 2 3 2 4" xfId="13123" xr:uid="{00000000-0005-0000-0000-000024330000}"/>
    <cellStyle name="Heading 3 2 2 5 2 3 2 4 2" xfId="13124" xr:uid="{00000000-0005-0000-0000-000025330000}"/>
    <cellStyle name="Heading 3 2 2 5 2 3 2 4 2 2" xfId="13125" xr:uid="{00000000-0005-0000-0000-000026330000}"/>
    <cellStyle name="Heading 3 2 2 5 2 3 2 4 3" xfId="13126" xr:uid="{00000000-0005-0000-0000-000027330000}"/>
    <cellStyle name="Heading 3 2 2 5 2 3 2 4 3 2" xfId="13127" xr:uid="{00000000-0005-0000-0000-000028330000}"/>
    <cellStyle name="Heading 3 2 2 5 2 3 2 4 4" xfId="13128" xr:uid="{00000000-0005-0000-0000-000029330000}"/>
    <cellStyle name="Heading 3 2 2 5 2 3 2 4 5" xfId="13129" xr:uid="{00000000-0005-0000-0000-00002A330000}"/>
    <cellStyle name="Heading 3 2 2 5 2 3 2 4 6" xfId="13130" xr:uid="{00000000-0005-0000-0000-00002B330000}"/>
    <cellStyle name="Heading 3 2 2 5 2 3 2 5" xfId="13131" xr:uid="{00000000-0005-0000-0000-00002C330000}"/>
    <cellStyle name="Heading 3 2 2 5 2 3 2 5 2" xfId="13132" xr:uid="{00000000-0005-0000-0000-00002D330000}"/>
    <cellStyle name="Heading 3 2 2 5 2 3 3" xfId="13133" xr:uid="{00000000-0005-0000-0000-00002E330000}"/>
    <cellStyle name="Heading 3 2 2 5 2 3 3 2" xfId="13134" xr:uid="{00000000-0005-0000-0000-00002F330000}"/>
    <cellStyle name="Heading 3 2 2 5 2 3 3 2 2" xfId="13135" xr:uid="{00000000-0005-0000-0000-000030330000}"/>
    <cellStyle name="Heading 3 2 2 5 2 3 3 3" xfId="13136" xr:uid="{00000000-0005-0000-0000-000031330000}"/>
    <cellStyle name="Heading 3 2 2 5 2 3 3 3 2" xfId="13137" xr:uid="{00000000-0005-0000-0000-000032330000}"/>
    <cellStyle name="Heading 3 2 2 5 2 3 3 4" xfId="13138" xr:uid="{00000000-0005-0000-0000-000033330000}"/>
    <cellStyle name="Heading 3 2 2 5 2 3 3 4 2" xfId="13139" xr:uid="{00000000-0005-0000-0000-000034330000}"/>
    <cellStyle name="Heading 3 2 2 5 2 3 3 5" xfId="13140" xr:uid="{00000000-0005-0000-0000-000035330000}"/>
    <cellStyle name="Heading 3 2 2 5 2 3 3 6" xfId="13141" xr:uid="{00000000-0005-0000-0000-000036330000}"/>
    <cellStyle name="Heading 3 2 2 5 2 3 3 7" xfId="13142" xr:uid="{00000000-0005-0000-0000-000037330000}"/>
    <cellStyle name="Heading 3 2 2 5 2 3 4" xfId="13143" xr:uid="{00000000-0005-0000-0000-000038330000}"/>
    <cellStyle name="Heading 3 2 2 5 2 3 4 2" xfId="13144" xr:uid="{00000000-0005-0000-0000-000039330000}"/>
    <cellStyle name="Heading 3 2 2 5 2 3 4 2 2" xfId="13145" xr:uid="{00000000-0005-0000-0000-00003A330000}"/>
    <cellStyle name="Heading 3 2 2 5 2 3 4 3" xfId="13146" xr:uid="{00000000-0005-0000-0000-00003B330000}"/>
    <cellStyle name="Heading 3 2 2 5 2 3 4 3 2" xfId="13147" xr:uid="{00000000-0005-0000-0000-00003C330000}"/>
    <cellStyle name="Heading 3 2 2 5 2 3 4 4" xfId="13148" xr:uid="{00000000-0005-0000-0000-00003D330000}"/>
    <cellStyle name="Heading 3 2 2 5 2 3 4 4 2" xfId="13149" xr:uid="{00000000-0005-0000-0000-00003E330000}"/>
    <cellStyle name="Heading 3 2 2 5 2 3 4 5" xfId="13150" xr:uid="{00000000-0005-0000-0000-00003F330000}"/>
    <cellStyle name="Heading 3 2 2 5 2 3 4 6" xfId="13151" xr:uid="{00000000-0005-0000-0000-000040330000}"/>
    <cellStyle name="Heading 3 2 2 5 2 3 4 7" xfId="13152" xr:uid="{00000000-0005-0000-0000-000041330000}"/>
    <cellStyle name="Heading 3 2 2 5 2 3 5" xfId="13153" xr:uid="{00000000-0005-0000-0000-000042330000}"/>
    <cellStyle name="Heading 3 2 2 5 2 3 5 2" xfId="13154" xr:uid="{00000000-0005-0000-0000-000043330000}"/>
    <cellStyle name="Heading 3 2 2 5 2 3 5 2 2" xfId="13155" xr:uid="{00000000-0005-0000-0000-000044330000}"/>
    <cellStyle name="Heading 3 2 2 5 2 3 5 3" xfId="13156" xr:uid="{00000000-0005-0000-0000-000045330000}"/>
    <cellStyle name="Heading 3 2 2 5 2 3 5 3 2" xfId="13157" xr:uid="{00000000-0005-0000-0000-000046330000}"/>
    <cellStyle name="Heading 3 2 2 5 2 3 5 4" xfId="13158" xr:uid="{00000000-0005-0000-0000-000047330000}"/>
    <cellStyle name="Heading 3 2 2 5 2 3 5 5" xfId="13159" xr:uid="{00000000-0005-0000-0000-000048330000}"/>
    <cellStyle name="Heading 3 2 2 5 2 3 5 6" xfId="13160" xr:uid="{00000000-0005-0000-0000-000049330000}"/>
    <cellStyle name="Heading 3 2 2 5 2 3 6" xfId="13161" xr:uid="{00000000-0005-0000-0000-00004A330000}"/>
    <cellStyle name="Heading 3 2 2 5 2 3 6 2" xfId="13162" xr:uid="{00000000-0005-0000-0000-00004B330000}"/>
    <cellStyle name="Heading 3 2 2 5 2 4" xfId="13163" xr:uid="{00000000-0005-0000-0000-00004C330000}"/>
    <cellStyle name="Heading 3 2 2 5 2 4 2" xfId="13164" xr:uid="{00000000-0005-0000-0000-00004D330000}"/>
    <cellStyle name="Heading 3 2 2 5 2 4 2 2" xfId="13165" xr:uid="{00000000-0005-0000-0000-00004E330000}"/>
    <cellStyle name="Heading 3 2 2 5 2 4 2 2 2" xfId="13166" xr:uid="{00000000-0005-0000-0000-00004F330000}"/>
    <cellStyle name="Heading 3 2 2 5 2 4 2 2 2 2" xfId="13167" xr:uid="{00000000-0005-0000-0000-000050330000}"/>
    <cellStyle name="Heading 3 2 2 5 2 4 2 2 3" xfId="13168" xr:uid="{00000000-0005-0000-0000-000051330000}"/>
    <cellStyle name="Heading 3 2 2 5 2 4 2 2 3 2" xfId="13169" xr:uid="{00000000-0005-0000-0000-000052330000}"/>
    <cellStyle name="Heading 3 2 2 5 2 4 2 2 4" xfId="13170" xr:uid="{00000000-0005-0000-0000-000053330000}"/>
    <cellStyle name="Heading 3 2 2 5 2 4 2 2 4 2" xfId="13171" xr:uid="{00000000-0005-0000-0000-000054330000}"/>
    <cellStyle name="Heading 3 2 2 5 2 4 2 2 5" xfId="13172" xr:uid="{00000000-0005-0000-0000-000055330000}"/>
    <cellStyle name="Heading 3 2 2 5 2 4 2 2 6" xfId="13173" xr:uid="{00000000-0005-0000-0000-000056330000}"/>
    <cellStyle name="Heading 3 2 2 5 2 4 2 2 7" xfId="13174" xr:uid="{00000000-0005-0000-0000-000057330000}"/>
    <cellStyle name="Heading 3 2 2 5 2 4 2 3" xfId="13175" xr:uid="{00000000-0005-0000-0000-000058330000}"/>
    <cellStyle name="Heading 3 2 2 5 2 4 2 3 2" xfId="13176" xr:uid="{00000000-0005-0000-0000-000059330000}"/>
    <cellStyle name="Heading 3 2 2 5 2 4 2 3 2 2" xfId="13177" xr:uid="{00000000-0005-0000-0000-00005A330000}"/>
    <cellStyle name="Heading 3 2 2 5 2 4 2 3 3" xfId="13178" xr:uid="{00000000-0005-0000-0000-00005B330000}"/>
    <cellStyle name="Heading 3 2 2 5 2 4 2 3 3 2" xfId="13179" xr:uid="{00000000-0005-0000-0000-00005C330000}"/>
    <cellStyle name="Heading 3 2 2 5 2 4 2 3 4" xfId="13180" xr:uid="{00000000-0005-0000-0000-00005D330000}"/>
    <cellStyle name="Heading 3 2 2 5 2 4 2 3 4 2" xfId="13181" xr:uid="{00000000-0005-0000-0000-00005E330000}"/>
    <cellStyle name="Heading 3 2 2 5 2 4 2 3 5" xfId="13182" xr:uid="{00000000-0005-0000-0000-00005F330000}"/>
    <cellStyle name="Heading 3 2 2 5 2 4 2 3 6" xfId="13183" xr:uid="{00000000-0005-0000-0000-000060330000}"/>
    <cellStyle name="Heading 3 2 2 5 2 4 2 3 7" xfId="13184" xr:uid="{00000000-0005-0000-0000-000061330000}"/>
    <cellStyle name="Heading 3 2 2 5 2 4 2 4" xfId="13185" xr:uid="{00000000-0005-0000-0000-000062330000}"/>
    <cellStyle name="Heading 3 2 2 5 2 4 2 4 2" xfId="13186" xr:uid="{00000000-0005-0000-0000-000063330000}"/>
    <cellStyle name="Heading 3 2 2 5 2 4 2 4 2 2" xfId="13187" xr:uid="{00000000-0005-0000-0000-000064330000}"/>
    <cellStyle name="Heading 3 2 2 5 2 4 2 4 3" xfId="13188" xr:uid="{00000000-0005-0000-0000-000065330000}"/>
    <cellStyle name="Heading 3 2 2 5 2 4 2 4 3 2" xfId="13189" xr:uid="{00000000-0005-0000-0000-000066330000}"/>
    <cellStyle name="Heading 3 2 2 5 2 4 2 4 4" xfId="13190" xr:uid="{00000000-0005-0000-0000-000067330000}"/>
    <cellStyle name="Heading 3 2 2 5 2 4 2 4 5" xfId="13191" xr:uid="{00000000-0005-0000-0000-000068330000}"/>
    <cellStyle name="Heading 3 2 2 5 2 4 2 4 6" xfId="13192" xr:uid="{00000000-0005-0000-0000-000069330000}"/>
    <cellStyle name="Heading 3 2 2 5 2 4 2 5" xfId="13193" xr:uid="{00000000-0005-0000-0000-00006A330000}"/>
    <cellStyle name="Heading 3 2 2 5 2 4 2 5 2" xfId="13194" xr:uid="{00000000-0005-0000-0000-00006B330000}"/>
    <cellStyle name="Heading 3 2 2 5 2 4 3" xfId="13195" xr:uid="{00000000-0005-0000-0000-00006C330000}"/>
    <cellStyle name="Heading 3 2 2 5 2 4 3 2" xfId="13196" xr:uid="{00000000-0005-0000-0000-00006D330000}"/>
    <cellStyle name="Heading 3 2 2 5 2 4 3 2 2" xfId="13197" xr:uid="{00000000-0005-0000-0000-00006E330000}"/>
    <cellStyle name="Heading 3 2 2 5 2 4 3 3" xfId="13198" xr:uid="{00000000-0005-0000-0000-00006F330000}"/>
    <cellStyle name="Heading 3 2 2 5 2 4 3 3 2" xfId="13199" xr:uid="{00000000-0005-0000-0000-000070330000}"/>
    <cellStyle name="Heading 3 2 2 5 2 4 3 4" xfId="13200" xr:uid="{00000000-0005-0000-0000-000071330000}"/>
    <cellStyle name="Heading 3 2 2 5 2 4 3 4 2" xfId="13201" xr:uid="{00000000-0005-0000-0000-000072330000}"/>
    <cellStyle name="Heading 3 2 2 5 2 4 3 5" xfId="13202" xr:uid="{00000000-0005-0000-0000-000073330000}"/>
    <cellStyle name="Heading 3 2 2 5 2 4 3 6" xfId="13203" xr:uid="{00000000-0005-0000-0000-000074330000}"/>
    <cellStyle name="Heading 3 2 2 5 2 4 3 7" xfId="13204" xr:uid="{00000000-0005-0000-0000-000075330000}"/>
    <cellStyle name="Heading 3 2 2 5 2 4 4" xfId="13205" xr:uid="{00000000-0005-0000-0000-000076330000}"/>
    <cellStyle name="Heading 3 2 2 5 2 4 4 2" xfId="13206" xr:uid="{00000000-0005-0000-0000-000077330000}"/>
    <cellStyle name="Heading 3 2 2 5 2 4 4 2 2" xfId="13207" xr:uid="{00000000-0005-0000-0000-000078330000}"/>
    <cellStyle name="Heading 3 2 2 5 2 4 4 3" xfId="13208" xr:uid="{00000000-0005-0000-0000-000079330000}"/>
    <cellStyle name="Heading 3 2 2 5 2 4 4 3 2" xfId="13209" xr:uid="{00000000-0005-0000-0000-00007A330000}"/>
    <cellStyle name="Heading 3 2 2 5 2 4 4 4" xfId="13210" xr:uid="{00000000-0005-0000-0000-00007B330000}"/>
    <cellStyle name="Heading 3 2 2 5 2 4 4 4 2" xfId="13211" xr:uid="{00000000-0005-0000-0000-00007C330000}"/>
    <cellStyle name="Heading 3 2 2 5 2 4 4 5" xfId="13212" xr:uid="{00000000-0005-0000-0000-00007D330000}"/>
    <cellStyle name="Heading 3 2 2 5 2 4 4 6" xfId="13213" xr:uid="{00000000-0005-0000-0000-00007E330000}"/>
    <cellStyle name="Heading 3 2 2 5 2 4 4 7" xfId="13214" xr:uid="{00000000-0005-0000-0000-00007F330000}"/>
    <cellStyle name="Heading 3 2 2 5 2 4 5" xfId="13215" xr:uid="{00000000-0005-0000-0000-000080330000}"/>
    <cellStyle name="Heading 3 2 2 5 2 4 5 2" xfId="13216" xr:uid="{00000000-0005-0000-0000-000081330000}"/>
    <cellStyle name="Heading 3 2 2 5 2 4 5 2 2" xfId="13217" xr:uid="{00000000-0005-0000-0000-000082330000}"/>
    <cellStyle name="Heading 3 2 2 5 2 4 5 3" xfId="13218" xr:uid="{00000000-0005-0000-0000-000083330000}"/>
    <cellStyle name="Heading 3 2 2 5 2 4 5 3 2" xfId="13219" xr:uid="{00000000-0005-0000-0000-000084330000}"/>
    <cellStyle name="Heading 3 2 2 5 2 4 5 4" xfId="13220" xr:uid="{00000000-0005-0000-0000-000085330000}"/>
    <cellStyle name="Heading 3 2 2 5 2 4 5 5" xfId="13221" xr:uid="{00000000-0005-0000-0000-000086330000}"/>
    <cellStyle name="Heading 3 2 2 5 2 4 5 6" xfId="13222" xr:uid="{00000000-0005-0000-0000-000087330000}"/>
    <cellStyle name="Heading 3 2 2 5 2 4 6" xfId="13223" xr:uid="{00000000-0005-0000-0000-000088330000}"/>
    <cellStyle name="Heading 3 2 2 5 2 4 6 2" xfId="13224" xr:uid="{00000000-0005-0000-0000-000089330000}"/>
    <cellStyle name="Heading 3 2 2 5 2 5" xfId="13225" xr:uid="{00000000-0005-0000-0000-00008A330000}"/>
    <cellStyle name="Heading 3 2 2 5 2 5 2" xfId="13226" xr:uid="{00000000-0005-0000-0000-00008B330000}"/>
    <cellStyle name="Heading 3 2 2 5 2 5 2 2" xfId="13227" xr:uid="{00000000-0005-0000-0000-00008C330000}"/>
    <cellStyle name="Heading 3 2 2 5 2 5 2 2 2" xfId="13228" xr:uid="{00000000-0005-0000-0000-00008D330000}"/>
    <cellStyle name="Heading 3 2 2 5 2 5 2 2 2 2" xfId="13229" xr:uid="{00000000-0005-0000-0000-00008E330000}"/>
    <cellStyle name="Heading 3 2 2 5 2 5 2 2 3" xfId="13230" xr:uid="{00000000-0005-0000-0000-00008F330000}"/>
    <cellStyle name="Heading 3 2 2 5 2 5 2 2 3 2" xfId="13231" xr:uid="{00000000-0005-0000-0000-000090330000}"/>
    <cellStyle name="Heading 3 2 2 5 2 5 2 2 4" xfId="13232" xr:uid="{00000000-0005-0000-0000-000091330000}"/>
    <cellStyle name="Heading 3 2 2 5 2 5 2 2 4 2" xfId="13233" xr:uid="{00000000-0005-0000-0000-000092330000}"/>
    <cellStyle name="Heading 3 2 2 5 2 5 2 2 5" xfId="13234" xr:uid="{00000000-0005-0000-0000-000093330000}"/>
    <cellStyle name="Heading 3 2 2 5 2 5 2 2 6" xfId="13235" xr:uid="{00000000-0005-0000-0000-000094330000}"/>
    <cellStyle name="Heading 3 2 2 5 2 5 2 2 7" xfId="13236" xr:uid="{00000000-0005-0000-0000-000095330000}"/>
    <cellStyle name="Heading 3 2 2 5 2 5 2 3" xfId="13237" xr:uid="{00000000-0005-0000-0000-000096330000}"/>
    <cellStyle name="Heading 3 2 2 5 2 5 2 3 2" xfId="13238" xr:uid="{00000000-0005-0000-0000-000097330000}"/>
    <cellStyle name="Heading 3 2 2 5 2 5 2 3 2 2" xfId="13239" xr:uid="{00000000-0005-0000-0000-000098330000}"/>
    <cellStyle name="Heading 3 2 2 5 2 5 2 3 3" xfId="13240" xr:uid="{00000000-0005-0000-0000-000099330000}"/>
    <cellStyle name="Heading 3 2 2 5 2 5 2 3 3 2" xfId="13241" xr:uid="{00000000-0005-0000-0000-00009A330000}"/>
    <cellStyle name="Heading 3 2 2 5 2 5 2 3 4" xfId="13242" xr:uid="{00000000-0005-0000-0000-00009B330000}"/>
    <cellStyle name="Heading 3 2 2 5 2 5 2 3 4 2" xfId="13243" xr:uid="{00000000-0005-0000-0000-00009C330000}"/>
    <cellStyle name="Heading 3 2 2 5 2 5 2 3 5" xfId="13244" xr:uid="{00000000-0005-0000-0000-00009D330000}"/>
    <cellStyle name="Heading 3 2 2 5 2 5 2 3 6" xfId="13245" xr:uid="{00000000-0005-0000-0000-00009E330000}"/>
    <cellStyle name="Heading 3 2 2 5 2 5 2 3 7" xfId="13246" xr:uid="{00000000-0005-0000-0000-00009F330000}"/>
    <cellStyle name="Heading 3 2 2 5 2 5 2 4" xfId="13247" xr:uid="{00000000-0005-0000-0000-0000A0330000}"/>
    <cellStyle name="Heading 3 2 2 5 2 5 2 4 2" xfId="13248" xr:uid="{00000000-0005-0000-0000-0000A1330000}"/>
    <cellStyle name="Heading 3 2 2 5 2 5 2 4 2 2" xfId="13249" xr:uid="{00000000-0005-0000-0000-0000A2330000}"/>
    <cellStyle name="Heading 3 2 2 5 2 5 2 4 3" xfId="13250" xr:uid="{00000000-0005-0000-0000-0000A3330000}"/>
    <cellStyle name="Heading 3 2 2 5 2 5 2 4 3 2" xfId="13251" xr:uid="{00000000-0005-0000-0000-0000A4330000}"/>
    <cellStyle name="Heading 3 2 2 5 2 5 2 4 4" xfId="13252" xr:uid="{00000000-0005-0000-0000-0000A5330000}"/>
    <cellStyle name="Heading 3 2 2 5 2 5 2 4 5" xfId="13253" xr:uid="{00000000-0005-0000-0000-0000A6330000}"/>
    <cellStyle name="Heading 3 2 2 5 2 5 2 4 6" xfId="13254" xr:uid="{00000000-0005-0000-0000-0000A7330000}"/>
    <cellStyle name="Heading 3 2 2 5 2 5 2 5" xfId="13255" xr:uid="{00000000-0005-0000-0000-0000A8330000}"/>
    <cellStyle name="Heading 3 2 2 5 2 5 2 5 2" xfId="13256" xr:uid="{00000000-0005-0000-0000-0000A9330000}"/>
    <cellStyle name="Heading 3 2 2 5 2 5 3" xfId="13257" xr:uid="{00000000-0005-0000-0000-0000AA330000}"/>
    <cellStyle name="Heading 3 2 2 5 2 5 3 2" xfId="13258" xr:uid="{00000000-0005-0000-0000-0000AB330000}"/>
    <cellStyle name="Heading 3 2 2 5 2 5 3 2 2" xfId="13259" xr:uid="{00000000-0005-0000-0000-0000AC330000}"/>
    <cellStyle name="Heading 3 2 2 5 2 5 3 3" xfId="13260" xr:uid="{00000000-0005-0000-0000-0000AD330000}"/>
    <cellStyle name="Heading 3 2 2 5 2 5 3 3 2" xfId="13261" xr:uid="{00000000-0005-0000-0000-0000AE330000}"/>
    <cellStyle name="Heading 3 2 2 5 2 5 3 4" xfId="13262" xr:uid="{00000000-0005-0000-0000-0000AF330000}"/>
    <cellStyle name="Heading 3 2 2 5 2 5 3 4 2" xfId="13263" xr:uid="{00000000-0005-0000-0000-0000B0330000}"/>
    <cellStyle name="Heading 3 2 2 5 2 5 3 5" xfId="13264" xr:uid="{00000000-0005-0000-0000-0000B1330000}"/>
    <cellStyle name="Heading 3 2 2 5 2 5 3 6" xfId="13265" xr:uid="{00000000-0005-0000-0000-0000B2330000}"/>
    <cellStyle name="Heading 3 2 2 5 2 5 3 7" xfId="13266" xr:uid="{00000000-0005-0000-0000-0000B3330000}"/>
    <cellStyle name="Heading 3 2 2 5 2 5 4" xfId="13267" xr:uid="{00000000-0005-0000-0000-0000B4330000}"/>
    <cellStyle name="Heading 3 2 2 5 2 5 4 2" xfId="13268" xr:uid="{00000000-0005-0000-0000-0000B5330000}"/>
    <cellStyle name="Heading 3 2 2 5 2 5 4 2 2" xfId="13269" xr:uid="{00000000-0005-0000-0000-0000B6330000}"/>
    <cellStyle name="Heading 3 2 2 5 2 5 4 3" xfId="13270" xr:uid="{00000000-0005-0000-0000-0000B7330000}"/>
    <cellStyle name="Heading 3 2 2 5 2 5 4 3 2" xfId="13271" xr:uid="{00000000-0005-0000-0000-0000B8330000}"/>
    <cellStyle name="Heading 3 2 2 5 2 5 4 4" xfId="13272" xr:uid="{00000000-0005-0000-0000-0000B9330000}"/>
    <cellStyle name="Heading 3 2 2 5 2 5 4 4 2" xfId="13273" xr:uid="{00000000-0005-0000-0000-0000BA330000}"/>
    <cellStyle name="Heading 3 2 2 5 2 5 4 5" xfId="13274" xr:uid="{00000000-0005-0000-0000-0000BB330000}"/>
    <cellStyle name="Heading 3 2 2 5 2 5 4 6" xfId="13275" xr:uid="{00000000-0005-0000-0000-0000BC330000}"/>
    <cellStyle name="Heading 3 2 2 5 2 5 4 7" xfId="13276" xr:uid="{00000000-0005-0000-0000-0000BD330000}"/>
    <cellStyle name="Heading 3 2 2 5 2 5 5" xfId="13277" xr:uid="{00000000-0005-0000-0000-0000BE330000}"/>
    <cellStyle name="Heading 3 2 2 5 2 5 5 2" xfId="13278" xr:uid="{00000000-0005-0000-0000-0000BF330000}"/>
    <cellStyle name="Heading 3 2 2 5 2 5 5 2 2" xfId="13279" xr:uid="{00000000-0005-0000-0000-0000C0330000}"/>
    <cellStyle name="Heading 3 2 2 5 2 5 5 3" xfId="13280" xr:uid="{00000000-0005-0000-0000-0000C1330000}"/>
    <cellStyle name="Heading 3 2 2 5 2 5 5 3 2" xfId="13281" xr:uid="{00000000-0005-0000-0000-0000C2330000}"/>
    <cellStyle name="Heading 3 2 2 5 2 5 5 4" xfId="13282" xr:uid="{00000000-0005-0000-0000-0000C3330000}"/>
    <cellStyle name="Heading 3 2 2 5 2 5 5 5" xfId="13283" xr:uid="{00000000-0005-0000-0000-0000C4330000}"/>
    <cellStyle name="Heading 3 2 2 5 2 5 5 6" xfId="13284" xr:uid="{00000000-0005-0000-0000-0000C5330000}"/>
    <cellStyle name="Heading 3 2 2 5 2 5 6" xfId="13285" xr:uid="{00000000-0005-0000-0000-0000C6330000}"/>
    <cellStyle name="Heading 3 2 2 5 2 5 6 2" xfId="13286" xr:uid="{00000000-0005-0000-0000-0000C7330000}"/>
    <cellStyle name="Heading 3 2 2 5 2 6" xfId="13287" xr:uid="{00000000-0005-0000-0000-0000C8330000}"/>
    <cellStyle name="Heading 3 2 2 5 2 6 2" xfId="13288" xr:uid="{00000000-0005-0000-0000-0000C9330000}"/>
    <cellStyle name="Heading 3 2 2 5 2 6 2 2" xfId="13289" xr:uid="{00000000-0005-0000-0000-0000CA330000}"/>
    <cellStyle name="Heading 3 2 2 5 2 6 2 2 2" xfId="13290" xr:uid="{00000000-0005-0000-0000-0000CB330000}"/>
    <cellStyle name="Heading 3 2 2 5 2 6 2 2 2 2" xfId="13291" xr:uid="{00000000-0005-0000-0000-0000CC330000}"/>
    <cellStyle name="Heading 3 2 2 5 2 6 2 2 3" xfId="13292" xr:uid="{00000000-0005-0000-0000-0000CD330000}"/>
    <cellStyle name="Heading 3 2 2 5 2 6 2 2 3 2" xfId="13293" xr:uid="{00000000-0005-0000-0000-0000CE330000}"/>
    <cellStyle name="Heading 3 2 2 5 2 6 2 2 4" xfId="13294" xr:uid="{00000000-0005-0000-0000-0000CF330000}"/>
    <cellStyle name="Heading 3 2 2 5 2 6 2 2 4 2" xfId="13295" xr:uid="{00000000-0005-0000-0000-0000D0330000}"/>
    <cellStyle name="Heading 3 2 2 5 2 6 2 2 5" xfId="13296" xr:uid="{00000000-0005-0000-0000-0000D1330000}"/>
    <cellStyle name="Heading 3 2 2 5 2 6 2 2 6" xfId="13297" xr:uid="{00000000-0005-0000-0000-0000D2330000}"/>
    <cellStyle name="Heading 3 2 2 5 2 6 2 2 7" xfId="13298" xr:uid="{00000000-0005-0000-0000-0000D3330000}"/>
    <cellStyle name="Heading 3 2 2 5 2 6 2 3" xfId="13299" xr:uid="{00000000-0005-0000-0000-0000D4330000}"/>
    <cellStyle name="Heading 3 2 2 5 2 6 2 3 2" xfId="13300" xr:uid="{00000000-0005-0000-0000-0000D5330000}"/>
    <cellStyle name="Heading 3 2 2 5 2 6 2 3 2 2" xfId="13301" xr:uid="{00000000-0005-0000-0000-0000D6330000}"/>
    <cellStyle name="Heading 3 2 2 5 2 6 2 3 3" xfId="13302" xr:uid="{00000000-0005-0000-0000-0000D7330000}"/>
    <cellStyle name="Heading 3 2 2 5 2 6 2 3 3 2" xfId="13303" xr:uid="{00000000-0005-0000-0000-0000D8330000}"/>
    <cellStyle name="Heading 3 2 2 5 2 6 2 3 4" xfId="13304" xr:uid="{00000000-0005-0000-0000-0000D9330000}"/>
    <cellStyle name="Heading 3 2 2 5 2 6 2 3 4 2" xfId="13305" xr:uid="{00000000-0005-0000-0000-0000DA330000}"/>
    <cellStyle name="Heading 3 2 2 5 2 6 2 3 5" xfId="13306" xr:uid="{00000000-0005-0000-0000-0000DB330000}"/>
    <cellStyle name="Heading 3 2 2 5 2 6 2 3 6" xfId="13307" xr:uid="{00000000-0005-0000-0000-0000DC330000}"/>
    <cellStyle name="Heading 3 2 2 5 2 6 2 3 7" xfId="13308" xr:uid="{00000000-0005-0000-0000-0000DD330000}"/>
    <cellStyle name="Heading 3 2 2 5 2 6 2 4" xfId="13309" xr:uid="{00000000-0005-0000-0000-0000DE330000}"/>
    <cellStyle name="Heading 3 2 2 5 2 6 2 4 2" xfId="13310" xr:uid="{00000000-0005-0000-0000-0000DF330000}"/>
    <cellStyle name="Heading 3 2 2 5 2 6 2 4 2 2" xfId="13311" xr:uid="{00000000-0005-0000-0000-0000E0330000}"/>
    <cellStyle name="Heading 3 2 2 5 2 6 2 4 3" xfId="13312" xr:uid="{00000000-0005-0000-0000-0000E1330000}"/>
    <cellStyle name="Heading 3 2 2 5 2 6 2 4 3 2" xfId="13313" xr:uid="{00000000-0005-0000-0000-0000E2330000}"/>
    <cellStyle name="Heading 3 2 2 5 2 6 2 4 4" xfId="13314" xr:uid="{00000000-0005-0000-0000-0000E3330000}"/>
    <cellStyle name="Heading 3 2 2 5 2 6 2 4 5" xfId="13315" xr:uid="{00000000-0005-0000-0000-0000E4330000}"/>
    <cellStyle name="Heading 3 2 2 5 2 6 2 4 6" xfId="13316" xr:uid="{00000000-0005-0000-0000-0000E5330000}"/>
    <cellStyle name="Heading 3 2 2 5 2 6 2 5" xfId="13317" xr:uid="{00000000-0005-0000-0000-0000E6330000}"/>
    <cellStyle name="Heading 3 2 2 5 2 6 2 5 2" xfId="13318" xr:uid="{00000000-0005-0000-0000-0000E7330000}"/>
    <cellStyle name="Heading 3 2 2 5 2 6 3" xfId="13319" xr:uid="{00000000-0005-0000-0000-0000E8330000}"/>
    <cellStyle name="Heading 3 2 2 5 2 6 3 2" xfId="13320" xr:uid="{00000000-0005-0000-0000-0000E9330000}"/>
    <cellStyle name="Heading 3 2 2 5 2 6 3 2 2" xfId="13321" xr:uid="{00000000-0005-0000-0000-0000EA330000}"/>
    <cellStyle name="Heading 3 2 2 5 2 6 3 3" xfId="13322" xr:uid="{00000000-0005-0000-0000-0000EB330000}"/>
    <cellStyle name="Heading 3 2 2 5 2 6 3 3 2" xfId="13323" xr:uid="{00000000-0005-0000-0000-0000EC330000}"/>
    <cellStyle name="Heading 3 2 2 5 2 6 3 4" xfId="13324" xr:uid="{00000000-0005-0000-0000-0000ED330000}"/>
    <cellStyle name="Heading 3 2 2 5 2 6 3 4 2" xfId="13325" xr:uid="{00000000-0005-0000-0000-0000EE330000}"/>
    <cellStyle name="Heading 3 2 2 5 2 6 3 5" xfId="13326" xr:uid="{00000000-0005-0000-0000-0000EF330000}"/>
    <cellStyle name="Heading 3 2 2 5 2 6 3 6" xfId="13327" xr:uid="{00000000-0005-0000-0000-0000F0330000}"/>
    <cellStyle name="Heading 3 2 2 5 2 6 3 7" xfId="13328" xr:uid="{00000000-0005-0000-0000-0000F1330000}"/>
    <cellStyle name="Heading 3 2 2 5 2 6 4" xfId="13329" xr:uid="{00000000-0005-0000-0000-0000F2330000}"/>
    <cellStyle name="Heading 3 2 2 5 2 6 4 2" xfId="13330" xr:uid="{00000000-0005-0000-0000-0000F3330000}"/>
    <cellStyle name="Heading 3 2 2 5 2 6 4 2 2" xfId="13331" xr:uid="{00000000-0005-0000-0000-0000F4330000}"/>
    <cellStyle name="Heading 3 2 2 5 2 6 4 3" xfId="13332" xr:uid="{00000000-0005-0000-0000-0000F5330000}"/>
    <cellStyle name="Heading 3 2 2 5 2 6 4 3 2" xfId="13333" xr:uid="{00000000-0005-0000-0000-0000F6330000}"/>
    <cellStyle name="Heading 3 2 2 5 2 6 4 4" xfId="13334" xr:uid="{00000000-0005-0000-0000-0000F7330000}"/>
    <cellStyle name="Heading 3 2 2 5 2 6 4 4 2" xfId="13335" xr:uid="{00000000-0005-0000-0000-0000F8330000}"/>
    <cellStyle name="Heading 3 2 2 5 2 6 4 5" xfId="13336" xr:uid="{00000000-0005-0000-0000-0000F9330000}"/>
    <cellStyle name="Heading 3 2 2 5 2 6 4 6" xfId="13337" xr:uid="{00000000-0005-0000-0000-0000FA330000}"/>
    <cellStyle name="Heading 3 2 2 5 2 6 4 7" xfId="13338" xr:uid="{00000000-0005-0000-0000-0000FB330000}"/>
    <cellStyle name="Heading 3 2 2 5 2 6 5" xfId="13339" xr:uid="{00000000-0005-0000-0000-0000FC330000}"/>
    <cellStyle name="Heading 3 2 2 5 2 6 5 2" xfId="13340" xr:uid="{00000000-0005-0000-0000-0000FD330000}"/>
    <cellStyle name="Heading 3 2 2 5 2 6 5 2 2" xfId="13341" xr:uid="{00000000-0005-0000-0000-0000FE330000}"/>
    <cellStyle name="Heading 3 2 2 5 2 6 5 3" xfId="13342" xr:uid="{00000000-0005-0000-0000-0000FF330000}"/>
    <cellStyle name="Heading 3 2 2 5 2 6 5 3 2" xfId="13343" xr:uid="{00000000-0005-0000-0000-000000340000}"/>
    <cellStyle name="Heading 3 2 2 5 2 6 5 4" xfId="13344" xr:uid="{00000000-0005-0000-0000-000001340000}"/>
    <cellStyle name="Heading 3 2 2 5 2 6 5 5" xfId="13345" xr:uid="{00000000-0005-0000-0000-000002340000}"/>
    <cellStyle name="Heading 3 2 2 5 2 6 5 6" xfId="13346" xr:uid="{00000000-0005-0000-0000-000003340000}"/>
    <cellStyle name="Heading 3 2 2 5 2 6 6" xfId="13347" xr:uid="{00000000-0005-0000-0000-000004340000}"/>
    <cellStyle name="Heading 3 2 2 5 2 6 6 2" xfId="13348" xr:uid="{00000000-0005-0000-0000-000005340000}"/>
    <cellStyle name="Heading 3 2 2 5 2 7" xfId="13349" xr:uid="{00000000-0005-0000-0000-000006340000}"/>
    <cellStyle name="Heading 3 2 2 5 2 7 2" xfId="13350" xr:uid="{00000000-0005-0000-0000-000007340000}"/>
    <cellStyle name="Heading 3 2 2 5 2 7 2 2" xfId="13351" xr:uid="{00000000-0005-0000-0000-000008340000}"/>
    <cellStyle name="Heading 3 2 2 5 2 7 2 2 2" xfId="13352" xr:uid="{00000000-0005-0000-0000-000009340000}"/>
    <cellStyle name="Heading 3 2 2 5 2 7 2 3" xfId="13353" xr:uid="{00000000-0005-0000-0000-00000A340000}"/>
    <cellStyle name="Heading 3 2 2 5 2 7 2 3 2" xfId="13354" xr:uid="{00000000-0005-0000-0000-00000B340000}"/>
    <cellStyle name="Heading 3 2 2 5 2 7 2 4" xfId="13355" xr:uid="{00000000-0005-0000-0000-00000C340000}"/>
    <cellStyle name="Heading 3 2 2 5 2 7 2 4 2" xfId="13356" xr:uid="{00000000-0005-0000-0000-00000D340000}"/>
    <cellStyle name="Heading 3 2 2 5 2 7 2 5" xfId="13357" xr:uid="{00000000-0005-0000-0000-00000E340000}"/>
    <cellStyle name="Heading 3 2 2 5 2 7 2 6" xfId="13358" xr:uid="{00000000-0005-0000-0000-00000F340000}"/>
    <cellStyle name="Heading 3 2 2 5 2 7 2 7" xfId="13359" xr:uid="{00000000-0005-0000-0000-000010340000}"/>
    <cellStyle name="Heading 3 2 2 5 2 7 3" xfId="13360" xr:uid="{00000000-0005-0000-0000-000011340000}"/>
    <cellStyle name="Heading 3 2 2 5 2 7 3 2" xfId="13361" xr:uid="{00000000-0005-0000-0000-000012340000}"/>
    <cellStyle name="Heading 3 2 2 5 2 7 3 2 2" xfId="13362" xr:uid="{00000000-0005-0000-0000-000013340000}"/>
    <cellStyle name="Heading 3 2 2 5 2 7 3 3" xfId="13363" xr:uid="{00000000-0005-0000-0000-000014340000}"/>
    <cellStyle name="Heading 3 2 2 5 2 7 3 3 2" xfId="13364" xr:uid="{00000000-0005-0000-0000-000015340000}"/>
    <cellStyle name="Heading 3 2 2 5 2 7 3 4" xfId="13365" xr:uid="{00000000-0005-0000-0000-000016340000}"/>
    <cellStyle name="Heading 3 2 2 5 2 7 3 4 2" xfId="13366" xr:uid="{00000000-0005-0000-0000-000017340000}"/>
    <cellStyle name="Heading 3 2 2 5 2 7 3 5" xfId="13367" xr:uid="{00000000-0005-0000-0000-000018340000}"/>
    <cellStyle name="Heading 3 2 2 5 2 7 3 6" xfId="13368" xr:uid="{00000000-0005-0000-0000-000019340000}"/>
    <cellStyle name="Heading 3 2 2 5 2 7 3 7" xfId="13369" xr:uid="{00000000-0005-0000-0000-00001A340000}"/>
    <cellStyle name="Heading 3 2 2 5 2 7 4" xfId="13370" xr:uid="{00000000-0005-0000-0000-00001B340000}"/>
    <cellStyle name="Heading 3 2 2 5 2 7 4 2" xfId="13371" xr:uid="{00000000-0005-0000-0000-00001C340000}"/>
    <cellStyle name="Heading 3 2 2 5 2 7 4 2 2" xfId="13372" xr:uid="{00000000-0005-0000-0000-00001D340000}"/>
    <cellStyle name="Heading 3 2 2 5 2 7 4 3" xfId="13373" xr:uid="{00000000-0005-0000-0000-00001E340000}"/>
    <cellStyle name="Heading 3 2 2 5 2 7 4 3 2" xfId="13374" xr:uid="{00000000-0005-0000-0000-00001F340000}"/>
    <cellStyle name="Heading 3 2 2 5 2 7 4 4" xfId="13375" xr:uid="{00000000-0005-0000-0000-000020340000}"/>
    <cellStyle name="Heading 3 2 2 5 2 7 4 5" xfId="13376" xr:uid="{00000000-0005-0000-0000-000021340000}"/>
    <cellStyle name="Heading 3 2 2 5 2 7 4 6" xfId="13377" xr:uid="{00000000-0005-0000-0000-000022340000}"/>
    <cellStyle name="Heading 3 2 2 5 2 7 5" xfId="13378" xr:uid="{00000000-0005-0000-0000-000023340000}"/>
    <cellStyle name="Heading 3 2 2 5 2 7 5 2" xfId="13379" xr:uid="{00000000-0005-0000-0000-000024340000}"/>
    <cellStyle name="Heading 3 2 2 5 2 8" xfId="13380" xr:uid="{00000000-0005-0000-0000-000025340000}"/>
    <cellStyle name="Heading 3 2 2 5 2 8 2" xfId="13381" xr:uid="{00000000-0005-0000-0000-000026340000}"/>
    <cellStyle name="Heading 3 2 2 5 2 8 2 2" xfId="13382" xr:uid="{00000000-0005-0000-0000-000027340000}"/>
    <cellStyle name="Heading 3 2 2 5 2 8 3" xfId="13383" xr:uid="{00000000-0005-0000-0000-000028340000}"/>
    <cellStyle name="Heading 3 2 2 5 2 8 3 2" xfId="13384" xr:uid="{00000000-0005-0000-0000-000029340000}"/>
    <cellStyle name="Heading 3 2 2 5 2 8 4" xfId="13385" xr:uid="{00000000-0005-0000-0000-00002A340000}"/>
    <cellStyle name="Heading 3 2 2 5 2 8 4 2" xfId="13386" xr:uid="{00000000-0005-0000-0000-00002B340000}"/>
    <cellStyle name="Heading 3 2 2 5 2 8 5" xfId="13387" xr:uid="{00000000-0005-0000-0000-00002C340000}"/>
    <cellStyle name="Heading 3 2 2 5 2 8 6" xfId="13388" xr:uid="{00000000-0005-0000-0000-00002D340000}"/>
    <cellStyle name="Heading 3 2 2 5 2 8 7" xfId="13389" xr:uid="{00000000-0005-0000-0000-00002E340000}"/>
    <cellStyle name="Heading 3 2 2 5 2 9" xfId="13390" xr:uid="{00000000-0005-0000-0000-00002F340000}"/>
    <cellStyle name="Heading 3 2 2 5 2 9 2" xfId="13391" xr:uid="{00000000-0005-0000-0000-000030340000}"/>
    <cellStyle name="Heading 3 2 2 5 2 9 2 2" xfId="13392" xr:uid="{00000000-0005-0000-0000-000031340000}"/>
    <cellStyle name="Heading 3 2 2 5 2 9 3" xfId="13393" xr:uid="{00000000-0005-0000-0000-000032340000}"/>
    <cellStyle name="Heading 3 2 2 5 2 9 3 2" xfId="13394" xr:uid="{00000000-0005-0000-0000-000033340000}"/>
    <cellStyle name="Heading 3 2 2 5 2 9 4" xfId="13395" xr:uid="{00000000-0005-0000-0000-000034340000}"/>
    <cellStyle name="Heading 3 2 2 5 2 9 4 2" xfId="13396" xr:uid="{00000000-0005-0000-0000-000035340000}"/>
    <cellStyle name="Heading 3 2 2 5 2 9 5" xfId="13397" xr:uid="{00000000-0005-0000-0000-000036340000}"/>
    <cellStyle name="Heading 3 2 2 5 2 9 6" xfId="13398" xr:uid="{00000000-0005-0000-0000-000037340000}"/>
    <cellStyle name="Heading 3 2 2 5 2 9 7" xfId="13399" xr:uid="{00000000-0005-0000-0000-000038340000}"/>
    <cellStyle name="Heading 3 2 2 5 3" xfId="13400" xr:uid="{00000000-0005-0000-0000-000039340000}"/>
    <cellStyle name="Heading 3 2 2 5 3 10" xfId="13401" xr:uid="{00000000-0005-0000-0000-00003A340000}"/>
    <cellStyle name="Heading 3 2 2 5 3 10 2" xfId="13402" xr:uid="{00000000-0005-0000-0000-00003B340000}"/>
    <cellStyle name="Heading 3 2 2 5 3 10 2 2" xfId="13403" xr:uid="{00000000-0005-0000-0000-00003C340000}"/>
    <cellStyle name="Heading 3 2 2 5 3 10 3" xfId="13404" xr:uid="{00000000-0005-0000-0000-00003D340000}"/>
    <cellStyle name="Heading 3 2 2 5 3 10 3 2" xfId="13405" xr:uid="{00000000-0005-0000-0000-00003E340000}"/>
    <cellStyle name="Heading 3 2 2 5 3 10 4" xfId="13406" xr:uid="{00000000-0005-0000-0000-00003F340000}"/>
    <cellStyle name="Heading 3 2 2 5 3 10 5" xfId="13407" xr:uid="{00000000-0005-0000-0000-000040340000}"/>
    <cellStyle name="Heading 3 2 2 5 3 10 6" xfId="13408" xr:uid="{00000000-0005-0000-0000-000041340000}"/>
    <cellStyle name="Heading 3 2 2 5 3 11" xfId="13409" xr:uid="{00000000-0005-0000-0000-000042340000}"/>
    <cellStyle name="Heading 3 2 2 5 3 11 2" xfId="13410" xr:uid="{00000000-0005-0000-0000-000043340000}"/>
    <cellStyle name="Heading 3 2 2 5 3 12" xfId="13411" xr:uid="{00000000-0005-0000-0000-000044340000}"/>
    <cellStyle name="Heading 3 2 2 5 3 2" xfId="13412" xr:uid="{00000000-0005-0000-0000-000045340000}"/>
    <cellStyle name="Heading 3 2 2 5 3 2 2" xfId="13413" xr:uid="{00000000-0005-0000-0000-000046340000}"/>
    <cellStyle name="Heading 3 2 2 5 3 2 2 2" xfId="13414" xr:uid="{00000000-0005-0000-0000-000047340000}"/>
    <cellStyle name="Heading 3 2 2 5 3 2 2 2 2" xfId="13415" xr:uid="{00000000-0005-0000-0000-000048340000}"/>
    <cellStyle name="Heading 3 2 2 5 3 2 2 2 2 2" xfId="13416" xr:uid="{00000000-0005-0000-0000-000049340000}"/>
    <cellStyle name="Heading 3 2 2 5 3 2 2 2 3" xfId="13417" xr:uid="{00000000-0005-0000-0000-00004A340000}"/>
    <cellStyle name="Heading 3 2 2 5 3 2 2 2 3 2" xfId="13418" xr:uid="{00000000-0005-0000-0000-00004B340000}"/>
    <cellStyle name="Heading 3 2 2 5 3 2 2 2 4" xfId="13419" xr:uid="{00000000-0005-0000-0000-00004C340000}"/>
    <cellStyle name="Heading 3 2 2 5 3 2 2 2 4 2" xfId="13420" xr:uid="{00000000-0005-0000-0000-00004D340000}"/>
    <cellStyle name="Heading 3 2 2 5 3 2 2 2 5" xfId="13421" xr:uid="{00000000-0005-0000-0000-00004E340000}"/>
    <cellStyle name="Heading 3 2 2 5 3 2 2 2 6" xfId="13422" xr:uid="{00000000-0005-0000-0000-00004F340000}"/>
    <cellStyle name="Heading 3 2 2 5 3 2 2 2 7" xfId="13423" xr:uid="{00000000-0005-0000-0000-000050340000}"/>
    <cellStyle name="Heading 3 2 2 5 3 2 2 3" xfId="13424" xr:uid="{00000000-0005-0000-0000-000051340000}"/>
    <cellStyle name="Heading 3 2 2 5 3 2 2 3 2" xfId="13425" xr:uid="{00000000-0005-0000-0000-000052340000}"/>
    <cellStyle name="Heading 3 2 2 5 3 2 2 3 2 2" xfId="13426" xr:uid="{00000000-0005-0000-0000-000053340000}"/>
    <cellStyle name="Heading 3 2 2 5 3 2 2 3 3" xfId="13427" xr:uid="{00000000-0005-0000-0000-000054340000}"/>
    <cellStyle name="Heading 3 2 2 5 3 2 2 3 3 2" xfId="13428" xr:uid="{00000000-0005-0000-0000-000055340000}"/>
    <cellStyle name="Heading 3 2 2 5 3 2 2 3 4" xfId="13429" xr:uid="{00000000-0005-0000-0000-000056340000}"/>
    <cellStyle name="Heading 3 2 2 5 3 2 2 3 4 2" xfId="13430" xr:uid="{00000000-0005-0000-0000-000057340000}"/>
    <cellStyle name="Heading 3 2 2 5 3 2 2 3 5" xfId="13431" xr:uid="{00000000-0005-0000-0000-000058340000}"/>
    <cellStyle name="Heading 3 2 2 5 3 2 2 3 6" xfId="13432" xr:uid="{00000000-0005-0000-0000-000059340000}"/>
    <cellStyle name="Heading 3 2 2 5 3 2 2 3 7" xfId="13433" xr:uid="{00000000-0005-0000-0000-00005A340000}"/>
    <cellStyle name="Heading 3 2 2 5 3 2 2 4" xfId="13434" xr:uid="{00000000-0005-0000-0000-00005B340000}"/>
    <cellStyle name="Heading 3 2 2 5 3 2 2 4 2" xfId="13435" xr:uid="{00000000-0005-0000-0000-00005C340000}"/>
    <cellStyle name="Heading 3 2 2 5 3 2 2 4 2 2" xfId="13436" xr:uid="{00000000-0005-0000-0000-00005D340000}"/>
    <cellStyle name="Heading 3 2 2 5 3 2 2 4 3" xfId="13437" xr:uid="{00000000-0005-0000-0000-00005E340000}"/>
    <cellStyle name="Heading 3 2 2 5 3 2 2 4 3 2" xfId="13438" xr:uid="{00000000-0005-0000-0000-00005F340000}"/>
    <cellStyle name="Heading 3 2 2 5 3 2 2 4 4" xfId="13439" xr:uid="{00000000-0005-0000-0000-000060340000}"/>
    <cellStyle name="Heading 3 2 2 5 3 2 2 4 5" xfId="13440" xr:uid="{00000000-0005-0000-0000-000061340000}"/>
    <cellStyle name="Heading 3 2 2 5 3 2 2 4 6" xfId="13441" xr:uid="{00000000-0005-0000-0000-000062340000}"/>
    <cellStyle name="Heading 3 2 2 5 3 2 2 5" xfId="13442" xr:uid="{00000000-0005-0000-0000-000063340000}"/>
    <cellStyle name="Heading 3 2 2 5 3 2 2 5 2" xfId="13443" xr:uid="{00000000-0005-0000-0000-000064340000}"/>
    <cellStyle name="Heading 3 2 2 5 3 2 3" xfId="13444" xr:uid="{00000000-0005-0000-0000-000065340000}"/>
    <cellStyle name="Heading 3 2 2 5 3 2 3 2" xfId="13445" xr:uid="{00000000-0005-0000-0000-000066340000}"/>
    <cellStyle name="Heading 3 2 2 5 3 2 3 2 2" xfId="13446" xr:uid="{00000000-0005-0000-0000-000067340000}"/>
    <cellStyle name="Heading 3 2 2 5 3 2 3 3" xfId="13447" xr:uid="{00000000-0005-0000-0000-000068340000}"/>
    <cellStyle name="Heading 3 2 2 5 3 2 3 3 2" xfId="13448" xr:uid="{00000000-0005-0000-0000-000069340000}"/>
    <cellStyle name="Heading 3 2 2 5 3 2 3 4" xfId="13449" xr:uid="{00000000-0005-0000-0000-00006A340000}"/>
    <cellStyle name="Heading 3 2 2 5 3 2 3 4 2" xfId="13450" xr:uid="{00000000-0005-0000-0000-00006B340000}"/>
    <cellStyle name="Heading 3 2 2 5 3 2 3 5" xfId="13451" xr:uid="{00000000-0005-0000-0000-00006C340000}"/>
    <cellStyle name="Heading 3 2 2 5 3 2 3 6" xfId="13452" xr:uid="{00000000-0005-0000-0000-00006D340000}"/>
    <cellStyle name="Heading 3 2 2 5 3 2 3 7" xfId="13453" xr:uid="{00000000-0005-0000-0000-00006E340000}"/>
    <cellStyle name="Heading 3 2 2 5 3 2 4" xfId="13454" xr:uid="{00000000-0005-0000-0000-00006F340000}"/>
    <cellStyle name="Heading 3 2 2 5 3 2 4 2" xfId="13455" xr:uid="{00000000-0005-0000-0000-000070340000}"/>
    <cellStyle name="Heading 3 2 2 5 3 2 4 2 2" xfId="13456" xr:uid="{00000000-0005-0000-0000-000071340000}"/>
    <cellStyle name="Heading 3 2 2 5 3 2 4 3" xfId="13457" xr:uid="{00000000-0005-0000-0000-000072340000}"/>
    <cellStyle name="Heading 3 2 2 5 3 2 4 3 2" xfId="13458" xr:uid="{00000000-0005-0000-0000-000073340000}"/>
    <cellStyle name="Heading 3 2 2 5 3 2 4 4" xfId="13459" xr:uid="{00000000-0005-0000-0000-000074340000}"/>
    <cellStyle name="Heading 3 2 2 5 3 2 4 4 2" xfId="13460" xr:uid="{00000000-0005-0000-0000-000075340000}"/>
    <cellStyle name="Heading 3 2 2 5 3 2 4 5" xfId="13461" xr:uid="{00000000-0005-0000-0000-000076340000}"/>
    <cellStyle name="Heading 3 2 2 5 3 2 4 6" xfId="13462" xr:uid="{00000000-0005-0000-0000-000077340000}"/>
    <cellStyle name="Heading 3 2 2 5 3 2 4 7" xfId="13463" xr:uid="{00000000-0005-0000-0000-000078340000}"/>
    <cellStyle name="Heading 3 2 2 5 3 2 5" xfId="13464" xr:uid="{00000000-0005-0000-0000-000079340000}"/>
    <cellStyle name="Heading 3 2 2 5 3 2 5 2" xfId="13465" xr:uid="{00000000-0005-0000-0000-00007A340000}"/>
    <cellStyle name="Heading 3 2 2 5 3 2 5 2 2" xfId="13466" xr:uid="{00000000-0005-0000-0000-00007B340000}"/>
    <cellStyle name="Heading 3 2 2 5 3 2 5 3" xfId="13467" xr:uid="{00000000-0005-0000-0000-00007C340000}"/>
    <cellStyle name="Heading 3 2 2 5 3 2 5 3 2" xfId="13468" xr:uid="{00000000-0005-0000-0000-00007D340000}"/>
    <cellStyle name="Heading 3 2 2 5 3 2 5 4" xfId="13469" xr:uid="{00000000-0005-0000-0000-00007E340000}"/>
    <cellStyle name="Heading 3 2 2 5 3 2 5 5" xfId="13470" xr:uid="{00000000-0005-0000-0000-00007F340000}"/>
    <cellStyle name="Heading 3 2 2 5 3 2 5 6" xfId="13471" xr:uid="{00000000-0005-0000-0000-000080340000}"/>
    <cellStyle name="Heading 3 2 2 5 3 2 6" xfId="13472" xr:uid="{00000000-0005-0000-0000-000081340000}"/>
    <cellStyle name="Heading 3 2 2 5 3 2 6 2" xfId="13473" xr:uid="{00000000-0005-0000-0000-000082340000}"/>
    <cellStyle name="Heading 3 2 2 5 3 3" xfId="13474" xr:uid="{00000000-0005-0000-0000-000083340000}"/>
    <cellStyle name="Heading 3 2 2 5 3 3 2" xfId="13475" xr:uid="{00000000-0005-0000-0000-000084340000}"/>
    <cellStyle name="Heading 3 2 2 5 3 3 2 2" xfId="13476" xr:uid="{00000000-0005-0000-0000-000085340000}"/>
    <cellStyle name="Heading 3 2 2 5 3 3 2 2 2" xfId="13477" xr:uid="{00000000-0005-0000-0000-000086340000}"/>
    <cellStyle name="Heading 3 2 2 5 3 3 2 2 2 2" xfId="13478" xr:uid="{00000000-0005-0000-0000-000087340000}"/>
    <cellStyle name="Heading 3 2 2 5 3 3 2 2 3" xfId="13479" xr:uid="{00000000-0005-0000-0000-000088340000}"/>
    <cellStyle name="Heading 3 2 2 5 3 3 2 2 3 2" xfId="13480" xr:uid="{00000000-0005-0000-0000-000089340000}"/>
    <cellStyle name="Heading 3 2 2 5 3 3 2 2 4" xfId="13481" xr:uid="{00000000-0005-0000-0000-00008A340000}"/>
    <cellStyle name="Heading 3 2 2 5 3 3 2 2 4 2" xfId="13482" xr:uid="{00000000-0005-0000-0000-00008B340000}"/>
    <cellStyle name="Heading 3 2 2 5 3 3 2 2 5" xfId="13483" xr:uid="{00000000-0005-0000-0000-00008C340000}"/>
    <cellStyle name="Heading 3 2 2 5 3 3 2 2 6" xfId="13484" xr:uid="{00000000-0005-0000-0000-00008D340000}"/>
    <cellStyle name="Heading 3 2 2 5 3 3 2 2 7" xfId="13485" xr:uid="{00000000-0005-0000-0000-00008E340000}"/>
    <cellStyle name="Heading 3 2 2 5 3 3 2 3" xfId="13486" xr:uid="{00000000-0005-0000-0000-00008F340000}"/>
    <cellStyle name="Heading 3 2 2 5 3 3 2 3 2" xfId="13487" xr:uid="{00000000-0005-0000-0000-000090340000}"/>
    <cellStyle name="Heading 3 2 2 5 3 3 2 3 2 2" xfId="13488" xr:uid="{00000000-0005-0000-0000-000091340000}"/>
    <cellStyle name="Heading 3 2 2 5 3 3 2 3 3" xfId="13489" xr:uid="{00000000-0005-0000-0000-000092340000}"/>
    <cellStyle name="Heading 3 2 2 5 3 3 2 3 3 2" xfId="13490" xr:uid="{00000000-0005-0000-0000-000093340000}"/>
    <cellStyle name="Heading 3 2 2 5 3 3 2 3 4" xfId="13491" xr:uid="{00000000-0005-0000-0000-000094340000}"/>
    <cellStyle name="Heading 3 2 2 5 3 3 2 3 4 2" xfId="13492" xr:uid="{00000000-0005-0000-0000-000095340000}"/>
    <cellStyle name="Heading 3 2 2 5 3 3 2 3 5" xfId="13493" xr:uid="{00000000-0005-0000-0000-000096340000}"/>
    <cellStyle name="Heading 3 2 2 5 3 3 2 3 6" xfId="13494" xr:uid="{00000000-0005-0000-0000-000097340000}"/>
    <cellStyle name="Heading 3 2 2 5 3 3 2 3 7" xfId="13495" xr:uid="{00000000-0005-0000-0000-000098340000}"/>
    <cellStyle name="Heading 3 2 2 5 3 3 2 4" xfId="13496" xr:uid="{00000000-0005-0000-0000-000099340000}"/>
    <cellStyle name="Heading 3 2 2 5 3 3 2 4 2" xfId="13497" xr:uid="{00000000-0005-0000-0000-00009A340000}"/>
    <cellStyle name="Heading 3 2 2 5 3 3 2 4 2 2" xfId="13498" xr:uid="{00000000-0005-0000-0000-00009B340000}"/>
    <cellStyle name="Heading 3 2 2 5 3 3 2 4 3" xfId="13499" xr:uid="{00000000-0005-0000-0000-00009C340000}"/>
    <cellStyle name="Heading 3 2 2 5 3 3 2 4 3 2" xfId="13500" xr:uid="{00000000-0005-0000-0000-00009D340000}"/>
    <cellStyle name="Heading 3 2 2 5 3 3 2 4 4" xfId="13501" xr:uid="{00000000-0005-0000-0000-00009E340000}"/>
    <cellStyle name="Heading 3 2 2 5 3 3 2 4 5" xfId="13502" xr:uid="{00000000-0005-0000-0000-00009F340000}"/>
    <cellStyle name="Heading 3 2 2 5 3 3 2 4 6" xfId="13503" xr:uid="{00000000-0005-0000-0000-0000A0340000}"/>
    <cellStyle name="Heading 3 2 2 5 3 3 2 5" xfId="13504" xr:uid="{00000000-0005-0000-0000-0000A1340000}"/>
    <cellStyle name="Heading 3 2 2 5 3 3 2 5 2" xfId="13505" xr:uid="{00000000-0005-0000-0000-0000A2340000}"/>
    <cellStyle name="Heading 3 2 2 5 3 3 3" xfId="13506" xr:uid="{00000000-0005-0000-0000-0000A3340000}"/>
    <cellStyle name="Heading 3 2 2 5 3 3 3 2" xfId="13507" xr:uid="{00000000-0005-0000-0000-0000A4340000}"/>
    <cellStyle name="Heading 3 2 2 5 3 3 3 2 2" xfId="13508" xr:uid="{00000000-0005-0000-0000-0000A5340000}"/>
    <cellStyle name="Heading 3 2 2 5 3 3 3 3" xfId="13509" xr:uid="{00000000-0005-0000-0000-0000A6340000}"/>
    <cellStyle name="Heading 3 2 2 5 3 3 3 3 2" xfId="13510" xr:uid="{00000000-0005-0000-0000-0000A7340000}"/>
    <cellStyle name="Heading 3 2 2 5 3 3 3 4" xfId="13511" xr:uid="{00000000-0005-0000-0000-0000A8340000}"/>
    <cellStyle name="Heading 3 2 2 5 3 3 3 4 2" xfId="13512" xr:uid="{00000000-0005-0000-0000-0000A9340000}"/>
    <cellStyle name="Heading 3 2 2 5 3 3 3 5" xfId="13513" xr:uid="{00000000-0005-0000-0000-0000AA340000}"/>
    <cellStyle name="Heading 3 2 2 5 3 3 3 6" xfId="13514" xr:uid="{00000000-0005-0000-0000-0000AB340000}"/>
    <cellStyle name="Heading 3 2 2 5 3 3 3 7" xfId="13515" xr:uid="{00000000-0005-0000-0000-0000AC340000}"/>
    <cellStyle name="Heading 3 2 2 5 3 3 4" xfId="13516" xr:uid="{00000000-0005-0000-0000-0000AD340000}"/>
    <cellStyle name="Heading 3 2 2 5 3 3 4 2" xfId="13517" xr:uid="{00000000-0005-0000-0000-0000AE340000}"/>
    <cellStyle name="Heading 3 2 2 5 3 3 4 2 2" xfId="13518" xr:uid="{00000000-0005-0000-0000-0000AF340000}"/>
    <cellStyle name="Heading 3 2 2 5 3 3 4 3" xfId="13519" xr:uid="{00000000-0005-0000-0000-0000B0340000}"/>
    <cellStyle name="Heading 3 2 2 5 3 3 4 3 2" xfId="13520" xr:uid="{00000000-0005-0000-0000-0000B1340000}"/>
    <cellStyle name="Heading 3 2 2 5 3 3 4 4" xfId="13521" xr:uid="{00000000-0005-0000-0000-0000B2340000}"/>
    <cellStyle name="Heading 3 2 2 5 3 3 4 4 2" xfId="13522" xr:uid="{00000000-0005-0000-0000-0000B3340000}"/>
    <cellStyle name="Heading 3 2 2 5 3 3 4 5" xfId="13523" xr:uid="{00000000-0005-0000-0000-0000B4340000}"/>
    <cellStyle name="Heading 3 2 2 5 3 3 4 6" xfId="13524" xr:uid="{00000000-0005-0000-0000-0000B5340000}"/>
    <cellStyle name="Heading 3 2 2 5 3 3 4 7" xfId="13525" xr:uid="{00000000-0005-0000-0000-0000B6340000}"/>
    <cellStyle name="Heading 3 2 2 5 3 3 5" xfId="13526" xr:uid="{00000000-0005-0000-0000-0000B7340000}"/>
    <cellStyle name="Heading 3 2 2 5 3 3 5 2" xfId="13527" xr:uid="{00000000-0005-0000-0000-0000B8340000}"/>
    <cellStyle name="Heading 3 2 2 5 3 3 5 2 2" xfId="13528" xr:uid="{00000000-0005-0000-0000-0000B9340000}"/>
    <cellStyle name="Heading 3 2 2 5 3 3 5 3" xfId="13529" xr:uid="{00000000-0005-0000-0000-0000BA340000}"/>
    <cellStyle name="Heading 3 2 2 5 3 3 5 3 2" xfId="13530" xr:uid="{00000000-0005-0000-0000-0000BB340000}"/>
    <cellStyle name="Heading 3 2 2 5 3 3 5 4" xfId="13531" xr:uid="{00000000-0005-0000-0000-0000BC340000}"/>
    <cellStyle name="Heading 3 2 2 5 3 3 5 5" xfId="13532" xr:uid="{00000000-0005-0000-0000-0000BD340000}"/>
    <cellStyle name="Heading 3 2 2 5 3 3 5 6" xfId="13533" xr:uid="{00000000-0005-0000-0000-0000BE340000}"/>
    <cellStyle name="Heading 3 2 2 5 3 3 6" xfId="13534" xr:uid="{00000000-0005-0000-0000-0000BF340000}"/>
    <cellStyle name="Heading 3 2 2 5 3 3 6 2" xfId="13535" xr:uid="{00000000-0005-0000-0000-0000C0340000}"/>
    <cellStyle name="Heading 3 2 2 5 3 4" xfId="13536" xr:uid="{00000000-0005-0000-0000-0000C1340000}"/>
    <cellStyle name="Heading 3 2 2 5 3 4 2" xfId="13537" xr:uid="{00000000-0005-0000-0000-0000C2340000}"/>
    <cellStyle name="Heading 3 2 2 5 3 4 2 2" xfId="13538" xr:uid="{00000000-0005-0000-0000-0000C3340000}"/>
    <cellStyle name="Heading 3 2 2 5 3 4 2 2 2" xfId="13539" xr:uid="{00000000-0005-0000-0000-0000C4340000}"/>
    <cellStyle name="Heading 3 2 2 5 3 4 2 2 2 2" xfId="13540" xr:uid="{00000000-0005-0000-0000-0000C5340000}"/>
    <cellStyle name="Heading 3 2 2 5 3 4 2 2 3" xfId="13541" xr:uid="{00000000-0005-0000-0000-0000C6340000}"/>
    <cellStyle name="Heading 3 2 2 5 3 4 2 2 3 2" xfId="13542" xr:uid="{00000000-0005-0000-0000-0000C7340000}"/>
    <cellStyle name="Heading 3 2 2 5 3 4 2 2 4" xfId="13543" xr:uid="{00000000-0005-0000-0000-0000C8340000}"/>
    <cellStyle name="Heading 3 2 2 5 3 4 2 2 4 2" xfId="13544" xr:uid="{00000000-0005-0000-0000-0000C9340000}"/>
    <cellStyle name="Heading 3 2 2 5 3 4 2 2 5" xfId="13545" xr:uid="{00000000-0005-0000-0000-0000CA340000}"/>
    <cellStyle name="Heading 3 2 2 5 3 4 2 2 6" xfId="13546" xr:uid="{00000000-0005-0000-0000-0000CB340000}"/>
    <cellStyle name="Heading 3 2 2 5 3 4 2 2 7" xfId="13547" xr:uid="{00000000-0005-0000-0000-0000CC340000}"/>
    <cellStyle name="Heading 3 2 2 5 3 4 2 3" xfId="13548" xr:uid="{00000000-0005-0000-0000-0000CD340000}"/>
    <cellStyle name="Heading 3 2 2 5 3 4 2 3 2" xfId="13549" xr:uid="{00000000-0005-0000-0000-0000CE340000}"/>
    <cellStyle name="Heading 3 2 2 5 3 4 2 3 2 2" xfId="13550" xr:uid="{00000000-0005-0000-0000-0000CF340000}"/>
    <cellStyle name="Heading 3 2 2 5 3 4 2 3 3" xfId="13551" xr:uid="{00000000-0005-0000-0000-0000D0340000}"/>
    <cellStyle name="Heading 3 2 2 5 3 4 2 3 3 2" xfId="13552" xr:uid="{00000000-0005-0000-0000-0000D1340000}"/>
    <cellStyle name="Heading 3 2 2 5 3 4 2 3 4" xfId="13553" xr:uid="{00000000-0005-0000-0000-0000D2340000}"/>
    <cellStyle name="Heading 3 2 2 5 3 4 2 3 4 2" xfId="13554" xr:uid="{00000000-0005-0000-0000-0000D3340000}"/>
    <cellStyle name="Heading 3 2 2 5 3 4 2 3 5" xfId="13555" xr:uid="{00000000-0005-0000-0000-0000D4340000}"/>
    <cellStyle name="Heading 3 2 2 5 3 4 2 3 6" xfId="13556" xr:uid="{00000000-0005-0000-0000-0000D5340000}"/>
    <cellStyle name="Heading 3 2 2 5 3 4 2 3 7" xfId="13557" xr:uid="{00000000-0005-0000-0000-0000D6340000}"/>
    <cellStyle name="Heading 3 2 2 5 3 4 2 4" xfId="13558" xr:uid="{00000000-0005-0000-0000-0000D7340000}"/>
    <cellStyle name="Heading 3 2 2 5 3 4 2 4 2" xfId="13559" xr:uid="{00000000-0005-0000-0000-0000D8340000}"/>
    <cellStyle name="Heading 3 2 2 5 3 4 2 4 2 2" xfId="13560" xr:uid="{00000000-0005-0000-0000-0000D9340000}"/>
    <cellStyle name="Heading 3 2 2 5 3 4 2 4 3" xfId="13561" xr:uid="{00000000-0005-0000-0000-0000DA340000}"/>
    <cellStyle name="Heading 3 2 2 5 3 4 2 4 3 2" xfId="13562" xr:uid="{00000000-0005-0000-0000-0000DB340000}"/>
    <cellStyle name="Heading 3 2 2 5 3 4 2 4 4" xfId="13563" xr:uid="{00000000-0005-0000-0000-0000DC340000}"/>
    <cellStyle name="Heading 3 2 2 5 3 4 2 4 5" xfId="13564" xr:uid="{00000000-0005-0000-0000-0000DD340000}"/>
    <cellStyle name="Heading 3 2 2 5 3 4 2 4 6" xfId="13565" xr:uid="{00000000-0005-0000-0000-0000DE340000}"/>
    <cellStyle name="Heading 3 2 2 5 3 4 2 5" xfId="13566" xr:uid="{00000000-0005-0000-0000-0000DF340000}"/>
    <cellStyle name="Heading 3 2 2 5 3 4 2 5 2" xfId="13567" xr:uid="{00000000-0005-0000-0000-0000E0340000}"/>
    <cellStyle name="Heading 3 2 2 5 3 4 3" xfId="13568" xr:uid="{00000000-0005-0000-0000-0000E1340000}"/>
    <cellStyle name="Heading 3 2 2 5 3 4 3 2" xfId="13569" xr:uid="{00000000-0005-0000-0000-0000E2340000}"/>
    <cellStyle name="Heading 3 2 2 5 3 4 3 2 2" xfId="13570" xr:uid="{00000000-0005-0000-0000-0000E3340000}"/>
    <cellStyle name="Heading 3 2 2 5 3 4 3 3" xfId="13571" xr:uid="{00000000-0005-0000-0000-0000E4340000}"/>
    <cellStyle name="Heading 3 2 2 5 3 4 3 3 2" xfId="13572" xr:uid="{00000000-0005-0000-0000-0000E5340000}"/>
    <cellStyle name="Heading 3 2 2 5 3 4 3 4" xfId="13573" xr:uid="{00000000-0005-0000-0000-0000E6340000}"/>
    <cellStyle name="Heading 3 2 2 5 3 4 3 4 2" xfId="13574" xr:uid="{00000000-0005-0000-0000-0000E7340000}"/>
    <cellStyle name="Heading 3 2 2 5 3 4 3 5" xfId="13575" xr:uid="{00000000-0005-0000-0000-0000E8340000}"/>
    <cellStyle name="Heading 3 2 2 5 3 4 3 6" xfId="13576" xr:uid="{00000000-0005-0000-0000-0000E9340000}"/>
    <cellStyle name="Heading 3 2 2 5 3 4 3 7" xfId="13577" xr:uid="{00000000-0005-0000-0000-0000EA340000}"/>
    <cellStyle name="Heading 3 2 2 5 3 4 4" xfId="13578" xr:uid="{00000000-0005-0000-0000-0000EB340000}"/>
    <cellStyle name="Heading 3 2 2 5 3 4 4 2" xfId="13579" xr:uid="{00000000-0005-0000-0000-0000EC340000}"/>
    <cellStyle name="Heading 3 2 2 5 3 4 4 2 2" xfId="13580" xr:uid="{00000000-0005-0000-0000-0000ED340000}"/>
    <cellStyle name="Heading 3 2 2 5 3 4 4 3" xfId="13581" xr:uid="{00000000-0005-0000-0000-0000EE340000}"/>
    <cellStyle name="Heading 3 2 2 5 3 4 4 3 2" xfId="13582" xr:uid="{00000000-0005-0000-0000-0000EF340000}"/>
    <cellStyle name="Heading 3 2 2 5 3 4 4 4" xfId="13583" xr:uid="{00000000-0005-0000-0000-0000F0340000}"/>
    <cellStyle name="Heading 3 2 2 5 3 4 4 4 2" xfId="13584" xr:uid="{00000000-0005-0000-0000-0000F1340000}"/>
    <cellStyle name="Heading 3 2 2 5 3 4 4 5" xfId="13585" xr:uid="{00000000-0005-0000-0000-0000F2340000}"/>
    <cellStyle name="Heading 3 2 2 5 3 4 4 6" xfId="13586" xr:uid="{00000000-0005-0000-0000-0000F3340000}"/>
    <cellStyle name="Heading 3 2 2 5 3 4 4 7" xfId="13587" xr:uid="{00000000-0005-0000-0000-0000F4340000}"/>
    <cellStyle name="Heading 3 2 2 5 3 4 5" xfId="13588" xr:uid="{00000000-0005-0000-0000-0000F5340000}"/>
    <cellStyle name="Heading 3 2 2 5 3 4 5 2" xfId="13589" xr:uid="{00000000-0005-0000-0000-0000F6340000}"/>
    <cellStyle name="Heading 3 2 2 5 3 4 5 2 2" xfId="13590" xr:uid="{00000000-0005-0000-0000-0000F7340000}"/>
    <cellStyle name="Heading 3 2 2 5 3 4 5 3" xfId="13591" xr:uid="{00000000-0005-0000-0000-0000F8340000}"/>
    <cellStyle name="Heading 3 2 2 5 3 4 5 3 2" xfId="13592" xr:uid="{00000000-0005-0000-0000-0000F9340000}"/>
    <cellStyle name="Heading 3 2 2 5 3 4 5 4" xfId="13593" xr:uid="{00000000-0005-0000-0000-0000FA340000}"/>
    <cellStyle name="Heading 3 2 2 5 3 4 5 5" xfId="13594" xr:uid="{00000000-0005-0000-0000-0000FB340000}"/>
    <cellStyle name="Heading 3 2 2 5 3 4 5 6" xfId="13595" xr:uid="{00000000-0005-0000-0000-0000FC340000}"/>
    <cellStyle name="Heading 3 2 2 5 3 4 6" xfId="13596" xr:uid="{00000000-0005-0000-0000-0000FD340000}"/>
    <cellStyle name="Heading 3 2 2 5 3 4 6 2" xfId="13597" xr:uid="{00000000-0005-0000-0000-0000FE340000}"/>
    <cellStyle name="Heading 3 2 2 5 3 5" xfId="13598" xr:uid="{00000000-0005-0000-0000-0000FF340000}"/>
    <cellStyle name="Heading 3 2 2 5 3 5 2" xfId="13599" xr:uid="{00000000-0005-0000-0000-000000350000}"/>
    <cellStyle name="Heading 3 2 2 5 3 5 2 2" xfId="13600" xr:uid="{00000000-0005-0000-0000-000001350000}"/>
    <cellStyle name="Heading 3 2 2 5 3 5 2 2 2" xfId="13601" xr:uid="{00000000-0005-0000-0000-000002350000}"/>
    <cellStyle name="Heading 3 2 2 5 3 5 2 2 2 2" xfId="13602" xr:uid="{00000000-0005-0000-0000-000003350000}"/>
    <cellStyle name="Heading 3 2 2 5 3 5 2 2 3" xfId="13603" xr:uid="{00000000-0005-0000-0000-000004350000}"/>
    <cellStyle name="Heading 3 2 2 5 3 5 2 2 3 2" xfId="13604" xr:uid="{00000000-0005-0000-0000-000005350000}"/>
    <cellStyle name="Heading 3 2 2 5 3 5 2 2 4" xfId="13605" xr:uid="{00000000-0005-0000-0000-000006350000}"/>
    <cellStyle name="Heading 3 2 2 5 3 5 2 2 4 2" xfId="13606" xr:uid="{00000000-0005-0000-0000-000007350000}"/>
    <cellStyle name="Heading 3 2 2 5 3 5 2 2 5" xfId="13607" xr:uid="{00000000-0005-0000-0000-000008350000}"/>
    <cellStyle name="Heading 3 2 2 5 3 5 2 2 6" xfId="13608" xr:uid="{00000000-0005-0000-0000-000009350000}"/>
    <cellStyle name="Heading 3 2 2 5 3 5 2 2 7" xfId="13609" xr:uid="{00000000-0005-0000-0000-00000A350000}"/>
    <cellStyle name="Heading 3 2 2 5 3 5 2 3" xfId="13610" xr:uid="{00000000-0005-0000-0000-00000B350000}"/>
    <cellStyle name="Heading 3 2 2 5 3 5 2 3 2" xfId="13611" xr:uid="{00000000-0005-0000-0000-00000C350000}"/>
    <cellStyle name="Heading 3 2 2 5 3 5 2 3 2 2" xfId="13612" xr:uid="{00000000-0005-0000-0000-00000D350000}"/>
    <cellStyle name="Heading 3 2 2 5 3 5 2 3 3" xfId="13613" xr:uid="{00000000-0005-0000-0000-00000E350000}"/>
    <cellStyle name="Heading 3 2 2 5 3 5 2 3 3 2" xfId="13614" xr:uid="{00000000-0005-0000-0000-00000F350000}"/>
    <cellStyle name="Heading 3 2 2 5 3 5 2 3 4" xfId="13615" xr:uid="{00000000-0005-0000-0000-000010350000}"/>
    <cellStyle name="Heading 3 2 2 5 3 5 2 3 4 2" xfId="13616" xr:uid="{00000000-0005-0000-0000-000011350000}"/>
    <cellStyle name="Heading 3 2 2 5 3 5 2 3 5" xfId="13617" xr:uid="{00000000-0005-0000-0000-000012350000}"/>
    <cellStyle name="Heading 3 2 2 5 3 5 2 3 6" xfId="13618" xr:uid="{00000000-0005-0000-0000-000013350000}"/>
    <cellStyle name="Heading 3 2 2 5 3 5 2 3 7" xfId="13619" xr:uid="{00000000-0005-0000-0000-000014350000}"/>
    <cellStyle name="Heading 3 2 2 5 3 5 2 4" xfId="13620" xr:uid="{00000000-0005-0000-0000-000015350000}"/>
    <cellStyle name="Heading 3 2 2 5 3 5 2 4 2" xfId="13621" xr:uid="{00000000-0005-0000-0000-000016350000}"/>
    <cellStyle name="Heading 3 2 2 5 3 5 2 4 2 2" xfId="13622" xr:uid="{00000000-0005-0000-0000-000017350000}"/>
    <cellStyle name="Heading 3 2 2 5 3 5 2 4 3" xfId="13623" xr:uid="{00000000-0005-0000-0000-000018350000}"/>
    <cellStyle name="Heading 3 2 2 5 3 5 2 4 3 2" xfId="13624" xr:uid="{00000000-0005-0000-0000-000019350000}"/>
    <cellStyle name="Heading 3 2 2 5 3 5 2 4 4" xfId="13625" xr:uid="{00000000-0005-0000-0000-00001A350000}"/>
    <cellStyle name="Heading 3 2 2 5 3 5 2 4 5" xfId="13626" xr:uid="{00000000-0005-0000-0000-00001B350000}"/>
    <cellStyle name="Heading 3 2 2 5 3 5 2 4 6" xfId="13627" xr:uid="{00000000-0005-0000-0000-00001C350000}"/>
    <cellStyle name="Heading 3 2 2 5 3 5 2 5" xfId="13628" xr:uid="{00000000-0005-0000-0000-00001D350000}"/>
    <cellStyle name="Heading 3 2 2 5 3 5 2 5 2" xfId="13629" xr:uid="{00000000-0005-0000-0000-00001E350000}"/>
    <cellStyle name="Heading 3 2 2 5 3 5 3" xfId="13630" xr:uid="{00000000-0005-0000-0000-00001F350000}"/>
    <cellStyle name="Heading 3 2 2 5 3 5 3 2" xfId="13631" xr:uid="{00000000-0005-0000-0000-000020350000}"/>
    <cellStyle name="Heading 3 2 2 5 3 5 3 2 2" xfId="13632" xr:uid="{00000000-0005-0000-0000-000021350000}"/>
    <cellStyle name="Heading 3 2 2 5 3 5 3 3" xfId="13633" xr:uid="{00000000-0005-0000-0000-000022350000}"/>
    <cellStyle name="Heading 3 2 2 5 3 5 3 3 2" xfId="13634" xr:uid="{00000000-0005-0000-0000-000023350000}"/>
    <cellStyle name="Heading 3 2 2 5 3 5 3 4" xfId="13635" xr:uid="{00000000-0005-0000-0000-000024350000}"/>
    <cellStyle name="Heading 3 2 2 5 3 5 3 4 2" xfId="13636" xr:uid="{00000000-0005-0000-0000-000025350000}"/>
    <cellStyle name="Heading 3 2 2 5 3 5 3 5" xfId="13637" xr:uid="{00000000-0005-0000-0000-000026350000}"/>
    <cellStyle name="Heading 3 2 2 5 3 5 3 6" xfId="13638" xr:uid="{00000000-0005-0000-0000-000027350000}"/>
    <cellStyle name="Heading 3 2 2 5 3 5 3 7" xfId="13639" xr:uid="{00000000-0005-0000-0000-000028350000}"/>
    <cellStyle name="Heading 3 2 2 5 3 5 4" xfId="13640" xr:uid="{00000000-0005-0000-0000-000029350000}"/>
    <cellStyle name="Heading 3 2 2 5 3 5 4 2" xfId="13641" xr:uid="{00000000-0005-0000-0000-00002A350000}"/>
    <cellStyle name="Heading 3 2 2 5 3 5 4 2 2" xfId="13642" xr:uid="{00000000-0005-0000-0000-00002B350000}"/>
    <cellStyle name="Heading 3 2 2 5 3 5 4 3" xfId="13643" xr:uid="{00000000-0005-0000-0000-00002C350000}"/>
    <cellStyle name="Heading 3 2 2 5 3 5 4 3 2" xfId="13644" xr:uid="{00000000-0005-0000-0000-00002D350000}"/>
    <cellStyle name="Heading 3 2 2 5 3 5 4 4" xfId="13645" xr:uid="{00000000-0005-0000-0000-00002E350000}"/>
    <cellStyle name="Heading 3 2 2 5 3 5 4 4 2" xfId="13646" xr:uid="{00000000-0005-0000-0000-00002F350000}"/>
    <cellStyle name="Heading 3 2 2 5 3 5 4 5" xfId="13647" xr:uid="{00000000-0005-0000-0000-000030350000}"/>
    <cellStyle name="Heading 3 2 2 5 3 5 4 6" xfId="13648" xr:uid="{00000000-0005-0000-0000-000031350000}"/>
    <cellStyle name="Heading 3 2 2 5 3 5 4 7" xfId="13649" xr:uid="{00000000-0005-0000-0000-000032350000}"/>
    <cellStyle name="Heading 3 2 2 5 3 5 5" xfId="13650" xr:uid="{00000000-0005-0000-0000-000033350000}"/>
    <cellStyle name="Heading 3 2 2 5 3 5 5 2" xfId="13651" xr:uid="{00000000-0005-0000-0000-000034350000}"/>
    <cellStyle name="Heading 3 2 2 5 3 5 5 2 2" xfId="13652" xr:uid="{00000000-0005-0000-0000-000035350000}"/>
    <cellStyle name="Heading 3 2 2 5 3 5 5 3" xfId="13653" xr:uid="{00000000-0005-0000-0000-000036350000}"/>
    <cellStyle name="Heading 3 2 2 5 3 5 5 3 2" xfId="13654" xr:uid="{00000000-0005-0000-0000-000037350000}"/>
    <cellStyle name="Heading 3 2 2 5 3 5 5 4" xfId="13655" xr:uid="{00000000-0005-0000-0000-000038350000}"/>
    <cellStyle name="Heading 3 2 2 5 3 5 5 5" xfId="13656" xr:uid="{00000000-0005-0000-0000-000039350000}"/>
    <cellStyle name="Heading 3 2 2 5 3 5 5 6" xfId="13657" xr:uid="{00000000-0005-0000-0000-00003A350000}"/>
    <cellStyle name="Heading 3 2 2 5 3 5 6" xfId="13658" xr:uid="{00000000-0005-0000-0000-00003B350000}"/>
    <cellStyle name="Heading 3 2 2 5 3 5 6 2" xfId="13659" xr:uid="{00000000-0005-0000-0000-00003C350000}"/>
    <cellStyle name="Heading 3 2 2 5 3 6" xfId="13660" xr:uid="{00000000-0005-0000-0000-00003D350000}"/>
    <cellStyle name="Heading 3 2 2 5 3 6 2" xfId="13661" xr:uid="{00000000-0005-0000-0000-00003E350000}"/>
    <cellStyle name="Heading 3 2 2 5 3 6 2 2" xfId="13662" xr:uid="{00000000-0005-0000-0000-00003F350000}"/>
    <cellStyle name="Heading 3 2 2 5 3 6 2 2 2" xfId="13663" xr:uid="{00000000-0005-0000-0000-000040350000}"/>
    <cellStyle name="Heading 3 2 2 5 3 6 2 2 2 2" xfId="13664" xr:uid="{00000000-0005-0000-0000-000041350000}"/>
    <cellStyle name="Heading 3 2 2 5 3 6 2 2 3" xfId="13665" xr:uid="{00000000-0005-0000-0000-000042350000}"/>
    <cellStyle name="Heading 3 2 2 5 3 6 2 2 3 2" xfId="13666" xr:uid="{00000000-0005-0000-0000-000043350000}"/>
    <cellStyle name="Heading 3 2 2 5 3 6 2 2 4" xfId="13667" xr:uid="{00000000-0005-0000-0000-000044350000}"/>
    <cellStyle name="Heading 3 2 2 5 3 6 2 2 4 2" xfId="13668" xr:uid="{00000000-0005-0000-0000-000045350000}"/>
    <cellStyle name="Heading 3 2 2 5 3 6 2 2 5" xfId="13669" xr:uid="{00000000-0005-0000-0000-000046350000}"/>
    <cellStyle name="Heading 3 2 2 5 3 6 2 2 6" xfId="13670" xr:uid="{00000000-0005-0000-0000-000047350000}"/>
    <cellStyle name="Heading 3 2 2 5 3 6 2 2 7" xfId="13671" xr:uid="{00000000-0005-0000-0000-000048350000}"/>
    <cellStyle name="Heading 3 2 2 5 3 6 2 3" xfId="13672" xr:uid="{00000000-0005-0000-0000-000049350000}"/>
    <cellStyle name="Heading 3 2 2 5 3 6 2 3 2" xfId="13673" xr:uid="{00000000-0005-0000-0000-00004A350000}"/>
    <cellStyle name="Heading 3 2 2 5 3 6 2 3 2 2" xfId="13674" xr:uid="{00000000-0005-0000-0000-00004B350000}"/>
    <cellStyle name="Heading 3 2 2 5 3 6 2 3 3" xfId="13675" xr:uid="{00000000-0005-0000-0000-00004C350000}"/>
    <cellStyle name="Heading 3 2 2 5 3 6 2 3 3 2" xfId="13676" xr:uid="{00000000-0005-0000-0000-00004D350000}"/>
    <cellStyle name="Heading 3 2 2 5 3 6 2 3 4" xfId="13677" xr:uid="{00000000-0005-0000-0000-00004E350000}"/>
    <cellStyle name="Heading 3 2 2 5 3 6 2 3 4 2" xfId="13678" xr:uid="{00000000-0005-0000-0000-00004F350000}"/>
    <cellStyle name="Heading 3 2 2 5 3 6 2 3 5" xfId="13679" xr:uid="{00000000-0005-0000-0000-000050350000}"/>
    <cellStyle name="Heading 3 2 2 5 3 6 2 3 6" xfId="13680" xr:uid="{00000000-0005-0000-0000-000051350000}"/>
    <cellStyle name="Heading 3 2 2 5 3 6 2 3 7" xfId="13681" xr:uid="{00000000-0005-0000-0000-000052350000}"/>
    <cellStyle name="Heading 3 2 2 5 3 6 2 4" xfId="13682" xr:uid="{00000000-0005-0000-0000-000053350000}"/>
    <cellStyle name="Heading 3 2 2 5 3 6 2 4 2" xfId="13683" xr:uid="{00000000-0005-0000-0000-000054350000}"/>
    <cellStyle name="Heading 3 2 2 5 3 6 2 4 2 2" xfId="13684" xr:uid="{00000000-0005-0000-0000-000055350000}"/>
    <cellStyle name="Heading 3 2 2 5 3 6 2 4 3" xfId="13685" xr:uid="{00000000-0005-0000-0000-000056350000}"/>
    <cellStyle name="Heading 3 2 2 5 3 6 2 4 3 2" xfId="13686" xr:uid="{00000000-0005-0000-0000-000057350000}"/>
    <cellStyle name="Heading 3 2 2 5 3 6 2 4 4" xfId="13687" xr:uid="{00000000-0005-0000-0000-000058350000}"/>
    <cellStyle name="Heading 3 2 2 5 3 6 2 4 5" xfId="13688" xr:uid="{00000000-0005-0000-0000-000059350000}"/>
    <cellStyle name="Heading 3 2 2 5 3 6 2 4 6" xfId="13689" xr:uid="{00000000-0005-0000-0000-00005A350000}"/>
    <cellStyle name="Heading 3 2 2 5 3 6 2 5" xfId="13690" xr:uid="{00000000-0005-0000-0000-00005B350000}"/>
    <cellStyle name="Heading 3 2 2 5 3 6 2 5 2" xfId="13691" xr:uid="{00000000-0005-0000-0000-00005C350000}"/>
    <cellStyle name="Heading 3 2 2 5 3 6 3" xfId="13692" xr:uid="{00000000-0005-0000-0000-00005D350000}"/>
    <cellStyle name="Heading 3 2 2 5 3 6 3 2" xfId="13693" xr:uid="{00000000-0005-0000-0000-00005E350000}"/>
    <cellStyle name="Heading 3 2 2 5 3 6 3 2 2" xfId="13694" xr:uid="{00000000-0005-0000-0000-00005F350000}"/>
    <cellStyle name="Heading 3 2 2 5 3 6 3 3" xfId="13695" xr:uid="{00000000-0005-0000-0000-000060350000}"/>
    <cellStyle name="Heading 3 2 2 5 3 6 3 3 2" xfId="13696" xr:uid="{00000000-0005-0000-0000-000061350000}"/>
    <cellStyle name="Heading 3 2 2 5 3 6 3 4" xfId="13697" xr:uid="{00000000-0005-0000-0000-000062350000}"/>
    <cellStyle name="Heading 3 2 2 5 3 6 3 4 2" xfId="13698" xr:uid="{00000000-0005-0000-0000-000063350000}"/>
    <cellStyle name="Heading 3 2 2 5 3 6 3 5" xfId="13699" xr:uid="{00000000-0005-0000-0000-000064350000}"/>
    <cellStyle name="Heading 3 2 2 5 3 6 3 6" xfId="13700" xr:uid="{00000000-0005-0000-0000-000065350000}"/>
    <cellStyle name="Heading 3 2 2 5 3 6 3 7" xfId="13701" xr:uid="{00000000-0005-0000-0000-000066350000}"/>
    <cellStyle name="Heading 3 2 2 5 3 6 4" xfId="13702" xr:uid="{00000000-0005-0000-0000-000067350000}"/>
    <cellStyle name="Heading 3 2 2 5 3 6 4 2" xfId="13703" xr:uid="{00000000-0005-0000-0000-000068350000}"/>
    <cellStyle name="Heading 3 2 2 5 3 6 4 2 2" xfId="13704" xr:uid="{00000000-0005-0000-0000-000069350000}"/>
    <cellStyle name="Heading 3 2 2 5 3 6 4 3" xfId="13705" xr:uid="{00000000-0005-0000-0000-00006A350000}"/>
    <cellStyle name="Heading 3 2 2 5 3 6 4 3 2" xfId="13706" xr:uid="{00000000-0005-0000-0000-00006B350000}"/>
    <cellStyle name="Heading 3 2 2 5 3 6 4 4" xfId="13707" xr:uid="{00000000-0005-0000-0000-00006C350000}"/>
    <cellStyle name="Heading 3 2 2 5 3 6 4 4 2" xfId="13708" xr:uid="{00000000-0005-0000-0000-00006D350000}"/>
    <cellStyle name="Heading 3 2 2 5 3 6 4 5" xfId="13709" xr:uid="{00000000-0005-0000-0000-00006E350000}"/>
    <cellStyle name="Heading 3 2 2 5 3 6 4 6" xfId="13710" xr:uid="{00000000-0005-0000-0000-00006F350000}"/>
    <cellStyle name="Heading 3 2 2 5 3 6 4 7" xfId="13711" xr:uid="{00000000-0005-0000-0000-000070350000}"/>
    <cellStyle name="Heading 3 2 2 5 3 6 5" xfId="13712" xr:uid="{00000000-0005-0000-0000-000071350000}"/>
    <cellStyle name="Heading 3 2 2 5 3 6 5 2" xfId="13713" xr:uid="{00000000-0005-0000-0000-000072350000}"/>
    <cellStyle name="Heading 3 2 2 5 3 6 5 2 2" xfId="13714" xr:uid="{00000000-0005-0000-0000-000073350000}"/>
    <cellStyle name="Heading 3 2 2 5 3 6 5 3" xfId="13715" xr:uid="{00000000-0005-0000-0000-000074350000}"/>
    <cellStyle name="Heading 3 2 2 5 3 6 5 3 2" xfId="13716" xr:uid="{00000000-0005-0000-0000-000075350000}"/>
    <cellStyle name="Heading 3 2 2 5 3 6 5 4" xfId="13717" xr:uid="{00000000-0005-0000-0000-000076350000}"/>
    <cellStyle name="Heading 3 2 2 5 3 6 5 5" xfId="13718" xr:uid="{00000000-0005-0000-0000-000077350000}"/>
    <cellStyle name="Heading 3 2 2 5 3 6 5 6" xfId="13719" xr:uid="{00000000-0005-0000-0000-000078350000}"/>
    <cellStyle name="Heading 3 2 2 5 3 6 6" xfId="13720" xr:uid="{00000000-0005-0000-0000-000079350000}"/>
    <cellStyle name="Heading 3 2 2 5 3 6 6 2" xfId="13721" xr:uid="{00000000-0005-0000-0000-00007A350000}"/>
    <cellStyle name="Heading 3 2 2 5 3 7" xfId="13722" xr:uid="{00000000-0005-0000-0000-00007B350000}"/>
    <cellStyle name="Heading 3 2 2 5 3 7 2" xfId="13723" xr:uid="{00000000-0005-0000-0000-00007C350000}"/>
    <cellStyle name="Heading 3 2 2 5 3 7 2 2" xfId="13724" xr:uid="{00000000-0005-0000-0000-00007D350000}"/>
    <cellStyle name="Heading 3 2 2 5 3 7 2 2 2" xfId="13725" xr:uid="{00000000-0005-0000-0000-00007E350000}"/>
    <cellStyle name="Heading 3 2 2 5 3 7 2 3" xfId="13726" xr:uid="{00000000-0005-0000-0000-00007F350000}"/>
    <cellStyle name="Heading 3 2 2 5 3 7 2 3 2" xfId="13727" xr:uid="{00000000-0005-0000-0000-000080350000}"/>
    <cellStyle name="Heading 3 2 2 5 3 7 2 4" xfId="13728" xr:uid="{00000000-0005-0000-0000-000081350000}"/>
    <cellStyle name="Heading 3 2 2 5 3 7 2 4 2" xfId="13729" xr:uid="{00000000-0005-0000-0000-000082350000}"/>
    <cellStyle name="Heading 3 2 2 5 3 7 2 5" xfId="13730" xr:uid="{00000000-0005-0000-0000-000083350000}"/>
    <cellStyle name="Heading 3 2 2 5 3 7 2 6" xfId="13731" xr:uid="{00000000-0005-0000-0000-000084350000}"/>
    <cellStyle name="Heading 3 2 2 5 3 7 2 7" xfId="13732" xr:uid="{00000000-0005-0000-0000-000085350000}"/>
    <cellStyle name="Heading 3 2 2 5 3 7 3" xfId="13733" xr:uid="{00000000-0005-0000-0000-000086350000}"/>
    <cellStyle name="Heading 3 2 2 5 3 7 3 2" xfId="13734" xr:uid="{00000000-0005-0000-0000-000087350000}"/>
    <cellStyle name="Heading 3 2 2 5 3 7 3 2 2" xfId="13735" xr:uid="{00000000-0005-0000-0000-000088350000}"/>
    <cellStyle name="Heading 3 2 2 5 3 7 3 3" xfId="13736" xr:uid="{00000000-0005-0000-0000-000089350000}"/>
    <cellStyle name="Heading 3 2 2 5 3 7 3 3 2" xfId="13737" xr:uid="{00000000-0005-0000-0000-00008A350000}"/>
    <cellStyle name="Heading 3 2 2 5 3 7 3 4" xfId="13738" xr:uid="{00000000-0005-0000-0000-00008B350000}"/>
    <cellStyle name="Heading 3 2 2 5 3 7 3 4 2" xfId="13739" xr:uid="{00000000-0005-0000-0000-00008C350000}"/>
    <cellStyle name="Heading 3 2 2 5 3 7 3 5" xfId="13740" xr:uid="{00000000-0005-0000-0000-00008D350000}"/>
    <cellStyle name="Heading 3 2 2 5 3 7 3 6" xfId="13741" xr:uid="{00000000-0005-0000-0000-00008E350000}"/>
    <cellStyle name="Heading 3 2 2 5 3 7 3 7" xfId="13742" xr:uid="{00000000-0005-0000-0000-00008F350000}"/>
    <cellStyle name="Heading 3 2 2 5 3 7 4" xfId="13743" xr:uid="{00000000-0005-0000-0000-000090350000}"/>
    <cellStyle name="Heading 3 2 2 5 3 7 4 2" xfId="13744" xr:uid="{00000000-0005-0000-0000-000091350000}"/>
    <cellStyle name="Heading 3 2 2 5 3 7 4 2 2" xfId="13745" xr:uid="{00000000-0005-0000-0000-000092350000}"/>
    <cellStyle name="Heading 3 2 2 5 3 7 4 3" xfId="13746" xr:uid="{00000000-0005-0000-0000-000093350000}"/>
    <cellStyle name="Heading 3 2 2 5 3 7 4 3 2" xfId="13747" xr:uid="{00000000-0005-0000-0000-000094350000}"/>
    <cellStyle name="Heading 3 2 2 5 3 7 4 4" xfId="13748" xr:uid="{00000000-0005-0000-0000-000095350000}"/>
    <cellStyle name="Heading 3 2 2 5 3 7 4 5" xfId="13749" xr:uid="{00000000-0005-0000-0000-000096350000}"/>
    <cellStyle name="Heading 3 2 2 5 3 7 4 6" xfId="13750" xr:uid="{00000000-0005-0000-0000-000097350000}"/>
    <cellStyle name="Heading 3 2 2 5 3 7 5" xfId="13751" xr:uid="{00000000-0005-0000-0000-000098350000}"/>
    <cellStyle name="Heading 3 2 2 5 3 7 5 2" xfId="13752" xr:uid="{00000000-0005-0000-0000-000099350000}"/>
    <cellStyle name="Heading 3 2 2 5 3 8" xfId="13753" xr:uid="{00000000-0005-0000-0000-00009A350000}"/>
    <cellStyle name="Heading 3 2 2 5 3 8 2" xfId="13754" xr:uid="{00000000-0005-0000-0000-00009B350000}"/>
    <cellStyle name="Heading 3 2 2 5 3 8 2 2" xfId="13755" xr:uid="{00000000-0005-0000-0000-00009C350000}"/>
    <cellStyle name="Heading 3 2 2 5 3 8 3" xfId="13756" xr:uid="{00000000-0005-0000-0000-00009D350000}"/>
    <cellStyle name="Heading 3 2 2 5 3 8 3 2" xfId="13757" xr:uid="{00000000-0005-0000-0000-00009E350000}"/>
    <cellStyle name="Heading 3 2 2 5 3 8 4" xfId="13758" xr:uid="{00000000-0005-0000-0000-00009F350000}"/>
    <cellStyle name="Heading 3 2 2 5 3 8 4 2" xfId="13759" xr:uid="{00000000-0005-0000-0000-0000A0350000}"/>
    <cellStyle name="Heading 3 2 2 5 3 8 5" xfId="13760" xr:uid="{00000000-0005-0000-0000-0000A1350000}"/>
    <cellStyle name="Heading 3 2 2 5 3 8 6" xfId="13761" xr:uid="{00000000-0005-0000-0000-0000A2350000}"/>
    <cellStyle name="Heading 3 2 2 5 3 8 7" xfId="13762" xr:uid="{00000000-0005-0000-0000-0000A3350000}"/>
    <cellStyle name="Heading 3 2 2 5 3 9" xfId="13763" xr:uid="{00000000-0005-0000-0000-0000A4350000}"/>
    <cellStyle name="Heading 3 2 2 5 3 9 2" xfId="13764" xr:uid="{00000000-0005-0000-0000-0000A5350000}"/>
    <cellStyle name="Heading 3 2 2 5 3 9 2 2" xfId="13765" xr:uid="{00000000-0005-0000-0000-0000A6350000}"/>
    <cellStyle name="Heading 3 2 2 5 3 9 3" xfId="13766" xr:uid="{00000000-0005-0000-0000-0000A7350000}"/>
    <cellStyle name="Heading 3 2 2 5 3 9 3 2" xfId="13767" xr:uid="{00000000-0005-0000-0000-0000A8350000}"/>
    <cellStyle name="Heading 3 2 2 5 3 9 4" xfId="13768" xr:uid="{00000000-0005-0000-0000-0000A9350000}"/>
    <cellStyle name="Heading 3 2 2 5 3 9 4 2" xfId="13769" xr:uid="{00000000-0005-0000-0000-0000AA350000}"/>
    <cellStyle name="Heading 3 2 2 5 3 9 5" xfId="13770" xr:uid="{00000000-0005-0000-0000-0000AB350000}"/>
    <cellStyle name="Heading 3 2 2 5 3 9 6" xfId="13771" xr:uid="{00000000-0005-0000-0000-0000AC350000}"/>
    <cellStyle name="Heading 3 2 2 5 3 9 7" xfId="13772" xr:uid="{00000000-0005-0000-0000-0000AD350000}"/>
    <cellStyle name="Heading 3 2 2 5 4" xfId="13773" xr:uid="{00000000-0005-0000-0000-0000AE350000}"/>
    <cellStyle name="Heading 3 2 2 5 4 2" xfId="13774" xr:uid="{00000000-0005-0000-0000-0000AF350000}"/>
    <cellStyle name="Heading 3 2 2 5 4 2 2" xfId="13775" xr:uid="{00000000-0005-0000-0000-0000B0350000}"/>
    <cellStyle name="Heading 3 2 2 5 4 2 2 2" xfId="13776" xr:uid="{00000000-0005-0000-0000-0000B1350000}"/>
    <cellStyle name="Heading 3 2 2 5 4 2 2 2 2" xfId="13777" xr:uid="{00000000-0005-0000-0000-0000B2350000}"/>
    <cellStyle name="Heading 3 2 2 5 4 2 2 3" xfId="13778" xr:uid="{00000000-0005-0000-0000-0000B3350000}"/>
    <cellStyle name="Heading 3 2 2 5 4 2 2 3 2" xfId="13779" xr:uid="{00000000-0005-0000-0000-0000B4350000}"/>
    <cellStyle name="Heading 3 2 2 5 4 2 2 4" xfId="13780" xr:uid="{00000000-0005-0000-0000-0000B5350000}"/>
    <cellStyle name="Heading 3 2 2 5 4 2 2 4 2" xfId="13781" xr:uid="{00000000-0005-0000-0000-0000B6350000}"/>
    <cellStyle name="Heading 3 2 2 5 4 2 2 5" xfId="13782" xr:uid="{00000000-0005-0000-0000-0000B7350000}"/>
    <cellStyle name="Heading 3 2 2 5 4 2 2 6" xfId="13783" xr:uid="{00000000-0005-0000-0000-0000B8350000}"/>
    <cellStyle name="Heading 3 2 2 5 4 2 2 7" xfId="13784" xr:uid="{00000000-0005-0000-0000-0000B9350000}"/>
    <cellStyle name="Heading 3 2 2 5 4 2 3" xfId="13785" xr:uid="{00000000-0005-0000-0000-0000BA350000}"/>
    <cellStyle name="Heading 3 2 2 5 4 2 3 2" xfId="13786" xr:uid="{00000000-0005-0000-0000-0000BB350000}"/>
    <cellStyle name="Heading 3 2 2 5 4 2 3 2 2" xfId="13787" xr:uid="{00000000-0005-0000-0000-0000BC350000}"/>
    <cellStyle name="Heading 3 2 2 5 4 2 3 3" xfId="13788" xr:uid="{00000000-0005-0000-0000-0000BD350000}"/>
    <cellStyle name="Heading 3 2 2 5 4 2 3 3 2" xfId="13789" xr:uid="{00000000-0005-0000-0000-0000BE350000}"/>
    <cellStyle name="Heading 3 2 2 5 4 2 3 4" xfId="13790" xr:uid="{00000000-0005-0000-0000-0000BF350000}"/>
    <cellStyle name="Heading 3 2 2 5 4 2 3 4 2" xfId="13791" xr:uid="{00000000-0005-0000-0000-0000C0350000}"/>
    <cellStyle name="Heading 3 2 2 5 4 2 3 5" xfId="13792" xr:uid="{00000000-0005-0000-0000-0000C1350000}"/>
    <cellStyle name="Heading 3 2 2 5 4 2 3 6" xfId="13793" xr:uid="{00000000-0005-0000-0000-0000C2350000}"/>
    <cellStyle name="Heading 3 2 2 5 4 2 3 7" xfId="13794" xr:uid="{00000000-0005-0000-0000-0000C3350000}"/>
    <cellStyle name="Heading 3 2 2 5 4 2 4" xfId="13795" xr:uid="{00000000-0005-0000-0000-0000C4350000}"/>
    <cellStyle name="Heading 3 2 2 5 4 2 4 2" xfId="13796" xr:uid="{00000000-0005-0000-0000-0000C5350000}"/>
    <cellStyle name="Heading 3 2 2 5 4 2 4 2 2" xfId="13797" xr:uid="{00000000-0005-0000-0000-0000C6350000}"/>
    <cellStyle name="Heading 3 2 2 5 4 2 4 3" xfId="13798" xr:uid="{00000000-0005-0000-0000-0000C7350000}"/>
    <cellStyle name="Heading 3 2 2 5 4 2 4 3 2" xfId="13799" xr:uid="{00000000-0005-0000-0000-0000C8350000}"/>
    <cellStyle name="Heading 3 2 2 5 4 2 4 4" xfId="13800" xr:uid="{00000000-0005-0000-0000-0000C9350000}"/>
    <cellStyle name="Heading 3 2 2 5 4 2 4 5" xfId="13801" xr:uid="{00000000-0005-0000-0000-0000CA350000}"/>
    <cellStyle name="Heading 3 2 2 5 4 2 4 6" xfId="13802" xr:uid="{00000000-0005-0000-0000-0000CB350000}"/>
    <cellStyle name="Heading 3 2 2 5 4 2 5" xfId="13803" xr:uid="{00000000-0005-0000-0000-0000CC350000}"/>
    <cellStyle name="Heading 3 2 2 5 4 2 5 2" xfId="13804" xr:uid="{00000000-0005-0000-0000-0000CD350000}"/>
    <cellStyle name="Heading 3 2 2 5 4 3" xfId="13805" xr:uid="{00000000-0005-0000-0000-0000CE350000}"/>
    <cellStyle name="Heading 3 2 2 5 4 3 2" xfId="13806" xr:uid="{00000000-0005-0000-0000-0000CF350000}"/>
    <cellStyle name="Heading 3 2 2 5 4 3 2 2" xfId="13807" xr:uid="{00000000-0005-0000-0000-0000D0350000}"/>
    <cellStyle name="Heading 3 2 2 5 4 3 3" xfId="13808" xr:uid="{00000000-0005-0000-0000-0000D1350000}"/>
    <cellStyle name="Heading 3 2 2 5 4 3 3 2" xfId="13809" xr:uid="{00000000-0005-0000-0000-0000D2350000}"/>
    <cellStyle name="Heading 3 2 2 5 4 3 4" xfId="13810" xr:uid="{00000000-0005-0000-0000-0000D3350000}"/>
    <cellStyle name="Heading 3 2 2 5 4 3 4 2" xfId="13811" xr:uid="{00000000-0005-0000-0000-0000D4350000}"/>
    <cellStyle name="Heading 3 2 2 5 4 3 5" xfId="13812" xr:uid="{00000000-0005-0000-0000-0000D5350000}"/>
    <cellStyle name="Heading 3 2 2 5 4 3 6" xfId="13813" xr:uid="{00000000-0005-0000-0000-0000D6350000}"/>
    <cellStyle name="Heading 3 2 2 5 4 3 7" xfId="13814" xr:uid="{00000000-0005-0000-0000-0000D7350000}"/>
    <cellStyle name="Heading 3 2 2 5 4 4" xfId="13815" xr:uid="{00000000-0005-0000-0000-0000D8350000}"/>
    <cellStyle name="Heading 3 2 2 5 4 4 2" xfId="13816" xr:uid="{00000000-0005-0000-0000-0000D9350000}"/>
    <cellStyle name="Heading 3 2 2 5 4 4 2 2" xfId="13817" xr:uid="{00000000-0005-0000-0000-0000DA350000}"/>
    <cellStyle name="Heading 3 2 2 5 4 4 3" xfId="13818" xr:uid="{00000000-0005-0000-0000-0000DB350000}"/>
    <cellStyle name="Heading 3 2 2 5 4 4 3 2" xfId="13819" xr:uid="{00000000-0005-0000-0000-0000DC350000}"/>
    <cellStyle name="Heading 3 2 2 5 4 4 4" xfId="13820" xr:uid="{00000000-0005-0000-0000-0000DD350000}"/>
    <cellStyle name="Heading 3 2 2 5 4 4 4 2" xfId="13821" xr:uid="{00000000-0005-0000-0000-0000DE350000}"/>
    <cellStyle name="Heading 3 2 2 5 4 4 5" xfId="13822" xr:uid="{00000000-0005-0000-0000-0000DF350000}"/>
    <cellStyle name="Heading 3 2 2 5 4 4 6" xfId="13823" xr:uid="{00000000-0005-0000-0000-0000E0350000}"/>
    <cellStyle name="Heading 3 2 2 5 4 4 7" xfId="13824" xr:uid="{00000000-0005-0000-0000-0000E1350000}"/>
    <cellStyle name="Heading 3 2 2 5 4 5" xfId="13825" xr:uid="{00000000-0005-0000-0000-0000E2350000}"/>
    <cellStyle name="Heading 3 2 2 5 4 5 2" xfId="13826" xr:uid="{00000000-0005-0000-0000-0000E3350000}"/>
    <cellStyle name="Heading 3 2 2 5 4 5 2 2" xfId="13827" xr:uid="{00000000-0005-0000-0000-0000E4350000}"/>
    <cellStyle name="Heading 3 2 2 5 4 5 3" xfId="13828" xr:uid="{00000000-0005-0000-0000-0000E5350000}"/>
    <cellStyle name="Heading 3 2 2 5 4 5 3 2" xfId="13829" xr:uid="{00000000-0005-0000-0000-0000E6350000}"/>
    <cellStyle name="Heading 3 2 2 5 4 5 4" xfId="13830" xr:uid="{00000000-0005-0000-0000-0000E7350000}"/>
    <cellStyle name="Heading 3 2 2 5 4 5 5" xfId="13831" xr:uid="{00000000-0005-0000-0000-0000E8350000}"/>
    <cellStyle name="Heading 3 2 2 5 4 5 6" xfId="13832" xr:uid="{00000000-0005-0000-0000-0000E9350000}"/>
    <cellStyle name="Heading 3 2 2 5 4 6" xfId="13833" xr:uid="{00000000-0005-0000-0000-0000EA350000}"/>
    <cellStyle name="Heading 3 2 2 5 4 6 2" xfId="13834" xr:uid="{00000000-0005-0000-0000-0000EB350000}"/>
    <cellStyle name="Heading 3 2 2 5 5" xfId="13835" xr:uid="{00000000-0005-0000-0000-0000EC350000}"/>
    <cellStyle name="Heading 3 2 2 5 5 2" xfId="13836" xr:uid="{00000000-0005-0000-0000-0000ED350000}"/>
    <cellStyle name="Heading 3 2 2 5 5 2 2" xfId="13837" xr:uid="{00000000-0005-0000-0000-0000EE350000}"/>
    <cellStyle name="Heading 3 2 2 5 5 2 2 2" xfId="13838" xr:uid="{00000000-0005-0000-0000-0000EF350000}"/>
    <cellStyle name="Heading 3 2 2 5 5 2 2 2 2" xfId="13839" xr:uid="{00000000-0005-0000-0000-0000F0350000}"/>
    <cellStyle name="Heading 3 2 2 5 5 2 2 3" xfId="13840" xr:uid="{00000000-0005-0000-0000-0000F1350000}"/>
    <cellStyle name="Heading 3 2 2 5 5 2 2 3 2" xfId="13841" xr:uid="{00000000-0005-0000-0000-0000F2350000}"/>
    <cellStyle name="Heading 3 2 2 5 5 2 2 4" xfId="13842" xr:uid="{00000000-0005-0000-0000-0000F3350000}"/>
    <cellStyle name="Heading 3 2 2 5 5 2 2 4 2" xfId="13843" xr:uid="{00000000-0005-0000-0000-0000F4350000}"/>
    <cellStyle name="Heading 3 2 2 5 5 2 2 5" xfId="13844" xr:uid="{00000000-0005-0000-0000-0000F5350000}"/>
    <cellStyle name="Heading 3 2 2 5 5 2 2 6" xfId="13845" xr:uid="{00000000-0005-0000-0000-0000F6350000}"/>
    <cellStyle name="Heading 3 2 2 5 5 2 2 7" xfId="13846" xr:uid="{00000000-0005-0000-0000-0000F7350000}"/>
    <cellStyle name="Heading 3 2 2 5 5 2 3" xfId="13847" xr:uid="{00000000-0005-0000-0000-0000F8350000}"/>
    <cellStyle name="Heading 3 2 2 5 5 2 3 2" xfId="13848" xr:uid="{00000000-0005-0000-0000-0000F9350000}"/>
    <cellStyle name="Heading 3 2 2 5 5 2 3 2 2" xfId="13849" xr:uid="{00000000-0005-0000-0000-0000FA350000}"/>
    <cellStyle name="Heading 3 2 2 5 5 2 3 3" xfId="13850" xr:uid="{00000000-0005-0000-0000-0000FB350000}"/>
    <cellStyle name="Heading 3 2 2 5 5 2 3 3 2" xfId="13851" xr:uid="{00000000-0005-0000-0000-0000FC350000}"/>
    <cellStyle name="Heading 3 2 2 5 5 2 3 4" xfId="13852" xr:uid="{00000000-0005-0000-0000-0000FD350000}"/>
    <cellStyle name="Heading 3 2 2 5 5 2 3 4 2" xfId="13853" xr:uid="{00000000-0005-0000-0000-0000FE350000}"/>
    <cellStyle name="Heading 3 2 2 5 5 2 3 5" xfId="13854" xr:uid="{00000000-0005-0000-0000-0000FF350000}"/>
    <cellStyle name="Heading 3 2 2 5 5 2 3 6" xfId="13855" xr:uid="{00000000-0005-0000-0000-000000360000}"/>
    <cellStyle name="Heading 3 2 2 5 5 2 3 7" xfId="13856" xr:uid="{00000000-0005-0000-0000-000001360000}"/>
    <cellStyle name="Heading 3 2 2 5 5 2 4" xfId="13857" xr:uid="{00000000-0005-0000-0000-000002360000}"/>
    <cellStyle name="Heading 3 2 2 5 5 2 4 2" xfId="13858" xr:uid="{00000000-0005-0000-0000-000003360000}"/>
    <cellStyle name="Heading 3 2 2 5 5 2 4 2 2" xfId="13859" xr:uid="{00000000-0005-0000-0000-000004360000}"/>
    <cellStyle name="Heading 3 2 2 5 5 2 4 3" xfId="13860" xr:uid="{00000000-0005-0000-0000-000005360000}"/>
    <cellStyle name="Heading 3 2 2 5 5 2 4 3 2" xfId="13861" xr:uid="{00000000-0005-0000-0000-000006360000}"/>
    <cellStyle name="Heading 3 2 2 5 5 2 4 4" xfId="13862" xr:uid="{00000000-0005-0000-0000-000007360000}"/>
    <cellStyle name="Heading 3 2 2 5 5 2 4 5" xfId="13863" xr:uid="{00000000-0005-0000-0000-000008360000}"/>
    <cellStyle name="Heading 3 2 2 5 5 2 4 6" xfId="13864" xr:uid="{00000000-0005-0000-0000-000009360000}"/>
    <cellStyle name="Heading 3 2 2 5 5 2 5" xfId="13865" xr:uid="{00000000-0005-0000-0000-00000A360000}"/>
    <cellStyle name="Heading 3 2 2 5 5 2 5 2" xfId="13866" xr:uid="{00000000-0005-0000-0000-00000B360000}"/>
    <cellStyle name="Heading 3 2 2 5 5 3" xfId="13867" xr:uid="{00000000-0005-0000-0000-00000C360000}"/>
    <cellStyle name="Heading 3 2 2 5 5 3 2" xfId="13868" xr:uid="{00000000-0005-0000-0000-00000D360000}"/>
    <cellStyle name="Heading 3 2 2 5 5 3 2 2" xfId="13869" xr:uid="{00000000-0005-0000-0000-00000E360000}"/>
    <cellStyle name="Heading 3 2 2 5 5 3 3" xfId="13870" xr:uid="{00000000-0005-0000-0000-00000F360000}"/>
    <cellStyle name="Heading 3 2 2 5 5 3 3 2" xfId="13871" xr:uid="{00000000-0005-0000-0000-000010360000}"/>
    <cellStyle name="Heading 3 2 2 5 5 3 4" xfId="13872" xr:uid="{00000000-0005-0000-0000-000011360000}"/>
    <cellStyle name="Heading 3 2 2 5 5 3 4 2" xfId="13873" xr:uid="{00000000-0005-0000-0000-000012360000}"/>
    <cellStyle name="Heading 3 2 2 5 5 3 5" xfId="13874" xr:uid="{00000000-0005-0000-0000-000013360000}"/>
    <cellStyle name="Heading 3 2 2 5 5 3 6" xfId="13875" xr:uid="{00000000-0005-0000-0000-000014360000}"/>
    <cellStyle name="Heading 3 2 2 5 5 3 7" xfId="13876" xr:uid="{00000000-0005-0000-0000-000015360000}"/>
    <cellStyle name="Heading 3 2 2 5 5 4" xfId="13877" xr:uid="{00000000-0005-0000-0000-000016360000}"/>
    <cellStyle name="Heading 3 2 2 5 5 4 2" xfId="13878" xr:uid="{00000000-0005-0000-0000-000017360000}"/>
    <cellStyle name="Heading 3 2 2 5 5 4 2 2" xfId="13879" xr:uid="{00000000-0005-0000-0000-000018360000}"/>
    <cellStyle name="Heading 3 2 2 5 5 4 3" xfId="13880" xr:uid="{00000000-0005-0000-0000-000019360000}"/>
    <cellStyle name="Heading 3 2 2 5 5 4 3 2" xfId="13881" xr:uid="{00000000-0005-0000-0000-00001A360000}"/>
    <cellStyle name="Heading 3 2 2 5 5 4 4" xfId="13882" xr:uid="{00000000-0005-0000-0000-00001B360000}"/>
    <cellStyle name="Heading 3 2 2 5 5 4 4 2" xfId="13883" xr:uid="{00000000-0005-0000-0000-00001C360000}"/>
    <cellStyle name="Heading 3 2 2 5 5 4 5" xfId="13884" xr:uid="{00000000-0005-0000-0000-00001D360000}"/>
    <cellStyle name="Heading 3 2 2 5 5 4 6" xfId="13885" xr:uid="{00000000-0005-0000-0000-00001E360000}"/>
    <cellStyle name="Heading 3 2 2 5 5 4 7" xfId="13886" xr:uid="{00000000-0005-0000-0000-00001F360000}"/>
    <cellStyle name="Heading 3 2 2 5 5 5" xfId="13887" xr:uid="{00000000-0005-0000-0000-000020360000}"/>
    <cellStyle name="Heading 3 2 2 5 5 5 2" xfId="13888" xr:uid="{00000000-0005-0000-0000-000021360000}"/>
    <cellStyle name="Heading 3 2 2 5 5 5 2 2" xfId="13889" xr:uid="{00000000-0005-0000-0000-000022360000}"/>
    <cellStyle name="Heading 3 2 2 5 5 5 3" xfId="13890" xr:uid="{00000000-0005-0000-0000-000023360000}"/>
    <cellStyle name="Heading 3 2 2 5 5 5 3 2" xfId="13891" xr:uid="{00000000-0005-0000-0000-000024360000}"/>
    <cellStyle name="Heading 3 2 2 5 5 5 4" xfId="13892" xr:uid="{00000000-0005-0000-0000-000025360000}"/>
    <cellStyle name="Heading 3 2 2 5 5 5 5" xfId="13893" xr:uid="{00000000-0005-0000-0000-000026360000}"/>
    <cellStyle name="Heading 3 2 2 5 5 5 6" xfId="13894" xr:uid="{00000000-0005-0000-0000-000027360000}"/>
    <cellStyle name="Heading 3 2 2 5 5 6" xfId="13895" xr:uid="{00000000-0005-0000-0000-000028360000}"/>
    <cellStyle name="Heading 3 2 2 5 5 6 2" xfId="13896" xr:uid="{00000000-0005-0000-0000-000029360000}"/>
    <cellStyle name="Heading 3 2 2 5 6" xfId="13897" xr:uid="{00000000-0005-0000-0000-00002A360000}"/>
    <cellStyle name="Heading 3 2 2 5 6 2" xfId="13898" xr:uid="{00000000-0005-0000-0000-00002B360000}"/>
    <cellStyle name="Heading 3 2 2 5 6 2 2" xfId="13899" xr:uid="{00000000-0005-0000-0000-00002C360000}"/>
    <cellStyle name="Heading 3 2 2 5 6 2 2 2" xfId="13900" xr:uid="{00000000-0005-0000-0000-00002D360000}"/>
    <cellStyle name="Heading 3 2 2 5 6 2 2 2 2" xfId="13901" xr:uid="{00000000-0005-0000-0000-00002E360000}"/>
    <cellStyle name="Heading 3 2 2 5 6 2 2 3" xfId="13902" xr:uid="{00000000-0005-0000-0000-00002F360000}"/>
    <cellStyle name="Heading 3 2 2 5 6 2 2 3 2" xfId="13903" xr:uid="{00000000-0005-0000-0000-000030360000}"/>
    <cellStyle name="Heading 3 2 2 5 6 2 2 4" xfId="13904" xr:uid="{00000000-0005-0000-0000-000031360000}"/>
    <cellStyle name="Heading 3 2 2 5 6 2 2 4 2" xfId="13905" xr:uid="{00000000-0005-0000-0000-000032360000}"/>
    <cellStyle name="Heading 3 2 2 5 6 2 2 5" xfId="13906" xr:uid="{00000000-0005-0000-0000-000033360000}"/>
    <cellStyle name="Heading 3 2 2 5 6 2 2 6" xfId="13907" xr:uid="{00000000-0005-0000-0000-000034360000}"/>
    <cellStyle name="Heading 3 2 2 5 6 2 2 7" xfId="13908" xr:uid="{00000000-0005-0000-0000-000035360000}"/>
    <cellStyle name="Heading 3 2 2 5 6 2 3" xfId="13909" xr:uid="{00000000-0005-0000-0000-000036360000}"/>
    <cellStyle name="Heading 3 2 2 5 6 2 3 2" xfId="13910" xr:uid="{00000000-0005-0000-0000-000037360000}"/>
    <cellStyle name="Heading 3 2 2 5 6 2 3 2 2" xfId="13911" xr:uid="{00000000-0005-0000-0000-000038360000}"/>
    <cellStyle name="Heading 3 2 2 5 6 2 3 3" xfId="13912" xr:uid="{00000000-0005-0000-0000-000039360000}"/>
    <cellStyle name="Heading 3 2 2 5 6 2 3 3 2" xfId="13913" xr:uid="{00000000-0005-0000-0000-00003A360000}"/>
    <cellStyle name="Heading 3 2 2 5 6 2 3 4" xfId="13914" xr:uid="{00000000-0005-0000-0000-00003B360000}"/>
    <cellStyle name="Heading 3 2 2 5 6 2 3 4 2" xfId="13915" xr:uid="{00000000-0005-0000-0000-00003C360000}"/>
    <cellStyle name="Heading 3 2 2 5 6 2 3 5" xfId="13916" xr:uid="{00000000-0005-0000-0000-00003D360000}"/>
    <cellStyle name="Heading 3 2 2 5 6 2 3 6" xfId="13917" xr:uid="{00000000-0005-0000-0000-00003E360000}"/>
    <cellStyle name="Heading 3 2 2 5 6 2 3 7" xfId="13918" xr:uid="{00000000-0005-0000-0000-00003F360000}"/>
    <cellStyle name="Heading 3 2 2 5 6 2 4" xfId="13919" xr:uid="{00000000-0005-0000-0000-000040360000}"/>
    <cellStyle name="Heading 3 2 2 5 6 2 4 2" xfId="13920" xr:uid="{00000000-0005-0000-0000-000041360000}"/>
    <cellStyle name="Heading 3 2 2 5 6 2 4 2 2" xfId="13921" xr:uid="{00000000-0005-0000-0000-000042360000}"/>
    <cellStyle name="Heading 3 2 2 5 6 2 4 3" xfId="13922" xr:uid="{00000000-0005-0000-0000-000043360000}"/>
    <cellStyle name="Heading 3 2 2 5 6 2 4 3 2" xfId="13923" xr:uid="{00000000-0005-0000-0000-000044360000}"/>
    <cellStyle name="Heading 3 2 2 5 6 2 4 4" xfId="13924" xr:uid="{00000000-0005-0000-0000-000045360000}"/>
    <cellStyle name="Heading 3 2 2 5 6 2 4 5" xfId="13925" xr:uid="{00000000-0005-0000-0000-000046360000}"/>
    <cellStyle name="Heading 3 2 2 5 6 2 4 6" xfId="13926" xr:uid="{00000000-0005-0000-0000-000047360000}"/>
    <cellStyle name="Heading 3 2 2 5 6 2 5" xfId="13927" xr:uid="{00000000-0005-0000-0000-000048360000}"/>
    <cellStyle name="Heading 3 2 2 5 6 2 5 2" xfId="13928" xr:uid="{00000000-0005-0000-0000-000049360000}"/>
    <cellStyle name="Heading 3 2 2 5 6 3" xfId="13929" xr:uid="{00000000-0005-0000-0000-00004A360000}"/>
    <cellStyle name="Heading 3 2 2 5 6 3 2" xfId="13930" xr:uid="{00000000-0005-0000-0000-00004B360000}"/>
    <cellStyle name="Heading 3 2 2 5 6 3 2 2" xfId="13931" xr:uid="{00000000-0005-0000-0000-00004C360000}"/>
    <cellStyle name="Heading 3 2 2 5 6 3 3" xfId="13932" xr:uid="{00000000-0005-0000-0000-00004D360000}"/>
    <cellStyle name="Heading 3 2 2 5 6 3 3 2" xfId="13933" xr:uid="{00000000-0005-0000-0000-00004E360000}"/>
    <cellStyle name="Heading 3 2 2 5 6 3 4" xfId="13934" xr:uid="{00000000-0005-0000-0000-00004F360000}"/>
    <cellStyle name="Heading 3 2 2 5 6 3 4 2" xfId="13935" xr:uid="{00000000-0005-0000-0000-000050360000}"/>
    <cellStyle name="Heading 3 2 2 5 6 3 5" xfId="13936" xr:uid="{00000000-0005-0000-0000-000051360000}"/>
    <cellStyle name="Heading 3 2 2 5 6 3 6" xfId="13937" xr:uid="{00000000-0005-0000-0000-000052360000}"/>
    <cellStyle name="Heading 3 2 2 5 6 3 7" xfId="13938" xr:uid="{00000000-0005-0000-0000-000053360000}"/>
    <cellStyle name="Heading 3 2 2 5 6 4" xfId="13939" xr:uid="{00000000-0005-0000-0000-000054360000}"/>
    <cellStyle name="Heading 3 2 2 5 6 4 2" xfId="13940" xr:uid="{00000000-0005-0000-0000-000055360000}"/>
    <cellStyle name="Heading 3 2 2 5 6 4 2 2" xfId="13941" xr:uid="{00000000-0005-0000-0000-000056360000}"/>
    <cellStyle name="Heading 3 2 2 5 6 4 3" xfId="13942" xr:uid="{00000000-0005-0000-0000-000057360000}"/>
    <cellStyle name="Heading 3 2 2 5 6 4 3 2" xfId="13943" xr:uid="{00000000-0005-0000-0000-000058360000}"/>
    <cellStyle name="Heading 3 2 2 5 6 4 4" xfId="13944" xr:uid="{00000000-0005-0000-0000-000059360000}"/>
    <cellStyle name="Heading 3 2 2 5 6 4 4 2" xfId="13945" xr:uid="{00000000-0005-0000-0000-00005A360000}"/>
    <cellStyle name="Heading 3 2 2 5 6 4 5" xfId="13946" xr:uid="{00000000-0005-0000-0000-00005B360000}"/>
    <cellStyle name="Heading 3 2 2 5 6 4 6" xfId="13947" xr:uid="{00000000-0005-0000-0000-00005C360000}"/>
    <cellStyle name="Heading 3 2 2 5 6 4 7" xfId="13948" xr:uid="{00000000-0005-0000-0000-00005D360000}"/>
    <cellStyle name="Heading 3 2 2 5 6 5" xfId="13949" xr:uid="{00000000-0005-0000-0000-00005E360000}"/>
    <cellStyle name="Heading 3 2 2 5 6 5 2" xfId="13950" xr:uid="{00000000-0005-0000-0000-00005F360000}"/>
    <cellStyle name="Heading 3 2 2 5 6 5 2 2" xfId="13951" xr:uid="{00000000-0005-0000-0000-000060360000}"/>
    <cellStyle name="Heading 3 2 2 5 6 5 3" xfId="13952" xr:uid="{00000000-0005-0000-0000-000061360000}"/>
    <cellStyle name="Heading 3 2 2 5 6 5 3 2" xfId="13953" xr:uid="{00000000-0005-0000-0000-000062360000}"/>
    <cellStyle name="Heading 3 2 2 5 6 5 4" xfId="13954" xr:uid="{00000000-0005-0000-0000-000063360000}"/>
    <cellStyle name="Heading 3 2 2 5 6 5 5" xfId="13955" xr:uid="{00000000-0005-0000-0000-000064360000}"/>
    <cellStyle name="Heading 3 2 2 5 6 5 6" xfId="13956" xr:uid="{00000000-0005-0000-0000-000065360000}"/>
    <cellStyle name="Heading 3 2 2 5 6 6" xfId="13957" xr:uid="{00000000-0005-0000-0000-000066360000}"/>
    <cellStyle name="Heading 3 2 2 5 6 6 2" xfId="13958" xr:uid="{00000000-0005-0000-0000-000067360000}"/>
    <cellStyle name="Heading 3 2 2 5 7" xfId="13959" xr:uid="{00000000-0005-0000-0000-000068360000}"/>
    <cellStyle name="Heading 3 2 2 5 7 2" xfId="13960" xr:uid="{00000000-0005-0000-0000-000069360000}"/>
    <cellStyle name="Heading 3 2 2 5 7 2 2" xfId="13961" xr:uid="{00000000-0005-0000-0000-00006A360000}"/>
    <cellStyle name="Heading 3 2 2 5 7 2 2 2" xfId="13962" xr:uid="{00000000-0005-0000-0000-00006B360000}"/>
    <cellStyle name="Heading 3 2 2 5 7 2 2 2 2" xfId="13963" xr:uid="{00000000-0005-0000-0000-00006C360000}"/>
    <cellStyle name="Heading 3 2 2 5 7 2 2 3" xfId="13964" xr:uid="{00000000-0005-0000-0000-00006D360000}"/>
    <cellStyle name="Heading 3 2 2 5 7 2 2 3 2" xfId="13965" xr:uid="{00000000-0005-0000-0000-00006E360000}"/>
    <cellStyle name="Heading 3 2 2 5 7 2 2 4" xfId="13966" xr:uid="{00000000-0005-0000-0000-00006F360000}"/>
    <cellStyle name="Heading 3 2 2 5 7 2 2 4 2" xfId="13967" xr:uid="{00000000-0005-0000-0000-000070360000}"/>
    <cellStyle name="Heading 3 2 2 5 7 2 2 5" xfId="13968" xr:uid="{00000000-0005-0000-0000-000071360000}"/>
    <cellStyle name="Heading 3 2 2 5 7 2 2 6" xfId="13969" xr:uid="{00000000-0005-0000-0000-000072360000}"/>
    <cellStyle name="Heading 3 2 2 5 7 2 2 7" xfId="13970" xr:uid="{00000000-0005-0000-0000-000073360000}"/>
    <cellStyle name="Heading 3 2 2 5 7 2 3" xfId="13971" xr:uid="{00000000-0005-0000-0000-000074360000}"/>
    <cellStyle name="Heading 3 2 2 5 7 2 3 2" xfId="13972" xr:uid="{00000000-0005-0000-0000-000075360000}"/>
    <cellStyle name="Heading 3 2 2 5 7 2 3 2 2" xfId="13973" xr:uid="{00000000-0005-0000-0000-000076360000}"/>
    <cellStyle name="Heading 3 2 2 5 7 2 3 3" xfId="13974" xr:uid="{00000000-0005-0000-0000-000077360000}"/>
    <cellStyle name="Heading 3 2 2 5 7 2 3 3 2" xfId="13975" xr:uid="{00000000-0005-0000-0000-000078360000}"/>
    <cellStyle name="Heading 3 2 2 5 7 2 3 4" xfId="13976" xr:uid="{00000000-0005-0000-0000-000079360000}"/>
    <cellStyle name="Heading 3 2 2 5 7 2 3 4 2" xfId="13977" xr:uid="{00000000-0005-0000-0000-00007A360000}"/>
    <cellStyle name="Heading 3 2 2 5 7 2 3 5" xfId="13978" xr:uid="{00000000-0005-0000-0000-00007B360000}"/>
    <cellStyle name="Heading 3 2 2 5 7 2 3 6" xfId="13979" xr:uid="{00000000-0005-0000-0000-00007C360000}"/>
    <cellStyle name="Heading 3 2 2 5 7 2 3 7" xfId="13980" xr:uid="{00000000-0005-0000-0000-00007D360000}"/>
    <cellStyle name="Heading 3 2 2 5 7 2 4" xfId="13981" xr:uid="{00000000-0005-0000-0000-00007E360000}"/>
    <cellStyle name="Heading 3 2 2 5 7 2 4 2" xfId="13982" xr:uid="{00000000-0005-0000-0000-00007F360000}"/>
    <cellStyle name="Heading 3 2 2 5 7 2 4 2 2" xfId="13983" xr:uid="{00000000-0005-0000-0000-000080360000}"/>
    <cellStyle name="Heading 3 2 2 5 7 2 4 3" xfId="13984" xr:uid="{00000000-0005-0000-0000-000081360000}"/>
    <cellStyle name="Heading 3 2 2 5 7 2 4 3 2" xfId="13985" xr:uid="{00000000-0005-0000-0000-000082360000}"/>
    <cellStyle name="Heading 3 2 2 5 7 2 4 4" xfId="13986" xr:uid="{00000000-0005-0000-0000-000083360000}"/>
    <cellStyle name="Heading 3 2 2 5 7 2 4 5" xfId="13987" xr:uid="{00000000-0005-0000-0000-000084360000}"/>
    <cellStyle name="Heading 3 2 2 5 7 2 4 6" xfId="13988" xr:uid="{00000000-0005-0000-0000-000085360000}"/>
    <cellStyle name="Heading 3 2 2 5 7 2 5" xfId="13989" xr:uid="{00000000-0005-0000-0000-000086360000}"/>
    <cellStyle name="Heading 3 2 2 5 7 2 5 2" xfId="13990" xr:uid="{00000000-0005-0000-0000-000087360000}"/>
    <cellStyle name="Heading 3 2 2 5 7 3" xfId="13991" xr:uid="{00000000-0005-0000-0000-000088360000}"/>
    <cellStyle name="Heading 3 2 2 5 7 3 2" xfId="13992" xr:uid="{00000000-0005-0000-0000-000089360000}"/>
    <cellStyle name="Heading 3 2 2 5 7 3 2 2" xfId="13993" xr:uid="{00000000-0005-0000-0000-00008A360000}"/>
    <cellStyle name="Heading 3 2 2 5 7 3 3" xfId="13994" xr:uid="{00000000-0005-0000-0000-00008B360000}"/>
    <cellStyle name="Heading 3 2 2 5 7 3 3 2" xfId="13995" xr:uid="{00000000-0005-0000-0000-00008C360000}"/>
    <cellStyle name="Heading 3 2 2 5 7 3 4" xfId="13996" xr:uid="{00000000-0005-0000-0000-00008D360000}"/>
    <cellStyle name="Heading 3 2 2 5 7 3 4 2" xfId="13997" xr:uid="{00000000-0005-0000-0000-00008E360000}"/>
    <cellStyle name="Heading 3 2 2 5 7 3 5" xfId="13998" xr:uid="{00000000-0005-0000-0000-00008F360000}"/>
    <cellStyle name="Heading 3 2 2 5 7 3 6" xfId="13999" xr:uid="{00000000-0005-0000-0000-000090360000}"/>
    <cellStyle name="Heading 3 2 2 5 7 3 7" xfId="14000" xr:uid="{00000000-0005-0000-0000-000091360000}"/>
    <cellStyle name="Heading 3 2 2 5 7 4" xfId="14001" xr:uid="{00000000-0005-0000-0000-000092360000}"/>
    <cellStyle name="Heading 3 2 2 5 7 4 2" xfId="14002" xr:uid="{00000000-0005-0000-0000-000093360000}"/>
    <cellStyle name="Heading 3 2 2 5 7 4 2 2" xfId="14003" xr:uid="{00000000-0005-0000-0000-000094360000}"/>
    <cellStyle name="Heading 3 2 2 5 7 4 3" xfId="14004" xr:uid="{00000000-0005-0000-0000-000095360000}"/>
    <cellStyle name="Heading 3 2 2 5 7 4 3 2" xfId="14005" xr:uid="{00000000-0005-0000-0000-000096360000}"/>
    <cellStyle name="Heading 3 2 2 5 7 4 4" xfId="14006" xr:uid="{00000000-0005-0000-0000-000097360000}"/>
    <cellStyle name="Heading 3 2 2 5 7 4 4 2" xfId="14007" xr:uid="{00000000-0005-0000-0000-000098360000}"/>
    <cellStyle name="Heading 3 2 2 5 7 4 5" xfId="14008" xr:uid="{00000000-0005-0000-0000-000099360000}"/>
    <cellStyle name="Heading 3 2 2 5 7 4 6" xfId="14009" xr:uid="{00000000-0005-0000-0000-00009A360000}"/>
    <cellStyle name="Heading 3 2 2 5 7 4 7" xfId="14010" xr:uid="{00000000-0005-0000-0000-00009B360000}"/>
    <cellStyle name="Heading 3 2 2 5 7 5" xfId="14011" xr:uid="{00000000-0005-0000-0000-00009C360000}"/>
    <cellStyle name="Heading 3 2 2 5 7 5 2" xfId="14012" xr:uid="{00000000-0005-0000-0000-00009D360000}"/>
    <cellStyle name="Heading 3 2 2 5 7 5 2 2" xfId="14013" xr:uid="{00000000-0005-0000-0000-00009E360000}"/>
    <cellStyle name="Heading 3 2 2 5 7 5 3" xfId="14014" xr:uid="{00000000-0005-0000-0000-00009F360000}"/>
    <cellStyle name="Heading 3 2 2 5 7 5 3 2" xfId="14015" xr:uid="{00000000-0005-0000-0000-0000A0360000}"/>
    <cellStyle name="Heading 3 2 2 5 7 5 4" xfId="14016" xr:uid="{00000000-0005-0000-0000-0000A1360000}"/>
    <cellStyle name="Heading 3 2 2 5 7 5 5" xfId="14017" xr:uid="{00000000-0005-0000-0000-0000A2360000}"/>
    <cellStyle name="Heading 3 2 2 5 7 5 6" xfId="14018" xr:uid="{00000000-0005-0000-0000-0000A3360000}"/>
    <cellStyle name="Heading 3 2 2 5 7 6" xfId="14019" xr:uid="{00000000-0005-0000-0000-0000A4360000}"/>
    <cellStyle name="Heading 3 2 2 5 7 6 2" xfId="14020" xr:uid="{00000000-0005-0000-0000-0000A5360000}"/>
    <cellStyle name="Heading 3 2 2 5 8" xfId="14021" xr:uid="{00000000-0005-0000-0000-0000A6360000}"/>
    <cellStyle name="Heading 3 2 2 5 8 2" xfId="14022" xr:uid="{00000000-0005-0000-0000-0000A7360000}"/>
    <cellStyle name="Heading 3 2 2 5 8 2 2" xfId="14023" xr:uid="{00000000-0005-0000-0000-0000A8360000}"/>
    <cellStyle name="Heading 3 2 2 5 8 2 2 2" xfId="14024" xr:uid="{00000000-0005-0000-0000-0000A9360000}"/>
    <cellStyle name="Heading 3 2 2 5 8 2 2 2 2" xfId="14025" xr:uid="{00000000-0005-0000-0000-0000AA360000}"/>
    <cellStyle name="Heading 3 2 2 5 8 2 2 3" xfId="14026" xr:uid="{00000000-0005-0000-0000-0000AB360000}"/>
    <cellStyle name="Heading 3 2 2 5 8 2 2 3 2" xfId="14027" xr:uid="{00000000-0005-0000-0000-0000AC360000}"/>
    <cellStyle name="Heading 3 2 2 5 8 2 2 4" xfId="14028" xr:uid="{00000000-0005-0000-0000-0000AD360000}"/>
    <cellStyle name="Heading 3 2 2 5 8 2 2 4 2" xfId="14029" xr:uid="{00000000-0005-0000-0000-0000AE360000}"/>
    <cellStyle name="Heading 3 2 2 5 8 2 2 5" xfId="14030" xr:uid="{00000000-0005-0000-0000-0000AF360000}"/>
    <cellStyle name="Heading 3 2 2 5 8 2 2 6" xfId="14031" xr:uid="{00000000-0005-0000-0000-0000B0360000}"/>
    <cellStyle name="Heading 3 2 2 5 8 2 2 7" xfId="14032" xr:uid="{00000000-0005-0000-0000-0000B1360000}"/>
    <cellStyle name="Heading 3 2 2 5 8 2 3" xfId="14033" xr:uid="{00000000-0005-0000-0000-0000B2360000}"/>
    <cellStyle name="Heading 3 2 2 5 8 2 3 2" xfId="14034" xr:uid="{00000000-0005-0000-0000-0000B3360000}"/>
    <cellStyle name="Heading 3 2 2 5 8 2 3 2 2" xfId="14035" xr:uid="{00000000-0005-0000-0000-0000B4360000}"/>
    <cellStyle name="Heading 3 2 2 5 8 2 3 3" xfId="14036" xr:uid="{00000000-0005-0000-0000-0000B5360000}"/>
    <cellStyle name="Heading 3 2 2 5 8 2 3 3 2" xfId="14037" xr:uid="{00000000-0005-0000-0000-0000B6360000}"/>
    <cellStyle name="Heading 3 2 2 5 8 2 3 4" xfId="14038" xr:uid="{00000000-0005-0000-0000-0000B7360000}"/>
    <cellStyle name="Heading 3 2 2 5 8 2 3 4 2" xfId="14039" xr:uid="{00000000-0005-0000-0000-0000B8360000}"/>
    <cellStyle name="Heading 3 2 2 5 8 2 3 5" xfId="14040" xr:uid="{00000000-0005-0000-0000-0000B9360000}"/>
    <cellStyle name="Heading 3 2 2 5 8 2 3 6" xfId="14041" xr:uid="{00000000-0005-0000-0000-0000BA360000}"/>
    <cellStyle name="Heading 3 2 2 5 8 2 3 7" xfId="14042" xr:uid="{00000000-0005-0000-0000-0000BB360000}"/>
    <cellStyle name="Heading 3 2 2 5 8 2 4" xfId="14043" xr:uid="{00000000-0005-0000-0000-0000BC360000}"/>
    <cellStyle name="Heading 3 2 2 5 8 2 4 2" xfId="14044" xr:uid="{00000000-0005-0000-0000-0000BD360000}"/>
    <cellStyle name="Heading 3 2 2 5 8 2 4 2 2" xfId="14045" xr:uid="{00000000-0005-0000-0000-0000BE360000}"/>
    <cellStyle name="Heading 3 2 2 5 8 2 4 3" xfId="14046" xr:uid="{00000000-0005-0000-0000-0000BF360000}"/>
    <cellStyle name="Heading 3 2 2 5 8 2 4 3 2" xfId="14047" xr:uid="{00000000-0005-0000-0000-0000C0360000}"/>
    <cellStyle name="Heading 3 2 2 5 8 2 4 4" xfId="14048" xr:uid="{00000000-0005-0000-0000-0000C1360000}"/>
    <cellStyle name="Heading 3 2 2 5 8 2 4 5" xfId="14049" xr:uid="{00000000-0005-0000-0000-0000C2360000}"/>
    <cellStyle name="Heading 3 2 2 5 8 2 4 6" xfId="14050" xr:uid="{00000000-0005-0000-0000-0000C3360000}"/>
    <cellStyle name="Heading 3 2 2 5 8 2 5" xfId="14051" xr:uid="{00000000-0005-0000-0000-0000C4360000}"/>
    <cellStyle name="Heading 3 2 2 5 8 2 5 2" xfId="14052" xr:uid="{00000000-0005-0000-0000-0000C5360000}"/>
    <cellStyle name="Heading 3 2 2 5 8 3" xfId="14053" xr:uid="{00000000-0005-0000-0000-0000C6360000}"/>
    <cellStyle name="Heading 3 2 2 5 8 3 2" xfId="14054" xr:uid="{00000000-0005-0000-0000-0000C7360000}"/>
    <cellStyle name="Heading 3 2 2 5 8 3 2 2" xfId="14055" xr:uid="{00000000-0005-0000-0000-0000C8360000}"/>
    <cellStyle name="Heading 3 2 2 5 8 3 3" xfId="14056" xr:uid="{00000000-0005-0000-0000-0000C9360000}"/>
    <cellStyle name="Heading 3 2 2 5 8 3 3 2" xfId="14057" xr:uid="{00000000-0005-0000-0000-0000CA360000}"/>
    <cellStyle name="Heading 3 2 2 5 8 3 4" xfId="14058" xr:uid="{00000000-0005-0000-0000-0000CB360000}"/>
    <cellStyle name="Heading 3 2 2 5 8 3 4 2" xfId="14059" xr:uid="{00000000-0005-0000-0000-0000CC360000}"/>
    <cellStyle name="Heading 3 2 2 5 8 3 5" xfId="14060" xr:uid="{00000000-0005-0000-0000-0000CD360000}"/>
    <cellStyle name="Heading 3 2 2 5 8 3 6" xfId="14061" xr:uid="{00000000-0005-0000-0000-0000CE360000}"/>
    <cellStyle name="Heading 3 2 2 5 8 3 7" xfId="14062" xr:uid="{00000000-0005-0000-0000-0000CF360000}"/>
    <cellStyle name="Heading 3 2 2 5 8 4" xfId="14063" xr:uid="{00000000-0005-0000-0000-0000D0360000}"/>
    <cellStyle name="Heading 3 2 2 5 8 4 2" xfId="14064" xr:uid="{00000000-0005-0000-0000-0000D1360000}"/>
    <cellStyle name="Heading 3 2 2 5 8 4 2 2" xfId="14065" xr:uid="{00000000-0005-0000-0000-0000D2360000}"/>
    <cellStyle name="Heading 3 2 2 5 8 4 3" xfId="14066" xr:uid="{00000000-0005-0000-0000-0000D3360000}"/>
    <cellStyle name="Heading 3 2 2 5 8 4 3 2" xfId="14067" xr:uid="{00000000-0005-0000-0000-0000D4360000}"/>
    <cellStyle name="Heading 3 2 2 5 8 4 4" xfId="14068" xr:uid="{00000000-0005-0000-0000-0000D5360000}"/>
    <cellStyle name="Heading 3 2 2 5 8 4 4 2" xfId="14069" xr:uid="{00000000-0005-0000-0000-0000D6360000}"/>
    <cellStyle name="Heading 3 2 2 5 8 4 5" xfId="14070" xr:uid="{00000000-0005-0000-0000-0000D7360000}"/>
    <cellStyle name="Heading 3 2 2 5 8 4 6" xfId="14071" xr:uid="{00000000-0005-0000-0000-0000D8360000}"/>
    <cellStyle name="Heading 3 2 2 5 8 4 7" xfId="14072" xr:uid="{00000000-0005-0000-0000-0000D9360000}"/>
    <cellStyle name="Heading 3 2 2 5 8 5" xfId="14073" xr:uid="{00000000-0005-0000-0000-0000DA360000}"/>
    <cellStyle name="Heading 3 2 2 5 8 5 2" xfId="14074" xr:uid="{00000000-0005-0000-0000-0000DB360000}"/>
    <cellStyle name="Heading 3 2 2 5 8 5 2 2" xfId="14075" xr:uid="{00000000-0005-0000-0000-0000DC360000}"/>
    <cellStyle name="Heading 3 2 2 5 8 5 3" xfId="14076" xr:uid="{00000000-0005-0000-0000-0000DD360000}"/>
    <cellStyle name="Heading 3 2 2 5 8 5 3 2" xfId="14077" xr:uid="{00000000-0005-0000-0000-0000DE360000}"/>
    <cellStyle name="Heading 3 2 2 5 8 5 4" xfId="14078" xr:uid="{00000000-0005-0000-0000-0000DF360000}"/>
    <cellStyle name="Heading 3 2 2 5 8 5 5" xfId="14079" xr:uid="{00000000-0005-0000-0000-0000E0360000}"/>
    <cellStyle name="Heading 3 2 2 5 8 5 6" xfId="14080" xr:uid="{00000000-0005-0000-0000-0000E1360000}"/>
    <cellStyle name="Heading 3 2 2 5 8 6" xfId="14081" xr:uid="{00000000-0005-0000-0000-0000E2360000}"/>
    <cellStyle name="Heading 3 2 2 5 8 6 2" xfId="14082" xr:uid="{00000000-0005-0000-0000-0000E3360000}"/>
    <cellStyle name="Heading 3 2 2 5 9" xfId="14083" xr:uid="{00000000-0005-0000-0000-0000E4360000}"/>
    <cellStyle name="Heading 3 2 2 5 9 2" xfId="14084" xr:uid="{00000000-0005-0000-0000-0000E5360000}"/>
    <cellStyle name="Heading 3 2 2 5 9 2 2" xfId="14085" xr:uid="{00000000-0005-0000-0000-0000E6360000}"/>
    <cellStyle name="Heading 3 2 2 5 9 2 2 2" xfId="14086" xr:uid="{00000000-0005-0000-0000-0000E7360000}"/>
    <cellStyle name="Heading 3 2 2 5 9 2 3" xfId="14087" xr:uid="{00000000-0005-0000-0000-0000E8360000}"/>
    <cellStyle name="Heading 3 2 2 5 9 2 3 2" xfId="14088" xr:uid="{00000000-0005-0000-0000-0000E9360000}"/>
    <cellStyle name="Heading 3 2 2 5 9 2 4" xfId="14089" xr:uid="{00000000-0005-0000-0000-0000EA360000}"/>
    <cellStyle name="Heading 3 2 2 5 9 2 4 2" xfId="14090" xr:uid="{00000000-0005-0000-0000-0000EB360000}"/>
    <cellStyle name="Heading 3 2 2 5 9 2 5" xfId="14091" xr:uid="{00000000-0005-0000-0000-0000EC360000}"/>
    <cellStyle name="Heading 3 2 2 5 9 2 6" xfId="14092" xr:uid="{00000000-0005-0000-0000-0000ED360000}"/>
    <cellStyle name="Heading 3 2 2 5 9 2 7" xfId="14093" xr:uid="{00000000-0005-0000-0000-0000EE360000}"/>
    <cellStyle name="Heading 3 2 2 5 9 3" xfId="14094" xr:uid="{00000000-0005-0000-0000-0000EF360000}"/>
    <cellStyle name="Heading 3 2 2 5 9 3 2" xfId="14095" xr:uid="{00000000-0005-0000-0000-0000F0360000}"/>
    <cellStyle name="Heading 3 2 2 5 9 3 2 2" xfId="14096" xr:uid="{00000000-0005-0000-0000-0000F1360000}"/>
    <cellStyle name="Heading 3 2 2 5 9 3 3" xfId="14097" xr:uid="{00000000-0005-0000-0000-0000F2360000}"/>
    <cellStyle name="Heading 3 2 2 5 9 3 3 2" xfId="14098" xr:uid="{00000000-0005-0000-0000-0000F3360000}"/>
    <cellStyle name="Heading 3 2 2 5 9 3 4" xfId="14099" xr:uid="{00000000-0005-0000-0000-0000F4360000}"/>
    <cellStyle name="Heading 3 2 2 5 9 3 4 2" xfId="14100" xr:uid="{00000000-0005-0000-0000-0000F5360000}"/>
    <cellStyle name="Heading 3 2 2 5 9 3 5" xfId="14101" xr:uid="{00000000-0005-0000-0000-0000F6360000}"/>
    <cellStyle name="Heading 3 2 2 5 9 3 6" xfId="14102" xr:uid="{00000000-0005-0000-0000-0000F7360000}"/>
    <cellStyle name="Heading 3 2 2 5 9 3 7" xfId="14103" xr:uid="{00000000-0005-0000-0000-0000F8360000}"/>
    <cellStyle name="Heading 3 2 2 5 9 4" xfId="14104" xr:uid="{00000000-0005-0000-0000-0000F9360000}"/>
    <cellStyle name="Heading 3 2 2 5 9 4 2" xfId="14105" xr:uid="{00000000-0005-0000-0000-0000FA360000}"/>
    <cellStyle name="Heading 3 2 2 5 9 4 2 2" xfId="14106" xr:uid="{00000000-0005-0000-0000-0000FB360000}"/>
    <cellStyle name="Heading 3 2 2 5 9 4 3" xfId="14107" xr:uid="{00000000-0005-0000-0000-0000FC360000}"/>
    <cellStyle name="Heading 3 2 2 5 9 4 3 2" xfId="14108" xr:uid="{00000000-0005-0000-0000-0000FD360000}"/>
    <cellStyle name="Heading 3 2 2 5 9 4 4" xfId="14109" xr:uid="{00000000-0005-0000-0000-0000FE360000}"/>
    <cellStyle name="Heading 3 2 2 5 9 4 5" xfId="14110" xr:uid="{00000000-0005-0000-0000-0000FF360000}"/>
    <cellStyle name="Heading 3 2 2 5 9 4 6" xfId="14111" xr:uid="{00000000-0005-0000-0000-000000370000}"/>
    <cellStyle name="Heading 3 2 2 5 9 5" xfId="14112" xr:uid="{00000000-0005-0000-0000-000001370000}"/>
    <cellStyle name="Heading 3 2 2 5 9 5 2" xfId="14113" xr:uid="{00000000-0005-0000-0000-000002370000}"/>
    <cellStyle name="Heading 3 2 2 6" xfId="14114" xr:uid="{00000000-0005-0000-0000-000003370000}"/>
    <cellStyle name="Heading 3 2 2 6 2" xfId="14115" xr:uid="{00000000-0005-0000-0000-000004370000}"/>
    <cellStyle name="Heading 3 2 2 6 2 2" xfId="14116" xr:uid="{00000000-0005-0000-0000-000005370000}"/>
    <cellStyle name="Heading 3 2 2 6 3" xfId="14117" xr:uid="{00000000-0005-0000-0000-000006370000}"/>
    <cellStyle name="Heading 3 2 2 6 3 2" xfId="14118" xr:uid="{00000000-0005-0000-0000-000007370000}"/>
    <cellStyle name="Heading 3 2 2 6 4" xfId="14119" xr:uid="{00000000-0005-0000-0000-000008370000}"/>
    <cellStyle name="Heading 3 2 2 6 4 2" xfId="14120" xr:uid="{00000000-0005-0000-0000-000009370000}"/>
    <cellStyle name="Heading 3 2 2 6 5" xfId="14121" xr:uid="{00000000-0005-0000-0000-00000A370000}"/>
    <cellStyle name="Heading 3 2 2 6 6" xfId="14122" xr:uid="{00000000-0005-0000-0000-00000B370000}"/>
    <cellStyle name="Heading 3 2 2 6 7" xfId="14123" xr:uid="{00000000-0005-0000-0000-00000C370000}"/>
    <cellStyle name="Heading 3 2 2 6 8" xfId="14124" xr:uid="{00000000-0005-0000-0000-00000D370000}"/>
    <cellStyle name="Heading 3 2 2 7" xfId="14125" xr:uid="{00000000-0005-0000-0000-00000E370000}"/>
    <cellStyle name="Heading 3 2 2 7 2" xfId="14126" xr:uid="{00000000-0005-0000-0000-00000F370000}"/>
    <cellStyle name="Heading 3 2 2 7 2 2" xfId="14127" xr:uid="{00000000-0005-0000-0000-000010370000}"/>
    <cellStyle name="Heading 3 2 2 7 3" xfId="14128" xr:uid="{00000000-0005-0000-0000-000011370000}"/>
    <cellStyle name="Heading 3 2 2 7 3 2" xfId="14129" xr:uid="{00000000-0005-0000-0000-000012370000}"/>
    <cellStyle name="Heading 3 2 2 7 4" xfId="14130" xr:uid="{00000000-0005-0000-0000-000013370000}"/>
    <cellStyle name="Heading 3 2 2 7 4 2" xfId="14131" xr:uid="{00000000-0005-0000-0000-000014370000}"/>
    <cellStyle name="Heading 3 2 2 7 5" xfId="14132" xr:uid="{00000000-0005-0000-0000-000015370000}"/>
    <cellStyle name="Heading 3 2 2 7 6" xfId="14133" xr:uid="{00000000-0005-0000-0000-000016370000}"/>
    <cellStyle name="Heading 3 2 2 7 7" xfId="14134" xr:uid="{00000000-0005-0000-0000-000017370000}"/>
    <cellStyle name="Heading 3 2 2 8" xfId="14135" xr:uid="{00000000-0005-0000-0000-000018370000}"/>
    <cellStyle name="Heading 3 2 2 8 2" xfId="14136" xr:uid="{00000000-0005-0000-0000-000019370000}"/>
    <cellStyle name="Heading 3 2 2 8 2 2" xfId="14137" xr:uid="{00000000-0005-0000-0000-00001A370000}"/>
    <cellStyle name="Heading 3 2 2 8 3" xfId="14138" xr:uid="{00000000-0005-0000-0000-00001B370000}"/>
    <cellStyle name="Heading 3 2 2 8 3 2" xfId="14139" xr:uid="{00000000-0005-0000-0000-00001C370000}"/>
    <cellStyle name="Heading 3 2 2 8 4" xfId="14140" xr:uid="{00000000-0005-0000-0000-00001D370000}"/>
    <cellStyle name="Heading 3 2 2 8 5" xfId="14141" xr:uid="{00000000-0005-0000-0000-00001E370000}"/>
    <cellStyle name="Heading 3 2 2 8 6" xfId="14142" xr:uid="{00000000-0005-0000-0000-00001F370000}"/>
    <cellStyle name="Heading 3 2 2 9" xfId="14143" xr:uid="{00000000-0005-0000-0000-000020370000}"/>
    <cellStyle name="Heading 3 2 2_BS Summary" xfId="14144" xr:uid="{00000000-0005-0000-0000-000021370000}"/>
    <cellStyle name="Heading 3 2 3" xfId="14145" xr:uid="{00000000-0005-0000-0000-000022370000}"/>
    <cellStyle name="Heading 3 2 3 2" xfId="14146" xr:uid="{00000000-0005-0000-0000-000023370000}"/>
    <cellStyle name="Heading 3 2 3 2 10" xfId="14147" xr:uid="{00000000-0005-0000-0000-000024370000}"/>
    <cellStyle name="Heading 3 2 3 2 10 2" xfId="14148" xr:uid="{00000000-0005-0000-0000-000025370000}"/>
    <cellStyle name="Heading 3 2 3 2 10 2 2" xfId="14149" xr:uid="{00000000-0005-0000-0000-000026370000}"/>
    <cellStyle name="Heading 3 2 3 2 10 3" xfId="14150" xr:uid="{00000000-0005-0000-0000-000027370000}"/>
    <cellStyle name="Heading 3 2 3 2 10 3 2" xfId="14151" xr:uid="{00000000-0005-0000-0000-000028370000}"/>
    <cellStyle name="Heading 3 2 3 2 10 4" xfId="14152" xr:uid="{00000000-0005-0000-0000-000029370000}"/>
    <cellStyle name="Heading 3 2 3 2 10 4 2" xfId="14153" xr:uid="{00000000-0005-0000-0000-00002A370000}"/>
    <cellStyle name="Heading 3 2 3 2 10 5" xfId="14154" xr:uid="{00000000-0005-0000-0000-00002B370000}"/>
    <cellStyle name="Heading 3 2 3 2 10 6" xfId="14155" xr:uid="{00000000-0005-0000-0000-00002C370000}"/>
    <cellStyle name="Heading 3 2 3 2 10 7" xfId="14156" xr:uid="{00000000-0005-0000-0000-00002D370000}"/>
    <cellStyle name="Heading 3 2 3 2 10 8" xfId="14157" xr:uid="{00000000-0005-0000-0000-00002E370000}"/>
    <cellStyle name="Heading 3 2 3 2 11" xfId="14158" xr:uid="{00000000-0005-0000-0000-00002F370000}"/>
    <cellStyle name="Heading 3 2 3 2 11 2" xfId="14159" xr:uid="{00000000-0005-0000-0000-000030370000}"/>
    <cellStyle name="Heading 3 2 3 2 11 2 2" xfId="14160" xr:uid="{00000000-0005-0000-0000-000031370000}"/>
    <cellStyle name="Heading 3 2 3 2 11 3" xfId="14161" xr:uid="{00000000-0005-0000-0000-000032370000}"/>
    <cellStyle name="Heading 3 2 3 2 11 3 2" xfId="14162" xr:uid="{00000000-0005-0000-0000-000033370000}"/>
    <cellStyle name="Heading 3 2 3 2 11 4" xfId="14163" xr:uid="{00000000-0005-0000-0000-000034370000}"/>
    <cellStyle name="Heading 3 2 3 2 11 4 2" xfId="14164" xr:uid="{00000000-0005-0000-0000-000035370000}"/>
    <cellStyle name="Heading 3 2 3 2 11 5" xfId="14165" xr:uid="{00000000-0005-0000-0000-000036370000}"/>
    <cellStyle name="Heading 3 2 3 2 11 6" xfId="14166" xr:uid="{00000000-0005-0000-0000-000037370000}"/>
    <cellStyle name="Heading 3 2 3 2 11 7" xfId="14167" xr:uid="{00000000-0005-0000-0000-000038370000}"/>
    <cellStyle name="Heading 3 2 3 2 12" xfId="14168" xr:uid="{00000000-0005-0000-0000-000039370000}"/>
    <cellStyle name="Heading 3 2 3 2 12 2" xfId="14169" xr:uid="{00000000-0005-0000-0000-00003A370000}"/>
    <cellStyle name="Heading 3 2 3 2 12 2 2" xfId="14170" xr:uid="{00000000-0005-0000-0000-00003B370000}"/>
    <cellStyle name="Heading 3 2 3 2 12 3" xfId="14171" xr:uid="{00000000-0005-0000-0000-00003C370000}"/>
    <cellStyle name="Heading 3 2 3 2 12 3 2" xfId="14172" xr:uid="{00000000-0005-0000-0000-00003D370000}"/>
    <cellStyle name="Heading 3 2 3 2 12 4" xfId="14173" xr:uid="{00000000-0005-0000-0000-00003E370000}"/>
    <cellStyle name="Heading 3 2 3 2 12 5" xfId="14174" xr:uid="{00000000-0005-0000-0000-00003F370000}"/>
    <cellStyle name="Heading 3 2 3 2 12 6" xfId="14175" xr:uid="{00000000-0005-0000-0000-000040370000}"/>
    <cellStyle name="Heading 3 2 3 2 13" xfId="14176" xr:uid="{00000000-0005-0000-0000-000041370000}"/>
    <cellStyle name="Heading 3 2 3 2 14" xfId="14177" xr:uid="{00000000-0005-0000-0000-000042370000}"/>
    <cellStyle name="Heading 3 2 3 2 2" xfId="14178" xr:uid="{00000000-0005-0000-0000-000043370000}"/>
    <cellStyle name="Heading 3 2 3 2 2 10" xfId="14179" xr:uid="{00000000-0005-0000-0000-000044370000}"/>
    <cellStyle name="Heading 3 2 3 2 2 10 2" xfId="14180" xr:uid="{00000000-0005-0000-0000-000045370000}"/>
    <cellStyle name="Heading 3 2 3 2 2 10 2 2" xfId="14181" xr:uid="{00000000-0005-0000-0000-000046370000}"/>
    <cellStyle name="Heading 3 2 3 2 2 10 3" xfId="14182" xr:uid="{00000000-0005-0000-0000-000047370000}"/>
    <cellStyle name="Heading 3 2 3 2 2 10 3 2" xfId="14183" xr:uid="{00000000-0005-0000-0000-000048370000}"/>
    <cellStyle name="Heading 3 2 3 2 2 10 4" xfId="14184" xr:uid="{00000000-0005-0000-0000-000049370000}"/>
    <cellStyle name="Heading 3 2 3 2 2 10 5" xfId="14185" xr:uid="{00000000-0005-0000-0000-00004A370000}"/>
    <cellStyle name="Heading 3 2 3 2 2 10 6" xfId="14186" xr:uid="{00000000-0005-0000-0000-00004B370000}"/>
    <cellStyle name="Heading 3 2 3 2 2 11" xfId="14187" xr:uid="{00000000-0005-0000-0000-00004C370000}"/>
    <cellStyle name="Heading 3 2 3 2 2 11 2" xfId="14188" xr:uid="{00000000-0005-0000-0000-00004D370000}"/>
    <cellStyle name="Heading 3 2 3 2 2 12" xfId="14189" xr:uid="{00000000-0005-0000-0000-00004E370000}"/>
    <cellStyle name="Heading 3 2 3 2 2 2" xfId="14190" xr:uid="{00000000-0005-0000-0000-00004F370000}"/>
    <cellStyle name="Heading 3 2 3 2 2 2 2" xfId="14191" xr:uid="{00000000-0005-0000-0000-000050370000}"/>
    <cellStyle name="Heading 3 2 3 2 2 2 2 2" xfId="14192" xr:uid="{00000000-0005-0000-0000-000051370000}"/>
    <cellStyle name="Heading 3 2 3 2 2 2 2 2 2" xfId="14193" xr:uid="{00000000-0005-0000-0000-000052370000}"/>
    <cellStyle name="Heading 3 2 3 2 2 2 2 2 2 2" xfId="14194" xr:uid="{00000000-0005-0000-0000-000053370000}"/>
    <cellStyle name="Heading 3 2 3 2 2 2 2 2 3" xfId="14195" xr:uid="{00000000-0005-0000-0000-000054370000}"/>
    <cellStyle name="Heading 3 2 3 2 2 2 2 2 3 2" xfId="14196" xr:uid="{00000000-0005-0000-0000-000055370000}"/>
    <cellStyle name="Heading 3 2 3 2 2 2 2 2 4" xfId="14197" xr:uid="{00000000-0005-0000-0000-000056370000}"/>
    <cellStyle name="Heading 3 2 3 2 2 2 2 2 4 2" xfId="14198" xr:uid="{00000000-0005-0000-0000-000057370000}"/>
    <cellStyle name="Heading 3 2 3 2 2 2 2 2 5" xfId="14199" xr:uid="{00000000-0005-0000-0000-000058370000}"/>
    <cellStyle name="Heading 3 2 3 2 2 2 2 2 6" xfId="14200" xr:uid="{00000000-0005-0000-0000-000059370000}"/>
    <cellStyle name="Heading 3 2 3 2 2 2 2 2 7" xfId="14201" xr:uid="{00000000-0005-0000-0000-00005A370000}"/>
    <cellStyle name="Heading 3 2 3 2 2 2 2 3" xfId="14202" xr:uid="{00000000-0005-0000-0000-00005B370000}"/>
    <cellStyle name="Heading 3 2 3 2 2 2 2 3 2" xfId="14203" xr:uid="{00000000-0005-0000-0000-00005C370000}"/>
    <cellStyle name="Heading 3 2 3 2 2 2 2 3 2 2" xfId="14204" xr:uid="{00000000-0005-0000-0000-00005D370000}"/>
    <cellStyle name="Heading 3 2 3 2 2 2 2 3 3" xfId="14205" xr:uid="{00000000-0005-0000-0000-00005E370000}"/>
    <cellStyle name="Heading 3 2 3 2 2 2 2 3 3 2" xfId="14206" xr:uid="{00000000-0005-0000-0000-00005F370000}"/>
    <cellStyle name="Heading 3 2 3 2 2 2 2 3 4" xfId="14207" xr:uid="{00000000-0005-0000-0000-000060370000}"/>
    <cellStyle name="Heading 3 2 3 2 2 2 2 3 4 2" xfId="14208" xr:uid="{00000000-0005-0000-0000-000061370000}"/>
    <cellStyle name="Heading 3 2 3 2 2 2 2 3 5" xfId="14209" xr:uid="{00000000-0005-0000-0000-000062370000}"/>
    <cellStyle name="Heading 3 2 3 2 2 2 2 3 6" xfId="14210" xr:uid="{00000000-0005-0000-0000-000063370000}"/>
    <cellStyle name="Heading 3 2 3 2 2 2 2 3 7" xfId="14211" xr:uid="{00000000-0005-0000-0000-000064370000}"/>
    <cellStyle name="Heading 3 2 3 2 2 2 2 4" xfId="14212" xr:uid="{00000000-0005-0000-0000-000065370000}"/>
    <cellStyle name="Heading 3 2 3 2 2 2 2 4 2" xfId="14213" xr:uid="{00000000-0005-0000-0000-000066370000}"/>
    <cellStyle name="Heading 3 2 3 2 2 2 2 4 2 2" xfId="14214" xr:uid="{00000000-0005-0000-0000-000067370000}"/>
    <cellStyle name="Heading 3 2 3 2 2 2 2 4 3" xfId="14215" xr:uid="{00000000-0005-0000-0000-000068370000}"/>
    <cellStyle name="Heading 3 2 3 2 2 2 2 4 3 2" xfId="14216" xr:uid="{00000000-0005-0000-0000-000069370000}"/>
    <cellStyle name="Heading 3 2 3 2 2 2 2 4 4" xfId="14217" xr:uid="{00000000-0005-0000-0000-00006A370000}"/>
    <cellStyle name="Heading 3 2 3 2 2 2 2 4 5" xfId="14218" xr:uid="{00000000-0005-0000-0000-00006B370000}"/>
    <cellStyle name="Heading 3 2 3 2 2 2 2 4 6" xfId="14219" xr:uid="{00000000-0005-0000-0000-00006C370000}"/>
    <cellStyle name="Heading 3 2 3 2 2 2 2 5" xfId="14220" xr:uid="{00000000-0005-0000-0000-00006D370000}"/>
    <cellStyle name="Heading 3 2 3 2 2 2 2 5 2" xfId="14221" xr:uid="{00000000-0005-0000-0000-00006E370000}"/>
    <cellStyle name="Heading 3 2 3 2 2 2 3" xfId="14222" xr:uid="{00000000-0005-0000-0000-00006F370000}"/>
    <cellStyle name="Heading 3 2 3 2 2 2 3 2" xfId="14223" xr:uid="{00000000-0005-0000-0000-000070370000}"/>
    <cellStyle name="Heading 3 2 3 2 2 2 3 2 2" xfId="14224" xr:uid="{00000000-0005-0000-0000-000071370000}"/>
    <cellStyle name="Heading 3 2 3 2 2 2 3 3" xfId="14225" xr:uid="{00000000-0005-0000-0000-000072370000}"/>
    <cellStyle name="Heading 3 2 3 2 2 2 3 3 2" xfId="14226" xr:uid="{00000000-0005-0000-0000-000073370000}"/>
    <cellStyle name="Heading 3 2 3 2 2 2 3 4" xfId="14227" xr:uid="{00000000-0005-0000-0000-000074370000}"/>
    <cellStyle name="Heading 3 2 3 2 2 2 3 4 2" xfId="14228" xr:uid="{00000000-0005-0000-0000-000075370000}"/>
    <cellStyle name="Heading 3 2 3 2 2 2 3 5" xfId="14229" xr:uid="{00000000-0005-0000-0000-000076370000}"/>
    <cellStyle name="Heading 3 2 3 2 2 2 3 6" xfId="14230" xr:uid="{00000000-0005-0000-0000-000077370000}"/>
    <cellStyle name="Heading 3 2 3 2 2 2 3 7" xfId="14231" xr:uid="{00000000-0005-0000-0000-000078370000}"/>
    <cellStyle name="Heading 3 2 3 2 2 2 4" xfId="14232" xr:uid="{00000000-0005-0000-0000-000079370000}"/>
    <cellStyle name="Heading 3 2 3 2 2 2 4 2" xfId="14233" xr:uid="{00000000-0005-0000-0000-00007A370000}"/>
    <cellStyle name="Heading 3 2 3 2 2 2 4 2 2" xfId="14234" xr:uid="{00000000-0005-0000-0000-00007B370000}"/>
    <cellStyle name="Heading 3 2 3 2 2 2 4 3" xfId="14235" xr:uid="{00000000-0005-0000-0000-00007C370000}"/>
    <cellStyle name="Heading 3 2 3 2 2 2 4 3 2" xfId="14236" xr:uid="{00000000-0005-0000-0000-00007D370000}"/>
    <cellStyle name="Heading 3 2 3 2 2 2 4 4" xfId="14237" xr:uid="{00000000-0005-0000-0000-00007E370000}"/>
    <cellStyle name="Heading 3 2 3 2 2 2 4 4 2" xfId="14238" xr:uid="{00000000-0005-0000-0000-00007F370000}"/>
    <cellStyle name="Heading 3 2 3 2 2 2 4 5" xfId="14239" xr:uid="{00000000-0005-0000-0000-000080370000}"/>
    <cellStyle name="Heading 3 2 3 2 2 2 4 6" xfId="14240" xr:uid="{00000000-0005-0000-0000-000081370000}"/>
    <cellStyle name="Heading 3 2 3 2 2 2 4 7" xfId="14241" xr:uid="{00000000-0005-0000-0000-000082370000}"/>
    <cellStyle name="Heading 3 2 3 2 2 2 5" xfId="14242" xr:uid="{00000000-0005-0000-0000-000083370000}"/>
    <cellStyle name="Heading 3 2 3 2 2 2 5 2" xfId="14243" xr:uid="{00000000-0005-0000-0000-000084370000}"/>
    <cellStyle name="Heading 3 2 3 2 2 2 5 2 2" xfId="14244" xr:uid="{00000000-0005-0000-0000-000085370000}"/>
    <cellStyle name="Heading 3 2 3 2 2 2 5 3" xfId="14245" xr:uid="{00000000-0005-0000-0000-000086370000}"/>
    <cellStyle name="Heading 3 2 3 2 2 2 5 3 2" xfId="14246" xr:uid="{00000000-0005-0000-0000-000087370000}"/>
    <cellStyle name="Heading 3 2 3 2 2 2 5 4" xfId="14247" xr:uid="{00000000-0005-0000-0000-000088370000}"/>
    <cellStyle name="Heading 3 2 3 2 2 2 5 5" xfId="14248" xr:uid="{00000000-0005-0000-0000-000089370000}"/>
    <cellStyle name="Heading 3 2 3 2 2 2 5 6" xfId="14249" xr:uid="{00000000-0005-0000-0000-00008A370000}"/>
    <cellStyle name="Heading 3 2 3 2 2 2 6" xfId="14250" xr:uid="{00000000-0005-0000-0000-00008B370000}"/>
    <cellStyle name="Heading 3 2 3 2 2 2 6 2" xfId="14251" xr:uid="{00000000-0005-0000-0000-00008C370000}"/>
    <cellStyle name="Heading 3 2 3 2 2 3" xfId="14252" xr:uid="{00000000-0005-0000-0000-00008D370000}"/>
    <cellStyle name="Heading 3 2 3 2 2 3 2" xfId="14253" xr:uid="{00000000-0005-0000-0000-00008E370000}"/>
    <cellStyle name="Heading 3 2 3 2 2 3 2 2" xfId="14254" xr:uid="{00000000-0005-0000-0000-00008F370000}"/>
    <cellStyle name="Heading 3 2 3 2 2 3 2 2 2" xfId="14255" xr:uid="{00000000-0005-0000-0000-000090370000}"/>
    <cellStyle name="Heading 3 2 3 2 2 3 2 2 2 2" xfId="14256" xr:uid="{00000000-0005-0000-0000-000091370000}"/>
    <cellStyle name="Heading 3 2 3 2 2 3 2 2 3" xfId="14257" xr:uid="{00000000-0005-0000-0000-000092370000}"/>
    <cellStyle name="Heading 3 2 3 2 2 3 2 2 3 2" xfId="14258" xr:uid="{00000000-0005-0000-0000-000093370000}"/>
    <cellStyle name="Heading 3 2 3 2 2 3 2 2 4" xfId="14259" xr:uid="{00000000-0005-0000-0000-000094370000}"/>
    <cellStyle name="Heading 3 2 3 2 2 3 2 2 4 2" xfId="14260" xr:uid="{00000000-0005-0000-0000-000095370000}"/>
    <cellStyle name="Heading 3 2 3 2 2 3 2 2 5" xfId="14261" xr:uid="{00000000-0005-0000-0000-000096370000}"/>
    <cellStyle name="Heading 3 2 3 2 2 3 2 2 6" xfId="14262" xr:uid="{00000000-0005-0000-0000-000097370000}"/>
    <cellStyle name="Heading 3 2 3 2 2 3 2 2 7" xfId="14263" xr:uid="{00000000-0005-0000-0000-000098370000}"/>
    <cellStyle name="Heading 3 2 3 2 2 3 2 3" xfId="14264" xr:uid="{00000000-0005-0000-0000-000099370000}"/>
    <cellStyle name="Heading 3 2 3 2 2 3 2 3 2" xfId="14265" xr:uid="{00000000-0005-0000-0000-00009A370000}"/>
    <cellStyle name="Heading 3 2 3 2 2 3 2 3 2 2" xfId="14266" xr:uid="{00000000-0005-0000-0000-00009B370000}"/>
    <cellStyle name="Heading 3 2 3 2 2 3 2 3 3" xfId="14267" xr:uid="{00000000-0005-0000-0000-00009C370000}"/>
    <cellStyle name="Heading 3 2 3 2 2 3 2 3 3 2" xfId="14268" xr:uid="{00000000-0005-0000-0000-00009D370000}"/>
    <cellStyle name="Heading 3 2 3 2 2 3 2 3 4" xfId="14269" xr:uid="{00000000-0005-0000-0000-00009E370000}"/>
    <cellStyle name="Heading 3 2 3 2 2 3 2 3 4 2" xfId="14270" xr:uid="{00000000-0005-0000-0000-00009F370000}"/>
    <cellStyle name="Heading 3 2 3 2 2 3 2 3 5" xfId="14271" xr:uid="{00000000-0005-0000-0000-0000A0370000}"/>
    <cellStyle name="Heading 3 2 3 2 2 3 2 3 6" xfId="14272" xr:uid="{00000000-0005-0000-0000-0000A1370000}"/>
    <cellStyle name="Heading 3 2 3 2 2 3 2 3 7" xfId="14273" xr:uid="{00000000-0005-0000-0000-0000A2370000}"/>
    <cellStyle name="Heading 3 2 3 2 2 3 2 4" xfId="14274" xr:uid="{00000000-0005-0000-0000-0000A3370000}"/>
    <cellStyle name="Heading 3 2 3 2 2 3 2 4 2" xfId="14275" xr:uid="{00000000-0005-0000-0000-0000A4370000}"/>
    <cellStyle name="Heading 3 2 3 2 2 3 2 4 2 2" xfId="14276" xr:uid="{00000000-0005-0000-0000-0000A5370000}"/>
    <cellStyle name="Heading 3 2 3 2 2 3 2 4 3" xfId="14277" xr:uid="{00000000-0005-0000-0000-0000A6370000}"/>
    <cellStyle name="Heading 3 2 3 2 2 3 2 4 3 2" xfId="14278" xr:uid="{00000000-0005-0000-0000-0000A7370000}"/>
    <cellStyle name="Heading 3 2 3 2 2 3 2 4 4" xfId="14279" xr:uid="{00000000-0005-0000-0000-0000A8370000}"/>
    <cellStyle name="Heading 3 2 3 2 2 3 2 4 5" xfId="14280" xr:uid="{00000000-0005-0000-0000-0000A9370000}"/>
    <cellStyle name="Heading 3 2 3 2 2 3 2 4 6" xfId="14281" xr:uid="{00000000-0005-0000-0000-0000AA370000}"/>
    <cellStyle name="Heading 3 2 3 2 2 3 2 5" xfId="14282" xr:uid="{00000000-0005-0000-0000-0000AB370000}"/>
    <cellStyle name="Heading 3 2 3 2 2 3 2 5 2" xfId="14283" xr:uid="{00000000-0005-0000-0000-0000AC370000}"/>
    <cellStyle name="Heading 3 2 3 2 2 3 3" xfId="14284" xr:uid="{00000000-0005-0000-0000-0000AD370000}"/>
    <cellStyle name="Heading 3 2 3 2 2 3 3 2" xfId="14285" xr:uid="{00000000-0005-0000-0000-0000AE370000}"/>
    <cellStyle name="Heading 3 2 3 2 2 3 3 2 2" xfId="14286" xr:uid="{00000000-0005-0000-0000-0000AF370000}"/>
    <cellStyle name="Heading 3 2 3 2 2 3 3 3" xfId="14287" xr:uid="{00000000-0005-0000-0000-0000B0370000}"/>
    <cellStyle name="Heading 3 2 3 2 2 3 3 3 2" xfId="14288" xr:uid="{00000000-0005-0000-0000-0000B1370000}"/>
    <cellStyle name="Heading 3 2 3 2 2 3 3 4" xfId="14289" xr:uid="{00000000-0005-0000-0000-0000B2370000}"/>
    <cellStyle name="Heading 3 2 3 2 2 3 3 4 2" xfId="14290" xr:uid="{00000000-0005-0000-0000-0000B3370000}"/>
    <cellStyle name="Heading 3 2 3 2 2 3 3 5" xfId="14291" xr:uid="{00000000-0005-0000-0000-0000B4370000}"/>
    <cellStyle name="Heading 3 2 3 2 2 3 3 6" xfId="14292" xr:uid="{00000000-0005-0000-0000-0000B5370000}"/>
    <cellStyle name="Heading 3 2 3 2 2 3 3 7" xfId="14293" xr:uid="{00000000-0005-0000-0000-0000B6370000}"/>
    <cellStyle name="Heading 3 2 3 2 2 3 4" xfId="14294" xr:uid="{00000000-0005-0000-0000-0000B7370000}"/>
    <cellStyle name="Heading 3 2 3 2 2 3 4 2" xfId="14295" xr:uid="{00000000-0005-0000-0000-0000B8370000}"/>
    <cellStyle name="Heading 3 2 3 2 2 3 4 2 2" xfId="14296" xr:uid="{00000000-0005-0000-0000-0000B9370000}"/>
    <cellStyle name="Heading 3 2 3 2 2 3 4 3" xfId="14297" xr:uid="{00000000-0005-0000-0000-0000BA370000}"/>
    <cellStyle name="Heading 3 2 3 2 2 3 4 3 2" xfId="14298" xr:uid="{00000000-0005-0000-0000-0000BB370000}"/>
    <cellStyle name="Heading 3 2 3 2 2 3 4 4" xfId="14299" xr:uid="{00000000-0005-0000-0000-0000BC370000}"/>
    <cellStyle name="Heading 3 2 3 2 2 3 4 4 2" xfId="14300" xr:uid="{00000000-0005-0000-0000-0000BD370000}"/>
    <cellStyle name="Heading 3 2 3 2 2 3 4 5" xfId="14301" xr:uid="{00000000-0005-0000-0000-0000BE370000}"/>
    <cellStyle name="Heading 3 2 3 2 2 3 4 6" xfId="14302" xr:uid="{00000000-0005-0000-0000-0000BF370000}"/>
    <cellStyle name="Heading 3 2 3 2 2 3 4 7" xfId="14303" xr:uid="{00000000-0005-0000-0000-0000C0370000}"/>
    <cellStyle name="Heading 3 2 3 2 2 3 5" xfId="14304" xr:uid="{00000000-0005-0000-0000-0000C1370000}"/>
    <cellStyle name="Heading 3 2 3 2 2 3 5 2" xfId="14305" xr:uid="{00000000-0005-0000-0000-0000C2370000}"/>
    <cellStyle name="Heading 3 2 3 2 2 3 5 2 2" xfId="14306" xr:uid="{00000000-0005-0000-0000-0000C3370000}"/>
    <cellStyle name="Heading 3 2 3 2 2 3 5 3" xfId="14307" xr:uid="{00000000-0005-0000-0000-0000C4370000}"/>
    <cellStyle name="Heading 3 2 3 2 2 3 5 3 2" xfId="14308" xr:uid="{00000000-0005-0000-0000-0000C5370000}"/>
    <cellStyle name="Heading 3 2 3 2 2 3 5 4" xfId="14309" xr:uid="{00000000-0005-0000-0000-0000C6370000}"/>
    <cellStyle name="Heading 3 2 3 2 2 3 5 5" xfId="14310" xr:uid="{00000000-0005-0000-0000-0000C7370000}"/>
    <cellStyle name="Heading 3 2 3 2 2 3 5 6" xfId="14311" xr:uid="{00000000-0005-0000-0000-0000C8370000}"/>
    <cellStyle name="Heading 3 2 3 2 2 3 6" xfId="14312" xr:uid="{00000000-0005-0000-0000-0000C9370000}"/>
    <cellStyle name="Heading 3 2 3 2 2 3 6 2" xfId="14313" xr:uid="{00000000-0005-0000-0000-0000CA370000}"/>
    <cellStyle name="Heading 3 2 3 2 2 4" xfId="14314" xr:uid="{00000000-0005-0000-0000-0000CB370000}"/>
    <cellStyle name="Heading 3 2 3 2 2 4 2" xfId="14315" xr:uid="{00000000-0005-0000-0000-0000CC370000}"/>
    <cellStyle name="Heading 3 2 3 2 2 4 2 2" xfId="14316" xr:uid="{00000000-0005-0000-0000-0000CD370000}"/>
    <cellStyle name="Heading 3 2 3 2 2 4 2 2 2" xfId="14317" xr:uid="{00000000-0005-0000-0000-0000CE370000}"/>
    <cellStyle name="Heading 3 2 3 2 2 4 2 2 2 2" xfId="14318" xr:uid="{00000000-0005-0000-0000-0000CF370000}"/>
    <cellStyle name="Heading 3 2 3 2 2 4 2 2 3" xfId="14319" xr:uid="{00000000-0005-0000-0000-0000D0370000}"/>
    <cellStyle name="Heading 3 2 3 2 2 4 2 2 3 2" xfId="14320" xr:uid="{00000000-0005-0000-0000-0000D1370000}"/>
    <cellStyle name="Heading 3 2 3 2 2 4 2 2 4" xfId="14321" xr:uid="{00000000-0005-0000-0000-0000D2370000}"/>
    <cellStyle name="Heading 3 2 3 2 2 4 2 2 4 2" xfId="14322" xr:uid="{00000000-0005-0000-0000-0000D3370000}"/>
    <cellStyle name="Heading 3 2 3 2 2 4 2 2 5" xfId="14323" xr:uid="{00000000-0005-0000-0000-0000D4370000}"/>
    <cellStyle name="Heading 3 2 3 2 2 4 2 2 6" xfId="14324" xr:uid="{00000000-0005-0000-0000-0000D5370000}"/>
    <cellStyle name="Heading 3 2 3 2 2 4 2 2 7" xfId="14325" xr:uid="{00000000-0005-0000-0000-0000D6370000}"/>
    <cellStyle name="Heading 3 2 3 2 2 4 2 3" xfId="14326" xr:uid="{00000000-0005-0000-0000-0000D7370000}"/>
    <cellStyle name="Heading 3 2 3 2 2 4 2 3 2" xfId="14327" xr:uid="{00000000-0005-0000-0000-0000D8370000}"/>
    <cellStyle name="Heading 3 2 3 2 2 4 2 3 2 2" xfId="14328" xr:uid="{00000000-0005-0000-0000-0000D9370000}"/>
    <cellStyle name="Heading 3 2 3 2 2 4 2 3 3" xfId="14329" xr:uid="{00000000-0005-0000-0000-0000DA370000}"/>
    <cellStyle name="Heading 3 2 3 2 2 4 2 3 3 2" xfId="14330" xr:uid="{00000000-0005-0000-0000-0000DB370000}"/>
    <cellStyle name="Heading 3 2 3 2 2 4 2 3 4" xfId="14331" xr:uid="{00000000-0005-0000-0000-0000DC370000}"/>
    <cellStyle name="Heading 3 2 3 2 2 4 2 3 4 2" xfId="14332" xr:uid="{00000000-0005-0000-0000-0000DD370000}"/>
    <cellStyle name="Heading 3 2 3 2 2 4 2 3 5" xfId="14333" xr:uid="{00000000-0005-0000-0000-0000DE370000}"/>
    <cellStyle name="Heading 3 2 3 2 2 4 2 3 6" xfId="14334" xr:uid="{00000000-0005-0000-0000-0000DF370000}"/>
    <cellStyle name="Heading 3 2 3 2 2 4 2 3 7" xfId="14335" xr:uid="{00000000-0005-0000-0000-0000E0370000}"/>
    <cellStyle name="Heading 3 2 3 2 2 4 2 4" xfId="14336" xr:uid="{00000000-0005-0000-0000-0000E1370000}"/>
    <cellStyle name="Heading 3 2 3 2 2 4 2 4 2" xfId="14337" xr:uid="{00000000-0005-0000-0000-0000E2370000}"/>
    <cellStyle name="Heading 3 2 3 2 2 4 2 4 2 2" xfId="14338" xr:uid="{00000000-0005-0000-0000-0000E3370000}"/>
    <cellStyle name="Heading 3 2 3 2 2 4 2 4 3" xfId="14339" xr:uid="{00000000-0005-0000-0000-0000E4370000}"/>
    <cellStyle name="Heading 3 2 3 2 2 4 2 4 3 2" xfId="14340" xr:uid="{00000000-0005-0000-0000-0000E5370000}"/>
    <cellStyle name="Heading 3 2 3 2 2 4 2 4 4" xfId="14341" xr:uid="{00000000-0005-0000-0000-0000E6370000}"/>
    <cellStyle name="Heading 3 2 3 2 2 4 2 4 5" xfId="14342" xr:uid="{00000000-0005-0000-0000-0000E7370000}"/>
    <cellStyle name="Heading 3 2 3 2 2 4 2 4 6" xfId="14343" xr:uid="{00000000-0005-0000-0000-0000E8370000}"/>
    <cellStyle name="Heading 3 2 3 2 2 4 2 5" xfId="14344" xr:uid="{00000000-0005-0000-0000-0000E9370000}"/>
    <cellStyle name="Heading 3 2 3 2 2 4 2 5 2" xfId="14345" xr:uid="{00000000-0005-0000-0000-0000EA370000}"/>
    <cellStyle name="Heading 3 2 3 2 2 4 3" xfId="14346" xr:uid="{00000000-0005-0000-0000-0000EB370000}"/>
    <cellStyle name="Heading 3 2 3 2 2 4 3 2" xfId="14347" xr:uid="{00000000-0005-0000-0000-0000EC370000}"/>
    <cellStyle name="Heading 3 2 3 2 2 4 3 2 2" xfId="14348" xr:uid="{00000000-0005-0000-0000-0000ED370000}"/>
    <cellStyle name="Heading 3 2 3 2 2 4 3 3" xfId="14349" xr:uid="{00000000-0005-0000-0000-0000EE370000}"/>
    <cellStyle name="Heading 3 2 3 2 2 4 3 3 2" xfId="14350" xr:uid="{00000000-0005-0000-0000-0000EF370000}"/>
    <cellStyle name="Heading 3 2 3 2 2 4 3 4" xfId="14351" xr:uid="{00000000-0005-0000-0000-0000F0370000}"/>
    <cellStyle name="Heading 3 2 3 2 2 4 3 4 2" xfId="14352" xr:uid="{00000000-0005-0000-0000-0000F1370000}"/>
    <cellStyle name="Heading 3 2 3 2 2 4 3 5" xfId="14353" xr:uid="{00000000-0005-0000-0000-0000F2370000}"/>
    <cellStyle name="Heading 3 2 3 2 2 4 3 6" xfId="14354" xr:uid="{00000000-0005-0000-0000-0000F3370000}"/>
    <cellStyle name="Heading 3 2 3 2 2 4 3 7" xfId="14355" xr:uid="{00000000-0005-0000-0000-0000F4370000}"/>
    <cellStyle name="Heading 3 2 3 2 2 4 4" xfId="14356" xr:uid="{00000000-0005-0000-0000-0000F5370000}"/>
    <cellStyle name="Heading 3 2 3 2 2 4 4 2" xfId="14357" xr:uid="{00000000-0005-0000-0000-0000F6370000}"/>
    <cellStyle name="Heading 3 2 3 2 2 4 4 2 2" xfId="14358" xr:uid="{00000000-0005-0000-0000-0000F7370000}"/>
    <cellStyle name="Heading 3 2 3 2 2 4 4 3" xfId="14359" xr:uid="{00000000-0005-0000-0000-0000F8370000}"/>
    <cellStyle name="Heading 3 2 3 2 2 4 4 3 2" xfId="14360" xr:uid="{00000000-0005-0000-0000-0000F9370000}"/>
    <cellStyle name="Heading 3 2 3 2 2 4 4 4" xfId="14361" xr:uid="{00000000-0005-0000-0000-0000FA370000}"/>
    <cellStyle name="Heading 3 2 3 2 2 4 4 4 2" xfId="14362" xr:uid="{00000000-0005-0000-0000-0000FB370000}"/>
    <cellStyle name="Heading 3 2 3 2 2 4 4 5" xfId="14363" xr:uid="{00000000-0005-0000-0000-0000FC370000}"/>
    <cellStyle name="Heading 3 2 3 2 2 4 4 6" xfId="14364" xr:uid="{00000000-0005-0000-0000-0000FD370000}"/>
    <cellStyle name="Heading 3 2 3 2 2 4 4 7" xfId="14365" xr:uid="{00000000-0005-0000-0000-0000FE370000}"/>
    <cellStyle name="Heading 3 2 3 2 2 4 5" xfId="14366" xr:uid="{00000000-0005-0000-0000-0000FF370000}"/>
    <cellStyle name="Heading 3 2 3 2 2 4 5 2" xfId="14367" xr:uid="{00000000-0005-0000-0000-000000380000}"/>
    <cellStyle name="Heading 3 2 3 2 2 4 5 2 2" xfId="14368" xr:uid="{00000000-0005-0000-0000-000001380000}"/>
    <cellStyle name="Heading 3 2 3 2 2 4 5 3" xfId="14369" xr:uid="{00000000-0005-0000-0000-000002380000}"/>
    <cellStyle name="Heading 3 2 3 2 2 4 5 3 2" xfId="14370" xr:uid="{00000000-0005-0000-0000-000003380000}"/>
    <cellStyle name="Heading 3 2 3 2 2 4 5 4" xfId="14371" xr:uid="{00000000-0005-0000-0000-000004380000}"/>
    <cellStyle name="Heading 3 2 3 2 2 4 5 5" xfId="14372" xr:uid="{00000000-0005-0000-0000-000005380000}"/>
    <cellStyle name="Heading 3 2 3 2 2 4 5 6" xfId="14373" xr:uid="{00000000-0005-0000-0000-000006380000}"/>
    <cellStyle name="Heading 3 2 3 2 2 4 6" xfId="14374" xr:uid="{00000000-0005-0000-0000-000007380000}"/>
    <cellStyle name="Heading 3 2 3 2 2 4 6 2" xfId="14375" xr:uid="{00000000-0005-0000-0000-000008380000}"/>
    <cellStyle name="Heading 3 2 3 2 2 5" xfId="14376" xr:uid="{00000000-0005-0000-0000-000009380000}"/>
    <cellStyle name="Heading 3 2 3 2 2 5 2" xfId="14377" xr:uid="{00000000-0005-0000-0000-00000A380000}"/>
    <cellStyle name="Heading 3 2 3 2 2 5 2 2" xfId="14378" xr:uid="{00000000-0005-0000-0000-00000B380000}"/>
    <cellStyle name="Heading 3 2 3 2 2 5 2 2 2" xfId="14379" xr:uid="{00000000-0005-0000-0000-00000C380000}"/>
    <cellStyle name="Heading 3 2 3 2 2 5 2 2 2 2" xfId="14380" xr:uid="{00000000-0005-0000-0000-00000D380000}"/>
    <cellStyle name="Heading 3 2 3 2 2 5 2 2 3" xfId="14381" xr:uid="{00000000-0005-0000-0000-00000E380000}"/>
    <cellStyle name="Heading 3 2 3 2 2 5 2 2 3 2" xfId="14382" xr:uid="{00000000-0005-0000-0000-00000F380000}"/>
    <cellStyle name="Heading 3 2 3 2 2 5 2 2 4" xfId="14383" xr:uid="{00000000-0005-0000-0000-000010380000}"/>
    <cellStyle name="Heading 3 2 3 2 2 5 2 2 4 2" xfId="14384" xr:uid="{00000000-0005-0000-0000-000011380000}"/>
    <cellStyle name="Heading 3 2 3 2 2 5 2 2 5" xfId="14385" xr:uid="{00000000-0005-0000-0000-000012380000}"/>
    <cellStyle name="Heading 3 2 3 2 2 5 2 2 6" xfId="14386" xr:uid="{00000000-0005-0000-0000-000013380000}"/>
    <cellStyle name="Heading 3 2 3 2 2 5 2 2 7" xfId="14387" xr:uid="{00000000-0005-0000-0000-000014380000}"/>
    <cellStyle name="Heading 3 2 3 2 2 5 2 3" xfId="14388" xr:uid="{00000000-0005-0000-0000-000015380000}"/>
    <cellStyle name="Heading 3 2 3 2 2 5 2 3 2" xfId="14389" xr:uid="{00000000-0005-0000-0000-000016380000}"/>
    <cellStyle name="Heading 3 2 3 2 2 5 2 3 2 2" xfId="14390" xr:uid="{00000000-0005-0000-0000-000017380000}"/>
    <cellStyle name="Heading 3 2 3 2 2 5 2 3 3" xfId="14391" xr:uid="{00000000-0005-0000-0000-000018380000}"/>
    <cellStyle name="Heading 3 2 3 2 2 5 2 3 3 2" xfId="14392" xr:uid="{00000000-0005-0000-0000-000019380000}"/>
    <cellStyle name="Heading 3 2 3 2 2 5 2 3 4" xfId="14393" xr:uid="{00000000-0005-0000-0000-00001A380000}"/>
    <cellStyle name="Heading 3 2 3 2 2 5 2 3 4 2" xfId="14394" xr:uid="{00000000-0005-0000-0000-00001B380000}"/>
    <cellStyle name="Heading 3 2 3 2 2 5 2 3 5" xfId="14395" xr:uid="{00000000-0005-0000-0000-00001C380000}"/>
    <cellStyle name="Heading 3 2 3 2 2 5 2 3 6" xfId="14396" xr:uid="{00000000-0005-0000-0000-00001D380000}"/>
    <cellStyle name="Heading 3 2 3 2 2 5 2 3 7" xfId="14397" xr:uid="{00000000-0005-0000-0000-00001E380000}"/>
    <cellStyle name="Heading 3 2 3 2 2 5 2 4" xfId="14398" xr:uid="{00000000-0005-0000-0000-00001F380000}"/>
    <cellStyle name="Heading 3 2 3 2 2 5 2 4 2" xfId="14399" xr:uid="{00000000-0005-0000-0000-000020380000}"/>
    <cellStyle name="Heading 3 2 3 2 2 5 2 4 2 2" xfId="14400" xr:uid="{00000000-0005-0000-0000-000021380000}"/>
    <cellStyle name="Heading 3 2 3 2 2 5 2 4 3" xfId="14401" xr:uid="{00000000-0005-0000-0000-000022380000}"/>
    <cellStyle name="Heading 3 2 3 2 2 5 2 4 3 2" xfId="14402" xr:uid="{00000000-0005-0000-0000-000023380000}"/>
    <cellStyle name="Heading 3 2 3 2 2 5 2 4 4" xfId="14403" xr:uid="{00000000-0005-0000-0000-000024380000}"/>
    <cellStyle name="Heading 3 2 3 2 2 5 2 4 5" xfId="14404" xr:uid="{00000000-0005-0000-0000-000025380000}"/>
    <cellStyle name="Heading 3 2 3 2 2 5 2 4 6" xfId="14405" xr:uid="{00000000-0005-0000-0000-000026380000}"/>
    <cellStyle name="Heading 3 2 3 2 2 5 2 5" xfId="14406" xr:uid="{00000000-0005-0000-0000-000027380000}"/>
    <cellStyle name="Heading 3 2 3 2 2 5 2 5 2" xfId="14407" xr:uid="{00000000-0005-0000-0000-000028380000}"/>
    <cellStyle name="Heading 3 2 3 2 2 5 3" xfId="14408" xr:uid="{00000000-0005-0000-0000-000029380000}"/>
    <cellStyle name="Heading 3 2 3 2 2 5 3 2" xfId="14409" xr:uid="{00000000-0005-0000-0000-00002A380000}"/>
    <cellStyle name="Heading 3 2 3 2 2 5 3 2 2" xfId="14410" xr:uid="{00000000-0005-0000-0000-00002B380000}"/>
    <cellStyle name="Heading 3 2 3 2 2 5 3 3" xfId="14411" xr:uid="{00000000-0005-0000-0000-00002C380000}"/>
    <cellStyle name="Heading 3 2 3 2 2 5 3 3 2" xfId="14412" xr:uid="{00000000-0005-0000-0000-00002D380000}"/>
    <cellStyle name="Heading 3 2 3 2 2 5 3 4" xfId="14413" xr:uid="{00000000-0005-0000-0000-00002E380000}"/>
    <cellStyle name="Heading 3 2 3 2 2 5 3 4 2" xfId="14414" xr:uid="{00000000-0005-0000-0000-00002F380000}"/>
    <cellStyle name="Heading 3 2 3 2 2 5 3 5" xfId="14415" xr:uid="{00000000-0005-0000-0000-000030380000}"/>
    <cellStyle name="Heading 3 2 3 2 2 5 3 6" xfId="14416" xr:uid="{00000000-0005-0000-0000-000031380000}"/>
    <cellStyle name="Heading 3 2 3 2 2 5 3 7" xfId="14417" xr:uid="{00000000-0005-0000-0000-000032380000}"/>
    <cellStyle name="Heading 3 2 3 2 2 5 4" xfId="14418" xr:uid="{00000000-0005-0000-0000-000033380000}"/>
    <cellStyle name="Heading 3 2 3 2 2 5 4 2" xfId="14419" xr:uid="{00000000-0005-0000-0000-000034380000}"/>
    <cellStyle name="Heading 3 2 3 2 2 5 4 2 2" xfId="14420" xr:uid="{00000000-0005-0000-0000-000035380000}"/>
    <cellStyle name="Heading 3 2 3 2 2 5 4 3" xfId="14421" xr:uid="{00000000-0005-0000-0000-000036380000}"/>
    <cellStyle name="Heading 3 2 3 2 2 5 4 3 2" xfId="14422" xr:uid="{00000000-0005-0000-0000-000037380000}"/>
    <cellStyle name="Heading 3 2 3 2 2 5 4 4" xfId="14423" xr:uid="{00000000-0005-0000-0000-000038380000}"/>
    <cellStyle name="Heading 3 2 3 2 2 5 4 4 2" xfId="14424" xr:uid="{00000000-0005-0000-0000-000039380000}"/>
    <cellStyle name="Heading 3 2 3 2 2 5 4 5" xfId="14425" xr:uid="{00000000-0005-0000-0000-00003A380000}"/>
    <cellStyle name="Heading 3 2 3 2 2 5 4 6" xfId="14426" xr:uid="{00000000-0005-0000-0000-00003B380000}"/>
    <cellStyle name="Heading 3 2 3 2 2 5 4 7" xfId="14427" xr:uid="{00000000-0005-0000-0000-00003C380000}"/>
    <cellStyle name="Heading 3 2 3 2 2 5 5" xfId="14428" xr:uid="{00000000-0005-0000-0000-00003D380000}"/>
    <cellStyle name="Heading 3 2 3 2 2 5 5 2" xfId="14429" xr:uid="{00000000-0005-0000-0000-00003E380000}"/>
    <cellStyle name="Heading 3 2 3 2 2 5 5 2 2" xfId="14430" xr:uid="{00000000-0005-0000-0000-00003F380000}"/>
    <cellStyle name="Heading 3 2 3 2 2 5 5 3" xfId="14431" xr:uid="{00000000-0005-0000-0000-000040380000}"/>
    <cellStyle name="Heading 3 2 3 2 2 5 5 3 2" xfId="14432" xr:uid="{00000000-0005-0000-0000-000041380000}"/>
    <cellStyle name="Heading 3 2 3 2 2 5 5 4" xfId="14433" xr:uid="{00000000-0005-0000-0000-000042380000}"/>
    <cellStyle name="Heading 3 2 3 2 2 5 5 5" xfId="14434" xr:uid="{00000000-0005-0000-0000-000043380000}"/>
    <cellStyle name="Heading 3 2 3 2 2 5 5 6" xfId="14435" xr:uid="{00000000-0005-0000-0000-000044380000}"/>
    <cellStyle name="Heading 3 2 3 2 2 5 6" xfId="14436" xr:uid="{00000000-0005-0000-0000-000045380000}"/>
    <cellStyle name="Heading 3 2 3 2 2 5 6 2" xfId="14437" xr:uid="{00000000-0005-0000-0000-000046380000}"/>
    <cellStyle name="Heading 3 2 3 2 2 6" xfId="14438" xr:uid="{00000000-0005-0000-0000-000047380000}"/>
    <cellStyle name="Heading 3 2 3 2 2 6 2" xfId="14439" xr:uid="{00000000-0005-0000-0000-000048380000}"/>
    <cellStyle name="Heading 3 2 3 2 2 6 2 2" xfId="14440" xr:uid="{00000000-0005-0000-0000-000049380000}"/>
    <cellStyle name="Heading 3 2 3 2 2 6 2 2 2" xfId="14441" xr:uid="{00000000-0005-0000-0000-00004A380000}"/>
    <cellStyle name="Heading 3 2 3 2 2 6 2 2 2 2" xfId="14442" xr:uid="{00000000-0005-0000-0000-00004B380000}"/>
    <cellStyle name="Heading 3 2 3 2 2 6 2 2 3" xfId="14443" xr:uid="{00000000-0005-0000-0000-00004C380000}"/>
    <cellStyle name="Heading 3 2 3 2 2 6 2 2 3 2" xfId="14444" xr:uid="{00000000-0005-0000-0000-00004D380000}"/>
    <cellStyle name="Heading 3 2 3 2 2 6 2 2 4" xfId="14445" xr:uid="{00000000-0005-0000-0000-00004E380000}"/>
    <cellStyle name="Heading 3 2 3 2 2 6 2 2 4 2" xfId="14446" xr:uid="{00000000-0005-0000-0000-00004F380000}"/>
    <cellStyle name="Heading 3 2 3 2 2 6 2 2 5" xfId="14447" xr:uid="{00000000-0005-0000-0000-000050380000}"/>
    <cellStyle name="Heading 3 2 3 2 2 6 2 2 6" xfId="14448" xr:uid="{00000000-0005-0000-0000-000051380000}"/>
    <cellStyle name="Heading 3 2 3 2 2 6 2 2 7" xfId="14449" xr:uid="{00000000-0005-0000-0000-000052380000}"/>
    <cellStyle name="Heading 3 2 3 2 2 6 2 3" xfId="14450" xr:uid="{00000000-0005-0000-0000-000053380000}"/>
    <cellStyle name="Heading 3 2 3 2 2 6 2 3 2" xfId="14451" xr:uid="{00000000-0005-0000-0000-000054380000}"/>
    <cellStyle name="Heading 3 2 3 2 2 6 2 3 2 2" xfId="14452" xr:uid="{00000000-0005-0000-0000-000055380000}"/>
    <cellStyle name="Heading 3 2 3 2 2 6 2 3 3" xfId="14453" xr:uid="{00000000-0005-0000-0000-000056380000}"/>
    <cellStyle name="Heading 3 2 3 2 2 6 2 3 3 2" xfId="14454" xr:uid="{00000000-0005-0000-0000-000057380000}"/>
    <cellStyle name="Heading 3 2 3 2 2 6 2 3 4" xfId="14455" xr:uid="{00000000-0005-0000-0000-000058380000}"/>
    <cellStyle name="Heading 3 2 3 2 2 6 2 3 4 2" xfId="14456" xr:uid="{00000000-0005-0000-0000-000059380000}"/>
    <cellStyle name="Heading 3 2 3 2 2 6 2 3 5" xfId="14457" xr:uid="{00000000-0005-0000-0000-00005A380000}"/>
    <cellStyle name="Heading 3 2 3 2 2 6 2 3 6" xfId="14458" xr:uid="{00000000-0005-0000-0000-00005B380000}"/>
    <cellStyle name="Heading 3 2 3 2 2 6 2 3 7" xfId="14459" xr:uid="{00000000-0005-0000-0000-00005C380000}"/>
    <cellStyle name="Heading 3 2 3 2 2 6 2 4" xfId="14460" xr:uid="{00000000-0005-0000-0000-00005D380000}"/>
    <cellStyle name="Heading 3 2 3 2 2 6 2 4 2" xfId="14461" xr:uid="{00000000-0005-0000-0000-00005E380000}"/>
    <cellStyle name="Heading 3 2 3 2 2 6 2 4 2 2" xfId="14462" xr:uid="{00000000-0005-0000-0000-00005F380000}"/>
    <cellStyle name="Heading 3 2 3 2 2 6 2 4 3" xfId="14463" xr:uid="{00000000-0005-0000-0000-000060380000}"/>
    <cellStyle name="Heading 3 2 3 2 2 6 2 4 3 2" xfId="14464" xr:uid="{00000000-0005-0000-0000-000061380000}"/>
    <cellStyle name="Heading 3 2 3 2 2 6 2 4 4" xfId="14465" xr:uid="{00000000-0005-0000-0000-000062380000}"/>
    <cellStyle name="Heading 3 2 3 2 2 6 2 4 5" xfId="14466" xr:uid="{00000000-0005-0000-0000-000063380000}"/>
    <cellStyle name="Heading 3 2 3 2 2 6 2 4 6" xfId="14467" xr:uid="{00000000-0005-0000-0000-000064380000}"/>
    <cellStyle name="Heading 3 2 3 2 2 6 2 5" xfId="14468" xr:uid="{00000000-0005-0000-0000-000065380000}"/>
    <cellStyle name="Heading 3 2 3 2 2 6 2 5 2" xfId="14469" xr:uid="{00000000-0005-0000-0000-000066380000}"/>
    <cellStyle name="Heading 3 2 3 2 2 6 3" xfId="14470" xr:uid="{00000000-0005-0000-0000-000067380000}"/>
    <cellStyle name="Heading 3 2 3 2 2 6 3 2" xfId="14471" xr:uid="{00000000-0005-0000-0000-000068380000}"/>
    <cellStyle name="Heading 3 2 3 2 2 6 3 2 2" xfId="14472" xr:uid="{00000000-0005-0000-0000-000069380000}"/>
    <cellStyle name="Heading 3 2 3 2 2 6 3 3" xfId="14473" xr:uid="{00000000-0005-0000-0000-00006A380000}"/>
    <cellStyle name="Heading 3 2 3 2 2 6 3 3 2" xfId="14474" xr:uid="{00000000-0005-0000-0000-00006B380000}"/>
    <cellStyle name="Heading 3 2 3 2 2 6 3 4" xfId="14475" xr:uid="{00000000-0005-0000-0000-00006C380000}"/>
    <cellStyle name="Heading 3 2 3 2 2 6 3 4 2" xfId="14476" xr:uid="{00000000-0005-0000-0000-00006D380000}"/>
    <cellStyle name="Heading 3 2 3 2 2 6 3 5" xfId="14477" xr:uid="{00000000-0005-0000-0000-00006E380000}"/>
    <cellStyle name="Heading 3 2 3 2 2 6 3 6" xfId="14478" xr:uid="{00000000-0005-0000-0000-00006F380000}"/>
    <cellStyle name="Heading 3 2 3 2 2 6 3 7" xfId="14479" xr:uid="{00000000-0005-0000-0000-000070380000}"/>
    <cellStyle name="Heading 3 2 3 2 2 6 4" xfId="14480" xr:uid="{00000000-0005-0000-0000-000071380000}"/>
    <cellStyle name="Heading 3 2 3 2 2 6 4 2" xfId="14481" xr:uid="{00000000-0005-0000-0000-000072380000}"/>
    <cellStyle name="Heading 3 2 3 2 2 6 4 2 2" xfId="14482" xr:uid="{00000000-0005-0000-0000-000073380000}"/>
    <cellStyle name="Heading 3 2 3 2 2 6 4 3" xfId="14483" xr:uid="{00000000-0005-0000-0000-000074380000}"/>
    <cellStyle name="Heading 3 2 3 2 2 6 4 3 2" xfId="14484" xr:uid="{00000000-0005-0000-0000-000075380000}"/>
    <cellStyle name="Heading 3 2 3 2 2 6 4 4" xfId="14485" xr:uid="{00000000-0005-0000-0000-000076380000}"/>
    <cellStyle name="Heading 3 2 3 2 2 6 4 4 2" xfId="14486" xr:uid="{00000000-0005-0000-0000-000077380000}"/>
    <cellStyle name="Heading 3 2 3 2 2 6 4 5" xfId="14487" xr:uid="{00000000-0005-0000-0000-000078380000}"/>
    <cellStyle name="Heading 3 2 3 2 2 6 4 6" xfId="14488" xr:uid="{00000000-0005-0000-0000-000079380000}"/>
    <cellStyle name="Heading 3 2 3 2 2 6 4 7" xfId="14489" xr:uid="{00000000-0005-0000-0000-00007A380000}"/>
    <cellStyle name="Heading 3 2 3 2 2 6 5" xfId="14490" xr:uid="{00000000-0005-0000-0000-00007B380000}"/>
    <cellStyle name="Heading 3 2 3 2 2 6 5 2" xfId="14491" xr:uid="{00000000-0005-0000-0000-00007C380000}"/>
    <cellStyle name="Heading 3 2 3 2 2 6 5 2 2" xfId="14492" xr:uid="{00000000-0005-0000-0000-00007D380000}"/>
    <cellStyle name="Heading 3 2 3 2 2 6 5 3" xfId="14493" xr:uid="{00000000-0005-0000-0000-00007E380000}"/>
    <cellStyle name="Heading 3 2 3 2 2 6 5 3 2" xfId="14494" xr:uid="{00000000-0005-0000-0000-00007F380000}"/>
    <cellStyle name="Heading 3 2 3 2 2 6 5 4" xfId="14495" xr:uid="{00000000-0005-0000-0000-000080380000}"/>
    <cellStyle name="Heading 3 2 3 2 2 6 5 5" xfId="14496" xr:uid="{00000000-0005-0000-0000-000081380000}"/>
    <cellStyle name="Heading 3 2 3 2 2 6 5 6" xfId="14497" xr:uid="{00000000-0005-0000-0000-000082380000}"/>
    <cellStyle name="Heading 3 2 3 2 2 6 6" xfId="14498" xr:uid="{00000000-0005-0000-0000-000083380000}"/>
    <cellStyle name="Heading 3 2 3 2 2 6 6 2" xfId="14499" xr:uid="{00000000-0005-0000-0000-000084380000}"/>
    <cellStyle name="Heading 3 2 3 2 2 7" xfId="14500" xr:uid="{00000000-0005-0000-0000-000085380000}"/>
    <cellStyle name="Heading 3 2 3 2 2 7 2" xfId="14501" xr:uid="{00000000-0005-0000-0000-000086380000}"/>
    <cellStyle name="Heading 3 2 3 2 2 7 2 2" xfId="14502" xr:uid="{00000000-0005-0000-0000-000087380000}"/>
    <cellStyle name="Heading 3 2 3 2 2 7 2 2 2" xfId="14503" xr:uid="{00000000-0005-0000-0000-000088380000}"/>
    <cellStyle name="Heading 3 2 3 2 2 7 2 3" xfId="14504" xr:uid="{00000000-0005-0000-0000-000089380000}"/>
    <cellStyle name="Heading 3 2 3 2 2 7 2 3 2" xfId="14505" xr:uid="{00000000-0005-0000-0000-00008A380000}"/>
    <cellStyle name="Heading 3 2 3 2 2 7 2 4" xfId="14506" xr:uid="{00000000-0005-0000-0000-00008B380000}"/>
    <cellStyle name="Heading 3 2 3 2 2 7 2 4 2" xfId="14507" xr:uid="{00000000-0005-0000-0000-00008C380000}"/>
    <cellStyle name="Heading 3 2 3 2 2 7 2 5" xfId="14508" xr:uid="{00000000-0005-0000-0000-00008D380000}"/>
    <cellStyle name="Heading 3 2 3 2 2 7 2 6" xfId="14509" xr:uid="{00000000-0005-0000-0000-00008E380000}"/>
    <cellStyle name="Heading 3 2 3 2 2 7 2 7" xfId="14510" xr:uid="{00000000-0005-0000-0000-00008F380000}"/>
    <cellStyle name="Heading 3 2 3 2 2 7 3" xfId="14511" xr:uid="{00000000-0005-0000-0000-000090380000}"/>
    <cellStyle name="Heading 3 2 3 2 2 7 3 2" xfId="14512" xr:uid="{00000000-0005-0000-0000-000091380000}"/>
    <cellStyle name="Heading 3 2 3 2 2 7 3 2 2" xfId="14513" xr:uid="{00000000-0005-0000-0000-000092380000}"/>
    <cellStyle name="Heading 3 2 3 2 2 7 3 3" xfId="14514" xr:uid="{00000000-0005-0000-0000-000093380000}"/>
    <cellStyle name="Heading 3 2 3 2 2 7 3 3 2" xfId="14515" xr:uid="{00000000-0005-0000-0000-000094380000}"/>
    <cellStyle name="Heading 3 2 3 2 2 7 3 4" xfId="14516" xr:uid="{00000000-0005-0000-0000-000095380000}"/>
    <cellStyle name="Heading 3 2 3 2 2 7 3 4 2" xfId="14517" xr:uid="{00000000-0005-0000-0000-000096380000}"/>
    <cellStyle name="Heading 3 2 3 2 2 7 3 5" xfId="14518" xr:uid="{00000000-0005-0000-0000-000097380000}"/>
    <cellStyle name="Heading 3 2 3 2 2 7 3 6" xfId="14519" xr:uid="{00000000-0005-0000-0000-000098380000}"/>
    <cellStyle name="Heading 3 2 3 2 2 7 3 7" xfId="14520" xr:uid="{00000000-0005-0000-0000-000099380000}"/>
    <cellStyle name="Heading 3 2 3 2 2 7 4" xfId="14521" xr:uid="{00000000-0005-0000-0000-00009A380000}"/>
    <cellStyle name="Heading 3 2 3 2 2 7 4 2" xfId="14522" xr:uid="{00000000-0005-0000-0000-00009B380000}"/>
    <cellStyle name="Heading 3 2 3 2 2 7 4 2 2" xfId="14523" xr:uid="{00000000-0005-0000-0000-00009C380000}"/>
    <cellStyle name="Heading 3 2 3 2 2 7 4 3" xfId="14524" xr:uid="{00000000-0005-0000-0000-00009D380000}"/>
    <cellStyle name="Heading 3 2 3 2 2 7 4 3 2" xfId="14525" xr:uid="{00000000-0005-0000-0000-00009E380000}"/>
    <cellStyle name="Heading 3 2 3 2 2 7 4 4" xfId="14526" xr:uid="{00000000-0005-0000-0000-00009F380000}"/>
    <cellStyle name="Heading 3 2 3 2 2 7 4 5" xfId="14527" xr:uid="{00000000-0005-0000-0000-0000A0380000}"/>
    <cellStyle name="Heading 3 2 3 2 2 7 4 6" xfId="14528" xr:uid="{00000000-0005-0000-0000-0000A1380000}"/>
    <cellStyle name="Heading 3 2 3 2 2 7 5" xfId="14529" xr:uid="{00000000-0005-0000-0000-0000A2380000}"/>
    <cellStyle name="Heading 3 2 3 2 2 7 5 2" xfId="14530" xr:uid="{00000000-0005-0000-0000-0000A3380000}"/>
    <cellStyle name="Heading 3 2 3 2 2 8" xfId="14531" xr:uid="{00000000-0005-0000-0000-0000A4380000}"/>
    <cellStyle name="Heading 3 2 3 2 2 8 2" xfId="14532" xr:uid="{00000000-0005-0000-0000-0000A5380000}"/>
    <cellStyle name="Heading 3 2 3 2 2 8 2 2" xfId="14533" xr:uid="{00000000-0005-0000-0000-0000A6380000}"/>
    <cellStyle name="Heading 3 2 3 2 2 8 3" xfId="14534" xr:uid="{00000000-0005-0000-0000-0000A7380000}"/>
    <cellStyle name="Heading 3 2 3 2 2 8 3 2" xfId="14535" xr:uid="{00000000-0005-0000-0000-0000A8380000}"/>
    <cellStyle name="Heading 3 2 3 2 2 8 4" xfId="14536" xr:uid="{00000000-0005-0000-0000-0000A9380000}"/>
    <cellStyle name="Heading 3 2 3 2 2 8 4 2" xfId="14537" xr:uid="{00000000-0005-0000-0000-0000AA380000}"/>
    <cellStyle name="Heading 3 2 3 2 2 8 5" xfId="14538" xr:uid="{00000000-0005-0000-0000-0000AB380000}"/>
    <cellStyle name="Heading 3 2 3 2 2 8 6" xfId="14539" xr:uid="{00000000-0005-0000-0000-0000AC380000}"/>
    <cellStyle name="Heading 3 2 3 2 2 8 7" xfId="14540" xr:uid="{00000000-0005-0000-0000-0000AD380000}"/>
    <cellStyle name="Heading 3 2 3 2 2 9" xfId="14541" xr:uid="{00000000-0005-0000-0000-0000AE380000}"/>
    <cellStyle name="Heading 3 2 3 2 2 9 2" xfId="14542" xr:uid="{00000000-0005-0000-0000-0000AF380000}"/>
    <cellStyle name="Heading 3 2 3 2 2 9 2 2" xfId="14543" xr:uid="{00000000-0005-0000-0000-0000B0380000}"/>
    <cellStyle name="Heading 3 2 3 2 2 9 3" xfId="14544" xr:uid="{00000000-0005-0000-0000-0000B1380000}"/>
    <cellStyle name="Heading 3 2 3 2 2 9 3 2" xfId="14545" xr:uid="{00000000-0005-0000-0000-0000B2380000}"/>
    <cellStyle name="Heading 3 2 3 2 2 9 4" xfId="14546" xr:uid="{00000000-0005-0000-0000-0000B3380000}"/>
    <cellStyle name="Heading 3 2 3 2 2 9 4 2" xfId="14547" xr:uid="{00000000-0005-0000-0000-0000B4380000}"/>
    <cellStyle name="Heading 3 2 3 2 2 9 5" xfId="14548" xr:uid="{00000000-0005-0000-0000-0000B5380000}"/>
    <cellStyle name="Heading 3 2 3 2 2 9 6" xfId="14549" xr:uid="{00000000-0005-0000-0000-0000B6380000}"/>
    <cellStyle name="Heading 3 2 3 2 2 9 7" xfId="14550" xr:uid="{00000000-0005-0000-0000-0000B7380000}"/>
    <cellStyle name="Heading 3 2 3 2 3" xfId="14551" xr:uid="{00000000-0005-0000-0000-0000B8380000}"/>
    <cellStyle name="Heading 3 2 3 2 3 10" xfId="14552" xr:uid="{00000000-0005-0000-0000-0000B9380000}"/>
    <cellStyle name="Heading 3 2 3 2 3 10 2" xfId="14553" xr:uid="{00000000-0005-0000-0000-0000BA380000}"/>
    <cellStyle name="Heading 3 2 3 2 3 10 2 2" xfId="14554" xr:uid="{00000000-0005-0000-0000-0000BB380000}"/>
    <cellStyle name="Heading 3 2 3 2 3 10 3" xfId="14555" xr:uid="{00000000-0005-0000-0000-0000BC380000}"/>
    <cellStyle name="Heading 3 2 3 2 3 10 3 2" xfId="14556" xr:uid="{00000000-0005-0000-0000-0000BD380000}"/>
    <cellStyle name="Heading 3 2 3 2 3 10 4" xfId="14557" xr:uid="{00000000-0005-0000-0000-0000BE380000}"/>
    <cellStyle name="Heading 3 2 3 2 3 10 5" xfId="14558" xr:uid="{00000000-0005-0000-0000-0000BF380000}"/>
    <cellStyle name="Heading 3 2 3 2 3 10 6" xfId="14559" xr:uid="{00000000-0005-0000-0000-0000C0380000}"/>
    <cellStyle name="Heading 3 2 3 2 3 11" xfId="14560" xr:uid="{00000000-0005-0000-0000-0000C1380000}"/>
    <cellStyle name="Heading 3 2 3 2 3 11 2" xfId="14561" xr:uid="{00000000-0005-0000-0000-0000C2380000}"/>
    <cellStyle name="Heading 3 2 3 2 3 12" xfId="14562" xr:uid="{00000000-0005-0000-0000-0000C3380000}"/>
    <cellStyle name="Heading 3 2 3 2 3 2" xfId="14563" xr:uid="{00000000-0005-0000-0000-0000C4380000}"/>
    <cellStyle name="Heading 3 2 3 2 3 2 2" xfId="14564" xr:uid="{00000000-0005-0000-0000-0000C5380000}"/>
    <cellStyle name="Heading 3 2 3 2 3 2 2 2" xfId="14565" xr:uid="{00000000-0005-0000-0000-0000C6380000}"/>
    <cellStyle name="Heading 3 2 3 2 3 2 2 2 2" xfId="14566" xr:uid="{00000000-0005-0000-0000-0000C7380000}"/>
    <cellStyle name="Heading 3 2 3 2 3 2 2 2 2 2" xfId="14567" xr:uid="{00000000-0005-0000-0000-0000C8380000}"/>
    <cellStyle name="Heading 3 2 3 2 3 2 2 2 3" xfId="14568" xr:uid="{00000000-0005-0000-0000-0000C9380000}"/>
    <cellStyle name="Heading 3 2 3 2 3 2 2 2 3 2" xfId="14569" xr:uid="{00000000-0005-0000-0000-0000CA380000}"/>
    <cellStyle name="Heading 3 2 3 2 3 2 2 2 4" xfId="14570" xr:uid="{00000000-0005-0000-0000-0000CB380000}"/>
    <cellStyle name="Heading 3 2 3 2 3 2 2 2 4 2" xfId="14571" xr:uid="{00000000-0005-0000-0000-0000CC380000}"/>
    <cellStyle name="Heading 3 2 3 2 3 2 2 2 5" xfId="14572" xr:uid="{00000000-0005-0000-0000-0000CD380000}"/>
    <cellStyle name="Heading 3 2 3 2 3 2 2 2 6" xfId="14573" xr:uid="{00000000-0005-0000-0000-0000CE380000}"/>
    <cellStyle name="Heading 3 2 3 2 3 2 2 2 7" xfId="14574" xr:uid="{00000000-0005-0000-0000-0000CF380000}"/>
    <cellStyle name="Heading 3 2 3 2 3 2 2 3" xfId="14575" xr:uid="{00000000-0005-0000-0000-0000D0380000}"/>
    <cellStyle name="Heading 3 2 3 2 3 2 2 3 2" xfId="14576" xr:uid="{00000000-0005-0000-0000-0000D1380000}"/>
    <cellStyle name="Heading 3 2 3 2 3 2 2 3 2 2" xfId="14577" xr:uid="{00000000-0005-0000-0000-0000D2380000}"/>
    <cellStyle name="Heading 3 2 3 2 3 2 2 3 3" xfId="14578" xr:uid="{00000000-0005-0000-0000-0000D3380000}"/>
    <cellStyle name="Heading 3 2 3 2 3 2 2 3 3 2" xfId="14579" xr:uid="{00000000-0005-0000-0000-0000D4380000}"/>
    <cellStyle name="Heading 3 2 3 2 3 2 2 3 4" xfId="14580" xr:uid="{00000000-0005-0000-0000-0000D5380000}"/>
    <cellStyle name="Heading 3 2 3 2 3 2 2 3 4 2" xfId="14581" xr:uid="{00000000-0005-0000-0000-0000D6380000}"/>
    <cellStyle name="Heading 3 2 3 2 3 2 2 3 5" xfId="14582" xr:uid="{00000000-0005-0000-0000-0000D7380000}"/>
    <cellStyle name="Heading 3 2 3 2 3 2 2 3 6" xfId="14583" xr:uid="{00000000-0005-0000-0000-0000D8380000}"/>
    <cellStyle name="Heading 3 2 3 2 3 2 2 3 7" xfId="14584" xr:uid="{00000000-0005-0000-0000-0000D9380000}"/>
    <cellStyle name="Heading 3 2 3 2 3 2 2 4" xfId="14585" xr:uid="{00000000-0005-0000-0000-0000DA380000}"/>
    <cellStyle name="Heading 3 2 3 2 3 2 2 4 2" xfId="14586" xr:uid="{00000000-0005-0000-0000-0000DB380000}"/>
    <cellStyle name="Heading 3 2 3 2 3 2 2 4 2 2" xfId="14587" xr:uid="{00000000-0005-0000-0000-0000DC380000}"/>
    <cellStyle name="Heading 3 2 3 2 3 2 2 4 3" xfId="14588" xr:uid="{00000000-0005-0000-0000-0000DD380000}"/>
    <cellStyle name="Heading 3 2 3 2 3 2 2 4 3 2" xfId="14589" xr:uid="{00000000-0005-0000-0000-0000DE380000}"/>
    <cellStyle name="Heading 3 2 3 2 3 2 2 4 4" xfId="14590" xr:uid="{00000000-0005-0000-0000-0000DF380000}"/>
    <cellStyle name="Heading 3 2 3 2 3 2 2 4 5" xfId="14591" xr:uid="{00000000-0005-0000-0000-0000E0380000}"/>
    <cellStyle name="Heading 3 2 3 2 3 2 2 4 6" xfId="14592" xr:uid="{00000000-0005-0000-0000-0000E1380000}"/>
    <cellStyle name="Heading 3 2 3 2 3 2 2 5" xfId="14593" xr:uid="{00000000-0005-0000-0000-0000E2380000}"/>
    <cellStyle name="Heading 3 2 3 2 3 2 2 5 2" xfId="14594" xr:uid="{00000000-0005-0000-0000-0000E3380000}"/>
    <cellStyle name="Heading 3 2 3 2 3 2 3" xfId="14595" xr:uid="{00000000-0005-0000-0000-0000E4380000}"/>
    <cellStyle name="Heading 3 2 3 2 3 2 3 2" xfId="14596" xr:uid="{00000000-0005-0000-0000-0000E5380000}"/>
    <cellStyle name="Heading 3 2 3 2 3 2 3 2 2" xfId="14597" xr:uid="{00000000-0005-0000-0000-0000E6380000}"/>
    <cellStyle name="Heading 3 2 3 2 3 2 3 3" xfId="14598" xr:uid="{00000000-0005-0000-0000-0000E7380000}"/>
    <cellStyle name="Heading 3 2 3 2 3 2 3 3 2" xfId="14599" xr:uid="{00000000-0005-0000-0000-0000E8380000}"/>
    <cellStyle name="Heading 3 2 3 2 3 2 3 4" xfId="14600" xr:uid="{00000000-0005-0000-0000-0000E9380000}"/>
    <cellStyle name="Heading 3 2 3 2 3 2 3 4 2" xfId="14601" xr:uid="{00000000-0005-0000-0000-0000EA380000}"/>
    <cellStyle name="Heading 3 2 3 2 3 2 3 5" xfId="14602" xr:uid="{00000000-0005-0000-0000-0000EB380000}"/>
    <cellStyle name="Heading 3 2 3 2 3 2 3 6" xfId="14603" xr:uid="{00000000-0005-0000-0000-0000EC380000}"/>
    <cellStyle name="Heading 3 2 3 2 3 2 3 7" xfId="14604" xr:uid="{00000000-0005-0000-0000-0000ED380000}"/>
    <cellStyle name="Heading 3 2 3 2 3 2 4" xfId="14605" xr:uid="{00000000-0005-0000-0000-0000EE380000}"/>
    <cellStyle name="Heading 3 2 3 2 3 2 4 2" xfId="14606" xr:uid="{00000000-0005-0000-0000-0000EF380000}"/>
    <cellStyle name="Heading 3 2 3 2 3 2 4 2 2" xfId="14607" xr:uid="{00000000-0005-0000-0000-0000F0380000}"/>
    <cellStyle name="Heading 3 2 3 2 3 2 4 3" xfId="14608" xr:uid="{00000000-0005-0000-0000-0000F1380000}"/>
    <cellStyle name="Heading 3 2 3 2 3 2 4 3 2" xfId="14609" xr:uid="{00000000-0005-0000-0000-0000F2380000}"/>
    <cellStyle name="Heading 3 2 3 2 3 2 4 4" xfId="14610" xr:uid="{00000000-0005-0000-0000-0000F3380000}"/>
    <cellStyle name="Heading 3 2 3 2 3 2 4 4 2" xfId="14611" xr:uid="{00000000-0005-0000-0000-0000F4380000}"/>
    <cellStyle name="Heading 3 2 3 2 3 2 4 5" xfId="14612" xr:uid="{00000000-0005-0000-0000-0000F5380000}"/>
    <cellStyle name="Heading 3 2 3 2 3 2 4 6" xfId="14613" xr:uid="{00000000-0005-0000-0000-0000F6380000}"/>
    <cellStyle name="Heading 3 2 3 2 3 2 4 7" xfId="14614" xr:uid="{00000000-0005-0000-0000-0000F7380000}"/>
    <cellStyle name="Heading 3 2 3 2 3 2 5" xfId="14615" xr:uid="{00000000-0005-0000-0000-0000F8380000}"/>
    <cellStyle name="Heading 3 2 3 2 3 2 5 2" xfId="14616" xr:uid="{00000000-0005-0000-0000-0000F9380000}"/>
    <cellStyle name="Heading 3 2 3 2 3 2 5 2 2" xfId="14617" xr:uid="{00000000-0005-0000-0000-0000FA380000}"/>
    <cellStyle name="Heading 3 2 3 2 3 2 5 3" xfId="14618" xr:uid="{00000000-0005-0000-0000-0000FB380000}"/>
    <cellStyle name="Heading 3 2 3 2 3 2 5 3 2" xfId="14619" xr:uid="{00000000-0005-0000-0000-0000FC380000}"/>
    <cellStyle name="Heading 3 2 3 2 3 2 5 4" xfId="14620" xr:uid="{00000000-0005-0000-0000-0000FD380000}"/>
    <cellStyle name="Heading 3 2 3 2 3 2 5 5" xfId="14621" xr:uid="{00000000-0005-0000-0000-0000FE380000}"/>
    <cellStyle name="Heading 3 2 3 2 3 2 5 6" xfId="14622" xr:uid="{00000000-0005-0000-0000-0000FF380000}"/>
    <cellStyle name="Heading 3 2 3 2 3 2 6" xfId="14623" xr:uid="{00000000-0005-0000-0000-000000390000}"/>
    <cellStyle name="Heading 3 2 3 2 3 2 6 2" xfId="14624" xr:uid="{00000000-0005-0000-0000-000001390000}"/>
    <cellStyle name="Heading 3 2 3 2 3 3" xfId="14625" xr:uid="{00000000-0005-0000-0000-000002390000}"/>
    <cellStyle name="Heading 3 2 3 2 3 3 2" xfId="14626" xr:uid="{00000000-0005-0000-0000-000003390000}"/>
    <cellStyle name="Heading 3 2 3 2 3 3 2 2" xfId="14627" xr:uid="{00000000-0005-0000-0000-000004390000}"/>
    <cellStyle name="Heading 3 2 3 2 3 3 2 2 2" xfId="14628" xr:uid="{00000000-0005-0000-0000-000005390000}"/>
    <cellStyle name="Heading 3 2 3 2 3 3 2 2 2 2" xfId="14629" xr:uid="{00000000-0005-0000-0000-000006390000}"/>
    <cellStyle name="Heading 3 2 3 2 3 3 2 2 3" xfId="14630" xr:uid="{00000000-0005-0000-0000-000007390000}"/>
    <cellStyle name="Heading 3 2 3 2 3 3 2 2 3 2" xfId="14631" xr:uid="{00000000-0005-0000-0000-000008390000}"/>
    <cellStyle name="Heading 3 2 3 2 3 3 2 2 4" xfId="14632" xr:uid="{00000000-0005-0000-0000-000009390000}"/>
    <cellStyle name="Heading 3 2 3 2 3 3 2 2 4 2" xfId="14633" xr:uid="{00000000-0005-0000-0000-00000A390000}"/>
    <cellStyle name="Heading 3 2 3 2 3 3 2 2 5" xfId="14634" xr:uid="{00000000-0005-0000-0000-00000B390000}"/>
    <cellStyle name="Heading 3 2 3 2 3 3 2 2 6" xfId="14635" xr:uid="{00000000-0005-0000-0000-00000C390000}"/>
    <cellStyle name="Heading 3 2 3 2 3 3 2 2 7" xfId="14636" xr:uid="{00000000-0005-0000-0000-00000D390000}"/>
    <cellStyle name="Heading 3 2 3 2 3 3 2 3" xfId="14637" xr:uid="{00000000-0005-0000-0000-00000E390000}"/>
    <cellStyle name="Heading 3 2 3 2 3 3 2 3 2" xfId="14638" xr:uid="{00000000-0005-0000-0000-00000F390000}"/>
    <cellStyle name="Heading 3 2 3 2 3 3 2 3 2 2" xfId="14639" xr:uid="{00000000-0005-0000-0000-000010390000}"/>
    <cellStyle name="Heading 3 2 3 2 3 3 2 3 3" xfId="14640" xr:uid="{00000000-0005-0000-0000-000011390000}"/>
    <cellStyle name="Heading 3 2 3 2 3 3 2 3 3 2" xfId="14641" xr:uid="{00000000-0005-0000-0000-000012390000}"/>
    <cellStyle name="Heading 3 2 3 2 3 3 2 3 4" xfId="14642" xr:uid="{00000000-0005-0000-0000-000013390000}"/>
    <cellStyle name="Heading 3 2 3 2 3 3 2 3 4 2" xfId="14643" xr:uid="{00000000-0005-0000-0000-000014390000}"/>
    <cellStyle name="Heading 3 2 3 2 3 3 2 3 5" xfId="14644" xr:uid="{00000000-0005-0000-0000-000015390000}"/>
    <cellStyle name="Heading 3 2 3 2 3 3 2 3 6" xfId="14645" xr:uid="{00000000-0005-0000-0000-000016390000}"/>
    <cellStyle name="Heading 3 2 3 2 3 3 2 3 7" xfId="14646" xr:uid="{00000000-0005-0000-0000-000017390000}"/>
    <cellStyle name="Heading 3 2 3 2 3 3 2 4" xfId="14647" xr:uid="{00000000-0005-0000-0000-000018390000}"/>
    <cellStyle name="Heading 3 2 3 2 3 3 2 4 2" xfId="14648" xr:uid="{00000000-0005-0000-0000-000019390000}"/>
    <cellStyle name="Heading 3 2 3 2 3 3 2 4 2 2" xfId="14649" xr:uid="{00000000-0005-0000-0000-00001A390000}"/>
    <cellStyle name="Heading 3 2 3 2 3 3 2 4 3" xfId="14650" xr:uid="{00000000-0005-0000-0000-00001B390000}"/>
    <cellStyle name="Heading 3 2 3 2 3 3 2 4 3 2" xfId="14651" xr:uid="{00000000-0005-0000-0000-00001C390000}"/>
    <cellStyle name="Heading 3 2 3 2 3 3 2 4 4" xfId="14652" xr:uid="{00000000-0005-0000-0000-00001D390000}"/>
    <cellStyle name="Heading 3 2 3 2 3 3 2 4 5" xfId="14653" xr:uid="{00000000-0005-0000-0000-00001E390000}"/>
    <cellStyle name="Heading 3 2 3 2 3 3 2 4 6" xfId="14654" xr:uid="{00000000-0005-0000-0000-00001F390000}"/>
    <cellStyle name="Heading 3 2 3 2 3 3 2 5" xfId="14655" xr:uid="{00000000-0005-0000-0000-000020390000}"/>
    <cellStyle name="Heading 3 2 3 2 3 3 2 5 2" xfId="14656" xr:uid="{00000000-0005-0000-0000-000021390000}"/>
    <cellStyle name="Heading 3 2 3 2 3 3 3" xfId="14657" xr:uid="{00000000-0005-0000-0000-000022390000}"/>
    <cellStyle name="Heading 3 2 3 2 3 3 3 2" xfId="14658" xr:uid="{00000000-0005-0000-0000-000023390000}"/>
    <cellStyle name="Heading 3 2 3 2 3 3 3 2 2" xfId="14659" xr:uid="{00000000-0005-0000-0000-000024390000}"/>
    <cellStyle name="Heading 3 2 3 2 3 3 3 3" xfId="14660" xr:uid="{00000000-0005-0000-0000-000025390000}"/>
    <cellStyle name="Heading 3 2 3 2 3 3 3 3 2" xfId="14661" xr:uid="{00000000-0005-0000-0000-000026390000}"/>
    <cellStyle name="Heading 3 2 3 2 3 3 3 4" xfId="14662" xr:uid="{00000000-0005-0000-0000-000027390000}"/>
    <cellStyle name="Heading 3 2 3 2 3 3 3 4 2" xfId="14663" xr:uid="{00000000-0005-0000-0000-000028390000}"/>
    <cellStyle name="Heading 3 2 3 2 3 3 3 5" xfId="14664" xr:uid="{00000000-0005-0000-0000-000029390000}"/>
    <cellStyle name="Heading 3 2 3 2 3 3 3 6" xfId="14665" xr:uid="{00000000-0005-0000-0000-00002A390000}"/>
    <cellStyle name="Heading 3 2 3 2 3 3 3 7" xfId="14666" xr:uid="{00000000-0005-0000-0000-00002B390000}"/>
    <cellStyle name="Heading 3 2 3 2 3 3 4" xfId="14667" xr:uid="{00000000-0005-0000-0000-00002C390000}"/>
    <cellStyle name="Heading 3 2 3 2 3 3 4 2" xfId="14668" xr:uid="{00000000-0005-0000-0000-00002D390000}"/>
    <cellStyle name="Heading 3 2 3 2 3 3 4 2 2" xfId="14669" xr:uid="{00000000-0005-0000-0000-00002E390000}"/>
    <cellStyle name="Heading 3 2 3 2 3 3 4 3" xfId="14670" xr:uid="{00000000-0005-0000-0000-00002F390000}"/>
    <cellStyle name="Heading 3 2 3 2 3 3 4 3 2" xfId="14671" xr:uid="{00000000-0005-0000-0000-000030390000}"/>
    <cellStyle name="Heading 3 2 3 2 3 3 4 4" xfId="14672" xr:uid="{00000000-0005-0000-0000-000031390000}"/>
    <cellStyle name="Heading 3 2 3 2 3 3 4 4 2" xfId="14673" xr:uid="{00000000-0005-0000-0000-000032390000}"/>
    <cellStyle name="Heading 3 2 3 2 3 3 4 5" xfId="14674" xr:uid="{00000000-0005-0000-0000-000033390000}"/>
    <cellStyle name="Heading 3 2 3 2 3 3 4 6" xfId="14675" xr:uid="{00000000-0005-0000-0000-000034390000}"/>
    <cellStyle name="Heading 3 2 3 2 3 3 4 7" xfId="14676" xr:uid="{00000000-0005-0000-0000-000035390000}"/>
    <cellStyle name="Heading 3 2 3 2 3 3 5" xfId="14677" xr:uid="{00000000-0005-0000-0000-000036390000}"/>
    <cellStyle name="Heading 3 2 3 2 3 3 5 2" xfId="14678" xr:uid="{00000000-0005-0000-0000-000037390000}"/>
    <cellStyle name="Heading 3 2 3 2 3 3 5 2 2" xfId="14679" xr:uid="{00000000-0005-0000-0000-000038390000}"/>
    <cellStyle name="Heading 3 2 3 2 3 3 5 3" xfId="14680" xr:uid="{00000000-0005-0000-0000-000039390000}"/>
    <cellStyle name="Heading 3 2 3 2 3 3 5 3 2" xfId="14681" xr:uid="{00000000-0005-0000-0000-00003A390000}"/>
    <cellStyle name="Heading 3 2 3 2 3 3 5 4" xfId="14682" xr:uid="{00000000-0005-0000-0000-00003B390000}"/>
    <cellStyle name="Heading 3 2 3 2 3 3 5 5" xfId="14683" xr:uid="{00000000-0005-0000-0000-00003C390000}"/>
    <cellStyle name="Heading 3 2 3 2 3 3 5 6" xfId="14684" xr:uid="{00000000-0005-0000-0000-00003D390000}"/>
    <cellStyle name="Heading 3 2 3 2 3 3 6" xfId="14685" xr:uid="{00000000-0005-0000-0000-00003E390000}"/>
    <cellStyle name="Heading 3 2 3 2 3 3 6 2" xfId="14686" xr:uid="{00000000-0005-0000-0000-00003F390000}"/>
    <cellStyle name="Heading 3 2 3 2 3 4" xfId="14687" xr:uid="{00000000-0005-0000-0000-000040390000}"/>
    <cellStyle name="Heading 3 2 3 2 3 4 2" xfId="14688" xr:uid="{00000000-0005-0000-0000-000041390000}"/>
    <cellStyle name="Heading 3 2 3 2 3 4 2 2" xfId="14689" xr:uid="{00000000-0005-0000-0000-000042390000}"/>
    <cellStyle name="Heading 3 2 3 2 3 4 2 2 2" xfId="14690" xr:uid="{00000000-0005-0000-0000-000043390000}"/>
    <cellStyle name="Heading 3 2 3 2 3 4 2 2 2 2" xfId="14691" xr:uid="{00000000-0005-0000-0000-000044390000}"/>
    <cellStyle name="Heading 3 2 3 2 3 4 2 2 3" xfId="14692" xr:uid="{00000000-0005-0000-0000-000045390000}"/>
    <cellStyle name="Heading 3 2 3 2 3 4 2 2 3 2" xfId="14693" xr:uid="{00000000-0005-0000-0000-000046390000}"/>
    <cellStyle name="Heading 3 2 3 2 3 4 2 2 4" xfId="14694" xr:uid="{00000000-0005-0000-0000-000047390000}"/>
    <cellStyle name="Heading 3 2 3 2 3 4 2 2 4 2" xfId="14695" xr:uid="{00000000-0005-0000-0000-000048390000}"/>
    <cellStyle name="Heading 3 2 3 2 3 4 2 2 5" xfId="14696" xr:uid="{00000000-0005-0000-0000-000049390000}"/>
    <cellStyle name="Heading 3 2 3 2 3 4 2 2 6" xfId="14697" xr:uid="{00000000-0005-0000-0000-00004A390000}"/>
    <cellStyle name="Heading 3 2 3 2 3 4 2 2 7" xfId="14698" xr:uid="{00000000-0005-0000-0000-00004B390000}"/>
    <cellStyle name="Heading 3 2 3 2 3 4 2 3" xfId="14699" xr:uid="{00000000-0005-0000-0000-00004C390000}"/>
    <cellStyle name="Heading 3 2 3 2 3 4 2 3 2" xfId="14700" xr:uid="{00000000-0005-0000-0000-00004D390000}"/>
    <cellStyle name="Heading 3 2 3 2 3 4 2 3 2 2" xfId="14701" xr:uid="{00000000-0005-0000-0000-00004E390000}"/>
    <cellStyle name="Heading 3 2 3 2 3 4 2 3 3" xfId="14702" xr:uid="{00000000-0005-0000-0000-00004F390000}"/>
    <cellStyle name="Heading 3 2 3 2 3 4 2 3 3 2" xfId="14703" xr:uid="{00000000-0005-0000-0000-000050390000}"/>
    <cellStyle name="Heading 3 2 3 2 3 4 2 3 4" xfId="14704" xr:uid="{00000000-0005-0000-0000-000051390000}"/>
    <cellStyle name="Heading 3 2 3 2 3 4 2 3 4 2" xfId="14705" xr:uid="{00000000-0005-0000-0000-000052390000}"/>
    <cellStyle name="Heading 3 2 3 2 3 4 2 3 5" xfId="14706" xr:uid="{00000000-0005-0000-0000-000053390000}"/>
    <cellStyle name="Heading 3 2 3 2 3 4 2 3 6" xfId="14707" xr:uid="{00000000-0005-0000-0000-000054390000}"/>
    <cellStyle name="Heading 3 2 3 2 3 4 2 3 7" xfId="14708" xr:uid="{00000000-0005-0000-0000-000055390000}"/>
    <cellStyle name="Heading 3 2 3 2 3 4 2 4" xfId="14709" xr:uid="{00000000-0005-0000-0000-000056390000}"/>
    <cellStyle name="Heading 3 2 3 2 3 4 2 4 2" xfId="14710" xr:uid="{00000000-0005-0000-0000-000057390000}"/>
    <cellStyle name="Heading 3 2 3 2 3 4 2 4 2 2" xfId="14711" xr:uid="{00000000-0005-0000-0000-000058390000}"/>
    <cellStyle name="Heading 3 2 3 2 3 4 2 4 3" xfId="14712" xr:uid="{00000000-0005-0000-0000-000059390000}"/>
    <cellStyle name="Heading 3 2 3 2 3 4 2 4 3 2" xfId="14713" xr:uid="{00000000-0005-0000-0000-00005A390000}"/>
    <cellStyle name="Heading 3 2 3 2 3 4 2 4 4" xfId="14714" xr:uid="{00000000-0005-0000-0000-00005B390000}"/>
    <cellStyle name="Heading 3 2 3 2 3 4 2 4 5" xfId="14715" xr:uid="{00000000-0005-0000-0000-00005C390000}"/>
    <cellStyle name="Heading 3 2 3 2 3 4 2 4 6" xfId="14716" xr:uid="{00000000-0005-0000-0000-00005D390000}"/>
    <cellStyle name="Heading 3 2 3 2 3 4 2 5" xfId="14717" xr:uid="{00000000-0005-0000-0000-00005E390000}"/>
    <cellStyle name="Heading 3 2 3 2 3 4 2 5 2" xfId="14718" xr:uid="{00000000-0005-0000-0000-00005F390000}"/>
    <cellStyle name="Heading 3 2 3 2 3 4 3" xfId="14719" xr:uid="{00000000-0005-0000-0000-000060390000}"/>
    <cellStyle name="Heading 3 2 3 2 3 4 3 2" xfId="14720" xr:uid="{00000000-0005-0000-0000-000061390000}"/>
    <cellStyle name="Heading 3 2 3 2 3 4 3 2 2" xfId="14721" xr:uid="{00000000-0005-0000-0000-000062390000}"/>
    <cellStyle name="Heading 3 2 3 2 3 4 3 3" xfId="14722" xr:uid="{00000000-0005-0000-0000-000063390000}"/>
    <cellStyle name="Heading 3 2 3 2 3 4 3 3 2" xfId="14723" xr:uid="{00000000-0005-0000-0000-000064390000}"/>
    <cellStyle name="Heading 3 2 3 2 3 4 3 4" xfId="14724" xr:uid="{00000000-0005-0000-0000-000065390000}"/>
    <cellStyle name="Heading 3 2 3 2 3 4 3 4 2" xfId="14725" xr:uid="{00000000-0005-0000-0000-000066390000}"/>
    <cellStyle name="Heading 3 2 3 2 3 4 3 5" xfId="14726" xr:uid="{00000000-0005-0000-0000-000067390000}"/>
    <cellStyle name="Heading 3 2 3 2 3 4 3 6" xfId="14727" xr:uid="{00000000-0005-0000-0000-000068390000}"/>
    <cellStyle name="Heading 3 2 3 2 3 4 3 7" xfId="14728" xr:uid="{00000000-0005-0000-0000-000069390000}"/>
    <cellStyle name="Heading 3 2 3 2 3 4 4" xfId="14729" xr:uid="{00000000-0005-0000-0000-00006A390000}"/>
    <cellStyle name="Heading 3 2 3 2 3 4 4 2" xfId="14730" xr:uid="{00000000-0005-0000-0000-00006B390000}"/>
    <cellStyle name="Heading 3 2 3 2 3 4 4 2 2" xfId="14731" xr:uid="{00000000-0005-0000-0000-00006C390000}"/>
    <cellStyle name="Heading 3 2 3 2 3 4 4 3" xfId="14732" xr:uid="{00000000-0005-0000-0000-00006D390000}"/>
    <cellStyle name="Heading 3 2 3 2 3 4 4 3 2" xfId="14733" xr:uid="{00000000-0005-0000-0000-00006E390000}"/>
    <cellStyle name="Heading 3 2 3 2 3 4 4 4" xfId="14734" xr:uid="{00000000-0005-0000-0000-00006F390000}"/>
    <cellStyle name="Heading 3 2 3 2 3 4 4 4 2" xfId="14735" xr:uid="{00000000-0005-0000-0000-000070390000}"/>
    <cellStyle name="Heading 3 2 3 2 3 4 4 5" xfId="14736" xr:uid="{00000000-0005-0000-0000-000071390000}"/>
    <cellStyle name="Heading 3 2 3 2 3 4 4 6" xfId="14737" xr:uid="{00000000-0005-0000-0000-000072390000}"/>
    <cellStyle name="Heading 3 2 3 2 3 4 4 7" xfId="14738" xr:uid="{00000000-0005-0000-0000-000073390000}"/>
    <cellStyle name="Heading 3 2 3 2 3 4 5" xfId="14739" xr:uid="{00000000-0005-0000-0000-000074390000}"/>
    <cellStyle name="Heading 3 2 3 2 3 4 5 2" xfId="14740" xr:uid="{00000000-0005-0000-0000-000075390000}"/>
    <cellStyle name="Heading 3 2 3 2 3 4 5 2 2" xfId="14741" xr:uid="{00000000-0005-0000-0000-000076390000}"/>
    <cellStyle name="Heading 3 2 3 2 3 4 5 3" xfId="14742" xr:uid="{00000000-0005-0000-0000-000077390000}"/>
    <cellStyle name="Heading 3 2 3 2 3 4 5 3 2" xfId="14743" xr:uid="{00000000-0005-0000-0000-000078390000}"/>
    <cellStyle name="Heading 3 2 3 2 3 4 5 4" xfId="14744" xr:uid="{00000000-0005-0000-0000-000079390000}"/>
    <cellStyle name="Heading 3 2 3 2 3 4 5 5" xfId="14745" xr:uid="{00000000-0005-0000-0000-00007A390000}"/>
    <cellStyle name="Heading 3 2 3 2 3 4 5 6" xfId="14746" xr:uid="{00000000-0005-0000-0000-00007B390000}"/>
    <cellStyle name="Heading 3 2 3 2 3 4 6" xfId="14747" xr:uid="{00000000-0005-0000-0000-00007C390000}"/>
    <cellStyle name="Heading 3 2 3 2 3 4 6 2" xfId="14748" xr:uid="{00000000-0005-0000-0000-00007D390000}"/>
    <cellStyle name="Heading 3 2 3 2 3 5" xfId="14749" xr:uid="{00000000-0005-0000-0000-00007E390000}"/>
    <cellStyle name="Heading 3 2 3 2 3 5 2" xfId="14750" xr:uid="{00000000-0005-0000-0000-00007F390000}"/>
    <cellStyle name="Heading 3 2 3 2 3 5 2 2" xfId="14751" xr:uid="{00000000-0005-0000-0000-000080390000}"/>
    <cellStyle name="Heading 3 2 3 2 3 5 2 2 2" xfId="14752" xr:uid="{00000000-0005-0000-0000-000081390000}"/>
    <cellStyle name="Heading 3 2 3 2 3 5 2 2 2 2" xfId="14753" xr:uid="{00000000-0005-0000-0000-000082390000}"/>
    <cellStyle name="Heading 3 2 3 2 3 5 2 2 3" xfId="14754" xr:uid="{00000000-0005-0000-0000-000083390000}"/>
    <cellStyle name="Heading 3 2 3 2 3 5 2 2 3 2" xfId="14755" xr:uid="{00000000-0005-0000-0000-000084390000}"/>
    <cellStyle name="Heading 3 2 3 2 3 5 2 2 4" xfId="14756" xr:uid="{00000000-0005-0000-0000-000085390000}"/>
    <cellStyle name="Heading 3 2 3 2 3 5 2 2 4 2" xfId="14757" xr:uid="{00000000-0005-0000-0000-000086390000}"/>
    <cellStyle name="Heading 3 2 3 2 3 5 2 2 5" xfId="14758" xr:uid="{00000000-0005-0000-0000-000087390000}"/>
    <cellStyle name="Heading 3 2 3 2 3 5 2 2 6" xfId="14759" xr:uid="{00000000-0005-0000-0000-000088390000}"/>
    <cellStyle name="Heading 3 2 3 2 3 5 2 2 7" xfId="14760" xr:uid="{00000000-0005-0000-0000-000089390000}"/>
    <cellStyle name="Heading 3 2 3 2 3 5 2 3" xfId="14761" xr:uid="{00000000-0005-0000-0000-00008A390000}"/>
    <cellStyle name="Heading 3 2 3 2 3 5 2 3 2" xfId="14762" xr:uid="{00000000-0005-0000-0000-00008B390000}"/>
    <cellStyle name="Heading 3 2 3 2 3 5 2 3 2 2" xfId="14763" xr:uid="{00000000-0005-0000-0000-00008C390000}"/>
    <cellStyle name="Heading 3 2 3 2 3 5 2 3 3" xfId="14764" xr:uid="{00000000-0005-0000-0000-00008D390000}"/>
    <cellStyle name="Heading 3 2 3 2 3 5 2 3 3 2" xfId="14765" xr:uid="{00000000-0005-0000-0000-00008E390000}"/>
    <cellStyle name="Heading 3 2 3 2 3 5 2 3 4" xfId="14766" xr:uid="{00000000-0005-0000-0000-00008F390000}"/>
    <cellStyle name="Heading 3 2 3 2 3 5 2 3 4 2" xfId="14767" xr:uid="{00000000-0005-0000-0000-000090390000}"/>
    <cellStyle name="Heading 3 2 3 2 3 5 2 3 5" xfId="14768" xr:uid="{00000000-0005-0000-0000-000091390000}"/>
    <cellStyle name="Heading 3 2 3 2 3 5 2 3 6" xfId="14769" xr:uid="{00000000-0005-0000-0000-000092390000}"/>
    <cellStyle name="Heading 3 2 3 2 3 5 2 3 7" xfId="14770" xr:uid="{00000000-0005-0000-0000-000093390000}"/>
    <cellStyle name="Heading 3 2 3 2 3 5 2 4" xfId="14771" xr:uid="{00000000-0005-0000-0000-000094390000}"/>
    <cellStyle name="Heading 3 2 3 2 3 5 2 4 2" xfId="14772" xr:uid="{00000000-0005-0000-0000-000095390000}"/>
    <cellStyle name="Heading 3 2 3 2 3 5 2 4 2 2" xfId="14773" xr:uid="{00000000-0005-0000-0000-000096390000}"/>
    <cellStyle name="Heading 3 2 3 2 3 5 2 4 3" xfId="14774" xr:uid="{00000000-0005-0000-0000-000097390000}"/>
    <cellStyle name="Heading 3 2 3 2 3 5 2 4 3 2" xfId="14775" xr:uid="{00000000-0005-0000-0000-000098390000}"/>
    <cellStyle name="Heading 3 2 3 2 3 5 2 4 4" xfId="14776" xr:uid="{00000000-0005-0000-0000-000099390000}"/>
    <cellStyle name="Heading 3 2 3 2 3 5 2 4 5" xfId="14777" xr:uid="{00000000-0005-0000-0000-00009A390000}"/>
    <cellStyle name="Heading 3 2 3 2 3 5 2 4 6" xfId="14778" xr:uid="{00000000-0005-0000-0000-00009B390000}"/>
    <cellStyle name="Heading 3 2 3 2 3 5 2 5" xfId="14779" xr:uid="{00000000-0005-0000-0000-00009C390000}"/>
    <cellStyle name="Heading 3 2 3 2 3 5 2 5 2" xfId="14780" xr:uid="{00000000-0005-0000-0000-00009D390000}"/>
    <cellStyle name="Heading 3 2 3 2 3 5 3" xfId="14781" xr:uid="{00000000-0005-0000-0000-00009E390000}"/>
    <cellStyle name="Heading 3 2 3 2 3 5 3 2" xfId="14782" xr:uid="{00000000-0005-0000-0000-00009F390000}"/>
    <cellStyle name="Heading 3 2 3 2 3 5 3 2 2" xfId="14783" xr:uid="{00000000-0005-0000-0000-0000A0390000}"/>
    <cellStyle name="Heading 3 2 3 2 3 5 3 3" xfId="14784" xr:uid="{00000000-0005-0000-0000-0000A1390000}"/>
    <cellStyle name="Heading 3 2 3 2 3 5 3 3 2" xfId="14785" xr:uid="{00000000-0005-0000-0000-0000A2390000}"/>
    <cellStyle name="Heading 3 2 3 2 3 5 3 4" xfId="14786" xr:uid="{00000000-0005-0000-0000-0000A3390000}"/>
    <cellStyle name="Heading 3 2 3 2 3 5 3 4 2" xfId="14787" xr:uid="{00000000-0005-0000-0000-0000A4390000}"/>
    <cellStyle name="Heading 3 2 3 2 3 5 3 5" xfId="14788" xr:uid="{00000000-0005-0000-0000-0000A5390000}"/>
    <cellStyle name="Heading 3 2 3 2 3 5 3 6" xfId="14789" xr:uid="{00000000-0005-0000-0000-0000A6390000}"/>
    <cellStyle name="Heading 3 2 3 2 3 5 3 7" xfId="14790" xr:uid="{00000000-0005-0000-0000-0000A7390000}"/>
    <cellStyle name="Heading 3 2 3 2 3 5 4" xfId="14791" xr:uid="{00000000-0005-0000-0000-0000A8390000}"/>
    <cellStyle name="Heading 3 2 3 2 3 5 4 2" xfId="14792" xr:uid="{00000000-0005-0000-0000-0000A9390000}"/>
    <cellStyle name="Heading 3 2 3 2 3 5 4 2 2" xfId="14793" xr:uid="{00000000-0005-0000-0000-0000AA390000}"/>
    <cellStyle name="Heading 3 2 3 2 3 5 4 3" xfId="14794" xr:uid="{00000000-0005-0000-0000-0000AB390000}"/>
    <cellStyle name="Heading 3 2 3 2 3 5 4 3 2" xfId="14795" xr:uid="{00000000-0005-0000-0000-0000AC390000}"/>
    <cellStyle name="Heading 3 2 3 2 3 5 4 4" xfId="14796" xr:uid="{00000000-0005-0000-0000-0000AD390000}"/>
    <cellStyle name="Heading 3 2 3 2 3 5 4 4 2" xfId="14797" xr:uid="{00000000-0005-0000-0000-0000AE390000}"/>
    <cellStyle name="Heading 3 2 3 2 3 5 4 5" xfId="14798" xr:uid="{00000000-0005-0000-0000-0000AF390000}"/>
    <cellStyle name="Heading 3 2 3 2 3 5 4 6" xfId="14799" xr:uid="{00000000-0005-0000-0000-0000B0390000}"/>
    <cellStyle name="Heading 3 2 3 2 3 5 4 7" xfId="14800" xr:uid="{00000000-0005-0000-0000-0000B1390000}"/>
    <cellStyle name="Heading 3 2 3 2 3 5 5" xfId="14801" xr:uid="{00000000-0005-0000-0000-0000B2390000}"/>
    <cellStyle name="Heading 3 2 3 2 3 5 5 2" xfId="14802" xr:uid="{00000000-0005-0000-0000-0000B3390000}"/>
    <cellStyle name="Heading 3 2 3 2 3 5 5 2 2" xfId="14803" xr:uid="{00000000-0005-0000-0000-0000B4390000}"/>
    <cellStyle name="Heading 3 2 3 2 3 5 5 3" xfId="14804" xr:uid="{00000000-0005-0000-0000-0000B5390000}"/>
    <cellStyle name="Heading 3 2 3 2 3 5 5 3 2" xfId="14805" xr:uid="{00000000-0005-0000-0000-0000B6390000}"/>
    <cellStyle name="Heading 3 2 3 2 3 5 5 4" xfId="14806" xr:uid="{00000000-0005-0000-0000-0000B7390000}"/>
    <cellStyle name="Heading 3 2 3 2 3 5 5 5" xfId="14807" xr:uid="{00000000-0005-0000-0000-0000B8390000}"/>
    <cellStyle name="Heading 3 2 3 2 3 5 5 6" xfId="14808" xr:uid="{00000000-0005-0000-0000-0000B9390000}"/>
    <cellStyle name="Heading 3 2 3 2 3 5 6" xfId="14809" xr:uid="{00000000-0005-0000-0000-0000BA390000}"/>
    <cellStyle name="Heading 3 2 3 2 3 5 6 2" xfId="14810" xr:uid="{00000000-0005-0000-0000-0000BB390000}"/>
    <cellStyle name="Heading 3 2 3 2 3 6" xfId="14811" xr:uid="{00000000-0005-0000-0000-0000BC390000}"/>
    <cellStyle name="Heading 3 2 3 2 3 6 2" xfId="14812" xr:uid="{00000000-0005-0000-0000-0000BD390000}"/>
    <cellStyle name="Heading 3 2 3 2 3 6 2 2" xfId="14813" xr:uid="{00000000-0005-0000-0000-0000BE390000}"/>
    <cellStyle name="Heading 3 2 3 2 3 6 2 2 2" xfId="14814" xr:uid="{00000000-0005-0000-0000-0000BF390000}"/>
    <cellStyle name="Heading 3 2 3 2 3 6 2 2 2 2" xfId="14815" xr:uid="{00000000-0005-0000-0000-0000C0390000}"/>
    <cellStyle name="Heading 3 2 3 2 3 6 2 2 3" xfId="14816" xr:uid="{00000000-0005-0000-0000-0000C1390000}"/>
    <cellStyle name="Heading 3 2 3 2 3 6 2 2 3 2" xfId="14817" xr:uid="{00000000-0005-0000-0000-0000C2390000}"/>
    <cellStyle name="Heading 3 2 3 2 3 6 2 2 4" xfId="14818" xr:uid="{00000000-0005-0000-0000-0000C3390000}"/>
    <cellStyle name="Heading 3 2 3 2 3 6 2 2 4 2" xfId="14819" xr:uid="{00000000-0005-0000-0000-0000C4390000}"/>
    <cellStyle name="Heading 3 2 3 2 3 6 2 2 5" xfId="14820" xr:uid="{00000000-0005-0000-0000-0000C5390000}"/>
    <cellStyle name="Heading 3 2 3 2 3 6 2 2 6" xfId="14821" xr:uid="{00000000-0005-0000-0000-0000C6390000}"/>
    <cellStyle name="Heading 3 2 3 2 3 6 2 2 7" xfId="14822" xr:uid="{00000000-0005-0000-0000-0000C7390000}"/>
    <cellStyle name="Heading 3 2 3 2 3 6 2 3" xfId="14823" xr:uid="{00000000-0005-0000-0000-0000C8390000}"/>
    <cellStyle name="Heading 3 2 3 2 3 6 2 3 2" xfId="14824" xr:uid="{00000000-0005-0000-0000-0000C9390000}"/>
    <cellStyle name="Heading 3 2 3 2 3 6 2 3 2 2" xfId="14825" xr:uid="{00000000-0005-0000-0000-0000CA390000}"/>
    <cellStyle name="Heading 3 2 3 2 3 6 2 3 3" xfId="14826" xr:uid="{00000000-0005-0000-0000-0000CB390000}"/>
    <cellStyle name="Heading 3 2 3 2 3 6 2 3 3 2" xfId="14827" xr:uid="{00000000-0005-0000-0000-0000CC390000}"/>
    <cellStyle name="Heading 3 2 3 2 3 6 2 3 4" xfId="14828" xr:uid="{00000000-0005-0000-0000-0000CD390000}"/>
    <cellStyle name="Heading 3 2 3 2 3 6 2 3 4 2" xfId="14829" xr:uid="{00000000-0005-0000-0000-0000CE390000}"/>
    <cellStyle name="Heading 3 2 3 2 3 6 2 3 5" xfId="14830" xr:uid="{00000000-0005-0000-0000-0000CF390000}"/>
    <cellStyle name="Heading 3 2 3 2 3 6 2 3 6" xfId="14831" xr:uid="{00000000-0005-0000-0000-0000D0390000}"/>
    <cellStyle name="Heading 3 2 3 2 3 6 2 3 7" xfId="14832" xr:uid="{00000000-0005-0000-0000-0000D1390000}"/>
    <cellStyle name="Heading 3 2 3 2 3 6 2 4" xfId="14833" xr:uid="{00000000-0005-0000-0000-0000D2390000}"/>
    <cellStyle name="Heading 3 2 3 2 3 6 2 4 2" xfId="14834" xr:uid="{00000000-0005-0000-0000-0000D3390000}"/>
    <cellStyle name="Heading 3 2 3 2 3 6 2 4 2 2" xfId="14835" xr:uid="{00000000-0005-0000-0000-0000D4390000}"/>
    <cellStyle name="Heading 3 2 3 2 3 6 2 4 3" xfId="14836" xr:uid="{00000000-0005-0000-0000-0000D5390000}"/>
    <cellStyle name="Heading 3 2 3 2 3 6 2 4 3 2" xfId="14837" xr:uid="{00000000-0005-0000-0000-0000D6390000}"/>
    <cellStyle name="Heading 3 2 3 2 3 6 2 4 4" xfId="14838" xr:uid="{00000000-0005-0000-0000-0000D7390000}"/>
    <cellStyle name="Heading 3 2 3 2 3 6 2 4 5" xfId="14839" xr:uid="{00000000-0005-0000-0000-0000D8390000}"/>
    <cellStyle name="Heading 3 2 3 2 3 6 2 4 6" xfId="14840" xr:uid="{00000000-0005-0000-0000-0000D9390000}"/>
    <cellStyle name="Heading 3 2 3 2 3 6 2 5" xfId="14841" xr:uid="{00000000-0005-0000-0000-0000DA390000}"/>
    <cellStyle name="Heading 3 2 3 2 3 6 2 5 2" xfId="14842" xr:uid="{00000000-0005-0000-0000-0000DB390000}"/>
    <cellStyle name="Heading 3 2 3 2 3 6 3" xfId="14843" xr:uid="{00000000-0005-0000-0000-0000DC390000}"/>
    <cellStyle name="Heading 3 2 3 2 3 6 3 2" xfId="14844" xr:uid="{00000000-0005-0000-0000-0000DD390000}"/>
    <cellStyle name="Heading 3 2 3 2 3 6 3 2 2" xfId="14845" xr:uid="{00000000-0005-0000-0000-0000DE390000}"/>
    <cellStyle name="Heading 3 2 3 2 3 6 3 3" xfId="14846" xr:uid="{00000000-0005-0000-0000-0000DF390000}"/>
    <cellStyle name="Heading 3 2 3 2 3 6 3 3 2" xfId="14847" xr:uid="{00000000-0005-0000-0000-0000E0390000}"/>
    <cellStyle name="Heading 3 2 3 2 3 6 3 4" xfId="14848" xr:uid="{00000000-0005-0000-0000-0000E1390000}"/>
    <cellStyle name="Heading 3 2 3 2 3 6 3 4 2" xfId="14849" xr:uid="{00000000-0005-0000-0000-0000E2390000}"/>
    <cellStyle name="Heading 3 2 3 2 3 6 3 5" xfId="14850" xr:uid="{00000000-0005-0000-0000-0000E3390000}"/>
    <cellStyle name="Heading 3 2 3 2 3 6 3 6" xfId="14851" xr:uid="{00000000-0005-0000-0000-0000E4390000}"/>
    <cellStyle name="Heading 3 2 3 2 3 6 3 7" xfId="14852" xr:uid="{00000000-0005-0000-0000-0000E5390000}"/>
    <cellStyle name="Heading 3 2 3 2 3 6 4" xfId="14853" xr:uid="{00000000-0005-0000-0000-0000E6390000}"/>
    <cellStyle name="Heading 3 2 3 2 3 6 4 2" xfId="14854" xr:uid="{00000000-0005-0000-0000-0000E7390000}"/>
    <cellStyle name="Heading 3 2 3 2 3 6 4 2 2" xfId="14855" xr:uid="{00000000-0005-0000-0000-0000E8390000}"/>
    <cellStyle name="Heading 3 2 3 2 3 6 4 3" xfId="14856" xr:uid="{00000000-0005-0000-0000-0000E9390000}"/>
    <cellStyle name="Heading 3 2 3 2 3 6 4 3 2" xfId="14857" xr:uid="{00000000-0005-0000-0000-0000EA390000}"/>
    <cellStyle name="Heading 3 2 3 2 3 6 4 4" xfId="14858" xr:uid="{00000000-0005-0000-0000-0000EB390000}"/>
    <cellStyle name="Heading 3 2 3 2 3 6 4 4 2" xfId="14859" xr:uid="{00000000-0005-0000-0000-0000EC390000}"/>
    <cellStyle name="Heading 3 2 3 2 3 6 4 5" xfId="14860" xr:uid="{00000000-0005-0000-0000-0000ED390000}"/>
    <cellStyle name="Heading 3 2 3 2 3 6 4 6" xfId="14861" xr:uid="{00000000-0005-0000-0000-0000EE390000}"/>
    <cellStyle name="Heading 3 2 3 2 3 6 4 7" xfId="14862" xr:uid="{00000000-0005-0000-0000-0000EF390000}"/>
    <cellStyle name="Heading 3 2 3 2 3 6 5" xfId="14863" xr:uid="{00000000-0005-0000-0000-0000F0390000}"/>
    <cellStyle name="Heading 3 2 3 2 3 6 5 2" xfId="14864" xr:uid="{00000000-0005-0000-0000-0000F1390000}"/>
    <cellStyle name="Heading 3 2 3 2 3 6 5 2 2" xfId="14865" xr:uid="{00000000-0005-0000-0000-0000F2390000}"/>
    <cellStyle name="Heading 3 2 3 2 3 6 5 3" xfId="14866" xr:uid="{00000000-0005-0000-0000-0000F3390000}"/>
    <cellStyle name="Heading 3 2 3 2 3 6 5 3 2" xfId="14867" xr:uid="{00000000-0005-0000-0000-0000F4390000}"/>
    <cellStyle name="Heading 3 2 3 2 3 6 5 4" xfId="14868" xr:uid="{00000000-0005-0000-0000-0000F5390000}"/>
    <cellStyle name="Heading 3 2 3 2 3 6 5 5" xfId="14869" xr:uid="{00000000-0005-0000-0000-0000F6390000}"/>
    <cellStyle name="Heading 3 2 3 2 3 6 5 6" xfId="14870" xr:uid="{00000000-0005-0000-0000-0000F7390000}"/>
    <cellStyle name="Heading 3 2 3 2 3 6 6" xfId="14871" xr:uid="{00000000-0005-0000-0000-0000F8390000}"/>
    <cellStyle name="Heading 3 2 3 2 3 6 6 2" xfId="14872" xr:uid="{00000000-0005-0000-0000-0000F9390000}"/>
    <cellStyle name="Heading 3 2 3 2 3 7" xfId="14873" xr:uid="{00000000-0005-0000-0000-0000FA390000}"/>
    <cellStyle name="Heading 3 2 3 2 3 7 2" xfId="14874" xr:uid="{00000000-0005-0000-0000-0000FB390000}"/>
    <cellStyle name="Heading 3 2 3 2 3 7 2 2" xfId="14875" xr:uid="{00000000-0005-0000-0000-0000FC390000}"/>
    <cellStyle name="Heading 3 2 3 2 3 7 2 2 2" xfId="14876" xr:uid="{00000000-0005-0000-0000-0000FD390000}"/>
    <cellStyle name="Heading 3 2 3 2 3 7 2 3" xfId="14877" xr:uid="{00000000-0005-0000-0000-0000FE390000}"/>
    <cellStyle name="Heading 3 2 3 2 3 7 2 3 2" xfId="14878" xr:uid="{00000000-0005-0000-0000-0000FF390000}"/>
    <cellStyle name="Heading 3 2 3 2 3 7 2 4" xfId="14879" xr:uid="{00000000-0005-0000-0000-0000003A0000}"/>
    <cellStyle name="Heading 3 2 3 2 3 7 2 4 2" xfId="14880" xr:uid="{00000000-0005-0000-0000-0000013A0000}"/>
    <cellStyle name="Heading 3 2 3 2 3 7 2 5" xfId="14881" xr:uid="{00000000-0005-0000-0000-0000023A0000}"/>
    <cellStyle name="Heading 3 2 3 2 3 7 2 6" xfId="14882" xr:uid="{00000000-0005-0000-0000-0000033A0000}"/>
    <cellStyle name="Heading 3 2 3 2 3 7 2 7" xfId="14883" xr:uid="{00000000-0005-0000-0000-0000043A0000}"/>
    <cellStyle name="Heading 3 2 3 2 3 7 3" xfId="14884" xr:uid="{00000000-0005-0000-0000-0000053A0000}"/>
    <cellStyle name="Heading 3 2 3 2 3 7 3 2" xfId="14885" xr:uid="{00000000-0005-0000-0000-0000063A0000}"/>
    <cellStyle name="Heading 3 2 3 2 3 7 3 2 2" xfId="14886" xr:uid="{00000000-0005-0000-0000-0000073A0000}"/>
    <cellStyle name="Heading 3 2 3 2 3 7 3 3" xfId="14887" xr:uid="{00000000-0005-0000-0000-0000083A0000}"/>
    <cellStyle name="Heading 3 2 3 2 3 7 3 3 2" xfId="14888" xr:uid="{00000000-0005-0000-0000-0000093A0000}"/>
    <cellStyle name="Heading 3 2 3 2 3 7 3 4" xfId="14889" xr:uid="{00000000-0005-0000-0000-00000A3A0000}"/>
    <cellStyle name="Heading 3 2 3 2 3 7 3 4 2" xfId="14890" xr:uid="{00000000-0005-0000-0000-00000B3A0000}"/>
    <cellStyle name="Heading 3 2 3 2 3 7 3 5" xfId="14891" xr:uid="{00000000-0005-0000-0000-00000C3A0000}"/>
    <cellStyle name="Heading 3 2 3 2 3 7 3 6" xfId="14892" xr:uid="{00000000-0005-0000-0000-00000D3A0000}"/>
    <cellStyle name="Heading 3 2 3 2 3 7 3 7" xfId="14893" xr:uid="{00000000-0005-0000-0000-00000E3A0000}"/>
    <cellStyle name="Heading 3 2 3 2 3 7 4" xfId="14894" xr:uid="{00000000-0005-0000-0000-00000F3A0000}"/>
    <cellStyle name="Heading 3 2 3 2 3 7 4 2" xfId="14895" xr:uid="{00000000-0005-0000-0000-0000103A0000}"/>
    <cellStyle name="Heading 3 2 3 2 3 7 4 2 2" xfId="14896" xr:uid="{00000000-0005-0000-0000-0000113A0000}"/>
    <cellStyle name="Heading 3 2 3 2 3 7 4 3" xfId="14897" xr:uid="{00000000-0005-0000-0000-0000123A0000}"/>
    <cellStyle name="Heading 3 2 3 2 3 7 4 3 2" xfId="14898" xr:uid="{00000000-0005-0000-0000-0000133A0000}"/>
    <cellStyle name="Heading 3 2 3 2 3 7 4 4" xfId="14899" xr:uid="{00000000-0005-0000-0000-0000143A0000}"/>
    <cellStyle name="Heading 3 2 3 2 3 7 4 5" xfId="14900" xr:uid="{00000000-0005-0000-0000-0000153A0000}"/>
    <cellStyle name="Heading 3 2 3 2 3 7 4 6" xfId="14901" xr:uid="{00000000-0005-0000-0000-0000163A0000}"/>
    <cellStyle name="Heading 3 2 3 2 3 7 5" xfId="14902" xr:uid="{00000000-0005-0000-0000-0000173A0000}"/>
    <cellStyle name="Heading 3 2 3 2 3 7 5 2" xfId="14903" xr:uid="{00000000-0005-0000-0000-0000183A0000}"/>
    <cellStyle name="Heading 3 2 3 2 3 8" xfId="14904" xr:uid="{00000000-0005-0000-0000-0000193A0000}"/>
    <cellStyle name="Heading 3 2 3 2 3 8 2" xfId="14905" xr:uid="{00000000-0005-0000-0000-00001A3A0000}"/>
    <cellStyle name="Heading 3 2 3 2 3 8 2 2" xfId="14906" xr:uid="{00000000-0005-0000-0000-00001B3A0000}"/>
    <cellStyle name="Heading 3 2 3 2 3 8 3" xfId="14907" xr:uid="{00000000-0005-0000-0000-00001C3A0000}"/>
    <cellStyle name="Heading 3 2 3 2 3 8 3 2" xfId="14908" xr:uid="{00000000-0005-0000-0000-00001D3A0000}"/>
    <cellStyle name="Heading 3 2 3 2 3 8 4" xfId="14909" xr:uid="{00000000-0005-0000-0000-00001E3A0000}"/>
    <cellStyle name="Heading 3 2 3 2 3 8 4 2" xfId="14910" xr:uid="{00000000-0005-0000-0000-00001F3A0000}"/>
    <cellStyle name="Heading 3 2 3 2 3 8 5" xfId="14911" xr:uid="{00000000-0005-0000-0000-0000203A0000}"/>
    <cellStyle name="Heading 3 2 3 2 3 8 6" xfId="14912" xr:uid="{00000000-0005-0000-0000-0000213A0000}"/>
    <cellStyle name="Heading 3 2 3 2 3 8 7" xfId="14913" xr:uid="{00000000-0005-0000-0000-0000223A0000}"/>
    <cellStyle name="Heading 3 2 3 2 3 9" xfId="14914" xr:uid="{00000000-0005-0000-0000-0000233A0000}"/>
    <cellStyle name="Heading 3 2 3 2 3 9 2" xfId="14915" xr:uid="{00000000-0005-0000-0000-0000243A0000}"/>
    <cellStyle name="Heading 3 2 3 2 3 9 2 2" xfId="14916" xr:uid="{00000000-0005-0000-0000-0000253A0000}"/>
    <cellStyle name="Heading 3 2 3 2 3 9 3" xfId="14917" xr:uid="{00000000-0005-0000-0000-0000263A0000}"/>
    <cellStyle name="Heading 3 2 3 2 3 9 3 2" xfId="14918" xr:uid="{00000000-0005-0000-0000-0000273A0000}"/>
    <cellStyle name="Heading 3 2 3 2 3 9 4" xfId="14919" xr:uid="{00000000-0005-0000-0000-0000283A0000}"/>
    <cellStyle name="Heading 3 2 3 2 3 9 4 2" xfId="14920" xr:uid="{00000000-0005-0000-0000-0000293A0000}"/>
    <cellStyle name="Heading 3 2 3 2 3 9 5" xfId="14921" xr:uid="{00000000-0005-0000-0000-00002A3A0000}"/>
    <cellStyle name="Heading 3 2 3 2 3 9 6" xfId="14922" xr:uid="{00000000-0005-0000-0000-00002B3A0000}"/>
    <cellStyle name="Heading 3 2 3 2 3 9 7" xfId="14923" xr:uid="{00000000-0005-0000-0000-00002C3A0000}"/>
    <cellStyle name="Heading 3 2 3 2 4" xfId="14924" xr:uid="{00000000-0005-0000-0000-00002D3A0000}"/>
    <cellStyle name="Heading 3 2 3 2 4 10" xfId="14925" xr:uid="{00000000-0005-0000-0000-00002E3A0000}"/>
    <cellStyle name="Heading 3 2 3 2 4 10 2" xfId="14926" xr:uid="{00000000-0005-0000-0000-00002F3A0000}"/>
    <cellStyle name="Heading 3 2 3 2 4 10 2 2" xfId="14927" xr:uid="{00000000-0005-0000-0000-0000303A0000}"/>
    <cellStyle name="Heading 3 2 3 2 4 10 3" xfId="14928" xr:uid="{00000000-0005-0000-0000-0000313A0000}"/>
    <cellStyle name="Heading 3 2 3 2 4 10 3 2" xfId="14929" xr:uid="{00000000-0005-0000-0000-0000323A0000}"/>
    <cellStyle name="Heading 3 2 3 2 4 10 4" xfId="14930" xr:uid="{00000000-0005-0000-0000-0000333A0000}"/>
    <cellStyle name="Heading 3 2 3 2 4 10 5" xfId="14931" xr:uid="{00000000-0005-0000-0000-0000343A0000}"/>
    <cellStyle name="Heading 3 2 3 2 4 10 6" xfId="14932" xr:uid="{00000000-0005-0000-0000-0000353A0000}"/>
    <cellStyle name="Heading 3 2 3 2 4 11" xfId="14933" xr:uid="{00000000-0005-0000-0000-0000363A0000}"/>
    <cellStyle name="Heading 3 2 3 2 4 11 2" xfId="14934" xr:uid="{00000000-0005-0000-0000-0000373A0000}"/>
    <cellStyle name="Heading 3 2 3 2 4 2" xfId="14935" xr:uid="{00000000-0005-0000-0000-0000383A0000}"/>
    <cellStyle name="Heading 3 2 3 2 4 2 2" xfId="14936" xr:uid="{00000000-0005-0000-0000-0000393A0000}"/>
    <cellStyle name="Heading 3 2 3 2 4 2 2 2" xfId="14937" xr:uid="{00000000-0005-0000-0000-00003A3A0000}"/>
    <cellStyle name="Heading 3 2 3 2 4 2 2 2 2" xfId="14938" xr:uid="{00000000-0005-0000-0000-00003B3A0000}"/>
    <cellStyle name="Heading 3 2 3 2 4 2 2 2 2 2" xfId="14939" xr:uid="{00000000-0005-0000-0000-00003C3A0000}"/>
    <cellStyle name="Heading 3 2 3 2 4 2 2 2 3" xfId="14940" xr:uid="{00000000-0005-0000-0000-00003D3A0000}"/>
    <cellStyle name="Heading 3 2 3 2 4 2 2 2 3 2" xfId="14941" xr:uid="{00000000-0005-0000-0000-00003E3A0000}"/>
    <cellStyle name="Heading 3 2 3 2 4 2 2 2 4" xfId="14942" xr:uid="{00000000-0005-0000-0000-00003F3A0000}"/>
    <cellStyle name="Heading 3 2 3 2 4 2 2 2 4 2" xfId="14943" xr:uid="{00000000-0005-0000-0000-0000403A0000}"/>
    <cellStyle name="Heading 3 2 3 2 4 2 2 2 5" xfId="14944" xr:uid="{00000000-0005-0000-0000-0000413A0000}"/>
    <cellStyle name="Heading 3 2 3 2 4 2 2 2 6" xfId="14945" xr:uid="{00000000-0005-0000-0000-0000423A0000}"/>
    <cellStyle name="Heading 3 2 3 2 4 2 2 2 7" xfId="14946" xr:uid="{00000000-0005-0000-0000-0000433A0000}"/>
    <cellStyle name="Heading 3 2 3 2 4 2 2 3" xfId="14947" xr:uid="{00000000-0005-0000-0000-0000443A0000}"/>
    <cellStyle name="Heading 3 2 3 2 4 2 2 3 2" xfId="14948" xr:uid="{00000000-0005-0000-0000-0000453A0000}"/>
    <cellStyle name="Heading 3 2 3 2 4 2 2 3 2 2" xfId="14949" xr:uid="{00000000-0005-0000-0000-0000463A0000}"/>
    <cellStyle name="Heading 3 2 3 2 4 2 2 3 3" xfId="14950" xr:uid="{00000000-0005-0000-0000-0000473A0000}"/>
    <cellStyle name="Heading 3 2 3 2 4 2 2 3 3 2" xfId="14951" xr:uid="{00000000-0005-0000-0000-0000483A0000}"/>
    <cellStyle name="Heading 3 2 3 2 4 2 2 3 4" xfId="14952" xr:uid="{00000000-0005-0000-0000-0000493A0000}"/>
    <cellStyle name="Heading 3 2 3 2 4 2 2 3 4 2" xfId="14953" xr:uid="{00000000-0005-0000-0000-00004A3A0000}"/>
    <cellStyle name="Heading 3 2 3 2 4 2 2 3 5" xfId="14954" xr:uid="{00000000-0005-0000-0000-00004B3A0000}"/>
    <cellStyle name="Heading 3 2 3 2 4 2 2 3 6" xfId="14955" xr:uid="{00000000-0005-0000-0000-00004C3A0000}"/>
    <cellStyle name="Heading 3 2 3 2 4 2 2 3 7" xfId="14956" xr:uid="{00000000-0005-0000-0000-00004D3A0000}"/>
    <cellStyle name="Heading 3 2 3 2 4 2 2 4" xfId="14957" xr:uid="{00000000-0005-0000-0000-00004E3A0000}"/>
    <cellStyle name="Heading 3 2 3 2 4 2 2 4 2" xfId="14958" xr:uid="{00000000-0005-0000-0000-00004F3A0000}"/>
    <cellStyle name="Heading 3 2 3 2 4 2 2 4 2 2" xfId="14959" xr:uid="{00000000-0005-0000-0000-0000503A0000}"/>
    <cellStyle name="Heading 3 2 3 2 4 2 2 4 3" xfId="14960" xr:uid="{00000000-0005-0000-0000-0000513A0000}"/>
    <cellStyle name="Heading 3 2 3 2 4 2 2 4 3 2" xfId="14961" xr:uid="{00000000-0005-0000-0000-0000523A0000}"/>
    <cellStyle name="Heading 3 2 3 2 4 2 2 4 4" xfId="14962" xr:uid="{00000000-0005-0000-0000-0000533A0000}"/>
    <cellStyle name="Heading 3 2 3 2 4 2 2 4 5" xfId="14963" xr:uid="{00000000-0005-0000-0000-0000543A0000}"/>
    <cellStyle name="Heading 3 2 3 2 4 2 2 4 6" xfId="14964" xr:uid="{00000000-0005-0000-0000-0000553A0000}"/>
    <cellStyle name="Heading 3 2 3 2 4 2 2 5" xfId="14965" xr:uid="{00000000-0005-0000-0000-0000563A0000}"/>
    <cellStyle name="Heading 3 2 3 2 4 2 2 5 2" xfId="14966" xr:uid="{00000000-0005-0000-0000-0000573A0000}"/>
    <cellStyle name="Heading 3 2 3 2 4 2 3" xfId="14967" xr:uid="{00000000-0005-0000-0000-0000583A0000}"/>
    <cellStyle name="Heading 3 2 3 2 4 2 3 2" xfId="14968" xr:uid="{00000000-0005-0000-0000-0000593A0000}"/>
    <cellStyle name="Heading 3 2 3 2 4 2 3 2 2" xfId="14969" xr:uid="{00000000-0005-0000-0000-00005A3A0000}"/>
    <cellStyle name="Heading 3 2 3 2 4 2 3 3" xfId="14970" xr:uid="{00000000-0005-0000-0000-00005B3A0000}"/>
    <cellStyle name="Heading 3 2 3 2 4 2 3 3 2" xfId="14971" xr:uid="{00000000-0005-0000-0000-00005C3A0000}"/>
    <cellStyle name="Heading 3 2 3 2 4 2 3 4" xfId="14972" xr:uid="{00000000-0005-0000-0000-00005D3A0000}"/>
    <cellStyle name="Heading 3 2 3 2 4 2 3 4 2" xfId="14973" xr:uid="{00000000-0005-0000-0000-00005E3A0000}"/>
    <cellStyle name="Heading 3 2 3 2 4 2 3 5" xfId="14974" xr:uid="{00000000-0005-0000-0000-00005F3A0000}"/>
    <cellStyle name="Heading 3 2 3 2 4 2 3 6" xfId="14975" xr:uid="{00000000-0005-0000-0000-0000603A0000}"/>
    <cellStyle name="Heading 3 2 3 2 4 2 3 7" xfId="14976" xr:uid="{00000000-0005-0000-0000-0000613A0000}"/>
    <cellStyle name="Heading 3 2 3 2 4 2 4" xfId="14977" xr:uid="{00000000-0005-0000-0000-0000623A0000}"/>
    <cellStyle name="Heading 3 2 3 2 4 2 4 2" xfId="14978" xr:uid="{00000000-0005-0000-0000-0000633A0000}"/>
    <cellStyle name="Heading 3 2 3 2 4 2 4 2 2" xfId="14979" xr:uid="{00000000-0005-0000-0000-0000643A0000}"/>
    <cellStyle name="Heading 3 2 3 2 4 2 4 3" xfId="14980" xr:uid="{00000000-0005-0000-0000-0000653A0000}"/>
    <cellStyle name="Heading 3 2 3 2 4 2 4 3 2" xfId="14981" xr:uid="{00000000-0005-0000-0000-0000663A0000}"/>
    <cellStyle name="Heading 3 2 3 2 4 2 4 4" xfId="14982" xr:uid="{00000000-0005-0000-0000-0000673A0000}"/>
    <cellStyle name="Heading 3 2 3 2 4 2 4 4 2" xfId="14983" xr:uid="{00000000-0005-0000-0000-0000683A0000}"/>
    <cellStyle name="Heading 3 2 3 2 4 2 4 5" xfId="14984" xr:uid="{00000000-0005-0000-0000-0000693A0000}"/>
    <cellStyle name="Heading 3 2 3 2 4 2 4 6" xfId="14985" xr:uid="{00000000-0005-0000-0000-00006A3A0000}"/>
    <cellStyle name="Heading 3 2 3 2 4 2 4 7" xfId="14986" xr:uid="{00000000-0005-0000-0000-00006B3A0000}"/>
    <cellStyle name="Heading 3 2 3 2 4 2 5" xfId="14987" xr:uid="{00000000-0005-0000-0000-00006C3A0000}"/>
    <cellStyle name="Heading 3 2 3 2 4 2 5 2" xfId="14988" xr:uid="{00000000-0005-0000-0000-00006D3A0000}"/>
    <cellStyle name="Heading 3 2 3 2 4 2 5 2 2" xfId="14989" xr:uid="{00000000-0005-0000-0000-00006E3A0000}"/>
    <cellStyle name="Heading 3 2 3 2 4 2 5 3" xfId="14990" xr:uid="{00000000-0005-0000-0000-00006F3A0000}"/>
    <cellStyle name="Heading 3 2 3 2 4 2 5 3 2" xfId="14991" xr:uid="{00000000-0005-0000-0000-0000703A0000}"/>
    <cellStyle name="Heading 3 2 3 2 4 2 5 4" xfId="14992" xr:uid="{00000000-0005-0000-0000-0000713A0000}"/>
    <cellStyle name="Heading 3 2 3 2 4 2 5 5" xfId="14993" xr:uid="{00000000-0005-0000-0000-0000723A0000}"/>
    <cellStyle name="Heading 3 2 3 2 4 2 5 6" xfId="14994" xr:uid="{00000000-0005-0000-0000-0000733A0000}"/>
    <cellStyle name="Heading 3 2 3 2 4 2 6" xfId="14995" xr:uid="{00000000-0005-0000-0000-0000743A0000}"/>
    <cellStyle name="Heading 3 2 3 2 4 2 6 2" xfId="14996" xr:uid="{00000000-0005-0000-0000-0000753A0000}"/>
    <cellStyle name="Heading 3 2 3 2 4 3" xfId="14997" xr:uid="{00000000-0005-0000-0000-0000763A0000}"/>
    <cellStyle name="Heading 3 2 3 2 4 3 2" xfId="14998" xr:uid="{00000000-0005-0000-0000-0000773A0000}"/>
    <cellStyle name="Heading 3 2 3 2 4 3 2 2" xfId="14999" xr:uid="{00000000-0005-0000-0000-0000783A0000}"/>
    <cellStyle name="Heading 3 2 3 2 4 3 2 2 2" xfId="15000" xr:uid="{00000000-0005-0000-0000-0000793A0000}"/>
    <cellStyle name="Heading 3 2 3 2 4 3 2 2 2 2" xfId="15001" xr:uid="{00000000-0005-0000-0000-00007A3A0000}"/>
    <cellStyle name="Heading 3 2 3 2 4 3 2 2 3" xfId="15002" xr:uid="{00000000-0005-0000-0000-00007B3A0000}"/>
    <cellStyle name="Heading 3 2 3 2 4 3 2 2 3 2" xfId="15003" xr:uid="{00000000-0005-0000-0000-00007C3A0000}"/>
    <cellStyle name="Heading 3 2 3 2 4 3 2 2 4" xfId="15004" xr:uid="{00000000-0005-0000-0000-00007D3A0000}"/>
    <cellStyle name="Heading 3 2 3 2 4 3 2 2 4 2" xfId="15005" xr:uid="{00000000-0005-0000-0000-00007E3A0000}"/>
    <cellStyle name="Heading 3 2 3 2 4 3 2 2 5" xfId="15006" xr:uid="{00000000-0005-0000-0000-00007F3A0000}"/>
    <cellStyle name="Heading 3 2 3 2 4 3 2 2 6" xfId="15007" xr:uid="{00000000-0005-0000-0000-0000803A0000}"/>
    <cellStyle name="Heading 3 2 3 2 4 3 2 2 7" xfId="15008" xr:uid="{00000000-0005-0000-0000-0000813A0000}"/>
    <cellStyle name="Heading 3 2 3 2 4 3 2 3" xfId="15009" xr:uid="{00000000-0005-0000-0000-0000823A0000}"/>
    <cellStyle name="Heading 3 2 3 2 4 3 2 3 2" xfId="15010" xr:uid="{00000000-0005-0000-0000-0000833A0000}"/>
    <cellStyle name="Heading 3 2 3 2 4 3 2 3 2 2" xfId="15011" xr:uid="{00000000-0005-0000-0000-0000843A0000}"/>
    <cellStyle name="Heading 3 2 3 2 4 3 2 3 3" xfId="15012" xr:uid="{00000000-0005-0000-0000-0000853A0000}"/>
    <cellStyle name="Heading 3 2 3 2 4 3 2 3 3 2" xfId="15013" xr:uid="{00000000-0005-0000-0000-0000863A0000}"/>
    <cellStyle name="Heading 3 2 3 2 4 3 2 3 4" xfId="15014" xr:uid="{00000000-0005-0000-0000-0000873A0000}"/>
    <cellStyle name="Heading 3 2 3 2 4 3 2 3 4 2" xfId="15015" xr:uid="{00000000-0005-0000-0000-0000883A0000}"/>
    <cellStyle name="Heading 3 2 3 2 4 3 2 3 5" xfId="15016" xr:uid="{00000000-0005-0000-0000-0000893A0000}"/>
    <cellStyle name="Heading 3 2 3 2 4 3 2 3 6" xfId="15017" xr:uid="{00000000-0005-0000-0000-00008A3A0000}"/>
    <cellStyle name="Heading 3 2 3 2 4 3 2 3 7" xfId="15018" xr:uid="{00000000-0005-0000-0000-00008B3A0000}"/>
    <cellStyle name="Heading 3 2 3 2 4 3 2 4" xfId="15019" xr:uid="{00000000-0005-0000-0000-00008C3A0000}"/>
    <cellStyle name="Heading 3 2 3 2 4 3 2 4 2" xfId="15020" xr:uid="{00000000-0005-0000-0000-00008D3A0000}"/>
    <cellStyle name="Heading 3 2 3 2 4 3 2 4 2 2" xfId="15021" xr:uid="{00000000-0005-0000-0000-00008E3A0000}"/>
    <cellStyle name="Heading 3 2 3 2 4 3 2 4 3" xfId="15022" xr:uid="{00000000-0005-0000-0000-00008F3A0000}"/>
    <cellStyle name="Heading 3 2 3 2 4 3 2 4 3 2" xfId="15023" xr:uid="{00000000-0005-0000-0000-0000903A0000}"/>
    <cellStyle name="Heading 3 2 3 2 4 3 2 4 4" xfId="15024" xr:uid="{00000000-0005-0000-0000-0000913A0000}"/>
    <cellStyle name="Heading 3 2 3 2 4 3 2 4 5" xfId="15025" xr:uid="{00000000-0005-0000-0000-0000923A0000}"/>
    <cellStyle name="Heading 3 2 3 2 4 3 2 4 6" xfId="15026" xr:uid="{00000000-0005-0000-0000-0000933A0000}"/>
    <cellStyle name="Heading 3 2 3 2 4 3 2 5" xfId="15027" xr:uid="{00000000-0005-0000-0000-0000943A0000}"/>
    <cellStyle name="Heading 3 2 3 2 4 3 2 5 2" xfId="15028" xr:uid="{00000000-0005-0000-0000-0000953A0000}"/>
    <cellStyle name="Heading 3 2 3 2 4 3 3" xfId="15029" xr:uid="{00000000-0005-0000-0000-0000963A0000}"/>
    <cellStyle name="Heading 3 2 3 2 4 3 3 2" xfId="15030" xr:uid="{00000000-0005-0000-0000-0000973A0000}"/>
    <cellStyle name="Heading 3 2 3 2 4 3 3 2 2" xfId="15031" xr:uid="{00000000-0005-0000-0000-0000983A0000}"/>
    <cellStyle name="Heading 3 2 3 2 4 3 3 3" xfId="15032" xr:uid="{00000000-0005-0000-0000-0000993A0000}"/>
    <cellStyle name="Heading 3 2 3 2 4 3 3 3 2" xfId="15033" xr:uid="{00000000-0005-0000-0000-00009A3A0000}"/>
    <cellStyle name="Heading 3 2 3 2 4 3 3 4" xfId="15034" xr:uid="{00000000-0005-0000-0000-00009B3A0000}"/>
    <cellStyle name="Heading 3 2 3 2 4 3 3 4 2" xfId="15035" xr:uid="{00000000-0005-0000-0000-00009C3A0000}"/>
    <cellStyle name="Heading 3 2 3 2 4 3 3 5" xfId="15036" xr:uid="{00000000-0005-0000-0000-00009D3A0000}"/>
    <cellStyle name="Heading 3 2 3 2 4 3 3 6" xfId="15037" xr:uid="{00000000-0005-0000-0000-00009E3A0000}"/>
    <cellStyle name="Heading 3 2 3 2 4 3 3 7" xfId="15038" xr:uid="{00000000-0005-0000-0000-00009F3A0000}"/>
    <cellStyle name="Heading 3 2 3 2 4 3 4" xfId="15039" xr:uid="{00000000-0005-0000-0000-0000A03A0000}"/>
    <cellStyle name="Heading 3 2 3 2 4 3 4 2" xfId="15040" xr:uid="{00000000-0005-0000-0000-0000A13A0000}"/>
    <cellStyle name="Heading 3 2 3 2 4 3 4 2 2" xfId="15041" xr:uid="{00000000-0005-0000-0000-0000A23A0000}"/>
    <cellStyle name="Heading 3 2 3 2 4 3 4 3" xfId="15042" xr:uid="{00000000-0005-0000-0000-0000A33A0000}"/>
    <cellStyle name="Heading 3 2 3 2 4 3 4 3 2" xfId="15043" xr:uid="{00000000-0005-0000-0000-0000A43A0000}"/>
    <cellStyle name="Heading 3 2 3 2 4 3 4 4" xfId="15044" xr:uid="{00000000-0005-0000-0000-0000A53A0000}"/>
    <cellStyle name="Heading 3 2 3 2 4 3 4 4 2" xfId="15045" xr:uid="{00000000-0005-0000-0000-0000A63A0000}"/>
    <cellStyle name="Heading 3 2 3 2 4 3 4 5" xfId="15046" xr:uid="{00000000-0005-0000-0000-0000A73A0000}"/>
    <cellStyle name="Heading 3 2 3 2 4 3 4 6" xfId="15047" xr:uid="{00000000-0005-0000-0000-0000A83A0000}"/>
    <cellStyle name="Heading 3 2 3 2 4 3 4 7" xfId="15048" xr:uid="{00000000-0005-0000-0000-0000A93A0000}"/>
    <cellStyle name="Heading 3 2 3 2 4 3 5" xfId="15049" xr:uid="{00000000-0005-0000-0000-0000AA3A0000}"/>
    <cellStyle name="Heading 3 2 3 2 4 3 5 2" xfId="15050" xr:uid="{00000000-0005-0000-0000-0000AB3A0000}"/>
    <cellStyle name="Heading 3 2 3 2 4 3 5 2 2" xfId="15051" xr:uid="{00000000-0005-0000-0000-0000AC3A0000}"/>
    <cellStyle name="Heading 3 2 3 2 4 3 5 3" xfId="15052" xr:uid="{00000000-0005-0000-0000-0000AD3A0000}"/>
    <cellStyle name="Heading 3 2 3 2 4 3 5 3 2" xfId="15053" xr:uid="{00000000-0005-0000-0000-0000AE3A0000}"/>
    <cellStyle name="Heading 3 2 3 2 4 3 5 4" xfId="15054" xr:uid="{00000000-0005-0000-0000-0000AF3A0000}"/>
    <cellStyle name="Heading 3 2 3 2 4 3 5 5" xfId="15055" xr:uid="{00000000-0005-0000-0000-0000B03A0000}"/>
    <cellStyle name="Heading 3 2 3 2 4 3 5 6" xfId="15056" xr:uid="{00000000-0005-0000-0000-0000B13A0000}"/>
    <cellStyle name="Heading 3 2 3 2 4 3 6" xfId="15057" xr:uid="{00000000-0005-0000-0000-0000B23A0000}"/>
    <cellStyle name="Heading 3 2 3 2 4 3 6 2" xfId="15058" xr:uid="{00000000-0005-0000-0000-0000B33A0000}"/>
    <cellStyle name="Heading 3 2 3 2 4 4" xfId="15059" xr:uid="{00000000-0005-0000-0000-0000B43A0000}"/>
    <cellStyle name="Heading 3 2 3 2 4 4 2" xfId="15060" xr:uid="{00000000-0005-0000-0000-0000B53A0000}"/>
    <cellStyle name="Heading 3 2 3 2 4 4 2 2" xfId="15061" xr:uid="{00000000-0005-0000-0000-0000B63A0000}"/>
    <cellStyle name="Heading 3 2 3 2 4 4 2 2 2" xfId="15062" xr:uid="{00000000-0005-0000-0000-0000B73A0000}"/>
    <cellStyle name="Heading 3 2 3 2 4 4 2 2 2 2" xfId="15063" xr:uid="{00000000-0005-0000-0000-0000B83A0000}"/>
    <cellStyle name="Heading 3 2 3 2 4 4 2 2 3" xfId="15064" xr:uid="{00000000-0005-0000-0000-0000B93A0000}"/>
    <cellStyle name="Heading 3 2 3 2 4 4 2 2 3 2" xfId="15065" xr:uid="{00000000-0005-0000-0000-0000BA3A0000}"/>
    <cellStyle name="Heading 3 2 3 2 4 4 2 2 4" xfId="15066" xr:uid="{00000000-0005-0000-0000-0000BB3A0000}"/>
    <cellStyle name="Heading 3 2 3 2 4 4 2 2 4 2" xfId="15067" xr:uid="{00000000-0005-0000-0000-0000BC3A0000}"/>
    <cellStyle name="Heading 3 2 3 2 4 4 2 2 5" xfId="15068" xr:uid="{00000000-0005-0000-0000-0000BD3A0000}"/>
    <cellStyle name="Heading 3 2 3 2 4 4 2 2 6" xfId="15069" xr:uid="{00000000-0005-0000-0000-0000BE3A0000}"/>
    <cellStyle name="Heading 3 2 3 2 4 4 2 2 7" xfId="15070" xr:uid="{00000000-0005-0000-0000-0000BF3A0000}"/>
    <cellStyle name="Heading 3 2 3 2 4 4 2 3" xfId="15071" xr:uid="{00000000-0005-0000-0000-0000C03A0000}"/>
    <cellStyle name="Heading 3 2 3 2 4 4 2 3 2" xfId="15072" xr:uid="{00000000-0005-0000-0000-0000C13A0000}"/>
    <cellStyle name="Heading 3 2 3 2 4 4 2 3 2 2" xfId="15073" xr:uid="{00000000-0005-0000-0000-0000C23A0000}"/>
    <cellStyle name="Heading 3 2 3 2 4 4 2 3 3" xfId="15074" xr:uid="{00000000-0005-0000-0000-0000C33A0000}"/>
    <cellStyle name="Heading 3 2 3 2 4 4 2 3 3 2" xfId="15075" xr:uid="{00000000-0005-0000-0000-0000C43A0000}"/>
    <cellStyle name="Heading 3 2 3 2 4 4 2 3 4" xfId="15076" xr:uid="{00000000-0005-0000-0000-0000C53A0000}"/>
    <cellStyle name="Heading 3 2 3 2 4 4 2 3 4 2" xfId="15077" xr:uid="{00000000-0005-0000-0000-0000C63A0000}"/>
    <cellStyle name="Heading 3 2 3 2 4 4 2 3 5" xfId="15078" xr:uid="{00000000-0005-0000-0000-0000C73A0000}"/>
    <cellStyle name="Heading 3 2 3 2 4 4 2 3 6" xfId="15079" xr:uid="{00000000-0005-0000-0000-0000C83A0000}"/>
    <cellStyle name="Heading 3 2 3 2 4 4 2 3 7" xfId="15080" xr:uid="{00000000-0005-0000-0000-0000C93A0000}"/>
    <cellStyle name="Heading 3 2 3 2 4 4 2 4" xfId="15081" xr:uid="{00000000-0005-0000-0000-0000CA3A0000}"/>
    <cellStyle name="Heading 3 2 3 2 4 4 2 4 2" xfId="15082" xr:uid="{00000000-0005-0000-0000-0000CB3A0000}"/>
    <cellStyle name="Heading 3 2 3 2 4 4 2 4 2 2" xfId="15083" xr:uid="{00000000-0005-0000-0000-0000CC3A0000}"/>
    <cellStyle name="Heading 3 2 3 2 4 4 2 4 3" xfId="15084" xr:uid="{00000000-0005-0000-0000-0000CD3A0000}"/>
    <cellStyle name="Heading 3 2 3 2 4 4 2 4 3 2" xfId="15085" xr:uid="{00000000-0005-0000-0000-0000CE3A0000}"/>
    <cellStyle name="Heading 3 2 3 2 4 4 2 4 4" xfId="15086" xr:uid="{00000000-0005-0000-0000-0000CF3A0000}"/>
    <cellStyle name="Heading 3 2 3 2 4 4 2 4 5" xfId="15087" xr:uid="{00000000-0005-0000-0000-0000D03A0000}"/>
    <cellStyle name="Heading 3 2 3 2 4 4 2 4 6" xfId="15088" xr:uid="{00000000-0005-0000-0000-0000D13A0000}"/>
    <cellStyle name="Heading 3 2 3 2 4 4 2 5" xfId="15089" xr:uid="{00000000-0005-0000-0000-0000D23A0000}"/>
    <cellStyle name="Heading 3 2 3 2 4 4 2 5 2" xfId="15090" xr:uid="{00000000-0005-0000-0000-0000D33A0000}"/>
    <cellStyle name="Heading 3 2 3 2 4 4 3" xfId="15091" xr:uid="{00000000-0005-0000-0000-0000D43A0000}"/>
    <cellStyle name="Heading 3 2 3 2 4 4 3 2" xfId="15092" xr:uid="{00000000-0005-0000-0000-0000D53A0000}"/>
    <cellStyle name="Heading 3 2 3 2 4 4 3 2 2" xfId="15093" xr:uid="{00000000-0005-0000-0000-0000D63A0000}"/>
    <cellStyle name="Heading 3 2 3 2 4 4 3 3" xfId="15094" xr:uid="{00000000-0005-0000-0000-0000D73A0000}"/>
    <cellStyle name="Heading 3 2 3 2 4 4 3 3 2" xfId="15095" xr:uid="{00000000-0005-0000-0000-0000D83A0000}"/>
    <cellStyle name="Heading 3 2 3 2 4 4 3 4" xfId="15096" xr:uid="{00000000-0005-0000-0000-0000D93A0000}"/>
    <cellStyle name="Heading 3 2 3 2 4 4 3 4 2" xfId="15097" xr:uid="{00000000-0005-0000-0000-0000DA3A0000}"/>
    <cellStyle name="Heading 3 2 3 2 4 4 3 5" xfId="15098" xr:uid="{00000000-0005-0000-0000-0000DB3A0000}"/>
    <cellStyle name="Heading 3 2 3 2 4 4 3 6" xfId="15099" xr:uid="{00000000-0005-0000-0000-0000DC3A0000}"/>
    <cellStyle name="Heading 3 2 3 2 4 4 3 7" xfId="15100" xr:uid="{00000000-0005-0000-0000-0000DD3A0000}"/>
    <cellStyle name="Heading 3 2 3 2 4 4 4" xfId="15101" xr:uid="{00000000-0005-0000-0000-0000DE3A0000}"/>
    <cellStyle name="Heading 3 2 3 2 4 4 4 2" xfId="15102" xr:uid="{00000000-0005-0000-0000-0000DF3A0000}"/>
    <cellStyle name="Heading 3 2 3 2 4 4 4 2 2" xfId="15103" xr:uid="{00000000-0005-0000-0000-0000E03A0000}"/>
    <cellStyle name="Heading 3 2 3 2 4 4 4 3" xfId="15104" xr:uid="{00000000-0005-0000-0000-0000E13A0000}"/>
    <cellStyle name="Heading 3 2 3 2 4 4 4 3 2" xfId="15105" xr:uid="{00000000-0005-0000-0000-0000E23A0000}"/>
    <cellStyle name="Heading 3 2 3 2 4 4 4 4" xfId="15106" xr:uid="{00000000-0005-0000-0000-0000E33A0000}"/>
    <cellStyle name="Heading 3 2 3 2 4 4 4 4 2" xfId="15107" xr:uid="{00000000-0005-0000-0000-0000E43A0000}"/>
    <cellStyle name="Heading 3 2 3 2 4 4 4 5" xfId="15108" xr:uid="{00000000-0005-0000-0000-0000E53A0000}"/>
    <cellStyle name="Heading 3 2 3 2 4 4 4 6" xfId="15109" xr:uid="{00000000-0005-0000-0000-0000E63A0000}"/>
    <cellStyle name="Heading 3 2 3 2 4 4 4 7" xfId="15110" xr:uid="{00000000-0005-0000-0000-0000E73A0000}"/>
    <cellStyle name="Heading 3 2 3 2 4 4 5" xfId="15111" xr:uid="{00000000-0005-0000-0000-0000E83A0000}"/>
    <cellStyle name="Heading 3 2 3 2 4 4 5 2" xfId="15112" xr:uid="{00000000-0005-0000-0000-0000E93A0000}"/>
    <cellStyle name="Heading 3 2 3 2 4 4 5 2 2" xfId="15113" xr:uid="{00000000-0005-0000-0000-0000EA3A0000}"/>
    <cellStyle name="Heading 3 2 3 2 4 4 5 3" xfId="15114" xr:uid="{00000000-0005-0000-0000-0000EB3A0000}"/>
    <cellStyle name="Heading 3 2 3 2 4 4 5 3 2" xfId="15115" xr:uid="{00000000-0005-0000-0000-0000EC3A0000}"/>
    <cellStyle name="Heading 3 2 3 2 4 4 5 4" xfId="15116" xr:uid="{00000000-0005-0000-0000-0000ED3A0000}"/>
    <cellStyle name="Heading 3 2 3 2 4 4 5 5" xfId="15117" xr:uid="{00000000-0005-0000-0000-0000EE3A0000}"/>
    <cellStyle name="Heading 3 2 3 2 4 4 5 6" xfId="15118" xr:uid="{00000000-0005-0000-0000-0000EF3A0000}"/>
    <cellStyle name="Heading 3 2 3 2 4 4 6" xfId="15119" xr:uid="{00000000-0005-0000-0000-0000F03A0000}"/>
    <cellStyle name="Heading 3 2 3 2 4 4 6 2" xfId="15120" xr:uid="{00000000-0005-0000-0000-0000F13A0000}"/>
    <cellStyle name="Heading 3 2 3 2 4 5" xfId="15121" xr:uid="{00000000-0005-0000-0000-0000F23A0000}"/>
    <cellStyle name="Heading 3 2 3 2 4 5 2" xfId="15122" xr:uid="{00000000-0005-0000-0000-0000F33A0000}"/>
    <cellStyle name="Heading 3 2 3 2 4 5 2 2" xfId="15123" xr:uid="{00000000-0005-0000-0000-0000F43A0000}"/>
    <cellStyle name="Heading 3 2 3 2 4 5 2 2 2" xfId="15124" xr:uid="{00000000-0005-0000-0000-0000F53A0000}"/>
    <cellStyle name="Heading 3 2 3 2 4 5 2 2 2 2" xfId="15125" xr:uid="{00000000-0005-0000-0000-0000F63A0000}"/>
    <cellStyle name="Heading 3 2 3 2 4 5 2 2 3" xfId="15126" xr:uid="{00000000-0005-0000-0000-0000F73A0000}"/>
    <cellStyle name="Heading 3 2 3 2 4 5 2 2 3 2" xfId="15127" xr:uid="{00000000-0005-0000-0000-0000F83A0000}"/>
    <cellStyle name="Heading 3 2 3 2 4 5 2 2 4" xfId="15128" xr:uid="{00000000-0005-0000-0000-0000F93A0000}"/>
    <cellStyle name="Heading 3 2 3 2 4 5 2 2 4 2" xfId="15129" xr:uid="{00000000-0005-0000-0000-0000FA3A0000}"/>
    <cellStyle name="Heading 3 2 3 2 4 5 2 2 5" xfId="15130" xr:uid="{00000000-0005-0000-0000-0000FB3A0000}"/>
    <cellStyle name="Heading 3 2 3 2 4 5 2 2 6" xfId="15131" xr:uid="{00000000-0005-0000-0000-0000FC3A0000}"/>
    <cellStyle name="Heading 3 2 3 2 4 5 2 2 7" xfId="15132" xr:uid="{00000000-0005-0000-0000-0000FD3A0000}"/>
    <cellStyle name="Heading 3 2 3 2 4 5 2 3" xfId="15133" xr:uid="{00000000-0005-0000-0000-0000FE3A0000}"/>
    <cellStyle name="Heading 3 2 3 2 4 5 2 3 2" xfId="15134" xr:uid="{00000000-0005-0000-0000-0000FF3A0000}"/>
    <cellStyle name="Heading 3 2 3 2 4 5 2 3 2 2" xfId="15135" xr:uid="{00000000-0005-0000-0000-0000003B0000}"/>
    <cellStyle name="Heading 3 2 3 2 4 5 2 3 3" xfId="15136" xr:uid="{00000000-0005-0000-0000-0000013B0000}"/>
    <cellStyle name="Heading 3 2 3 2 4 5 2 3 3 2" xfId="15137" xr:uid="{00000000-0005-0000-0000-0000023B0000}"/>
    <cellStyle name="Heading 3 2 3 2 4 5 2 3 4" xfId="15138" xr:uid="{00000000-0005-0000-0000-0000033B0000}"/>
    <cellStyle name="Heading 3 2 3 2 4 5 2 3 4 2" xfId="15139" xr:uid="{00000000-0005-0000-0000-0000043B0000}"/>
    <cellStyle name="Heading 3 2 3 2 4 5 2 3 5" xfId="15140" xr:uid="{00000000-0005-0000-0000-0000053B0000}"/>
    <cellStyle name="Heading 3 2 3 2 4 5 2 3 6" xfId="15141" xr:uid="{00000000-0005-0000-0000-0000063B0000}"/>
    <cellStyle name="Heading 3 2 3 2 4 5 2 3 7" xfId="15142" xr:uid="{00000000-0005-0000-0000-0000073B0000}"/>
    <cellStyle name="Heading 3 2 3 2 4 5 2 4" xfId="15143" xr:uid="{00000000-0005-0000-0000-0000083B0000}"/>
    <cellStyle name="Heading 3 2 3 2 4 5 2 4 2" xfId="15144" xr:uid="{00000000-0005-0000-0000-0000093B0000}"/>
    <cellStyle name="Heading 3 2 3 2 4 5 2 4 2 2" xfId="15145" xr:uid="{00000000-0005-0000-0000-00000A3B0000}"/>
    <cellStyle name="Heading 3 2 3 2 4 5 2 4 3" xfId="15146" xr:uid="{00000000-0005-0000-0000-00000B3B0000}"/>
    <cellStyle name="Heading 3 2 3 2 4 5 2 4 3 2" xfId="15147" xr:uid="{00000000-0005-0000-0000-00000C3B0000}"/>
    <cellStyle name="Heading 3 2 3 2 4 5 2 4 4" xfId="15148" xr:uid="{00000000-0005-0000-0000-00000D3B0000}"/>
    <cellStyle name="Heading 3 2 3 2 4 5 2 4 5" xfId="15149" xr:uid="{00000000-0005-0000-0000-00000E3B0000}"/>
    <cellStyle name="Heading 3 2 3 2 4 5 2 4 6" xfId="15150" xr:uid="{00000000-0005-0000-0000-00000F3B0000}"/>
    <cellStyle name="Heading 3 2 3 2 4 5 2 5" xfId="15151" xr:uid="{00000000-0005-0000-0000-0000103B0000}"/>
    <cellStyle name="Heading 3 2 3 2 4 5 2 5 2" xfId="15152" xr:uid="{00000000-0005-0000-0000-0000113B0000}"/>
    <cellStyle name="Heading 3 2 3 2 4 5 3" xfId="15153" xr:uid="{00000000-0005-0000-0000-0000123B0000}"/>
    <cellStyle name="Heading 3 2 3 2 4 5 3 2" xfId="15154" xr:uid="{00000000-0005-0000-0000-0000133B0000}"/>
    <cellStyle name="Heading 3 2 3 2 4 5 3 2 2" xfId="15155" xr:uid="{00000000-0005-0000-0000-0000143B0000}"/>
    <cellStyle name="Heading 3 2 3 2 4 5 3 3" xfId="15156" xr:uid="{00000000-0005-0000-0000-0000153B0000}"/>
    <cellStyle name="Heading 3 2 3 2 4 5 3 3 2" xfId="15157" xr:uid="{00000000-0005-0000-0000-0000163B0000}"/>
    <cellStyle name="Heading 3 2 3 2 4 5 3 4" xfId="15158" xr:uid="{00000000-0005-0000-0000-0000173B0000}"/>
    <cellStyle name="Heading 3 2 3 2 4 5 3 4 2" xfId="15159" xr:uid="{00000000-0005-0000-0000-0000183B0000}"/>
    <cellStyle name="Heading 3 2 3 2 4 5 3 5" xfId="15160" xr:uid="{00000000-0005-0000-0000-0000193B0000}"/>
    <cellStyle name="Heading 3 2 3 2 4 5 3 6" xfId="15161" xr:uid="{00000000-0005-0000-0000-00001A3B0000}"/>
    <cellStyle name="Heading 3 2 3 2 4 5 3 7" xfId="15162" xr:uid="{00000000-0005-0000-0000-00001B3B0000}"/>
    <cellStyle name="Heading 3 2 3 2 4 5 4" xfId="15163" xr:uid="{00000000-0005-0000-0000-00001C3B0000}"/>
    <cellStyle name="Heading 3 2 3 2 4 5 4 2" xfId="15164" xr:uid="{00000000-0005-0000-0000-00001D3B0000}"/>
    <cellStyle name="Heading 3 2 3 2 4 5 4 2 2" xfId="15165" xr:uid="{00000000-0005-0000-0000-00001E3B0000}"/>
    <cellStyle name="Heading 3 2 3 2 4 5 4 3" xfId="15166" xr:uid="{00000000-0005-0000-0000-00001F3B0000}"/>
    <cellStyle name="Heading 3 2 3 2 4 5 4 3 2" xfId="15167" xr:uid="{00000000-0005-0000-0000-0000203B0000}"/>
    <cellStyle name="Heading 3 2 3 2 4 5 4 4" xfId="15168" xr:uid="{00000000-0005-0000-0000-0000213B0000}"/>
    <cellStyle name="Heading 3 2 3 2 4 5 4 4 2" xfId="15169" xr:uid="{00000000-0005-0000-0000-0000223B0000}"/>
    <cellStyle name="Heading 3 2 3 2 4 5 4 5" xfId="15170" xr:uid="{00000000-0005-0000-0000-0000233B0000}"/>
    <cellStyle name="Heading 3 2 3 2 4 5 4 6" xfId="15171" xr:uid="{00000000-0005-0000-0000-0000243B0000}"/>
    <cellStyle name="Heading 3 2 3 2 4 5 4 7" xfId="15172" xr:uid="{00000000-0005-0000-0000-0000253B0000}"/>
    <cellStyle name="Heading 3 2 3 2 4 5 5" xfId="15173" xr:uid="{00000000-0005-0000-0000-0000263B0000}"/>
    <cellStyle name="Heading 3 2 3 2 4 5 5 2" xfId="15174" xr:uid="{00000000-0005-0000-0000-0000273B0000}"/>
    <cellStyle name="Heading 3 2 3 2 4 5 5 2 2" xfId="15175" xr:uid="{00000000-0005-0000-0000-0000283B0000}"/>
    <cellStyle name="Heading 3 2 3 2 4 5 5 3" xfId="15176" xr:uid="{00000000-0005-0000-0000-0000293B0000}"/>
    <cellStyle name="Heading 3 2 3 2 4 5 5 3 2" xfId="15177" xr:uid="{00000000-0005-0000-0000-00002A3B0000}"/>
    <cellStyle name="Heading 3 2 3 2 4 5 5 4" xfId="15178" xr:uid="{00000000-0005-0000-0000-00002B3B0000}"/>
    <cellStyle name="Heading 3 2 3 2 4 5 5 5" xfId="15179" xr:uid="{00000000-0005-0000-0000-00002C3B0000}"/>
    <cellStyle name="Heading 3 2 3 2 4 5 5 6" xfId="15180" xr:uid="{00000000-0005-0000-0000-00002D3B0000}"/>
    <cellStyle name="Heading 3 2 3 2 4 5 6" xfId="15181" xr:uid="{00000000-0005-0000-0000-00002E3B0000}"/>
    <cellStyle name="Heading 3 2 3 2 4 5 6 2" xfId="15182" xr:uid="{00000000-0005-0000-0000-00002F3B0000}"/>
    <cellStyle name="Heading 3 2 3 2 4 6" xfId="15183" xr:uid="{00000000-0005-0000-0000-0000303B0000}"/>
    <cellStyle name="Heading 3 2 3 2 4 6 2" xfId="15184" xr:uid="{00000000-0005-0000-0000-0000313B0000}"/>
    <cellStyle name="Heading 3 2 3 2 4 6 2 2" xfId="15185" xr:uid="{00000000-0005-0000-0000-0000323B0000}"/>
    <cellStyle name="Heading 3 2 3 2 4 6 2 2 2" xfId="15186" xr:uid="{00000000-0005-0000-0000-0000333B0000}"/>
    <cellStyle name="Heading 3 2 3 2 4 6 2 2 2 2" xfId="15187" xr:uid="{00000000-0005-0000-0000-0000343B0000}"/>
    <cellStyle name="Heading 3 2 3 2 4 6 2 2 3" xfId="15188" xr:uid="{00000000-0005-0000-0000-0000353B0000}"/>
    <cellStyle name="Heading 3 2 3 2 4 6 2 2 3 2" xfId="15189" xr:uid="{00000000-0005-0000-0000-0000363B0000}"/>
    <cellStyle name="Heading 3 2 3 2 4 6 2 2 4" xfId="15190" xr:uid="{00000000-0005-0000-0000-0000373B0000}"/>
    <cellStyle name="Heading 3 2 3 2 4 6 2 2 4 2" xfId="15191" xr:uid="{00000000-0005-0000-0000-0000383B0000}"/>
    <cellStyle name="Heading 3 2 3 2 4 6 2 2 5" xfId="15192" xr:uid="{00000000-0005-0000-0000-0000393B0000}"/>
    <cellStyle name="Heading 3 2 3 2 4 6 2 2 6" xfId="15193" xr:uid="{00000000-0005-0000-0000-00003A3B0000}"/>
    <cellStyle name="Heading 3 2 3 2 4 6 2 2 7" xfId="15194" xr:uid="{00000000-0005-0000-0000-00003B3B0000}"/>
    <cellStyle name="Heading 3 2 3 2 4 6 2 3" xfId="15195" xr:uid="{00000000-0005-0000-0000-00003C3B0000}"/>
    <cellStyle name="Heading 3 2 3 2 4 6 2 3 2" xfId="15196" xr:uid="{00000000-0005-0000-0000-00003D3B0000}"/>
    <cellStyle name="Heading 3 2 3 2 4 6 2 3 2 2" xfId="15197" xr:uid="{00000000-0005-0000-0000-00003E3B0000}"/>
    <cellStyle name="Heading 3 2 3 2 4 6 2 3 3" xfId="15198" xr:uid="{00000000-0005-0000-0000-00003F3B0000}"/>
    <cellStyle name="Heading 3 2 3 2 4 6 2 3 3 2" xfId="15199" xr:uid="{00000000-0005-0000-0000-0000403B0000}"/>
    <cellStyle name="Heading 3 2 3 2 4 6 2 3 4" xfId="15200" xr:uid="{00000000-0005-0000-0000-0000413B0000}"/>
    <cellStyle name="Heading 3 2 3 2 4 6 2 3 4 2" xfId="15201" xr:uid="{00000000-0005-0000-0000-0000423B0000}"/>
    <cellStyle name="Heading 3 2 3 2 4 6 2 3 5" xfId="15202" xr:uid="{00000000-0005-0000-0000-0000433B0000}"/>
    <cellStyle name="Heading 3 2 3 2 4 6 2 3 6" xfId="15203" xr:uid="{00000000-0005-0000-0000-0000443B0000}"/>
    <cellStyle name="Heading 3 2 3 2 4 6 2 3 7" xfId="15204" xr:uid="{00000000-0005-0000-0000-0000453B0000}"/>
    <cellStyle name="Heading 3 2 3 2 4 6 2 4" xfId="15205" xr:uid="{00000000-0005-0000-0000-0000463B0000}"/>
    <cellStyle name="Heading 3 2 3 2 4 6 2 4 2" xfId="15206" xr:uid="{00000000-0005-0000-0000-0000473B0000}"/>
    <cellStyle name="Heading 3 2 3 2 4 6 2 4 2 2" xfId="15207" xr:uid="{00000000-0005-0000-0000-0000483B0000}"/>
    <cellStyle name="Heading 3 2 3 2 4 6 2 4 3" xfId="15208" xr:uid="{00000000-0005-0000-0000-0000493B0000}"/>
    <cellStyle name="Heading 3 2 3 2 4 6 2 4 3 2" xfId="15209" xr:uid="{00000000-0005-0000-0000-00004A3B0000}"/>
    <cellStyle name="Heading 3 2 3 2 4 6 2 4 4" xfId="15210" xr:uid="{00000000-0005-0000-0000-00004B3B0000}"/>
    <cellStyle name="Heading 3 2 3 2 4 6 2 4 5" xfId="15211" xr:uid="{00000000-0005-0000-0000-00004C3B0000}"/>
    <cellStyle name="Heading 3 2 3 2 4 6 2 4 6" xfId="15212" xr:uid="{00000000-0005-0000-0000-00004D3B0000}"/>
    <cellStyle name="Heading 3 2 3 2 4 6 2 5" xfId="15213" xr:uid="{00000000-0005-0000-0000-00004E3B0000}"/>
    <cellStyle name="Heading 3 2 3 2 4 6 2 5 2" xfId="15214" xr:uid="{00000000-0005-0000-0000-00004F3B0000}"/>
    <cellStyle name="Heading 3 2 3 2 4 6 3" xfId="15215" xr:uid="{00000000-0005-0000-0000-0000503B0000}"/>
    <cellStyle name="Heading 3 2 3 2 4 6 3 2" xfId="15216" xr:uid="{00000000-0005-0000-0000-0000513B0000}"/>
    <cellStyle name="Heading 3 2 3 2 4 6 3 2 2" xfId="15217" xr:uid="{00000000-0005-0000-0000-0000523B0000}"/>
    <cellStyle name="Heading 3 2 3 2 4 6 3 3" xfId="15218" xr:uid="{00000000-0005-0000-0000-0000533B0000}"/>
    <cellStyle name="Heading 3 2 3 2 4 6 3 3 2" xfId="15219" xr:uid="{00000000-0005-0000-0000-0000543B0000}"/>
    <cellStyle name="Heading 3 2 3 2 4 6 3 4" xfId="15220" xr:uid="{00000000-0005-0000-0000-0000553B0000}"/>
    <cellStyle name="Heading 3 2 3 2 4 6 3 4 2" xfId="15221" xr:uid="{00000000-0005-0000-0000-0000563B0000}"/>
    <cellStyle name="Heading 3 2 3 2 4 6 3 5" xfId="15222" xr:uid="{00000000-0005-0000-0000-0000573B0000}"/>
    <cellStyle name="Heading 3 2 3 2 4 6 3 6" xfId="15223" xr:uid="{00000000-0005-0000-0000-0000583B0000}"/>
    <cellStyle name="Heading 3 2 3 2 4 6 3 7" xfId="15224" xr:uid="{00000000-0005-0000-0000-0000593B0000}"/>
    <cellStyle name="Heading 3 2 3 2 4 6 4" xfId="15225" xr:uid="{00000000-0005-0000-0000-00005A3B0000}"/>
    <cellStyle name="Heading 3 2 3 2 4 6 4 2" xfId="15226" xr:uid="{00000000-0005-0000-0000-00005B3B0000}"/>
    <cellStyle name="Heading 3 2 3 2 4 6 4 2 2" xfId="15227" xr:uid="{00000000-0005-0000-0000-00005C3B0000}"/>
    <cellStyle name="Heading 3 2 3 2 4 6 4 3" xfId="15228" xr:uid="{00000000-0005-0000-0000-00005D3B0000}"/>
    <cellStyle name="Heading 3 2 3 2 4 6 4 3 2" xfId="15229" xr:uid="{00000000-0005-0000-0000-00005E3B0000}"/>
    <cellStyle name="Heading 3 2 3 2 4 6 4 4" xfId="15230" xr:uid="{00000000-0005-0000-0000-00005F3B0000}"/>
    <cellStyle name="Heading 3 2 3 2 4 6 4 4 2" xfId="15231" xr:uid="{00000000-0005-0000-0000-0000603B0000}"/>
    <cellStyle name="Heading 3 2 3 2 4 6 4 5" xfId="15232" xr:uid="{00000000-0005-0000-0000-0000613B0000}"/>
    <cellStyle name="Heading 3 2 3 2 4 6 4 6" xfId="15233" xr:uid="{00000000-0005-0000-0000-0000623B0000}"/>
    <cellStyle name="Heading 3 2 3 2 4 6 4 7" xfId="15234" xr:uid="{00000000-0005-0000-0000-0000633B0000}"/>
    <cellStyle name="Heading 3 2 3 2 4 6 5" xfId="15235" xr:uid="{00000000-0005-0000-0000-0000643B0000}"/>
    <cellStyle name="Heading 3 2 3 2 4 6 5 2" xfId="15236" xr:uid="{00000000-0005-0000-0000-0000653B0000}"/>
    <cellStyle name="Heading 3 2 3 2 4 6 5 2 2" xfId="15237" xr:uid="{00000000-0005-0000-0000-0000663B0000}"/>
    <cellStyle name="Heading 3 2 3 2 4 6 5 3" xfId="15238" xr:uid="{00000000-0005-0000-0000-0000673B0000}"/>
    <cellStyle name="Heading 3 2 3 2 4 6 5 3 2" xfId="15239" xr:uid="{00000000-0005-0000-0000-0000683B0000}"/>
    <cellStyle name="Heading 3 2 3 2 4 6 5 4" xfId="15240" xr:uid="{00000000-0005-0000-0000-0000693B0000}"/>
    <cellStyle name="Heading 3 2 3 2 4 6 5 5" xfId="15241" xr:uid="{00000000-0005-0000-0000-00006A3B0000}"/>
    <cellStyle name="Heading 3 2 3 2 4 6 5 6" xfId="15242" xr:uid="{00000000-0005-0000-0000-00006B3B0000}"/>
    <cellStyle name="Heading 3 2 3 2 4 6 6" xfId="15243" xr:uid="{00000000-0005-0000-0000-00006C3B0000}"/>
    <cellStyle name="Heading 3 2 3 2 4 6 6 2" xfId="15244" xr:uid="{00000000-0005-0000-0000-00006D3B0000}"/>
    <cellStyle name="Heading 3 2 3 2 4 7" xfId="15245" xr:uid="{00000000-0005-0000-0000-00006E3B0000}"/>
    <cellStyle name="Heading 3 2 3 2 4 7 2" xfId="15246" xr:uid="{00000000-0005-0000-0000-00006F3B0000}"/>
    <cellStyle name="Heading 3 2 3 2 4 7 2 2" xfId="15247" xr:uid="{00000000-0005-0000-0000-0000703B0000}"/>
    <cellStyle name="Heading 3 2 3 2 4 7 2 2 2" xfId="15248" xr:uid="{00000000-0005-0000-0000-0000713B0000}"/>
    <cellStyle name="Heading 3 2 3 2 4 7 2 3" xfId="15249" xr:uid="{00000000-0005-0000-0000-0000723B0000}"/>
    <cellStyle name="Heading 3 2 3 2 4 7 2 3 2" xfId="15250" xr:uid="{00000000-0005-0000-0000-0000733B0000}"/>
    <cellStyle name="Heading 3 2 3 2 4 7 2 4" xfId="15251" xr:uid="{00000000-0005-0000-0000-0000743B0000}"/>
    <cellStyle name="Heading 3 2 3 2 4 7 2 4 2" xfId="15252" xr:uid="{00000000-0005-0000-0000-0000753B0000}"/>
    <cellStyle name="Heading 3 2 3 2 4 7 2 5" xfId="15253" xr:uid="{00000000-0005-0000-0000-0000763B0000}"/>
    <cellStyle name="Heading 3 2 3 2 4 7 2 6" xfId="15254" xr:uid="{00000000-0005-0000-0000-0000773B0000}"/>
    <cellStyle name="Heading 3 2 3 2 4 7 2 7" xfId="15255" xr:uid="{00000000-0005-0000-0000-0000783B0000}"/>
    <cellStyle name="Heading 3 2 3 2 4 7 3" xfId="15256" xr:uid="{00000000-0005-0000-0000-0000793B0000}"/>
    <cellStyle name="Heading 3 2 3 2 4 7 3 2" xfId="15257" xr:uid="{00000000-0005-0000-0000-00007A3B0000}"/>
    <cellStyle name="Heading 3 2 3 2 4 7 3 2 2" xfId="15258" xr:uid="{00000000-0005-0000-0000-00007B3B0000}"/>
    <cellStyle name="Heading 3 2 3 2 4 7 3 3" xfId="15259" xr:uid="{00000000-0005-0000-0000-00007C3B0000}"/>
    <cellStyle name="Heading 3 2 3 2 4 7 3 3 2" xfId="15260" xr:uid="{00000000-0005-0000-0000-00007D3B0000}"/>
    <cellStyle name="Heading 3 2 3 2 4 7 3 4" xfId="15261" xr:uid="{00000000-0005-0000-0000-00007E3B0000}"/>
    <cellStyle name="Heading 3 2 3 2 4 7 3 4 2" xfId="15262" xr:uid="{00000000-0005-0000-0000-00007F3B0000}"/>
    <cellStyle name="Heading 3 2 3 2 4 7 3 5" xfId="15263" xr:uid="{00000000-0005-0000-0000-0000803B0000}"/>
    <cellStyle name="Heading 3 2 3 2 4 7 3 6" xfId="15264" xr:uid="{00000000-0005-0000-0000-0000813B0000}"/>
    <cellStyle name="Heading 3 2 3 2 4 7 3 7" xfId="15265" xr:uid="{00000000-0005-0000-0000-0000823B0000}"/>
    <cellStyle name="Heading 3 2 3 2 4 7 4" xfId="15266" xr:uid="{00000000-0005-0000-0000-0000833B0000}"/>
    <cellStyle name="Heading 3 2 3 2 4 7 4 2" xfId="15267" xr:uid="{00000000-0005-0000-0000-0000843B0000}"/>
    <cellStyle name="Heading 3 2 3 2 4 7 4 2 2" xfId="15268" xr:uid="{00000000-0005-0000-0000-0000853B0000}"/>
    <cellStyle name="Heading 3 2 3 2 4 7 4 3" xfId="15269" xr:uid="{00000000-0005-0000-0000-0000863B0000}"/>
    <cellStyle name="Heading 3 2 3 2 4 7 4 3 2" xfId="15270" xr:uid="{00000000-0005-0000-0000-0000873B0000}"/>
    <cellStyle name="Heading 3 2 3 2 4 7 4 4" xfId="15271" xr:uid="{00000000-0005-0000-0000-0000883B0000}"/>
    <cellStyle name="Heading 3 2 3 2 4 7 4 5" xfId="15272" xr:uid="{00000000-0005-0000-0000-0000893B0000}"/>
    <cellStyle name="Heading 3 2 3 2 4 7 4 6" xfId="15273" xr:uid="{00000000-0005-0000-0000-00008A3B0000}"/>
    <cellStyle name="Heading 3 2 3 2 4 7 5" xfId="15274" xr:uid="{00000000-0005-0000-0000-00008B3B0000}"/>
    <cellStyle name="Heading 3 2 3 2 4 7 5 2" xfId="15275" xr:uid="{00000000-0005-0000-0000-00008C3B0000}"/>
    <cellStyle name="Heading 3 2 3 2 4 8" xfId="15276" xr:uid="{00000000-0005-0000-0000-00008D3B0000}"/>
    <cellStyle name="Heading 3 2 3 2 4 8 2" xfId="15277" xr:uid="{00000000-0005-0000-0000-00008E3B0000}"/>
    <cellStyle name="Heading 3 2 3 2 4 8 2 2" xfId="15278" xr:uid="{00000000-0005-0000-0000-00008F3B0000}"/>
    <cellStyle name="Heading 3 2 3 2 4 8 3" xfId="15279" xr:uid="{00000000-0005-0000-0000-0000903B0000}"/>
    <cellStyle name="Heading 3 2 3 2 4 8 3 2" xfId="15280" xr:uid="{00000000-0005-0000-0000-0000913B0000}"/>
    <cellStyle name="Heading 3 2 3 2 4 8 4" xfId="15281" xr:uid="{00000000-0005-0000-0000-0000923B0000}"/>
    <cellStyle name="Heading 3 2 3 2 4 8 4 2" xfId="15282" xr:uid="{00000000-0005-0000-0000-0000933B0000}"/>
    <cellStyle name="Heading 3 2 3 2 4 8 5" xfId="15283" xr:uid="{00000000-0005-0000-0000-0000943B0000}"/>
    <cellStyle name="Heading 3 2 3 2 4 8 6" xfId="15284" xr:uid="{00000000-0005-0000-0000-0000953B0000}"/>
    <cellStyle name="Heading 3 2 3 2 4 8 7" xfId="15285" xr:uid="{00000000-0005-0000-0000-0000963B0000}"/>
    <cellStyle name="Heading 3 2 3 2 4 9" xfId="15286" xr:uid="{00000000-0005-0000-0000-0000973B0000}"/>
    <cellStyle name="Heading 3 2 3 2 4 9 2" xfId="15287" xr:uid="{00000000-0005-0000-0000-0000983B0000}"/>
    <cellStyle name="Heading 3 2 3 2 4 9 2 2" xfId="15288" xr:uid="{00000000-0005-0000-0000-0000993B0000}"/>
    <cellStyle name="Heading 3 2 3 2 4 9 3" xfId="15289" xr:uid="{00000000-0005-0000-0000-00009A3B0000}"/>
    <cellStyle name="Heading 3 2 3 2 4 9 3 2" xfId="15290" xr:uid="{00000000-0005-0000-0000-00009B3B0000}"/>
    <cellStyle name="Heading 3 2 3 2 4 9 4" xfId="15291" xr:uid="{00000000-0005-0000-0000-00009C3B0000}"/>
    <cellStyle name="Heading 3 2 3 2 4 9 4 2" xfId="15292" xr:uid="{00000000-0005-0000-0000-00009D3B0000}"/>
    <cellStyle name="Heading 3 2 3 2 4 9 5" xfId="15293" xr:uid="{00000000-0005-0000-0000-00009E3B0000}"/>
    <cellStyle name="Heading 3 2 3 2 4 9 6" xfId="15294" xr:uid="{00000000-0005-0000-0000-00009F3B0000}"/>
    <cellStyle name="Heading 3 2 3 2 4 9 7" xfId="15295" xr:uid="{00000000-0005-0000-0000-0000A03B0000}"/>
    <cellStyle name="Heading 3 2 3 2 5" xfId="15296" xr:uid="{00000000-0005-0000-0000-0000A13B0000}"/>
    <cellStyle name="Heading 3 2 3 2 5 2" xfId="15297" xr:uid="{00000000-0005-0000-0000-0000A23B0000}"/>
    <cellStyle name="Heading 3 2 3 2 5 2 2" xfId="15298" xr:uid="{00000000-0005-0000-0000-0000A33B0000}"/>
    <cellStyle name="Heading 3 2 3 2 5 2 2 2" xfId="15299" xr:uid="{00000000-0005-0000-0000-0000A43B0000}"/>
    <cellStyle name="Heading 3 2 3 2 5 2 2 2 2" xfId="15300" xr:uid="{00000000-0005-0000-0000-0000A53B0000}"/>
    <cellStyle name="Heading 3 2 3 2 5 2 2 3" xfId="15301" xr:uid="{00000000-0005-0000-0000-0000A63B0000}"/>
    <cellStyle name="Heading 3 2 3 2 5 2 2 3 2" xfId="15302" xr:uid="{00000000-0005-0000-0000-0000A73B0000}"/>
    <cellStyle name="Heading 3 2 3 2 5 2 2 4" xfId="15303" xr:uid="{00000000-0005-0000-0000-0000A83B0000}"/>
    <cellStyle name="Heading 3 2 3 2 5 2 2 4 2" xfId="15304" xr:uid="{00000000-0005-0000-0000-0000A93B0000}"/>
    <cellStyle name="Heading 3 2 3 2 5 2 2 5" xfId="15305" xr:uid="{00000000-0005-0000-0000-0000AA3B0000}"/>
    <cellStyle name="Heading 3 2 3 2 5 2 2 6" xfId="15306" xr:uid="{00000000-0005-0000-0000-0000AB3B0000}"/>
    <cellStyle name="Heading 3 2 3 2 5 2 2 7" xfId="15307" xr:uid="{00000000-0005-0000-0000-0000AC3B0000}"/>
    <cellStyle name="Heading 3 2 3 2 5 2 3" xfId="15308" xr:uid="{00000000-0005-0000-0000-0000AD3B0000}"/>
    <cellStyle name="Heading 3 2 3 2 5 2 3 2" xfId="15309" xr:uid="{00000000-0005-0000-0000-0000AE3B0000}"/>
    <cellStyle name="Heading 3 2 3 2 5 2 3 2 2" xfId="15310" xr:uid="{00000000-0005-0000-0000-0000AF3B0000}"/>
    <cellStyle name="Heading 3 2 3 2 5 2 3 3" xfId="15311" xr:uid="{00000000-0005-0000-0000-0000B03B0000}"/>
    <cellStyle name="Heading 3 2 3 2 5 2 3 3 2" xfId="15312" xr:uid="{00000000-0005-0000-0000-0000B13B0000}"/>
    <cellStyle name="Heading 3 2 3 2 5 2 3 4" xfId="15313" xr:uid="{00000000-0005-0000-0000-0000B23B0000}"/>
    <cellStyle name="Heading 3 2 3 2 5 2 3 4 2" xfId="15314" xr:uid="{00000000-0005-0000-0000-0000B33B0000}"/>
    <cellStyle name="Heading 3 2 3 2 5 2 3 5" xfId="15315" xr:uid="{00000000-0005-0000-0000-0000B43B0000}"/>
    <cellStyle name="Heading 3 2 3 2 5 2 3 6" xfId="15316" xr:uid="{00000000-0005-0000-0000-0000B53B0000}"/>
    <cellStyle name="Heading 3 2 3 2 5 2 3 7" xfId="15317" xr:uid="{00000000-0005-0000-0000-0000B63B0000}"/>
    <cellStyle name="Heading 3 2 3 2 5 2 4" xfId="15318" xr:uid="{00000000-0005-0000-0000-0000B73B0000}"/>
    <cellStyle name="Heading 3 2 3 2 5 2 4 2" xfId="15319" xr:uid="{00000000-0005-0000-0000-0000B83B0000}"/>
    <cellStyle name="Heading 3 2 3 2 5 2 4 2 2" xfId="15320" xr:uid="{00000000-0005-0000-0000-0000B93B0000}"/>
    <cellStyle name="Heading 3 2 3 2 5 2 4 3" xfId="15321" xr:uid="{00000000-0005-0000-0000-0000BA3B0000}"/>
    <cellStyle name="Heading 3 2 3 2 5 2 4 3 2" xfId="15322" xr:uid="{00000000-0005-0000-0000-0000BB3B0000}"/>
    <cellStyle name="Heading 3 2 3 2 5 2 4 4" xfId="15323" xr:uid="{00000000-0005-0000-0000-0000BC3B0000}"/>
    <cellStyle name="Heading 3 2 3 2 5 2 4 5" xfId="15324" xr:uid="{00000000-0005-0000-0000-0000BD3B0000}"/>
    <cellStyle name="Heading 3 2 3 2 5 2 4 6" xfId="15325" xr:uid="{00000000-0005-0000-0000-0000BE3B0000}"/>
    <cellStyle name="Heading 3 2 3 2 5 2 5" xfId="15326" xr:uid="{00000000-0005-0000-0000-0000BF3B0000}"/>
    <cellStyle name="Heading 3 2 3 2 5 2 5 2" xfId="15327" xr:uid="{00000000-0005-0000-0000-0000C03B0000}"/>
    <cellStyle name="Heading 3 2 3 2 5 3" xfId="15328" xr:uid="{00000000-0005-0000-0000-0000C13B0000}"/>
    <cellStyle name="Heading 3 2 3 2 5 3 2" xfId="15329" xr:uid="{00000000-0005-0000-0000-0000C23B0000}"/>
    <cellStyle name="Heading 3 2 3 2 5 3 2 2" xfId="15330" xr:uid="{00000000-0005-0000-0000-0000C33B0000}"/>
    <cellStyle name="Heading 3 2 3 2 5 3 3" xfId="15331" xr:uid="{00000000-0005-0000-0000-0000C43B0000}"/>
    <cellStyle name="Heading 3 2 3 2 5 3 3 2" xfId="15332" xr:uid="{00000000-0005-0000-0000-0000C53B0000}"/>
    <cellStyle name="Heading 3 2 3 2 5 3 4" xfId="15333" xr:uid="{00000000-0005-0000-0000-0000C63B0000}"/>
    <cellStyle name="Heading 3 2 3 2 5 3 4 2" xfId="15334" xr:uid="{00000000-0005-0000-0000-0000C73B0000}"/>
    <cellStyle name="Heading 3 2 3 2 5 3 5" xfId="15335" xr:uid="{00000000-0005-0000-0000-0000C83B0000}"/>
    <cellStyle name="Heading 3 2 3 2 5 3 6" xfId="15336" xr:uid="{00000000-0005-0000-0000-0000C93B0000}"/>
    <cellStyle name="Heading 3 2 3 2 5 3 7" xfId="15337" xr:uid="{00000000-0005-0000-0000-0000CA3B0000}"/>
    <cellStyle name="Heading 3 2 3 2 5 4" xfId="15338" xr:uid="{00000000-0005-0000-0000-0000CB3B0000}"/>
    <cellStyle name="Heading 3 2 3 2 5 4 2" xfId="15339" xr:uid="{00000000-0005-0000-0000-0000CC3B0000}"/>
    <cellStyle name="Heading 3 2 3 2 5 4 2 2" xfId="15340" xr:uid="{00000000-0005-0000-0000-0000CD3B0000}"/>
    <cellStyle name="Heading 3 2 3 2 5 4 3" xfId="15341" xr:uid="{00000000-0005-0000-0000-0000CE3B0000}"/>
    <cellStyle name="Heading 3 2 3 2 5 4 3 2" xfId="15342" xr:uid="{00000000-0005-0000-0000-0000CF3B0000}"/>
    <cellStyle name="Heading 3 2 3 2 5 4 4" xfId="15343" xr:uid="{00000000-0005-0000-0000-0000D03B0000}"/>
    <cellStyle name="Heading 3 2 3 2 5 4 4 2" xfId="15344" xr:uid="{00000000-0005-0000-0000-0000D13B0000}"/>
    <cellStyle name="Heading 3 2 3 2 5 4 5" xfId="15345" xr:uid="{00000000-0005-0000-0000-0000D23B0000}"/>
    <cellStyle name="Heading 3 2 3 2 5 4 6" xfId="15346" xr:uid="{00000000-0005-0000-0000-0000D33B0000}"/>
    <cellStyle name="Heading 3 2 3 2 5 4 7" xfId="15347" xr:uid="{00000000-0005-0000-0000-0000D43B0000}"/>
    <cellStyle name="Heading 3 2 3 2 5 5" xfId="15348" xr:uid="{00000000-0005-0000-0000-0000D53B0000}"/>
    <cellStyle name="Heading 3 2 3 2 5 5 2" xfId="15349" xr:uid="{00000000-0005-0000-0000-0000D63B0000}"/>
    <cellStyle name="Heading 3 2 3 2 5 5 2 2" xfId="15350" xr:uid="{00000000-0005-0000-0000-0000D73B0000}"/>
    <cellStyle name="Heading 3 2 3 2 5 5 3" xfId="15351" xr:uid="{00000000-0005-0000-0000-0000D83B0000}"/>
    <cellStyle name="Heading 3 2 3 2 5 5 3 2" xfId="15352" xr:uid="{00000000-0005-0000-0000-0000D93B0000}"/>
    <cellStyle name="Heading 3 2 3 2 5 5 4" xfId="15353" xr:uid="{00000000-0005-0000-0000-0000DA3B0000}"/>
    <cellStyle name="Heading 3 2 3 2 5 5 5" xfId="15354" xr:uid="{00000000-0005-0000-0000-0000DB3B0000}"/>
    <cellStyle name="Heading 3 2 3 2 5 5 6" xfId="15355" xr:uid="{00000000-0005-0000-0000-0000DC3B0000}"/>
    <cellStyle name="Heading 3 2 3 2 5 6" xfId="15356" xr:uid="{00000000-0005-0000-0000-0000DD3B0000}"/>
    <cellStyle name="Heading 3 2 3 2 5 6 2" xfId="15357" xr:uid="{00000000-0005-0000-0000-0000DE3B0000}"/>
    <cellStyle name="Heading 3 2 3 2 6" xfId="15358" xr:uid="{00000000-0005-0000-0000-0000DF3B0000}"/>
    <cellStyle name="Heading 3 2 3 2 6 2" xfId="15359" xr:uid="{00000000-0005-0000-0000-0000E03B0000}"/>
    <cellStyle name="Heading 3 2 3 2 6 2 2" xfId="15360" xr:uid="{00000000-0005-0000-0000-0000E13B0000}"/>
    <cellStyle name="Heading 3 2 3 2 6 2 2 2" xfId="15361" xr:uid="{00000000-0005-0000-0000-0000E23B0000}"/>
    <cellStyle name="Heading 3 2 3 2 6 2 2 2 2" xfId="15362" xr:uid="{00000000-0005-0000-0000-0000E33B0000}"/>
    <cellStyle name="Heading 3 2 3 2 6 2 2 3" xfId="15363" xr:uid="{00000000-0005-0000-0000-0000E43B0000}"/>
    <cellStyle name="Heading 3 2 3 2 6 2 2 3 2" xfId="15364" xr:uid="{00000000-0005-0000-0000-0000E53B0000}"/>
    <cellStyle name="Heading 3 2 3 2 6 2 2 4" xfId="15365" xr:uid="{00000000-0005-0000-0000-0000E63B0000}"/>
    <cellStyle name="Heading 3 2 3 2 6 2 2 4 2" xfId="15366" xr:uid="{00000000-0005-0000-0000-0000E73B0000}"/>
    <cellStyle name="Heading 3 2 3 2 6 2 2 5" xfId="15367" xr:uid="{00000000-0005-0000-0000-0000E83B0000}"/>
    <cellStyle name="Heading 3 2 3 2 6 2 2 6" xfId="15368" xr:uid="{00000000-0005-0000-0000-0000E93B0000}"/>
    <cellStyle name="Heading 3 2 3 2 6 2 2 7" xfId="15369" xr:uid="{00000000-0005-0000-0000-0000EA3B0000}"/>
    <cellStyle name="Heading 3 2 3 2 6 2 3" xfId="15370" xr:uid="{00000000-0005-0000-0000-0000EB3B0000}"/>
    <cellStyle name="Heading 3 2 3 2 6 2 3 2" xfId="15371" xr:uid="{00000000-0005-0000-0000-0000EC3B0000}"/>
    <cellStyle name="Heading 3 2 3 2 6 2 3 2 2" xfId="15372" xr:uid="{00000000-0005-0000-0000-0000ED3B0000}"/>
    <cellStyle name="Heading 3 2 3 2 6 2 3 3" xfId="15373" xr:uid="{00000000-0005-0000-0000-0000EE3B0000}"/>
    <cellStyle name="Heading 3 2 3 2 6 2 3 3 2" xfId="15374" xr:uid="{00000000-0005-0000-0000-0000EF3B0000}"/>
    <cellStyle name="Heading 3 2 3 2 6 2 3 4" xfId="15375" xr:uid="{00000000-0005-0000-0000-0000F03B0000}"/>
    <cellStyle name="Heading 3 2 3 2 6 2 3 4 2" xfId="15376" xr:uid="{00000000-0005-0000-0000-0000F13B0000}"/>
    <cellStyle name="Heading 3 2 3 2 6 2 3 5" xfId="15377" xr:uid="{00000000-0005-0000-0000-0000F23B0000}"/>
    <cellStyle name="Heading 3 2 3 2 6 2 3 6" xfId="15378" xr:uid="{00000000-0005-0000-0000-0000F33B0000}"/>
    <cellStyle name="Heading 3 2 3 2 6 2 3 7" xfId="15379" xr:uid="{00000000-0005-0000-0000-0000F43B0000}"/>
    <cellStyle name="Heading 3 2 3 2 6 2 4" xfId="15380" xr:uid="{00000000-0005-0000-0000-0000F53B0000}"/>
    <cellStyle name="Heading 3 2 3 2 6 2 4 2" xfId="15381" xr:uid="{00000000-0005-0000-0000-0000F63B0000}"/>
    <cellStyle name="Heading 3 2 3 2 6 2 4 2 2" xfId="15382" xr:uid="{00000000-0005-0000-0000-0000F73B0000}"/>
    <cellStyle name="Heading 3 2 3 2 6 2 4 3" xfId="15383" xr:uid="{00000000-0005-0000-0000-0000F83B0000}"/>
    <cellStyle name="Heading 3 2 3 2 6 2 4 3 2" xfId="15384" xr:uid="{00000000-0005-0000-0000-0000F93B0000}"/>
    <cellStyle name="Heading 3 2 3 2 6 2 4 4" xfId="15385" xr:uid="{00000000-0005-0000-0000-0000FA3B0000}"/>
    <cellStyle name="Heading 3 2 3 2 6 2 4 5" xfId="15386" xr:uid="{00000000-0005-0000-0000-0000FB3B0000}"/>
    <cellStyle name="Heading 3 2 3 2 6 2 4 6" xfId="15387" xr:uid="{00000000-0005-0000-0000-0000FC3B0000}"/>
    <cellStyle name="Heading 3 2 3 2 6 2 5" xfId="15388" xr:uid="{00000000-0005-0000-0000-0000FD3B0000}"/>
    <cellStyle name="Heading 3 2 3 2 6 2 5 2" xfId="15389" xr:uid="{00000000-0005-0000-0000-0000FE3B0000}"/>
    <cellStyle name="Heading 3 2 3 2 6 3" xfId="15390" xr:uid="{00000000-0005-0000-0000-0000FF3B0000}"/>
    <cellStyle name="Heading 3 2 3 2 6 3 2" xfId="15391" xr:uid="{00000000-0005-0000-0000-0000003C0000}"/>
    <cellStyle name="Heading 3 2 3 2 6 3 2 2" xfId="15392" xr:uid="{00000000-0005-0000-0000-0000013C0000}"/>
    <cellStyle name="Heading 3 2 3 2 6 3 3" xfId="15393" xr:uid="{00000000-0005-0000-0000-0000023C0000}"/>
    <cellStyle name="Heading 3 2 3 2 6 3 3 2" xfId="15394" xr:uid="{00000000-0005-0000-0000-0000033C0000}"/>
    <cellStyle name="Heading 3 2 3 2 6 3 4" xfId="15395" xr:uid="{00000000-0005-0000-0000-0000043C0000}"/>
    <cellStyle name="Heading 3 2 3 2 6 3 4 2" xfId="15396" xr:uid="{00000000-0005-0000-0000-0000053C0000}"/>
    <cellStyle name="Heading 3 2 3 2 6 3 5" xfId="15397" xr:uid="{00000000-0005-0000-0000-0000063C0000}"/>
    <cellStyle name="Heading 3 2 3 2 6 3 6" xfId="15398" xr:uid="{00000000-0005-0000-0000-0000073C0000}"/>
    <cellStyle name="Heading 3 2 3 2 6 3 7" xfId="15399" xr:uid="{00000000-0005-0000-0000-0000083C0000}"/>
    <cellStyle name="Heading 3 2 3 2 6 4" xfId="15400" xr:uid="{00000000-0005-0000-0000-0000093C0000}"/>
    <cellStyle name="Heading 3 2 3 2 6 4 2" xfId="15401" xr:uid="{00000000-0005-0000-0000-00000A3C0000}"/>
    <cellStyle name="Heading 3 2 3 2 6 4 2 2" xfId="15402" xr:uid="{00000000-0005-0000-0000-00000B3C0000}"/>
    <cellStyle name="Heading 3 2 3 2 6 4 3" xfId="15403" xr:uid="{00000000-0005-0000-0000-00000C3C0000}"/>
    <cellStyle name="Heading 3 2 3 2 6 4 3 2" xfId="15404" xr:uid="{00000000-0005-0000-0000-00000D3C0000}"/>
    <cellStyle name="Heading 3 2 3 2 6 4 4" xfId="15405" xr:uid="{00000000-0005-0000-0000-00000E3C0000}"/>
    <cellStyle name="Heading 3 2 3 2 6 4 4 2" xfId="15406" xr:uid="{00000000-0005-0000-0000-00000F3C0000}"/>
    <cellStyle name="Heading 3 2 3 2 6 4 5" xfId="15407" xr:uid="{00000000-0005-0000-0000-0000103C0000}"/>
    <cellStyle name="Heading 3 2 3 2 6 4 6" xfId="15408" xr:uid="{00000000-0005-0000-0000-0000113C0000}"/>
    <cellStyle name="Heading 3 2 3 2 6 4 7" xfId="15409" xr:uid="{00000000-0005-0000-0000-0000123C0000}"/>
    <cellStyle name="Heading 3 2 3 2 6 5" xfId="15410" xr:uid="{00000000-0005-0000-0000-0000133C0000}"/>
    <cellStyle name="Heading 3 2 3 2 6 5 2" xfId="15411" xr:uid="{00000000-0005-0000-0000-0000143C0000}"/>
    <cellStyle name="Heading 3 2 3 2 6 5 2 2" xfId="15412" xr:uid="{00000000-0005-0000-0000-0000153C0000}"/>
    <cellStyle name="Heading 3 2 3 2 6 5 3" xfId="15413" xr:uid="{00000000-0005-0000-0000-0000163C0000}"/>
    <cellStyle name="Heading 3 2 3 2 6 5 3 2" xfId="15414" xr:uid="{00000000-0005-0000-0000-0000173C0000}"/>
    <cellStyle name="Heading 3 2 3 2 6 5 4" xfId="15415" xr:uid="{00000000-0005-0000-0000-0000183C0000}"/>
    <cellStyle name="Heading 3 2 3 2 6 5 5" xfId="15416" xr:uid="{00000000-0005-0000-0000-0000193C0000}"/>
    <cellStyle name="Heading 3 2 3 2 6 5 6" xfId="15417" xr:uid="{00000000-0005-0000-0000-00001A3C0000}"/>
    <cellStyle name="Heading 3 2 3 2 6 6" xfId="15418" xr:uid="{00000000-0005-0000-0000-00001B3C0000}"/>
    <cellStyle name="Heading 3 2 3 2 6 6 2" xfId="15419" xr:uid="{00000000-0005-0000-0000-00001C3C0000}"/>
    <cellStyle name="Heading 3 2 3 2 7" xfId="15420" xr:uid="{00000000-0005-0000-0000-00001D3C0000}"/>
    <cellStyle name="Heading 3 2 3 2 7 2" xfId="15421" xr:uid="{00000000-0005-0000-0000-00001E3C0000}"/>
    <cellStyle name="Heading 3 2 3 2 7 2 2" xfId="15422" xr:uid="{00000000-0005-0000-0000-00001F3C0000}"/>
    <cellStyle name="Heading 3 2 3 2 7 2 2 2" xfId="15423" xr:uid="{00000000-0005-0000-0000-0000203C0000}"/>
    <cellStyle name="Heading 3 2 3 2 7 2 2 2 2" xfId="15424" xr:uid="{00000000-0005-0000-0000-0000213C0000}"/>
    <cellStyle name="Heading 3 2 3 2 7 2 2 3" xfId="15425" xr:uid="{00000000-0005-0000-0000-0000223C0000}"/>
    <cellStyle name="Heading 3 2 3 2 7 2 2 3 2" xfId="15426" xr:uid="{00000000-0005-0000-0000-0000233C0000}"/>
    <cellStyle name="Heading 3 2 3 2 7 2 2 4" xfId="15427" xr:uid="{00000000-0005-0000-0000-0000243C0000}"/>
    <cellStyle name="Heading 3 2 3 2 7 2 2 4 2" xfId="15428" xr:uid="{00000000-0005-0000-0000-0000253C0000}"/>
    <cellStyle name="Heading 3 2 3 2 7 2 2 5" xfId="15429" xr:uid="{00000000-0005-0000-0000-0000263C0000}"/>
    <cellStyle name="Heading 3 2 3 2 7 2 2 6" xfId="15430" xr:uid="{00000000-0005-0000-0000-0000273C0000}"/>
    <cellStyle name="Heading 3 2 3 2 7 2 2 7" xfId="15431" xr:uid="{00000000-0005-0000-0000-0000283C0000}"/>
    <cellStyle name="Heading 3 2 3 2 7 2 3" xfId="15432" xr:uid="{00000000-0005-0000-0000-0000293C0000}"/>
    <cellStyle name="Heading 3 2 3 2 7 2 3 2" xfId="15433" xr:uid="{00000000-0005-0000-0000-00002A3C0000}"/>
    <cellStyle name="Heading 3 2 3 2 7 2 3 2 2" xfId="15434" xr:uid="{00000000-0005-0000-0000-00002B3C0000}"/>
    <cellStyle name="Heading 3 2 3 2 7 2 3 3" xfId="15435" xr:uid="{00000000-0005-0000-0000-00002C3C0000}"/>
    <cellStyle name="Heading 3 2 3 2 7 2 3 3 2" xfId="15436" xr:uid="{00000000-0005-0000-0000-00002D3C0000}"/>
    <cellStyle name="Heading 3 2 3 2 7 2 3 4" xfId="15437" xr:uid="{00000000-0005-0000-0000-00002E3C0000}"/>
    <cellStyle name="Heading 3 2 3 2 7 2 3 4 2" xfId="15438" xr:uid="{00000000-0005-0000-0000-00002F3C0000}"/>
    <cellStyle name="Heading 3 2 3 2 7 2 3 5" xfId="15439" xr:uid="{00000000-0005-0000-0000-0000303C0000}"/>
    <cellStyle name="Heading 3 2 3 2 7 2 3 6" xfId="15440" xr:uid="{00000000-0005-0000-0000-0000313C0000}"/>
    <cellStyle name="Heading 3 2 3 2 7 2 3 7" xfId="15441" xr:uid="{00000000-0005-0000-0000-0000323C0000}"/>
    <cellStyle name="Heading 3 2 3 2 7 2 4" xfId="15442" xr:uid="{00000000-0005-0000-0000-0000333C0000}"/>
    <cellStyle name="Heading 3 2 3 2 7 2 4 2" xfId="15443" xr:uid="{00000000-0005-0000-0000-0000343C0000}"/>
    <cellStyle name="Heading 3 2 3 2 7 2 4 2 2" xfId="15444" xr:uid="{00000000-0005-0000-0000-0000353C0000}"/>
    <cellStyle name="Heading 3 2 3 2 7 2 4 3" xfId="15445" xr:uid="{00000000-0005-0000-0000-0000363C0000}"/>
    <cellStyle name="Heading 3 2 3 2 7 2 4 3 2" xfId="15446" xr:uid="{00000000-0005-0000-0000-0000373C0000}"/>
    <cellStyle name="Heading 3 2 3 2 7 2 4 4" xfId="15447" xr:uid="{00000000-0005-0000-0000-0000383C0000}"/>
    <cellStyle name="Heading 3 2 3 2 7 2 4 5" xfId="15448" xr:uid="{00000000-0005-0000-0000-0000393C0000}"/>
    <cellStyle name="Heading 3 2 3 2 7 2 4 6" xfId="15449" xr:uid="{00000000-0005-0000-0000-00003A3C0000}"/>
    <cellStyle name="Heading 3 2 3 2 7 2 5" xfId="15450" xr:uid="{00000000-0005-0000-0000-00003B3C0000}"/>
    <cellStyle name="Heading 3 2 3 2 7 2 5 2" xfId="15451" xr:uid="{00000000-0005-0000-0000-00003C3C0000}"/>
    <cellStyle name="Heading 3 2 3 2 7 3" xfId="15452" xr:uid="{00000000-0005-0000-0000-00003D3C0000}"/>
    <cellStyle name="Heading 3 2 3 2 7 3 2" xfId="15453" xr:uid="{00000000-0005-0000-0000-00003E3C0000}"/>
    <cellStyle name="Heading 3 2 3 2 7 3 2 2" xfId="15454" xr:uid="{00000000-0005-0000-0000-00003F3C0000}"/>
    <cellStyle name="Heading 3 2 3 2 7 3 3" xfId="15455" xr:uid="{00000000-0005-0000-0000-0000403C0000}"/>
    <cellStyle name="Heading 3 2 3 2 7 3 3 2" xfId="15456" xr:uid="{00000000-0005-0000-0000-0000413C0000}"/>
    <cellStyle name="Heading 3 2 3 2 7 3 4" xfId="15457" xr:uid="{00000000-0005-0000-0000-0000423C0000}"/>
    <cellStyle name="Heading 3 2 3 2 7 3 4 2" xfId="15458" xr:uid="{00000000-0005-0000-0000-0000433C0000}"/>
    <cellStyle name="Heading 3 2 3 2 7 3 5" xfId="15459" xr:uid="{00000000-0005-0000-0000-0000443C0000}"/>
    <cellStyle name="Heading 3 2 3 2 7 3 6" xfId="15460" xr:uid="{00000000-0005-0000-0000-0000453C0000}"/>
    <cellStyle name="Heading 3 2 3 2 7 3 7" xfId="15461" xr:uid="{00000000-0005-0000-0000-0000463C0000}"/>
    <cellStyle name="Heading 3 2 3 2 7 4" xfId="15462" xr:uid="{00000000-0005-0000-0000-0000473C0000}"/>
    <cellStyle name="Heading 3 2 3 2 7 4 2" xfId="15463" xr:uid="{00000000-0005-0000-0000-0000483C0000}"/>
    <cellStyle name="Heading 3 2 3 2 7 4 2 2" xfId="15464" xr:uid="{00000000-0005-0000-0000-0000493C0000}"/>
    <cellStyle name="Heading 3 2 3 2 7 4 3" xfId="15465" xr:uid="{00000000-0005-0000-0000-00004A3C0000}"/>
    <cellStyle name="Heading 3 2 3 2 7 4 3 2" xfId="15466" xr:uid="{00000000-0005-0000-0000-00004B3C0000}"/>
    <cellStyle name="Heading 3 2 3 2 7 4 4" xfId="15467" xr:uid="{00000000-0005-0000-0000-00004C3C0000}"/>
    <cellStyle name="Heading 3 2 3 2 7 4 4 2" xfId="15468" xr:uid="{00000000-0005-0000-0000-00004D3C0000}"/>
    <cellStyle name="Heading 3 2 3 2 7 4 5" xfId="15469" xr:uid="{00000000-0005-0000-0000-00004E3C0000}"/>
    <cellStyle name="Heading 3 2 3 2 7 4 6" xfId="15470" xr:uid="{00000000-0005-0000-0000-00004F3C0000}"/>
    <cellStyle name="Heading 3 2 3 2 7 4 7" xfId="15471" xr:uid="{00000000-0005-0000-0000-0000503C0000}"/>
    <cellStyle name="Heading 3 2 3 2 7 5" xfId="15472" xr:uid="{00000000-0005-0000-0000-0000513C0000}"/>
    <cellStyle name="Heading 3 2 3 2 7 5 2" xfId="15473" xr:uid="{00000000-0005-0000-0000-0000523C0000}"/>
    <cellStyle name="Heading 3 2 3 2 7 5 2 2" xfId="15474" xr:uid="{00000000-0005-0000-0000-0000533C0000}"/>
    <cellStyle name="Heading 3 2 3 2 7 5 3" xfId="15475" xr:uid="{00000000-0005-0000-0000-0000543C0000}"/>
    <cellStyle name="Heading 3 2 3 2 7 5 3 2" xfId="15476" xr:uid="{00000000-0005-0000-0000-0000553C0000}"/>
    <cellStyle name="Heading 3 2 3 2 7 5 4" xfId="15477" xr:uid="{00000000-0005-0000-0000-0000563C0000}"/>
    <cellStyle name="Heading 3 2 3 2 7 5 5" xfId="15478" xr:uid="{00000000-0005-0000-0000-0000573C0000}"/>
    <cellStyle name="Heading 3 2 3 2 7 5 6" xfId="15479" xr:uid="{00000000-0005-0000-0000-0000583C0000}"/>
    <cellStyle name="Heading 3 2 3 2 7 6" xfId="15480" xr:uid="{00000000-0005-0000-0000-0000593C0000}"/>
    <cellStyle name="Heading 3 2 3 2 7 6 2" xfId="15481" xr:uid="{00000000-0005-0000-0000-00005A3C0000}"/>
    <cellStyle name="Heading 3 2 3 2 8" xfId="15482" xr:uid="{00000000-0005-0000-0000-00005B3C0000}"/>
    <cellStyle name="Heading 3 2 3 2 8 2" xfId="15483" xr:uid="{00000000-0005-0000-0000-00005C3C0000}"/>
    <cellStyle name="Heading 3 2 3 2 8 2 2" xfId="15484" xr:uid="{00000000-0005-0000-0000-00005D3C0000}"/>
    <cellStyle name="Heading 3 2 3 2 8 2 2 2" xfId="15485" xr:uid="{00000000-0005-0000-0000-00005E3C0000}"/>
    <cellStyle name="Heading 3 2 3 2 8 2 2 2 2" xfId="15486" xr:uid="{00000000-0005-0000-0000-00005F3C0000}"/>
    <cellStyle name="Heading 3 2 3 2 8 2 2 3" xfId="15487" xr:uid="{00000000-0005-0000-0000-0000603C0000}"/>
    <cellStyle name="Heading 3 2 3 2 8 2 2 3 2" xfId="15488" xr:uid="{00000000-0005-0000-0000-0000613C0000}"/>
    <cellStyle name="Heading 3 2 3 2 8 2 2 4" xfId="15489" xr:uid="{00000000-0005-0000-0000-0000623C0000}"/>
    <cellStyle name="Heading 3 2 3 2 8 2 2 4 2" xfId="15490" xr:uid="{00000000-0005-0000-0000-0000633C0000}"/>
    <cellStyle name="Heading 3 2 3 2 8 2 2 5" xfId="15491" xr:uid="{00000000-0005-0000-0000-0000643C0000}"/>
    <cellStyle name="Heading 3 2 3 2 8 2 2 6" xfId="15492" xr:uid="{00000000-0005-0000-0000-0000653C0000}"/>
    <cellStyle name="Heading 3 2 3 2 8 2 2 7" xfId="15493" xr:uid="{00000000-0005-0000-0000-0000663C0000}"/>
    <cellStyle name="Heading 3 2 3 2 8 2 3" xfId="15494" xr:uid="{00000000-0005-0000-0000-0000673C0000}"/>
    <cellStyle name="Heading 3 2 3 2 8 2 3 2" xfId="15495" xr:uid="{00000000-0005-0000-0000-0000683C0000}"/>
    <cellStyle name="Heading 3 2 3 2 8 2 3 2 2" xfId="15496" xr:uid="{00000000-0005-0000-0000-0000693C0000}"/>
    <cellStyle name="Heading 3 2 3 2 8 2 3 3" xfId="15497" xr:uid="{00000000-0005-0000-0000-00006A3C0000}"/>
    <cellStyle name="Heading 3 2 3 2 8 2 3 3 2" xfId="15498" xr:uid="{00000000-0005-0000-0000-00006B3C0000}"/>
    <cellStyle name="Heading 3 2 3 2 8 2 3 4" xfId="15499" xr:uid="{00000000-0005-0000-0000-00006C3C0000}"/>
    <cellStyle name="Heading 3 2 3 2 8 2 3 4 2" xfId="15500" xr:uid="{00000000-0005-0000-0000-00006D3C0000}"/>
    <cellStyle name="Heading 3 2 3 2 8 2 3 5" xfId="15501" xr:uid="{00000000-0005-0000-0000-00006E3C0000}"/>
    <cellStyle name="Heading 3 2 3 2 8 2 3 6" xfId="15502" xr:uid="{00000000-0005-0000-0000-00006F3C0000}"/>
    <cellStyle name="Heading 3 2 3 2 8 2 3 7" xfId="15503" xr:uid="{00000000-0005-0000-0000-0000703C0000}"/>
    <cellStyle name="Heading 3 2 3 2 8 2 4" xfId="15504" xr:uid="{00000000-0005-0000-0000-0000713C0000}"/>
    <cellStyle name="Heading 3 2 3 2 8 2 4 2" xfId="15505" xr:uid="{00000000-0005-0000-0000-0000723C0000}"/>
    <cellStyle name="Heading 3 2 3 2 8 2 4 2 2" xfId="15506" xr:uid="{00000000-0005-0000-0000-0000733C0000}"/>
    <cellStyle name="Heading 3 2 3 2 8 2 4 3" xfId="15507" xr:uid="{00000000-0005-0000-0000-0000743C0000}"/>
    <cellStyle name="Heading 3 2 3 2 8 2 4 3 2" xfId="15508" xr:uid="{00000000-0005-0000-0000-0000753C0000}"/>
    <cellStyle name="Heading 3 2 3 2 8 2 4 4" xfId="15509" xr:uid="{00000000-0005-0000-0000-0000763C0000}"/>
    <cellStyle name="Heading 3 2 3 2 8 2 4 5" xfId="15510" xr:uid="{00000000-0005-0000-0000-0000773C0000}"/>
    <cellStyle name="Heading 3 2 3 2 8 2 4 6" xfId="15511" xr:uid="{00000000-0005-0000-0000-0000783C0000}"/>
    <cellStyle name="Heading 3 2 3 2 8 2 5" xfId="15512" xr:uid="{00000000-0005-0000-0000-0000793C0000}"/>
    <cellStyle name="Heading 3 2 3 2 8 2 5 2" xfId="15513" xr:uid="{00000000-0005-0000-0000-00007A3C0000}"/>
    <cellStyle name="Heading 3 2 3 2 8 3" xfId="15514" xr:uid="{00000000-0005-0000-0000-00007B3C0000}"/>
    <cellStyle name="Heading 3 2 3 2 8 3 2" xfId="15515" xr:uid="{00000000-0005-0000-0000-00007C3C0000}"/>
    <cellStyle name="Heading 3 2 3 2 8 3 2 2" xfId="15516" xr:uid="{00000000-0005-0000-0000-00007D3C0000}"/>
    <cellStyle name="Heading 3 2 3 2 8 3 3" xfId="15517" xr:uid="{00000000-0005-0000-0000-00007E3C0000}"/>
    <cellStyle name="Heading 3 2 3 2 8 3 3 2" xfId="15518" xr:uid="{00000000-0005-0000-0000-00007F3C0000}"/>
    <cellStyle name="Heading 3 2 3 2 8 3 4" xfId="15519" xr:uid="{00000000-0005-0000-0000-0000803C0000}"/>
    <cellStyle name="Heading 3 2 3 2 8 3 4 2" xfId="15520" xr:uid="{00000000-0005-0000-0000-0000813C0000}"/>
    <cellStyle name="Heading 3 2 3 2 8 3 5" xfId="15521" xr:uid="{00000000-0005-0000-0000-0000823C0000}"/>
    <cellStyle name="Heading 3 2 3 2 8 3 6" xfId="15522" xr:uid="{00000000-0005-0000-0000-0000833C0000}"/>
    <cellStyle name="Heading 3 2 3 2 8 3 7" xfId="15523" xr:uid="{00000000-0005-0000-0000-0000843C0000}"/>
    <cellStyle name="Heading 3 2 3 2 8 4" xfId="15524" xr:uid="{00000000-0005-0000-0000-0000853C0000}"/>
    <cellStyle name="Heading 3 2 3 2 8 4 2" xfId="15525" xr:uid="{00000000-0005-0000-0000-0000863C0000}"/>
    <cellStyle name="Heading 3 2 3 2 8 4 2 2" xfId="15526" xr:uid="{00000000-0005-0000-0000-0000873C0000}"/>
    <cellStyle name="Heading 3 2 3 2 8 4 3" xfId="15527" xr:uid="{00000000-0005-0000-0000-0000883C0000}"/>
    <cellStyle name="Heading 3 2 3 2 8 4 3 2" xfId="15528" xr:uid="{00000000-0005-0000-0000-0000893C0000}"/>
    <cellStyle name="Heading 3 2 3 2 8 4 4" xfId="15529" xr:uid="{00000000-0005-0000-0000-00008A3C0000}"/>
    <cellStyle name="Heading 3 2 3 2 8 4 4 2" xfId="15530" xr:uid="{00000000-0005-0000-0000-00008B3C0000}"/>
    <cellStyle name="Heading 3 2 3 2 8 4 5" xfId="15531" xr:uid="{00000000-0005-0000-0000-00008C3C0000}"/>
    <cellStyle name="Heading 3 2 3 2 8 4 6" xfId="15532" xr:uid="{00000000-0005-0000-0000-00008D3C0000}"/>
    <cellStyle name="Heading 3 2 3 2 8 4 7" xfId="15533" xr:uid="{00000000-0005-0000-0000-00008E3C0000}"/>
    <cellStyle name="Heading 3 2 3 2 8 5" xfId="15534" xr:uid="{00000000-0005-0000-0000-00008F3C0000}"/>
    <cellStyle name="Heading 3 2 3 2 8 5 2" xfId="15535" xr:uid="{00000000-0005-0000-0000-0000903C0000}"/>
    <cellStyle name="Heading 3 2 3 2 8 5 2 2" xfId="15536" xr:uid="{00000000-0005-0000-0000-0000913C0000}"/>
    <cellStyle name="Heading 3 2 3 2 8 5 3" xfId="15537" xr:uid="{00000000-0005-0000-0000-0000923C0000}"/>
    <cellStyle name="Heading 3 2 3 2 8 5 3 2" xfId="15538" xr:uid="{00000000-0005-0000-0000-0000933C0000}"/>
    <cellStyle name="Heading 3 2 3 2 8 5 4" xfId="15539" xr:uid="{00000000-0005-0000-0000-0000943C0000}"/>
    <cellStyle name="Heading 3 2 3 2 8 5 5" xfId="15540" xr:uid="{00000000-0005-0000-0000-0000953C0000}"/>
    <cellStyle name="Heading 3 2 3 2 8 5 6" xfId="15541" xr:uid="{00000000-0005-0000-0000-0000963C0000}"/>
    <cellStyle name="Heading 3 2 3 2 8 6" xfId="15542" xr:uid="{00000000-0005-0000-0000-0000973C0000}"/>
    <cellStyle name="Heading 3 2 3 2 8 6 2" xfId="15543" xr:uid="{00000000-0005-0000-0000-0000983C0000}"/>
    <cellStyle name="Heading 3 2 3 2 9" xfId="15544" xr:uid="{00000000-0005-0000-0000-0000993C0000}"/>
    <cellStyle name="Heading 3 2 3 2 9 2" xfId="15545" xr:uid="{00000000-0005-0000-0000-00009A3C0000}"/>
    <cellStyle name="Heading 3 2 3 2 9 2 2" xfId="15546" xr:uid="{00000000-0005-0000-0000-00009B3C0000}"/>
    <cellStyle name="Heading 3 2 3 2 9 2 2 2" xfId="15547" xr:uid="{00000000-0005-0000-0000-00009C3C0000}"/>
    <cellStyle name="Heading 3 2 3 2 9 2 3" xfId="15548" xr:uid="{00000000-0005-0000-0000-00009D3C0000}"/>
    <cellStyle name="Heading 3 2 3 2 9 2 3 2" xfId="15549" xr:uid="{00000000-0005-0000-0000-00009E3C0000}"/>
    <cellStyle name="Heading 3 2 3 2 9 2 4" xfId="15550" xr:uid="{00000000-0005-0000-0000-00009F3C0000}"/>
    <cellStyle name="Heading 3 2 3 2 9 2 4 2" xfId="15551" xr:uid="{00000000-0005-0000-0000-0000A03C0000}"/>
    <cellStyle name="Heading 3 2 3 2 9 2 5" xfId="15552" xr:uid="{00000000-0005-0000-0000-0000A13C0000}"/>
    <cellStyle name="Heading 3 2 3 2 9 2 6" xfId="15553" xr:uid="{00000000-0005-0000-0000-0000A23C0000}"/>
    <cellStyle name="Heading 3 2 3 2 9 2 7" xfId="15554" xr:uid="{00000000-0005-0000-0000-0000A33C0000}"/>
    <cellStyle name="Heading 3 2 3 2 9 3" xfId="15555" xr:uid="{00000000-0005-0000-0000-0000A43C0000}"/>
    <cellStyle name="Heading 3 2 3 2 9 3 2" xfId="15556" xr:uid="{00000000-0005-0000-0000-0000A53C0000}"/>
    <cellStyle name="Heading 3 2 3 2 9 4" xfId="15557" xr:uid="{00000000-0005-0000-0000-0000A63C0000}"/>
    <cellStyle name="Heading 3 2 3 2 9 4 2" xfId="15558" xr:uid="{00000000-0005-0000-0000-0000A73C0000}"/>
    <cellStyle name="Heading 3 2 3 2 9 5" xfId="15559" xr:uid="{00000000-0005-0000-0000-0000A83C0000}"/>
    <cellStyle name="Heading 3 2 3 2 9 5 2" xfId="15560" xr:uid="{00000000-0005-0000-0000-0000A93C0000}"/>
    <cellStyle name="Heading 3 2 3 2 9 6" xfId="15561" xr:uid="{00000000-0005-0000-0000-0000AA3C0000}"/>
    <cellStyle name="Heading 3 2 3 2 9 7" xfId="15562" xr:uid="{00000000-0005-0000-0000-0000AB3C0000}"/>
    <cellStyle name="Heading 3 2 3 2 9 8" xfId="15563" xr:uid="{00000000-0005-0000-0000-0000AC3C0000}"/>
    <cellStyle name="Heading 3 2 3 3" xfId="15564" xr:uid="{00000000-0005-0000-0000-0000AD3C0000}"/>
    <cellStyle name="Heading 3 2 3 3 10" xfId="15565" xr:uid="{00000000-0005-0000-0000-0000AE3C0000}"/>
    <cellStyle name="Heading 3 2 3 3 10 2" xfId="15566" xr:uid="{00000000-0005-0000-0000-0000AF3C0000}"/>
    <cellStyle name="Heading 3 2 3 3 10 2 2" xfId="15567" xr:uid="{00000000-0005-0000-0000-0000B03C0000}"/>
    <cellStyle name="Heading 3 2 3 3 10 3" xfId="15568" xr:uid="{00000000-0005-0000-0000-0000B13C0000}"/>
    <cellStyle name="Heading 3 2 3 3 10 3 2" xfId="15569" xr:uid="{00000000-0005-0000-0000-0000B23C0000}"/>
    <cellStyle name="Heading 3 2 3 3 10 4" xfId="15570" xr:uid="{00000000-0005-0000-0000-0000B33C0000}"/>
    <cellStyle name="Heading 3 2 3 3 10 4 2" xfId="15571" xr:uid="{00000000-0005-0000-0000-0000B43C0000}"/>
    <cellStyle name="Heading 3 2 3 3 10 5" xfId="15572" xr:uid="{00000000-0005-0000-0000-0000B53C0000}"/>
    <cellStyle name="Heading 3 2 3 3 10 6" xfId="15573" xr:uid="{00000000-0005-0000-0000-0000B63C0000}"/>
    <cellStyle name="Heading 3 2 3 3 10 7" xfId="15574" xr:uid="{00000000-0005-0000-0000-0000B73C0000}"/>
    <cellStyle name="Heading 3 2 3 3 11" xfId="15575" xr:uid="{00000000-0005-0000-0000-0000B83C0000}"/>
    <cellStyle name="Heading 3 2 3 3 11 2" xfId="15576" xr:uid="{00000000-0005-0000-0000-0000B93C0000}"/>
    <cellStyle name="Heading 3 2 3 3 11 2 2" xfId="15577" xr:uid="{00000000-0005-0000-0000-0000BA3C0000}"/>
    <cellStyle name="Heading 3 2 3 3 11 3" xfId="15578" xr:uid="{00000000-0005-0000-0000-0000BB3C0000}"/>
    <cellStyle name="Heading 3 2 3 3 11 3 2" xfId="15579" xr:uid="{00000000-0005-0000-0000-0000BC3C0000}"/>
    <cellStyle name="Heading 3 2 3 3 11 4" xfId="15580" xr:uid="{00000000-0005-0000-0000-0000BD3C0000}"/>
    <cellStyle name="Heading 3 2 3 3 11 4 2" xfId="15581" xr:uid="{00000000-0005-0000-0000-0000BE3C0000}"/>
    <cellStyle name="Heading 3 2 3 3 11 5" xfId="15582" xr:uid="{00000000-0005-0000-0000-0000BF3C0000}"/>
    <cellStyle name="Heading 3 2 3 3 11 6" xfId="15583" xr:uid="{00000000-0005-0000-0000-0000C03C0000}"/>
    <cellStyle name="Heading 3 2 3 3 11 7" xfId="15584" xr:uid="{00000000-0005-0000-0000-0000C13C0000}"/>
    <cellStyle name="Heading 3 2 3 3 12" xfId="15585" xr:uid="{00000000-0005-0000-0000-0000C23C0000}"/>
    <cellStyle name="Heading 3 2 3 3 12 2" xfId="15586" xr:uid="{00000000-0005-0000-0000-0000C33C0000}"/>
    <cellStyle name="Heading 3 2 3 3 12 2 2" xfId="15587" xr:uid="{00000000-0005-0000-0000-0000C43C0000}"/>
    <cellStyle name="Heading 3 2 3 3 12 3" xfId="15588" xr:uid="{00000000-0005-0000-0000-0000C53C0000}"/>
    <cellStyle name="Heading 3 2 3 3 12 3 2" xfId="15589" xr:uid="{00000000-0005-0000-0000-0000C63C0000}"/>
    <cellStyle name="Heading 3 2 3 3 12 4" xfId="15590" xr:uid="{00000000-0005-0000-0000-0000C73C0000}"/>
    <cellStyle name="Heading 3 2 3 3 12 5" xfId="15591" xr:uid="{00000000-0005-0000-0000-0000C83C0000}"/>
    <cellStyle name="Heading 3 2 3 3 12 6" xfId="15592" xr:uid="{00000000-0005-0000-0000-0000C93C0000}"/>
    <cellStyle name="Heading 3 2 3 3 13" xfId="15593" xr:uid="{00000000-0005-0000-0000-0000CA3C0000}"/>
    <cellStyle name="Heading 3 2 3 3 13 2" xfId="15594" xr:uid="{00000000-0005-0000-0000-0000CB3C0000}"/>
    <cellStyle name="Heading 3 2 3 3 14" xfId="15595" xr:uid="{00000000-0005-0000-0000-0000CC3C0000}"/>
    <cellStyle name="Heading 3 2 3 3 2" xfId="15596" xr:uid="{00000000-0005-0000-0000-0000CD3C0000}"/>
    <cellStyle name="Heading 3 2 3 3 2 10" xfId="15597" xr:uid="{00000000-0005-0000-0000-0000CE3C0000}"/>
    <cellStyle name="Heading 3 2 3 3 2 10 2" xfId="15598" xr:uid="{00000000-0005-0000-0000-0000CF3C0000}"/>
    <cellStyle name="Heading 3 2 3 3 2 10 2 2" xfId="15599" xr:uid="{00000000-0005-0000-0000-0000D03C0000}"/>
    <cellStyle name="Heading 3 2 3 3 2 10 3" xfId="15600" xr:uid="{00000000-0005-0000-0000-0000D13C0000}"/>
    <cellStyle name="Heading 3 2 3 3 2 10 3 2" xfId="15601" xr:uid="{00000000-0005-0000-0000-0000D23C0000}"/>
    <cellStyle name="Heading 3 2 3 3 2 10 4" xfId="15602" xr:uid="{00000000-0005-0000-0000-0000D33C0000}"/>
    <cellStyle name="Heading 3 2 3 3 2 10 5" xfId="15603" xr:uid="{00000000-0005-0000-0000-0000D43C0000}"/>
    <cellStyle name="Heading 3 2 3 3 2 10 6" xfId="15604" xr:uid="{00000000-0005-0000-0000-0000D53C0000}"/>
    <cellStyle name="Heading 3 2 3 3 2 11" xfId="15605" xr:uid="{00000000-0005-0000-0000-0000D63C0000}"/>
    <cellStyle name="Heading 3 2 3 3 2 11 2" xfId="15606" xr:uid="{00000000-0005-0000-0000-0000D73C0000}"/>
    <cellStyle name="Heading 3 2 3 3 2 12" xfId="15607" xr:uid="{00000000-0005-0000-0000-0000D83C0000}"/>
    <cellStyle name="Heading 3 2 3 3 2 2" xfId="15608" xr:uid="{00000000-0005-0000-0000-0000D93C0000}"/>
    <cellStyle name="Heading 3 2 3 3 2 2 2" xfId="15609" xr:uid="{00000000-0005-0000-0000-0000DA3C0000}"/>
    <cellStyle name="Heading 3 2 3 3 2 2 2 2" xfId="15610" xr:uid="{00000000-0005-0000-0000-0000DB3C0000}"/>
    <cellStyle name="Heading 3 2 3 3 2 2 2 2 2" xfId="15611" xr:uid="{00000000-0005-0000-0000-0000DC3C0000}"/>
    <cellStyle name="Heading 3 2 3 3 2 2 2 2 2 2" xfId="15612" xr:uid="{00000000-0005-0000-0000-0000DD3C0000}"/>
    <cellStyle name="Heading 3 2 3 3 2 2 2 2 3" xfId="15613" xr:uid="{00000000-0005-0000-0000-0000DE3C0000}"/>
    <cellStyle name="Heading 3 2 3 3 2 2 2 2 3 2" xfId="15614" xr:uid="{00000000-0005-0000-0000-0000DF3C0000}"/>
    <cellStyle name="Heading 3 2 3 3 2 2 2 2 4" xfId="15615" xr:uid="{00000000-0005-0000-0000-0000E03C0000}"/>
    <cellStyle name="Heading 3 2 3 3 2 2 2 2 4 2" xfId="15616" xr:uid="{00000000-0005-0000-0000-0000E13C0000}"/>
    <cellStyle name="Heading 3 2 3 3 2 2 2 2 5" xfId="15617" xr:uid="{00000000-0005-0000-0000-0000E23C0000}"/>
    <cellStyle name="Heading 3 2 3 3 2 2 2 2 6" xfId="15618" xr:uid="{00000000-0005-0000-0000-0000E33C0000}"/>
    <cellStyle name="Heading 3 2 3 3 2 2 2 2 7" xfId="15619" xr:uid="{00000000-0005-0000-0000-0000E43C0000}"/>
    <cellStyle name="Heading 3 2 3 3 2 2 2 3" xfId="15620" xr:uid="{00000000-0005-0000-0000-0000E53C0000}"/>
    <cellStyle name="Heading 3 2 3 3 2 2 2 3 2" xfId="15621" xr:uid="{00000000-0005-0000-0000-0000E63C0000}"/>
    <cellStyle name="Heading 3 2 3 3 2 2 2 3 2 2" xfId="15622" xr:uid="{00000000-0005-0000-0000-0000E73C0000}"/>
    <cellStyle name="Heading 3 2 3 3 2 2 2 3 3" xfId="15623" xr:uid="{00000000-0005-0000-0000-0000E83C0000}"/>
    <cellStyle name="Heading 3 2 3 3 2 2 2 3 3 2" xfId="15624" xr:uid="{00000000-0005-0000-0000-0000E93C0000}"/>
    <cellStyle name="Heading 3 2 3 3 2 2 2 3 4" xfId="15625" xr:uid="{00000000-0005-0000-0000-0000EA3C0000}"/>
    <cellStyle name="Heading 3 2 3 3 2 2 2 3 4 2" xfId="15626" xr:uid="{00000000-0005-0000-0000-0000EB3C0000}"/>
    <cellStyle name="Heading 3 2 3 3 2 2 2 3 5" xfId="15627" xr:uid="{00000000-0005-0000-0000-0000EC3C0000}"/>
    <cellStyle name="Heading 3 2 3 3 2 2 2 3 6" xfId="15628" xr:uid="{00000000-0005-0000-0000-0000ED3C0000}"/>
    <cellStyle name="Heading 3 2 3 3 2 2 2 3 7" xfId="15629" xr:uid="{00000000-0005-0000-0000-0000EE3C0000}"/>
    <cellStyle name="Heading 3 2 3 3 2 2 2 4" xfId="15630" xr:uid="{00000000-0005-0000-0000-0000EF3C0000}"/>
    <cellStyle name="Heading 3 2 3 3 2 2 2 4 2" xfId="15631" xr:uid="{00000000-0005-0000-0000-0000F03C0000}"/>
    <cellStyle name="Heading 3 2 3 3 2 2 2 4 2 2" xfId="15632" xr:uid="{00000000-0005-0000-0000-0000F13C0000}"/>
    <cellStyle name="Heading 3 2 3 3 2 2 2 4 3" xfId="15633" xr:uid="{00000000-0005-0000-0000-0000F23C0000}"/>
    <cellStyle name="Heading 3 2 3 3 2 2 2 4 3 2" xfId="15634" xr:uid="{00000000-0005-0000-0000-0000F33C0000}"/>
    <cellStyle name="Heading 3 2 3 3 2 2 2 4 4" xfId="15635" xr:uid="{00000000-0005-0000-0000-0000F43C0000}"/>
    <cellStyle name="Heading 3 2 3 3 2 2 2 4 5" xfId="15636" xr:uid="{00000000-0005-0000-0000-0000F53C0000}"/>
    <cellStyle name="Heading 3 2 3 3 2 2 2 4 6" xfId="15637" xr:uid="{00000000-0005-0000-0000-0000F63C0000}"/>
    <cellStyle name="Heading 3 2 3 3 2 2 2 5" xfId="15638" xr:uid="{00000000-0005-0000-0000-0000F73C0000}"/>
    <cellStyle name="Heading 3 2 3 3 2 2 2 5 2" xfId="15639" xr:uid="{00000000-0005-0000-0000-0000F83C0000}"/>
    <cellStyle name="Heading 3 2 3 3 2 2 3" xfId="15640" xr:uid="{00000000-0005-0000-0000-0000F93C0000}"/>
    <cellStyle name="Heading 3 2 3 3 2 2 3 2" xfId="15641" xr:uid="{00000000-0005-0000-0000-0000FA3C0000}"/>
    <cellStyle name="Heading 3 2 3 3 2 2 3 2 2" xfId="15642" xr:uid="{00000000-0005-0000-0000-0000FB3C0000}"/>
    <cellStyle name="Heading 3 2 3 3 2 2 3 3" xfId="15643" xr:uid="{00000000-0005-0000-0000-0000FC3C0000}"/>
    <cellStyle name="Heading 3 2 3 3 2 2 3 3 2" xfId="15644" xr:uid="{00000000-0005-0000-0000-0000FD3C0000}"/>
    <cellStyle name="Heading 3 2 3 3 2 2 3 4" xfId="15645" xr:uid="{00000000-0005-0000-0000-0000FE3C0000}"/>
    <cellStyle name="Heading 3 2 3 3 2 2 3 4 2" xfId="15646" xr:uid="{00000000-0005-0000-0000-0000FF3C0000}"/>
    <cellStyle name="Heading 3 2 3 3 2 2 3 5" xfId="15647" xr:uid="{00000000-0005-0000-0000-0000003D0000}"/>
    <cellStyle name="Heading 3 2 3 3 2 2 3 6" xfId="15648" xr:uid="{00000000-0005-0000-0000-0000013D0000}"/>
    <cellStyle name="Heading 3 2 3 3 2 2 3 7" xfId="15649" xr:uid="{00000000-0005-0000-0000-0000023D0000}"/>
    <cellStyle name="Heading 3 2 3 3 2 2 4" xfId="15650" xr:uid="{00000000-0005-0000-0000-0000033D0000}"/>
    <cellStyle name="Heading 3 2 3 3 2 2 4 2" xfId="15651" xr:uid="{00000000-0005-0000-0000-0000043D0000}"/>
    <cellStyle name="Heading 3 2 3 3 2 2 4 2 2" xfId="15652" xr:uid="{00000000-0005-0000-0000-0000053D0000}"/>
    <cellStyle name="Heading 3 2 3 3 2 2 4 3" xfId="15653" xr:uid="{00000000-0005-0000-0000-0000063D0000}"/>
    <cellStyle name="Heading 3 2 3 3 2 2 4 3 2" xfId="15654" xr:uid="{00000000-0005-0000-0000-0000073D0000}"/>
    <cellStyle name="Heading 3 2 3 3 2 2 4 4" xfId="15655" xr:uid="{00000000-0005-0000-0000-0000083D0000}"/>
    <cellStyle name="Heading 3 2 3 3 2 2 4 4 2" xfId="15656" xr:uid="{00000000-0005-0000-0000-0000093D0000}"/>
    <cellStyle name="Heading 3 2 3 3 2 2 4 5" xfId="15657" xr:uid="{00000000-0005-0000-0000-00000A3D0000}"/>
    <cellStyle name="Heading 3 2 3 3 2 2 4 6" xfId="15658" xr:uid="{00000000-0005-0000-0000-00000B3D0000}"/>
    <cellStyle name="Heading 3 2 3 3 2 2 4 7" xfId="15659" xr:uid="{00000000-0005-0000-0000-00000C3D0000}"/>
    <cellStyle name="Heading 3 2 3 3 2 2 5" xfId="15660" xr:uid="{00000000-0005-0000-0000-00000D3D0000}"/>
    <cellStyle name="Heading 3 2 3 3 2 2 5 2" xfId="15661" xr:uid="{00000000-0005-0000-0000-00000E3D0000}"/>
    <cellStyle name="Heading 3 2 3 3 2 2 5 2 2" xfId="15662" xr:uid="{00000000-0005-0000-0000-00000F3D0000}"/>
    <cellStyle name="Heading 3 2 3 3 2 2 5 3" xfId="15663" xr:uid="{00000000-0005-0000-0000-0000103D0000}"/>
    <cellStyle name="Heading 3 2 3 3 2 2 5 3 2" xfId="15664" xr:uid="{00000000-0005-0000-0000-0000113D0000}"/>
    <cellStyle name="Heading 3 2 3 3 2 2 5 4" xfId="15665" xr:uid="{00000000-0005-0000-0000-0000123D0000}"/>
    <cellStyle name="Heading 3 2 3 3 2 2 5 5" xfId="15666" xr:uid="{00000000-0005-0000-0000-0000133D0000}"/>
    <cellStyle name="Heading 3 2 3 3 2 2 5 6" xfId="15667" xr:uid="{00000000-0005-0000-0000-0000143D0000}"/>
    <cellStyle name="Heading 3 2 3 3 2 2 6" xfId="15668" xr:uid="{00000000-0005-0000-0000-0000153D0000}"/>
    <cellStyle name="Heading 3 2 3 3 2 2 6 2" xfId="15669" xr:uid="{00000000-0005-0000-0000-0000163D0000}"/>
    <cellStyle name="Heading 3 2 3 3 2 3" xfId="15670" xr:uid="{00000000-0005-0000-0000-0000173D0000}"/>
    <cellStyle name="Heading 3 2 3 3 2 3 2" xfId="15671" xr:uid="{00000000-0005-0000-0000-0000183D0000}"/>
    <cellStyle name="Heading 3 2 3 3 2 3 2 2" xfId="15672" xr:uid="{00000000-0005-0000-0000-0000193D0000}"/>
    <cellStyle name="Heading 3 2 3 3 2 3 2 2 2" xfId="15673" xr:uid="{00000000-0005-0000-0000-00001A3D0000}"/>
    <cellStyle name="Heading 3 2 3 3 2 3 2 2 2 2" xfId="15674" xr:uid="{00000000-0005-0000-0000-00001B3D0000}"/>
    <cellStyle name="Heading 3 2 3 3 2 3 2 2 3" xfId="15675" xr:uid="{00000000-0005-0000-0000-00001C3D0000}"/>
    <cellStyle name="Heading 3 2 3 3 2 3 2 2 3 2" xfId="15676" xr:uid="{00000000-0005-0000-0000-00001D3D0000}"/>
    <cellStyle name="Heading 3 2 3 3 2 3 2 2 4" xfId="15677" xr:uid="{00000000-0005-0000-0000-00001E3D0000}"/>
    <cellStyle name="Heading 3 2 3 3 2 3 2 2 4 2" xfId="15678" xr:uid="{00000000-0005-0000-0000-00001F3D0000}"/>
    <cellStyle name="Heading 3 2 3 3 2 3 2 2 5" xfId="15679" xr:uid="{00000000-0005-0000-0000-0000203D0000}"/>
    <cellStyle name="Heading 3 2 3 3 2 3 2 2 6" xfId="15680" xr:uid="{00000000-0005-0000-0000-0000213D0000}"/>
    <cellStyle name="Heading 3 2 3 3 2 3 2 2 7" xfId="15681" xr:uid="{00000000-0005-0000-0000-0000223D0000}"/>
    <cellStyle name="Heading 3 2 3 3 2 3 2 3" xfId="15682" xr:uid="{00000000-0005-0000-0000-0000233D0000}"/>
    <cellStyle name="Heading 3 2 3 3 2 3 2 3 2" xfId="15683" xr:uid="{00000000-0005-0000-0000-0000243D0000}"/>
    <cellStyle name="Heading 3 2 3 3 2 3 2 3 2 2" xfId="15684" xr:uid="{00000000-0005-0000-0000-0000253D0000}"/>
    <cellStyle name="Heading 3 2 3 3 2 3 2 3 3" xfId="15685" xr:uid="{00000000-0005-0000-0000-0000263D0000}"/>
    <cellStyle name="Heading 3 2 3 3 2 3 2 3 3 2" xfId="15686" xr:uid="{00000000-0005-0000-0000-0000273D0000}"/>
    <cellStyle name="Heading 3 2 3 3 2 3 2 3 4" xfId="15687" xr:uid="{00000000-0005-0000-0000-0000283D0000}"/>
    <cellStyle name="Heading 3 2 3 3 2 3 2 3 4 2" xfId="15688" xr:uid="{00000000-0005-0000-0000-0000293D0000}"/>
    <cellStyle name="Heading 3 2 3 3 2 3 2 3 5" xfId="15689" xr:uid="{00000000-0005-0000-0000-00002A3D0000}"/>
    <cellStyle name="Heading 3 2 3 3 2 3 2 3 6" xfId="15690" xr:uid="{00000000-0005-0000-0000-00002B3D0000}"/>
    <cellStyle name="Heading 3 2 3 3 2 3 2 3 7" xfId="15691" xr:uid="{00000000-0005-0000-0000-00002C3D0000}"/>
    <cellStyle name="Heading 3 2 3 3 2 3 2 4" xfId="15692" xr:uid="{00000000-0005-0000-0000-00002D3D0000}"/>
    <cellStyle name="Heading 3 2 3 3 2 3 2 4 2" xfId="15693" xr:uid="{00000000-0005-0000-0000-00002E3D0000}"/>
    <cellStyle name="Heading 3 2 3 3 2 3 2 4 2 2" xfId="15694" xr:uid="{00000000-0005-0000-0000-00002F3D0000}"/>
    <cellStyle name="Heading 3 2 3 3 2 3 2 4 3" xfId="15695" xr:uid="{00000000-0005-0000-0000-0000303D0000}"/>
    <cellStyle name="Heading 3 2 3 3 2 3 2 4 3 2" xfId="15696" xr:uid="{00000000-0005-0000-0000-0000313D0000}"/>
    <cellStyle name="Heading 3 2 3 3 2 3 2 4 4" xfId="15697" xr:uid="{00000000-0005-0000-0000-0000323D0000}"/>
    <cellStyle name="Heading 3 2 3 3 2 3 2 4 5" xfId="15698" xr:uid="{00000000-0005-0000-0000-0000333D0000}"/>
    <cellStyle name="Heading 3 2 3 3 2 3 2 4 6" xfId="15699" xr:uid="{00000000-0005-0000-0000-0000343D0000}"/>
    <cellStyle name="Heading 3 2 3 3 2 3 2 5" xfId="15700" xr:uid="{00000000-0005-0000-0000-0000353D0000}"/>
    <cellStyle name="Heading 3 2 3 3 2 3 2 5 2" xfId="15701" xr:uid="{00000000-0005-0000-0000-0000363D0000}"/>
    <cellStyle name="Heading 3 2 3 3 2 3 3" xfId="15702" xr:uid="{00000000-0005-0000-0000-0000373D0000}"/>
    <cellStyle name="Heading 3 2 3 3 2 3 3 2" xfId="15703" xr:uid="{00000000-0005-0000-0000-0000383D0000}"/>
    <cellStyle name="Heading 3 2 3 3 2 3 3 2 2" xfId="15704" xr:uid="{00000000-0005-0000-0000-0000393D0000}"/>
    <cellStyle name="Heading 3 2 3 3 2 3 3 3" xfId="15705" xr:uid="{00000000-0005-0000-0000-00003A3D0000}"/>
    <cellStyle name="Heading 3 2 3 3 2 3 3 3 2" xfId="15706" xr:uid="{00000000-0005-0000-0000-00003B3D0000}"/>
    <cellStyle name="Heading 3 2 3 3 2 3 3 4" xfId="15707" xr:uid="{00000000-0005-0000-0000-00003C3D0000}"/>
    <cellStyle name="Heading 3 2 3 3 2 3 3 4 2" xfId="15708" xr:uid="{00000000-0005-0000-0000-00003D3D0000}"/>
    <cellStyle name="Heading 3 2 3 3 2 3 3 5" xfId="15709" xr:uid="{00000000-0005-0000-0000-00003E3D0000}"/>
    <cellStyle name="Heading 3 2 3 3 2 3 3 6" xfId="15710" xr:uid="{00000000-0005-0000-0000-00003F3D0000}"/>
    <cellStyle name="Heading 3 2 3 3 2 3 3 7" xfId="15711" xr:uid="{00000000-0005-0000-0000-0000403D0000}"/>
    <cellStyle name="Heading 3 2 3 3 2 3 4" xfId="15712" xr:uid="{00000000-0005-0000-0000-0000413D0000}"/>
    <cellStyle name="Heading 3 2 3 3 2 3 4 2" xfId="15713" xr:uid="{00000000-0005-0000-0000-0000423D0000}"/>
    <cellStyle name="Heading 3 2 3 3 2 3 4 2 2" xfId="15714" xr:uid="{00000000-0005-0000-0000-0000433D0000}"/>
    <cellStyle name="Heading 3 2 3 3 2 3 4 3" xfId="15715" xr:uid="{00000000-0005-0000-0000-0000443D0000}"/>
    <cellStyle name="Heading 3 2 3 3 2 3 4 3 2" xfId="15716" xr:uid="{00000000-0005-0000-0000-0000453D0000}"/>
    <cellStyle name="Heading 3 2 3 3 2 3 4 4" xfId="15717" xr:uid="{00000000-0005-0000-0000-0000463D0000}"/>
    <cellStyle name="Heading 3 2 3 3 2 3 4 4 2" xfId="15718" xr:uid="{00000000-0005-0000-0000-0000473D0000}"/>
    <cellStyle name="Heading 3 2 3 3 2 3 4 5" xfId="15719" xr:uid="{00000000-0005-0000-0000-0000483D0000}"/>
    <cellStyle name="Heading 3 2 3 3 2 3 4 6" xfId="15720" xr:uid="{00000000-0005-0000-0000-0000493D0000}"/>
    <cellStyle name="Heading 3 2 3 3 2 3 4 7" xfId="15721" xr:uid="{00000000-0005-0000-0000-00004A3D0000}"/>
    <cellStyle name="Heading 3 2 3 3 2 3 5" xfId="15722" xr:uid="{00000000-0005-0000-0000-00004B3D0000}"/>
    <cellStyle name="Heading 3 2 3 3 2 3 5 2" xfId="15723" xr:uid="{00000000-0005-0000-0000-00004C3D0000}"/>
    <cellStyle name="Heading 3 2 3 3 2 3 5 2 2" xfId="15724" xr:uid="{00000000-0005-0000-0000-00004D3D0000}"/>
    <cellStyle name="Heading 3 2 3 3 2 3 5 3" xfId="15725" xr:uid="{00000000-0005-0000-0000-00004E3D0000}"/>
    <cellStyle name="Heading 3 2 3 3 2 3 5 3 2" xfId="15726" xr:uid="{00000000-0005-0000-0000-00004F3D0000}"/>
    <cellStyle name="Heading 3 2 3 3 2 3 5 4" xfId="15727" xr:uid="{00000000-0005-0000-0000-0000503D0000}"/>
    <cellStyle name="Heading 3 2 3 3 2 3 5 5" xfId="15728" xr:uid="{00000000-0005-0000-0000-0000513D0000}"/>
    <cellStyle name="Heading 3 2 3 3 2 3 5 6" xfId="15729" xr:uid="{00000000-0005-0000-0000-0000523D0000}"/>
    <cellStyle name="Heading 3 2 3 3 2 3 6" xfId="15730" xr:uid="{00000000-0005-0000-0000-0000533D0000}"/>
    <cellStyle name="Heading 3 2 3 3 2 3 6 2" xfId="15731" xr:uid="{00000000-0005-0000-0000-0000543D0000}"/>
    <cellStyle name="Heading 3 2 3 3 2 4" xfId="15732" xr:uid="{00000000-0005-0000-0000-0000553D0000}"/>
    <cellStyle name="Heading 3 2 3 3 2 4 2" xfId="15733" xr:uid="{00000000-0005-0000-0000-0000563D0000}"/>
    <cellStyle name="Heading 3 2 3 3 2 4 2 2" xfId="15734" xr:uid="{00000000-0005-0000-0000-0000573D0000}"/>
    <cellStyle name="Heading 3 2 3 3 2 4 2 2 2" xfId="15735" xr:uid="{00000000-0005-0000-0000-0000583D0000}"/>
    <cellStyle name="Heading 3 2 3 3 2 4 2 2 2 2" xfId="15736" xr:uid="{00000000-0005-0000-0000-0000593D0000}"/>
    <cellStyle name="Heading 3 2 3 3 2 4 2 2 3" xfId="15737" xr:uid="{00000000-0005-0000-0000-00005A3D0000}"/>
    <cellStyle name="Heading 3 2 3 3 2 4 2 2 3 2" xfId="15738" xr:uid="{00000000-0005-0000-0000-00005B3D0000}"/>
    <cellStyle name="Heading 3 2 3 3 2 4 2 2 4" xfId="15739" xr:uid="{00000000-0005-0000-0000-00005C3D0000}"/>
    <cellStyle name="Heading 3 2 3 3 2 4 2 2 4 2" xfId="15740" xr:uid="{00000000-0005-0000-0000-00005D3D0000}"/>
    <cellStyle name="Heading 3 2 3 3 2 4 2 2 5" xfId="15741" xr:uid="{00000000-0005-0000-0000-00005E3D0000}"/>
    <cellStyle name="Heading 3 2 3 3 2 4 2 2 6" xfId="15742" xr:uid="{00000000-0005-0000-0000-00005F3D0000}"/>
    <cellStyle name="Heading 3 2 3 3 2 4 2 2 7" xfId="15743" xr:uid="{00000000-0005-0000-0000-0000603D0000}"/>
    <cellStyle name="Heading 3 2 3 3 2 4 2 3" xfId="15744" xr:uid="{00000000-0005-0000-0000-0000613D0000}"/>
    <cellStyle name="Heading 3 2 3 3 2 4 2 3 2" xfId="15745" xr:uid="{00000000-0005-0000-0000-0000623D0000}"/>
    <cellStyle name="Heading 3 2 3 3 2 4 2 3 2 2" xfId="15746" xr:uid="{00000000-0005-0000-0000-0000633D0000}"/>
    <cellStyle name="Heading 3 2 3 3 2 4 2 3 3" xfId="15747" xr:uid="{00000000-0005-0000-0000-0000643D0000}"/>
    <cellStyle name="Heading 3 2 3 3 2 4 2 3 3 2" xfId="15748" xr:uid="{00000000-0005-0000-0000-0000653D0000}"/>
    <cellStyle name="Heading 3 2 3 3 2 4 2 3 4" xfId="15749" xr:uid="{00000000-0005-0000-0000-0000663D0000}"/>
    <cellStyle name="Heading 3 2 3 3 2 4 2 3 4 2" xfId="15750" xr:uid="{00000000-0005-0000-0000-0000673D0000}"/>
    <cellStyle name="Heading 3 2 3 3 2 4 2 3 5" xfId="15751" xr:uid="{00000000-0005-0000-0000-0000683D0000}"/>
    <cellStyle name="Heading 3 2 3 3 2 4 2 3 6" xfId="15752" xr:uid="{00000000-0005-0000-0000-0000693D0000}"/>
    <cellStyle name="Heading 3 2 3 3 2 4 2 3 7" xfId="15753" xr:uid="{00000000-0005-0000-0000-00006A3D0000}"/>
    <cellStyle name="Heading 3 2 3 3 2 4 2 4" xfId="15754" xr:uid="{00000000-0005-0000-0000-00006B3D0000}"/>
    <cellStyle name="Heading 3 2 3 3 2 4 2 4 2" xfId="15755" xr:uid="{00000000-0005-0000-0000-00006C3D0000}"/>
    <cellStyle name="Heading 3 2 3 3 2 4 2 4 2 2" xfId="15756" xr:uid="{00000000-0005-0000-0000-00006D3D0000}"/>
    <cellStyle name="Heading 3 2 3 3 2 4 2 4 3" xfId="15757" xr:uid="{00000000-0005-0000-0000-00006E3D0000}"/>
    <cellStyle name="Heading 3 2 3 3 2 4 2 4 3 2" xfId="15758" xr:uid="{00000000-0005-0000-0000-00006F3D0000}"/>
    <cellStyle name="Heading 3 2 3 3 2 4 2 4 4" xfId="15759" xr:uid="{00000000-0005-0000-0000-0000703D0000}"/>
    <cellStyle name="Heading 3 2 3 3 2 4 2 4 5" xfId="15760" xr:uid="{00000000-0005-0000-0000-0000713D0000}"/>
    <cellStyle name="Heading 3 2 3 3 2 4 2 4 6" xfId="15761" xr:uid="{00000000-0005-0000-0000-0000723D0000}"/>
    <cellStyle name="Heading 3 2 3 3 2 4 2 5" xfId="15762" xr:uid="{00000000-0005-0000-0000-0000733D0000}"/>
    <cellStyle name="Heading 3 2 3 3 2 4 2 5 2" xfId="15763" xr:uid="{00000000-0005-0000-0000-0000743D0000}"/>
    <cellStyle name="Heading 3 2 3 3 2 4 3" xfId="15764" xr:uid="{00000000-0005-0000-0000-0000753D0000}"/>
    <cellStyle name="Heading 3 2 3 3 2 4 3 2" xfId="15765" xr:uid="{00000000-0005-0000-0000-0000763D0000}"/>
    <cellStyle name="Heading 3 2 3 3 2 4 3 2 2" xfId="15766" xr:uid="{00000000-0005-0000-0000-0000773D0000}"/>
    <cellStyle name="Heading 3 2 3 3 2 4 3 3" xfId="15767" xr:uid="{00000000-0005-0000-0000-0000783D0000}"/>
    <cellStyle name="Heading 3 2 3 3 2 4 3 3 2" xfId="15768" xr:uid="{00000000-0005-0000-0000-0000793D0000}"/>
    <cellStyle name="Heading 3 2 3 3 2 4 3 4" xfId="15769" xr:uid="{00000000-0005-0000-0000-00007A3D0000}"/>
    <cellStyle name="Heading 3 2 3 3 2 4 3 4 2" xfId="15770" xr:uid="{00000000-0005-0000-0000-00007B3D0000}"/>
    <cellStyle name="Heading 3 2 3 3 2 4 3 5" xfId="15771" xr:uid="{00000000-0005-0000-0000-00007C3D0000}"/>
    <cellStyle name="Heading 3 2 3 3 2 4 3 6" xfId="15772" xr:uid="{00000000-0005-0000-0000-00007D3D0000}"/>
    <cellStyle name="Heading 3 2 3 3 2 4 3 7" xfId="15773" xr:uid="{00000000-0005-0000-0000-00007E3D0000}"/>
    <cellStyle name="Heading 3 2 3 3 2 4 4" xfId="15774" xr:uid="{00000000-0005-0000-0000-00007F3D0000}"/>
    <cellStyle name="Heading 3 2 3 3 2 4 4 2" xfId="15775" xr:uid="{00000000-0005-0000-0000-0000803D0000}"/>
    <cellStyle name="Heading 3 2 3 3 2 4 4 2 2" xfId="15776" xr:uid="{00000000-0005-0000-0000-0000813D0000}"/>
    <cellStyle name="Heading 3 2 3 3 2 4 4 3" xfId="15777" xr:uid="{00000000-0005-0000-0000-0000823D0000}"/>
    <cellStyle name="Heading 3 2 3 3 2 4 4 3 2" xfId="15778" xr:uid="{00000000-0005-0000-0000-0000833D0000}"/>
    <cellStyle name="Heading 3 2 3 3 2 4 4 4" xfId="15779" xr:uid="{00000000-0005-0000-0000-0000843D0000}"/>
    <cellStyle name="Heading 3 2 3 3 2 4 4 4 2" xfId="15780" xr:uid="{00000000-0005-0000-0000-0000853D0000}"/>
    <cellStyle name="Heading 3 2 3 3 2 4 4 5" xfId="15781" xr:uid="{00000000-0005-0000-0000-0000863D0000}"/>
    <cellStyle name="Heading 3 2 3 3 2 4 4 6" xfId="15782" xr:uid="{00000000-0005-0000-0000-0000873D0000}"/>
    <cellStyle name="Heading 3 2 3 3 2 4 4 7" xfId="15783" xr:uid="{00000000-0005-0000-0000-0000883D0000}"/>
    <cellStyle name="Heading 3 2 3 3 2 4 5" xfId="15784" xr:uid="{00000000-0005-0000-0000-0000893D0000}"/>
    <cellStyle name="Heading 3 2 3 3 2 4 5 2" xfId="15785" xr:uid="{00000000-0005-0000-0000-00008A3D0000}"/>
    <cellStyle name="Heading 3 2 3 3 2 4 5 2 2" xfId="15786" xr:uid="{00000000-0005-0000-0000-00008B3D0000}"/>
    <cellStyle name="Heading 3 2 3 3 2 4 5 3" xfId="15787" xr:uid="{00000000-0005-0000-0000-00008C3D0000}"/>
    <cellStyle name="Heading 3 2 3 3 2 4 5 3 2" xfId="15788" xr:uid="{00000000-0005-0000-0000-00008D3D0000}"/>
    <cellStyle name="Heading 3 2 3 3 2 4 5 4" xfId="15789" xr:uid="{00000000-0005-0000-0000-00008E3D0000}"/>
    <cellStyle name="Heading 3 2 3 3 2 4 5 5" xfId="15790" xr:uid="{00000000-0005-0000-0000-00008F3D0000}"/>
    <cellStyle name="Heading 3 2 3 3 2 4 5 6" xfId="15791" xr:uid="{00000000-0005-0000-0000-0000903D0000}"/>
    <cellStyle name="Heading 3 2 3 3 2 4 6" xfId="15792" xr:uid="{00000000-0005-0000-0000-0000913D0000}"/>
    <cellStyle name="Heading 3 2 3 3 2 4 6 2" xfId="15793" xr:uid="{00000000-0005-0000-0000-0000923D0000}"/>
    <cellStyle name="Heading 3 2 3 3 2 5" xfId="15794" xr:uid="{00000000-0005-0000-0000-0000933D0000}"/>
    <cellStyle name="Heading 3 2 3 3 2 5 2" xfId="15795" xr:uid="{00000000-0005-0000-0000-0000943D0000}"/>
    <cellStyle name="Heading 3 2 3 3 2 5 2 2" xfId="15796" xr:uid="{00000000-0005-0000-0000-0000953D0000}"/>
    <cellStyle name="Heading 3 2 3 3 2 5 2 2 2" xfId="15797" xr:uid="{00000000-0005-0000-0000-0000963D0000}"/>
    <cellStyle name="Heading 3 2 3 3 2 5 2 2 2 2" xfId="15798" xr:uid="{00000000-0005-0000-0000-0000973D0000}"/>
    <cellStyle name="Heading 3 2 3 3 2 5 2 2 3" xfId="15799" xr:uid="{00000000-0005-0000-0000-0000983D0000}"/>
    <cellStyle name="Heading 3 2 3 3 2 5 2 2 3 2" xfId="15800" xr:uid="{00000000-0005-0000-0000-0000993D0000}"/>
    <cellStyle name="Heading 3 2 3 3 2 5 2 2 4" xfId="15801" xr:uid="{00000000-0005-0000-0000-00009A3D0000}"/>
    <cellStyle name="Heading 3 2 3 3 2 5 2 2 4 2" xfId="15802" xr:uid="{00000000-0005-0000-0000-00009B3D0000}"/>
    <cellStyle name="Heading 3 2 3 3 2 5 2 2 5" xfId="15803" xr:uid="{00000000-0005-0000-0000-00009C3D0000}"/>
    <cellStyle name="Heading 3 2 3 3 2 5 2 2 6" xfId="15804" xr:uid="{00000000-0005-0000-0000-00009D3D0000}"/>
    <cellStyle name="Heading 3 2 3 3 2 5 2 2 7" xfId="15805" xr:uid="{00000000-0005-0000-0000-00009E3D0000}"/>
    <cellStyle name="Heading 3 2 3 3 2 5 2 3" xfId="15806" xr:uid="{00000000-0005-0000-0000-00009F3D0000}"/>
    <cellStyle name="Heading 3 2 3 3 2 5 2 3 2" xfId="15807" xr:uid="{00000000-0005-0000-0000-0000A03D0000}"/>
    <cellStyle name="Heading 3 2 3 3 2 5 2 3 2 2" xfId="15808" xr:uid="{00000000-0005-0000-0000-0000A13D0000}"/>
    <cellStyle name="Heading 3 2 3 3 2 5 2 3 3" xfId="15809" xr:uid="{00000000-0005-0000-0000-0000A23D0000}"/>
    <cellStyle name="Heading 3 2 3 3 2 5 2 3 3 2" xfId="15810" xr:uid="{00000000-0005-0000-0000-0000A33D0000}"/>
    <cellStyle name="Heading 3 2 3 3 2 5 2 3 4" xfId="15811" xr:uid="{00000000-0005-0000-0000-0000A43D0000}"/>
    <cellStyle name="Heading 3 2 3 3 2 5 2 3 4 2" xfId="15812" xr:uid="{00000000-0005-0000-0000-0000A53D0000}"/>
    <cellStyle name="Heading 3 2 3 3 2 5 2 3 5" xfId="15813" xr:uid="{00000000-0005-0000-0000-0000A63D0000}"/>
    <cellStyle name="Heading 3 2 3 3 2 5 2 3 6" xfId="15814" xr:uid="{00000000-0005-0000-0000-0000A73D0000}"/>
    <cellStyle name="Heading 3 2 3 3 2 5 2 3 7" xfId="15815" xr:uid="{00000000-0005-0000-0000-0000A83D0000}"/>
    <cellStyle name="Heading 3 2 3 3 2 5 2 4" xfId="15816" xr:uid="{00000000-0005-0000-0000-0000A93D0000}"/>
    <cellStyle name="Heading 3 2 3 3 2 5 2 4 2" xfId="15817" xr:uid="{00000000-0005-0000-0000-0000AA3D0000}"/>
    <cellStyle name="Heading 3 2 3 3 2 5 2 4 2 2" xfId="15818" xr:uid="{00000000-0005-0000-0000-0000AB3D0000}"/>
    <cellStyle name="Heading 3 2 3 3 2 5 2 4 3" xfId="15819" xr:uid="{00000000-0005-0000-0000-0000AC3D0000}"/>
    <cellStyle name="Heading 3 2 3 3 2 5 2 4 3 2" xfId="15820" xr:uid="{00000000-0005-0000-0000-0000AD3D0000}"/>
    <cellStyle name="Heading 3 2 3 3 2 5 2 4 4" xfId="15821" xr:uid="{00000000-0005-0000-0000-0000AE3D0000}"/>
    <cellStyle name="Heading 3 2 3 3 2 5 2 4 5" xfId="15822" xr:uid="{00000000-0005-0000-0000-0000AF3D0000}"/>
    <cellStyle name="Heading 3 2 3 3 2 5 2 4 6" xfId="15823" xr:uid="{00000000-0005-0000-0000-0000B03D0000}"/>
    <cellStyle name="Heading 3 2 3 3 2 5 2 5" xfId="15824" xr:uid="{00000000-0005-0000-0000-0000B13D0000}"/>
    <cellStyle name="Heading 3 2 3 3 2 5 2 5 2" xfId="15825" xr:uid="{00000000-0005-0000-0000-0000B23D0000}"/>
    <cellStyle name="Heading 3 2 3 3 2 5 3" xfId="15826" xr:uid="{00000000-0005-0000-0000-0000B33D0000}"/>
    <cellStyle name="Heading 3 2 3 3 2 5 3 2" xfId="15827" xr:uid="{00000000-0005-0000-0000-0000B43D0000}"/>
    <cellStyle name="Heading 3 2 3 3 2 5 3 2 2" xfId="15828" xr:uid="{00000000-0005-0000-0000-0000B53D0000}"/>
    <cellStyle name="Heading 3 2 3 3 2 5 3 3" xfId="15829" xr:uid="{00000000-0005-0000-0000-0000B63D0000}"/>
    <cellStyle name="Heading 3 2 3 3 2 5 3 3 2" xfId="15830" xr:uid="{00000000-0005-0000-0000-0000B73D0000}"/>
    <cellStyle name="Heading 3 2 3 3 2 5 3 4" xfId="15831" xr:uid="{00000000-0005-0000-0000-0000B83D0000}"/>
    <cellStyle name="Heading 3 2 3 3 2 5 3 4 2" xfId="15832" xr:uid="{00000000-0005-0000-0000-0000B93D0000}"/>
    <cellStyle name="Heading 3 2 3 3 2 5 3 5" xfId="15833" xr:uid="{00000000-0005-0000-0000-0000BA3D0000}"/>
    <cellStyle name="Heading 3 2 3 3 2 5 3 6" xfId="15834" xr:uid="{00000000-0005-0000-0000-0000BB3D0000}"/>
    <cellStyle name="Heading 3 2 3 3 2 5 3 7" xfId="15835" xr:uid="{00000000-0005-0000-0000-0000BC3D0000}"/>
    <cellStyle name="Heading 3 2 3 3 2 5 4" xfId="15836" xr:uid="{00000000-0005-0000-0000-0000BD3D0000}"/>
    <cellStyle name="Heading 3 2 3 3 2 5 4 2" xfId="15837" xr:uid="{00000000-0005-0000-0000-0000BE3D0000}"/>
    <cellStyle name="Heading 3 2 3 3 2 5 4 2 2" xfId="15838" xr:uid="{00000000-0005-0000-0000-0000BF3D0000}"/>
    <cellStyle name="Heading 3 2 3 3 2 5 4 3" xfId="15839" xr:uid="{00000000-0005-0000-0000-0000C03D0000}"/>
    <cellStyle name="Heading 3 2 3 3 2 5 4 3 2" xfId="15840" xr:uid="{00000000-0005-0000-0000-0000C13D0000}"/>
    <cellStyle name="Heading 3 2 3 3 2 5 4 4" xfId="15841" xr:uid="{00000000-0005-0000-0000-0000C23D0000}"/>
    <cellStyle name="Heading 3 2 3 3 2 5 4 4 2" xfId="15842" xr:uid="{00000000-0005-0000-0000-0000C33D0000}"/>
    <cellStyle name="Heading 3 2 3 3 2 5 4 5" xfId="15843" xr:uid="{00000000-0005-0000-0000-0000C43D0000}"/>
    <cellStyle name="Heading 3 2 3 3 2 5 4 6" xfId="15844" xr:uid="{00000000-0005-0000-0000-0000C53D0000}"/>
    <cellStyle name="Heading 3 2 3 3 2 5 4 7" xfId="15845" xr:uid="{00000000-0005-0000-0000-0000C63D0000}"/>
    <cellStyle name="Heading 3 2 3 3 2 5 5" xfId="15846" xr:uid="{00000000-0005-0000-0000-0000C73D0000}"/>
    <cellStyle name="Heading 3 2 3 3 2 5 5 2" xfId="15847" xr:uid="{00000000-0005-0000-0000-0000C83D0000}"/>
    <cellStyle name="Heading 3 2 3 3 2 5 5 2 2" xfId="15848" xr:uid="{00000000-0005-0000-0000-0000C93D0000}"/>
    <cellStyle name="Heading 3 2 3 3 2 5 5 3" xfId="15849" xr:uid="{00000000-0005-0000-0000-0000CA3D0000}"/>
    <cellStyle name="Heading 3 2 3 3 2 5 5 3 2" xfId="15850" xr:uid="{00000000-0005-0000-0000-0000CB3D0000}"/>
    <cellStyle name="Heading 3 2 3 3 2 5 5 4" xfId="15851" xr:uid="{00000000-0005-0000-0000-0000CC3D0000}"/>
    <cellStyle name="Heading 3 2 3 3 2 5 5 5" xfId="15852" xr:uid="{00000000-0005-0000-0000-0000CD3D0000}"/>
    <cellStyle name="Heading 3 2 3 3 2 5 5 6" xfId="15853" xr:uid="{00000000-0005-0000-0000-0000CE3D0000}"/>
    <cellStyle name="Heading 3 2 3 3 2 5 6" xfId="15854" xr:uid="{00000000-0005-0000-0000-0000CF3D0000}"/>
    <cellStyle name="Heading 3 2 3 3 2 5 6 2" xfId="15855" xr:uid="{00000000-0005-0000-0000-0000D03D0000}"/>
    <cellStyle name="Heading 3 2 3 3 2 6" xfId="15856" xr:uid="{00000000-0005-0000-0000-0000D13D0000}"/>
    <cellStyle name="Heading 3 2 3 3 2 6 2" xfId="15857" xr:uid="{00000000-0005-0000-0000-0000D23D0000}"/>
    <cellStyle name="Heading 3 2 3 3 2 6 2 2" xfId="15858" xr:uid="{00000000-0005-0000-0000-0000D33D0000}"/>
    <cellStyle name="Heading 3 2 3 3 2 6 2 2 2" xfId="15859" xr:uid="{00000000-0005-0000-0000-0000D43D0000}"/>
    <cellStyle name="Heading 3 2 3 3 2 6 2 2 2 2" xfId="15860" xr:uid="{00000000-0005-0000-0000-0000D53D0000}"/>
    <cellStyle name="Heading 3 2 3 3 2 6 2 2 3" xfId="15861" xr:uid="{00000000-0005-0000-0000-0000D63D0000}"/>
    <cellStyle name="Heading 3 2 3 3 2 6 2 2 3 2" xfId="15862" xr:uid="{00000000-0005-0000-0000-0000D73D0000}"/>
    <cellStyle name="Heading 3 2 3 3 2 6 2 2 4" xfId="15863" xr:uid="{00000000-0005-0000-0000-0000D83D0000}"/>
    <cellStyle name="Heading 3 2 3 3 2 6 2 2 4 2" xfId="15864" xr:uid="{00000000-0005-0000-0000-0000D93D0000}"/>
    <cellStyle name="Heading 3 2 3 3 2 6 2 2 5" xfId="15865" xr:uid="{00000000-0005-0000-0000-0000DA3D0000}"/>
    <cellStyle name="Heading 3 2 3 3 2 6 2 2 6" xfId="15866" xr:uid="{00000000-0005-0000-0000-0000DB3D0000}"/>
    <cellStyle name="Heading 3 2 3 3 2 6 2 2 7" xfId="15867" xr:uid="{00000000-0005-0000-0000-0000DC3D0000}"/>
    <cellStyle name="Heading 3 2 3 3 2 6 2 3" xfId="15868" xr:uid="{00000000-0005-0000-0000-0000DD3D0000}"/>
    <cellStyle name="Heading 3 2 3 3 2 6 2 3 2" xfId="15869" xr:uid="{00000000-0005-0000-0000-0000DE3D0000}"/>
    <cellStyle name="Heading 3 2 3 3 2 6 2 3 2 2" xfId="15870" xr:uid="{00000000-0005-0000-0000-0000DF3D0000}"/>
    <cellStyle name="Heading 3 2 3 3 2 6 2 3 3" xfId="15871" xr:uid="{00000000-0005-0000-0000-0000E03D0000}"/>
    <cellStyle name="Heading 3 2 3 3 2 6 2 3 3 2" xfId="15872" xr:uid="{00000000-0005-0000-0000-0000E13D0000}"/>
    <cellStyle name="Heading 3 2 3 3 2 6 2 3 4" xfId="15873" xr:uid="{00000000-0005-0000-0000-0000E23D0000}"/>
    <cellStyle name="Heading 3 2 3 3 2 6 2 3 4 2" xfId="15874" xr:uid="{00000000-0005-0000-0000-0000E33D0000}"/>
    <cellStyle name="Heading 3 2 3 3 2 6 2 3 5" xfId="15875" xr:uid="{00000000-0005-0000-0000-0000E43D0000}"/>
    <cellStyle name="Heading 3 2 3 3 2 6 2 3 6" xfId="15876" xr:uid="{00000000-0005-0000-0000-0000E53D0000}"/>
    <cellStyle name="Heading 3 2 3 3 2 6 2 3 7" xfId="15877" xr:uid="{00000000-0005-0000-0000-0000E63D0000}"/>
    <cellStyle name="Heading 3 2 3 3 2 6 2 4" xfId="15878" xr:uid="{00000000-0005-0000-0000-0000E73D0000}"/>
    <cellStyle name="Heading 3 2 3 3 2 6 2 4 2" xfId="15879" xr:uid="{00000000-0005-0000-0000-0000E83D0000}"/>
    <cellStyle name="Heading 3 2 3 3 2 6 2 4 2 2" xfId="15880" xr:uid="{00000000-0005-0000-0000-0000E93D0000}"/>
    <cellStyle name="Heading 3 2 3 3 2 6 2 4 3" xfId="15881" xr:uid="{00000000-0005-0000-0000-0000EA3D0000}"/>
    <cellStyle name="Heading 3 2 3 3 2 6 2 4 3 2" xfId="15882" xr:uid="{00000000-0005-0000-0000-0000EB3D0000}"/>
    <cellStyle name="Heading 3 2 3 3 2 6 2 4 4" xfId="15883" xr:uid="{00000000-0005-0000-0000-0000EC3D0000}"/>
    <cellStyle name="Heading 3 2 3 3 2 6 2 4 5" xfId="15884" xr:uid="{00000000-0005-0000-0000-0000ED3D0000}"/>
    <cellStyle name="Heading 3 2 3 3 2 6 2 4 6" xfId="15885" xr:uid="{00000000-0005-0000-0000-0000EE3D0000}"/>
    <cellStyle name="Heading 3 2 3 3 2 6 2 5" xfId="15886" xr:uid="{00000000-0005-0000-0000-0000EF3D0000}"/>
    <cellStyle name="Heading 3 2 3 3 2 6 2 5 2" xfId="15887" xr:uid="{00000000-0005-0000-0000-0000F03D0000}"/>
    <cellStyle name="Heading 3 2 3 3 2 6 3" xfId="15888" xr:uid="{00000000-0005-0000-0000-0000F13D0000}"/>
    <cellStyle name="Heading 3 2 3 3 2 6 3 2" xfId="15889" xr:uid="{00000000-0005-0000-0000-0000F23D0000}"/>
    <cellStyle name="Heading 3 2 3 3 2 6 3 2 2" xfId="15890" xr:uid="{00000000-0005-0000-0000-0000F33D0000}"/>
    <cellStyle name="Heading 3 2 3 3 2 6 3 3" xfId="15891" xr:uid="{00000000-0005-0000-0000-0000F43D0000}"/>
    <cellStyle name="Heading 3 2 3 3 2 6 3 3 2" xfId="15892" xr:uid="{00000000-0005-0000-0000-0000F53D0000}"/>
    <cellStyle name="Heading 3 2 3 3 2 6 3 4" xfId="15893" xr:uid="{00000000-0005-0000-0000-0000F63D0000}"/>
    <cellStyle name="Heading 3 2 3 3 2 6 3 4 2" xfId="15894" xr:uid="{00000000-0005-0000-0000-0000F73D0000}"/>
    <cellStyle name="Heading 3 2 3 3 2 6 3 5" xfId="15895" xr:uid="{00000000-0005-0000-0000-0000F83D0000}"/>
    <cellStyle name="Heading 3 2 3 3 2 6 3 6" xfId="15896" xr:uid="{00000000-0005-0000-0000-0000F93D0000}"/>
    <cellStyle name="Heading 3 2 3 3 2 6 3 7" xfId="15897" xr:uid="{00000000-0005-0000-0000-0000FA3D0000}"/>
    <cellStyle name="Heading 3 2 3 3 2 6 4" xfId="15898" xr:uid="{00000000-0005-0000-0000-0000FB3D0000}"/>
    <cellStyle name="Heading 3 2 3 3 2 6 4 2" xfId="15899" xr:uid="{00000000-0005-0000-0000-0000FC3D0000}"/>
    <cellStyle name="Heading 3 2 3 3 2 6 4 2 2" xfId="15900" xr:uid="{00000000-0005-0000-0000-0000FD3D0000}"/>
    <cellStyle name="Heading 3 2 3 3 2 6 4 3" xfId="15901" xr:uid="{00000000-0005-0000-0000-0000FE3D0000}"/>
    <cellStyle name="Heading 3 2 3 3 2 6 4 3 2" xfId="15902" xr:uid="{00000000-0005-0000-0000-0000FF3D0000}"/>
    <cellStyle name="Heading 3 2 3 3 2 6 4 4" xfId="15903" xr:uid="{00000000-0005-0000-0000-0000003E0000}"/>
    <cellStyle name="Heading 3 2 3 3 2 6 4 4 2" xfId="15904" xr:uid="{00000000-0005-0000-0000-0000013E0000}"/>
    <cellStyle name="Heading 3 2 3 3 2 6 4 5" xfId="15905" xr:uid="{00000000-0005-0000-0000-0000023E0000}"/>
    <cellStyle name="Heading 3 2 3 3 2 6 4 6" xfId="15906" xr:uid="{00000000-0005-0000-0000-0000033E0000}"/>
    <cellStyle name="Heading 3 2 3 3 2 6 4 7" xfId="15907" xr:uid="{00000000-0005-0000-0000-0000043E0000}"/>
    <cellStyle name="Heading 3 2 3 3 2 6 5" xfId="15908" xr:uid="{00000000-0005-0000-0000-0000053E0000}"/>
    <cellStyle name="Heading 3 2 3 3 2 6 5 2" xfId="15909" xr:uid="{00000000-0005-0000-0000-0000063E0000}"/>
    <cellStyle name="Heading 3 2 3 3 2 6 5 2 2" xfId="15910" xr:uid="{00000000-0005-0000-0000-0000073E0000}"/>
    <cellStyle name="Heading 3 2 3 3 2 6 5 3" xfId="15911" xr:uid="{00000000-0005-0000-0000-0000083E0000}"/>
    <cellStyle name="Heading 3 2 3 3 2 6 5 3 2" xfId="15912" xr:uid="{00000000-0005-0000-0000-0000093E0000}"/>
    <cellStyle name="Heading 3 2 3 3 2 6 5 4" xfId="15913" xr:uid="{00000000-0005-0000-0000-00000A3E0000}"/>
    <cellStyle name="Heading 3 2 3 3 2 6 5 5" xfId="15914" xr:uid="{00000000-0005-0000-0000-00000B3E0000}"/>
    <cellStyle name="Heading 3 2 3 3 2 6 5 6" xfId="15915" xr:uid="{00000000-0005-0000-0000-00000C3E0000}"/>
    <cellStyle name="Heading 3 2 3 3 2 6 6" xfId="15916" xr:uid="{00000000-0005-0000-0000-00000D3E0000}"/>
    <cellStyle name="Heading 3 2 3 3 2 6 6 2" xfId="15917" xr:uid="{00000000-0005-0000-0000-00000E3E0000}"/>
    <cellStyle name="Heading 3 2 3 3 2 7" xfId="15918" xr:uid="{00000000-0005-0000-0000-00000F3E0000}"/>
    <cellStyle name="Heading 3 2 3 3 2 7 2" xfId="15919" xr:uid="{00000000-0005-0000-0000-0000103E0000}"/>
    <cellStyle name="Heading 3 2 3 3 2 7 2 2" xfId="15920" xr:uid="{00000000-0005-0000-0000-0000113E0000}"/>
    <cellStyle name="Heading 3 2 3 3 2 7 2 2 2" xfId="15921" xr:uid="{00000000-0005-0000-0000-0000123E0000}"/>
    <cellStyle name="Heading 3 2 3 3 2 7 2 3" xfId="15922" xr:uid="{00000000-0005-0000-0000-0000133E0000}"/>
    <cellStyle name="Heading 3 2 3 3 2 7 2 3 2" xfId="15923" xr:uid="{00000000-0005-0000-0000-0000143E0000}"/>
    <cellStyle name="Heading 3 2 3 3 2 7 2 4" xfId="15924" xr:uid="{00000000-0005-0000-0000-0000153E0000}"/>
    <cellStyle name="Heading 3 2 3 3 2 7 2 4 2" xfId="15925" xr:uid="{00000000-0005-0000-0000-0000163E0000}"/>
    <cellStyle name="Heading 3 2 3 3 2 7 2 5" xfId="15926" xr:uid="{00000000-0005-0000-0000-0000173E0000}"/>
    <cellStyle name="Heading 3 2 3 3 2 7 2 6" xfId="15927" xr:uid="{00000000-0005-0000-0000-0000183E0000}"/>
    <cellStyle name="Heading 3 2 3 3 2 7 2 7" xfId="15928" xr:uid="{00000000-0005-0000-0000-0000193E0000}"/>
    <cellStyle name="Heading 3 2 3 3 2 7 3" xfId="15929" xr:uid="{00000000-0005-0000-0000-00001A3E0000}"/>
    <cellStyle name="Heading 3 2 3 3 2 7 3 2" xfId="15930" xr:uid="{00000000-0005-0000-0000-00001B3E0000}"/>
    <cellStyle name="Heading 3 2 3 3 2 7 3 2 2" xfId="15931" xr:uid="{00000000-0005-0000-0000-00001C3E0000}"/>
    <cellStyle name="Heading 3 2 3 3 2 7 3 3" xfId="15932" xr:uid="{00000000-0005-0000-0000-00001D3E0000}"/>
    <cellStyle name="Heading 3 2 3 3 2 7 3 3 2" xfId="15933" xr:uid="{00000000-0005-0000-0000-00001E3E0000}"/>
    <cellStyle name="Heading 3 2 3 3 2 7 3 4" xfId="15934" xr:uid="{00000000-0005-0000-0000-00001F3E0000}"/>
    <cellStyle name="Heading 3 2 3 3 2 7 3 4 2" xfId="15935" xr:uid="{00000000-0005-0000-0000-0000203E0000}"/>
    <cellStyle name="Heading 3 2 3 3 2 7 3 5" xfId="15936" xr:uid="{00000000-0005-0000-0000-0000213E0000}"/>
    <cellStyle name="Heading 3 2 3 3 2 7 3 6" xfId="15937" xr:uid="{00000000-0005-0000-0000-0000223E0000}"/>
    <cellStyle name="Heading 3 2 3 3 2 7 3 7" xfId="15938" xr:uid="{00000000-0005-0000-0000-0000233E0000}"/>
    <cellStyle name="Heading 3 2 3 3 2 7 4" xfId="15939" xr:uid="{00000000-0005-0000-0000-0000243E0000}"/>
    <cellStyle name="Heading 3 2 3 3 2 7 4 2" xfId="15940" xr:uid="{00000000-0005-0000-0000-0000253E0000}"/>
    <cellStyle name="Heading 3 2 3 3 2 7 4 2 2" xfId="15941" xr:uid="{00000000-0005-0000-0000-0000263E0000}"/>
    <cellStyle name="Heading 3 2 3 3 2 7 4 3" xfId="15942" xr:uid="{00000000-0005-0000-0000-0000273E0000}"/>
    <cellStyle name="Heading 3 2 3 3 2 7 4 3 2" xfId="15943" xr:uid="{00000000-0005-0000-0000-0000283E0000}"/>
    <cellStyle name="Heading 3 2 3 3 2 7 4 4" xfId="15944" xr:uid="{00000000-0005-0000-0000-0000293E0000}"/>
    <cellStyle name="Heading 3 2 3 3 2 7 4 5" xfId="15945" xr:uid="{00000000-0005-0000-0000-00002A3E0000}"/>
    <cellStyle name="Heading 3 2 3 3 2 7 4 6" xfId="15946" xr:uid="{00000000-0005-0000-0000-00002B3E0000}"/>
    <cellStyle name="Heading 3 2 3 3 2 7 5" xfId="15947" xr:uid="{00000000-0005-0000-0000-00002C3E0000}"/>
    <cellStyle name="Heading 3 2 3 3 2 7 5 2" xfId="15948" xr:uid="{00000000-0005-0000-0000-00002D3E0000}"/>
    <cellStyle name="Heading 3 2 3 3 2 8" xfId="15949" xr:uid="{00000000-0005-0000-0000-00002E3E0000}"/>
    <cellStyle name="Heading 3 2 3 3 2 8 2" xfId="15950" xr:uid="{00000000-0005-0000-0000-00002F3E0000}"/>
    <cellStyle name="Heading 3 2 3 3 2 8 2 2" xfId="15951" xr:uid="{00000000-0005-0000-0000-0000303E0000}"/>
    <cellStyle name="Heading 3 2 3 3 2 8 3" xfId="15952" xr:uid="{00000000-0005-0000-0000-0000313E0000}"/>
    <cellStyle name="Heading 3 2 3 3 2 8 3 2" xfId="15953" xr:uid="{00000000-0005-0000-0000-0000323E0000}"/>
    <cellStyle name="Heading 3 2 3 3 2 8 4" xfId="15954" xr:uid="{00000000-0005-0000-0000-0000333E0000}"/>
    <cellStyle name="Heading 3 2 3 3 2 8 4 2" xfId="15955" xr:uid="{00000000-0005-0000-0000-0000343E0000}"/>
    <cellStyle name="Heading 3 2 3 3 2 8 5" xfId="15956" xr:uid="{00000000-0005-0000-0000-0000353E0000}"/>
    <cellStyle name="Heading 3 2 3 3 2 8 6" xfId="15957" xr:uid="{00000000-0005-0000-0000-0000363E0000}"/>
    <cellStyle name="Heading 3 2 3 3 2 8 7" xfId="15958" xr:uid="{00000000-0005-0000-0000-0000373E0000}"/>
    <cellStyle name="Heading 3 2 3 3 2 9" xfId="15959" xr:uid="{00000000-0005-0000-0000-0000383E0000}"/>
    <cellStyle name="Heading 3 2 3 3 2 9 2" xfId="15960" xr:uid="{00000000-0005-0000-0000-0000393E0000}"/>
    <cellStyle name="Heading 3 2 3 3 2 9 2 2" xfId="15961" xr:uid="{00000000-0005-0000-0000-00003A3E0000}"/>
    <cellStyle name="Heading 3 2 3 3 2 9 3" xfId="15962" xr:uid="{00000000-0005-0000-0000-00003B3E0000}"/>
    <cellStyle name="Heading 3 2 3 3 2 9 3 2" xfId="15963" xr:uid="{00000000-0005-0000-0000-00003C3E0000}"/>
    <cellStyle name="Heading 3 2 3 3 2 9 4" xfId="15964" xr:uid="{00000000-0005-0000-0000-00003D3E0000}"/>
    <cellStyle name="Heading 3 2 3 3 2 9 4 2" xfId="15965" xr:uid="{00000000-0005-0000-0000-00003E3E0000}"/>
    <cellStyle name="Heading 3 2 3 3 2 9 5" xfId="15966" xr:uid="{00000000-0005-0000-0000-00003F3E0000}"/>
    <cellStyle name="Heading 3 2 3 3 2 9 6" xfId="15967" xr:uid="{00000000-0005-0000-0000-0000403E0000}"/>
    <cellStyle name="Heading 3 2 3 3 2 9 7" xfId="15968" xr:uid="{00000000-0005-0000-0000-0000413E0000}"/>
    <cellStyle name="Heading 3 2 3 3 3" xfId="15969" xr:uid="{00000000-0005-0000-0000-0000423E0000}"/>
    <cellStyle name="Heading 3 2 3 3 3 10" xfId="15970" xr:uid="{00000000-0005-0000-0000-0000433E0000}"/>
    <cellStyle name="Heading 3 2 3 3 3 10 2" xfId="15971" xr:uid="{00000000-0005-0000-0000-0000443E0000}"/>
    <cellStyle name="Heading 3 2 3 3 3 10 2 2" xfId="15972" xr:uid="{00000000-0005-0000-0000-0000453E0000}"/>
    <cellStyle name="Heading 3 2 3 3 3 10 3" xfId="15973" xr:uid="{00000000-0005-0000-0000-0000463E0000}"/>
    <cellStyle name="Heading 3 2 3 3 3 10 3 2" xfId="15974" xr:uid="{00000000-0005-0000-0000-0000473E0000}"/>
    <cellStyle name="Heading 3 2 3 3 3 10 4" xfId="15975" xr:uid="{00000000-0005-0000-0000-0000483E0000}"/>
    <cellStyle name="Heading 3 2 3 3 3 10 5" xfId="15976" xr:uid="{00000000-0005-0000-0000-0000493E0000}"/>
    <cellStyle name="Heading 3 2 3 3 3 10 6" xfId="15977" xr:uid="{00000000-0005-0000-0000-00004A3E0000}"/>
    <cellStyle name="Heading 3 2 3 3 3 11" xfId="15978" xr:uid="{00000000-0005-0000-0000-00004B3E0000}"/>
    <cellStyle name="Heading 3 2 3 3 3 11 2" xfId="15979" xr:uid="{00000000-0005-0000-0000-00004C3E0000}"/>
    <cellStyle name="Heading 3 2 3 3 3 12" xfId="15980" xr:uid="{00000000-0005-0000-0000-00004D3E0000}"/>
    <cellStyle name="Heading 3 2 3 3 3 2" xfId="15981" xr:uid="{00000000-0005-0000-0000-00004E3E0000}"/>
    <cellStyle name="Heading 3 2 3 3 3 2 2" xfId="15982" xr:uid="{00000000-0005-0000-0000-00004F3E0000}"/>
    <cellStyle name="Heading 3 2 3 3 3 2 2 2" xfId="15983" xr:uid="{00000000-0005-0000-0000-0000503E0000}"/>
    <cellStyle name="Heading 3 2 3 3 3 2 2 2 2" xfId="15984" xr:uid="{00000000-0005-0000-0000-0000513E0000}"/>
    <cellStyle name="Heading 3 2 3 3 3 2 2 2 2 2" xfId="15985" xr:uid="{00000000-0005-0000-0000-0000523E0000}"/>
    <cellStyle name="Heading 3 2 3 3 3 2 2 2 3" xfId="15986" xr:uid="{00000000-0005-0000-0000-0000533E0000}"/>
    <cellStyle name="Heading 3 2 3 3 3 2 2 2 3 2" xfId="15987" xr:uid="{00000000-0005-0000-0000-0000543E0000}"/>
    <cellStyle name="Heading 3 2 3 3 3 2 2 2 4" xfId="15988" xr:uid="{00000000-0005-0000-0000-0000553E0000}"/>
    <cellStyle name="Heading 3 2 3 3 3 2 2 2 4 2" xfId="15989" xr:uid="{00000000-0005-0000-0000-0000563E0000}"/>
    <cellStyle name="Heading 3 2 3 3 3 2 2 2 5" xfId="15990" xr:uid="{00000000-0005-0000-0000-0000573E0000}"/>
    <cellStyle name="Heading 3 2 3 3 3 2 2 2 6" xfId="15991" xr:uid="{00000000-0005-0000-0000-0000583E0000}"/>
    <cellStyle name="Heading 3 2 3 3 3 2 2 2 7" xfId="15992" xr:uid="{00000000-0005-0000-0000-0000593E0000}"/>
    <cellStyle name="Heading 3 2 3 3 3 2 2 3" xfId="15993" xr:uid="{00000000-0005-0000-0000-00005A3E0000}"/>
    <cellStyle name="Heading 3 2 3 3 3 2 2 3 2" xfId="15994" xr:uid="{00000000-0005-0000-0000-00005B3E0000}"/>
    <cellStyle name="Heading 3 2 3 3 3 2 2 3 2 2" xfId="15995" xr:uid="{00000000-0005-0000-0000-00005C3E0000}"/>
    <cellStyle name="Heading 3 2 3 3 3 2 2 3 3" xfId="15996" xr:uid="{00000000-0005-0000-0000-00005D3E0000}"/>
    <cellStyle name="Heading 3 2 3 3 3 2 2 3 3 2" xfId="15997" xr:uid="{00000000-0005-0000-0000-00005E3E0000}"/>
    <cellStyle name="Heading 3 2 3 3 3 2 2 3 4" xfId="15998" xr:uid="{00000000-0005-0000-0000-00005F3E0000}"/>
    <cellStyle name="Heading 3 2 3 3 3 2 2 3 4 2" xfId="15999" xr:uid="{00000000-0005-0000-0000-0000603E0000}"/>
    <cellStyle name="Heading 3 2 3 3 3 2 2 3 5" xfId="16000" xr:uid="{00000000-0005-0000-0000-0000613E0000}"/>
    <cellStyle name="Heading 3 2 3 3 3 2 2 3 6" xfId="16001" xr:uid="{00000000-0005-0000-0000-0000623E0000}"/>
    <cellStyle name="Heading 3 2 3 3 3 2 2 3 7" xfId="16002" xr:uid="{00000000-0005-0000-0000-0000633E0000}"/>
    <cellStyle name="Heading 3 2 3 3 3 2 2 4" xfId="16003" xr:uid="{00000000-0005-0000-0000-0000643E0000}"/>
    <cellStyle name="Heading 3 2 3 3 3 2 2 4 2" xfId="16004" xr:uid="{00000000-0005-0000-0000-0000653E0000}"/>
    <cellStyle name="Heading 3 2 3 3 3 2 2 4 2 2" xfId="16005" xr:uid="{00000000-0005-0000-0000-0000663E0000}"/>
    <cellStyle name="Heading 3 2 3 3 3 2 2 4 3" xfId="16006" xr:uid="{00000000-0005-0000-0000-0000673E0000}"/>
    <cellStyle name="Heading 3 2 3 3 3 2 2 4 3 2" xfId="16007" xr:uid="{00000000-0005-0000-0000-0000683E0000}"/>
    <cellStyle name="Heading 3 2 3 3 3 2 2 4 4" xfId="16008" xr:uid="{00000000-0005-0000-0000-0000693E0000}"/>
    <cellStyle name="Heading 3 2 3 3 3 2 2 4 5" xfId="16009" xr:uid="{00000000-0005-0000-0000-00006A3E0000}"/>
    <cellStyle name="Heading 3 2 3 3 3 2 2 4 6" xfId="16010" xr:uid="{00000000-0005-0000-0000-00006B3E0000}"/>
    <cellStyle name="Heading 3 2 3 3 3 2 2 5" xfId="16011" xr:uid="{00000000-0005-0000-0000-00006C3E0000}"/>
    <cellStyle name="Heading 3 2 3 3 3 2 2 5 2" xfId="16012" xr:uid="{00000000-0005-0000-0000-00006D3E0000}"/>
    <cellStyle name="Heading 3 2 3 3 3 2 3" xfId="16013" xr:uid="{00000000-0005-0000-0000-00006E3E0000}"/>
    <cellStyle name="Heading 3 2 3 3 3 2 3 2" xfId="16014" xr:uid="{00000000-0005-0000-0000-00006F3E0000}"/>
    <cellStyle name="Heading 3 2 3 3 3 2 3 2 2" xfId="16015" xr:uid="{00000000-0005-0000-0000-0000703E0000}"/>
    <cellStyle name="Heading 3 2 3 3 3 2 3 3" xfId="16016" xr:uid="{00000000-0005-0000-0000-0000713E0000}"/>
    <cellStyle name="Heading 3 2 3 3 3 2 3 3 2" xfId="16017" xr:uid="{00000000-0005-0000-0000-0000723E0000}"/>
    <cellStyle name="Heading 3 2 3 3 3 2 3 4" xfId="16018" xr:uid="{00000000-0005-0000-0000-0000733E0000}"/>
    <cellStyle name="Heading 3 2 3 3 3 2 3 4 2" xfId="16019" xr:uid="{00000000-0005-0000-0000-0000743E0000}"/>
    <cellStyle name="Heading 3 2 3 3 3 2 3 5" xfId="16020" xr:uid="{00000000-0005-0000-0000-0000753E0000}"/>
    <cellStyle name="Heading 3 2 3 3 3 2 3 6" xfId="16021" xr:uid="{00000000-0005-0000-0000-0000763E0000}"/>
    <cellStyle name="Heading 3 2 3 3 3 2 3 7" xfId="16022" xr:uid="{00000000-0005-0000-0000-0000773E0000}"/>
    <cellStyle name="Heading 3 2 3 3 3 2 4" xfId="16023" xr:uid="{00000000-0005-0000-0000-0000783E0000}"/>
    <cellStyle name="Heading 3 2 3 3 3 2 4 2" xfId="16024" xr:uid="{00000000-0005-0000-0000-0000793E0000}"/>
    <cellStyle name="Heading 3 2 3 3 3 2 4 2 2" xfId="16025" xr:uid="{00000000-0005-0000-0000-00007A3E0000}"/>
    <cellStyle name="Heading 3 2 3 3 3 2 4 3" xfId="16026" xr:uid="{00000000-0005-0000-0000-00007B3E0000}"/>
    <cellStyle name="Heading 3 2 3 3 3 2 4 3 2" xfId="16027" xr:uid="{00000000-0005-0000-0000-00007C3E0000}"/>
    <cellStyle name="Heading 3 2 3 3 3 2 4 4" xfId="16028" xr:uid="{00000000-0005-0000-0000-00007D3E0000}"/>
    <cellStyle name="Heading 3 2 3 3 3 2 4 4 2" xfId="16029" xr:uid="{00000000-0005-0000-0000-00007E3E0000}"/>
    <cellStyle name="Heading 3 2 3 3 3 2 4 5" xfId="16030" xr:uid="{00000000-0005-0000-0000-00007F3E0000}"/>
    <cellStyle name="Heading 3 2 3 3 3 2 4 6" xfId="16031" xr:uid="{00000000-0005-0000-0000-0000803E0000}"/>
    <cellStyle name="Heading 3 2 3 3 3 2 4 7" xfId="16032" xr:uid="{00000000-0005-0000-0000-0000813E0000}"/>
    <cellStyle name="Heading 3 2 3 3 3 2 5" xfId="16033" xr:uid="{00000000-0005-0000-0000-0000823E0000}"/>
    <cellStyle name="Heading 3 2 3 3 3 2 5 2" xfId="16034" xr:uid="{00000000-0005-0000-0000-0000833E0000}"/>
    <cellStyle name="Heading 3 2 3 3 3 2 5 2 2" xfId="16035" xr:uid="{00000000-0005-0000-0000-0000843E0000}"/>
    <cellStyle name="Heading 3 2 3 3 3 2 5 3" xfId="16036" xr:uid="{00000000-0005-0000-0000-0000853E0000}"/>
    <cellStyle name="Heading 3 2 3 3 3 2 5 3 2" xfId="16037" xr:uid="{00000000-0005-0000-0000-0000863E0000}"/>
    <cellStyle name="Heading 3 2 3 3 3 2 5 4" xfId="16038" xr:uid="{00000000-0005-0000-0000-0000873E0000}"/>
    <cellStyle name="Heading 3 2 3 3 3 2 5 5" xfId="16039" xr:uid="{00000000-0005-0000-0000-0000883E0000}"/>
    <cellStyle name="Heading 3 2 3 3 3 2 5 6" xfId="16040" xr:uid="{00000000-0005-0000-0000-0000893E0000}"/>
    <cellStyle name="Heading 3 2 3 3 3 2 6" xfId="16041" xr:uid="{00000000-0005-0000-0000-00008A3E0000}"/>
    <cellStyle name="Heading 3 2 3 3 3 2 6 2" xfId="16042" xr:uid="{00000000-0005-0000-0000-00008B3E0000}"/>
    <cellStyle name="Heading 3 2 3 3 3 3" xfId="16043" xr:uid="{00000000-0005-0000-0000-00008C3E0000}"/>
    <cellStyle name="Heading 3 2 3 3 3 3 2" xfId="16044" xr:uid="{00000000-0005-0000-0000-00008D3E0000}"/>
    <cellStyle name="Heading 3 2 3 3 3 3 2 2" xfId="16045" xr:uid="{00000000-0005-0000-0000-00008E3E0000}"/>
    <cellStyle name="Heading 3 2 3 3 3 3 2 2 2" xfId="16046" xr:uid="{00000000-0005-0000-0000-00008F3E0000}"/>
    <cellStyle name="Heading 3 2 3 3 3 3 2 2 2 2" xfId="16047" xr:uid="{00000000-0005-0000-0000-0000903E0000}"/>
    <cellStyle name="Heading 3 2 3 3 3 3 2 2 3" xfId="16048" xr:uid="{00000000-0005-0000-0000-0000913E0000}"/>
    <cellStyle name="Heading 3 2 3 3 3 3 2 2 3 2" xfId="16049" xr:uid="{00000000-0005-0000-0000-0000923E0000}"/>
    <cellStyle name="Heading 3 2 3 3 3 3 2 2 4" xfId="16050" xr:uid="{00000000-0005-0000-0000-0000933E0000}"/>
    <cellStyle name="Heading 3 2 3 3 3 3 2 2 4 2" xfId="16051" xr:uid="{00000000-0005-0000-0000-0000943E0000}"/>
    <cellStyle name="Heading 3 2 3 3 3 3 2 2 5" xfId="16052" xr:uid="{00000000-0005-0000-0000-0000953E0000}"/>
    <cellStyle name="Heading 3 2 3 3 3 3 2 2 6" xfId="16053" xr:uid="{00000000-0005-0000-0000-0000963E0000}"/>
    <cellStyle name="Heading 3 2 3 3 3 3 2 2 7" xfId="16054" xr:uid="{00000000-0005-0000-0000-0000973E0000}"/>
    <cellStyle name="Heading 3 2 3 3 3 3 2 3" xfId="16055" xr:uid="{00000000-0005-0000-0000-0000983E0000}"/>
    <cellStyle name="Heading 3 2 3 3 3 3 2 3 2" xfId="16056" xr:uid="{00000000-0005-0000-0000-0000993E0000}"/>
    <cellStyle name="Heading 3 2 3 3 3 3 2 3 2 2" xfId="16057" xr:uid="{00000000-0005-0000-0000-00009A3E0000}"/>
    <cellStyle name="Heading 3 2 3 3 3 3 2 3 3" xfId="16058" xr:uid="{00000000-0005-0000-0000-00009B3E0000}"/>
    <cellStyle name="Heading 3 2 3 3 3 3 2 3 3 2" xfId="16059" xr:uid="{00000000-0005-0000-0000-00009C3E0000}"/>
    <cellStyle name="Heading 3 2 3 3 3 3 2 3 4" xfId="16060" xr:uid="{00000000-0005-0000-0000-00009D3E0000}"/>
    <cellStyle name="Heading 3 2 3 3 3 3 2 3 4 2" xfId="16061" xr:uid="{00000000-0005-0000-0000-00009E3E0000}"/>
    <cellStyle name="Heading 3 2 3 3 3 3 2 3 5" xfId="16062" xr:uid="{00000000-0005-0000-0000-00009F3E0000}"/>
    <cellStyle name="Heading 3 2 3 3 3 3 2 3 6" xfId="16063" xr:uid="{00000000-0005-0000-0000-0000A03E0000}"/>
    <cellStyle name="Heading 3 2 3 3 3 3 2 3 7" xfId="16064" xr:uid="{00000000-0005-0000-0000-0000A13E0000}"/>
    <cellStyle name="Heading 3 2 3 3 3 3 2 4" xfId="16065" xr:uid="{00000000-0005-0000-0000-0000A23E0000}"/>
    <cellStyle name="Heading 3 2 3 3 3 3 2 4 2" xfId="16066" xr:uid="{00000000-0005-0000-0000-0000A33E0000}"/>
    <cellStyle name="Heading 3 2 3 3 3 3 2 4 2 2" xfId="16067" xr:uid="{00000000-0005-0000-0000-0000A43E0000}"/>
    <cellStyle name="Heading 3 2 3 3 3 3 2 4 3" xfId="16068" xr:uid="{00000000-0005-0000-0000-0000A53E0000}"/>
    <cellStyle name="Heading 3 2 3 3 3 3 2 4 3 2" xfId="16069" xr:uid="{00000000-0005-0000-0000-0000A63E0000}"/>
    <cellStyle name="Heading 3 2 3 3 3 3 2 4 4" xfId="16070" xr:uid="{00000000-0005-0000-0000-0000A73E0000}"/>
    <cellStyle name="Heading 3 2 3 3 3 3 2 4 5" xfId="16071" xr:uid="{00000000-0005-0000-0000-0000A83E0000}"/>
    <cellStyle name="Heading 3 2 3 3 3 3 2 4 6" xfId="16072" xr:uid="{00000000-0005-0000-0000-0000A93E0000}"/>
    <cellStyle name="Heading 3 2 3 3 3 3 2 5" xfId="16073" xr:uid="{00000000-0005-0000-0000-0000AA3E0000}"/>
    <cellStyle name="Heading 3 2 3 3 3 3 2 5 2" xfId="16074" xr:uid="{00000000-0005-0000-0000-0000AB3E0000}"/>
    <cellStyle name="Heading 3 2 3 3 3 3 3" xfId="16075" xr:uid="{00000000-0005-0000-0000-0000AC3E0000}"/>
    <cellStyle name="Heading 3 2 3 3 3 3 3 2" xfId="16076" xr:uid="{00000000-0005-0000-0000-0000AD3E0000}"/>
    <cellStyle name="Heading 3 2 3 3 3 3 3 2 2" xfId="16077" xr:uid="{00000000-0005-0000-0000-0000AE3E0000}"/>
    <cellStyle name="Heading 3 2 3 3 3 3 3 3" xfId="16078" xr:uid="{00000000-0005-0000-0000-0000AF3E0000}"/>
    <cellStyle name="Heading 3 2 3 3 3 3 3 3 2" xfId="16079" xr:uid="{00000000-0005-0000-0000-0000B03E0000}"/>
    <cellStyle name="Heading 3 2 3 3 3 3 3 4" xfId="16080" xr:uid="{00000000-0005-0000-0000-0000B13E0000}"/>
    <cellStyle name="Heading 3 2 3 3 3 3 3 4 2" xfId="16081" xr:uid="{00000000-0005-0000-0000-0000B23E0000}"/>
    <cellStyle name="Heading 3 2 3 3 3 3 3 5" xfId="16082" xr:uid="{00000000-0005-0000-0000-0000B33E0000}"/>
    <cellStyle name="Heading 3 2 3 3 3 3 3 6" xfId="16083" xr:uid="{00000000-0005-0000-0000-0000B43E0000}"/>
    <cellStyle name="Heading 3 2 3 3 3 3 3 7" xfId="16084" xr:uid="{00000000-0005-0000-0000-0000B53E0000}"/>
    <cellStyle name="Heading 3 2 3 3 3 3 4" xfId="16085" xr:uid="{00000000-0005-0000-0000-0000B63E0000}"/>
    <cellStyle name="Heading 3 2 3 3 3 3 4 2" xfId="16086" xr:uid="{00000000-0005-0000-0000-0000B73E0000}"/>
    <cellStyle name="Heading 3 2 3 3 3 3 4 2 2" xfId="16087" xr:uid="{00000000-0005-0000-0000-0000B83E0000}"/>
    <cellStyle name="Heading 3 2 3 3 3 3 4 3" xfId="16088" xr:uid="{00000000-0005-0000-0000-0000B93E0000}"/>
    <cellStyle name="Heading 3 2 3 3 3 3 4 3 2" xfId="16089" xr:uid="{00000000-0005-0000-0000-0000BA3E0000}"/>
    <cellStyle name="Heading 3 2 3 3 3 3 4 4" xfId="16090" xr:uid="{00000000-0005-0000-0000-0000BB3E0000}"/>
    <cellStyle name="Heading 3 2 3 3 3 3 4 4 2" xfId="16091" xr:uid="{00000000-0005-0000-0000-0000BC3E0000}"/>
    <cellStyle name="Heading 3 2 3 3 3 3 4 5" xfId="16092" xr:uid="{00000000-0005-0000-0000-0000BD3E0000}"/>
    <cellStyle name="Heading 3 2 3 3 3 3 4 6" xfId="16093" xr:uid="{00000000-0005-0000-0000-0000BE3E0000}"/>
    <cellStyle name="Heading 3 2 3 3 3 3 4 7" xfId="16094" xr:uid="{00000000-0005-0000-0000-0000BF3E0000}"/>
    <cellStyle name="Heading 3 2 3 3 3 3 5" xfId="16095" xr:uid="{00000000-0005-0000-0000-0000C03E0000}"/>
    <cellStyle name="Heading 3 2 3 3 3 3 5 2" xfId="16096" xr:uid="{00000000-0005-0000-0000-0000C13E0000}"/>
    <cellStyle name="Heading 3 2 3 3 3 3 5 2 2" xfId="16097" xr:uid="{00000000-0005-0000-0000-0000C23E0000}"/>
    <cellStyle name="Heading 3 2 3 3 3 3 5 3" xfId="16098" xr:uid="{00000000-0005-0000-0000-0000C33E0000}"/>
    <cellStyle name="Heading 3 2 3 3 3 3 5 3 2" xfId="16099" xr:uid="{00000000-0005-0000-0000-0000C43E0000}"/>
    <cellStyle name="Heading 3 2 3 3 3 3 5 4" xfId="16100" xr:uid="{00000000-0005-0000-0000-0000C53E0000}"/>
    <cellStyle name="Heading 3 2 3 3 3 3 5 5" xfId="16101" xr:uid="{00000000-0005-0000-0000-0000C63E0000}"/>
    <cellStyle name="Heading 3 2 3 3 3 3 5 6" xfId="16102" xr:uid="{00000000-0005-0000-0000-0000C73E0000}"/>
    <cellStyle name="Heading 3 2 3 3 3 3 6" xfId="16103" xr:uid="{00000000-0005-0000-0000-0000C83E0000}"/>
    <cellStyle name="Heading 3 2 3 3 3 3 6 2" xfId="16104" xr:uid="{00000000-0005-0000-0000-0000C93E0000}"/>
    <cellStyle name="Heading 3 2 3 3 3 4" xfId="16105" xr:uid="{00000000-0005-0000-0000-0000CA3E0000}"/>
    <cellStyle name="Heading 3 2 3 3 3 4 2" xfId="16106" xr:uid="{00000000-0005-0000-0000-0000CB3E0000}"/>
    <cellStyle name="Heading 3 2 3 3 3 4 2 2" xfId="16107" xr:uid="{00000000-0005-0000-0000-0000CC3E0000}"/>
    <cellStyle name="Heading 3 2 3 3 3 4 2 2 2" xfId="16108" xr:uid="{00000000-0005-0000-0000-0000CD3E0000}"/>
    <cellStyle name="Heading 3 2 3 3 3 4 2 2 2 2" xfId="16109" xr:uid="{00000000-0005-0000-0000-0000CE3E0000}"/>
    <cellStyle name="Heading 3 2 3 3 3 4 2 2 3" xfId="16110" xr:uid="{00000000-0005-0000-0000-0000CF3E0000}"/>
    <cellStyle name="Heading 3 2 3 3 3 4 2 2 3 2" xfId="16111" xr:uid="{00000000-0005-0000-0000-0000D03E0000}"/>
    <cellStyle name="Heading 3 2 3 3 3 4 2 2 4" xfId="16112" xr:uid="{00000000-0005-0000-0000-0000D13E0000}"/>
    <cellStyle name="Heading 3 2 3 3 3 4 2 2 4 2" xfId="16113" xr:uid="{00000000-0005-0000-0000-0000D23E0000}"/>
    <cellStyle name="Heading 3 2 3 3 3 4 2 2 5" xfId="16114" xr:uid="{00000000-0005-0000-0000-0000D33E0000}"/>
    <cellStyle name="Heading 3 2 3 3 3 4 2 2 6" xfId="16115" xr:uid="{00000000-0005-0000-0000-0000D43E0000}"/>
    <cellStyle name="Heading 3 2 3 3 3 4 2 2 7" xfId="16116" xr:uid="{00000000-0005-0000-0000-0000D53E0000}"/>
    <cellStyle name="Heading 3 2 3 3 3 4 2 3" xfId="16117" xr:uid="{00000000-0005-0000-0000-0000D63E0000}"/>
    <cellStyle name="Heading 3 2 3 3 3 4 2 3 2" xfId="16118" xr:uid="{00000000-0005-0000-0000-0000D73E0000}"/>
    <cellStyle name="Heading 3 2 3 3 3 4 2 3 2 2" xfId="16119" xr:uid="{00000000-0005-0000-0000-0000D83E0000}"/>
    <cellStyle name="Heading 3 2 3 3 3 4 2 3 3" xfId="16120" xr:uid="{00000000-0005-0000-0000-0000D93E0000}"/>
    <cellStyle name="Heading 3 2 3 3 3 4 2 3 3 2" xfId="16121" xr:uid="{00000000-0005-0000-0000-0000DA3E0000}"/>
    <cellStyle name="Heading 3 2 3 3 3 4 2 3 4" xfId="16122" xr:uid="{00000000-0005-0000-0000-0000DB3E0000}"/>
    <cellStyle name="Heading 3 2 3 3 3 4 2 3 4 2" xfId="16123" xr:uid="{00000000-0005-0000-0000-0000DC3E0000}"/>
    <cellStyle name="Heading 3 2 3 3 3 4 2 3 5" xfId="16124" xr:uid="{00000000-0005-0000-0000-0000DD3E0000}"/>
    <cellStyle name="Heading 3 2 3 3 3 4 2 3 6" xfId="16125" xr:uid="{00000000-0005-0000-0000-0000DE3E0000}"/>
    <cellStyle name="Heading 3 2 3 3 3 4 2 3 7" xfId="16126" xr:uid="{00000000-0005-0000-0000-0000DF3E0000}"/>
    <cellStyle name="Heading 3 2 3 3 3 4 2 4" xfId="16127" xr:uid="{00000000-0005-0000-0000-0000E03E0000}"/>
    <cellStyle name="Heading 3 2 3 3 3 4 2 4 2" xfId="16128" xr:uid="{00000000-0005-0000-0000-0000E13E0000}"/>
    <cellStyle name="Heading 3 2 3 3 3 4 2 4 2 2" xfId="16129" xr:uid="{00000000-0005-0000-0000-0000E23E0000}"/>
    <cellStyle name="Heading 3 2 3 3 3 4 2 4 3" xfId="16130" xr:uid="{00000000-0005-0000-0000-0000E33E0000}"/>
    <cellStyle name="Heading 3 2 3 3 3 4 2 4 3 2" xfId="16131" xr:uid="{00000000-0005-0000-0000-0000E43E0000}"/>
    <cellStyle name="Heading 3 2 3 3 3 4 2 4 4" xfId="16132" xr:uid="{00000000-0005-0000-0000-0000E53E0000}"/>
    <cellStyle name="Heading 3 2 3 3 3 4 2 4 5" xfId="16133" xr:uid="{00000000-0005-0000-0000-0000E63E0000}"/>
    <cellStyle name="Heading 3 2 3 3 3 4 2 4 6" xfId="16134" xr:uid="{00000000-0005-0000-0000-0000E73E0000}"/>
    <cellStyle name="Heading 3 2 3 3 3 4 2 5" xfId="16135" xr:uid="{00000000-0005-0000-0000-0000E83E0000}"/>
    <cellStyle name="Heading 3 2 3 3 3 4 2 5 2" xfId="16136" xr:uid="{00000000-0005-0000-0000-0000E93E0000}"/>
    <cellStyle name="Heading 3 2 3 3 3 4 3" xfId="16137" xr:uid="{00000000-0005-0000-0000-0000EA3E0000}"/>
    <cellStyle name="Heading 3 2 3 3 3 4 3 2" xfId="16138" xr:uid="{00000000-0005-0000-0000-0000EB3E0000}"/>
    <cellStyle name="Heading 3 2 3 3 3 4 3 2 2" xfId="16139" xr:uid="{00000000-0005-0000-0000-0000EC3E0000}"/>
    <cellStyle name="Heading 3 2 3 3 3 4 3 3" xfId="16140" xr:uid="{00000000-0005-0000-0000-0000ED3E0000}"/>
    <cellStyle name="Heading 3 2 3 3 3 4 3 3 2" xfId="16141" xr:uid="{00000000-0005-0000-0000-0000EE3E0000}"/>
    <cellStyle name="Heading 3 2 3 3 3 4 3 4" xfId="16142" xr:uid="{00000000-0005-0000-0000-0000EF3E0000}"/>
    <cellStyle name="Heading 3 2 3 3 3 4 3 4 2" xfId="16143" xr:uid="{00000000-0005-0000-0000-0000F03E0000}"/>
    <cellStyle name="Heading 3 2 3 3 3 4 3 5" xfId="16144" xr:uid="{00000000-0005-0000-0000-0000F13E0000}"/>
    <cellStyle name="Heading 3 2 3 3 3 4 3 6" xfId="16145" xr:uid="{00000000-0005-0000-0000-0000F23E0000}"/>
    <cellStyle name="Heading 3 2 3 3 3 4 3 7" xfId="16146" xr:uid="{00000000-0005-0000-0000-0000F33E0000}"/>
    <cellStyle name="Heading 3 2 3 3 3 4 4" xfId="16147" xr:uid="{00000000-0005-0000-0000-0000F43E0000}"/>
    <cellStyle name="Heading 3 2 3 3 3 4 4 2" xfId="16148" xr:uid="{00000000-0005-0000-0000-0000F53E0000}"/>
    <cellStyle name="Heading 3 2 3 3 3 4 4 2 2" xfId="16149" xr:uid="{00000000-0005-0000-0000-0000F63E0000}"/>
    <cellStyle name="Heading 3 2 3 3 3 4 4 3" xfId="16150" xr:uid="{00000000-0005-0000-0000-0000F73E0000}"/>
    <cellStyle name="Heading 3 2 3 3 3 4 4 3 2" xfId="16151" xr:uid="{00000000-0005-0000-0000-0000F83E0000}"/>
    <cellStyle name="Heading 3 2 3 3 3 4 4 4" xfId="16152" xr:uid="{00000000-0005-0000-0000-0000F93E0000}"/>
    <cellStyle name="Heading 3 2 3 3 3 4 4 4 2" xfId="16153" xr:uid="{00000000-0005-0000-0000-0000FA3E0000}"/>
    <cellStyle name="Heading 3 2 3 3 3 4 4 5" xfId="16154" xr:uid="{00000000-0005-0000-0000-0000FB3E0000}"/>
    <cellStyle name="Heading 3 2 3 3 3 4 4 6" xfId="16155" xr:uid="{00000000-0005-0000-0000-0000FC3E0000}"/>
    <cellStyle name="Heading 3 2 3 3 3 4 4 7" xfId="16156" xr:uid="{00000000-0005-0000-0000-0000FD3E0000}"/>
    <cellStyle name="Heading 3 2 3 3 3 4 5" xfId="16157" xr:uid="{00000000-0005-0000-0000-0000FE3E0000}"/>
    <cellStyle name="Heading 3 2 3 3 3 4 5 2" xfId="16158" xr:uid="{00000000-0005-0000-0000-0000FF3E0000}"/>
    <cellStyle name="Heading 3 2 3 3 3 4 5 2 2" xfId="16159" xr:uid="{00000000-0005-0000-0000-0000003F0000}"/>
    <cellStyle name="Heading 3 2 3 3 3 4 5 3" xfId="16160" xr:uid="{00000000-0005-0000-0000-0000013F0000}"/>
    <cellStyle name="Heading 3 2 3 3 3 4 5 3 2" xfId="16161" xr:uid="{00000000-0005-0000-0000-0000023F0000}"/>
    <cellStyle name="Heading 3 2 3 3 3 4 5 4" xfId="16162" xr:uid="{00000000-0005-0000-0000-0000033F0000}"/>
    <cellStyle name="Heading 3 2 3 3 3 4 5 5" xfId="16163" xr:uid="{00000000-0005-0000-0000-0000043F0000}"/>
    <cellStyle name="Heading 3 2 3 3 3 4 5 6" xfId="16164" xr:uid="{00000000-0005-0000-0000-0000053F0000}"/>
    <cellStyle name="Heading 3 2 3 3 3 4 6" xfId="16165" xr:uid="{00000000-0005-0000-0000-0000063F0000}"/>
    <cellStyle name="Heading 3 2 3 3 3 4 6 2" xfId="16166" xr:uid="{00000000-0005-0000-0000-0000073F0000}"/>
    <cellStyle name="Heading 3 2 3 3 3 5" xfId="16167" xr:uid="{00000000-0005-0000-0000-0000083F0000}"/>
    <cellStyle name="Heading 3 2 3 3 3 5 2" xfId="16168" xr:uid="{00000000-0005-0000-0000-0000093F0000}"/>
    <cellStyle name="Heading 3 2 3 3 3 5 2 2" xfId="16169" xr:uid="{00000000-0005-0000-0000-00000A3F0000}"/>
    <cellStyle name="Heading 3 2 3 3 3 5 2 2 2" xfId="16170" xr:uid="{00000000-0005-0000-0000-00000B3F0000}"/>
    <cellStyle name="Heading 3 2 3 3 3 5 2 2 2 2" xfId="16171" xr:uid="{00000000-0005-0000-0000-00000C3F0000}"/>
    <cellStyle name="Heading 3 2 3 3 3 5 2 2 3" xfId="16172" xr:uid="{00000000-0005-0000-0000-00000D3F0000}"/>
    <cellStyle name="Heading 3 2 3 3 3 5 2 2 3 2" xfId="16173" xr:uid="{00000000-0005-0000-0000-00000E3F0000}"/>
    <cellStyle name="Heading 3 2 3 3 3 5 2 2 4" xfId="16174" xr:uid="{00000000-0005-0000-0000-00000F3F0000}"/>
    <cellStyle name="Heading 3 2 3 3 3 5 2 2 4 2" xfId="16175" xr:uid="{00000000-0005-0000-0000-0000103F0000}"/>
    <cellStyle name="Heading 3 2 3 3 3 5 2 2 5" xfId="16176" xr:uid="{00000000-0005-0000-0000-0000113F0000}"/>
    <cellStyle name="Heading 3 2 3 3 3 5 2 2 6" xfId="16177" xr:uid="{00000000-0005-0000-0000-0000123F0000}"/>
    <cellStyle name="Heading 3 2 3 3 3 5 2 2 7" xfId="16178" xr:uid="{00000000-0005-0000-0000-0000133F0000}"/>
    <cellStyle name="Heading 3 2 3 3 3 5 2 3" xfId="16179" xr:uid="{00000000-0005-0000-0000-0000143F0000}"/>
    <cellStyle name="Heading 3 2 3 3 3 5 2 3 2" xfId="16180" xr:uid="{00000000-0005-0000-0000-0000153F0000}"/>
    <cellStyle name="Heading 3 2 3 3 3 5 2 3 2 2" xfId="16181" xr:uid="{00000000-0005-0000-0000-0000163F0000}"/>
    <cellStyle name="Heading 3 2 3 3 3 5 2 3 3" xfId="16182" xr:uid="{00000000-0005-0000-0000-0000173F0000}"/>
    <cellStyle name="Heading 3 2 3 3 3 5 2 3 3 2" xfId="16183" xr:uid="{00000000-0005-0000-0000-0000183F0000}"/>
    <cellStyle name="Heading 3 2 3 3 3 5 2 3 4" xfId="16184" xr:uid="{00000000-0005-0000-0000-0000193F0000}"/>
    <cellStyle name="Heading 3 2 3 3 3 5 2 3 4 2" xfId="16185" xr:uid="{00000000-0005-0000-0000-00001A3F0000}"/>
    <cellStyle name="Heading 3 2 3 3 3 5 2 3 5" xfId="16186" xr:uid="{00000000-0005-0000-0000-00001B3F0000}"/>
    <cellStyle name="Heading 3 2 3 3 3 5 2 3 6" xfId="16187" xr:uid="{00000000-0005-0000-0000-00001C3F0000}"/>
    <cellStyle name="Heading 3 2 3 3 3 5 2 3 7" xfId="16188" xr:uid="{00000000-0005-0000-0000-00001D3F0000}"/>
    <cellStyle name="Heading 3 2 3 3 3 5 2 4" xfId="16189" xr:uid="{00000000-0005-0000-0000-00001E3F0000}"/>
    <cellStyle name="Heading 3 2 3 3 3 5 2 4 2" xfId="16190" xr:uid="{00000000-0005-0000-0000-00001F3F0000}"/>
    <cellStyle name="Heading 3 2 3 3 3 5 2 4 2 2" xfId="16191" xr:uid="{00000000-0005-0000-0000-0000203F0000}"/>
    <cellStyle name="Heading 3 2 3 3 3 5 2 4 3" xfId="16192" xr:uid="{00000000-0005-0000-0000-0000213F0000}"/>
    <cellStyle name="Heading 3 2 3 3 3 5 2 4 3 2" xfId="16193" xr:uid="{00000000-0005-0000-0000-0000223F0000}"/>
    <cellStyle name="Heading 3 2 3 3 3 5 2 4 4" xfId="16194" xr:uid="{00000000-0005-0000-0000-0000233F0000}"/>
    <cellStyle name="Heading 3 2 3 3 3 5 2 4 5" xfId="16195" xr:uid="{00000000-0005-0000-0000-0000243F0000}"/>
    <cellStyle name="Heading 3 2 3 3 3 5 2 4 6" xfId="16196" xr:uid="{00000000-0005-0000-0000-0000253F0000}"/>
    <cellStyle name="Heading 3 2 3 3 3 5 2 5" xfId="16197" xr:uid="{00000000-0005-0000-0000-0000263F0000}"/>
    <cellStyle name="Heading 3 2 3 3 3 5 2 5 2" xfId="16198" xr:uid="{00000000-0005-0000-0000-0000273F0000}"/>
    <cellStyle name="Heading 3 2 3 3 3 5 3" xfId="16199" xr:uid="{00000000-0005-0000-0000-0000283F0000}"/>
    <cellStyle name="Heading 3 2 3 3 3 5 3 2" xfId="16200" xr:uid="{00000000-0005-0000-0000-0000293F0000}"/>
    <cellStyle name="Heading 3 2 3 3 3 5 3 2 2" xfId="16201" xr:uid="{00000000-0005-0000-0000-00002A3F0000}"/>
    <cellStyle name="Heading 3 2 3 3 3 5 3 3" xfId="16202" xr:uid="{00000000-0005-0000-0000-00002B3F0000}"/>
    <cellStyle name="Heading 3 2 3 3 3 5 3 3 2" xfId="16203" xr:uid="{00000000-0005-0000-0000-00002C3F0000}"/>
    <cellStyle name="Heading 3 2 3 3 3 5 3 4" xfId="16204" xr:uid="{00000000-0005-0000-0000-00002D3F0000}"/>
    <cellStyle name="Heading 3 2 3 3 3 5 3 4 2" xfId="16205" xr:uid="{00000000-0005-0000-0000-00002E3F0000}"/>
    <cellStyle name="Heading 3 2 3 3 3 5 3 5" xfId="16206" xr:uid="{00000000-0005-0000-0000-00002F3F0000}"/>
    <cellStyle name="Heading 3 2 3 3 3 5 3 6" xfId="16207" xr:uid="{00000000-0005-0000-0000-0000303F0000}"/>
    <cellStyle name="Heading 3 2 3 3 3 5 3 7" xfId="16208" xr:uid="{00000000-0005-0000-0000-0000313F0000}"/>
    <cellStyle name="Heading 3 2 3 3 3 5 4" xfId="16209" xr:uid="{00000000-0005-0000-0000-0000323F0000}"/>
    <cellStyle name="Heading 3 2 3 3 3 5 4 2" xfId="16210" xr:uid="{00000000-0005-0000-0000-0000333F0000}"/>
    <cellStyle name="Heading 3 2 3 3 3 5 4 2 2" xfId="16211" xr:uid="{00000000-0005-0000-0000-0000343F0000}"/>
    <cellStyle name="Heading 3 2 3 3 3 5 4 3" xfId="16212" xr:uid="{00000000-0005-0000-0000-0000353F0000}"/>
    <cellStyle name="Heading 3 2 3 3 3 5 4 3 2" xfId="16213" xr:uid="{00000000-0005-0000-0000-0000363F0000}"/>
    <cellStyle name="Heading 3 2 3 3 3 5 4 4" xfId="16214" xr:uid="{00000000-0005-0000-0000-0000373F0000}"/>
    <cellStyle name="Heading 3 2 3 3 3 5 4 4 2" xfId="16215" xr:uid="{00000000-0005-0000-0000-0000383F0000}"/>
    <cellStyle name="Heading 3 2 3 3 3 5 4 5" xfId="16216" xr:uid="{00000000-0005-0000-0000-0000393F0000}"/>
    <cellStyle name="Heading 3 2 3 3 3 5 4 6" xfId="16217" xr:uid="{00000000-0005-0000-0000-00003A3F0000}"/>
    <cellStyle name="Heading 3 2 3 3 3 5 4 7" xfId="16218" xr:uid="{00000000-0005-0000-0000-00003B3F0000}"/>
    <cellStyle name="Heading 3 2 3 3 3 5 5" xfId="16219" xr:uid="{00000000-0005-0000-0000-00003C3F0000}"/>
    <cellStyle name="Heading 3 2 3 3 3 5 5 2" xfId="16220" xr:uid="{00000000-0005-0000-0000-00003D3F0000}"/>
    <cellStyle name="Heading 3 2 3 3 3 5 5 2 2" xfId="16221" xr:uid="{00000000-0005-0000-0000-00003E3F0000}"/>
    <cellStyle name="Heading 3 2 3 3 3 5 5 3" xfId="16222" xr:uid="{00000000-0005-0000-0000-00003F3F0000}"/>
    <cellStyle name="Heading 3 2 3 3 3 5 5 3 2" xfId="16223" xr:uid="{00000000-0005-0000-0000-0000403F0000}"/>
    <cellStyle name="Heading 3 2 3 3 3 5 5 4" xfId="16224" xr:uid="{00000000-0005-0000-0000-0000413F0000}"/>
    <cellStyle name="Heading 3 2 3 3 3 5 5 5" xfId="16225" xr:uid="{00000000-0005-0000-0000-0000423F0000}"/>
    <cellStyle name="Heading 3 2 3 3 3 5 5 6" xfId="16226" xr:uid="{00000000-0005-0000-0000-0000433F0000}"/>
    <cellStyle name="Heading 3 2 3 3 3 5 6" xfId="16227" xr:uid="{00000000-0005-0000-0000-0000443F0000}"/>
    <cellStyle name="Heading 3 2 3 3 3 5 6 2" xfId="16228" xr:uid="{00000000-0005-0000-0000-0000453F0000}"/>
    <cellStyle name="Heading 3 2 3 3 3 6" xfId="16229" xr:uid="{00000000-0005-0000-0000-0000463F0000}"/>
    <cellStyle name="Heading 3 2 3 3 3 6 2" xfId="16230" xr:uid="{00000000-0005-0000-0000-0000473F0000}"/>
    <cellStyle name="Heading 3 2 3 3 3 6 2 2" xfId="16231" xr:uid="{00000000-0005-0000-0000-0000483F0000}"/>
    <cellStyle name="Heading 3 2 3 3 3 6 2 2 2" xfId="16232" xr:uid="{00000000-0005-0000-0000-0000493F0000}"/>
    <cellStyle name="Heading 3 2 3 3 3 6 2 2 2 2" xfId="16233" xr:uid="{00000000-0005-0000-0000-00004A3F0000}"/>
    <cellStyle name="Heading 3 2 3 3 3 6 2 2 3" xfId="16234" xr:uid="{00000000-0005-0000-0000-00004B3F0000}"/>
    <cellStyle name="Heading 3 2 3 3 3 6 2 2 3 2" xfId="16235" xr:uid="{00000000-0005-0000-0000-00004C3F0000}"/>
    <cellStyle name="Heading 3 2 3 3 3 6 2 2 4" xfId="16236" xr:uid="{00000000-0005-0000-0000-00004D3F0000}"/>
    <cellStyle name="Heading 3 2 3 3 3 6 2 2 4 2" xfId="16237" xr:uid="{00000000-0005-0000-0000-00004E3F0000}"/>
    <cellStyle name="Heading 3 2 3 3 3 6 2 2 5" xfId="16238" xr:uid="{00000000-0005-0000-0000-00004F3F0000}"/>
    <cellStyle name="Heading 3 2 3 3 3 6 2 2 6" xfId="16239" xr:uid="{00000000-0005-0000-0000-0000503F0000}"/>
    <cellStyle name="Heading 3 2 3 3 3 6 2 2 7" xfId="16240" xr:uid="{00000000-0005-0000-0000-0000513F0000}"/>
    <cellStyle name="Heading 3 2 3 3 3 6 2 3" xfId="16241" xr:uid="{00000000-0005-0000-0000-0000523F0000}"/>
    <cellStyle name="Heading 3 2 3 3 3 6 2 3 2" xfId="16242" xr:uid="{00000000-0005-0000-0000-0000533F0000}"/>
    <cellStyle name="Heading 3 2 3 3 3 6 2 3 2 2" xfId="16243" xr:uid="{00000000-0005-0000-0000-0000543F0000}"/>
    <cellStyle name="Heading 3 2 3 3 3 6 2 3 3" xfId="16244" xr:uid="{00000000-0005-0000-0000-0000553F0000}"/>
    <cellStyle name="Heading 3 2 3 3 3 6 2 3 3 2" xfId="16245" xr:uid="{00000000-0005-0000-0000-0000563F0000}"/>
    <cellStyle name="Heading 3 2 3 3 3 6 2 3 4" xfId="16246" xr:uid="{00000000-0005-0000-0000-0000573F0000}"/>
    <cellStyle name="Heading 3 2 3 3 3 6 2 3 4 2" xfId="16247" xr:uid="{00000000-0005-0000-0000-0000583F0000}"/>
    <cellStyle name="Heading 3 2 3 3 3 6 2 3 5" xfId="16248" xr:uid="{00000000-0005-0000-0000-0000593F0000}"/>
    <cellStyle name="Heading 3 2 3 3 3 6 2 3 6" xfId="16249" xr:uid="{00000000-0005-0000-0000-00005A3F0000}"/>
    <cellStyle name="Heading 3 2 3 3 3 6 2 3 7" xfId="16250" xr:uid="{00000000-0005-0000-0000-00005B3F0000}"/>
    <cellStyle name="Heading 3 2 3 3 3 6 2 4" xfId="16251" xr:uid="{00000000-0005-0000-0000-00005C3F0000}"/>
    <cellStyle name="Heading 3 2 3 3 3 6 2 4 2" xfId="16252" xr:uid="{00000000-0005-0000-0000-00005D3F0000}"/>
    <cellStyle name="Heading 3 2 3 3 3 6 2 4 2 2" xfId="16253" xr:uid="{00000000-0005-0000-0000-00005E3F0000}"/>
    <cellStyle name="Heading 3 2 3 3 3 6 2 4 3" xfId="16254" xr:uid="{00000000-0005-0000-0000-00005F3F0000}"/>
    <cellStyle name="Heading 3 2 3 3 3 6 2 4 3 2" xfId="16255" xr:uid="{00000000-0005-0000-0000-0000603F0000}"/>
    <cellStyle name="Heading 3 2 3 3 3 6 2 4 4" xfId="16256" xr:uid="{00000000-0005-0000-0000-0000613F0000}"/>
    <cellStyle name="Heading 3 2 3 3 3 6 2 4 5" xfId="16257" xr:uid="{00000000-0005-0000-0000-0000623F0000}"/>
    <cellStyle name="Heading 3 2 3 3 3 6 2 4 6" xfId="16258" xr:uid="{00000000-0005-0000-0000-0000633F0000}"/>
    <cellStyle name="Heading 3 2 3 3 3 6 2 5" xfId="16259" xr:uid="{00000000-0005-0000-0000-0000643F0000}"/>
    <cellStyle name="Heading 3 2 3 3 3 6 2 5 2" xfId="16260" xr:uid="{00000000-0005-0000-0000-0000653F0000}"/>
    <cellStyle name="Heading 3 2 3 3 3 6 3" xfId="16261" xr:uid="{00000000-0005-0000-0000-0000663F0000}"/>
    <cellStyle name="Heading 3 2 3 3 3 6 3 2" xfId="16262" xr:uid="{00000000-0005-0000-0000-0000673F0000}"/>
    <cellStyle name="Heading 3 2 3 3 3 6 3 2 2" xfId="16263" xr:uid="{00000000-0005-0000-0000-0000683F0000}"/>
    <cellStyle name="Heading 3 2 3 3 3 6 3 3" xfId="16264" xr:uid="{00000000-0005-0000-0000-0000693F0000}"/>
    <cellStyle name="Heading 3 2 3 3 3 6 3 3 2" xfId="16265" xr:uid="{00000000-0005-0000-0000-00006A3F0000}"/>
    <cellStyle name="Heading 3 2 3 3 3 6 3 4" xfId="16266" xr:uid="{00000000-0005-0000-0000-00006B3F0000}"/>
    <cellStyle name="Heading 3 2 3 3 3 6 3 4 2" xfId="16267" xr:uid="{00000000-0005-0000-0000-00006C3F0000}"/>
    <cellStyle name="Heading 3 2 3 3 3 6 3 5" xfId="16268" xr:uid="{00000000-0005-0000-0000-00006D3F0000}"/>
    <cellStyle name="Heading 3 2 3 3 3 6 3 6" xfId="16269" xr:uid="{00000000-0005-0000-0000-00006E3F0000}"/>
    <cellStyle name="Heading 3 2 3 3 3 6 3 7" xfId="16270" xr:uid="{00000000-0005-0000-0000-00006F3F0000}"/>
    <cellStyle name="Heading 3 2 3 3 3 6 4" xfId="16271" xr:uid="{00000000-0005-0000-0000-0000703F0000}"/>
    <cellStyle name="Heading 3 2 3 3 3 6 4 2" xfId="16272" xr:uid="{00000000-0005-0000-0000-0000713F0000}"/>
    <cellStyle name="Heading 3 2 3 3 3 6 4 2 2" xfId="16273" xr:uid="{00000000-0005-0000-0000-0000723F0000}"/>
    <cellStyle name="Heading 3 2 3 3 3 6 4 3" xfId="16274" xr:uid="{00000000-0005-0000-0000-0000733F0000}"/>
    <cellStyle name="Heading 3 2 3 3 3 6 4 3 2" xfId="16275" xr:uid="{00000000-0005-0000-0000-0000743F0000}"/>
    <cellStyle name="Heading 3 2 3 3 3 6 4 4" xfId="16276" xr:uid="{00000000-0005-0000-0000-0000753F0000}"/>
    <cellStyle name="Heading 3 2 3 3 3 6 4 4 2" xfId="16277" xr:uid="{00000000-0005-0000-0000-0000763F0000}"/>
    <cellStyle name="Heading 3 2 3 3 3 6 4 5" xfId="16278" xr:uid="{00000000-0005-0000-0000-0000773F0000}"/>
    <cellStyle name="Heading 3 2 3 3 3 6 4 6" xfId="16279" xr:uid="{00000000-0005-0000-0000-0000783F0000}"/>
    <cellStyle name="Heading 3 2 3 3 3 6 4 7" xfId="16280" xr:uid="{00000000-0005-0000-0000-0000793F0000}"/>
    <cellStyle name="Heading 3 2 3 3 3 6 5" xfId="16281" xr:uid="{00000000-0005-0000-0000-00007A3F0000}"/>
    <cellStyle name="Heading 3 2 3 3 3 6 5 2" xfId="16282" xr:uid="{00000000-0005-0000-0000-00007B3F0000}"/>
    <cellStyle name="Heading 3 2 3 3 3 6 5 2 2" xfId="16283" xr:uid="{00000000-0005-0000-0000-00007C3F0000}"/>
    <cellStyle name="Heading 3 2 3 3 3 6 5 3" xfId="16284" xr:uid="{00000000-0005-0000-0000-00007D3F0000}"/>
    <cellStyle name="Heading 3 2 3 3 3 6 5 3 2" xfId="16285" xr:uid="{00000000-0005-0000-0000-00007E3F0000}"/>
    <cellStyle name="Heading 3 2 3 3 3 6 5 4" xfId="16286" xr:uid="{00000000-0005-0000-0000-00007F3F0000}"/>
    <cellStyle name="Heading 3 2 3 3 3 6 5 5" xfId="16287" xr:uid="{00000000-0005-0000-0000-0000803F0000}"/>
    <cellStyle name="Heading 3 2 3 3 3 6 5 6" xfId="16288" xr:uid="{00000000-0005-0000-0000-0000813F0000}"/>
    <cellStyle name="Heading 3 2 3 3 3 6 6" xfId="16289" xr:uid="{00000000-0005-0000-0000-0000823F0000}"/>
    <cellStyle name="Heading 3 2 3 3 3 6 6 2" xfId="16290" xr:uid="{00000000-0005-0000-0000-0000833F0000}"/>
    <cellStyle name="Heading 3 2 3 3 3 7" xfId="16291" xr:uid="{00000000-0005-0000-0000-0000843F0000}"/>
    <cellStyle name="Heading 3 2 3 3 3 7 2" xfId="16292" xr:uid="{00000000-0005-0000-0000-0000853F0000}"/>
    <cellStyle name="Heading 3 2 3 3 3 7 2 2" xfId="16293" xr:uid="{00000000-0005-0000-0000-0000863F0000}"/>
    <cellStyle name="Heading 3 2 3 3 3 7 2 2 2" xfId="16294" xr:uid="{00000000-0005-0000-0000-0000873F0000}"/>
    <cellStyle name="Heading 3 2 3 3 3 7 2 3" xfId="16295" xr:uid="{00000000-0005-0000-0000-0000883F0000}"/>
    <cellStyle name="Heading 3 2 3 3 3 7 2 3 2" xfId="16296" xr:uid="{00000000-0005-0000-0000-0000893F0000}"/>
    <cellStyle name="Heading 3 2 3 3 3 7 2 4" xfId="16297" xr:uid="{00000000-0005-0000-0000-00008A3F0000}"/>
    <cellStyle name="Heading 3 2 3 3 3 7 2 4 2" xfId="16298" xr:uid="{00000000-0005-0000-0000-00008B3F0000}"/>
    <cellStyle name="Heading 3 2 3 3 3 7 2 5" xfId="16299" xr:uid="{00000000-0005-0000-0000-00008C3F0000}"/>
    <cellStyle name="Heading 3 2 3 3 3 7 2 6" xfId="16300" xr:uid="{00000000-0005-0000-0000-00008D3F0000}"/>
    <cellStyle name="Heading 3 2 3 3 3 7 2 7" xfId="16301" xr:uid="{00000000-0005-0000-0000-00008E3F0000}"/>
    <cellStyle name="Heading 3 2 3 3 3 7 3" xfId="16302" xr:uid="{00000000-0005-0000-0000-00008F3F0000}"/>
    <cellStyle name="Heading 3 2 3 3 3 7 3 2" xfId="16303" xr:uid="{00000000-0005-0000-0000-0000903F0000}"/>
    <cellStyle name="Heading 3 2 3 3 3 7 3 2 2" xfId="16304" xr:uid="{00000000-0005-0000-0000-0000913F0000}"/>
    <cellStyle name="Heading 3 2 3 3 3 7 3 3" xfId="16305" xr:uid="{00000000-0005-0000-0000-0000923F0000}"/>
    <cellStyle name="Heading 3 2 3 3 3 7 3 3 2" xfId="16306" xr:uid="{00000000-0005-0000-0000-0000933F0000}"/>
    <cellStyle name="Heading 3 2 3 3 3 7 3 4" xfId="16307" xr:uid="{00000000-0005-0000-0000-0000943F0000}"/>
    <cellStyle name="Heading 3 2 3 3 3 7 3 4 2" xfId="16308" xr:uid="{00000000-0005-0000-0000-0000953F0000}"/>
    <cellStyle name="Heading 3 2 3 3 3 7 3 5" xfId="16309" xr:uid="{00000000-0005-0000-0000-0000963F0000}"/>
    <cellStyle name="Heading 3 2 3 3 3 7 3 6" xfId="16310" xr:uid="{00000000-0005-0000-0000-0000973F0000}"/>
    <cellStyle name="Heading 3 2 3 3 3 7 3 7" xfId="16311" xr:uid="{00000000-0005-0000-0000-0000983F0000}"/>
    <cellStyle name="Heading 3 2 3 3 3 7 4" xfId="16312" xr:uid="{00000000-0005-0000-0000-0000993F0000}"/>
    <cellStyle name="Heading 3 2 3 3 3 7 4 2" xfId="16313" xr:uid="{00000000-0005-0000-0000-00009A3F0000}"/>
    <cellStyle name="Heading 3 2 3 3 3 7 4 2 2" xfId="16314" xr:uid="{00000000-0005-0000-0000-00009B3F0000}"/>
    <cellStyle name="Heading 3 2 3 3 3 7 4 3" xfId="16315" xr:uid="{00000000-0005-0000-0000-00009C3F0000}"/>
    <cellStyle name="Heading 3 2 3 3 3 7 4 3 2" xfId="16316" xr:uid="{00000000-0005-0000-0000-00009D3F0000}"/>
    <cellStyle name="Heading 3 2 3 3 3 7 4 4" xfId="16317" xr:uid="{00000000-0005-0000-0000-00009E3F0000}"/>
    <cellStyle name="Heading 3 2 3 3 3 7 4 5" xfId="16318" xr:uid="{00000000-0005-0000-0000-00009F3F0000}"/>
    <cellStyle name="Heading 3 2 3 3 3 7 4 6" xfId="16319" xr:uid="{00000000-0005-0000-0000-0000A03F0000}"/>
    <cellStyle name="Heading 3 2 3 3 3 7 5" xfId="16320" xr:uid="{00000000-0005-0000-0000-0000A13F0000}"/>
    <cellStyle name="Heading 3 2 3 3 3 7 5 2" xfId="16321" xr:uid="{00000000-0005-0000-0000-0000A23F0000}"/>
    <cellStyle name="Heading 3 2 3 3 3 8" xfId="16322" xr:uid="{00000000-0005-0000-0000-0000A33F0000}"/>
    <cellStyle name="Heading 3 2 3 3 3 8 2" xfId="16323" xr:uid="{00000000-0005-0000-0000-0000A43F0000}"/>
    <cellStyle name="Heading 3 2 3 3 3 8 2 2" xfId="16324" xr:uid="{00000000-0005-0000-0000-0000A53F0000}"/>
    <cellStyle name="Heading 3 2 3 3 3 8 3" xfId="16325" xr:uid="{00000000-0005-0000-0000-0000A63F0000}"/>
    <cellStyle name="Heading 3 2 3 3 3 8 3 2" xfId="16326" xr:uid="{00000000-0005-0000-0000-0000A73F0000}"/>
    <cellStyle name="Heading 3 2 3 3 3 8 4" xfId="16327" xr:uid="{00000000-0005-0000-0000-0000A83F0000}"/>
    <cellStyle name="Heading 3 2 3 3 3 8 4 2" xfId="16328" xr:uid="{00000000-0005-0000-0000-0000A93F0000}"/>
    <cellStyle name="Heading 3 2 3 3 3 8 5" xfId="16329" xr:uid="{00000000-0005-0000-0000-0000AA3F0000}"/>
    <cellStyle name="Heading 3 2 3 3 3 8 6" xfId="16330" xr:uid="{00000000-0005-0000-0000-0000AB3F0000}"/>
    <cellStyle name="Heading 3 2 3 3 3 8 7" xfId="16331" xr:uid="{00000000-0005-0000-0000-0000AC3F0000}"/>
    <cellStyle name="Heading 3 2 3 3 3 9" xfId="16332" xr:uid="{00000000-0005-0000-0000-0000AD3F0000}"/>
    <cellStyle name="Heading 3 2 3 3 3 9 2" xfId="16333" xr:uid="{00000000-0005-0000-0000-0000AE3F0000}"/>
    <cellStyle name="Heading 3 2 3 3 3 9 2 2" xfId="16334" xr:uid="{00000000-0005-0000-0000-0000AF3F0000}"/>
    <cellStyle name="Heading 3 2 3 3 3 9 3" xfId="16335" xr:uid="{00000000-0005-0000-0000-0000B03F0000}"/>
    <cellStyle name="Heading 3 2 3 3 3 9 3 2" xfId="16336" xr:uid="{00000000-0005-0000-0000-0000B13F0000}"/>
    <cellStyle name="Heading 3 2 3 3 3 9 4" xfId="16337" xr:uid="{00000000-0005-0000-0000-0000B23F0000}"/>
    <cellStyle name="Heading 3 2 3 3 3 9 4 2" xfId="16338" xr:uid="{00000000-0005-0000-0000-0000B33F0000}"/>
    <cellStyle name="Heading 3 2 3 3 3 9 5" xfId="16339" xr:uid="{00000000-0005-0000-0000-0000B43F0000}"/>
    <cellStyle name="Heading 3 2 3 3 3 9 6" xfId="16340" xr:uid="{00000000-0005-0000-0000-0000B53F0000}"/>
    <cellStyle name="Heading 3 2 3 3 3 9 7" xfId="16341" xr:uid="{00000000-0005-0000-0000-0000B63F0000}"/>
    <cellStyle name="Heading 3 2 3 3 4" xfId="16342" xr:uid="{00000000-0005-0000-0000-0000B73F0000}"/>
    <cellStyle name="Heading 3 2 3 3 4 10" xfId="16343" xr:uid="{00000000-0005-0000-0000-0000B83F0000}"/>
    <cellStyle name="Heading 3 2 3 3 4 10 2" xfId="16344" xr:uid="{00000000-0005-0000-0000-0000B93F0000}"/>
    <cellStyle name="Heading 3 2 3 3 4 10 2 2" xfId="16345" xr:uid="{00000000-0005-0000-0000-0000BA3F0000}"/>
    <cellStyle name="Heading 3 2 3 3 4 10 3" xfId="16346" xr:uid="{00000000-0005-0000-0000-0000BB3F0000}"/>
    <cellStyle name="Heading 3 2 3 3 4 10 3 2" xfId="16347" xr:uid="{00000000-0005-0000-0000-0000BC3F0000}"/>
    <cellStyle name="Heading 3 2 3 3 4 10 4" xfId="16348" xr:uid="{00000000-0005-0000-0000-0000BD3F0000}"/>
    <cellStyle name="Heading 3 2 3 3 4 10 5" xfId="16349" xr:uid="{00000000-0005-0000-0000-0000BE3F0000}"/>
    <cellStyle name="Heading 3 2 3 3 4 10 6" xfId="16350" xr:uid="{00000000-0005-0000-0000-0000BF3F0000}"/>
    <cellStyle name="Heading 3 2 3 3 4 11" xfId="16351" xr:uid="{00000000-0005-0000-0000-0000C03F0000}"/>
    <cellStyle name="Heading 3 2 3 3 4 11 2" xfId="16352" xr:uid="{00000000-0005-0000-0000-0000C13F0000}"/>
    <cellStyle name="Heading 3 2 3 3 4 2" xfId="16353" xr:uid="{00000000-0005-0000-0000-0000C23F0000}"/>
    <cellStyle name="Heading 3 2 3 3 4 2 2" xfId="16354" xr:uid="{00000000-0005-0000-0000-0000C33F0000}"/>
    <cellStyle name="Heading 3 2 3 3 4 2 2 2" xfId="16355" xr:uid="{00000000-0005-0000-0000-0000C43F0000}"/>
    <cellStyle name="Heading 3 2 3 3 4 2 2 2 2" xfId="16356" xr:uid="{00000000-0005-0000-0000-0000C53F0000}"/>
    <cellStyle name="Heading 3 2 3 3 4 2 2 2 2 2" xfId="16357" xr:uid="{00000000-0005-0000-0000-0000C63F0000}"/>
    <cellStyle name="Heading 3 2 3 3 4 2 2 2 3" xfId="16358" xr:uid="{00000000-0005-0000-0000-0000C73F0000}"/>
    <cellStyle name="Heading 3 2 3 3 4 2 2 2 3 2" xfId="16359" xr:uid="{00000000-0005-0000-0000-0000C83F0000}"/>
    <cellStyle name="Heading 3 2 3 3 4 2 2 2 4" xfId="16360" xr:uid="{00000000-0005-0000-0000-0000C93F0000}"/>
    <cellStyle name="Heading 3 2 3 3 4 2 2 2 4 2" xfId="16361" xr:uid="{00000000-0005-0000-0000-0000CA3F0000}"/>
    <cellStyle name="Heading 3 2 3 3 4 2 2 2 5" xfId="16362" xr:uid="{00000000-0005-0000-0000-0000CB3F0000}"/>
    <cellStyle name="Heading 3 2 3 3 4 2 2 2 6" xfId="16363" xr:uid="{00000000-0005-0000-0000-0000CC3F0000}"/>
    <cellStyle name="Heading 3 2 3 3 4 2 2 2 7" xfId="16364" xr:uid="{00000000-0005-0000-0000-0000CD3F0000}"/>
    <cellStyle name="Heading 3 2 3 3 4 2 2 3" xfId="16365" xr:uid="{00000000-0005-0000-0000-0000CE3F0000}"/>
    <cellStyle name="Heading 3 2 3 3 4 2 2 3 2" xfId="16366" xr:uid="{00000000-0005-0000-0000-0000CF3F0000}"/>
    <cellStyle name="Heading 3 2 3 3 4 2 2 3 2 2" xfId="16367" xr:uid="{00000000-0005-0000-0000-0000D03F0000}"/>
    <cellStyle name="Heading 3 2 3 3 4 2 2 3 3" xfId="16368" xr:uid="{00000000-0005-0000-0000-0000D13F0000}"/>
    <cellStyle name="Heading 3 2 3 3 4 2 2 3 3 2" xfId="16369" xr:uid="{00000000-0005-0000-0000-0000D23F0000}"/>
    <cellStyle name="Heading 3 2 3 3 4 2 2 3 4" xfId="16370" xr:uid="{00000000-0005-0000-0000-0000D33F0000}"/>
    <cellStyle name="Heading 3 2 3 3 4 2 2 3 4 2" xfId="16371" xr:uid="{00000000-0005-0000-0000-0000D43F0000}"/>
    <cellStyle name="Heading 3 2 3 3 4 2 2 3 5" xfId="16372" xr:uid="{00000000-0005-0000-0000-0000D53F0000}"/>
    <cellStyle name="Heading 3 2 3 3 4 2 2 3 6" xfId="16373" xr:uid="{00000000-0005-0000-0000-0000D63F0000}"/>
    <cellStyle name="Heading 3 2 3 3 4 2 2 3 7" xfId="16374" xr:uid="{00000000-0005-0000-0000-0000D73F0000}"/>
    <cellStyle name="Heading 3 2 3 3 4 2 2 4" xfId="16375" xr:uid="{00000000-0005-0000-0000-0000D83F0000}"/>
    <cellStyle name="Heading 3 2 3 3 4 2 2 4 2" xfId="16376" xr:uid="{00000000-0005-0000-0000-0000D93F0000}"/>
    <cellStyle name="Heading 3 2 3 3 4 2 2 4 2 2" xfId="16377" xr:uid="{00000000-0005-0000-0000-0000DA3F0000}"/>
    <cellStyle name="Heading 3 2 3 3 4 2 2 4 3" xfId="16378" xr:uid="{00000000-0005-0000-0000-0000DB3F0000}"/>
    <cellStyle name="Heading 3 2 3 3 4 2 2 4 3 2" xfId="16379" xr:uid="{00000000-0005-0000-0000-0000DC3F0000}"/>
    <cellStyle name="Heading 3 2 3 3 4 2 2 4 4" xfId="16380" xr:uid="{00000000-0005-0000-0000-0000DD3F0000}"/>
    <cellStyle name="Heading 3 2 3 3 4 2 2 4 5" xfId="16381" xr:uid="{00000000-0005-0000-0000-0000DE3F0000}"/>
    <cellStyle name="Heading 3 2 3 3 4 2 2 4 6" xfId="16382" xr:uid="{00000000-0005-0000-0000-0000DF3F0000}"/>
    <cellStyle name="Heading 3 2 3 3 4 2 2 5" xfId="16383" xr:uid="{00000000-0005-0000-0000-0000E03F0000}"/>
    <cellStyle name="Heading 3 2 3 3 4 2 2 5 2" xfId="16384" xr:uid="{00000000-0005-0000-0000-0000E13F0000}"/>
    <cellStyle name="Heading 3 2 3 3 4 2 3" xfId="16385" xr:uid="{00000000-0005-0000-0000-0000E23F0000}"/>
    <cellStyle name="Heading 3 2 3 3 4 2 3 2" xfId="16386" xr:uid="{00000000-0005-0000-0000-0000E33F0000}"/>
    <cellStyle name="Heading 3 2 3 3 4 2 3 2 2" xfId="16387" xr:uid="{00000000-0005-0000-0000-0000E43F0000}"/>
    <cellStyle name="Heading 3 2 3 3 4 2 3 3" xfId="16388" xr:uid="{00000000-0005-0000-0000-0000E53F0000}"/>
    <cellStyle name="Heading 3 2 3 3 4 2 3 3 2" xfId="16389" xr:uid="{00000000-0005-0000-0000-0000E63F0000}"/>
    <cellStyle name="Heading 3 2 3 3 4 2 3 4" xfId="16390" xr:uid="{00000000-0005-0000-0000-0000E73F0000}"/>
    <cellStyle name="Heading 3 2 3 3 4 2 3 4 2" xfId="16391" xr:uid="{00000000-0005-0000-0000-0000E83F0000}"/>
    <cellStyle name="Heading 3 2 3 3 4 2 3 5" xfId="16392" xr:uid="{00000000-0005-0000-0000-0000E93F0000}"/>
    <cellStyle name="Heading 3 2 3 3 4 2 3 6" xfId="16393" xr:uid="{00000000-0005-0000-0000-0000EA3F0000}"/>
    <cellStyle name="Heading 3 2 3 3 4 2 3 7" xfId="16394" xr:uid="{00000000-0005-0000-0000-0000EB3F0000}"/>
    <cellStyle name="Heading 3 2 3 3 4 2 4" xfId="16395" xr:uid="{00000000-0005-0000-0000-0000EC3F0000}"/>
    <cellStyle name="Heading 3 2 3 3 4 2 4 2" xfId="16396" xr:uid="{00000000-0005-0000-0000-0000ED3F0000}"/>
    <cellStyle name="Heading 3 2 3 3 4 2 4 2 2" xfId="16397" xr:uid="{00000000-0005-0000-0000-0000EE3F0000}"/>
    <cellStyle name="Heading 3 2 3 3 4 2 4 3" xfId="16398" xr:uid="{00000000-0005-0000-0000-0000EF3F0000}"/>
    <cellStyle name="Heading 3 2 3 3 4 2 4 3 2" xfId="16399" xr:uid="{00000000-0005-0000-0000-0000F03F0000}"/>
    <cellStyle name="Heading 3 2 3 3 4 2 4 4" xfId="16400" xr:uid="{00000000-0005-0000-0000-0000F13F0000}"/>
    <cellStyle name="Heading 3 2 3 3 4 2 4 4 2" xfId="16401" xr:uid="{00000000-0005-0000-0000-0000F23F0000}"/>
    <cellStyle name="Heading 3 2 3 3 4 2 4 5" xfId="16402" xr:uid="{00000000-0005-0000-0000-0000F33F0000}"/>
    <cellStyle name="Heading 3 2 3 3 4 2 4 6" xfId="16403" xr:uid="{00000000-0005-0000-0000-0000F43F0000}"/>
    <cellStyle name="Heading 3 2 3 3 4 2 4 7" xfId="16404" xr:uid="{00000000-0005-0000-0000-0000F53F0000}"/>
    <cellStyle name="Heading 3 2 3 3 4 2 5" xfId="16405" xr:uid="{00000000-0005-0000-0000-0000F63F0000}"/>
    <cellStyle name="Heading 3 2 3 3 4 2 5 2" xfId="16406" xr:uid="{00000000-0005-0000-0000-0000F73F0000}"/>
    <cellStyle name="Heading 3 2 3 3 4 2 5 2 2" xfId="16407" xr:uid="{00000000-0005-0000-0000-0000F83F0000}"/>
    <cellStyle name="Heading 3 2 3 3 4 2 5 3" xfId="16408" xr:uid="{00000000-0005-0000-0000-0000F93F0000}"/>
    <cellStyle name="Heading 3 2 3 3 4 2 5 3 2" xfId="16409" xr:uid="{00000000-0005-0000-0000-0000FA3F0000}"/>
    <cellStyle name="Heading 3 2 3 3 4 2 5 4" xfId="16410" xr:uid="{00000000-0005-0000-0000-0000FB3F0000}"/>
    <cellStyle name="Heading 3 2 3 3 4 2 5 5" xfId="16411" xr:uid="{00000000-0005-0000-0000-0000FC3F0000}"/>
    <cellStyle name="Heading 3 2 3 3 4 2 5 6" xfId="16412" xr:uid="{00000000-0005-0000-0000-0000FD3F0000}"/>
    <cellStyle name="Heading 3 2 3 3 4 2 6" xfId="16413" xr:uid="{00000000-0005-0000-0000-0000FE3F0000}"/>
    <cellStyle name="Heading 3 2 3 3 4 2 6 2" xfId="16414" xr:uid="{00000000-0005-0000-0000-0000FF3F0000}"/>
    <cellStyle name="Heading 3 2 3 3 4 3" xfId="16415" xr:uid="{00000000-0005-0000-0000-000000400000}"/>
    <cellStyle name="Heading 3 2 3 3 4 3 2" xfId="16416" xr:uid="{00000000-0005-0000-0000-000001400000}"/>
    <cellStyle name="Heading 3 2 3 3 4 3 2 2" xfId="16417" xr:uid="{00000000-0005-0000-0000-000002400000}"/>
    <cellStyle name="Heading 3 2 3 3 4 3 2 2 2" xfId="16418" xr:uid="{00000000-0005-0000-0000-000003400000}"/>
    <cellStyle name="Heading 3 2 3 3 4 3 2 2 2 2" xfId="16419" xr:uid="{00000000-0005-0000-0000-000004400000}"/>
    <cellStyle name="Heading 3 2 3 3 4 3 2 2 3" xfId="16420" xr:uid="{00000000-0005-0000-0000-000005400000}"/>
    <cellStyle name="Heading 3 2 3 3 4 3 2 2 3 2" xfId="16421" xr:uid="{00000000-0005-0000-0000-000006400000}"/>
    <cellStyle name="Heading 3 2 3 3 4 3 2 2 4" xfId="16422" xr:uid="{00000000-0005-0000-0000-000007400000}"/>
    <cellStyle name="Heading 3 2 3 3 4 3 2 2 4 2" xfId="16423" xr:uid="{00000000-0005-0000-0000-000008400000}"/>
    <cellStyle name="Heading 3 2 3 3 4 3 2 2 5" xfId="16424" xr:uid="{00000000-0005-0000-0000-000009400000}"/>
    <cellStyle name="Heading 3 2 3 3 4 3 2 2 6" xfId="16425" xr:uid="{00000000-0005-0000-0000-00000A400000}"/>
    <cellStyle name="Heading 3 2 3 3 4 3 2 2 7" xfId="16426" xr:uid="{00000000-0005-0000-0000-00000B400000}"/>
    <cellStyle name="Heading 3 2 3 3 4 3 2 3" xfId="16427" xr:uid="{00000000-0005-0000-0000-00000C400000}"/>
    <cellStyle name="Heading 3 2 3 3 4 3 2 3 2" xfId="16428" xr:uid="{00000000-0005-0000-0000-00000D400000}"/>
    <cellStyle name="Heading 3 2 3 3 4 3 2 3 2 2" xfId="16429" xr:uid="{00000000-0005-0000-0000-00000E400000}"/>
    <cellStyle name="Heading 3 2 3 3 4 3 2 3 3" xfId="16430" xr:uid="{00000000-0005-0000-0000-00000F400000}"/>
    <cellStyle name="Heading 3 2 3 3 4 3 2 3 3 2" xfId="16431" xr:uid="{00000000-0005-0000-0000-000010400000}"/>
    <cellStyle name="Heading 3 2 3 3 4 3 2 3 4" xfId="16432" xr:uid="{00000000-0005-0000-0000-000011400000}"/>
    <cellStyle name="Heading 3 2 3 3 4 3 2 3 4 2" xfId="16433" xr:uid="{00000000-0005-0000-0000-000012400000}"/>
    <cellStyle name="Heading 3 2 3 3 4 3 2 3 5" xfId="16434" xr:uid="{00000000-0005-0000-0000-000013400000}"/>
    <cellStyle name="Heading 3 2 3 3 4 3 2 3 6" xfId="16435" xr:uid="{00000000-0005-0000-0000-000014400000}"/>
    <cellStyle name="Heading 3 2 3 3 4 3 2 3 7" xfId="16436" xr:uid="{00000000-0005-0000-0000-000015400000}"/>
    <cellStyle name="Heading 3 2 3 3 4 3 2 4" xfId="16437" xr:uid="{00000000-0005-0000-0000-000016400000}"/>
    <cellStyle name="Heading 3 2 3 3 4 3 2 4 2" xfId="16438" xr:uid="{00000000-0005-0000-0000-000017400000}"/>
    <cellStyle name="Heading 3 2 3 3 4 3 2 4 2 2" xfId="16439" xr:uid="{00000000-0005-0000-0000-000018400000}"/>
    <cellStyle name="Heading 3 2 3 3 4 3 2 4 3" xfId="16440" xr:uid="{00000000-0005-0000-0000-000019400000}"/>
    <cellStyle name="Heading 3 2 3 3 4 3 2 4 3 2" xfId="16441" xr:uid="{00000000-0005-0000-0000-00001A400000}"/>
    <cellStyle name="Heading 3 2 3 3 4 3 2 4 4" xfId="16442" xr:uid="{00000000-0005-0000-0000-00001B400000}"/>
    <cellStyle name="Heading 3 2 3 3 4 3 2 4 5" xfId="16443" xr:uid="{00000000-0005-0000-0000-00001C400000}"/>
    <cellStyle name="Heading 3 2 3 3 4 3 2 4 6" xfId="16444" xr:uid="{00000000-0005-0000-0000-00001D400000}"/>
    <cellStyle name="Heading 3 2 3 3 4 3 2 5" xfId="16445" xr:uid="{00000000-0005-0000-0000-00001E400000}"/>
    <cellStyle name="Heading 3 2 3 3 4 3 2 5 2" xfId="16446" xr:uid="{00000000-0005-0000-0000-00001F400000}"/>
    <cellStyle name="Heading 3 2 3 3 4 3 3" xfId="16447" xr:uid="{00000000-0005-0000-0000-000020400000}"/>
    <cellStyle name="Heading 3 2 3 3 4 3 3 2" xfId="16448" xr:uid="{00000000-0005-0000-0000-000021400000}"/>
    <cellStyle name="Heading 3 2 3 3 4 3 3 2 2" xfId="16449" xr:uid="{00000000-0005-0000-0000-000022400000}"/>
    <cellStyle name="Heading 3 2 3 3 4 3 3 3" xfId="16450" xr:uid="{00000000-0005-0000-0000-000023400000}"/>
    <cellStyle name="Heading 3 2 3 3 4 3 3 3 2" xfId="16451" xr:uid="{00000000-0005-0000-0000-000024400000}"/>
    <cellStyle name="Heading 3 2 3 3 4 3 3 4" xfId="16452" xr:uid="{00000000-0005-0000-0000-000025400000}"/>
    <cellStyle name="Heading 3 2 3 3 4 3 3 4 2" xfId="16453" xr:uid="{00000000-0005-0000-0000-000026400000}"/>
    <cellStyle name="Heading 3 2 3 3 4 3 3 5" xfId="16454" xr:uid="{00000000-0005-0000-0000-000027400000}"/>
    <cellStyle name="Heading 3 2 3 3 4 3 3 6" xfId="16455" xr:uid="{00000000-0005-0000-0000-000028400000}"/>
    <cellStyle name="Heading 3 2 3 3 4 3 3 7" xfId="16456" xr:uid="{00000000-0005-0000-0000-000029400000}"/>
    <cellStyle name="Heading 3 2 3 3 4 3 4" xfId="16457" xr:uid="{00000000-0005-0000-0000-00002A400000}"/>
    <cellStyle name="Heading 3 2 3 3 4 3 4 2" xfId="16458" xr:uid="{00000000-0005-0000-0000-00002B400000}"/>
    <cellStyle name="Heading 3 2 3 3 4 3 4 2 2" xfId="16459" xr:uid="{00000000-0005-0000-0000-00002C400000}"/>
    <cellStyle name="Heading 3 2 3 3 4 3 4 3" xfId="16460" xr:uid="{00000000-0005-0000-0000-00002D400000}"/>
    <cellStyle name="Heading 3 2 3 3 4 3 4 3 2" xfId="16461" xr:uid="{00000000-0005-0000-0000-00002E400000}"/>
    <cellStyle name="Heading 3 2 3 3 4 3 4 4" xfId="16462" xr:uid="{00000000-0005-0000-0000-00002F400000}"/>
    <cellStyle name="Heading 3 2 3 3 4 3 4 4 2" xfId="16463" xr:uid="{00000000-0005-0000-0000-000030400000}"/>
    <cellStyle name="Heading 3 2 3 3 4 3 4 5" xfId="16464" xr:uid="{00000000-0005-0000-0000-000031400000}"/>
    <cellStyle name="Heading 3 2 3 3 4 3 4 6" xfId="16465" xr:uid="{00000000-0005-0000-0000-000032400000}"/>
    <cellStyle name="Heading 3 2 3 3 4 3 4 7" xfId="16466" xr:uid="{00000000-0005-0000-0000-000033400000}"/>
    <cellStyle name="Heading 3 2 3 3 4 3 5" xfId="16467" xr:uid="{00000000-0005-0000-0000-000034400000}"/>
    <cellStyle name="Heading 3 2 3 3 4 3 5 2" xfId="16468" xr:uid="{00000000-0005-0000-0000-000035400000}"/>
    <cellStyle name="Heading 3 2 3 3 4 3 5 2 2" xfId="16469" xr:uid="{00000000-0005-0000-0000-000036400000}"/>
    <cellStyle name="Heading 3 2 3 3 4 3 5 3" xfId="16470" xr:uid="{00000000-0005-0000-0000-000037400000}"/>
    <cellStyle name="Heading 3 2 3 3 4 3 5 3 2" xfId="16471" xr:uid="{00000000-0005-0000-0000-000038400000}"/>
    <cellStyle name="Heading 3 2 3 3 4 3 5 4" xfId="16472" xr:uid="{00000000-0005-0000-0000-000039400000}"/>
    <cellStyle name="Heading 3 2 3 3 4 3 5 5" xfId="16473" xr:uid="{00000000-0005-0000-0000-00003A400000}"/>
    <cellStyle name="Heading 3 2 3 3 4 3 5 6" xfId="16474" xr:uid="{00000000-0005-0000-0000-00003B400000}"/>
    <cellStyle name="Heading 3 2 3 3 4 3 6" xfId="16475" xr:uid="{00000000-0005-0000-0000-00003C400000}"/>
    <cellStyle name="Heading 3 2 3 3 4 3 6 2" xfId="16476" xr:uid="{00000000-0005-0000-0000-00003D400000}"/>
    <cellStyle name="Heading 3 2 3 3 4 4" xfId="16477" xr:uid="{00000000-0005-0000-0000-00003E400000}"/>
    <cellStyle name="Heading 3 2 3 3 4 4 2" xfId="16478" xr:uid="{00000000-0005-0000-0000-00003F400000}"/>
    <cellStyle name="Heading 3 2 3 3 4 4 2 2" xfId="16479" xr:uid="{00000000-0005-0000-0000-000040400000}"/>
    <cellStyle name="Heading 3 2 3 3 4 4 2 2 2" xfId="16480" xr:uid="{00000000-0005-0000-0000-000041400000}"/>
    <cellStyle name="Heading 3 2 3 3 4 4 2 2 2 2" xfId="16481" xr:uid="{00000000-0005-0000-0000-000042400000}"/>
    <cellStyle name="Heading 3 2 3 3 4 4 2 2 3" xfId="16482" xr:uid="{00000000-0005-0000-0000-000043400000}"/>
    <cellStyle name="Heading 3 2 3 3 4 4 2 2 3 2" xfId="16483" xr:uid="{00000000-0005-0000-0000-000044400000}"/>
    <cellStyle name="Heading 3 2 3 3 4 4 2 2 4" xfId="16484" xr:uid="{00000000-0005-0000-0000-000045400000}"/>
    <cellStyle name="Heading 3 2 3 3 4 4 2 2 4 2" xfId="16485" xr:uid="{00000000-0005-0000-0000-000046400000}"/>
    <cellStyle name="Heading 3 2 3 3 4 4 2 2 5" xfId="16486" xr:uid="{00000000-0005-0000-0000-000047400000}"/>
    <cellStyle name="Heading 3 2 3 3 4 4 2 2 6" xfId="16487" xr:uid="{00000000-0005-0000-0000-000048400000}"/>
    <cellStyle name="Heading 3 2 3 3 4 4 2 2 7" xfId="16488" xr:uid="{00000000-0005-0000-0000-000049400000}"/>
    <cellStyle name="Heading 3 2 3 3 4 4 2 3" xfId="16489" xr:uid="{00000000-0005-0000-0000-00004A400000}"/>
    <cellStyle name="Heading 3 2 3 3 4 4 2 3 2" xfId="16490" xr:uid="{00000000-0005-0000-0000-00004B400000}"/>
    <cellStyle name="Heading 3 2 3 3 4 4 2 3 2 2" xfId="16491" xr:uid="{00000000-0005-0000-0000-00004C400000}"/>
    <cellStyle name="Heading 3 2 3 3 4 4 2 3 3" xfId="16492" xr:uid="{00000000-0005-0000-0000-00004D400000}"/>
    <cellStyle name="Heading 3 2 3 3 4 4 2 3 3 2" xfId="16493" xr:uid="{00000000-0005-0000-0000-00004E400000}"/>
    <cellStyle name="Heading 3 2 3 3 4 4 2 3 4" xfId="16494" xr:uid="{00000000-0005-0000-0000-00004F400000}"/>
    <cellStyle name="Heading 3 2 3 3 4 4 2 3 4 2" xfId="16495" xr:uid="{00000000-0005-0000-0000-000050400000}"/>
    <cellStyle name="Heading 3 2 3 3 4 4 2 3 5" xfId="16496" xr:uid="{00000000-0005-0000-0000-000051400000}"/>
    <cellStyle name="Heading 3 2 3 3 4 4 2 3 6" xfId="16497" xr:uid="{00000000-0005-0000-0000-000052400000}"/>
    <cellStyle name="Heading 3 2 3 3 4 4 2 3 7" xfId="16498" xr:uid="{00000000-0005-0000-0000-000053400000}"/>
    <cellStyle name="Heading 3 2 3 3 4 4 2 4" xfId="16499" xr:uid="{00000000-0005-0000-0000-000054400000}"/>
    <cellStyle name="Heading 3 2 3 3 4 4 2 4 2" xfId="16500" xr:uid="{00000000-0005-0000-0000-000055400000}"/>
    <cellStyle name="Heading 3 2 3 3 4 4 2 4 2 2" xfId="16501" xr:uid="{00000000-0005-0000-0000-000056400000}"/>
    <cellStyle name="Heading 3 2 3 3 4 4 2 4 3" xfId="16502" xr:uid="{00000000-0005-0000-0000-000057400000}"/>
    <cellStyle name="Heading 3 2 3 3 4 4 2 4 3 2" xfId="16503" xr:uid="{00000000-0005-0000-0000-000058400000}"/>
    <cellStyle name="Heading 3 2 3 3 4 4 2 4 4" xfId="16504" xr:uid="{00000000-0005-0000-0000-000059400000}"/>
    <cellStyle name="Heading 3 2 3 3 4 4 2 4 5" xfId="16505" xr:uid="{00000000-0005-0000-0000-00005A400000}"/>
    <cellStyle name="Heading 3 2 3 3 4 4 2 4 6" xfId="16506" xr:uid="{00000000-0005-0000-0000-00005B400000}"/>
    <cellStyle name="Heading 3 2 3 3 4 4 2 5" xfId="16507" xr:uid="{00000000-0005-0000-0000-00005C400000}"/>
    <cellStyle name="Heading 3 2 3 3 4 4 2 5 2" xfId="16508" xr:uid="{00000000-0005-0000-0000-00005D400000}"/>
    <cellStyle name="Heading 3 2 3 3 4 4 3" xfId="16509" xr:uid="{00000000-0005-0000-0000-00005E400000}"/>
    <cellStyle name="Heading 3 2 3 3 4 4 3 2" xfId="16510" xr:uid="{00000000-0005-0000-0000-00005F400000}"/>
    <cellStyle name="Heading 3 2 3 3 4 4 3 2 2" xfId="16511" xr:uid="{00000000-0005-0000-0000-000060400000}"/>
    <cellStyle name="Heading 3 2 3 3 4 4 3 3" xfId="16512" xr:uid="{00000000-0005-0000-0000-000061400000}"/>
    <cellStyle name="Heading 3 2 3 3 4 4 3 3 2" xfId="16513" xr:uid="{00000000-0005-0000-0000-000062400000}"/>
    <cellStyle name="Heading 3 2 3 3 4 4 3 4" xfId="16514" xr:uid="{00000000-0005-0000-0000-000063400000}"/>
    <cellStyle name="Heading 3 2 3 3 4 4 3 4 2" xfId="16515" xr:uid="{00000000-0005-0000-0000-000064400000}"/>
    <cellStyle name="Heading 3 2 3 3 4 4 3 5" xfId="16516" xr:uid="{00000000-0005-0000-0000-000065400000}"/>
    <cellStyle name="Heading 3 2 3 3 4 4 3 6" xfId="16517" xr:uid="{00000000-0005-0000-0000-000066400000}"/>
    <cellStyle name="Heading 3 2 3 3 4 4 3 7" xfId="16518" xr:uid="{00000000-0005-0000-0000-000067400000}"/>
    <cellStyle name="Heading 3 2 3 3 4 4 4" xfId="16519" xr:uid="{00000000-0005-0000-0000-000068400000}"/>
    <cellStyle name="Heading 3 2 3 3 4 4 4 2" xfId="16520" xr:uid="{00000000-0005-0000-0000-000069400000}"/>
    <cellStyle name="Heading 3 2 3 3 4 4 4 2 2" xfId="16521" xr:uid="{00000000-0005-0000-0000-00006A400000}"/>
    <cellStyle name="Heading 3 2 3 3 4 4 4 3" xfId="16522" xr:uid="{00000000-0005-0000-0000-00006B400000}"/>
    <cellStyle name="Heading 3 2 3 3 4 4 4 3 2" xfId="16523" xr:uid="{00000000-0005-0000-0000-00006C400000}"/>
    <cellStyle name="Heading 3 2 3 3 4 4 4 4" xfId="16524" xr:uid="{00000000-0005-0000-0000-00006D400000}"/>
    <cellStyle name="Heading 3 2 3 3 4 4 4 4 2" xfId="16525" xr:uid="{00000000-0005-0000-0000-00006E400000}"/>
    <cellStyle name="Heading 3 2 3 3 4 4 4 5" xfId="16526" xr:uid="{00000000-0005-0000-0000-00006F400000}"/>
    <cellStyle name="Heading 3 2 3 3 4 4 4 6" xfId="16527" xr:uid="{00000000-0005-0000-0000-000070400000}"/>
    <cellStyle name="Heading 3 2 3 3 4 4 4 7" xfId="16528" xr:uid="{00000000-0005-0000-0000-000071400000}"/>
    <cellStyle name="Heading 3 2 3 3 4 4 5" xfId="16529" xr:uid="{00000000-0005-0000-0000-000072400000}"/>
    <cellStyle name="Heading 3 2 3 3 4 4 5 2" xfId="16530" xr:uid="{00000000-0005-0000-0000-000073400000}"/>
    <cellStyle name="Heading 3 2 3 3 4 4 5 2 2" xfId="16531" xr:uid="{00000000-0005-0000-0000-000074400000}"/>
    <cellStyle name="Heading 3 2 3 3 4 4 5 3" xfId="16532" xr:uid="{00000000-0005-0000-0000-000075400000}"/>
    <cellStyle name="Heading 3 2 3 3 4 4 5 3 2" xfId="16533" xr:uid="{00000000-0005-0000-0000-000076400000}"/>
    <cellStyle name="Heading 3 2 3 3 4 4 5 4" xfId="16534" xr:uid="{00000000-0005-0000-0000-000077400000}"/>
    <cellStyle name="Heading 3 2 3 3 4 4 5 5" xfId="16535" xr:uid="{00000000-0005-0000-0000-000078400000}"/>
    <cellStyle name="Heading 3 2 3 3 4 4 5 6" xfId="16536" xr:uid="{00000000-0005-0000-0000-000079400000}"/>
    <cellStyle name="Heading 3 2 3 3 4 4 6" xfId="16537" xr:uid="{00000000-0005-0000-0000-00007A400000}"/>
    <cellStyle name="Heading 3 2 3 3 4 4 6 2" xfId="16538" xr:uid="{00000000-0005-0000-0000-00007B400000}"/>
    <cellStyle name="Heading 3 2 3 3 4 5" xfId="16539" xr:uid="{00000000-0005-0000-0000-00007C400000}"/>
    <cellStyle name="Heading 3 2 3 3 4 5 2" xfId="16540" xr:uid="{00000000-0005-0000-0000-00007D400000}"/>
    <cellStyle name="Heading 3 2 3 3 4 5 2 2" xfId="16541" xr:uid="{00000000-0005-0000-0000-00007E400000}"/>
    <cellStyle name="Heading 3 2 3 3 4 5 2 2 2" xfId="16542" xr:uid="{00000000-0005-0000-0000-00007F400000}"/>
    <cellStyle name="Heading 3 2 3 3 4 5 2 2 2 2" xfId="16543" xr:uid="{00000000-0005-0000-0000-000080400000}"/>
    <cellStyle name="Heading 3 2 3 3 4 5 2 2 3" xfId="16544" xr:uid="{00000000-0005-0000-0000-000081400000}"/>
    <cellStyle name="Heading 3 2 3 3 4 5 2 2 3 2" xfId="16545" xr:uid="{00000000-0005-0000-0000-000082400000}"/>
    <cellStyle name="Heading 3 2 3 3 4 5 2 2 4" xfId="16546" xr:uid="{00000000-0005-0000-0000-000083400000}"/>
    <cellStyle name="Heading 3 2 3 3 4 5 2 2 4 2" xfId="16547" xr:uid="{00000000-0005-0000-0000-000084400000}"/>
    <cellStyle name="Heading 3 2 3 3 4 5 2 2 5" xfId="16548" xr:uid="{00000000-0005-0000-0000-000085400000}"/>
    <cellStyle name="Heading 3 2 3 3 4 5 2 2 6" xfId="16549" xr:uid="{00000000-0005-0000-0000-000086400000}"/>
    <cellStyle name="Heading 3 2 3 3 4 5 2 2 7" xfId="16550" xr:uid="{00000000-0005-0000-0000-000087400000}"/>
    <cellStyle name="Heading 3 2 3 3 4 5 2 3" xfId="16551" xr:uid="{00000000-0005-0000-0000-000088400000}"/>
    <cellStyle name="Heading 3 2 3 3 4 5 2 3 2" xfId="16552" xr:uid="{00000000-0005-0000-0000-000089400000}"/>
    <cellStyle name="Heading 3 2 3 3 4 5 2 3 2 2" xfId="16553" xr:uid="{00000000-0005-0000-0000-00008A400000}"/>
    <cellStyle name="Heading 3 2 3 3 4 5 2 3 3" xfId="16554" xr:uid="{00000000-0005-0000-0000-00008B400000}"/>
    <cellStyle name="Heading 3 2 3 3 4 5 2 3 3 2" xfId="16555" xr:uid="{00000000-0005-0000-0000-00008C400000}"/>
    <cellStyle name="Heading 3 2 3 3 4 5 2 3 4" xfId="16556" xr:uid="{00000000-0005-0000-0000-00008D400000}"/>
    <cellStyle name="Heading 3 2 3 3 4 5 2 3 4 2" xfId="16557" xr:uid="{00000000-0005-0000-0000-00008E400000}"/>
    <cellStyle name="Heading 3 2 3 3 4 5 2 3 5" xfId="16558" xr:uid="{00000000-0005-0000-0000-00008F400000}"/>
    <cellStyle name="Heading 3 2 3 3 4 5 2 3 6" xfId="16559" xr:uid="{00000000-0005-0000-0000-000090400000}"/>
    <cellStyle name="Heading 3 2 3 3 4 5 2 3 7" xfId="16560" xr:uid="{00000000-0005-0000-0000-000091400000}"/>
    <cellStyle name="Heading 3 2 3 3 4 5 2 4" xfId="16561" xr:uid="{00000000-0005-0000-0000-000092400000}"/>
    <cellStyle name="Heading 3 2 3 3 4 5 2 4 2" xfId="16562" xr:uid="{00000000-0005-0000-0000-000093400000}"/>
    <cellStyle name="Heading 3 2 3 3 4 5 2 4 2 2" xfId="16563" xr:uid="{00000000-0005-0000-0000-000094400000}"/>
    <cellStyle name="Heading 3 2 3 3 4 5 2 4 3" xfId="16564" xr:uid="{00000000-0005-0000-0000-000095400000}"/>
    <cellStyle name="Heading 3 2 3 3 4 5 2 4 3 2" xfId="16565" xr:uid="{00000000-0005-0000-0000-000096400000}"/>
    <cellStyle name="Heading 3 2 3 3 4 5 2 4 4" xfId="16566" xr:uid="{00000000-0005-0000-0000-000097400000}"/>
    <cellStyle name="Heading 3 2 3 3 4 5 2 4 5" xfId="16567" xr:uid="{00000000-0005-0000-0000-000098400000}"/>
    <cellStyle name="Heading 3 2 3 3 4 5 2 4 6" xfId="16568" xr:uid="{00000000-0005-0000-0000-000099400000}"/>
    <cellStyle name="Heading 3 2 3 3 4 5 2 5" xfId="16569" xr:uid="{00000000-0005-0000-0000-00009A400000}"/>
    <cellStyle name="Heading 3 2 3 3 4 5 2 5 2" xfId="16570" xr:uid="{00000000-0005-0000-0000-00009B400000}"/>
    <cellStyle name="Heading 3 2 3 3 4 5 3" xfId="16571" xr:uid="{00000000-0005-0000-0000-00009C400000}"/>
    <cellStyle name="Heading 3 2 3 3 4 5 3 2" xfId="16572" xr:uid="{00000000-0005-0000-0000-00009D400000}"/>
    <cellStyle name="Heading 3 2 3 3 4 5 3 2 2" xfId="16573" xr:uid="{00000000-0005-0000-0000-00009E400000}"/>
    <cellStyle name="Heading 3 2 3 3 4 5 3 3" xfId="16574" xr:uid="{00000000-0005-0000-0000-00009F400000}"/>
    <cellStyle name="Heading 3 2 3 3 4 5 3 3 2" xfId="16575" xr:uid="{00000000-0005-0000-0000-0000A0400000}"/>
    <cellStyle name="Heading 3 2 3 3 4 5 3 4" xfId="16576" xr:uid="{00000000-0005-0000-0000-0000A1400000}"/>
    <cellStyle name="Heading 3 2 3 3 4 5 3 4 2" xfId="16577" xr:uid="{00000000-0005-0000-0000-0000A2400000}"/>
    <cellStyle name="Heading 3 2 3 3 4 5 3 5" xfId="16578" xr:uid="{00000000-0005-0000-0000-0000A3400000}"/>
    <cellStyle name="Heading 3 2 3 3 4 5 3 6" xfId="16579" xr:uid="{00000000-0005-0000-0000-0000A4400000}"/>
    <cellStyle name="Heading 3 2 3 3 4 5 3 7" xfId="16580" xr:uid="{00000000-0005-0000-0000-0000A5400000}"/>
    <cellStyle name="Heading 3 2 3 3 4 5 4" xfId="16581" xr:uid="{00000000-0005-0000-0000-0000A6400000}"/>
    <cellStyle name="Heading 3 2 3 3 4 5 4 2" xfId="16582" xr:uid="{00000000-0005-0000-0000-0000A7400000}"/>
    <cellStyle name="Heading 3 2 3 3 4 5 4 2 2" xfId="16583" xr:uid="{00000000-0005-0000-0000-0000A8400000}"/>
    <cellStyle name="Heading 3 2 3 3 4 5 4 3" xfId="16584" xr:uid="{00000000-0005-0000-0000-0000A9400000}"/>
    <cellStyle name="Heading 3 2 3 3 4 5 4 3 2" xfId="16585" xr:uid="{00000000-0005-0000-0000-0000AA400000}"/>
    <cellStyle name="Heading 3 2 3 3 4 5 4 4" xfId="16586" xr:uid="{00000000-0005-0000-0000-0000AB400000}"/>
    <cellStyle name="Heading 3 2 3 3 4 5 4 4 2" xfId="16587" xr:uid="{00000000-0005-0000-0000-0000AC400000}"/>
    <cellStyle name="Heading 3 2 3 3 4 5 4 5" xfId="16588" xr:uid="{00000000-0005-0000-0000-0000AD400000}"/>
    <cellStyle name="Heading 3 2 3 3 4 5 4 6" xfId="16589" xr:uid="{00000000-0005-0000-0000-0000AE400000}"/>
    <cellStyle name="Heading 3 2 3 3 4 5 4 7" xfId="16590" xr:uid="{00000000-0005-0000-0000-0000AF400000}"/>
    <cellStyle name="Heading 3 2 3 3 4 5 5" xfId="16591" xr:uid="{00000000-0005-0000-0000-0000B0400000}"/>
    <cellStyle name="Heading 3 2 3 3 4 5 5 2" xfId="16592" xr:uid="{00000000-0005-0000-0000-0000B1400000}"/>
    <cellStyle name="Heading 3 2 3 3 4 5 5 2 2" xfId="16593" xr:uid="{00000000-0005-0000-0000-0000B2400000}"/>
    <cellStyle name="Heading 3 2 3 3 4 5 5 3" xfId="16594" xr:uid="{00000000-0005-0000-0000-0000B3400000}"/>
    <cellStyle name="Heading 3 2 3 3 4 5 5 3 2" xfId="16595" xr:uid="{00000000-0005-0000-0000-0000B4400000}"/>
    <cellStyle name="Heading 3 2 3 3 4 5 5 4" xfId="16596" xr:uid="{00000000-0005-0000-0000-0000B5400000}"/>
    <cellStyle name="Heading 3 2 3 3 4 5 5 5" xfId="16597" xr:uid="{00000000-0005-0000-0000-0000B6400000}"/>
    <cellStyle name="Heading 3 2 3 3 4 5 5 6" xfId="16598" xr:uid="{00000000-0005-0000-0000-0000B7400000}"/>
    <cellStyle name="Heading 3 2 3 3 4 5 6" xfId="16599" xr:uid="{00000000-0005-0000-0000-0000B8400000}"/>
    <cellStyle name="Heading 3 2 3 3 4 5 6 2" xfId="16600" xr:uid="{00000000-0005-0000-0000-0000B9400000}"/>
    <cellStyle name="Heading 3 2 3 3 4 6" xfId="16601" xr:uid="{00000000-0005-0000-0000-0000BA400000}"/>
    <cellStyle name="Heading 3 2 3 3 4 6 2" xfId="16602" xr:uid="{00000000-0005-0000-0000-0000BB400000}"/>
    <cellStyle name="Heading 3 2 3 3 4 6 2 2" xfId="16603" xr:uid="{00000000-0005-0000-0000-0000BC400000}"/>
    <cellStyle name="Heading 3 2 3 3 4 6 2 2 2" xfId="16604" xr:uid="{00000000-0005-0000-0000-0000BD400000}"/>
    <cellStyle name="Heading 3 2 3 3 4 6 2 2 2 2" xfId="16605" xr:uid="{00000000-0005-0000-0000-0000BE400000}"/>
    <cellStyle name="Heading 3 2 3 3 4 6 2 2 3" xfId="16606" xr:uid="{00000000-0005-0000-0000-0000BF400000}"/>
    <cellStyle name="Heading 3 2 3 3 4 6 2 2 3 2" xfId="16607" xr:uid="{00000000-0005-0000-0000-0000C0400000}"/>
    <cellStyle name="Heading 3 2 3 3 4 6 2 2 4" xfId="16608" xr:uid="{00000000-0005-0000-0000-0000C1400000}"/>
    <cellStyle name="Heading 3 2 3 3 4 6 2 2 4 2" xfId="16609" xr:uid="{00000000-0005-0000-0000-0000C2400000}"/>
    <cellStyle name="Heading 3 2 3 3 4 6 2 2 5" xfId="16610" xr:uid="{00000000-0005-0000-0000-0000C3400000}"/>
    <cellStyle name="Heading 3 2 3 3 4 6 2 2 6" xfId="16611" xr:uid="{00000000-0005-0000-0000-0000C4400000}"/>
    <cellStyle name="Heading 3 2 3 3 4 6 2 2 7" xfId="16612" xr:uid="{00000000-0005-0000-0000-0000C5400000}"/>
    <cellStyle name="Heading 3 2 3 3 4 6 2 3" xfId="16613" xr:uid="{00000000-0005-0000-0000-0000C6400000}"/>
    <cellStyle name="Heading 3 2 3 3 4 6 2 3 2" xfId="16614" xr:uid="{00000000-0005-0000-0000-0000C7400000}"/>
    <cellStyle name="Heading 3 2 3 3 4 6 2 3 2 2" xfId="16615" xr:uid="{00000000-0005-0000-0000-0000C8400000}"/>
    <cellStyle name="Heading 3 2 3 3 4 6 2 3 3" xfId="16616" xr:uid="{00000000-0005-0000-0000-0000C9400000}"/>
    <cellStyle name="Heading 3 2 3 3 4 6 2 3 3 2" xfId="16617" xr:uid="{00000000-0005-0000-0000-0000CA400000}"/>
    <cellStyle name="Heading 3 2 3 3 4 6 2 3 4" xfId="16618" xr:uid="{00000000-0005-0000-0000-0000CB400000}"/>
    <cellStyle name="Heading 3 2 3 3 4 6 2 3 4 2" xfId="16619" xr:uid="{00000000-0005-0000-0000-0000CC400000}"/>
    <cellStyle name="Heading 3 2 3 3 4 6 2 3 5" xfId="16620" xr:uid="{00000000-0005-0000-0000-0000CD400000}"/>
    <cellStyle name="Heading 3 2 3 3 4 6 2 3 6" xfId="16621" xr:uid="{00000000-0005-0000-0000-0000CE400000}"/>
    <cellStyle name="Heading 3 2 3 3 4 6 2 3 7" xfId="16622" xr:uid="{00000000-0005-0000-0000-0000CF400000}"/>
    <cellStyle name="Heading 3 2 3 3 4 6 2 4" xfId="16623" xr:uid="{00000000-0005-0000-0000-0000D0400000}"/>
    <cellStyle name="Heading 3 2 3 3 4 6 2 4 2" xfId="16624" xr:uid="{00000000-0005-0000-0000-0000D1400000}"/>
    <cellStyle name="Heading 3 2 3 3 4 6 2 4 2 2" xfId="16625" xr:uid="{00000000-0005-0000-0000-0000D2400000}"/>
    <cellStyle name="Heading 3 2 3 3 4 6 2 4 3" xfId="16626" xr:uid="{00000000-0005-0000-0000-0000D3400000}"/>
    <cellStyle name="Heading 3 2 3 3 4 6 2 4 3 2" xfId="16627" xr:uid="{00000000-0005-0000-0000-0000D4400000}"/>
    <cellStyle name="Heading 3 2 3 3 4 6 2 4 4" xfId="16628" xr:uid="{00000000-0005-0000-0000-0000D5400000}"/>
    <cellStyle name="Heading 3 2 3 3 4 6 2 4 5" xfId="16629" xr:uid="{00000000-0005-0000-0000-0000D6400000}"/>
    <cellStyle name="Heading 3 2 3 3 4 6 2 4 6" xfId="16630" xr:uid="{00000000-0005-0000-0000-0000D7400000}"/>
    <cellStyle name="Heading 3 2 3 3 4 6 2 5" xfId="16631" xr:uid="{00000000-0005-0000-0000-0000D8400000}"/>
    <cellStyle name="Heading 3 2 3 3 4 6 2 5 2" xfId="16632" xr:uid="{00000000-0005-0000-0000-0000D9400000}"/>
    <cellStyle name="Heading 3 2 3 3 4 6 3" xfId="16633" xr:uid="{00000000-0005-0000-0000-0000DA400000}"/>
    <cellStyle name="Heading 3 2 3 3 4 6 3 2" xfId="16634" xr:uid="{00000000-0005-0000-0000-0000DB400000}"/>
    <cellStyle name="Heading 3 2 3 3 4 6 3 2 2" xfId="16635" xr:uid="{00000000-0005-0000-0000-0000DC400000}"/>
    <cellStyle name="Heading 3 2 3 3 4 6 3 3" xfId="16636" xr:uid="{00000000-0005-0000-0000-0000DD400000}"/>
    <cellStyle name="Heading 3 2 3 3 4 6 3 3 2" xfId="16637" xr:uid="{00000000-0005-0000-0000-0000DE400000}"/>
    <cellStyle name="Heading 3 2 3 3 4 6 3 4" xfId="16638" xr:uid="{00000000-0005-0000-0000-0000DF400000}"/>
    <cellStyle name="Heading 3 2 3 3 4 6 3 4 2" xfId="16639" xr:uid="{00000000-0005-0000-0000-0000E0400000}"/>
    <cellStyle name="Heading 3 2 3 3 4 6 3 5" xfId="16640" xr:uid="{00000000-0005-0000-0000-0000E1400000}"/>
    <cellStyle name="Heading 3 2 3 3 4 6 3 6" xfId="16641" xr:uid="{00000000-0005-0000-0000-0000E2400000}"/>
    <cellStyle name="Heading 3 2 3 3 4 6 3 7" xfId="16642" xr:uid="{00000000-0005-0000-0000-0000E3400000}"/>
    <cellStyle name="Heading 3 2 3 3 4 6 4" xfId="16643" xr:uid="{00000000-0005-0000-0000-0000E4400000}"/>
    <cellStyle name="Heading 3 2 3 3 4 6 4 2" xfId="16644" xr:uid="{00000000-0005-0000-0000-0000E5400000}"/>
    <cellStyle name="Heading 3 2 3 3 4 6 4 2 2" xfId="16645" xr:uid="{00000000-0005-0000-0000-0000E6400000}"/>
    <cellStyle name="Heading 3 2 3 3 4 6 4 3" xfId="16646" xr:uid="{00000000-0005-0000-0000-0000E7400000}"/>
    <cellStyle name="Heading 3 2 3 3 4 6 4 3 2" xfId="16647" xr:uid="{00000000-0005-0000-0000-0000E8400000}"/>
    <cellStyle name="Heading 3 2 3 3 4 6 4 4" xfId="16648" xr:uid="{00000000-0005-0000-0000-0000E9400000}"/>
    <cellStyle name="Heading 3 2 3 3 4 6 4 4 2" xfId="16649" xr:uid="{00000000-0005-0000-0000-0000EA400000}"/>
    <cellStyle name="Heading 3 2 3 3 4 6 4 5" xfId="16650" xr:uid="{00000000-0005-0000-0000-0000EB400000}"/>
    <cellStyle name="Heading 3 2 3 3 4 6 4 6" xfId="16651" xr:uid="{00000000-0005-0000-0000-0000EC400000}"/>
    <cellStyle name="Heading 3 2 3 3 4 6 4 7" xfId="16652" xr:uid="{00000000-0005-0000-0000-0000ED400000}"/>
    <cellStyle name="Heading 3 2 3 3 4 6 5" xfId="16653" xr:uid="{00000000-0005-0000-0000-0000EE400000}"/>
    <cellStyle name="Heading 3 2 3 3 4 6 5 2" xfId="16654" xr:uid="{00000000-0005-0000-0000-0000EF400000}"/>
    <cellStyle name="Heading 3 2 3 3 4 6 5 2 2" xfId="16655" xr:uid="{00000000-0005-0000-0000-0000F0400000}"/>
    <cellStyle name="Heading 3 2 3 3 4 6 5 3" xfId="16656" xr:uid="{00000000-0005-0000-0000-0000F1400000}"/>
    <cellStyle name="Heading 3 2 3 3 4 6 5 3 2" xfId="16657" xr:uid="{00000000-0005-0000-0000-0000F2400000}"/>
    <cellStyle name="Heading 3 2 3 3 4 6 5 4" xfId="16658" xr:uid="{00000000-0005-0000-0000-0000F3400000}"/>
    <cellStyle name="Heading 3 2 3 3 4 6 5 5" xfId="16659" xr:uid="{00000000-0005-0000-0000-0000F4400000}"/>
    <cellStyle name="Heading 3 2 3 3 4 6 5 6" xfId="16660" xr:uid="{00000000-0005-0000-0000-0000F5400000}"/>
    <cellStyle name="Heading 3 2 3 3 4 6 6" xfId="16661" xr:uid="{00000000-0005-0000-0000-0000F6400000}"/>
    <cellStyle name="Heading 3 2 3 3 4 6 6 2" xfId="16662" xr:uid="{00000000-0005-0000-0000-0000F7400000}"/>
    <cellStyle name="Heading 3 2 3 3 4 7" xfId="16663" xr:uid="{00000000-0005-0000-0000-0000F8400000}"/>
    <cellStyle name="Heading 3 2 3 3 4 7 2" xfId="16664" xr:uid="{00000000-0005-0000-0000-0000F9400000}"/>
    <cellStyle name="Heading 3 2 3 3 4 7 2 2" xfId="16665" xr:uid="{00000000-0005-0000-0000-0000FA400000}"/>
    <cellStyle name="Heading 3 2 3 3 4 7 2 2 2" xfId="16666" xr:uid="{00000000-0005-0000-0000-0000FB400000}"/>
    <cellStyle name="Heading 3 2 3 3 4 7 2 3" xfId="16667" xr:uid="{00000000-0005-0000-0000-0000FC400000}"/>
    <cellStyle name="Heading 3 2 3 3 4 7 2 3 2" xfId="16668" xr:uid="{00000000-0005-0000-0000-0000FD400000}"/>
    <cellStyle name="Heading 3 2 3 3 4 7 2 4" xfId="16669" xr:uid="{00000000-0005-0000-0000-0000FE400000}"/>
    <cellStyle name="Heading 3 2 3 3 4 7 2 4 2" xfId="16670" xr:uid="{00000000-0005-0000-0000-0000FF400000}"/>
    <cellStyle name="Heading 3 2 3 3 4 7 2 5" xfId="16671" xr:uid="{00000000-0005-0000-0000-000000410000}"/>
    <cellStyle name="Heading 3 2 3 3 4 7 2 6" xfId="16672" xr:uid="{00000000-0005-0000-0000-000001410000}"/>
    <cellStyle name="Heading 3 2 3 3 4 7 2 7" xfId="16673" xr:uid="{00000000-0005-0000-0000-000002410000}"/>
    <cellStyle name="Heading 3 2 3 3 4 7 3" xfId="16674" xr:uid="{00000000-0005-0000-0000-000003410000}"/>
    <cellStyle name="Heading 3 2 3 3 4 7 3 2" xfId="16675" xr:uid="{00000000-0005-0000-0000-000004410000}"/>
    <cellStyle name="Heading 3 2 3 3 4 7 3 2 2" xfId="16676" xr:uid="{00000000-0005-0000-0000-000005410000}"/>
    <cellStyle name="Heading 3 2 3 3 4 7 3 3" xfId="16677" xr:uid="{00000000-0005-0000-0000-000006410000}"/>
    <cellStyle name="Heading 3 2 3 3 4 7 3 3 2" xfId="16678" xr:uid="{00000000-0005-0000-0000-000007410000}"/>
    <cellStyle name="Heading 3 2 3 3 4 7 3 4" xfId="16679" xr:uid="{00000000-0005-0000-0000-000008410000}"/>
    <cellStyle name="Heading 3 2 3 3 4 7 3 4 2" xfId="16680" xr:uid="{00000000-0005-0000-0000-000009410000}"/>
    <cellStyle name="Heading 3 2 3 3 4 7 3 5" xfId="16681" xr:uid="{00000000-0005-0000-0000-00000A410000}"/>
    <cellStyle name="Heading 3 2 3 3 4 7 3 6" xfId="16682" xr:uid="{00000000-0005-0000-0000-00000B410000}"/>
    <cellStyle name="Heading 3 2 3 3 4 7 3 7" xfId="16683" xr:uid="{00000000-0005-0000-0000-00000C410000}"/>
    <cellStyle name="Heading 3 2 3 3 4 7 4" xfId="16684" xr:uid="{00000000-0005-0000-0000-00000D410000}"/>
    <cellStyle name="Heading 3 2 3 3 4 7 4 2" xfId="16685" xr:uid="{00000000-0005-0000-0000-00000E410000}"/>
    <cellStyle name="Heading 3 2 3 3 4 7 4 2 2" xfId="16686" xr:uid="{00000000-0005-0000-0000-00000F410000}"/>
    <cellStyle name="Heading 3 2 3 3 4 7 4 3" xfId="16687" xr:uid="{00000000-0005-0000-0000-000010410000}"/>
    <cellStyle name="Heading 3 2 3 3 4 7 4 3 2" xfId="16688" xr:uid="{00000000-0005-0000-0000-000011410000}"/>
    <cellStyle name="Heading 3 2 3 3 4 7 4 4" xfId="16689" xr:uid="{00000000-0005-0000-0000-000012410000}"/>
    <cellStyle name="Heading 3 2 3 3 4 7 4 5" xfId="16690" xr:uid="{00000000-0005-0000-0000-000013410000}"/>
    <cellStyle name="Heading 3 2 3 3 4 7 4 6" xfId="16691" xr:uid="{00000000-0005-0000-0000-000014410000}"/>
    <cellStyle name="Heading 3 2 3 3 4 7 5" xfId="16692" xr:uid="{00000000-0005-0000-0000-000015410000}"/>
    <cellStyle name="Heading 3 2 3 3 4 7 5 2" xfId="16693" xr:uid="{00000000-0005-0000-0000-000016410000}"/>
    <cellStyle name="Heading 3 2 3 3 4 8" xfId="16694" xr:uid="{00000000-0005-0000-0000-000017410000}"/>
    <cellStyle name="Heading 3 2 3 3 4 8 2" xfId="16695" xr:uid="{00000000-0005-0000-0000-000018410000}"/>
    <cellStyle name="Heading 3 2 3 3 4 8 2 2" xfId="16696" xr:uid="{00000000-0005-0000-0000-000019410000}"/>
    <cellStyle name="Heading 3 2 3 3 4 8 3" xfId="16697" xr:uid="{00000000-0005-0000-0000-00001A410000}"/>
    <cellStyle name="Heading 3 2 3 3 4 8 3 2" xfId="16698" xr:uid="{00000000-0005-0000-0000-00001B410000}"/>
    <cellStyle name="Heading 3 2 3 3 4 8 4" xfId="16699" xr:uid="{00000000-0005-0000-0000-00001C410000}"/>
    <cellStyle name="Heading 3 2 3 3 4 8 4 2" xfId="16700" xr:uid="{00000000-0005-0000-0000-00001D410000}"/>
    <cellStyle name="Heading 3 2 3 3 4 8 5" xfId="16701" xr:uid="{00000000-0005-0000-0000-00001E410000}"/>
    <cellStyle name="Heading 3 2 3 3 4 8 6" xfId="16702" xr:uid="{00000000-0005-0000-0000-00001F410000}"/>
    <cellStyle name="Heading 3 2 3 3 4 8 7" xfId="16703" xr:uid="{00000000-0005-0000-0000-000020410000}"/>
    <cellStyle name="Heading 3 2 3 3 4 9" xfId="16704" xr:uid="{00000000-0005-0000-0000-000021410000}"/>
    <cellStyle name="Heading 3 2 3 3 4 9 2" xfId="16705" xr:uid="{00000000-0005-0000-0000-000022410000}"/>
    <cellStyle name="Heading 3 2 3 3 4 9 2 2" xfId="16706" xr:uid="{00000000-0005-0000-0000-000023410000}"/>
    <cellStyle name="Heading 3 2 3 3 4 9 3" xfId="16707" xr:uid="{00000000-0005-0000-0000-000024410000}"/>
    <cellStyle name="Heading 3 2 3 3 4 9 3 2" xfId="16708" xr:uid="{00000000-0005-0000-0000-000025410000}"/>
    <cellStyle name="Heading 3 2 3 3 4 9 4" xfId="16709" xr:uid="{00000000-0005-0000-0000-000026410000}"/>
    <cellStyle name="Heading 3 2 3 3 4 9 4 2" xfId="16710" xr:uid="{00000000-0005-0000-0000-000027410000}"/>
    <cellStyle name="Heading 3 2 3 3 4 9 5" xfId="16711" xr:uid="{00000000-0005-0000-0000-000028410000}"/>
    <cellStyle name="Heading 3 2 3 3 4 9 6" xfId="16712" xr:uid="{00000000-0005-0000-0000-000029410000}"/>
    <cellStyle name="Heading 3 2 3 3 4 9 7" xfId="16713" xr:uid="{00000000-0005-0000-0000-00002A410000}"/>
    <cellStyle name="Heading 3 2 3 3 5" xfId="16714" xr:uid="{00000000-0005-0000-0000-00002B410000}"/>
    <cellStyle name="Heading 3 2 3 3 5 2" xfId="16715" xr:uid="{00000000-0005-0000-0000-00002C410000}"/>
    <cellStyle name="Heading 3 2 3 3 5 2 2" xfId="16716" xr:uid="{00000000-0005-0000-0000-00002D410000}"/>
    <cellStyle name="Heading 3 2 3 3 5 2 2 2" xfId="16717" xr:uid="{00000000-0005-0000-0000-00002E410000}"/>
    <cellStyle name="Heading 3 2 3 3 5 2 2 2 2" xfId="16718" xr:uid="{00000000-0005-0000-0000-00002F410000}"/>
    <cellStyle name="Heading 3 2 3 3 5 2 2 3" xfId="16719" xr:uid="{00000000-0005-0000-0000-000030410000}"/>
    <cellStyle name="Heading 3 2 3 3 5 2 2 3 2" xfId="16720" xr:uid="{00000000-0005-0000-0000-000031410000}"/>
    <cellStyle name="Heading 3 2 3 3 5 2 2 4" xfId="16721" xr:uid="{00000000-0005-0000-0000-000032410000}"/>
    <cellStyle name="Heading 3 2 3 3 5 2 2 4 2" xfId="16722" xr:uid="{00000000-0005-0000-0000-000033410000}"/>
    <cellStyle name="Heading 3 2 3 3 5 2 2 5" xfId="16723" xr:uid="{00000000-0005-0000-0000-000034410000}"/>
    <cellStyle name="Heading 3 2 3 3 5 2 2 6" xfId="16724" xr:uid="{00000000-0005-0000-0000-000035410000}"/>
    <cellStyle name="Heading 3 2 3 3 5 2 2 7" xfId="16725" xr:uid="{00000000-0005-0000-0000-000036410000}"/>
    <cellStyle name="Heading 3 2 3 3 5 2 3" xfId="16726" xr:uid="{00000000-0005-0000-0000-000037410000}"/>
    <cellStyle name="Heading 3 2 3 3 5 2 3 2" xfId="16727" xr:uid="{00000000-0005-0000-0000-000038410000}"/>
    <cellStyle name="Heading 3 2 3 3 5 2 3 2 2" xfId="16728" xr:uid="{00000000-0005-0000-0000-000039410000}"/>
    <cellStyle name="Heading 3 2 3 3 5 2 3 3" xfId="16729" xr:uid="{00000000-0005-0000-0000-00003A410000}"/>
    <cellStyle name="Heading 3 2 3 3 5 2 3 3 2" xfId="16730" xr:uid="{00000000-0005-0000-0000-00003B410000}"/>
    <cellStyle name="Heading 3 2 3 3 5 2 3 4" xfId="16731" xr:uid="{00000000-0005-0000-0000-00003C410000}"/>
    <cellStyle name="Heading 3 2 3 3 5 2 3 4 2" xfId="16732" xr:uid="{00000000-0005-0000-0000-00003D410000}"/>
    <cellStyle name="Heading 3 2 3 3 5 2 3 5" xfId="16733" xr:uid="{00000000-0005-0000-0000-00003E410000}"/>
    <cellStyle name="Heading 3 2 3 3 5 2 3 6" xfId="16734" xr:uid="{00000000-0005-0000-0000-00003F410000}"/>
    <cellStyle name="Heading 3 2 3 3 5 2 3 7" xfId="16735" xr:uid="{00000000-0005-0000-0000-000040410000}"/>
    <cellStyle name="Heading 3 2 3 3 5 2 4" xfId="16736" xr:uid="{00000000-0005-0000-0000-000041410000}"/>
    <cellStyle name="Heading 3 2 3 3 5 2 4 2" xfId="16737" xr:uid="{00000000-0005-0000-0000-000042410000}"/>
    <cellStyle name="Heading 3 2 3 3 5 2 4 2 2" xfId="16738" xr:uid="{00000000-0005-0000-0000-000043410000}"/>
    <cellStyle name="Heading 3 2 3 3 5 2 4 3" xfId="16739" xr:uid="{00000000-0005-0000-0000-000044410000}"/>
    <cellStyle name="Heading 3 2 3 3 5 2 4 3 2" xfId="16740" xr:uid="{00000000-0005-0000-0000-000045410000}"/>
    <cellStyle name="Heading 3 2 3 3 5 2 4 4" xfId="16741" xr:uid="{00000000-0005-0000-0000-000046410000}"/>
    <cellStyle name="Heading 3 2 3 3 5 2 4 5" xfId="16742" xr:uid="{00000000-0005-0000-0000-000047410000}"/>
    <cellStyle name="Heading 3 2 3 3 5 2 4 6" xfId="16743" xr:uid="{00000000-0005-0000-0000-000048410000}"/>
    <cellStyle name="Heading 3 2 3 3 5 2 5" xfId="16744" xr:uid="{00000000-0005-0000-0000-000049410000}"/>
    <cellStyle name="Heading 3 2 3 3 5 2 5 2" xfId="16745" xr:uid="{00000000-0005-0000-0000-00004A410000}"/>
    <cellStyle name="Heading 3 2 3 3 5 3" xfId="16746" xr:uid="{00000000-0005-0000-0000-00004B410000}"/>
    <cellStyle name="Heading 3 2 3 3 5 3 2" xfId="16747" xr:uid="{00000000-0005-0000-0000-00004C410000}"/>
    <cellStyle name="Heading 3 2 3 3 5 3 2 2" xfId="16748" xr:uid="{00000000-0005-0000-0000-00004D410000}"/>
    <cellStyle name="Heading 3 2 3 3 5 3 3" xfId="16749" xr:uid="{00000000-0005-0000-0000-00004E410000}"/>
    <cellStyle name="Heading 3 2 3 3 5 3 3 2" xfId="16750" xr:uid="{00000000-0005-0000-0000-00004F410000}"/>
    <cellStyle name="Heading 3 2 3 3 5 3 4" xfId="16751" xr:uid="{00000000-0005-0000-0000-000050410000}"/>
    <cellStyle name="Heading 3 2 3 3 5 3 4 2" xfId="16752" xr:uid="{00000000-0005-0000-0000-000051410000}"/>
    <cellStyle name="Heading 3 2 3 3 5 3 5" xfId="16753" xr:uid="{00000000-0005-0000-0000-000052410000}"/>
    <cellStyle name="Heading 3 2 3 3 5 3 6" xfId="16754" xr:uid="{00000000-0005-0000-0000-000053410000}"/>
    <cellStyle name="Heading 3 2 3 3 5 3 7" xfId="16755" xr:uid="{00000000-0005-0000-0000-000054410000}"/>
    <cellStyle name="Heading 3 2 3 3 5 4" xfId="16756" xr:uid="{00000000-0005-0000-0000-000055410000}"/>
    <cellStyle name="Heading 3 2 3 3 5 4 2" xfId="16757" xr:uid="{00000000-0005-0000-0000-000056410000}"/>
    <cellStyle name="Heading 3 2 3 3 5 4 2 2" xfId="16758" xr:uid="{00000000-0005-0000-0000-000057410000}"/>
    <cellStyle name="Heading 3 2 3 3 5 4 3" xfId="16759" xr:uid="{00000000-0005-0000-0000-000058410000}"/>
    <cellStyle name="Heading 3 2 3 3 5 4 3 2" xfId="16760" xr:uid="{00000000-0005-0000-0000-000059410000}"/>
    <cellStyle name="Heading 3 2 3 3 5 4 4" xfId="16761" xr:uid="{00000000-0005-0000-0000-00005A410000}"/>
    <cellStyle name="Heading 3 2 3 3 5 4 4 2" xfId="16762" xr:uid="{00000000-0005-0000-0000-00005B410000}"/>
    <cellStyle name="Heading 3 2 3 3 5 4 5" xfId="16763" xr:uid="{00000000-0005-0000-0000-00005C410000}"/>
    <cellStyle name="Heading 3 2 3 3 5 4 6" xfId="16764" xr:uid="{00000000-0005-0000-0000-00005D410000}"/>
    <cellStyle name="Heading 3 2 3 3 5 4 7" xfId="16765" xr:uid="{00000000-0005-0000-0000-00005E410000}"/>
    <cellStyle name="Heading 3 2 3 3 5 5" xfId="16766" xr:uid="{00000000-0005-0000-0000-00005F410000}"/>
    <cellStyle name="Heading 3 2 3 3 5 5 2" xfId="16767" xr:uid="{00000000-0005-0000-0000-000060410000}"/>
    <cellStyle name="Heading 3 2 3 3 5 5 2 2" xfId="16768" xr:uid="{00000000-0005-0000-0000-000061410000}"/>
    <cellStyle name="Heading 3 2 3 3 5 5 3" xfId="16769" xr:uid="{00000000-0005-0000-0000-000062410000}"/>
    <cellStyle name="Heading 3 2 3 3 5 5 3 2" xfId="16770" xr:uid="{00000000-0005-0000-0000-000063410000}"/>
    <cellStyle name="Heading 3 2 3 3 5 5 4" xfId="16771" xr:uid="{00000000-0005-0000-0000-000064410000}"/>
    <cellStyle name="Heading 3 2 3 3 5 5 5" xfId="16772" xr:uid="{00000000-0005-0000-0000-000065410000}"/>
    <cellStyle name="Heading 3 2 3 3 5 5 6" xfId="16773" xr:uid="{00000000-0005-0000-0000-000066410000}"/>
    <cellStyle name="Heading 3 2 3 3 5 6" xfId="16774" xr:uid="{00000000-0005-0000-0000-000067410000}"/>
    <cellStyle name="Heading 3 2 3 3 5 6 2" xfId="16775" xr:uid="{00000000-0005-0000-0000-000068410000}"/>
    <cellStyle name="Heading 3 2 3 3 6" xfId="16776" xr:uid="{00000000-0005-0000-0000-000069410000}"/>
    <cellStyle name="Heading 3 2 3 3 6 2" xfId="16777" xr:uid="{00000000-0005-0000-0000-00006A410000}"/>
    <cellStyle name="Heading 3 2 3 3 6 2 2" xfId="16778" xr:uid="{00000000-0005-0000-0000-00006B410000}"/>
    <cellStyle name="Heading 3 2 3 3 6 2 2 2" xfId="16779" xr:uid="{00000000-0005-0000-0000-00006C410000}"/>
    <cellStyle name="Heading 3 2 3 3 6 2 2 2 2" xfId="16780" xr:uid="{00000000-0005-0000-0000-00006D410000}"/>
    <cellStyle name="Heading 3 2 3 3 6 2 2 3" xfId="16781" xr:uid="{00000000-0005-0000-0000-00006E410000}"/>
    <cellStyle name="Heading 3 2 3 3 6 2 2 3 2" xfId="16782" xr:uid="{00000000-0005-0000-0000-00006F410000}"/>
    <cellStyle name="Heading 3 2 3 3 6 2 2 4" xfId="16783" xr:uid="{00000000-0005-0000-0000-000070410000}"/>
    <cellStyle name="Heading 3 2 3 3 6 2 2 4 2" xfId="16784" xr:uid="{00000000-0005-0000-0000-000071410000}"/>
    <cellStyle name="Heading 3 2 3 3 6 2 2 5" xfId="16785" xr:uid="{00000000-0005-0000-0000-000072410000}"/>
    <cellStyle name="Heading 3 2 3 3 6 2 2 6" xfId="16786" xr:uid="{00000000-0005-0000-0000-000073410000}"/>
    <cellStyle name="Heading 3 2 3 3 6 2 2 7" xfId="16787" xr:uid="{00000000-0005-0000-0000-000074410000}"/>
    <cellStyle name="Heading 3 2 3 3 6 2 3" xfId="16788" xr:uid="{00000000-0005-0000-0000-000075410000}"/>
    <cellStyle name="Heading 3 2 3 3 6 2 3 2" xfId="16789" xr:uid="{00000000-0005-0000-0000-000076410000}"/>
    <cellStyle name="Heading 3 2 3 3 6 2 3 2 2" xfId="16790" xr:uid="{00000000-0005-0000-0000-000077410000}"/>
    <cellStyle name="Heading 3 2 3 3 6 2 3 3" xfId="16791" xr:uid="{00000000-0005-0000-0000-000078410000}"/>
    <cellStyle name="Heading 3 2 3 3 6 2 3 3 2" xfId="16792" xr:uid="{00000000-0005-0000-0000-000079410000}"/>
    <cellStyle name="Heading 3 2 3 3 6 2 3 4" xfId="16793" xr:uid="{00000000-0005-0000-0000-00007A410000}"/>
    <cellStyle name="Heading 3 2 3 3 6 2 3 4 2" xfId="16794" xr:uid="{00000000-0005-0000-0000-00007B410000}"/>
    <cellStyle name="Heading 3 2 3 3 6 2 3 5" xfId="16795" xr:uid="{00000000-0005-0000-0000-00007C410000}"/>
    <cellStyle name="Heading 3 2 3 3 6 2 3 6" xfId="16796" xr:uid="{00000000-0005-0000-0000-00007D410000}"/>
    <cellStyle name="Heading 3 2 3 3 6 2 3 7" xfId="16797" xr:uid="{00000000-0005-0000-0000-00007E410000}"/>
    <cellStyle name="Heading 3 2 3 3 6 2 4" xfId="16798" xr:uid="{00000000-0005-0000-0000-00007F410000}"/>
    <cellStyle name="Heading 3 2 3 3 6 2 4 2" xfId="16799" xr:uid="{00000000-0005-0000-0000-000080410000}"/>
    <cellStyle name="Heading 3 2 3 3 6 2 4 2 2" xfId="16800" xr:uid="{00000000-0005-0000-0000-000081410000}"/>
    <cellStyle name="Heading 3 2 3 3 6 2 4 3" xfId="16801" xr:uid="{00000000-0005-0000-0000-000082410000}"/>
    <cellStyle name="Heading 3 2 3 3 6 2 4 3 2" xfId="16802" xr:uid="{00000000-0005-0000-0000-000083410000}"/>
    <cellStyle name="Heading 3 2 3 3 6 2 4 4" xfId="16803" xr:uid="{00000000-0005-0000-0000-000084410000}"/>
    <cellStyle name="Heading 3 2 3 3 6 2 4 5" xfId="16804" xr:uid="{00000000-0005-0000-0000-000085410000}"/>
    <cellStyle name="Heading 3 2 3 3 6 2 4 6" xfId="16805" xr:uid="{00000000-0005-0000-0000-000086410000}"/>
    <cellStyle name="Heading 3 2 3 3 6 2 5" xfId="16806" xr:uid="{00000000-0005-0000-0000-000087410000}"/>
    <cellStyle name="Heading 3 2 3 3 6 2 5 2" xfId="16807" xr:uid="{00000000-0005-0000-0000-000088410000}"/>
    <cellStyle name="Heading 3 2 3 3 6 3" xfId="16808" xr:uid="{00000000-0005-0000-0000-000089410000}"/>
    <cellStyle name="Heading 3 2 3 3 6 3 2" xfId="16809" xr:uid="{00000000-0005-0000-0000-00008A410000}"/>
    <cellStyle name="Heading 3 2 3 3 6 3 2 2" xfId="16810" xr:uid="{00000000-0005-0000-0000-00008B410000}"/>
    <cellStyle name="Heading 3 2 3 3 6 3 3" xfId="16811" xr:uid="{00000000-0005-0000-0000-00008C410000}"/>
    <cellStyle name="Heading 3 2 3 3 6 3 3 2" xfId="16812" xr:uid="{00000000-0005-0000-0000-00008D410000}"/>
    <cellStyle name="Heading 3 2 3 3 6 3 4" xfId="16813" xr:uid="{00000000-0005-0000-0000-00008E410000}"/>
    <cellStyle name="Heading 3 2 3 3 6 3 4 2" xfId="16814" xr:uid="{00000000-0005-0000-0000-00008F410000}"/>
    <cellStyle name="Heading 3 2 3 3 6 3 5" xfId="16815" xr:uid="{00000000-0005-0000-0000-000090410000}"/>
    <cellStyle name="Heading 3 2 3 3 6 3 6" xfId="16816" xr:uid="{00000000-0005-0000-0000-000091410000}"/>
    <cellStyle name="Heading 3 2 3 3 6 3 7" xfId="16817" xr:uid="{00000000-0005-0000-0000-000092410000}"/>
    <cellStyle name="Heading 3 2 3 3 6 4" xfId="16818" xr:uid="{00000000-0005-0000-0000-000093410000}"/>
    <cellStyle name="Heading 3 2 3 3 6 4 2" xfId="16819" xr:uid="{00000000-0005-0000-0000-000094410000}"/>
    <cellStyle name="Heading 3 2 3 3 6 4 2 2" xfId="16820" xr:uid="{00000000-0005-0000-0000-000095410000}"/>
    <cellStyle name="Heading 3 2 3 3 6 4 3" xfId="16821" xr:uid="{00000000-0005-0000-0000-000096410000}"/>
    <cellStyle name="Heading 3 2 3 3 6 4 3 2" xfId="16822" xr:uid="{00000000-0005-0000-0000-000097410000}"/>
    <cellStyle name="Heading 3 2 3 3 6 4 4" xfId="16823" xr:uid="{00000000-0005-0000-0000-000098410000}"/>
    <cellStyle name="Heading 3 2 3 3 6 4 4 2" xfId="16824" xr:uid="{00000000-0005-0000-0000-000099410000}"/>
    <cellStyle name="Heading 3 2 3 3 6 4 5" xfId="16825" xr:uid="{00000000-0005-0000-0000-00009A410000}"/>
    <cellStyle name="Heading 3 2 3 3 6 4 6" xfId="16826" xr:uid="{00000000-0005-0000-0000-00009B410000}"/>
    <cellStyle name="Heading 3 2 3 3 6 4 7" xfId="16827" xr:uid="{00000000-0005-0000-0000-00009C410000}"/>
    <cellStyle name="Heading 3 2 3 3 6 5" xfId="16828" xr:uid="{00000000-0005-0000-0000-00009D410000}"/>
    <cellStyle name="Heading 3 2 3 3 6 5 2" xfId="16829" xr:uid="{00000000-0005-0000-0000-00009E410000}"/>
    <cellStyle name="Heading 3 2 3 3 6 5 2 2" xfId="16830" xr:uid="{00000000-0005-0000-0000-00009F410000}"/>
    <cellStyle name="Heading 3 2 3 3 6 5 3" xfId="16831" xr:uid="{00000000-0005-0000-0000-0000A0410000}"/>
    <cellStyle name="Heading 3 2 3 3 6 5 3 2" xfId="16832" xr:uid="{00000000-0005-0000-0000-0000A1410000}"/>
    <cellStyle name="Heading 3 2 3 3 6 5 4" xfId="16833" xr:uid="{00000000-0005-0000-0000-0000A2410000}"/>
    <cellStyle name="Heading 3 2 3 3 6 5 5" xfId="16834" xr:uid="{00000000-0005-0000-0000-0000A3410000}"/>
    <cellStyle name="Heading 3 2 3 3 6 5 6" xfId="16835" xr:uid="{00000000-0005-0000-0000-0000A4410000}"/>
    <cellStyle name="Heading 3 2 3 3 6 6" xfId="16836" xr:uid="{00000000-0005-0000-0000-0000A5410000}"/>
    <cellStyle name="Heading 3 2 3 3 6 6 2" xfId="16837" xr:uid="{00000000-0005-0000-0000-0000A6410000}"/>
    <cellStyle name="Heading 3 2 3 3 7" xfId="16838" xr:uid="{00000000-0005-0000-0000-0000A7410000}"/>
    <cellStyle name="Heading 3 2 3 3 7 2" xfId="16839" xr:uid="{00000000-0005-0000-0000-0000A8410000}"/>
    <cellStyle name="Heading 3 2 3 3 7 2 2" xfId="16840" xr:uid="{00000000-0005-0000-0000-0000A9410000}"/>
    <cellStyle name="Heading 3 2 3 3 7 2 2 2" xfId="16841" xr:uid="{00000000-0005-0000-0000-0000AA410000}"/>
    <cellStyle name="Heading 3 2 3 3 7 2 2 2 2" xfId="16842" xr:uid="{00000000-0005-0000-0000-0000AB410000}"/>
    <cellStyle name="Heading 3 2 3 3 7 2 2 3" xfId="16843" xr:uid="{00000000-0005-0000-0000-0000AC410000}"/>
    <cellStyle name="Heading 3 2 3 3 7 2 2 3 2" xfId="16844" xr:uid="{00000000-0005-0000-0000-0000AD410000}"/>
    <cellStyle name="Heading 3 2 3 3 7 2 2 4" xfId="16845" xr:uid="{00000000-0005-0000-0000-0000AE410000}"/>
    <cellStyle name="Heading 3 2 3 3 7 2 2 4 2" xfId="16846" xr:uid="{00000000-0005-0000-0000-0000AF410000}"/>
    <cellStyle name="Heading 3 2 3 3 7 2 2 5" xfId="16847" xr:uid="{00000000-0005-0000-0000-0000B0410000}"/>
    <cellStyle name="Heading 3 2 3 3 7 2 2 6" xfId="16848" xr:uid="{00000000-0005-0000-0000-0000B1410000}"/>
    <cellStyle name="Heading 3 2 3 3 7 2 2 7" xfId="16849" xr:uid="{00000000-0005-0000-0000-0000B2410000}"/>
    <cellStyle name="Heading 3 2 3 3 7 2 3" xfId="16850" xr:uid="{00000000-0005-0000-0000-0000B3410000}"/>
    <cellStyle name="Heading 3 2 3 3 7 2 3 2" xfId="16851" xr:uid="{00000000-0005-0000-0000-0000B4410000}"/>
    <cellStyle name="Heading 3 2 3 3 7 2 3 2 2" xfId="16852" xr:uid="{00000000-0005-0000-0000-0000B5410000}"/>
    <cellStyle name="Heading 3 2 3 3 7 2 3 3" xfId="16853" xr:uid="{00000000-0005-0000-0000-0000B6410000}"/>
    <cellStyle name="Heading 3 2 3 3 7 2 3 3 2" xfId="16854" xr:uid="{00000000-0005-0000-0000-0000B7410000}"/>
    <cellStyle name="Heading 3 2 3 3 7 2 3 4" xfId="16855" xr:uid="{00000000-0005-0000-0000-0000B8410000}"/>
    <cellStyle name="Heading 3 2 3 3 7 2 3 4 2" xfId="16856" xr:uid="{00000000-0005-0000-0000-0000B9410000}"/>
    <cellStyle name="Heading 3 2 3 3 7 2 3 5" xfId="16857" xr:uid="{00000000-0005-0000-0000-0000BA410000}"/>
    <cellStyle name="Heading 3 2 3 3 7 2 3 6" xfId="16858" xr:uid="{00000000-0005-0000-0000-0000BB410000}"/>
    <cellStyle name="Heading 3 2 3 3 7 2 3 7" xfId="16859" xr:uid="{00000000-0005-0000-0000-0000BC410000}"/>
    <cellStyle name="Heading 3 2 3 3 7 2 4" xfId="16860" xr:uid="{00000000-0005-0000-0000-0000BD410000}"/>
    <cellStyle name="Heading 3 2 3 3 7 2 4 2" xfId="16861" xr:uid="{00000000-0005-0000-0000-0000BE410000}"/>
    <cellStyle name="Heading 3 2 3 3 7 2 4 2 2" xfId="16862" xr:uid="{00000000-0005-0000-0000-0000BF410000}"/>
    <cellStyle name="Heading 3 2 3 3 7 2 4 3" xfId="16863" xr:uid="{00000000-0005-0000-0000-0000C0410000}"/>
    <cellStyle name="Heading 3 2 3 3 7 2 4 3 2" xfId="16864" xr:uid="{00000000-0005-0000-0000-0000C1410000}"/>
    <cellStyle name="Heading 3 2 3 3 7 2 4 4" xfId="16865" xr:uid="{00000000-0005-0000-0000-0000C2410000}"/>
    <cellStyle name="Heading 3 2 3 3 7 2 4 5" xfId="16866" xr:uid="{00000000-0005-0000-0000-0000C3410000}"/>
    <cellStyle name="Heading 3 2 3 3 7 2 4 6" xfId="16867" xr:uid="{00000000-0005-0000-0000-0000C4410000}"/>
    <cellStyle name="Heading 3 2 3 3 7 2 5" xfId="16868" xr:uid="{00000000-0005-0000-0000-0000C5410000}"/>
    <cellStyle name="Heading 3 2 3 3 7 2 5 2" xfId="16869" xr:uid="{00000000-0005-0000-0000-0000C6410000}"/>
    <cellStyle name="Heading 3 2 3 3 7 3" xfId="16870" xr:uid="{00000000-0005-0000-0000-0000C7410000}"/>
    <cellStyle name="Heading 3 2 3 3 7 3 2" xfId="16871" xr:uid="{00000000-0005-0000-0000-0000C8410000}"/>
    <cellStyle name="Heading 3 2 3 3 7 3 2 2" xfId="16872" xr:uid="{00000000-0005-0000-0000-0000C9410000}"/>
    <cellStyle name="Heading 3 2 3 3 7 3 3" xfId="16873" xr:uid="{00000000-0005-0000-0000-0000CA410000}"/>
    <cellStyle name="Heading 3 2 3 3 7 3 3 2" xfId="16874" xr:uid="{00000000-0005-0000-0000-0000CB410000}"/>
    <cellStyle name="Heading 3 2 3 3 7 3 4" xfId="16875" xr:uid="{00000000-0005-0000-0000-0000CC410000}"/>
    <cellStyle name="Heading 3 2 3 3 7 3 4 2" xfId="16876" xr:uid="{00000000-0005-0000-0000-0000CD410000}"/>
    <cellStyle name="Heading 3 2 3 3 7 3 5" xfId="16877" xr:uid="{00000000-0005-0000-0000-0000CE410000}"/>
    <cellStyle name="Heading 3 2 3 3 7 3 6" xfId="16878" xr:uid="{00000000-0005-0000-0000-0000CF410000}"/>
    <cellStyle name="Heading 3 2 3 3 7 3 7" xfId="16879" xr:uid="{00000000-0005-0000-0000-0000D0410000}"/>
    <cellStyle name="Heading 3 2 3 3 7 4" xfId="16880" xr:uid="{00000000-0005-0000-0000-0000D1410000}"/>
    <cellStyle name="Heading 3 2 3 3 7 4 2" xfId="16881" xr:uid="{00000000-0005-0000-0000-0000D2410000}"/>
    <cellStyle name="Heading 3 2 3 3 7 4 2 2" xfId="16882" xr:uid="{00000000-0005-0000-0000-0000D3410000}"/>
    <cellStyle name="Heading 3 2 3 3 7 4 3" xfId="16883" xr:uid="{00000000-0005-0000-0000-0000D4410000}"/>
    <cellStyle name="Heading 3 2 3 3 7 4 3 2" xfId="16884" xr:uid="{00000000-0005-0000-0000-0000D5410000}"/>
    <cellStyle name="Heading 3 2 3 3 7 4 4" xfId="16885" xr:uid="{00000000-0005-0000-0000-0000D6410000}"/>
    <cellStyle name="Heading 3 2 3 3 7 4 4 2" xfId="16886" xr:uid="{00000000-0005-0000-0000-0000D7410000}"/>
    <cellStyle name="Heading 3 2 3 3 7 4 5" xfId="16887" xr:uid="{00000000-0005-0000-0000-0000D8410000}"/>
    <cellStyle name="Heading 3 2 3 3 7 4 6" xfId="16888" xr:uid="{00000000-0005-0000-0000-0000D9410000}"/>
    <cellStyle name="Heading 3 2 3 3 7 4 7" xfId="16889" xr:uid="{00000000-0005-0000-0000-0000DA410000}"/>
    <cellStyle name="Heading 3 2 3 3 7 5" xfId="16890" xr:uid="{00000000-0005-0000-0000-0000DB410000}"/>
    <cellStyle name="Heading 3 2 3 3 7 5 2" xfId="16891" xr:uid="{00000000-0005-0000-0000-0000DC410000}"/>
    <cellStyle name="Heading 3 2 3 3 7 5 2 2" xfId="16892" xr:uid="{00000000-0005-0000-0000-0000DD410000}"/>
    <cellStyle name="Heading 3 2 3 3 7 5 3" xfId="16893" xr:uid="{00000000-0005-0000-0000-0000DE410000}"/>
    <cellStyle name="Heading 3 2 3 3 7 5 3 2" xfId="16894" xr:uid="{00000000-0005-0000-0000-0000DF410000}"/>
    <cellStyle name="Heading 3 2 3 3 7 5 4" xfId="16895" xr:uid="{00000000-0005-0000-0000-0000E0410000}"/>
    <cellStyle name="Heading 3 2 3 3 7 5 5" xfId="16896" xr:uid="{00000000-0005-0000-0000-0000E1410000}"/>
    <cellStyle name="Heading 3 2 3 3 7 5 6" xfId="16897" xr:uid="{00000000-0005-0000-0000-0000E2410000}"/>
    <cellStyle name="Heading 3 2 3 3 7 6" xfId="16898" xr:uid="{00000000-0005-0000-0000-0000E3410000}"/>
    <cellStyle name="Heading 3 2 3 3 7 6 2" xfId="16899" xr:uid="{00000000-0005-0000-0000-0000E4410000}"/>
    <cellStyle name="Heading 3 2 3 3 8" xfId="16900" xr:uid="{00000000-0005-0000-0000-0000E5410000}"/>
    <cellStyle name="Heading 3 2 3 3 8 2" xfId="16901" xr:uid="{00000000-0005-0000-0000-0000E6410000}"/>
    <cellStyle name="Heading 3 2 3 3 8 2 2" xfId="16902" xr:uid="{00000000-0005-0000-0000-0000E7410000}"/>
    <cellStyle name="Heading 3 2 3 3 8 2 2 2" xfId="16903" xr:uid="{00000000-0005-0000-0000-0000E8410000}"/>
    <cellStyle name="Heading 3 2 3 3 8 2 2 2 2" xfId="16904" xr:uid="{00000000-0005-0000-0000-0000E9410000}"/>
    <cellStyle name="Heading 3 2 3 3 8 2 2 3" xfId="16905" xr:uid="{00000000-0005-0000-0000-0000EA410000}"/>
    <cellStyle name="Heading 3 2 3 3 8 2 2 3 2" xfId="16906" xr:uid="{00000000-0005-0000-0000-0000EB410000}"/>
    <cellStyle name="Heading 3 2 3 3 8 2 2 4" xfId="16907" xr:uid="{00000000-0005-0000-0000-0000EC410000}"/>
    <cellStyle name="Heading 3 2 3 3 8 2 2 4 2" xfId="16908" xr:uid="{00000000-0005-0000-0000-0000ED410000}"/>
    <cellStyle name="Heading 3 2 3 3 8 2 2 5" xfId="16909" xr:uid="{00000000-0005-0000-0000-0000EE410000}"/>
    <cellStyle name="Heading 3 2 3 3 8 2 2 6" xfId="16910" xr:uid="{00000000-0005-0000-0000-0000EF410000}"/>
    <cellStyle name="Heading 3 2 3 3 8 2 2 7" xfId="16911" xr:uid="{00000000-0005-0000-0000-0000F0410000}"/>
    <cellStyle name="Heading 3 2 3 3 8 2 3" xfId="16912" xr:uid="{00000000-0005-0000-0000-0000F1410000}"/>
    <cellStyle name="Heading 3 2 3 3 8 2 3 2" xfId="16913" xr:uid="{00000000-0005-0000-0000-0000F2410000}"/>
    <cellStyle name="Heading 3 2 3 3 8 2 3 2 2" xfId="16914" xr:uid="{00000000-0005-0000-0000-0000F3410000}"/>
    <cellStyle name="Heading 3 2 3 3 8 2 3 3" xfId="16915" xr:uid="{00000000-0005-0000-0000-0000F4410000}"/>
    <cellStyle name="Heading 3 2 3 3 8 2 3 3 2" xfId="16916" xr:uid="{00000000-0005-0000-0000-0000F5410000}"/>
    <cellStyle name="Heading 3 2 3 3 8 2 3 4" xfId="16917" xr:uid="{00000000-0005-0000-0000-0000F6410000}"/>
    <cellStyle name="Heading 3 2 3 3 8 2 3 4 2" xfId="16918" xr:uid="{00000000-0005-0000-0000-0000F7410000}"/>
    <cellStyle name="Heading 3 2 3 3 8 2 3 5" xfId="16919" xr:uid="{00000000-0005-0000-0000-0000F8410000}"/>
    <cellStyle name="Heading 3 2 3 3 8 2 3 6" xfId="16920" xr:uid="{00000000-0005-0000-0000-0000F9410000}"/>
    <cellStyle name="Heading 3 2 3 3 8 2 3 7" xfId="16921" xr:uid="{00000000-0005-0000-0000-0000FA410000}"/>
    <cellStyle name="Heading 3 2 3 3 8 2 4" xfId="16922" xr:uid="{00000000-0005-0000-0000-0000FB410000}"/>
    <cellStyle name="Heading 3 2 3 3 8 2 4 2" xfId="16923" xr:uid="{00000000-0005-0000-0000-0000FC410000}"/>
    <cellStyle name="Heading 3 2 3 3 8 2 4 2 2" xfId="16924" xr:uid="{00000000-0005-0000-0000-0000FD410000}"/>
    <cellStyle name="Heading 3 2 3 3 8 2 4 3" xfId="16925" xr:uid="{00000000-0005-0000-0000-0000FE410000}"/>
    <cellStyle name="Heading 3 2 3 3 8 2 4 3 2" xfId="16926" xr:uid="{00000000-0005-0000-0000-0000FF410000}"/>
    <cellStyle name="Heading 3 2 3 3 8 2 4 4" xfId="16927" xr:uid="{00000000-0005-0000-0000-000000420000}"/>
    <cellStyle name="Heading 3 2 3 3 8 2 4 5" xfId="16928" xr:uid="{00000000-0005-0000-0000-000001420000}"/>
    <cellStyle name="Heading 3 2 3 3 8 2 4 6" xfId="16929" xr:uid="{00000000-0005-0000-0000-000002420000}"/>
    <cellStyle name="Heading 3 2 3 3 8 2 5" xfId="16930" xr:uid="{00000000-0005-0000-0000-000003420000}"/>
    <cellStyle name="Heading 3 2 3 3 8 2 5 2" xfId="16931" xr:uid="{00000000-0005-0000-0000-000004420000}"/>
    <cellStyle name="Heading 3 2 3 3 8 3" xfId="16932" xr:uid="{00000000-0005-0000-0000-000005420000}"/>
    <cellStyle name="Heading 3 2 3 3 8 3 2" xfId="16933" xr:uid="{00000000-0005-0000-0000-000006420000}"/>
    <cellStyle name="Heading 3 2 3 3 8 3 2 2" xfId="16934" xr:uid="{00000000-0005-0000-0000-000007420000}"/>
    <cellStyle name="Heading 3 2 3 3 8 3 3" xfId="16935" xr:uid="{00000000-0005-0000-0000-000008420000}"/>
    <cellStyle name="Heading 3 2 3 3 8 3 3 2" xfId="16936" xr:uid="{00000000-0005-0000-0000-000009420000}"/>
    <cellStyle name="Heading 3 2 3 3 8 3 4" xfId="16937" xr:uid="{00000000-0005-0000-0000-00000A420000}"/>
    <cellStyle name="Heading 3 2 3 3 8 3 4 2" xfId="16938" xr:uid="{00000000-0005-0000-0000-00000B420000}"/>
    <cellStyle name="Heading 3 2 3 3 8 3 5" xfId="16939" xr:uid="{00000000-0005-0000-0000-00000C420000}"/>
    <cellStyle name="Heading 3 2 3 3 8 3 6" xfId="16940" xr:uid="{00000000-0005-0000-0000-00000D420000}"/>
    <cellStyle name="Heading 3 2 3 3 8 3 7" xfId="16941" xr:uid="{00000000-0005-0000-0000-00000E420000}"/>
    <cellStyle name="Heading 3 2 3 3 8 4" xfId="16942" xr:uid="{00000000-0005-0000-0000-00000F420000}"/>
    <cellStyle name="Heading 3 2 3 3 8 4 2" xfId="16943" xr:uid="{00000000-0005-0000-0000-000010420000}"/>
    <cellStyle name="Heading 3 2 3 3 8 4 2 2" xfId="16944" xr:uid="{00000000-0005-0000-0000-000011420000}"/>
    <cellStyle name="Heading 3 2 3 3 8 4 3" xfId="16945" xr:uid="{00000000-0005-0000-0000-000012420000}"/>
    <cellStyle name="Heading 3 2 3 3 8 4 3 2" xfId="16946" xr:uid="{00000000-0005-0000-0000-000013420000}"/>
    <cellStyle name="Heading 3 2 3 3 8 4 4" xfId="16947" xr:uid="{00000000-0005-0000-0000-000014420000}"/>
    <cellStyle name="Heading 3 2 3 3 8 4 4 2" xfId="16948" xr:uid="{00000000-0005-0000-0000-000015420000}"/>
    <cellStyle name="Heading 3 2 3 3 8 4 5" xfId="16949" xr:uid="{00000000-0005-0000-0000-000016420000}"/>
    <cellStyle name="Heading 3 2 3 3 8 4 6" xfId="16950" xr:uid="{00000000-0005-0000-0000-000017420000}"/>
    <cellStyle name="Heading 3 2 3 3 8 4 7" xfId="16951" xr:uid="{00000000-0005-0000-0000-000018420000}"/>
    <cellStyle name="Heading 3 2 3 3 8 5" xfId="16952" xr:uid="{00000000-0005-0000-0000-000019420000}"/>
    <cellStyle name="Heading 3 2 3 3 8 5 2" xfId="16953" xr:uid="{00000000-0005-0000-0000-00001A420000}"/>
    <cellStyle name="Heading 3 2 3 3 8 5 2 2" xfId="16954" xr:uid="{00000000-0005-0000-0000-00001B420000}"/>
    <cellStyle name="Heading 3 2 3 3 8 5 3" xfId="16955" xr:uid="{00000000-0005-0000-0000-00001C420000}"/>
    <cellStyle name="Heading 3 2 3 3 8 5 3 2" xfId="16956" xr:uid="{00000000-0005-0000-0000-00001D420000}"/>
    <cellStyle name="Heading 3 2 3 3 8 5 4" xfId="16957" xr:uid="{00000000-0005-0000-0000-00001E420000}"/>
    <cellStyle name="Heading 3 2 3 3 8 5 5" xfId="16958" xr:uid="{00000000-0005-0000-0000-00001F420000}"/>
    <cellStyle name="Heading 3 2 3 3 8 5 6" xfId="16959" xr:uid="{00000000-0005-0000-0000-000020420000}"/>
    <cellStyle name="Heading 3 2 3 3 8 6" xfId="16960" xr:uid="{00000000-0005-0000-0000-000021420000}"/>
    <cellStyle name="Heading 3 2 3 3 8 6 2" xfId="16961" xr:uid="{00000000-0005-0000-0000-000022420000}"/>
    <cellStyle name="Heading 3 2 3 3 9" xfId="16962" xr:uid="{00000000-0005-0000-0000-000023420000}"/>
    <cellStyle name="Heading 3 2 3 3 9 2" xfId="16963" xr:uid="{00000000-0005-0000-0000-000024420000}"/>
    <cellStyle name="Heading 3 2 3 4" xfId="16964" xr:uid="{00000000-0005-0000-0000-000025420000}"/>
    <cellStyle name="Heading 3 2 3 4 10" xfId="16965" xr:uid="{00000000-0005-0000-0000-000026420000}"/>
    <cellStyle name="Heading 3 2 3 4 10 2" xfId="16966" xr:uid="{00000000-0005-0000-0000-000027420000}"/>
    <cellStyle name="Heading 3 2 3 4 10 2 2" xfId="16967" xr:uid="{00000000-0005-0000-0000-000028420000}"/>
    <cellStyle name="Heading 3 2 3 4 10 3" xfId="16968" xr:uid="{00000000-0005-0000-0000-000029420000}"/>
    <cellStyle name="Heading 3 2 3 4 10 3 2" xfId="16969" xr:uid="{00000000-0005-0000-0000-00002A420000}"/>
    <cellStyle name="Heading 3 2 3 4 10 4" xfId="16970" xr:uid="{00000000-0005-0000-0000-00002B420000}"/>
    <cellStyle name="Heading 3 2 3 4 10 4 2" xfId="16971" xr:uid="{00000000-0005-0000-0000-00002C420000}"/>
    <cellStyle name="Heading 3 2 3 4 10 5" xfId="16972" xr:uid="{00000000-0005-0000-0000-00002D420000}"/>
    <cellStyle name="Heading 3 2 3 4 10 6" xfId="16973" xr:uid="{00000000-0005-0000-0000-00002E420000}"/>
    <cellStyle name="Heading 3 2 3 4 10 7" xfId="16974" xr:uid="{00000000-0005-0000-0000-00002F420000}"/>
    <cellStyle name="Heading 3 2 3 4 11" xfId="16975" xr:uid="{00000000-0005-0000-0000-000030420000}"/>
    <cellStyle name="Heading 3 2 3 4 11 2" xfId="16976" xr:uid="{00000000-0005-0000-0000-000031420000}"/>
    <cellStyle name="Heading 3 2 3 4 11 2 2" xfId="16977" xr:uid="{00000000-0005-0000-0000-000032420000}"/>
    <cellStyle name="Heading 3 2 3 4 11 3" xfId="16978" xr:uid="{00000000-0005-0000-0000-000033420000}"/>
    <cellStyle name="Heading 3 2 3 4 11 3 2" xfId="16979" xr:uid="{00000000-0005-0000-0000-000034420000}"/>
    <cellStyle name="Heading 3 2 3 4 11 4" xfId="16980" xr:uid="{00000000-0005-0000-0000-000035420000}"/>
    <cellStyle name="Heading 3 2 3 4 11 4 2" xfId="16981" xr:uid="{00000000-0005-0000-0000-000036420000}"/>
    <cellStyle name="Heading 3 2 3 4 11 5" xfId="16982" xr:uid="{00000000-0005-0000-0000-000037420000}"/>
    <cellStyle name="Heading 3 2 3 4 11 6" xfId="16983" xr:uid="{00000000-0005-0000-0000-000038420000}"/>
    <cellStyle name="Heading 3 2 3 4 11 7" xfId="16984" xr:uid="{00000000-0005-0000-0000-000039420000}"/>
    <cellStyle name="Heading 3 2 3 4 12" xfId="16985" xr:uid="{00000000-0005-0000-0000-00003A420000}"/>
    <cellStyle name="Heading 3 2 3 4 12 2" xfId="16986" xr:uid="{00000000-0005-0000-0000-00003B420000}"/>
    <cellStyle name="Heading 3 2 3 4 12 2 2" xfId="16987" xr:uid="{00000000-0005-0000-0000-00003C420000}"/>
    <cellStyle name="Heading 3 2 3 4 12 3" xfId="16988" xr:uid="{00000000-0005-0000-0000-00003D420000}"/>
    <cellStyle name="Heading 3 2 3 4 12 3 2" xfId="16989" xr:uid="{00000000-0005-0000-0000-00003E420000}"/>
    <cellStyle name="Heading 3 2 3 4 12 4" xfId="16990" xr:uid="{00000000-0005-0000-0000-00003F420000}"/>
    <cellStyle name="Heading 3 2 3 4 12 5" xfId="16991" xr:uid="{00000000-0005-0000-0000-000040420000}"/>
    <cellStyle name="Heading 3 2 3 4 12 6" xfId="16992" xr:uid="{00000000-0005-0000-0000-000041420000}"/>
    <cellStyle name="Heading 3 2 3 4 13" xfId="16993" xr:uid="{00000000-0005-0000-0000-000042420000}"/>
    <cellStyle name="Heading 3 2 3 4 13 2" xfId="16994" xr:uid="{00000000-0005-0000-0000-000043420000}"/>
    <cellStyle name="Heading 3 2 3 4 14" xfId="16995" xr:uid="{00000000-0005-0000-0000-000044420000}"/>
    <cellStyle name="Heading 3 2 3 4 2" xfId="16996" xr:uid="{00000000-0005-0000-0000-000045420000}"/>
    <cellStyle name="Heading 3 2 3 4 2 10" xfId="16997" xr:uid="{00000000-0005-0000-0000-000046420000}"/>
    <cellStyle name="Heading 3 2 3 4 2 10 2" xfId="16998" xr:uid="{00000000-0005-0000-0000-000047420000}"/>
    <cellStyle name="Heading 3 2 3 4 2 10 2 2" xfId="16999" xr:uid="{00000000-0005-0000-0000-000048420000}"/>
    <cellStyle name="Heading 3 2 3 4 2 10 3" xfId="17000" xr:uid="{00000000-0005-0000-0000-000049420000}"/>
    <cellStyle name="Heading 3 2 3 4 2 10 3 2" xfId="17001" xr:uid="{00000000-0005-0000-0000-00004A420000}"/>
    <cellStyle name="Heading 3 2 3 4 2 10 4" xfId="17002" xr:uid="{00000000-0005-0000-0000-00004B420000}"/>
    <cellStyle name="Heading 3 2 3 4 2 10 5" xfId="17003" xr:uid="{00000000-0005-0000-0000-00004C420000}"/>
    <cellStyle name="Heading 3 2 3 4 2 10 6" xfId="17004" xr:uid="{00000000-0005-0000-0000-00004D420000}"/>
    <cellStyle name="Heading 3 2 3 4 2 11" xfId="17005" xr:uid="{00000000-0005-0000-0000-00004E420000}"/>
    <cellStyle name="Heading 3 2 3 4 2 11 2" xfId="17006" xr:uid="{00000000-0005-0000-0000-00004F420000}"/>
    <cellStyle name="Heading 3 2 3 4 2 12" xfId="17007" xr:uid="{00000000-0005-0000-0000-000050420000}"/>
    <cellStyle name="Heading 3 2 3 4 2 2" xfId="17008" xr:uid="{00000000-0005-0000-0000-000051420000}"/>
    <cellStyle name="Heading 3 2 3 4 2 2 2" xfId="17009" xr:uid="{00000000-0005-0000-0000-000052420000}"/>
    <cellStyle name="Heading 3 2 3 4 2 2 2 2" xfId="17010" xr:uid="{00000000-0005-0000-0000-000053420000}"/>
    <cellStyle name="Heading 3 2 3 4 2 2 2 2 2" xfId="17011" xr:uid="{00000000-0005-0000-0000-000054420000}"/>
    <cellStyle name="Heading 3 2 3 4 2 2 2 2 2 2" xfId="17012" xr:uid="{00000000-0005-0000-0000-000055420000}"/>
    <cellStyle name="Heading 3 2 3 4 2 2 2 2 3" xfId="17013" xr:uid="{00000000-0005-0000-0000-000056420000}"/>
    <cellStyle name="Heading 3 2 3 4 2 2 2 2 3 2" xfId="17014" xr:uid="{00000000-0005-0000-0000-000057420000}"/>
    <cellStyle name="Heading 3 2 3 4 2 2 2 2 4" xfId="17015" xr:uid="{00000000-0005-0000-0000-000058420000}"/>
    <cellStyle name="Heading 3 2 3 4 2 2 2 2 4 2" xfId="17016" xr:uid="{00000000-0005-0000-0000-000059420000}"/>
    <cellStyle name="Heading 3 2 3 4 2 2 2 2 5" xfId="17017" xr:uid="{00000000-0005-0000-0000-00005A420000}"/>
    <cellStyle name="Heading 3 2 3 4 2 2 2 2 6" xfId="17018" xr:uid="{00000000-0005-0000-0000-00005B420000}"/>
    <cellStyle name="Heading 3 2 3 4 2 2 2 2 7" xfId="17019" xr:uid="{00000000-0005-0000-0000-00005C420000}"/>
    <cellStyle name="Heading 3 2 3 4 2 2 2 3" xfId="17020" xr:uid="{00000000-0005-0000-0000-00005D420000}"/>
    <cellStyle name="Heading 3 2 3 4 2 2 2 3 2" xfId="17021" xr:uid="{00000000-0005-0000-0000-00005E420000}"/>
    <cellStyle name="Heading 3 2 3 4 2 2 2 3 2 2" xfId="17022" xr:uid="{00000000-0005-0000-0000-00005F420000}"/>
    <cellStyle name="Heading 3 2 3 4 2 2 2 3 3" xfId="17023" xr:uid="{00000000-0005-0000-0000-000060420000}"/>
    <cellStyle name="Heading 3 2 3 4 2 2 2 3 3 2" xfId="17024" xr:uid="{00000000-0005-0000-0000-000061420000}"/>
    <cellStyle name="Heading 3 2 3 4 2 2 2 3 4" xfId="17025" xr:uid="{00000000-0005-0000-0000-000062420000}"/>
    <cellStyle name="Heading 3 2 3 4 2 2 2 3 4 2" xfId="17026" xr:uid="{00000000-0005-0000-0000-000063420000}"/>
    <cellStyle name="Heading 3 2 3 4 2 2 2 3 5" xfId="17027" xr:uid="{00000000-0005-0000-0000-000064420000}"/>
    <cellStyle name="Heading 3 2 3 4 2 2 2 3 6" xfId="17028" xr:uid="{00000000-0005-0000-0000-000065420000}"/>
    <cellStyle name="Heading 3 2 3 4 2 2 2 3 7" xfId="17029" xr:uid="{00000000-0005-0000-0000-000066420000}"/>
    <cellStyle name="Heading 3 2 3 4 2 2 2 4" xfId="17030" xr:uid="{00000000-0005-0000-0000-000067420000}"/>
    <cellStyle name="Heading 3 2 3 4 2 2 2 4 2" xfId="17031" xr:uid="{00000000-0005-0000-0000-000068420000}"/>
    <cellStyle name="Heading 3 2 3 4 2 2 2 4 2 2" xfId="17032" xr:uid="{00000000-0005-0000-0000-000069420000}"/>
    <cellStyle name="Heading 3 2 3 4 2 2 2 4 3" xfId="17033" xr:uid="{00000000-0005-0000-0000-00006A420000}"/>
    <cellStyle name="Heading 3 2 3 4 2 2 2 4 3 2" xfId="17034" xr:uid="{00000000-0005-0000-0000-00006B420000}"/>
    <cellStyle name="Heading 3 2 3 4 2 2 2 4 4" xfId="17035" xr:uid="{00000000-0005-0000-0000-00006C420000}"/>
    <cellStyle name="Heading 3 2 3 4 2 2 2 4 5" xfId="17036" xr:uid="{00000000-0005-0000-0000-00006D420000}"/>
    <cellStyle name="Heading 3 2 3 4 2 2 2 4 6" xfId="17037" xr:uid="{00000000-0005-0000-0000-00006E420000}"/>
    <cellStyle name="Heading 3 2 3 4 2 2 2 5" xfId="17038" xr:uid="{00000000-0005-0000-0000-00006F420000}"/>
    <cellStyle name="Heading 3 2 3 4 2 2 2 5 2" xfId="17039" xr:uid="{00000000-0005-0000-0000-000070420000}"/>
    <cellStyle name="Heading 3 2 3 4 2 2 3" xfId="17040" xr:uid="{00000000-0005-0000-0000-000071420000}"/>
    <cellStyle name="Heading 3 2 3 4 2 2 3 2" xfId="17041" xr:uid="{00000000-0005-0000-0000-000072420000}"/>
    <cellStyle name="Heading 3 2 3 4 2 2 3 2 2" xfId="17042" xr:uid="{00000000-0005-0000-0000-000073420000}"/>
    <cellStyle name="Heading 3 2 3 4 2 2 3 3" xfId="17043" xr:uid="{00000000-0005-0000-0000-000074420000}"/>
    <cellStyle name="Heading 3 2 3 4 2 2 3 3 2" xfId="17044" xr:uid="{00000000-0005-0000-0000-000075420000}"/>
    <cellStyle name="Heading 3 2 3 4 2 2 3 4" xfId="17045" xr:uid="{00000000-0005-0000-0000-000076420000}"/>
    <cellStyle name="Heading 3 2 3 4 2 2 3 4 2" xfId="17046" xr:uid="{00000000-0005-0000-0000-000077420000}"/>
    <cellStyle name="Heading 3 2 3 4 2 2 3 5" xfId="17047" xr:uid="{00000000-0005-0000-0000-000078420000}"/>
    <cellStyle name="Heading 3 2 3 4 2 2 3 6" xfId="17048" xr:uid="{00000000-0005-0000-0000-000079420000}"/>
    <cellStyle name="Heading 3 2 3 4 2 2 3 7" xfId="17049" xr:uid="{00000000-0005-0000-0000-00007A420000}"/>
    <cellStyle name="Heading 3 2 3 4 2 2 4" xfId="17050" xr:uid="{00000000-0005-0000-0000-00007B420000}"/>
    <cellStyle name="Heading 3 2 3 4 2 2 4 2" xfId="17051" xr:uid="{00000000-0005-0000-0000-00007C420000}"/>
    <cellStyle name="Heading 3 2 3 4 2 2 4 2 2" xfId="17052" xr:uid="{00000000-0005-0000-0000-00007D420000}"/>
    <cellStyle name="Heading 3 2 3 4 2 2 4 3" xfId="17053" xr:uid="{00000000-0005-0000-0000-00007E420000}"/>
    <cellStyle name="Heading 3 2 3 4 2 2 4 3 2" xfId="17054" xr:uid="{00000000-0005-0000-0000-00007F420000}"/>
    <cellStyle name="Heading 3 2 3 4 2 2 4 4" xfId="17055" xr:uid="{00000000-0005-0000-0000-000080420000}"/>
    <cellStyle name="Heading 3 2 3 4 2 2 4 4 2" xfId="17056" xr:uid="{00000000-0005-0000-0000-000081420000}"/>
    <cellStyle name="Heading 3 2 3 4 2 2 4 5" xfId="17057" xr:uid="{00000000-0005-0000-0000-000082420000}"/>
    <cellStyle name="Heading 3 2 3 4 2 2 4 6" xfId="17058" xr:uid="{00000000-0005-0000-0000-000083420000}"/>
    <cellStyle name="Heading 3 2 3 4 2 2 4 7" xfId="17059" xr:uid="{00000000-0005-0000-0000-000084420000}"/>
    <cellStyle name="Heading 3 2 3 4 2 2 5" xfId="17060" xr:uid="{00000000-0005-0000-0000-000085420000}"/>
    <cellStyle name="Heading 3 2 3 4 2 2 5 2" xfId="17061" xr:uid="{00000000-0005-0000-0000-000086420000}"/>
    <cellStyle name="Heading 3 2 3 4 2 2 5 2 2" xfId="17062" xr:uid="{00000000-0005-0000-0000-000087420000}"/>
    <cellStyle name="Heading 3 2 3 4 2 2 5 3" xfId="17063" xr:uid="{00000000-0005-0000-0000-000088420000}"/>
    <cellStyle name="Heading 3 2 3 4 2 2 5 3 2" xfId="17064" xr:uid="{00000000-0005-0000-0000-000089420000}"/>
    <cellStyle name="Heading 3 2 3 4 2 2 5 4" xfId="17065" xr:uid="{00000000-0005-0000-0000-00008A420000}"/>
    <cellStyle name="Heading 3 2 3 4 2 2 5 5" xfId="17066" xr:uid="{00000000-0005-0000-0000-00008B420000}"/>
    <cellStyle name="Heading 3 2 3 4 2 2 5 6" xfId="17067" xr:uid="{00000000-0005-0000-0000-00008C420000}"/>
    <cellStyle name="Heading 3 2 3 4 2 2 6" xfId="17068" xr:uid="{00000000-0005-0000-0000-00008D420000}"/>
    <cellStyle name="Heading 3 2 3 4 2 2 6 2" xfId="17069" xr:uid="{00000000-0005-0000-0000-00008E420000}"/>
    <cellStyle name="Heading 3 2 3 4 2 3" xfId="17070" xr:uid="{00000000-0005-0000-0000-00008F420000}"/>
    <cellStyle name="Heading 3 2 3 4 2 3 2" xfId="17071" xr:uid="{00000000-0005-0000-0000-000090420000}"/>
    <cellStyle name="Heading 3 2 3 4 2 3 2 2" xfId="17072" xr:uid="{00000000-0005-0000-0000-000091420000}"/>
    <cellStyle name="Heading 3 2 3 4 2 3 2 2 2" xfId="17073" xr:uid="{00000000-0005-0000-0000-000092420000}"/>
    <cellStyle name="Heading 3 2 3 4 2 3 2 2 2 2" xfId="17074" xr:uid="{00000000-0005-0000-0000-000093420000}"/>
    <cellStyle name="Heading 3 2 3 4 2 3 2 2 3" xfId="17075" xr:uid="{00000000-0005-0000-0000-000094420000}"/>
    <cellStyle name="Heading 3 2 3 4 2 3 2 2 3 2" xfId="17076" xr:uid="{00000000-0005-0000-0000-000095420000}"/>
    <cellStyle name="Heading 3 2 3 4 2 3 2 2 4" xfId="17077" xr:uid="{00000000-0005-0000-0000-000096420000}"/>
    <cellStyle name="Heading 3 2 3 4 2 3 2 2 4 2" xfId="17078" xr:uid="{00000000-0005-0000-0000-000097420000}"/>
    <cellStyle name="Heading 3 2 3 4 2 3 2 2 5" xfId="17079" xr:uid="{00000000-0005-0000-0000-000098420000}"/>
    <cellStyle name="Heading 3 2 3 4 2 3 2 2 6" xfId="17080" xr:uid="{00000000-0005-0000-0000-000099420000}"/>
    <cellStyle name="Heading 3 2 3 4 2 3 2 2 7" xfId="17081" xr:uid="{00000000-0005-0000-0000-00009A420000}"/>
    <cellStyle name="Heading 3 2 3 4 2 3 2 3" xfId="17082" xr:uid="{00000000-0005-0000-0000-00009B420000}"/>
    <cellStyle name="Heading 3 2 3 4 2 3 2 3 2" xfId="17083" xr:uid="{00000000-0005-0000-0000-00009C420000}"/>
    <cellStyle name="Heading 3 2 3 4 2 3 2 3 2 2" xfId="17084" xr:uid="{00000000-0005-0000-0000-00009D420000}"/>
    <cellStyle name="Heading 3 2 3 4 2 3 2 3 3" xfId="17085" xr:uid="{00000000-0005-0000-0000-00009E420000}"/>
    <cellStyle name="Heading 3 2 3 4 2 3 2 3 3 2" xfId="17086" xr:uid="{00000000-0005-0000-0000-00009F420000}"/>
    <cellStyle name="Heading 3 2 3 4 2 3 2 3 4" xfId="17087" xr:uid="{00000000-0005-0000-0000-0000A0420000}"/>
    <cellStyle name="Heading 3 2 3 4 2 3 2 3 4 2" xfId="17088" xr:uid="{00000000-0005-0000-0000-0000A1420000}"/>
    <cellStyle name="Heading 3 2 3 4 2 3 2 3 5" xfId="17089" xr:uid="{00000000-0005-0000-0000-0000A2420000}"/>
    <cellStyle name="Heading 3 2 3 4 2 3 2 3 6" xfId="17090" xr:uid="{00000000-0005-0000-0000-0000A3420000}"/>
    <cellStyle name="Heading 3 2 3 4 2 3 2 3 7" xfId="17091" xr:uid="{00000000-0005-0000-0000-0000A4420000}"/>
    <cellStyle name="Heading 3 2 3 4 2 3 2 4" xfId="17092" xr:uid="{00000000-0005-0000-0000-0000A5420000}"/>
    <cellStyle name="Heading 3 2 3 4 2 3 2 4 2" xfId="17093" xr:uid="{00000000-0005-0000-0000-0000A6420000}"/>
    <cellStyle name="Heading 3 2 3 4 2 3 2 4 2 2" xfId="17094" xr:uid="{00000000-0005-0000-0000-0000A7420000}"/>
    <cellStyle name="Heading 3 2 3 4 2 3 2 4 3" xfId="17095" xr:uid="{00000000-0005-0000-0000-0000A8420000}"/>
    <cellStyle name="Heading 3 2 3 4 2 3 2 4 3 2" xfId="17096" xr:uid="{00000000-0005-0000-0000-0000A9420000}"/>
    <cellStyle name="Heading 3 2 3 4 2 3 2 4 4" xfId="17097" xr:uid="{00000000-0005-0000-0000-0000AA420000}"/>
    <cellStyle name="Heading 3 2 3 4 2 3 2 4 5" xfId="17098" xr:uid="{00000000-0005-0000-0000-0000AB420000}"/>
    <cellStyle name="Heading 3 2 3 4 2 3 2 4 6" xfId="17099" xr:uid="{00000000-0005-0000-0000-0000AC420000}"/>
    <cellStyle name="Heading 3 2 3 4 2 3 2 5" xfId="17100" xr:uid="{00000000-0005-0000-0000-0000AD420000}"/>
    <cellStyle name="Heading 3 2 3 4 2 3 2 5 2" xfId="17101" xr:uid="{00000000-0005-0000-0000-0000AE420000}"/>
    <cellStyle name="Heading 3 2 3 4 2 3 3" xfId="17102" xr:uid="{00000000-0005-0000-0000-0000AF420000}"/>
    <cellStyle name="Heading 3 2 3 4 2 3 3 2" xfId="17103" xr:uid="{00000000-0005-0000-0000-0000B0420000}"/>
    <cellStyle name="Heading 3 2 3 4 2 3 3 2 2" xfId="17104" xr:uid="{00000000-0005-0000-0000-0000B1420000}"/>
    <cellStyle name="Heading 3 2 3 4 2 3 3 3" xfId="17105" xr:uid="{00000000-0005-0000-0000-0000B2420000}"/>
    <cellStyle name="Heading 3 2 3 4 2 3 3 3 2" xfId="17106" xr:uid="{00000000-0005-0000-0000-0000B3420000}"/>
    <cellStyle name="Heading 3 2 3 4 2 3 3 4" xfId="17107" xr:uid="{00000000-0005-0000-0000-0000B4420000}"/>
    <cellStyle name="Heading 3 2 3 4 2 3 3 4 2" xfId="17108" xr:uid="{00000000-0005-0000-0000-0000B5420000}"/>
    <cellStyle name="Heading 3 2 3 4 2 3 3 5" xfId="17109" xr:uid="{00000000-0005-0000-0000-0000B6420000}"/>
    <cellStyle name="Heading 3 2 3 4 2 3 3 6" xfId="17110" xr:uid="{00000000-0005-0000-0000-0000B7420000}"/>
    <cellStyle name="Heading 3 2 3 4 2 3 3 7" xfId="17111" xr:uid="{00000000-0005-0000-0000-0000B8420000}"/>
    <cellStyle name="Heading 3 2 3 4 2 3 4" xfId="17112" xr:uid="{00000000-0005-0000-0000-0000B9420000}"/>
    <cellStyle name="Heading 3 2 3 4 2 3 4 2" xfId="17113" xr:uid="{00000000-0005-0000-0000-0000BA420000}"/>
    <cellStyle name="Heading 3 2 3 4 2 3 4 2 2" xfId="17114" xr:uid="{00000000-0005-0000-0000-0000BB420000}"/>
    <cellStyle name="Heading 3 2 3 4 2 3 4 3" xfId="17115" xr:uid="{00000000-0005-0000-0000-0000BC420000}"/>
    <cellStyle name="Heading 3 2 3 4 2 3 4 3 2" xfId="17116" xr:uid="{00000000-0005-0000-0000-0000BD420000}"/>
    <cellStyle name="Heading 3 2 3 4 2 3 4 4" xfId="17117" xr:uid="{00000000-0005-0000-0000-0000BE420000}"/>
    <cellStyle name="Heading 3 2 3 4 2 3 4 4 2" xfId="17118" xr:uid="{00000000-0005-0000-0000-0000BF420000}"/>
    <cellStyle name="Heading 3 2 3 4 2 3 4 5" xfId="17119" xr:uid="{00000000-0005-0000-0000-0000C0420000}"/>
    <cellStyle name="Heading 3 2 3 4 2 3 4 6" xfId="17120" xr:uid="{00000000-0005-0000-0000-0000C1420000}"/>
    <cellStyle name="Heading 3 2 3 4 2 3 4 7" xfId="17121" xr:uid="{00000000-0005-0000-0000-0000C2420000}"/>
    <cellStyle name="Heading 3 2 3 4 2 3 5" xfId="17122" xr:uid="{00000000-0005-0000-0000-0000C3420000}"/>
    <cellStyle name="Heading 3 2 3 4 2 3 5 2" xfId="17123" xr:uid="{00000000-0005-0000-0000-0000C4420000}"/>
    <cellStyle name="Heading 3 2 3 4 2 3 5 2 2" xfId="17124" xr:uid="{00000000-0005-0000-0000-0000C5420000}"/>
    <cellStyle name="Heading 3 2 3 4 2 3 5 3" xfId="17125" xr:uid="{00000000-0005-0000-0000-0000C6420000}"/>
    <cellStyle name="Heading 3 2 3 4 2 3 5 3 2" xfId="17126" xr:uid="{00000000-0005-0000-0000-0000C7420000}"/>
    <cellStyle name="Heading 3 2 3 4 2 3 5 4" xfId="17127" xr:uid="{00000000-0005-0000-0000-0000C8420000}"/>
    <cellStyle name="Heading 3 2 3 4 2 3 5 5" xfId="17128" xr:uid="{00000000-0005-0000-0000-0000C9420000}"/>
    <cellStyle name="Heading 3 2 3 4 2 3 5 6" xfId="17129" xr:uid="{00000000-0005-0000-0000-0000CA420000}"/>
    <cellStyle name="Heading 3 2 3 4 2 3 6" xfId="17130" xr:uid="{00000000-0005-0000-0000-0000CB420000}"/>
    <cellStyle name="Heading 3 2 3 4 2 3 6 2" xfId="17131" xr:uid="{00000000-0005-0000-0000-0000CC420000}"/>
    <cellStyle name="Heading 3 2 3 4 2 4" xfId="17132" xr:uid="{00000000-0005-0000-0000-0000CD420000}"/>
    <cellStyle name="Heading 3 2 3 4 2 4 2" xfId="17133" xr:uid="{00000000-0005-0000-0000-0000CE420000}"/>
    <cellStyle name="Heading 3 2 3 4 2 4 2 2" xfId="17134" xr:uid="{00000000-0005-0000-0000-0000CF420000}"/>
    <cellStyle name="Heading 3 2 3 4 2 4 2 2 2" xfId="17135" xr:uid="{00000000-0005-0000-0000-0000D0420000}"/>
    <cellStyle name="Heading 3 2 3 4 2 4 2 2 2 2" xfId="17136" xr:uid="{00000000-0005-0000-0000-0000D1420000}"/>
    <cellStyle name="Heading 3 2 3 4 2 4 2 2 3" xfId="17137" xr:uid="{00000000-0005-0000-0000-0000D2420000}"/>
    <cellStyle name="Heading 3 2 3 4 2 4 2 2 3 2" xfId="17138" xr:uid="{00000000-0005-0000-0000-0000D3420000}"/>
    <cellStyle name="Heading 3 2 3 4 2 4 2 2 4" xfId="17139" xr:uid="{00000000-0005-0000-0000-0000D4420000}"/>
    <cellStyle name="Heading 3 2 3 4 2 4 2 2 4 2" xfId="17140" xr:uid="{00000000-0005-0000-0000-0000D5420000}"/>
    <cellStyle name="Heading 3 2 3 4 2 4 2 2 5" xfId="17141" xr:uid="{00000000-0005-0000-0000-0000D6420000}"/>
    <cellStyle name="Heading 3 2 3 4 2 4 2 2 6" xfId="17142" xr:uid="{00000000-0005-0000-0000-0000D7420000}"/>
    <cellStyle name="Heading 3 2 3 4 2 4 2 2 7" xfId="17143" xr:uid="{00000000-0005-0000-0000-0000D8420000}"/>
    <cellStyle name="Heading 3 2 3 4 2 4 2 3" xfId="17144" xr:uid="{00000000-0005-0000-0000-0000D9420000}"/>
    <cellStyle name="Heading 3 2 3 4 2 4 2 3 2" xfId="17145" xr:uid="{00000000-0005-0000-0000-0000DA420000}"/>
    <cellStyle name="Heading 3 2 3 4 2 4 2 3 2 2" xfId="17146" xr:uid="{00000000-0005-0000-0000-0000DB420000}"/>
    <cellStyle name="Heading 3 2 3 4 2 4 2 3 3" xfId="17147" xr:uid="{00000000-0005-0000-0000-0000DC420000}"/>
    <cellStyle name="Heading 3 2 3 4 2 4 2 3 3 2" xfId="17148" xr:uid="{00000000-0005-0000-0000-0000DD420000}"/>
    <cellStyle name="Heading 3 2 3 4 2 4 2 3 4" xfId="17149" xr:uid="{00000000-0005-0000-0000-0000DE420000}"/>
    <cellStyle name="Heading 3 2 3 4 2 4 2 3 4 2" xfId="17150" xr:uid="{00000000-0005-0000-0000-0000DF420000}"/>
    <cellStyle name="Heading 3 2 3 4 2 4 2 3 5" xfId="17151" xr:uid="{00000000-0005-0000-0000-0000E0420000}"/>
    <cellStyle name="Heading 3 2 3 4 2 4 2 3 6" xfId="17152" xr:uid="{00000000-0005-0000-0000-0000E1420000}"/>
    <cellStyle name="Heading 3 2 3 4 2 4 2 3 7" xfId="17153" xr:uid="{00000000-0005-0000-0000-0000E2420000}"/>
    <cellStyle name="Heading 3 2 3 4 2 4 2 4" xfId="17154" xr:uid="{00000000-0005-0000-0000-0000E3420000}"/>
    <cellStyle name="Heading 3 2 3 4 2 4 2 4 2" xfId="17155" xr:uid="{00000000-0005-0000-0000-0000E4420000}"/>
    <cellStyle name="Heading 3 2 3 4 2 4 2 4 2 2" xfId="17156" xr:uid="{00000000-0005-0000-0000-0000E5420000}"/>
    <cellStyle name="Heading 3 2 3 4 2 4 2 4 3" xfId="17157" xr:uid="{00000000-0005-0000-0000-0000E6420000}"/>
    <cellStyle name="Heading 3 2 3 4 2 4 2 4 3 2" xfId="17158" xr:uid="{00000000-0005-0000-0000-0000E7420000}"/>
    <cellStyle name="Heading 3 2 3 4 2 4 2 4 4" xfId="17159" xr:uid="{00000000-0005-0000-0000-0000E8420000}"/>
    <cellStyle name="Heading 3 2 3 4 2 4 2 4 5" xfId="17160" xr:uid="{00000000-0005-0000-0000-0000E9420000}"/>
    <cellStyle name="Heading 3 2 3 4 2 4 2 4 6" xfId="17161" xr:uid="{00000000-0005-0000-0000-0000EA420000}"/>
    <cellStyle name="Heading 3 2 3 4 2 4 2 5" xfId="17162" xr:uid="{00000000-0005-0000-0000-0000EB420000}"/>
    <cellStyle name="Heading 3 2 3 4 2 4 2 5 2" xfId="17163" xr:uid="{00000000-0005-0000-0000-0000EC420000}"/>
    <cellStyle name="Heading 3 2 3 4 2 4 3" xfId="17164" xr:uid="{00000000-0005-0000-0000-0000ED420000}"/>
    <cellStyle name="Heading 3 2 3 4 2 4 3 2" xfId="17165" xr:uid="{00000000-0005-0000-0000-0000EE420000}"/>
    <cellStyle name="Heading 3 2 3 4 2 4 3 2 2" xfId="17166" xr:uid="{00000000-0005-0000-0000-0000EF420000}"/>
    <cellStyle name="Heading 3 2 3 4 2 4 3 3" xfId="17167" xr:uid="{00000000-0005-0000-0000-0000F0420000}"/>
    <cellStyle name="Heading 3 2 3 4 2 4 3 3 2" xfId="17168" xr:uid="{00000000-0005-0000-0000-0000F1420000}"/>
    <cellStyle name="Heading 3 2 3 4 2 4 3 4" xfId="17169" xr:uid="{00000000-0005-0000-0000-0000F2420000}"/>
    <cellStyle name="Heading 3 2 3 4 2 4 3 4 2" xfId="17170" xr:uid="{00000000-0005-0000-0000-0000F3420000}"/>
    <cellStyle name="Heading 3 2 3 4 2 4 3 5" xfId="17171" xr:uid="{00000000-0005-0000-0000-0000F4420000}"/>
    <cellStyle name="Heading 3 2 3 4 2 4 3 6" xfId="17172" xr:uid="{00000000-0005-0000-0000-0000F5420000}"/>
    <cellStyle name="Heading 3 2 3 4 2 4 3 7" xfId="17173" xr:uid="{00000000-0005-0000-0000-0000F6420000}"/>
    <cellStyle name="Heading 3 2 3 4 2 4 4" xfId="17174" xr:uid="{00000000-0005-0000-0000-0000F7420000}"/>
    <cellStyle name="Heading 3 2 3 4 2 4 4 2" xfId="17175" xr:uid="{00000000-0005-0000-0000-0000F8420000}"/>
    <cellStyle name="Heading 3 2 3 4 2 4 4 2 2" xfId="17176" xr:uid="{00000000-0005-0000-0000-0000F9420000}"/>
    <cellStyle name="Heading 3 2 3 4 2 4 4 3" xfId="17177" xr:uid="{00000000-0005-0000-0000-0000FA420000}"/>
    <cellStyle name="Heading 3 2 3 4 2 4 4 3 2" xfId="17178" xr:uid="{00000000-0005-0000-0000-0000FB420000}"/>
    <cellStyle name="Heading 3 2 3 4 2 4 4 4" xfId="17179" xr:uid="{00000000-0005-0000-0000-0000FC420000}"/>
    <cellStyle name="Heading 3 2 3 4 2 4 4 4 2" xfId="17180" xr:uid="{00000000-0005-0000-0000-0000FD420000}"/>
    <cellStyle name="Heading 3 2 3 4 2 4 4 5" xfId="17181" xr:uid="{00000000-0005-0000-0000-0000FE420000}"/>
    <cellStyle name="Heading 3 2 3 4 2 4 4 6" xfId="17182" xr:uid="{00000000-0005-0000-0000-0000FF420000}"/>
    <cellStyle name="Heading 3 2 3 4 2 4 4 7" xfId="17183" xr:uid="{00000000-0005-0000-0000-000000430000}"/>
    <cellStyle name="Heading 3 2 3 4 2 4 5" xfId="17184" xr:uid="{00000000-0005-0000-0000-000001430000}"/>
    <cellStyle name="Heading 3 2 3 4 2 4 5 2" xfId="17185" xr:uid="{00000000-0005-0000-0000-000002430000}"/>
    <cellStyle name="Heading 3 2 3 4 2 4 5 2 2" xfId="17186" xr:uid="{00000000-0005-0000-0000-000003430000}"/>
    <cellStyle name="Heading 3 2 3 4 2 4 5 3" xfId="17187" xr:uid="{00000000-0005-0000-0000-000004430000}"/>
    <cellStyle name="Heading 3 2 3 4 2 4 5 3 2" xfId="17188" xr:uid="{00000000-0005-0000-0000-000005430000}"/>
    <cellStyle name="Heading 3 2 3 4 2 4 5 4" xfId="17189" xr:uid="{00000000-0005-0000-0000-000006430000}"/>
    <cellStyle name="Heading 3 2 3 4 2 4 5 5" xfId="17190" xr:uid="{00000000-0005-0000-0000-000007430000}"/>
    <cellStyle name="Heading 3 2 3 4 2 4 5 6" xfId="17191" xr:uid="{00000000-0005-0000-0000-000008430000}"/>
    <cellStyle name="Heading 3 2 3 4 2 4 6" xfId="17192" xr:uid="{00000000-0005-0000-0000-000009430000}"/>
    <cellStyle name="Heading 3 2 3 4 2 4 6 2" xfId="17193" xr:uid="{00000000-0005-0000-0000-00000A430000}"/>
    <cellStyle name="Heading 3 2 3 4 2 5" xfId="17194" xr:uid="{00000000-0005-0000-0000-00000B430000}"/>
    <cellStyle name="Heading 3 2 3 4 2 5 2" xfId="17195" xr:uid="{00000000-0005-0000-0000-00000C430000}"/>
    <cellStyle name="Heading 3 2 3 4 2 5 2 2" xfId="17196" xr:uid="{00000000-0005-0000-0000-00000D430000}"/>
    <cellStyle name="Heading 3 2 3 4 2 5 2 2 2" xfId="17197" xr:uid="{00000000-0005-0000-0000-00000E430000}"/>
    <cellStyle name="Heading 3 2 3 4 2 5 2 2 2 2" xfId="17198" xr:uid="{00000000-0005-0000-0000-00000F430000}"/>
    <cellStyle name="Heading 3 2 3 4 2 5 2 2 3" xfId="17199" xr:uid="{00000000-0005-0000-0000-000010430000}"/>
    <cellStyle name="Heading 3 2 3 4 2 5 2 2 3 2" xfId="17200" xr:uid="{00000000-0005-0000-0000-000011430000}"/>
    <cellStyle name="Heading 3 2 3 4 2 5 2 2 4" xfId="17201" xr:uid="{00000000-0005-0000-0000-000012430000}"/>
    <cellStyle name="Heading 3 2 3 4 2 5 2 2 4 2" xfId="17202" xr:uid="{00000000-0005-0000-0000-000013430000}"/>
    <cellStyle name="Heading 3 2 3 4 2 5 2 2 5" xfId="17203" xr:uid="{00000000-0005-0000-0000-000014430000}"/>
    <cellStyle name="Heading 3 2 3 4 2 5 2 2 6" xfId="17204" xr:uid="{00000000-0005-0000-0000-000015430000}"/>
    <cellStyle name="Heading 3 2 3 4 2 5 2 2 7" xfId="17205" xr:uid="{00000000-0005-0000-0000-000016430000}"/>
    <cellStyle name="Heading 3 2 3 4 2 5 2 3" xfId="17206" xr:uid="{00000000-0005-0000-0000-000017430000}"/>
    <cellStyle name="Heading 3 2 3 4 2 5 2 3 2" xfId="17207" xr:uid="{00000000-0005-0000-0000-000018430000}"/>
    <cellStyle name="Heading 3 2 3 4 2 5 2 3 2 2" xfId="17208" xr:uid="{00000000-0005-0000-0000-000019430000}"/>
    <cellStyle name="Heading 3 2 3 4 2 5 2 3 3" xfId="17209" xr:uid="{00000000-0005-0000-0000-00001A430000}"/>
    <cellStyle name="Heading 3 2 3 4 2 5 2 3 3 2" xfId="17210" xr:uid="{00000000-0005-0000-0000-00001B430000}"/>
    <cellStyle name="Heading 3 2 3 4 2 5 2 3 4" xfId="17211" xr:uid="{00000000-0005-0000-0000-00001C430000}"/>
    <cellStyle name="Heading 3 2 3 4 2 5 2 3 4 2" xfId="17212" xr:uid="{00000000-0005-0000-0000-00001D430000}"/>
    <cellStyle name="Heading 3 2 3 4 2 5 2 3 5" xfId="17213" xr:uid="{00000000-0005-0000-0000-00001E430000}"/>
    <cellStyle name="Heading 3 2 3 4 2 5 2 3 6" xfId="17214" xr:uid="{00000000-0005-0000-0000-00001F430000}"/>
    <cellStyle name="Heading 3 2 3 4 2 5 2 3 7" xfId="17215" xr:uid="{00000000-0005-0000-0000-000020430000}"/>
    <cellStyle name="Heading 3 2 3 4 2 5 2 4" xfId="17216" xr:uid="{00000000-0005-0000-0000-000021430000}"/>
    <cellStyle name="Heading 3 2 3 4 2 5 2 4 2" xfId="17217" xr:uid="{00000000-0005-0000-0000-000022430000}"/>
    <cellStyle name="Heading 3 2 3 4 2 5 2 4 2 2" xfId="17218" xr:uid="{00000000-0005-0000-0000-000023430000}"/>
    <cellStyle name="Heading 3 2 3 4 2 5 2 4 3" xfId="17219" xr:uid="{00000000-0005-0000-0000-000024430000}"/>
    <cellStyle name="Heading 3 2 3 4 2 5 2 4 3 2" xfId="17220" xr:uid="{00000000-0005-0000-0000-000025430000}"/>
    <cellStyle name="Heading 3 2 3 4 2 5 2 4 4" xfId="17221" xr:uid="{00000000-0005-0000-0000-000026430000}"/>
    <cellStyle name="Heading 3 2 3 4 2 5 2 4 5" xfId="17222" xr:uid="{00000000-0005-0000-0000-000027430000}"/>
    <cellStyle name="Heading 3 2 3 4 2 5 2 4 6" xfId="17223" xr:uid="{00000000-0005-0000-0000-000028430000}"/>
    <cellStyle name="Heading 3 2 3 4 2 5 2 5" xfId="17224" xr:uid="{00000000-0005-0000-0000-000029430000}"/>
    <cellStyle name="Heading 3 2 3 4 2 5 2 5 2" xfId="17225" xr:uid="{00000000-0005-0000-0000-00002A430000}"/>
    <cellStyle name="Heading 3 2 3 4 2 5 3" xfId="17226" xr:uid="{00000000-0005-0000-0000-00002B430000}"/>
    <cellStyle name="Heading 3 2 3 4 2 5 3 2" xfId="17227" xr:uid="{00000000-0005-0000-0000-00002C430000}"/>
    <cellStyle name="Heading 3 2 3 4 2 5 3 2 2" xfId="17228" xr:uid="{00000000-0005-0000-0000-00002D430000}"/>
    <cellStyle name="Heading 3 2 3 4 2 5 3 3" xfId="17229" xr:uid="{00000000-0005-0000-0000-00002E430000}"/>
    <cellStyle name="Heading 3 2 3 4 2 5 3 3 2" xfId="17230" xr:uid="{00000000-0005-0000-0000-00002F430000}"/>
    <cellStyle name="Heading 3 2 3 4 2 5 3 4" xfId="17231" xr:uid="{00000000-0005-0000-0000-000030430000}"/>
    <cellStyle name="Heading 3 2 3 4 2 5 3 4 2" xfId="17232" xr:uid="{00000000-0005-0000-0000-000031430000}"/>
    <cellStyle name="Heading 3 2 3 4 2 5 3 5" xfId="17233" xr:uid="{00000000-0005-0000-0000-000032430000}"/>
    <cellStyle name="Heading 3 2 3 4 2 5 3 6" xfId="17234" xr:uid="{00000000-0005-0000-0000-000033430000}"/>
    <cellStyle name="Heading 3 2 3 4 2 5 3 7" xfId="17235" xr:uid="{00000000-0005-0000-0000-000034430000}"/>
    <cellStyle name="Heading 3 2 3 4 2 5 4" xfId="17236" xr:uid="{00000000-0005-0000-0000-000035430000}"/>
    <cellStyle name="Heading 3 2 3 4 2 5 4 2" xfId="17237" xr:uid="{00000000-0005-0000-0000-000036430000}"/>
    <cellStyle name="Heading 3 2 3 4 2 5 4 2 2" xfId="17238" xr:uid="{00000000-0005-0000-0000-000037430000}"/>
    <cellStyle name="Heading 3 2 3 4 2 5 4 3" xfId="17239" xr:uid="{00000000-0005-0000-0000-000038430000}"/>
    <cellStyle name="Heading 3 2 3 4 2 5 4 3 2" xfId="17240" xr:uid="{00000000-0005-0000-0000-000039430000}"/>
    <cellStyle name="Heading 3 2 3 4 2 5 4 4" xfId="17241" xr:uid="{00000000-0005-0000-0000-00003A430000}"/>
    <cellStyle name="Heading 3 2 3 4 2 5 4 4 2" xfId="17242" xr:uid="{00000000-0005-0000-0000-00003B430000}"/>
    <cellStyle name="Heading 3 2 3 4 2 5 4 5" xfId="17243" xr:uid="{00000000-0005-0000-0000-00003C430000}"/>
    <cellStyle name="Heading 3 2 3 4 2 5 4 6" xfId="17244" xr:uid="{00000000-0005-0000-0000-00003D430000}"/>
    <cellStyle name="Heading 3 2 3 4 2 5 4 7" xfId="17245" xr:uid="{00000000-0005-0000-0000-00003E430000}"/>
    <cellStyle name="Heading 3 2 3 4 2 5 5" xfId="17246" xr:uid="{00000000-0005-0000-0000-00003F430000}"/>
    <cellStyle name="Heading 3 2 3 4 2 5 5 2" xfId="17247" xr:uid="{00000000-0005-0000-0000-000040430000}"/>
    <cellStyle name="Heading 3 2 3 4 2 5 5 2 2" xfId="17248" xr:uid="{00000000-0005-0000-0000-000041430000}"/>
    <cellStyle name="Heading 3 2 3 4 2 5 5 3" xfId="17249" xr:uid="{00000000-0005-0000-0000-000042430000}"/>
    <cellStyle name="Heading 3 2 3 4 2 5 5 3 2" xfId="17250" xr:uid="{00000000-0005-0000-0000-000043430000}"/>
    <cellStyle name="Heading 3 2 3 4 2 5 5 4" xfId="17251" xr:uid="{00000000-0005-0000-0000-000044430000}"/>
    <cellStyle name="Heading 3 2 3 4 2 5 5 5" xfId="17252" xr:uid="{00000000-0005-0000-0000-000045430000}"/>
    <cellStyle name="Heading 3 2 3 4 2 5 5 6" xfId="17253" xr:uid="{00000000-0005-0000-0000-000046430000}"/>
    <cellStyle name="Heading 3 2 3 4 2 5 6" xfId="17254" xr:uid="{00000000-0005-0000-0000-000047430000}"/>
    <cellStyle name="Heading 3 2 3 4 2 5 6 2" xfId="17255" xr:uid="{00000000-0005-0000-0000-000048430000}"/>
    <cellStyle name="Heading 3 2 3 4 2 6" xfId="17256" xr:uid="{00000000-0005-0000-0000-000049430000}"/>
    <cellStyle name="Heading 3 2 3 4 2 6 2" xfId="17257" xr:uid="{00000000-0005-0000-0000-00004A430000}"/>
    <cellStyle name="Heading 3 2 3 4 2 6 2 2" xfId="17258" xr:uid="{00000000-0005-0000-0000-00004B430000}"/>
    <cellStyle name="Heading 3 2 3 4 2 6 2 2 2" xfId="17259" xr:uid="{00000000-0005-0000-0000-00004C430000}"/>
    <cellStyle name="Heading 3 2 3 4 2 6 2 2 2 2" xfId="17260" xr:uid="{00000000-0005-0000-0000-00004D430000}"/>
    <cellStyle name="Heading 3 2 3 4 2 6 2 2 3" xfId="17261" xr:uid="{00000000-0005-0000-0000-00004E430000}"/>
    <cellStyle name="Heading 3 2 3 4 2 6 2 2 3 2" xfId="17262" xr:uid="{00000000-0005-0000-0000-00004F430000}"/>
    <cellStyle name="Heading 3 2 3 4 2 6 2 2 4" xfId="17263" xr:uid="{00000000-0005-0000-0000-000050430000}"/>
    <cellStyle name="Heading 3 2 3 4 2 6 2 2 4 2" xfId="17264" xr:uid="{00000000-0005-0000-0000-000051430000}"/>
    <cellStyle name="Heading 3 2 3 4 2 6 2 2 5" xfId="17265" xr:uid="{00000000-0005-0000-0000-000052430000}"/>
    <cellStyle name="Heading 3 2 3 4 2 6 2 2 6" xfId="17266" xr:uid="{00000000-0005-0000-0000-000053430000}"/>
    <cellStyle name="Heading 3 2 3 4 2 6 2 2 7" xfId="17267" xr:uid="{00000000-0005-0000-0000-000054430000}"/>
    <cellStyle name="Heading 3 2 3 4 2 6 2 3" xfId="17268" xr:uid="{00000000-0005-0000-0000-000055430000}"/>
    <cellStyle name="Heading 3 2 3 4 2 6 2 3 2" xfId="17269" xr:uid="{00000000-0005-0000-0000-000056430000}"/>
    <cellStyle name="Heading 3 2 3 4 2 6 2 3 2 2" xfId="17270" xr:uid="{00000000-0005-0000-0000-000057430000}"/>
    <cellStyle name="Heading 3 2 3 4 2 6 2 3 3" xfId="17271" xr:uid="{00000000-0005-0000-0000-000058430000}"/>
    <cellStyle name="Heading 3 2 3 4 2 6 2 3 3 2" xfId="17272" xr:uid="{00000000-0005-0000-0000-000059430000}"/>
    <cellStyle name="Heading 3 2 3 4 2 6 2 3 4" xfId="17273" xr:uid="{00000000-0005-0000-0000-00005A430000}"/>
    <cellStyle name="Heading 3 2 3 4 2 6 2 3 4 2" xfId="17274" xr:uid="{00000000-0005-0000-0000-00005B430000}"/>
    <cellStyle name="Heading 3 2 3 4 2 6 2 3 5" xfId="17275" xr:uid="{00000000-0005-0000-0000-00005C430000}"/>
    <cellStyle name="Heading 3 2 3 4 2 6 2 3 6" xfId="17276" xr:uid="{00000000-0005-0000-0000-00005D430000}"/>
    <cellStyle name="Heading 3 2 3 4 2 6 2 3 7" xfId="17277" xr:uid="{00000000-0005-0000-0000-00005E430000}"/>
    <cellStyle name="Heading 3 2 3 4 2 6 2 4" xfId="17278" xr:uid="{00000000-0005-0000-0000-00005F430000}"/>
    <cellStyle name="Heading 3 2 3 4 2 6 2 4 2" xfId="17279" xr:uid="{00000000-0005-0000-0000-000060430000}"/>
    <cellStyle name="Heading 3 2 3 4 2 6 2 4 2 2" xfId="17280" xr:uid="{00000000-0005-0000-0000-000061430000}"/>
    <cellStyle name="Heading 3 2 3 4 2 6 2 4 3" xfId="17281" xr:uid="{00000000-0005-0000-0000-000062430000}"/>
    <cellStyle name="Heading 3 2 3 4 2 6 2 4 3 2" xfId="17282" xr:uid="{00000000-0005-0000-0000-000063430000}"/>
    <cellStyle name="Heading 3 2 3 4 2 6 2 4 4" xfId="17283" xr:uid="{00000000-0005-0000-0000-000064430000}"/>
    <cellStyle name="Heading 3 2 3 4 2 6 2 4 5" xfId="17284" xr:uid="{00000000-0005-0000-0000-000065430000}"/>
    <cellStyle name="Heading 3 2 3 4 2 6 2 4 6" xfId="17285" xr:uid="{00000000-0005-0000-0000-000066430000}"/>
    <cellStyle name="Heading 3 2 3 4 2 6 2 5" xfId="17286" xr:uid="{00000000-0005-0000-0000-000067430000}"/>
    <cellStyle name="Heading 3 2 3 4 2 6 2 5 2" xfId="17287" xr:uid="{00000000-0005-0000-0000-000068430000}"/>
    <cellStyle name="Heading 3 2 3 4 2 6 3" xfId="17288" xr:uid="{00000000-0005-0000-0000-000069430000}"/>
    <cellStyle name="Heading 3 2 3 4 2 6 3 2" xfId="17289" xr:uid="{00000000-0005-0000-0000-00006A430000}"/>
    <cellStyle name="Heading 3 2 3 4 2 6 3 2 2" xfId="17290" xr:uid="{00000000-0005-0000-0000-00006B430000}"/>
    <cellStyle name="Heading 3 2 3 4 2 6 3 3" xfId="17291" xr:uid="{00000000-0005-0000-0000-00006C430000}"/>
    <cellStyle name="Heading 3 2 3 4 2 6 3 3 2" xfId="17292" xr:uid="{00000000-0005-0000-0000-00006D430000}"/>
    <cellStyle name="Heading 3 2 3 4 2 6 3 4" xfId="17293" xr:uid="{00000000-0005-0000-0000-00006E430000}"/>
    <cellStyle name="Heading 3 2 3 4 2 6 3 4 2" xfId="17294" xr:uid="{00000000-0005-0000-0000-00006F430000}"/>
    <cellStyle name="Heading 3 2 3 4 2 6 3 5" xfId="17295" xr:uid="{00000000-0005-0000-0000-000070430000}"/>
    <cellStyle name="Heading 3 2 3 4 2 6 3 6" xfId="17296" xr:uid="{00000000-0005-0000-0000-000071430000}"/>
    <cellStyle name="Heading 3 2 3 4 2 6 3 7" xfId="17297" xr:uid="{00000000-0005-0000-0000-000072430000}"/>
    <cellStyle name="Heading 3 2 3 4 2 6 4" xfId="17298" xr:uid="{00000000-0005-0000-0000-000073430000}"/>
    <cellStyle name="Heading 3 2 3 4 2 6 4 2" xfId="17299" xr:uid="{00000000-0005-0000-0000-000074430000}"/>
    <cellStyle name="Heading 3 2 3 4 2 6 4 2 2" xfId="17300" xr:uid="{00000000-0005-0000-0000-000075430000}"/>
    <cellStyle name="Heading 3 2 3 4 2 6 4 3" xfId="17301" xr:uid="{00000000-0005-0000-0000-000076430000}"/>
    <cellStyle name="Heading 3 2 3 4 2 6 4 3 2" xfId="17302" xr:uid="{00000000-0005-0000-0000-000077430000}"/>
    <cellStyle name="Heading 3 2 3 4 2 6 4 4" xfId="17303" xr:uid="{00000000-0005-0000-0000-000078430000}"/>
    <cellStyle name="Heading 3 2 3 4 2 6 4 4 2" xfId="17304" xr:uid="{00000000-0005-0000-0000-000079430000}"/>
    <cellStyle name="Heading 3 2 3 4 2 6 4 5" xfId="17305" xr:uid="{00000000-0005-0000-0000-00007A430000}"/>
    <cellStyle name="Heading 3 2 3 4 2 6 4 6" xfId="17306" xr:uid="{00000000-0005-0000-0000-00007B430000}"/>
    <cellStyle name="Heading 3 2 3 4 2 6 4 7" xfId="17307" xr:uid="{00000000-0005-0000-0000-00007C430000}"/>
    <cellStyle name="Heading 3 2 3 4 2 6 5" xfId="17308" xr:uid="{00000000-0005-0000-0000-00007D430000}"/>
    <cellStyle name="Heading 3 2 3 4 2 6 5 2" xfId="17309" xr:uid="{00000000-0005-0000-0000-00007E430000}"/>
    <cellStyle name="Heading 3 2 3 4 2 6 5 2 2" xfId="17310" xr:uid="{00000000-0005-0000-0000-00007F430000}"/>
    <cellStyle name="Heading 3 2 3 4 2 6 5 3" xfId="17311" xr:uid="{00000000-0005-0000-0000-000080430000}"/>
    <cellStyle name="Heading 3 2 3 4 2 6 5 3 2" xfId="17312" xr:uid="{00000000-0005-0000-0000-000081430000}"/>
    <cellStyle name="Heading 3 2 3 4 2 6 5 4" xfId="17313" xr:uid="{00000000-0005-0000-0000-000082430000}"/>
    <cellStyle name="Heading 3 2 3 4 2 6 5 5" xfId="17314" xr:uid="{00000000-0005-0000-0000-000083430000}"/>
    <cellStyle name="Heading 3 2 3 4 2 6 5 6" xfId="17315" xr:uid="{00000000-0005-0000-0000-000084430000}"/>
    <cellStyle name="Heading 3 2 3 4 2 6 6" xfId="17316" xr:uid="{00000000-0005-0000-0000-000085430000}"/>
    <cellStyle name="Heading 3 2 3 4 2 6 6 2" xfId="17317" xr:uid="{00000000-0005-0000-0000-000086430000}"/>
    <cellStyle name="Heading 3 2 3 4 2 7" xfId="17318" xr:uid="{00000000-0005-0000-0000-000087430000}"/>
    <cellStyle name="Heading 3 2 3 4 2 7 2" xfId="17319" xr:uid="{00000000-0005-0000-0000-000088430000}"/>
    <cellStyle name="Heading 3 2 3 4 2 7 2 2" xfId="17320" xr:uid="{00000000-0005-0000-0000-000089430000}"/>
    <cellStyle name="Heading 3 2 3 4 2 7 2 2 2" xfId="17321" xr:uid="{00000000-0005-0000-0000-00008A430000}"/>
    <cellStyle name="Heading 3 2 3 4 2 7 2 3" xfId="17322" xr:uid="{00000000-0005-0000-0000-00008B430000}"/>
    <cellStyle name="Heading 3 2 3 4 2 7 2 3 2" xfId="17323" xr:uid="{00000000-0005-0000-0000-00008C430000}"/>
    <cellStyle name="Heading 3 2 3 4 2 7 2 4" xfId="17324" xr:uid="{00000000-0005-0000-0000-00008D430000}"/>
    <cellStyle name="Heading 3 2 3 4 2 7 2 4 2" xfId="17325" xr:uid="{00000000-0005-0000-0000-00008E430000}"/>
    <cellStyle name="Heading 3 2 3 4 2 7 2 5" xfId="17326" xr:uid="{00000000-0005-0000-0000-00008F430000}"/>
    <cellStyle name="Heading 3 2 3 4 2 7 2 6" xfId="17327" xr:uid="{00000000-0005-0000-0000-000090430000}"/>
    <cellStyle name="Heading 3 2 3 4 2 7 2 7" xfId="17328" xr:uid="{00000000-0005-0000-0000-000091430000}"/>
    <cellStyle name="Heading 3 2 3 4 2 7 3" xfId="17329" xr:uid="{00000000-0005-0000-0000-000092430000}"/>
    <cellStyle name="Heading 3 2 3 4 2 7 3 2" xfId="17330" xr:uid="{00000000-0005-0000-0000-000093430000}"/>
    <cellStyle name="Heading 3 2 3 4 2 7 3 2 2" xfId="17331" xr:uid="{00000000-0005-0000-0000-000094430000}"/>
    <cellStyle name="Heading 3 2 3 4 2 7 3 3" xfId="17332" xr:uid="{00000000-0005-0000-0000-000095430000}"/>
    <cellStyle name="Heading 3 2 3 4 2 7 3 3 2" xfId="17333" xr:uid="{00000000-0005-0000-0000-000096430000}"/>
    <cellStyle name="Heading 3 2 3 4 2 7 3 4" xfId="17334" xr:uid="{00000000-0005-0000-0000-000097430000}"/>
    <cellStyle name="Heading 3 2 3 4 2 7 3 4 2" xfId="17335" xr:uid="{00000000-0005-0000-0000-000098430000}"/>
    <cellStyle name="Heading 3 2 3 4 2 7 3 5" xfId="17336" xr:uid="{00000000-0005-0000-0000-000099430000}"/>
    <cellStyle name="Heading 3 2 3 4 2 7 3 6" xfId="17337" xr:uid="{00000000-0005-0000-0000-00009A430000}"/>
    <cellStyle name="Heading 3 2 3 4 2 7 3 7" xfId="17338" xr:uid="{00000000-0005-0000-0000-00009B430000}"/>
    <cellStyle name="Heading 3 2 3 4 2 7 4" xfId="17339" xr:uid="{00000000-0005-0000-0000-00009C430000}"/>
    <cellStyle name="Heading 3 2 3 4 2 7 4 2" xfId="17340" xr:uid="{00000000-0005-0000-0000-00009D430000}"/>
    <cellStyle name="Heading 3 2 3 4 2 7 4 2 2" xfId="17341" xr:uid="{00000000-0005-0000-0000-00009E430000}"/>
    <cellStyle name="Heading 3 2 3 4 2 7 4 3" xfId="17342" xr:uid="{00000000-0005-0000-0000-00009F430000}"/>
    <cellStyle name="Heading 3 2 3 4 2 7 4 3 2" xfId="17343" xr:uid="{00000000-0005-0000-0000-0000A0430000}"/>
    <cellStyle name="Heading 3 2 3 4 2 7 4 4" xfId="17344" xr:uid="{00000000-0005-0000-0000-0000A1430000}"/>
    <cellStyle name="Heading 3 2 3 4 2 7 4 5" xfId="17345" xr:uid="{00000000-0005-0000-0000-0000A2430000}"/>
    <cellStyle name="Heading 3 2 3 4 2 7 4 6" xfId="17346" xr:uid="{00000000-0005-0000-0000-0000A3430000}"/>
    <cellStyle name="Heading 3 2 3 4 2 7 5" xfId="17347" xr:uid="{00000000-0005-0000-0000-0000A4430000}"/>
    <cellStyle name="Heading 3 2 3 4 2 7 5 2" xfId="17348" xr:uid="{00000000-0005-0000-0000-0000A5430000}"/>
    <cellStyle name="Heading 3 2 3 4 2 8" xfId="17349" xr:uid="{00000000-0005-0000-0000-0000A6430000}"/>
    <cellStyle name="Heading 3 2 3 4 2 8 2" xfId="17350" xr:uid="{00000000-0005-0000-0000-0000A7430000}"/>
    <cellStyle name="Heading 3 2 3 4 2 8 2 2" xfId="17351" xr:uid="{00000000-0005-0000-0000-0000A8430000}"/>
    <cellStyle name="Heading 3 2 3 4 2 8 3" xfId="17352" xr:uid="{00000000-0005-0000-0000-0000A9430000}"/>
    <cellStyle name="Heading 3 2 3 4 2 8 3 2" xfId="17353" xr:uid="{00000000-0005-0000-0000-0000AA430000}"/>
    <cellStyle name="Heading 3 2 3 4 2 8 4" xfId="17354" xr:uid="{00000000-0005-0000-0000-0000AB430000}"/>
    <cellStyle name="Heading 3 2 3 4 2 8 4 2" xfId="17355" xr:uid="{00000000-0005-0000-0000-0000AC430000}"/>
    <cellStyle name="Heading 3 2 3 4 2 8 5" xfId="17356" xr:uid="{00000000-0005-0000-0000-0000AD430000}"/>
    <cellStyle name="Heading 3 2 3 4 2 8 6" xfId="17357" xr:uid="{00000000-0005-0000-0000-0000AE430000}"/>
    <cellStyle name="Heading 3 2 3 4 2 8 7" xfId="17358" xr:uid="{00000000-0005-0000-0000-0000AF430000}"/>
    <cellStyle name="Heading 3 2 3 4 2 9" xfId="17359" xr:uid="{00000000-0005-0000-0000-0000B0430000}"/>
    <cellStyle name="Heading 3 2 3 4 2 9 2" xfId="17360" xr:uid="{00000000-0005-0000-0000-0000B1430000}"/>
    <cellStyle name="Heading 3 2 3 4 2 9 2 2" xfId="17361" xr:uid="{00000000-0005-0000-0000-0000B2430000}"/>
    <cellStyle name="Heading 3 2 3 4 2 9 3" xfId="17362" xr:uid="{00000000-0005-0000-0000-0000B3430000}"/>
    <cellStyle name="Heading 3 2 3 4 2 9 3 2" xfId="17363" xr:uid="{00000000-0005-0000-0000-0000B4430000}"/>
    <cellStyle name="Heading 3 2 3 4 2 9 4" xfId="17364" xr:uid="{00000000-0005-0000-0000-0000B5430000}"/>
    <cellStyle name="Heading 3 2 3 4 2 9 4 2" xfId="17365" xr:uid="{00000000-0005-0000-0000-0000B6430000}"/>
    <cellStyle name="Heading 3 2 3 4 2 9 5" xfId="17366" xr:uid="{00000000-0005-0000-0000-0000B7430000}"/>
    <cellStyle name="Heading 3 2 3 4 2 9 6" xfId="17367" xr:uid="{00000000-0005-0000-0000-0000B8430000}"/>
    <cellStyle name="Heading 3 2 3 4 2 9 7" xfId="17368" xr:uid="{00000000-0005-0000-0000-0000B9430000}"/>
    <cellStyle name="Heading 3 2 3 4 3" xfId="17369" xr:uid="{00000000-0005-0000-0000-0000BA430000}"/>
    <cellStyle name="Heading 3 2 3 4 3 10" xfId="17370" xr:uid="{00000000-0005-0000-0000-0000BB430000}"/>
    <cellStyle name="Heading 3 2 3 4 3 10 2" xfId="17371" xr:uid="{00000000-0005-0000-0000-0000BC430000}"/>
    <cellStyle name="Heading 3 2 3 4 3 10 2 2" xfId="17372" xr:uid="{00000000-0005-0000-0000-0000BD430000}"/>
    <cellStyle name="Heading 3 2 3 4 3 10 3" xfId="17373" xr:uid="{00000000-0005-0000-0000-0000BE430000}"/>
    <cellStyle name="Heading 3 2 3 4 3 10 3 2" xfId="17374" xr:uid="{00000000-0005-0000-0000-0000BF430000}"/>
    <cellStyle name="Heading 3 2 3 4 3 10 4" xfId="17375" xr:uid="{00000000-0005-0000-0000-0000C0430000}"/>
    <cellStyle name="Heading 3 2 3 4 3 10 5" xfId="17376" xr:uid="{00000000-0005-0000-0000-0000C1430000}"/>
    <cellStyle name="Heading 3 2 3 4 3 10 6" xfId="17377" xr:uid="{00000000-0005-0000-0000-0000C2430000}"/>
    <cellStyle name="Heading 3 2 3 4 3 11" xfId="17378" xr:uid="{00000000-0005-0000-0000-0000C3430000}"/>
    <cellStyle name="Heading 3 2 3 4 3 11 2" xfId="17379" xr:uid="{00000000-0005-0000-0000-0000C4430000}"/>
    <cellStyle name="Heading 3 2 3 4 3 12" xfId="17380" xr:uid="{00000000-0005-0000-0000-0000C5430000}"/>
    <cellStyle name="Heading 3 2 3 4 3 2" xfId="17381" xr:uid="{00000000-0005-0000-0000-0000C6430000}"/>
    <cellStyle name="Heading 3 2 3 4 3 2 2" xfId="17382" xr:uid="{00000000-0005-0000-0000-0000C7430000}"/>
    <cellStyle name="Heading 3 2 3 4 3 2 2 2" xfId="17383" xr:uid="{00000000-0005-0000-0000-0000C8430000}"/>
    <cellStyle name="Heading 3 2 3 4 3 2 2 2 2" xfId="17384" xr:uid="{00000000-0005-0000-0000-0000C9430000}"/>
    <cellStyle name="Heading 3 2 3 4 3 2 2 2 2 2" xfId="17385" xr:uid="{00000000-0005-0000-0000-0000CA430000}"/>
    <cellStyle name="Heading 3 2 3 4 3 2 2 2 3" xfId="17386" xr:uid="{00000000-0005-0000-0000-0000CB430000}"/>
    <cellStyle name="Heading 3 2 3 4 3 2 2 2 3 2" xfId="17387" xr:uid="{00000000-0005-0000-0000-0000CC430000}"/>
    <cellStyle name="Heading 3 2 3 4 3 2 2 2 4" xfId="17388" xr:uid="{00000000-0005-0000-0000-0000CD430000}"/>
    <cellStyle name="Heading 3 2 3 4 3 2 2 2 4 2" xfId="17389" xr:uid="{00000000-0005-0000-0000-0000CE430000}"/>
    <cellStyle name="Heading 3 2 3 4 3 2 2 2 5" xfId="17390" xr:uid="{00000000-0005-0000-0000-0000CF430000}"/>
    <cellStyle name="Heading 3 2 3 4 3 2 2 2 6" xfId="17391" xr:uid="{00000000-0005-0000-0000-0000D0430000}"/>
    <cellStyle name="Heading 3 2 3 4 3 2 2 2 7" xfId="17392" xr:uid="{00000000-0005-0000-0000-0000D1430000}"/>
    <cellStyle name="Heading 3 2 3 4 3 2 2 3" xfId="17393" xr:uid="{00000000-0005-0000-0000-0000D2430000}"/>
    <cellStyle name="Heading 3 2 3 4 3 2 2 3 2" xfId="17394" xr:uid="{00000000-0005-0000-0000-0000D3430000}"/>
    <cellStyle name="Heading 3 2 3 4 3 2 2 3 2 2" xfId="17395" xr:uid="{00000000-0005-0000-0000-0000D4430000}"/>
    <cellStyle name="Heading 3 2 3 4 3 2 2 3 3" xfId="17396" xr:uid="{00000000-0005-0000-0000-0000D5430000}"/>
    <cellStyle name="Heading 3 2 3 4 3 2 2 3 3 2" xfId="17397" xr:uid="{00000000-0005-0000-0000-0000D6430000}"/>
    <cellStyle name="Heading 3 2 3 4 3 2 2 3 4" xfId="17398" xr:uid="{00000000-0005-0000-0000-0000D7430000}"/>
    <cellStyle name="Heading 3 2 3 4 3 2 2 3 4 2" xfId="17399" xr:uid="{00000000-0005-0000-0000-0000D8430000}"/>
    <cellStyle name="Heading 3 2 3 4 3 2 2 3 5" xfId="17400" xr:uid="{00000000-0005-0000-0000-0000D9430000}"/>
    <cellStyle name="Heading 3 2 3 4 3 2 2 3 6" xfId="17401" xr:uid="{00000000-0005-0000-0000-0000DA430000}"/>
    <cellStyle name="Heading 3 2 3 4 3 2 2 3 7" xfId="17402" xr:uid="{00000000-0005-0000-0000-0000DB430000}"/>
    <cellStyle name="Heading 3 2 3 4 3 2 2 4" xfId="17403" xr:uid="{00000000-0005-0000-0000-0000DC430000}"/>
    <cellStyle name="Heading 3 2 3 4 3 2 2 4 2" xfId="17404" xr:uid="{00000000-0005-0000-0000-0000DD430000}"/>
    <cellStyle name="Heading 3 2 3 4 3 2 2 4 2 2" xfId="17405" xr:uid="{00000000-0005-0000-0000-0000DE430000}"/>
    <cellStyle name="Heading 3 2 3 4 3 2 2 4 3" xfId="17406" xr:uid="{00000000-0005-0000-0000-0000DF430000}"/>
    <cellStyle name="Heading 3 2 3 4 3 2 2 4 3 2" xfId="17407" xr:uid="{00000000-0005-0000-0000-0000E0430000}"/>
    <cellStyle name="Heading 3 2 3 4 3 2 2 4 4" xfId="17408" xr:uid="{00000000-0005-0000-0000-0000E1430000}"/>
    <cellStyle name="Heading 3 2 3 4 3 2 2 4 5" xfId="17409" xr:uid="{00000000-0005-0000-0000-0000E2430000}"/>
    <cellStyle name="Heading 3 2 3 4 3 2 2 4 6" xfId="17410" xr:uid="{00000000-0005-0000-0000-0000E3430000}"/>
    <cellStyle name="Heading 3 2 3 4 3 2 2 5" xfId="17411" xr:uid="{00000000-0005-0000-0000-0000E4430000}"/>
    <cellStyle name="Heading 3 2 3 4 3 2 2 5 2" xfId="17412" xr:uid="{00000000-0005-0000-0000-0000E5430000}"/>
    <cellStyle name="Heading 3 2 3 4 3 2 3" xfId="17413" xr:uid="{00000000-0005-0000-0000-0000E6430000}"/>
    <cellStyle name="Heading 3 2 3 4 3 2 3 2" xfId="17414" xr:uid="{00000000-0005-0000-0000-0000E7430000}"/>
    <cellStyle name="Heading 3 2 3 4 3 2 3 2 2" xfId="17415" xr:uid="{00000000-0005-0000-0000-0000E8430000}"/>
    <cellStyle name="Heading 3 2 3 4 3 2 3 3" xfId="17416" xr:uid="{00000000-0005-0000-0000-0000E9430000}"/>
    <cellStyle name="Heading 3 2 3 4 3 2 3 3 2" xfId="17417" xr:uid="{00000000-0005-0000-0000-0000EA430000}"/>
    <cellStyle name="Heading 3 2 3 4 3 2 3 4" xfId="17418" xr:uid="{00000000-0005-0000-0000-0000EB430000}"/>
    <cellStyle name="Heading 3 2 3 4 3 2 3 4 2" xfId="17419" xr:uid="{00000000-0005-0000-0000-0000EC430000}"/>
    <cellStyle name="Heading 3 2 3 4 3 2 3 5" xfId="17420" xr:uid="{00000000-0005-0000-0000-0000ED430000}"/>
    <cellStyle name="Heading 3 2 3 4 3 2 3 6" xfId="17421" xr:uid="{00000000-0005-0000-0000-0000EE430000}"/>
    <cellStyle name="Heading 3 2 3 4 3 2 3 7" xfId="17422" xr:uid="{00000000-0005-0000-0000-0000EF430000}"/>
    <cellStyle name="Heading 3 2 3 4 3 2 4" xfId="17423" xr:uid="{00000000-0005-0000-0000-0000F0430000}"/>
    <cellStyle name="Heading 3 2 3 4 3 2 4 2" xfId="17424" xr:uid="{00000000-0005-0000-0000-0000F1430000}"/>
    <cellStyle name="Heading 3 2 3 4 3 2 4 2 2" xfId="17425" xr:uid="{00000000-0005-0000-0000-0000F2430000}"/>
    <cellStyle name="Heading 3 2 3 4 3 2 4 3" xfId="17426" xr:uid="{00000000-0005-0000-0000-0000F3430000}"/>
    <cellStyle name="Heading 3 2 3 4 3 2 4 3 2" xfId="17427" xr:uid="{00000000-0005-0000-0000-0000F4430000}"/>
    <cellStyle name="Heading 3 2 3 4 3 2 4 4" xfId="17428" xr:uid="{00000000-0005-0000-0000-0000F5430000}"/>
    <cellStyle name="Heading 3 2 3 4 3 2 4 4 2" xfId="17429" xr:uid="{00000000-0005-0000-0000-0000F6430000}"/>
    <cellStyle name="Heading 3 2 3 4 3 2 4 5" xfId="17430" xr:uid="{00000000-0005-0000-0000-0000F7430000}"/>
    <cellStyle name="Heading 3 2 3 4 3 2 4 6" xfId="17431" xr:uid="{00000000-0005-0000-0000-0000F8430000}"/>
    <cellStyle name="Heading 3 2 3 4 3 2 4 7" xfId="17432" xr:uid="{00000000-0005-0000-0000-0000F9430000}"/>
    <cellStyle name="Heading 3 2 3 4 3 2 5" xfId="17433" xr:uid="{00000000-0005-0000-0000-0000FA430000}"/>
    <cellStyle name="Heading 3 2 3 4 3 2 5 2" xfId="17434" xr:uid="{00000000-0005-0000-0000-0000FB430000}"/>
    <cellStyle name="Heading 3 2 3 4 3 2 5 2 2" xfId="17435" xr:uid="{00000000-0005-0000-0000-0000FC430000}"/>
    <cellStyle name="Heading 3 2 3 4 3 2 5 3" xfId="17436" xr:uid="{00000000-0005-0000-0000-0000FD430000}"/>
    <cellStyle name="Heading 3 2 3 4 3 2 5 3 2" xfId="17437" xr:uid="{00000000-0005-0000-0000-0000FE430000}"/>
    <cellStyle name="Heading 3 2 3 4 3 2 5 4" xfId="17438" xr:uid="{00000000-0005-0000-0000-0000FF430000}"/>
    <cellStyle name="Heading 3 2 3 4 3 2 5 5" xfId="17439" xr:uid="{00000000-0005-0000-0000-000000440000}"/>
    <cellStyle name="Heading 3 2 3 4 3 2 5 6" xfId="17440" xr:uid="{00000000-0005-0000-0000-000001440000}"/>
    <cellStyle name="Heading 3 2 3 4 3 2 6" xfId="17441" xr:uid="{00000000-0005-0000-0000-000002440000}"/>
    <cellStyle name="Heading 3 2 3 4 3 2 6 2" xfId="17442" xr:uid="{00000000-0005-0000-0000-000003440000}"/>
    <cellStyle name="Heading 3 2 3 4 3 3" xfId="17443" xr:uid="{00000000-0005-0000-0000-000004440000}"/>
    <cellStyle name="Heading 3 2 3 4 3 3 2" xfId="17444" xr:uid="{00000000-0005-0000-0000-000005440000}"/>
    <cellStyle name="Heading 3 2 3 4 3 3 2 2" xfId="17445" xr:uid="{00000000-0005-0000-0000-000006440000}"/>
    <cellStyle name="Heading 3 2 3 4 3 3 2 2 2" xfId="17446" xr:uid="{00000000-0005-0000-0000-000007440000}"/>
    <cellStyle name="Heading 3 2 3 4 3 3 2 2 2 2" xfId="17447" xr:uid="{00000000-0005-0000-0000-000008440000}"/>
    <cellStyle name="Heading 3 2 3 4 3 3 2 2 3" xfId="17448" xr:uid="{00000000-0005-0000-0000-000009440000}"/>
    <cellStyle name="Heading 3 2 3 4 3 3 2 2 3 2" xfId="17449" xr:uid="{00000000-0005-0000-0000-00000A440000}"/>
    <cellStyle name="Heading 3 2 3 4 3 3 2 2 4" xfId="17450" xr:uid="{00000000-0005-0000-0000-00000B440000}"/>
    <cellStyle name="Heading 3 2 3 4 3 3 2 2 4 2" xfId="17451" xr:uid="{00000000-0005-0000-0000-00000C440000}"/>
    <cellStyle name="Heading 3 2 3 4 3 3 2 2 5" xfId="17452" xr:uid="{00000000-0005-0000-0000-00000D440000}"/>
    <cellStyle name="Heading 3 2 3 4 3 3 2 2 6" xfId="17453" xr:uid="{00000000-0005-0000-0000-00000E440000}"/>
    <cellStyle name="Heading 3 2 3 4 3 3 2 2 7" xfId="17454" xr:uid="{00000000-0005-0000-0000-00000F440000}"/>
    <cellStyle name="Heading 3 2 3 4 3 3 2 3" xfId="17455" xr:uid="{00000000-0005-0000-0000-000010440000}"/>
    <cellStyle name="Heading 3 2 3 4 3 3 2 3 2" xfId="17456" xr:uid="{00000000-0005-0000-0000-000011440000}"/>
    <cellStyle name="Heading 3 2 3 4 3 3 2 3 2 2" xfId="17457" xr:uid="{00000000-0005-0000-0000-000012440000}"/>
    <cellStyle name="Heading 3 2 3 4 3 3 2 3 3" xfId="17458" xr:uid="{00000000-0005-0000-0000-000013440000}"/>
    <cellStyle name="Heading 3 2 3 4 3 3 2 3 3 2" xfId="17459" xr:uid="{00000000-0005-0000-0000-000014440000}"/>
    <cellStyle name="Heading 3 2 3 4 3 3 2 3 4" xfId="17460" xr:uid="{00000000-0005-0000-0000-000015440000}"/>
    <cellStyle name="Heading 3 2 3 4 3 3 2 3 4 2" xfId="17461" xr:uid="{00000000-0005-0000-0000-000016440000}"/>
    <cellStyle name="Heading 3 2 3 4 3 3 2 3 5" xfId="17462" xr:uid="{00000000-0005-0000-0000-000017440000}"/>
    <cellStyle name="Heading 3 2 3 4 3 3 2 3 6" xfId="17463" xr:uid="{00000000-0005-0000-0000-000018440000}"/>
    <cellStyle name="Heading 3 2 3 4 3 3 2 3 7" xfId="17464" xr:uid="{00000000-0005-0000-0000-000019440000}"/>
    <cellStyle name="Heading 3 2 3 4 3 3 2 4" xfId="17465" xr:uid="{00000000-0005-0000-0000-00001A440000}"/>
    <cellStyle name="Heading 3 2 3 4 3 3 2 4 2" xfId="17466" xr:uid="{00000000-0005-0000-0000-00001B440000}"/>
    <cellStyle name="Heading 3 2 3 4 3 3 2 4 2 2" xfId="17467" xr:uid="{00000000-0005-0000-0000-00001C440000}"/>
    <cellStyle name="Heading 3 2 3 4 3 3 2 4 3" xfId="17468" xr:uid="{00000000-0005-0000-0000-00001D440000}"/>
    <cellStyle name="Heading 3 2 3 4 3 3 2 4 3 2" xfId="17469" xr:uid="{00000000-0005-0000-0000-00001E440000}"/>
    <cellStyle name="Heading 3 2 3 4 3 3 2 4 4" xfId="17470" xr:uid="{00000000-0005-0000-0000-00001F440000}"/>
    <cellStyle name="Heading 3 2 3 4 3 3 2 4 5" xfId="17471" xr:uid="{00000000-0005-0000-0000-000020440000}"/>
    <cellStyle name="Heading 3 2 3 4 3 3 2 4 6" xfId="17472" xr:uid="{00000000-0005-0000-0000-000021440000}"/>
    <cellStyle name="Heading 3 2 3 4 3 3 2 5" xfId="17473" xr:uid="{00000000-0005-0000-0000-000022440000}"/>
    <cellStyle name="Heading 3 2 3 4 3 3 2 5 2" xfId="17474" xr:uid="{00000000-0005-0000-0000-000023440000}"/>
    <cellStyle name="Heading 3 2 3 4 3 3 3" xfId="17475" xr:uid="{00000000-0005-0000-0000-000024440000}"/>
    <cellStyle name="Heading 3 2 3 4 3 3 3 2" xfId="17476" xr:uid="{00000000-0005-0000-0000-000025440000}"/>
    <cellStyle name="Heading 3 2 3 4 3 3 3 2 2" xfId="17477" xr:uid="{00000000-0005-0000-0000-000026440000}"/>
    <cellStyle name="Heading 3 2 3 4 3 3 3 3" xfId="17478" xr:uid="{00000000-0005-0000-0000-000027440000}"/>
    <cellStyle name="Heading 3 2 3 4 3 3 3 3 2" xfId="17479" xr:uid="{00000000-0005-0000-0000-000028440000}"/>
    <cellStyle name="Heading 3 2 3 4 3 3 3 4" xfId="17480" xr:uid="{00000000-0005-0000-0000-000029440000}"/>
    <cellStyle name="Heading 3 2 3 4 3 3 3 4 2" xfId="17481" xr:uid="{00000000-0005-0000-0000-00002A440000}"/>
    <cellStyle name="Heading 3 2 3 4 3 3 3 5" xfId="17482" xr:uid="{00000000-0005-0000-0000-00002B440000}"/>
    <cellStyle name="Heading 3 2 3 4 3 3 3 6" xfId="17483" xr:uid="{00000000-0005-0000-0000-00002C440000}"/>
    <cellStyle name="Heading 3 2 3 4 3 3 3 7" xfId="17484" xr:uid="{00000000-0005-0000-0000-00002D440000}"/>
    <cellStyle name="Heading 3 2 3 4 3 3 4" xfId="17485" xr:uid="{00000000-0005-0000-0000-00002E440000}"/>
    <cellStyle name="Heading 3 2 3 4 3 3 4 2" xfId="17486" xr:uid="{00000000-0005-0000-0000-00002F440000}"/>
    <cellStyle name="Heading 3 2 3 4 3 3 4 2 2" xfId="17487" xr:uid="{00000000-0005-0000-0000-000030440000}"/>
    <cellStyle name="Heading 3 2 3 4 3 3 4 3" xfId="17488" xr:uid="{00000000-0005-0000-0000-000031440000}"/>
    <cellStyle name="Heading 3 2 3 4 3 3 4 3 2" xfId="17489" xr:uid="{00000000-0005-0000-0000-000032440000}"/>
    <cellStyle name="Heading 3 2 3 4 3 3 4 4" xfId="17490" xr:uid="{00000000-0005-0000-0000-000033440000}"/>
    <cellStyle name="Heading 3 2 3 4 3 3 4 4 2" xfId="17491" xr:uid="{00000000-0005-0000-0000-000034440000}"/>
    <cellStyle name="Heading 3 2 3 4 3 3 4 5" xfId="17492" xr:uid="{00000000-0005-0000-0000-000035440000}"/>
    <cellStyle name="Heading 3 2 3 4 3 3 4 6" xfId="17493" xr:uid="{00000000-0005-0000-0000-000036440000}"/>
    <cellStyle name="Heading 3 2 3 4 3 3 4 7" xfId="17494" xr:uid="{00000000-0005-0000-0000-000037440000}"/>
    <cellStyle name="Heading 3 2 3 4 3 3 5" xfId="17495" xr:uid="{00000000-0005-0000-0000-000038440000}"/>
    <cellStyle name="Heading 3 2 3 4 3 3 5 2" xfId="17496" xr:uid="{00000000-0005-0000-0000-000039440000}"/>
    <cellStyle name="Heading 3 2 3 4 3 3 5 2 2" xfId="17497" xr:uid="{00000000-0005-0000-0000-00003A440000}"/>
    <cellStyle name="Heading 3 2 3 4 3 3 5 3" xfId="17498" xr:uid="{00000000-0005-0000-0000-00003B440000}"/>
    <cellStyle name="Heading 3 2 3 4 3 3 5 3 2" xfId="17499" xr:uid="{00000000-0005-0000-0000-00003C440000}"/>
    <cellStyle name="Heading 3 2 3 4 3 3 5 4" xfId="17500" xr:uid="{00000000-0005-0000-0000-00003D440000}"/>
    <cellStyle name="Heading 3 2 3 4 3 3 5 5" xfId="17501" xr:uid="{00000000-0005-0000-0000-00003E440000}"/>
    <cellStyle name="Heading 3 2 3 4 3 3 5 6" xfId="17502" xr:uid="{00000000-0005-0000-0000-00003F440000}"/>
    <cellStyle name="Heading 3 2 3 4 3 3 6" xfId="17503" xr:uid="{00000000-0005-0000-0000-000040440000}"/>
    <cellStyle name="Heading 3 2 3 4 3 3 6 2" xfId="17504" xr:uid="{00000000-0005-0000-0000-000041440000}"/>
    <cellStyle name="Heading 3 2 3 4 3 4" xfId="17505" xr:uid="{00000000-0005-0000-0000-000042440000}"/>
    <cellStyle name="Heading 3 2 3 4 3 4 2" xfId="17506" xr:uid="{00000000-0005-0000-0000-000043440000}"/>
    <cellStyle name="Heading 3 2 3 4 3 4 2 2" xfId="17507" xr:uid="{00000000-0005-0000-0000-000044440000}"/>
    <cellStyle name="Heading 3 2 3 4 3 4 2 2 2" xfId="17508" xr:uid="{00000000-0005-0000-0000-000045440000}"/>
    <cellStyle name="Heading 3 2 3 4 3 4 2 2 2 2" xfId="17509" xr:uid="{00000000-0005-0000-0000-000046440000}"/>
    <cellStyle name="Heading 3 2 3 4 3 4 2 2 3" xfId="17510" xr:uid="{00000000-0005-0000-0000-000047440000}"/>
    <cellStyle name="Heading 3 2 3 4 3 4 2 2 3 2" xfId="17511" xr:uid="{00000000-0005-0000-0000-000048440000}"/>
    <cellStyle name="Heading 3 2 3 4 3 4 2 2 4" xfId="17512" xr:uid="{00000000-0005-0000-0000-000049440000}"/>
    <cellStyle name="Heading 3 2 3 4 3 4 2 2 4 2" xfId="17513" xr:uid="{00000000-0005-0000-0000-00004A440000}"/>
    <cellStyle name="Heading 3 2 3 4 3 4 2 2 5" xfId="17514" xr:uid="{00000000-0005-0000-0000-00004B440000}"/>
    <cellStyle name="Heading 3 2 3 4 3 4 2 2 6" xfId="17515" xr:uid="{00000000-0005-0000-0000-00004C440000}"/>
    <cellStyle name="Heading 3 2 3 4 3 4 2 2 7" xfId="17516" xr:uid="{00000000-0005-0000-0000-00004D440000}"/>
    <cellStyle name="Heading 3 2 3 4 3 4 2 3" xfId="17517" xr:uid="{00000000-0005-0000-0000-00004E440000}"/>
    <cellStyle name="Heading 3 2 3 4 3 4 2 3 2" xfId="17518" xr:uid="{00000000-0005-0000-0000-00004F440000}"/>
    <cellStyle name="Heading 3 2 3 4 3 4 2 3 2 2" xfId="17519" xr:uid="{00000000-0005-0000-0000-000050440000}"/>
    <cellStyle name="Heading 3 2 3 4 3 4 2 3 3" xfId="17520" xr:uid="{00000000-0005-0000-0000-000051440000}"/>
    <cellStyle name="Heading 3 2 3 4 3 4 2 3 3 2" xfId="17521" xr:uid="{00000000-0005-0000-0000-000052440000}"/>
    <cellStyle name="Heading 3 2 3 4 3 4 2 3 4" xfId="17522" xr:uid="{00000000-0005-0000-0000-000053440000}"/>
    <cellStyle name="Heading 3 2 3 4 3 4 2 3 4 2" xfId="17523" xr:uid="{00000000-0005-0000-0000-000054440000}"/>
    <cellStyle name="Heading 3 2 3 4 3 4 2 3 5" xfId="17524" xr:uid="{00000000-0005-0000-0000-000055440000}"/>
    <cellStyle name="Heading 3 2 3 4 3 4 2 3 6" xfId="17525" xr:uid="{00000000-0005-0000-0000-000056440000}"/>
    <cellStyle name="Heading 3 2 3 4 3 4 2 3 7" xfId="17526" xr:uid="{00000000-0005-0000-0000-000057440000}"/>
    <cellStyle name="Heading 3 2 3 4 3 4 2 4" xfId="17527" xr:uid="{00000000-0005-0000-0000-000058440000}"/>
    <cellStyle name="Heading 3 2 3 4 3 4 2 4 2" xfId="17528" xr:uid="{00000000-0005-0000-0000-000059440000}"/>
    <cellStyle name="Heading 3 2 3 4 3 4 2 4 2 2" xfId="17529" xr:uid="{00000000-0005-0000-0000-00005A440000}"/>
    <cellStyle name="Heading 3 2 3 4 3 4 2 4 3" xfId="17530" xr:uid="{00000000-0005-0000-0000-00005B440000}"/>
    <cellStyle name="Heading 3 2 3 4 3 4 2 4 3 2" xfId="17531" xr:uid="{00000000-0005-0000-0000-00005C440000}"/>
    <cellStyle name="Heading 3 2 3 4 3 4 2 4 4" xfId="17532" xr:uid="{00000000-0005-0000-0000-00005D440000}"/>
    <cellStyle name="Heading 3 2 3 4 3 4 2 4 5" xfId="17533" xr:uid="{00000000-0005-0000-0000-00005E440000}"/>
    <cellStyle name="Heading 3 2 3 4 3 4 2 4 6" xfId="17534" xr:uid="{00000000-0005-0000-0000-00005F440000}"/>
    <cellStyle name="Heading 3 2 3 4 3 4 2 5" xfId="17535" xr:uid="{00000000-0005-0000-0000-000060440000}"/>
    <cellStyle name="Heading 3 2 3 4 3 4 2 5 2" xfId="17536" xr:uid="{00000000-0005-0000-0000-000061440000}"/>
    <cellStyle name="Heading 3 2 3 4 3 4 3" xfId="17537" xr:uid="{00000000-0005-0000-0000-000062440000}"/>
    <cellStyle name="Heading 3 2 3 4 3 4 3 2" xfId="17538" xr:uid="{00000000-0005-0000-0000-000063440000}"/>
    <cellStyle name="Heading 3 2 3 4 3 4 3 2 2" xfId="17539" xr:uid="{00000000-0005-0000-0000-000064440000}"/>
    <cellStyle name="Heading 3 2 3 4 3 4 3 3" xfId="17540" xr:uid="{00000000-0005-0000-0000-000065440000}"/>
    <cellStyle name="Heading 3 2 3 4 3 4 3 3 2" xfId="17541" xr:uid="{00000000-0005-0000-0000-000066440000}"/>
    <cellStyle name="Heading 3 2 3 4 3 4 3 4" xfId="17542" xr:uid="{00000000-0005-0000-0000-000067440000}"/>
    <cellStyle name="Heading 3 2 3 4 3 4 3 4 2" xfId="17543" xr:uid="{00000000-0005-0000-0000-000068440000}"/>
    <cellStyle name="Heading 3 2 3 4 3 4 3 5" xfId="17544" xr:uid="{00000000-0005-0000-0000-000069440000}"/>
    <cellStyle name="Heading 3 2 3 4 3 4 3 6" xfId="17545" xr:uid="{00000000-0005-0000-0000-00006A440000}"/>
    <cellStyle name="Heading 3 2 3 4 3 4 3 7" xfId="17546" xr:uid="{00000000-0005-0000-0000-00006B440000}"/>
    <cellStyle name="Heading 3 2 3 4 3 4 4" xfId="17547" xr:uid="{00000000-0005-0000-0000-00006C440000}"/>
    <cellStyle name="Heading 3 2 3 4 3 4 4 2" xfId="17548" xr:uid="{00000000-0005-0000-0000-00006D440000}"/>
    <cellStyle name="Heading 3 2 3 4 3 4 4 2 2" xfId="17549" xr:uid="{00000000-0005-0000-0000-00006E440000}"/>
    <cellStyle name="Heading 3 2 3 4 3 4 4 3" xfId="17550" xr:uid="{00000000-0005-0000-0000-00006F440000}"/>
    <cellStyle name="Heading 3 2 3 4 3 4 4 3 2" xfId="17551" xr:uid="{00000000-0005-0000-0000-000070440000}"/>
    <cellStyle name="Heading 3 2 3 4 3 4 4 4" xfId="17552" xr:uid="{00000000-0005-0000-0000-000071440000}"/>
    <cellStyle name="Heading 3 2 3 4 3 4 4 4 2" xfId="17553" xr:uid="{00000000-0005-0000-0000-000072440000}"/>
    <cellStyle name="Heading 3 2 3 4 3 4 4 5" xfId="17554" xr:uid="{00000000-0005-0000-0000-000073440000}"/>
    <cellStyle name="Heading 3 2 3 4 3 4 4 6" xfId="17555" xr:uid="{00000000-0005-0000-0000-000074440000}"/>
    <cellStyle name="Heading 3 2 3 4 3 4 4 7" xfId="17556" xr:uid="{00000000-0005-0000-0000-000075440000}"/>
    <cellStyle name="Heading 3 2 3 4 3 4 5" xfId="17557" xr:uid="{00000000-0005-0000-0000-000076440000}"/>
    <cellStyle name="Heading 3 2 3 4 3 4 5 2" xfId="17558" xr:uid="{00000000-0005-0000-0000-000077440000}"/>
    <cellStyle name="Heading 3 2 3 4 3 4 5 2 2" xfId="17559" xr:uid="{00000000-0005-0000-0000-000078440000}"/>
    <cellStyle name="Heading 3 2 3 4 3 4 5 3" xfId="17560" xr:uid="{00000000-0005-0000-0000-000079440000}"/>
    <cellStyle name="Heading 3 2 3 4 3 4 5 3 2" xfId="17561" xr:uid="{00000000-0005-0000-0000-00007A440000}"/>
    <cellStyle name="Heading 3 2 3 4 3 4 5 4" xfId="17562" xr:uid="{00000000-0005-0000-0000-00007B440000}"/>
    <cellStyle name="Heading 3 2 3 4 3 4 5 5" xfId="17563" xr:uid="{00000000-0005-0000-0000-00007C440000}"/>
    <cellStyle name="Heading 3 2 3 4 3 4 5 6" xfId="17564" xr:uid="{00000000-0005-0000-0000-00007D440000}"/>
    <cellStyle name="Heading 3 2 3 4 3 4 6" xfId="17565" xr:uid="{00000000-0005-0000-0000-00007E440000}"/>
    <cellStyle name="Heading 3 2 3 4 3 4 6 2" xfId="17566" xr:uid="{00000000-0005-0000-0000-00007F440000}"/>
    <cellStyle name="Heading 3 2 3 4 3 5" xfId="17567" xr:uid="{00000000-0005-0000-0000-000080440000}"/>
    <cellStyle name="Heading 3 2 3 4 3 5 2" xfId="17568" xr:uid="{00000000-0005-0000-0000-000081440000}"/>
    <cellStyle name="Heading 3 2 3 4 3 5 2 2" xfId="17569" xr:uid="{00000000-0005-0000-0000-000082440000}"/>
    <cellStyle name="Heading 3 2 3 4 3 5 2 2 2" xfId="17570" xr:uid="{00000000-0005-0000-0000-000083440000}"/>
    <cellStyle name="Heading 3 2 3 4 3 5 2 2 2 2" xfId="17571" xr:uid="{00000000-0005-0000-0000-000084440000}"/>
    <cellStyle name="Heading 3 2 3 4 3 5 2 2 3" xfId="17572" xr:uid="{00000000-0005-0000-0000-000085440000}"/>
    <cellStyle name="Heading 3 2 3 4 3 5 2 2 3 2" xfId="17573" xr:uid="{00000000-0005-0000-0000-000086440000}"/>
    <cellStyle name="Heading 3 2 3 4 3 5 2 2 4" xfId="17574" xr:uid="{00000000-0005-0000-0000-000087440000}"/>
    <cellStyle name="Heading 3 2 3 4 3 5 2 2 4 2" xfId="17575" xr:uid="{00000000-0005-0000-0000-000088440000}"/>
    <cellStyle name="Heading 3 2 3 4 3 5 2 2 5" xfId="17576" xr:uid="{00000000-0005-0000-0000-000089440000}"/>
    <cellStyle name="Heading 3 2 3 4 3 5 2 2 6" xfId="17577" xr:uid="{00000000-0005-0000-0000-00008A440000}"/>
    <cellStyle name="Heading 3 2 3 4 3 5 2 2 7" xfId="17578" xr:uid="{00000000-0005-0000-0000-00008B440000}"/>
    <cellStyle name="Heading 3 2 3 4 3 5 2 3" xfId="17579" xr:uid="{00000000-0005-0000-0000-00008C440000}"/>
    <cellStyle name="Heading 3 2 3 4 3 5 2 3 2" xfId="17580" xr:uid="{00000000-0005-0000-0000-00008D440000}"/>
    <cellStyle name="Heading 3 2 3 4 3 5 2 3 2 2" xfId="17581" xr:uid="{00000000-0005-0000-0000-00008E440000}"/>
    <cellStyle name="Heading 3 2 3 4 3 5 2 3 3" xfId="17582" xr:uid="{00000000-0005-0000-0000-00008F440000}"/>
    <cellStyle name="Heading 3 2 3 4 3 5 2 3 3 2" xfId="17583" xr:uid="{00000000-0005-0000-0000-000090440000}"/>
    <cellStyle name="Heading 3 2 3 4 3 5 2 3 4" xfId="17584" xr:uid="{00000000-0005-0000-0000-000091440000}"/>
    <cellStyle name="Heading 3 2 3 4 3 5 2 3 4 2" xfId="17585" xr:uid="{00000000-0005-0000-0000-000092440000}"/>
    <cellStyle name="Heading 3 2 3 4 3 5 2 3 5" xfId="17586" xr:uid="{00000000-0005-0000-0000-000093440000}"/>
    <cellStyle name="Heading 3 2 3 4 3 5 2 3 6" xfId="17587" xr:uid="{00000000-0005-0000-0000-000094440000}"/>
    <cellStyle name="Heading 3 2 3 4 3 5 2 3 7" xfId="17588" xr:uid="{00000000-0005-0000-0000-000095440000}"/>
    <cellStyle name="Heading 3 2 3 4 3 5 2 4" xfId="17589" xr:uid="{00000000-0005-0000-0000-000096440000}"/>
    <cellStyle name="Heading 3 2 3 4 3 5 2 4 2" xfId="17590" xr:uid="{00000000-0005-0000-0000-000097440000}"/>
    <cellStyle name="Heading 3 2 3 4 3 5 2 4 2 2" xfId="17591" xr:uid="{00000000-0005-0000-0000-000098440000}"/>
    <cellStyle name="Heading 3 2 3 4 3 5 2 4 3" xfId="17592" xr:uid="{00000000-0005-0000-0000-000099440000}"/>
    <cellStyle name="Heading 3 2 3 4 3 5 2 4 3 2" xfId="17593" xr:uid="{00000000-0005-0000-0000-00009A440000}"/>
    <cellStyle name="Heading 3 2 3 4 3 5 2 4 4" xfId="17594" xr:uid="{00000000-0005-0000-0000-00009B440000}"/>
    <cellStyle name="Heading 3 2 3 4 3 5 2 4 5" xfId="17595" xr:uid="{00000000-0005-0000-0000-00009C440000}"/>
    <cellStyle name="Heading 3 2 3 4 3 5 2 4 6" xfId="17596" xr:uid="{00000000-0005-0000-0000-00009D440000}"/>
    <cellStyle name="Heading 3 2 3 4 3 5 2 5" xfId="17597" xr:uid="{00000000-0005-0000-0000-00009E440000}"/>
    <cellStyle name="Heading 3 2 3 4 3 5 2 5 2" xfId="17598" xr:uid="{00000000-0005-0000-0000-00009F440000}"/>
    <cellStyle name="Heading 3 2 3 4 3 5 3" xfId="17599" xr:uid="{00000000-0005-0000-0000-0000A0440000}"/>
    <cellStyle name="Heading 3 2 3 4 3 5 3 2" xfId="17600" xr:uid="{00000000-0005-0000-0000-0000A1440000}"/>
    <cellStyle name="Heading 3 2 3 4 3 5 3 2 2" xfId="17601" xr:uid="{00000000-0005-0000-0000-0000A2440000}"/>
    <cellStyle name="Heading 3 2 3 4 3 5 3 3" xfId="17602" xr:uid="{00000000-0005-0000-0000-0000A3440000}"/>
    <cellStyle name="Heading 3 2 3 4 3 5 3 3 2" xfId="17603" xr:uid="{00000000-0005-0000-0000-0000A4440000}"/>
    <cellStyle name="Heading 3 2 3 4 3 5 3 4" xfId="17604" xr:uid="{00000000-0005-0000-0000-0000A5440000}"/>
    <cellStyle name="Heading 3 2 3 4 3 5 3 4 2" xfId="17605" xr:uid="{00000000-0005-0000-0000-0000A6440000}"/>
    <cellStyle name="Heading 3 2 3 4 3 5 3 5" xfId="17606" xr:uid="{00000000-0005-0000-0000-0000A7440000}"/>
    <cellStyle name="Heading 3 2 3 4 3 5 3 6" xfId="17607" xr:uid="{00000000-0005-0000-0000-0000A8440000}"/>
    <cellStyle name="Heading 3 2 3 4 3 5 3 7" xfId="17608" xr:uid="{00000000-0005-0000-0000-0000A9440000}"/>
    <cellStyle name="Heading 3 2 3 4 3 5 4" xfId="17609" xr:uid="{00000000-0005-0000-0000-0000AA440000}"/>
    <cellStyle name="Heading 3 2 3 4 3 5 4 2" xfId="17610" xr:uid="{00000000-0005-0000-0000-0000AB440000}"/>
    <cellStyle name="Heading 3 2 3 4 3 5 4 2 2" xfId="17611" xr:uid="{00000000-0005-0000-0000-0000AC440000}"/>
    <cellStyle name="Heading 3 2 3 4 3 5 4 3" xfId="17612" xr:uid="{00000000-0005-0000-0000-0000AD440000}"/>
    <cellStyle name="Heading 3 2 3 4 3 5 4 3 2" xfId="17613" xr:uid="{00000000-0005-0000-0000-0000AE440000}"/>
    <cellStyle name="Heading 3 2 3 4 3 5 4 4" xfId="17614" xr:uid="{00000000-0005-0000-0000-0000AF440000}"/>
    <cellStyle name="Heading 3 2 3 4 3 5 4 4 2" xfId="17615" xr:uid="{00000000-0005-0000-0000-0000B0440000}"/>
    <cellStyle name="Heading 3 2 3 4 3 5 4 5" xfId="17616" xr:uid="{00000000-0005-0000-0000-0000B1440000}"/>
    <cellStyle name="Heading 3 2 3 4 3 5 4 6" xfId="17617" xr:uid="{00000000-0005-0000-0000-0000B2440000}"/>
    <cellStyle name="Heading 3 2 3 4 3 5 4 7" xfId="17618" xr:uid="{00000000-0005-0000-0000-0000B3440000}"/>
    <cellStyle name="Heading 3 2 3 4 3 5 5" xfId="17619" xr:uid="{00000000-0005-0000-0000-0000B4440000}"/>
    <cellStyle name="Heading 3 2 3 4 3 5 5 2" xfId="17620" xr:uid="{00000000-0005-0000-0000-0000B5440000}"/>
    <cellStyle name="Heading 3 2 3 4 3 5 5 2 2" xfId="17621" xr:uid="{00000000-0005-0000-0000-0000B6440000}"/>
    <cellStyle name="Heading 3 2 3 4 3 5 5 3" xfId="17622" xr:uid="{00000000-0005-0000-0000-0000B7440000}"/>
    <cellStyle name="Heading 3 2 3 4 3 5 5 3 2" xfId="17623" xr:uid="{00000000-0005-0000-0000-0000B8440000}"/>
    <cellStyle name="Heading 3 2 3 4 3 5 5 4" xfId="17624" xr:uid="{00000000-0005-0000-0000-0000B9440000}"/>
    <cellStyle name="Heading 3 2 3 4 3 5 5 5" xfId="17625" xr:uid="{00000000-0005-0000-0000-0000BA440000}"/>
    <cellStyle name="Heading 3 2 3 4 3 5 5 6" xfId="17626" xr:uid="{00000000-0005-0000-0000-0000BB440000}"/>
    <cellStyle name="Heading 3 2 3 4 3 5 6" xfId="17627" xr:uid="{00000000-0005-0000-0000-0000BC440000}"/>
    <cellStyle name="Heading 3 2 3 4 3 5 6 2" xfId="17628" xr:uid="{00000000-0005-0000-0000-0000BD440000}"/>
    <cellStyle name="Heading 3 2 3 4 3 6" xfId="17629" xr:uid="{00000000-0005-0000-0000-0000BE440000}"/>
    <cellStyle name="Heading 3 2 3 4 3 6 2" xfId="17630" xr:uid="{00000000-0005-0000-0000-0000BF440000}"/>
    <cellStyle name="Heading 3 2 3 4 3 6 2 2" xfId="17631" xr:uid="{00000000-0005-0000-0000-0000C0440000}"/>
    <cellStyle name="Heading 3 2 3 4 3 6 2 2 2" xfId="17632" xr:uid="{00000000-0005-0000-0000-0000C1440000}"/>
    <cellStyle name="Heading 3 2 3 4 3 6 2 2 2 2" xfId="17633" xr:uid="{00000000-0005-0000-0000-0000C2440000}"/>
    <cellStyle name="Heading 3 2 3 4 3 6 2 2 3" xfId="17634" xr:uid="{00000000-0005-0000-0000-0000C3440000}"/>
    <cellStyle name="Heading 3 2 3 4 3 6 2 2 3 2" xfId="17635" xr:uid="{00000000-0005-0000-0000-0000C4440000}"/>
    <cellStyle name="Heading 3 2 3 4 3 6 2 2 4" xfId="17636" xr:uid="{00000000-0005-0000-0000-0000C5440000}"/>
    <cellStyle name="Heading 3 2 3 4 3 6 2 2 4 2" xfId="17637" xr:uid="{00000000-0005-0000-0000-0000C6440000}"/>
    <cellStyle name="Heading 3 2 3 4 3 6 2 2 5" xfId="17638" xr:uid="{00000000-0005-0000-0000-0000C7440000}"/>
    <cellStyle name="Heading 3 2 3 4 3 6 2 2 6" xfId="17639" xr:uid="{00000000-0005-0000-0000-0000C8440000}"/>
    <cellStyle name="Heading 3 2 3 4 3 6 2 2 7" xfId="17640" xr:uid="{00000000-0005-0000-0000-0000C9440000}"/>
    <cellStyle name="Heading 3 2 3 4 3 6 2 3" xfId="17641" xr:uid="{00000000-0005-0000-0000-0000CA440000}"/>
    <cellStyle name="Heading 3 2 3 4 3 6 2 3 2" xfId="17642" xr:uid="{00000000-0005-0000-0000-0000CB440000}"/>
    <cellStyle name="Heading 3 2 3 4 3 6 2 3 2 2" xfId="17643" xr:uid="{00000000-0005-0000-0000-0000CC440000}"/>
    <cellStyle name="Heading 3 2 3 4 3 6 2 3 3" xfId="17644" xr:uid="{00000000-0005-0000-0000-0000CD440000}"/>
    <cellStyle name="Heading 3 2 3 4 3 6 2 3 3 2" xfId="17645" xr:uid="{00000000-0005-0000-0000-0000CE440000}"/>
    <cellStyle name="Heading 3 2 3 4 3 6 2 3 4" xfId="17646" xr:uid="{00000000-0005-0000-0000-0000CF440000}"/>
    <cellStyle name="Heading 3 2 3 4 3 6 2 3 4 2" xfId="17647" xr:uid="{00000000-0005-0000-0000-0000D0440000}"/>
    <cellStyle name="Heading 3 2 3 4 3 6 2 3 5" xfId="17648" xr:uid="{00000000-0005-0000-0000-0000D1440000}"/>
    <cellStyle name="Heading 3 2 3 4 3 6 2 3 6" xfId="17649" xr:uid="{00000000-0005-0000-0000-0000D2440000}"/>
    <cellStyle name="Heading 3 2 3 4 3 6 2 3 7" xfId="17650" xr:uid="{00000000-0005-0000-0000-0000D3440000}"/>
    <cellStyle name="Heading 3 2 3 4 3 6 2 4" xfId="17651" xr:uid="{00000000-0005-0000-0000-0000D4440000}"/>
    <cellStyle name="Heading 3 2 3 4 3 6 2 4 2" xfId="17652" xr:uid="{00000000-0005-0000-0000-0000D5440000}"/>
    <cellStyle name="Heading 3 2 3 4 3 6 2 4 2 2" xfId="17653" xr:uid="{00000000-0005-0000-0000-0000D6440000}"/>
    <cellStyle name="Heading 3 2 3 4 3 6 2 4 3" xfId="17654" xr:uid="{00000000-0005-0000-0000-0000D7440000}"/>
    <cellStyle name="Heading 3 2 3 4 3 6 2 4 3 2" xfId="17655" xr:uid="{00000000-0005-0000-0000-0000D8440000}"/>
    <cellStyle name="Heading 3 2 3 4 3 6 2 4 4" xfId="17656" xr:uid="{00000000-0005-0000-0000-0000D9440000}"/>
    <cellStyle name="Heading 3 2 3 4 3 6 2 4 5" xfId="17657" xr:uid="{00000000-0005-0000-0000-0000DA440000}"/>
    <cellStyle name="Heading 3 2 3 4 3 6 2 4 6" xfId="17658" xr:uid="{00000000-0005-0000-0000-0000DB440000}"/>
    <cellStyle name="Heading 3 2 3 4 3 6 2 5" xfId="17659" xr:uid="{00000000-0005-0000-0000-0000DC440000}"/>
    <cellStyle name="Heading 3 2 3 4 3 6 2 5 2" xfId="17660" xr:uid="{00000000-0005-0000-0000-0000DD440000}"/>
    <cellStyle name="Heading 3 2 3 4 3 6 3" xfId="17661" xr:uid="{00000000-0005-0000-0000-0000DE440000}"/>
    <cellStyle name="Heading 3 2 3 4 3 6 3 2" xfId="17662" xr:uid="{00000000-0005-0000-0000-0000DF440000}"/>
    <cellStyle name="Heading 3 2 3 4 3 6 3 2 2" xfId="17663" xr:uid="{00000000-0005-0000-0000-0000E0440000}"/>
    <cellStyle name="Heading 3 2 3 4 3 6 3 3" xfId="17664" xr:uid="{00000000-0005-0000-0000-0000E1440000}"/>
    <cellStyle name="Heading 3 2 3 4 3 6 3 3 2" xfId="17665" xr:uid="{00000000-0005-0000-0000-0000E2440000}"/>
    <cellStyle name="Heading 3 2 3 4 3 6 3 4" xfId="17666" xr:uid="{00000000-0005-0000-0000-0000E3440000}"/>
    <cellStyle name="Heading 3 2 3 4 3 6 3 4 2" xfId="17667" xr:uid="{00000000-0005-0000-0000-0000E4440000}"/>
    <cellStyle name="Heading 3 2 3 4 3 6 3 5" xfId="17668" xr:uid="{00000000-0005-0000-0000-0000E5440000}"/>
    <cellStyle name="Heading 3 2 3 4 3 6 3 6" xfId="17669" xr:uid="{00000000-0005-0000-0000-0000E6440000}"/>
    <cellStyle name="Heading 3 2 3 4 3 6 3 7" xfId="17670" xr:uid="{00000000-0005-0000-0000-0000E7440000}"/>
    <cellStyle name="Heading 3 2 3 4 3 6 4" xfId="17671" xr:uid="{00000000-0005-0000-0000-0000E8440000}"/>
    <cellStyle name="Heading 3 2 3 4 3 6 4 2" xfId="17672" xr:uid="{00000000-0005-0000-0000-0000E9440000}"/>
    <cellStyle name="Heading 3 2 3 4 3 6 4 2 2" xfId="17673" xr:uid="{00000000-0005-0000-0000-0000EA440000}"/>
    <cellStyle name="Heading 3 2 3 4 3 6 4 3" xfId="17674" xr:uid="{00000000-0005-0000-0000-0000EB440000}"/>
    <cellStyle name="Heading 3 2 3 4 3 6 4 3 2" xfId="17675" xr:uid="{00000000-0005-0000-0000-0000EC440000}"/>
    <cellStyle name="Heading 3 2 3 4 3 6 4 4" xfId="17676" xr:uid="{00000000-0005-0000-0000-0000ED440000}"/>
    <cellStyle name="Heading 3 2 3 4 3 6 4 4 2" xfId="17677" xr:uid="{00000000-0005-0000-0000-0000EE440000}"/>
    <cellStyle name="Heading 3 2 3 4 3 6 4 5" xfId="17678" xr:uid="{00000000-0005-0000-0000-0000EF440000}"/>
    <cellStyle name="Heading 3 2 3 4 3 6 4 6" xfId="17679" xr:uid="{00000000-0005-0000-0000-0000F0440000}"/>
    <cellStyle name="Heading 3 2 3 4 3 6 4 7" xfId="17680" xr:uid="{00000000-0005-0000-0000-0000F1440000}"/>
    <cellStyle name="Heading 3 2 3 4 3 6 5" xfId="17681" xr:uid="{00000000-0005-0000-0000-0000F2440000}"/>
    <cellStyle name="Heading 3 2 3 4 3 6 5 2" xfId="17682" xr:uid="{00000000-0005-0000-0000-0000F3440000}"/>
    <cellStyle name="Heading 3 2 3 4 3 6 5 2 2" xfId="17683" xr:uid="{00000000-0005-0000-0000-0000F4440000}"/>
    <cellStyle name="Heading 3 2 3 4 3 6 5 3" xfId="17684" xr:uid="{00000000-0005-0000-0000-0000F5440000}"/>
    <cellStyle name="Heading 3 2 3 4 3 6 5 3 2" xfId="17685" xr:uid="{00000000-0005-0000-0000-0000F6440000}"/>
    <cellStyle name="Heading 3 2 3 4 3 6 5 4" xfId="17686" xr:uid="{00000000-0005-0000-0000-0000F7440000}"/>
    <cellStyle name="Heading 3 2 3 4 3 6 5 5" xfId="17687" xr:uid="{00000000-0005-0000-0000-0000F8440000}"/>
    <cellStyle name="Heading 3 2 3 4 3 6 5 6" xfId="17688" xr:uid="{00000000-0005-0000-0000-0000F9440000}"/>
    <cellStyle name="Heading 3 2 3 4 3 6 6" xfId="17689" xr:uid="{00000000-0005-0000-0000-0000FA440000}"/>
    <cellStyle name="Heading 3 2 3 4 3 6 6 2" xfId="17690" xr:uid="{00000000-0005-0000-0000-0000FB440000}"/>
    <cellStyle name="Heading 3 2 3 4 3 7" xfId="17691" xr:uid="{00000000-0005-0000-0000-0000FC440000}"/>
    <cellStyle name="Heading 3 2 3 4 3 7 2" xfId="17692" xr:uid="{00000000-0005-0000-0000-0000FD440000}"/>
    <cellStyle name="Heading 3 2 3 4 3 7 2 2" xfId="17693" xr:uid="{00000000-0005-0000-0000-0000FE440000}"/>
    <cellStyle name="Heading 3 2 3 4 3 7 2 2 2" xfId="17694" xr:uid="{00000000-0005-0000-0000-0000FF440000}"/>
    <cellStyle name="Heading 3 2 3 4 3 7 2 3" xfId="17695" xr:uid="{00000000-0005-0000-0000-000000450000}"/>
    <cellStyle name="Heading 3 2 3 4 3 7 2 3 2" xfId="17696" xr:uid="{00000000-0005-0000-0000-000001450000}"/>
    <cellStyle name="Heading 3 2 3 4 3 7 2 4" xfId="17697" xr:uid="{00000000-0005-0000-0000-000002450000}"/>
    <cellStyle name="Heading 3 2 3 4 3 7 2 4 2" xfId="17698" xr:uid="{00000000-0005-0000-0000-000003450000}"/>
    <cellStyle name="Heading 3 2 3 4 3 7 2 5" xfId="17699" xr:uid="{00000000-0005-0000-0000-000004450000}"/>
    <cellStyle name="Heading 3 2 3 4 3 7 2 6" xfId="17700" xr:uid="{00000000-0005-0000-0000-000005450000}"/>
    <cellStyle name="Heading 3 2 3 4 3 7 2 7" xfId="17701" xr:uid="{00000000-0005-0000-0000-000006450000}"/>
    <cellStyle name="Heading 3 2 3 4 3 7 3" xfId="17702" xr:uid="{00000000-0005-0000-0000-000007450000}"/>
    <cellStyle name="Heading 3 2 3 4 3 7 3 2" xfId="17703" xr:uid="{00000000-0005-0000-0000-000008450000}"/>
    <cellStyle name="Heading 3 2 3 4 3 7 3 2 2" xfId="17704" xr:uid="{00000000-0005-0000-0000-000009450000}"/>
    <cellStyle name="Heading 3 2 3 4 3 7 3 3" xfId="17705" xr:uid="{00000000-0005-0000-0000-00000A450000}"/>
    <cellStyle name="Heading 3 2 3 4 3 7 3 3 2" xfId="17706" xr:uid="{00000000-0005-0000-0000-00000B450000}"/>
    <cellStyle name="Heading 3 2 3 4 3 7 3 4" xfId="17707" xr:uid="{00000000-0005-0000-0000-00000C450000}"/>
    <cellStyle name="Heading 3 2 3 4 3 7 3 4 2" xfId="17708" xr:uid="{00000000-0005-0000-0000-00000D450000}"/>
    <cellStyle name="Heading 3 2 3 4 3 7 3 5" xfId="17709" xr:uid="{00000000-0005-0000-0000-00000E450000}"/>
    <cellStyle name="Heading 3 2 3 4 3 7 3 6" xfId="17710" xr:uid="{00000000-0005-0000-0000-00000F450000}"/>
    <cellStyle name="Heading 3 2 3 4 3 7 3 7" xfId="17711" xr:uid="{00000000-0005-0000-0000-000010450000}"/>
    <cellStyle name="Heading 3 2 3 4 3 7 4" xfId="17712" xr:uid="{00000000-0005-0000-0000-000011450000}"/>
    <cellStyle name="Heading 3 2 3 4 3 7 4 2" xfId="17713" xr:uid="{00000000-0005-0000-0000-000012450000}"/>
    <cellStyle name="Heading 3 2 3 4 3 7 4 2 2" xfId="17714" xr:uid="{00000000-0005-0000-0000-000013450000}"/>
    <cellStyle name="Heading 3 2 3 4 3 7 4 3" xfId="17715" xr:uid="{00000000-0005-0000-0000-000014450000}"/>
    <cellStyle name="Heading 3 2 3 4 3 7 4 3 2" xfId="17716" xr:uid="{00000000-0005-0000-0000-000015450000}"/>
    <cellStyle name="Heading 3 2 3 4 3 7 4 4" xfId="17717" xr:uid="{00000000-0005-0000-0000-000016450000}"/>
    <cellStyle name="Heading 3 2 3 4 3 7 4 5" xfId="17718" xr:uid="{00000000-0005-0000-0000-000017450000}"/>
    <cellStyle name="Heading 3 2 3 4 3 7 4 6" xfId="17719" xr:uid="{00000000-0005-0000-0000-000018450000}"/>
    <cellStyle name="Heading 3 2 3 4 3 7 5" xfId="17720" xr:uid="{00000000-0005-0000-0000-000019450000}"/>
    <cellStyle name="Heading 3 2 3 4 3 7 5 2" xfId="17721" xr:uid="{00000000-0005-0000-0000-00001A450000}"/>
    <cellStyle name="Heading 3 2 3 4 3 8" xfId="17722" xr:uid="{00000000-0005-0000-0000-00001B450000}"/>
    <cellStyle name="Heading 3 2 3 4 3 8 2" xfId="17723" xr:uid="{00000000-0005-0000-0000-00001C450000}"/>
    <cellStyle name="Heading 3 2 3 4 3 8 2 2" xfId="17724" xr:uid="{00000000-0005-0000-0000-00001D450000}"/>
    <cellStyle name="Heading 3 2 3 4 3 8 3" xfId="17725" xr:uid="{00000000-0005-0000-0000-00001E450000}"/>
    <cellStyle name="Heading 3 2 3 4 3 8 3 2" xfId="17726" xr:uid="{00000000-0005-0000-0000-00001F450000}"/>
    <cellStyle name="Heading 3 2 3 4 3 8 4" xfId="17727" xr:uid="{00000000-0005-0000-0000-000020450000}"/>
    <cellStyle name="Heading 3 2 3 4 3 8 4 2" xfId="17728" xr:uid="{00000000-0005-0000-0000-000021450000}"/>
    <cellStyle name="Heading 3 2 3 4 3 8 5" xfId="17729" xr:uid="{00000000-0005-0000-0000-000022450000}"/>
    <cellStyle name="Heading 3 2 3 4 3 8 6" xfId="17730" xr:uid="{00000000-0005-0000-0000-000023450000}"/>
    <cellStyle name="Heading 3 2 3 4 3 8 7" xfId="17731" xr:uid="{00000000-0005-0000-0000-000024450000}"/>
    <cellStyle name="Heading 3 2 3 4 3 9" xfId="17732" xr:uid="{00000000-0005-0000-0000-000025450000}"/>
    <cellStyle name="Heading 3 2 3 4 3 9 2" xfId="17733" xr:uid="{00000000-0005-0000-0000-000026450000}"/>
    <cellStyle name="Heading 3 2 3 4 3 9 2 2" xfId="17734" xr:uid="{00000000-0005-0000-0000-000027450000}"/>
    <cellStyle name="Heading 3 2 3 4 3 9 3" xfId="17735" xr:uid="{00000000-0005-0000-0000-000028450000}"/>
    <cellStyle name="Heading 3 2 3 4 3 9 3 2" xfId="17736" xr:uid="{00000000-0005-0000-0000-000029450000}"/>
    <cellStyle name="Heading 3 2 3 4 3 9 4" xfId="17737" xr:uid="{00000000-0005-0000-0000-00002A450000}"/>
    <cellStyle name="Heading 3 2 3 4 3 9 4 2" xfId="17738" xr:uid="{00000000-0005-0000-0000-00002B450000}"/>
    <cellStyle name="Heading 3 2 3 4 3 9 5" xfId="17739" xr:uid="{00000000-0005-0000-0000-00002C450000}"/>
    <cellStyle name="Heading 3 2 3 4 3 9 6" xfId="17740" xr:uid="{00000000-0005-0000-0000-00002D450000}"/>
    <cellStyle name="Heading 3 2 3 4 3 9 7" xfId="17741" xr:uid="{00000000-0005-0000-0000-00002E450000}"/>
    <cellStyle name="Heading 3 2 3 4 4" xfId="17742" xr:uid="{00000000-0005-0000-0000-00002F450000}"/>
    <cellStyle name="Heading 3 2 3 4 4 2" xfId="17743" xr:uid="{00000000-0005-0000-0000-000030450000}"/>
    <cellStyle name="Heading 3 2 3 4 4 2 2" xfId="17744" xr:uid="{00000000-0005-0000-0000-000031450000}"/>
    <cellStyle name="Heading 3 2 3 4 4 2 2 2" xfId="17745" xr:uid="{00000000-0005-0000-0000-000032450000}"/>
    <cellStyle name="Heading 3 2 3 4 4 2 2 2 2" xfId="17746" xr:uid="{00000000-0005-0000-0000-000033450000}"/>
    <cellStyle name="Heading 3 2 3 4 4 2 2 3" xfId="17747" xr:uid="{00000000-0005-0000-0000-000034450000}"/>
    <cellStyle name="Heading 3 2 3 4 4 2 2 3 2" xfId="17748" xr:uid="{00000000-0005-0000-0000-000035450000}"/>
    <cellStyle name="Heading 3 2 3 4 4 2 2 4" xfId="17749" xr:uid="{00000000-0005-0000-0000-000036450000}"/>
    <cellStyle name="Heading 3 2 3 4 4 2 2 4 2" xfId="17750" xr:uid="{00000000-0005-0000-0000-000037450000}"/>
    <cellStyle name="Heading 3 2 3 4 4 2 2 5" xfId="17751" xr:uid="{00000000-0005-0000-0000-000038450000}"/>
    <cellStyle name="Heading 3 2 3 4 4 2 2 6" xfId="17752" xr:uid="{00000000-0005-0000-0000-000039450000}"/>
    <cellStyle name="Heading 3 2 3 4 4 2 2 7" xfId="17753" xr:uid="{00000000-0005-0000-0000-00003A450000}"/>
    <cellStyle name="Heading 3 2 3 4 4 2 3" xfId="17754" xr:uid="{00000000-0005-0000-0000-00003B450000}"/>
    <cellStyle name="Heading 3 2 3 4 4 2 3 2" xfId="17755" xr:uid="{00000000-0005-0000-0000-00003C450000}"/>
    <cellStyle name="Heading 3 2 3 4 4 2 3 2 2" xfId="17756" xr:uid="{00000000-0005-0000-0000-00003D450000}"/>
    <cellStyle name="Heading 3 2 3 4 4 2 3 3" xfId="17757" xr:uid="{00000000-0005-0000-0000-00003E450000}"/>
    <cellStyle name="Heading 3 2 3 4 4 2 3 3 2" xfId="17758" xr:uid="{00000000-0005-0000-0000-00003F450000}"/>
    <cellStyle name="Heading 3 2 3 4 4 2 3 4" xfId="17759" xr:uid="{00000000-0005-0000-0000-000040450000}"/>
    <cellStyle name="Heading 3 2 3 4 4 2 3 4 2" xfId="17760" xr:uid="{00000000-0005-0000-0000-000041450000}"/>
    <cellStyle name="Heading 3 2 3 4 4 2 3 5" xfId="17761" xr:uid="{00000000-0005-0000-0000-000042450000}"/>
    <cellStyle name="Heading 3 2 3 4 4 2 3 6" xfId="17762" xr:uid="{00000000-0005-0000-0000-000043450000}"/>
    <cellStyle name="Heading 3 2 3 4 4 2 3 7" xfId="17763" xr:uid="{00000000-0005-0000-0000-000044450000}"/>
    <cellStyle name="Heading 3 2 3 4 4 2 4" xfId="17764" xr:uid="{00000000-0005-0000-0000-000045450000}"/>
    <cellStyle name="Heading 3 2 3 4 4 2 4 2" xfId="17765" xr:uid="{00000000-0005-0000-0000-000046450000}"/>
    <cellStyle name="Heading 3 2 3 4 4 2 4 2 2" xfId="17766" xr:uid="{00000000-0005-0000-0000-000047450000}"/>
    <cellStyle name="Heading 3 2 3 4 4 2 4 3" xfId="17767" xr:uid="{00000000-0005-0000-0000-000048450000}"/>
    <cellStyle name="Heading 3 2 3 4 4 2 4 3 2" xfId="17768" xr:uid="{00000000-0005-0000-0000-000049450000}"/>
    <cellStyle name="Heading 3 2 3 4 4 2 4 4" xfId="17769" xr:uid="{00000000-0005-0000-0000-00004A450000}"/>
    <cellStyle name="Heading 3 2 3 4 4 2 4 5" xfId="17770" xr:uid="{00000000-0005-0000-0000-00004B450000}"/>
    <cellStyle name="Heading 3 2 3 4 4 2 4 6" xfId="17771" xr:uid="{00000000-0005-0000-0000-00004C450000}"/>
    <cellStyle name="Heading 3 2 3 4 4 2 5" xfId="17772" xr:uid="{00000000-0005-0000-0000-00004D450000}"/>
    <cellStyle name="Heading 3 2 3 4 4 2 5 2" xfId="17773" xr:uid="{00000000-0005-0000-0000-00004E450000}"/>
    <cellStyle name="Heading 3 2 3 4 4 3" xfId="17774" xr:uid="{00000000-0005-0000-0000-00004F450000}"/>
    <cellStyle name="Heading 3 2 3 4 4 3 2" xfId="17775" xr:uid="{00000000-0005-0000-0000-000050450000}"/>
    <cellStyle name="Heading 3 2 3 4 4 3 2 2" xfId="17776" xr:uid="{00000000-0005-0000-0000-000051450000}"/>
    <cellStyle name="Heading 3 2 3 4 4 3 3" xfId="17777" xr:uid="{00000000-0005-0000-0000-000052450000}"/>
    <cellStyle name="Heading 3 2 3 4 4 3 3 2" xfId="17778" xr:uid="{00000000-0005-0000-0000-000053450000}"/>
    <cellStyle name="Heading 3 2 3 4 4 3 4" xfId="17779" xr:uid="{00000000-0005-0000-0000-000054450000}"/>
    <cellStyle name="Heading 3 2 3 4 4 3 4 2" xfId="17780" xr:uid="{00000000-0005-0000-0000-000055450000}"/>
    <cellStyle name="Heading 3 2 3 4 4 3 5" xfId="17781" xr:uid="{00000000-0005-0000-0000-000056450000}"/>
    <cellStyle name="Heading 3 2 3 4 4 3 6" xfId="17782" xr:uid="{00000000-0005-0000-0000-000057450000}"/>
    <cellStyle name="Heading 3 2 3 4 4 3 7" xfId="17783" xr:uid="{00000000-0005-0000-0000-000058450000}"/>
    <cellStyle name="Heading 3 2 3 4 4 4" xfId="17784" xr:uid="{00000000-0005-0000-0000-000059450000}"/>
    <cellStyle name="Heading 3 2 3 4 4 4 2" xfId="17785" xr:uid="{00000000-0005-0000-0000-00005A450000}"/>
    <cellStyle name="Heading 3 2 3 4 4 4 2 2" xfId="17786" xr:uid="{00000000-0005-0000-0000-00005B450000}"/>
    <cellStyle name="Heading 3 2 3 4 4 4 3" xfId="17787" xr:uid="{00000000-0005-0000-0000-00005C450000}"/>
    <cellStyle name="Heading 3 2 3 4 4 4 3 2" xfId="17788" xr:uid="{00000000-0005-0000-0000-00005D450000}"/>
    <cellStyle name="Heading 3 2 3 4 4 4 4" xfId="17789" xr:uid="{00000000-0005-0000-0000-00005E450000}"/>
    <cellStyle name="Heading 3 2 3 4 4 4 4 2" xfId="17790" xr:uid="{00000000-0005-0000-0000-00005F450000}"/>
    <cellStyle name="Heading 3 2 3 4 4 4 5" xfId="17791" xr:uid="{00000000-0005-0000-0000-000060450000}"/>
    <cellStyle name="Heading 3 2 3 4 4 4 6" xfId="17792" xr:uid="{00000000-0005-0000-0000-000061450000}"/>
    <cellStyle name="Heading 3 2 3 4 4 4 7" xfId="17793" xr:uid="{00000000-0005-0000-0000-000062450000}"/>
    <cellStyle name="Heading 3 2 3 4 4 5" xfId="17794" xr:uid="{00000000-0005-0000-0000-000063450000}"/>
    <cellStyle name="Heading 3 2 3 4 4 5 2" xfId="17795" xr:uid="{00000000-0005-0000-0000-000064450000}"/>
    <cellStyle name="Heading 3 2 3 4 4 5 2 2" xfId="17796" xr:uid="{00000000-0005-0000-0000-000065450000}"/>
    <cellStyle name="Heading 3 2 3 4 4 5 3" xfId="17797" xr:uid="{00000000-0005-0000-0000-000066450000}"/>
    <cellStyle name="Heading 3 2 3 4 4 5 3 2" xfId="17798" xr:uid="{00000000-0005-0000-0000-000067450000}"/>
    <cellStyle name="Heading 3 2 3 4 4 5 4" xfId="17799" xr:uid="{00000000-0005-0000-0000-000068450000}"/>
    <cellStyle name="Heading 3 2 3 4 4 5 5" xfId="17800" xr:uid="{00000000-0005-0000-0000-000069450000}"/>
    <cellStyle name="Heading 3 2 3 4 4 5 6" xfId="17801" xr:uid="{00000000-0005-0000-0000-00006A450000}"/>
    <cellStyle name="Heading 3 2 3 4 4 6" xfId="17802" xr:uid="{00000000-0005-0000-0000-00006B450000}"/>
    <cellStyle name="Heading 3 2 3 4 4 6 2" xfId="17803" xr:uid="{00000000-0005-0000-0000-00006C450000}"/>
    <cellStyle name="Heading 3 2 3 4 5" xfId="17804" xr:uid="{00000000-0005-0000-0000-00006D450000}"/>
    <cellStyle name="Heading 3 2 3 4 5 2" xfId="17805" xr:uid="{00000000-0005-0000-0000-00006E450000}"/>
    <cellStyle name="Heading 3 2 3 4 5 2 2" xfId="17806" xr:uid="{00000000-0005-0000-0000-00006F450000}"/>
    <cellStyle name="Heading 3 2 3 4 5 2 2 2" xfId="17807" xr:uid="{00000000-0005-0000-0000-000070450000}"/>
    <cellStyle name="Heading 3 2 3 4 5 2 2 2 2" xfId="17808" xr:uid="{00000000-0005-0000-0000-000071450000}"/>
    <cellStyle name="Heading 3 2 3 4 5 2 2 3" xfId="17809" xr:uid="{00000000-0005-0000-0000-000072450000}"/>
    <cellStyle name="Heading 3 2 3 4 5 2 2 3 2" xfId="17810" xr:uid="{00000000-0005-0000-0000-000073450000}"/>
    <cellStyle name="Heading 3 2 3 4 5 2 2 4" xfId="17811" xr:uid="{00000000-0005-0000-0000-000074450000}"/>
    <cellStyle name="Heading 3 2 3 4 5 2 2 4 2" xfId="17812" xr:uid="{00000000-0005-0000-0000-000075450000}"/>
    <cellStyle name="Heading 3 2 3 4 5 2 2 5" xfId="17813" xr:uid="{00000000-0005-0000-0000-000076450000}"/>
    <cellStyle name="Heading 3 2 3 4 5 2 2 6" xfId="17814" xr:uid="{00000000-0005-0000-0000-000077450000}"/>
    <cellStyle name="Heading 3 2 3 4 5 2 2 7" xfId="17815" xr:uid="{00000000-0005-0000-0000-000078450000}"/>
    <cellStyle name="Heading 3 2 3 4 5 2 3" xfId="17816" xr:uid="{00000000-0005-0000-0000-000079450000}"/>
    <cellStyle name="Heading 3 2 3 4 5 2 3 2" xfId="17817" xr:uid="{00000000-0005-0000-0000-00007A450000}"/>
    <cellStyle name="Heading 3 2 3 4 5 2 3 2 2" xfId="17818" xr:uid="{00000000-0005-0000-0000-00007B450000}"/>
    <cellStyle name="Heading 3 2 3 4 5 2 3 3" xfId="17819" xr:uid="{00000000-0005-0000-0000-00007C450000}"/>
    <cellStyle name="Heading 3 2 3 4 5 2 3 3 2" xfId="17820" xr:uid="{00000000-0005-0000-0000-00007D450000}"/>
    <cellStyle name="Heading 3 2 3 4 5 2 3 4" xfId="17821" xr:uid="{00000000-0005-0000-0000-00007E450000}"/>
    <cellStyle name="Heading 3 2 3 4 5 2 3 4 2" xfId="17822" xr:uid="{00000000-0005-0000-0000-00007F450000}"/>
    <cellStyle name="Heading 3 2 3 4 5 2 3 5" xfId="17823" xr:uid="{00000000-0005-0000-0000-000080450000}"/>
    <cellStyle name="Heading 3 2 3 4 5 2 3 6" xfId="17824" xr:uid="{00000000-0005-0000-0000-000081450000}"/>
    <cellStyle name="Heading 3 2 3 4 5 2 3 7" xfId="17825" xr:uid="{00000000-0005-0000-0000-000082450000}"/>
    <cellStyle name="Heading 3 2 3 4 5 2 4" xfId="17826" xr:uid="{00000000-0005-0000-0000-000083450000}"/>
    <cellStyle name="Heading 3 2 3 4 5 2 4 2" xfId="17827" xr:uid="{00000000-0005-0000-0000-000084450000}"/>
    <cellStyle name="Heading 3 2 3 4 5 2 4 2 2" xfId="17828" xr:uid="{00000000-0005-0000-0000-000085450000}"/>
    <cellStyle name="Heading 3 2 3 4 5 2 4 3" xfId="17829" xr:uid="{00000000-0005-0000-0000-000086450000}"/>
    <cellStyle name="Heading 3 2 3 4 5 2 4 3 2" xfId="17830" xr:uid="{00000000-0005-0000-0000-000087450000}"/>
    <cellStyle name="Heading 3 2 3 4 5 2 4 4" xfId="17831" xr:uid="{00000000-0005-0000-0000-000088450000}"/>
    <cellStyle name="Heading 3 2 3 4 5 2 4 5" xfId="17832" xr:uid="{00000000-0005-0000-0000-000089450000}"/>
    <cellStyle name="Heading 3 2 3 4 5 2 4 6" xfId="17833" xr:uid="{00000000-0005-0000-0000-00008A450000}"/>
    <cellStyle name="Heading 3 2 3 4 5 2 5" xfId="17834" xr:uid="{00000000-0005-0000-0000-00008B450000}"/>
    <cellStyle name="Heading 3 2 3 4 5 2 5 2" xfId="17835" xr:uid="{00000000-0005-0000-0000-00008C450000}"/>
    <cellStyle name="Heading 3 2 3 4 5 3" xfId="17836" xr:uid="{00000000-0005-0000-0000-00008D450000}"/>
    <cellStyle name="Heading 3 2 3 4 5 3 2" xfId="17837" xr:uid="{00000000-0005-0000-0000-00008E450000}"/>
    <cellStyle name="Heading 3 2 3 4 5 3 2 2" xfId="17838" xr:uid="{00000000-0005-0000-0000-00008F450000}"/>
    <cellStyle name="Heading 3 2 3 4 5 3 3" xfId="17839" xr:uid="{00000000-0005-0000-0000-000090450000}"/>
    <cellStyle name="Heading 3 2 3 4 5 3 3 2" xfId="17840" xr:uid="{00000000-0005-0000-0000-000091450000}"/>
    <cellStyle name="Heading 3 2 3 4 5 3 4" xfId="17841" xr:uid="{00000000-0005-0000-0000-000092450000}"/>
    <cellStyle name="Heading 3 2 3 4 5 3 4 2" xfId="17842" xr:uid="{00000000-0005-0000-0000-000093450000}"/>
    <cellStyle name="Heading 3 2 3 4 5 3 5" xfId="17843" xr:uid="{00000000-0005-0000-0000-000094450000}"/>
    <cellStyle name="Heading 3 2 3 4 5 3 6" xfId="17844" xr:uid="{00000000-0005-0000-0000-000095450000}"/>
    <cellStyle name="Heading 3 2 3 4 5 3 7" xfId="17845" xr:uid="{00000000-0005-0000-0000-000096450000}"/>
    <cellStyle name="Heading 3 2 3 4 5 4" xfId="17846" xr:uid="{00000000-0005-0000-0000-000097450000}"/>
    <cellStyle name="Heading 3 2 3 4 5 4 2" xfId="17847" xr:uid="{00000000-0005-0000-0000-000098450000}"/>
    <cellStyle name="Heading 3 2 3 4 5 4 2 2" xfId="17848" xr:uid="{00000000-0005-0000-0000-000099450000}"/>
    <cellStyle name="Heading 3 2 3 4 5 4 3" xfId="17849" xr:uid="{00000000-0005-0000-0000-00009A450000}"/>
    <cellStyle name="Heading 3 2 3 4 5 4 3 2" xfId="17850" xr:uid="{00000000-0005-0000-0000-00009B450000}"/>
    <cellStyle name="Heading 3 2 3 4 5 4 4" xfId="17851" xr:uid="{00000000-0005-0000-0000-00009C450000}"/>
    <cellStyle name="Heading 3 2 3 4 5 4 4 2" xfId="17852" xr:uid="{00000000-0005-0000-0000-00009D450000}"/>
    <cellStyle name="Heading 3 2 3 4 5 4 5" xfId="17853" xr:uid="{00000000-0005-0000-0000-00009E450000}"/>
    <cellStyle name="Heading 3 2 3 4 5 4 6" xfId="17854" xr:uid="{00000000-0005-0000-0000-00009F450000}"/>
    <cellStyle name="Heading 3 2 3 4 5 4 7" xfId="17855" xr:uid="{00000000-0005-0000-0000-0000A0450000}"/>
    <cellStyle name="Heading 3 2 3 4 5 5" xfId="17856" xr:uid="{00000000-0005-0000-0000-0000A1450000}"/>
    <cellStyle name="Heading 3 2 3 4 5 5 2" xfId="17857" xr:uid="{00000000-0005-0000-0000-0000A2450000}"/>
    <cellStyle name="Heading 3 2 3 4 5 5 2 2" xfId="17858" xr:uid="{00000000-0005-0000-0000-0000A3450000}"/>
    <cellStyle name="Heading 3 2 3 4 5 5 3" xfId="17859" xr:uid="{00000000-0005-0000-0000-0000A4450000}"/>
    <cellStyle name="Heading 3 2 3 4 5 5 3 2" xfId="17860" xr:uid="{00000000-0005-0000-0000-0000A5450000}"/>
    <cellStyle name="Heading 3 2 3 4 5 5 4" xfId="17861" xr:uid="{00000000-0005-0000-0000-0000A6450000}"/>
    <cellStyle name="Heading 3 2 3 4 5 5 5" xfId="17862" xr:uid="{00000000-0005-0000-0000-0000A7450000}"/>
    <cellStyle name="Heading 3 2 3 4 5 5 6" xfId="17863" xr:uid="{00000000-0005-0000-0000-0000A8450000}"/>
    <cellStyle name="Heading 3 2 3 4 5 6" xfId="17864" xr:uid="{00000000-0005-0000-0000-0000A9450000}"/>
    <cellStyle name="Heading 3 2 3 4 5 6 2" xfId="17865" xr:uid="{00000000-0005-0000-0000-0000AA450000}"/>
    <cellStyle name="Heading 3 2 3 4 6" xfId="17866" xr:uid="{00000000-0005-0000-0000-0000AB450000}"/>
    <cellStyle name="Heading 3 2 3 4 6 2" xfId="17867" xr:uid="{00000000-0005-0000-0000-0000AC450000}"/>
    <cellStyle name="Heading 3 2 3 4 6 2 2" xfId="17868" xr:uid="{00000000-0005-0000-0000-0000AD450000}"/>
    <cellStyle name="Heading 3 2 3 4 6 2 2 2" xfId="17869" xr:uid="{00000000-0005-0000-0000-0000AE450000}"/>
    <cellStyle name="Heading 3 2 3 4 6 2 2 2 2" xfId="17870" xr:uid="{00000000-0005-0000-0000-0000AF450000}"/>
    <cellStyle name="Heading 3 2 3 4 6 2 2 3" xfId="17871" xr:uid="{00000000-0005-0000-0000-0000B0450000}"/>
    <cellStyle name="Heading 3 2 3 4 6 2 2 3 2" xfId="17872" xr:uid="{00000000-0005-0000-0000-0000B1450000}"/>
    <cellStyle name="Heading 3 2 3 4 6 2 2 4" xfId="17873" xr:uid="{00000000-0005-0000-0000-0000B2450000}"/>
    <cellStyle name="Heading 3 2 3 4 6 2 2 4 2" xfId="17874" xr:uid="{00000000-0005-0000-0000-0000B3450000}"/>
    <cellStyle name="Heading 3 2 3 4 6 2 2 5" xfId="17875" xr:uid="{00000000-0005-0000-0000-0000B4450000}"/>
    <cellStyle name="Heading 3 2 3 4 6 2 2 6" xfId="17876" xr:uid="{00000000-0005-0000-0000-0000B5450000}"/>
    <cellStyle name="Heading 3 2 3 4 6 2 2 7" xfId="17877" xr:uid="{00000000-0005-0000-0000-0000B6450000}"/>
    <cellStyle name="Heading 3 2 3 4 6 2 3" xfId="17878" xr:uid="{00000000-0005-0000-0000-0000B7450000}"/>
    <cellStyle name="Heading 3 2 3 4 6 2 3 2" xfId="17879" xr:uid="{00000000-0005-0000-0000-0000B8450000}"/>
    <cellStyle name="Heading 3 2 3 4 6 2 3 2 2" xfId="17880" xr:uid="{00000000-0005-0000-0000-0000B9450000}"/>
    <cellStyle name="Heading 3 2 3 4 6 2 3 3" xfId="17881" xr:uid="{00000000-0005-0000-0000-0000BA450000}"/>
    <cellStyle name="Heading 3 2 3 4 6 2 3 3 2" xfId="17882" xr:uid="{00000000-0005-0000-0000-0000BB450000}"/>
    <cellStyle name="Heading 3 2 3 4 6 2 3 4" xfId="17883" xr:uid="{00000000-0005-0000-0000-0000BC450000}"/>
    <cellStyle name="Heading 3 2 3 4 6 2 3 4 2" xfId="17884" xr:uid="{00000000-0005-0000-0000-0000BD450000}"/>
    <cellStyle name="Heading 3 2 3 4 6 2 3 5" xfId="17885" xr:uid="{00000000-0005-0000-0000-0000BE450000}"/>
    <cellStyle name="Heading 3 2 3 4 6 2 3 6" xfId="17886" xr:uid="{00000000-0005-0000-0000-0000BF450000}"/>
    <cellStyle name="Heading 3 2 3 4 6 2 3 7" xfId="17887" xr:uid="{00000000-0005-0000-0000-0000C0450000}"/>
    <cellStyle name="Heading 3 2 3 4 6 2 4" xfId="17888" xr:uid="{00000000-0005-0000-0000-0000C1450000}"/>
    <cellStyle name="Heading 3 2 3 4 6 2 4 2" xfId="17889" xr:uid="{00000000-0005-0000-0000-0000C2450000}"/>
    <cellStyle name="Heading 3 2 3 4 6 2 4 2 2" xfId="17890" xr:uid="{00000000-0005-0000-0000-0000C3450000}"/>
    <cellStyle name="Heading 3 2 3 4 6 2 4 3" xfId="17891" xr:uid="{00000000-0005-0000-0000-0000C4450000}"/>
    <cellStyle name="Heading 3 2 3 4 6 2 4 3 2" xfId="17892" xr:uid="{00000000-0005-0000-0000-0000C5450000}"/>
    <cellStyle name="Heading 3 2 3 4 6 2 4 4" xfId="17893" xr:uid="{00000000-0005-0000-0000-0000C6450000}"/>
    <cellStyle name="Heading 3 2 3 4 6 2 4 5" xfId="17894" xr:uid="{00000000-0005-0000-0000-0000C7450000}"/>
    <cellStyle name="Heading 3 2 3 4 6 2 4 6" xfId="17895" xr:uid="{00000000-0005-0000-0000-0000C8450000}"/>
    <cellStyle name="Heading 3 2 3 4 6 2 5" xfId="17896" xr:uid="{00000000-0005-0000-0000-0000C9450000}"/>
    <cellStyle name="Heading 3 2 3 4 6 2 5 2" xfId="17897" xr:uid="{00000000-0005-0000-0000-0000CA450000}"/>
    <cellStyle name="Heading 3 2 3 4 6 3" xfId="17898" xr:uid="{00000000-0005-0000-0000-0000CB450000}"/>
    <cellStyle name="Heading 3 2 3 4 6 3 2" xfId="17899" xr:uid="{00000000-0005-0000-0000-0000CC450000}"/>
    <cellStyle name="Heading 3 2 3 4 6 3 2 2" xfId="17900" xr:uid="{00000000-0005-0000-0000-0000CD450000}"/>
    <cellStyle name="Heading 3 2 3 4 6 3 3" xfId="17901" xr:uid="{00000000-0005-0000-0000-0000CE450000}"/>
    <cellStyle name="Heading 3 2 3 4 6 3 3 2" xfId="17902" xr:uid="{00000000-0005-0000-0000-0000CF450000}"/>
    <cellStyle name="Heading 3 2 3 4 6 3 4" xfId="17903" xr:uid="{00000000-0005-0000-0000-0000D0450000}"/>
    <cellStyle name="Heading 3 2 3 4 6 3 4 2" xfId="17904" xr:uid="{00000000-0005-0000-0000-0000D1450000}"/>
    <cellStyle name="Heading 3 2 3 4 6 3 5" xfId="17905" xr:uid="{00000000-0005-0000-0000-0000D2450000}"/>
    <cellStyle name="Heading 3 2 3 4 6 3 6" xfId="17906" xr:uid="{00000000-0005-0000-0000-0000D3450000}"/>
    <cellStyle name="Heading 3 2 3 4 6 3 7" xfId="17907" xr:uid="{00000000-0005-0000-0000-0000D4450000}"/>
    <cellStyle name="Heading 3 2 3 4 6 4" xfId="17908" xr:uid="{00000000-0005-0000-0000-0000D5450000}"/>
    <cellStyle name="Heading 3 2 3 4 6 4 2" xfId="17909" xr:uid="{00000000-0005-0000-0000-0000D6450000}"/>
    <cellStyle name="Heading 3 2 3 4 6 4 2 2" xfId="17910" xr:uid="{00000000-0005-0000-0000-0000D7450000}"/>
    <cellStyle name="Heading 3 2 3 4 6 4 3" xfId="17911" xr:uid="{00000000-0005-0000-0000-0000D8450000}"/>
    <cellStyle name="Heading 3 2 3 4 6 4 3 2" xfId="17912" xr:uid="{00000000-0005-0000-0000-0000D9450000}"/>
    <cellStyle name="Heading 3 2 3 4 6 4 4" xfId="17913" xr:uid="{00000000-0005-0000-0000-0000DA450000}"/>
    <cellStyle name="Heading 3 2 3 4 6 4 4 2" xfId="17914" xr:uid="{00000000-0005-0000-0000-0000DB450000}"/>
    <cellStyle name="Heading 3 2 3 4 6 4 5" xfId="17915" xr:uid="{00000000-0005-0000-0000-0000DC450000}"/>
    <cellStyle name="Heading 3 2 3 4 6 4 6" xfId="17916" xr:uid="{00000000-0005-0000-0000-0000DD450000}"/>
    <cellStyle name="Heading 3 2 3 4 6 4 7" xfId="17917" xr:uid="{00000000-0005-0000-0000-0000DE450000}"/>
    <cellStyle name="Heading 3 2 3 4 6 5" xfId="17918" xr:uid="{00000000-0005-0000-0000-0000DF450000}"/>
    <cellStyle name="Heading 3 2 3 4 6 5 2" xfId="17919" xr:uid="{00000000-0005-0000-0000-0000E0450000}"/>
    <cellStyle name="Heading 3 2 3 4 6 5 2 2" xfId="17920" xr:uid="{00000000-0005-0000-0000-0000E1450000}"/>
    <cellStyle name="Heading 3 2 3 4 6 5 3" xfId="17921" xr:uid="{00000000-0005-0000-0000-0000E2450000}"/>
    <cellStyle name="Heading 3 2 3 4 6 5 3 2" xfId="17922" xr:uid="{00000000-0005-0000-0000-0000E3450000}"/>
    <cellStyle name="Heading 3 2 3 4 6 5 4" xfId="17923" xr:uid="{00000000-0005-0000-0000-0000E4450000}"/>
    <cellStyle name="Heading 3 2 3 4 6 5 5" xfId="17924" xr:uid="{00000000-0005-0000-0000-0000E5450000}"/>
    <cellStyle name="Heading 3 2 3 4 6 5 6" xfId="17925" xr:uid="{00000000-0005-0000-0000-0000E6450000}"/>
    <cellStyle name="Heading 3 2 3 4 6 6" xfId="17926" xr:uid="{00000000-0005-0000-0000-0000E7450000}"/>
    <cellStyle name="Heading 3 2 3 4 6 6 2" xfId="17927" xr:uid="{00000000-0005-0000-0000-0000E8450000}"/>
    <cellStyle name="Heading 3 2 3 4 7" xfId="17928" xr:uid="{00000000-0005-0000-0000-0000E9450000}"/>
    <cellStyle name="Heading 3 2 3 4 7 2" xfId="17929" xr:uid="{00000000-0005-0000-0000-0000EA450000}"/>
    <cellStyle name="Heading 3 2 3 4 7 2 2" xfId="17930" xr:uid="{00000000-0005-0000-0000-0000EB450000}"/>
    <cellStyle name="Heading 3 2 3 4 7 2 2 2" xfId="17931" xr:uid="{00000000-0005-0000-0000-0000EC450000}"/>
    <cellStyle name="Heading 3 2 3 4 7 2 2 2 2" xfId="17932" xr:uid="{00000000-0005-0000-0000-0000ED450000}"/>
    <cellStyle name="Heading 3 2 3 4 7 2 2 3" xfId="17933" xr:uid="{00000000-0005-0000-0000-0000EE450000}"/>
    <cellStyle name="Heading 3 2 3 4 7 2 2 3 2" xfId="17934" xr:uid="{00000000-0005-0000-0000-0000EF450000}"/>
    <cellStyle name="Heading 3 2 3 4 7 2 2 4" xfId="17935" xr:uid="{00000000-0005-0000-0000-0000F0450000}"/>
    <cellStyle name="Heading 3 2 3 4 7 2 2 4 2" xfId="17936" xr:uid="{00000000-0005-0000-0000-0000F1450000}"/>
    <cellStyle name="Heading 3 2 3 4 7 2 2 5" xfId="17937" xr:uid="{00000000-0005-0000-0000-0000F2450000}"/>
    <cellStyle name="Heading 3 2 3 4 7 2 2 6" xfId="17938" xr:uid="{00000000-0005-0000-0000-0000F3450000}"/>
    <cellStyle name="Heading 3 2 3 4 7 2 2 7" xfId="17939" xr:uid="{00000000-0005-0000-0000-0000F4450000}"/>
    <cellStyle name="Heading 3 2 3 4 7 2 3" xfId="17940" xr:uid="{00000000-0005-0000-0000-0000F5450000}"/>
    <cellStyle name="Heading 3 2 3 4 7 2 3 2" xfId="17941" xr:uid="{00000000-0005-0000-0000-0000F6450000}"/>
    <cellStyle name="Heading 3 2 3 4 7 2 3 2 2" xfId="17942" xr:uid="{00000000-0005-0000-0000-0000F7450000}"/>
    <cellStyle name="Heading 3 2 3 4 7 2 3 3" xfId="17943" xr:uid="{00000000-0005-0000-0000-0000F8450000}"/>
    <cellStyle name="Heading 3 2 3 4 7 2 3 3 2" xfId="17944" xr:uid="{00000000-0005-0000-0000-0000F9450000}"/>
    <cellStyle name="Heading 3 2 3 4 7 2 3 4" xfId="17945" xr:uid="{00000000-0005-0000-0000-0000FA450000}"/>
    <cellStyle name="Heading 3 2 3 4 7 2 3 4 2" xfId="17946" xr:uid="{00000000-0005-0000-0000-0000FB450000}"/>
    <cellStyle name="Heading 3 2 3 4 7 2 3 5" xfId="17947" xr:uid="{00000000-0005-0000-0000-0000FC450000}"/>
    <cellStyle name="Heading 3 2 3 4 7 2 3 6" xfId="17948" xr:uid="{00000000-0005-0000-0000-0000FD450000}"/>
    <cellStyle name="Heading 3 2 3 4 7 2 3 7" xfId="17949" xr:uid="{00000000-0005-0000-0000-0000FE450000}"/>
    <cellStyle name="Heading 3 2 3 4 7 2 4" xfId="17950" xr:uid="{00000000-0005-0000-0000-0000FF450000}"/>
    <cellStyle name="Heading 3 2 3 4 7 2 4 2" xfId="17951" xr:uid="{00000000-0005-0000-0000-000000460000}"/>
    <cellStyle name="Heading 3 2 3 4 7 2 4 2 2" xfId="17952" xr:uid="{00000000-0005-0000-0000-000001460000}"/>
    <cellStyle name="Heading 3 2 3 4 7 2 4 3" xfId="17953" xr:uid="{00000000-0005-0000-0000-000002460000}"/>
    <cellStyle name="Heading 3 2 3 4 7 2 4 3 2" xfId="17954" xr:uid="{00000000-0005-0000-0000-000003460000}"/>
    <cellStyle name="Heading 3 2 3 4 7 2 4 4" xfId="17955" xr:uid="{00000000-0005-0000-0000-000004460000}"/>
    <cellStyle name="Heading 3 2 3 4 7 2 4 5" xfId="17956" xr:uid="{00000000-0005-0000-0000-000005460000}"/>
    <cellStyle name="Heading 3 2 3 4 7 2 4 6" xfId="17957" xr:uid="{00000000-0005-0000-0000-000006460000}"/>
    <cellStyle name="Heading 3 2 3 4 7 2 5" xfId="17958" xr:uid="{00000000-0005-0000-0000-000007460000}"/>
    <cellStyle name="Heading 3 2 3 4 7 2 5 2" xfId="17959" xr:uid="{00000000-0005-0000-0000-000008460000}"/>
    <cellStyle name="Heading 3 2 3 4 7 3" xfId="17960" xr:uid="{00000000-0005-0000-0000-000009460000}"/>
    <cellStyle name="Heading 3 2 3 4 7 3 2" xfId="17961" xr:uid="{00000000-0005-0000-0000-00000A460000}"/>
    <cellStyle name="Heading 3 2 3 4 7 3 2 2" xfId="17962" xr:uid="{00000000-0005-0000-0000-00000B460000}"/>
    <cellStyle name="Heading 3 2 3 4 7 3 3" xfId="17963" xr:uid="{00000000-0005-0000-0000-00000C460000}"/>
    <cellStyle name="Heading 3 2 3 4 7 3 3 2" xfId="17964" xr:uid="{00000000-0005-0000-0000-00000D460000}"/>
    <cellStyle name="Heading 3 2 3 4 7 3 4" xfId="17965" xr:uid="{00000000-0005-0000-0000-00000E460000}"/>
    <cellStyle name="Heading 3 2 3 4 7 3 4 2" xfId="17966" xr:uid="{00000000-0005-0000-0000-00000F460000}"/>
    <cellStyle name="Heading 3 2 3 4 7 3 5" xfId="17967" xr:uid="{00000000-0005-0000-0000-000010460000}"/>
    <cellStyle name="Heading 3 2 3 4 7 3 6" xfId="17968" xr:uid="{00000000-0005-0000-0000-000011460000}"/>
    <cellStyle name="Heading 3 2 3 4 7 3 7" xfId="17969" xr:uid="{00000000-0005-0000-0000-000012460000}"/>
    <cellStyle name="Heading 3 2 3 4 7 4" xfId="17970" xr:uid="{00000000-0005-0000-0000-000013460000}"/>
    <cellStyle name="Heading 3 2 3 4 7 4 2" xfId="17971" xr:uid="{00000000-0005-0000-0000-000014460000}"/>
    <cellStyle name="Heading 3 2 3 4 7 4 2 2" xfId="17972" xr:uid="{00000000-0005-0000-0000-000015460000}"/>
    <cellStyle name="Heading 3 2 3 4 7 4 3" xfId="17973" xr:uid="{00000000-0005-0000-0000-000016460000}"/>
    <cellStyle name="Heading 3 2 3 4 7 4 3 2" xfId="17974" xr:uid="{00000000-0005-0000-0000-000017460000}"/>
    <cellStyle name="Heading 3 2 3 4 7 4 4" xfId="17975" xr:uid="{00000000-0005-0000-0000-000018460000}"/>
    <cellStyle name="Heading 3 2 3 4 7 4 4 2" xfId="17976" xr:uid="{00000000-0005-0000-0000-000019460000}"/>
    <cellStyle name="Heading 3 2 3 4 7 4 5" xfId="17977" xr:uid="{00000000-0005-0000-0000-00001A460000}"/>
    <cellStyle name="Heading 3 2 3 4 7 4 6" xfId="17978" xr:uid="{00000000-0005-0000-0000-00001B460000}"/>
    <cellStyle name="Heading 3 2 3 4 7 4 7" xfId="17979" xr:uid="{00000000-0005-0000-0000-00001C460000}"/>
    <cellStyle name="Heading 3 2 3 4 7 5" xfId="17980" xr:uid="{00000000-0005-0000-0000-00001D460000}"/>
    <cellStyle name="Heading 3 2 3 4 7 5 2" xfId="17981" xr:uid="{00000000-0005-0000-0000-00001E460000}"/>
    <cellStyle name="Heading 3 2 3 4 7 5 2 2" xfId="17982" xr:uid="{00000000-0005-0000-0000-00001F460000}"/>
    <cellStyle name="Heading 3 2 3 4 7 5 3" xfId="17983" xr:uid="{00000000-0005-0000-0000-000020460000}"/>
    <cellStyle name="Heading 3 2 3 4 7 5 3 2" xfId="17984" xr:uid="{00000000-0005-0000-0000-000021460000}"/>
    <cellStyle name="Heading 3 2 3 4 7 5 4" xfId="17985" xr:uid="{00000000-0005-0000-0000-000022460000}"/>
    <cellStyle name="Heading 3 2 3 4 7 5 5" xfId="17986" xr:uid="{00000000-0005-0000-0000-000023460000}"/>
    <cellStyle name="Heading 3 2 3 4 7 5 6" xfId="17987" xr:uid="{00000000-0005-0000-0000-000024460000}"/>
    <cellStyle name="Heading 3 2 3 4 7 6" xfId="17988" xr:uid="{00000000-0005-0000-0000-000025460000}"/>
    <cellStyle name="Heading 3 2 3 4 7 6 2" xfId="17989" xr:uid="{00000000-0005-0000-0000-000026460000}"/>
    <cellStyle name="Heading 3 2 3 4 8" xfId="17990" xr:uid="{00000000-0005-0000-0000-000027460000}"/>
    <cellStyle name="Heading 3 2 3 4 8 2" xfId="17991" xr:uid="{00000000-0005-0000-0000-000028460000}"/>
    <cellStyle name="Heading 3 2 3 4 8 2 2" xfId="17992" xr:uid="{00000000-0005-0000-0000-000029460000}"/>
    <cellStyle name="Heading 3 2 3 4 8 2 2 2" xfId="17993" xr:uid="{00000000-0005-0000-0000-00002A460000}"/>
    <cellStyle name="Heading 3 2 3 4 8 2 2 2 2" xfId="17994" xr:uid="{00000000-0005-0000-0000-00002B460000}"/>
    <cellStyle name="Heading 3 2 3 4 8 2 2 3" xfId="17995" xr:uid="{00000000-0005-0000-0000-00002C460000}"/>
    <cellStyle name="Heading 3 2 3 4 8 2 2 3 2" xfId="17996" xr:uid="{00000000-0005-0000-0000-00002D460000}"/>
    <cellStyle name="Heading 3 2 3 4 8 2 2 4" xfId="17997" xr:uid="{00000000-0005-0000-0000-00002E460000}"/>
    <cellStyle name="Heading 3 2 3 4 8 2 2 4 2" xfId="17998" xr:uid="{00000000-0005-0000-0000-00002F460000}"/>
    <cellStyle name="Heading 3 2 3 4 8 2 2 5" xfId="17999" xr:uid="{00000000-0005-0000-0000-000030460000}"/>
    <cellStyle name="Heading 3 2 3 4 8 2 2 6" xfId="18000" xr:uid="{00000000-0005-0000-0000-000031460000}"/>
    <cellStyle name="Heading 3 2 3 4 8 2 2 7" xfId="18001" xr:uid="{00000000-0005-0000-0000-000032460000}"/>
    <cellStyle name="Heading 3 2 3 4 8 2 3" xfId="18002" xr:uid="{00000000-0005-0000-0000-000033460000}"/>
    <cellStyle name="Heading 3 2 3 4 8 2 3 2" xfId="18003" xr:uid="{00000000-0005-0000-0000-000034460000}"/>
    <cellStyle name="Heading 3 2 3 4 8 2 3 2 2" xfId="18004" xr:uid="{00000000-0005-0000-0000-000035460000}"/>
    <cellStyle name="Heading 3 2 3 4 8 2 3 3" xfId="18005" xr:uid="{00000000-0005-0000-0000-000036460000}"/>
    <cellStyle name="Heading 3 2 3 4 8 2 3 3 2" xfId="18006" xr:uid="{00000000-0005-0000-0000-000037460000}"/>
    <cellStyle name="Heading 3 2 3 4 8 2 3 4" xfId="18007" xr:uid="{00000000-0005-0000-0000-000038460000}"/>
    <cellStyle name="Heading 3 2 3 4 8 2 3 4 2" xfId="18008" xr:uid="{00000000-0005-0000-0000-000039460000}"/>
    <cellStyle name="Heading 3 2 3 4 8 2 3 5" xfId="18009" xr:uid="{00000000-0005-0000-0000-00003A460000}"/>
    <cellStyle name="Heading 3 2 3 4 8 2 3 6" xfId="18010" xr:uid="{00000000-0005-0000-0000-00003B460000}"/>
    <cellStyle name="Heading 3 2 3 4 8 2 3 7" xfId="18011" xr:uid="{00000000-0005-0000-0000-00003C460000}"/>
    <cellStyle name="Heading 3 2 3 4 8 2 4" xfId="18012" xr:uid="{00000000-0005-0000-0000-00003D460000}"/>
    <cellStyle name="Heading 3 2 3 4 8 2 4 2" xfId="18013" xr:uid="{00000000-0005-0000-0000-00003E460000}"/>
    <cellStyle name="Heading 3 2 3 4 8 2 4 2 2" xfId="18014" xr:uid="{00000000-0005-0000-0000-00003F460000}"/>
    <cellStyle name="Heading 3 2 3 4 8 2 4 3" xfId="18015" xr:uid="{00000000-0005-0000-0000-000040460000}"/>
    <cellStyle name="Heading 3 2 3 4 8 2 4 3 2" xfId="18016" xr:uid="{00000000-0005-0000-0000-000041460000}"/>
    <cellStyle name="Heading 3 2 3 4 8 2 4 4" xfId="18017" xr:uid="{00000000-0005-0000-0000-000042460000}"/>
    <cellStyle name="Heading 3 2 3 4 8 2 4 5" xfId="18018" xr:uid="{00000000-0005-0000-0000-000043460000}"/>
    <cellStyle name="Heading 3 2 3 4 8 2 4 6" xfId="18019" xr:uid="{00000000-0005-0000-0000-000044460000}"/>
    <cellStyle name="Heading 3 2 3 4 8 2 5" xfId="18020" xr:uid="{00000000-0005-0000-0000-000045460000}"/>
    <cellStyle name="Heading 3 2 3 4 8 2 5 2" xfId="18021" xr:uid="{00000000-0005-0000-0000-000046460000}"/>
    <cellStyle name="Heading 3 2 3 4 8 3" xfId="18022" xr:uid="{00000000-0005-0000-0000-000047460000}"/>
    <cellStyle name="Heading 3 2 3 4 8 3 2" xfId="18023" xr:uid="{00000000-0005-0000-0000-000048460000}"/>
    <cellStyle name="Heading 3 2 3 4 8 3 2 2" xfId="18024" xr:uid="{00000000-0005-0000-0000-000049460000}"/>
    <cellStyle name="Heading 3 2 3 4 8 3 3" xfId="18025" xr:uid="{00000000-0005-0000-0000-00004A460000}"/>
    <cellStyle name="Heading 3 2 3 4 8 3 3 2" xfId="18026" xr:uid="{00000000-0005-0000-0000-00004B460000}"/>
    <cellStyle name="Heading 3 2 3 4 8 3 4" xfId="18027" xr:uid="{00000000-0005-0000-0000-00004C460000}"/>
    <cellStyle name="Heading 3 2 3 4 8 3 4 2" xfId="18028" xr:uid="{00000000-0005-0000-0000-00004D460000}"/>
    <cellStyle name="Heading 3 2 3 4 8 3 5" xfId="18029" xr:uid="{00000000-0005-0000-0000-00004E460000}"/>
    <cellStyle name="Heading 3 2 3 4 8 3 6" xfId="18030" xr:uid="{00000000-0005-0000-0000-00004F460000}"/>
    <cellStyle name="Heading 3 2 3 4 8 3 7" xfId="18031" xr:uid="{00000000-0005-0000-0000-000050460000}"/>
    <cellStyle name="Heading 3 2 3 4 8 4" xfId="18032" xr:uid="{00000000-0005-0000-0000-000051460000}"/>
    <cellStyle name="Heading 3 2 3 4 8 4 2" xfId="18033" xr:uid="{00000000-0005-0000-0000-000052460000}"/>
    <cellStyle name="Heading 3 2 3 4 8 4 2 2" xfId="18034" xr:uid="{00000000-0005-0000-0000-000053460000}"/>
    <cellStyle name="Heading 3 2 3 4 8 4 3" xfId="18035" xr:uid="{00000000-0005-0000-0000-000054460000}"/>
    <cellStyle name="Heading 3 2 3 4 8 4 3 2" xfId="18036" xr:uid="{00000000-0005-0000-0000-000055460000}"/>
    <cellStyle name="Heading 3 2 3 4 8 4 4" xfId="18037" xr:uid="{00000000-0005-0000-0000-000056460000}"/>
    <cellStyle name="Heading 3 2 3 4 8 4 4 2" xfId="18038" xr:uid="{00000000-0005-0000-0000-000057460000}"/>
    <cellStyle name="Heading 3 2 3 4 8 4 5" xfId="18039" xr:uid="{00000000-0005-0000-0000-000058460000}"/>
    <cellStyle name="Heading 3 2 3 4 8 4 6" xfId="18040" xr:uid="{00000000-0005-0000-0000-000059460000}"/>
    <cellStyle name="Heading 3 2 3 4 8 4 7" xfId="18041" xr:uid="{00000000-0005-0000-0000-00005A460000}"/>
    <cellStyle name="Heading 3 2 3 4 8 5" xfId="18042" xr:uid="{00000000-0005-0000-0000-00005B460000}"/>
    <cellStyle name="Heading 3 2 3 4 8 5 2" xfId="18043" xr:uid="{00000000-0005-0000-0000-00005C460000}"/>
    <cellStyle name="Heading 3 2 3 4 8 5 2 2" xfId="18044" xr:uid="{00000000-0005-0000-0000-00005D460000}"/>
    <cellStyle name="Heading 3 2 3 4 8 5 3" xfId="18045" xr:uid="{00000000-0005-0000-0000-00005E460000}"/>
    <cellStyle name="Heading 3 2 3 4 8 5 3 2" xfId="18046" xr:uid="{00000000-0005-0000-0000-00005F460000}"/>
    <cellStyle name="Heading 3 2 3 4 8 5 4" xfId="18047" xr:uid="{00000000-0005-0000-0000-000060460000}"/>
    <cellStyle name="Heading 3 2 3 4 8 5 5" xfId="18048" xr:uid="{00000000-0005-0000-0000-000061460000}"/>
    <cellStyle name="Heading 3 2 3 4 8 5 6" xfId="18049" xr:uid="{00000000-0005-0000-0000-000062460000}"/>
    <cellStyle name="Heading 3 2 3 4 8 6" xfId="18050" xr:uid="{00000000-0005-0000-0000-000063460000}"/>
    <cellStyle name="Heading 3 2 3 4 8 6 2" xfId="18051" xr:uid="{00000000-0005-0000-0000-000064460000}"/>
    <cellStyle name="Heading 3 2 3 4 9" xfId="18052" xr:uid="{00000000-0005-0000-0000-000065460000}"/>
    <cellStyle name="Heading 3 2 3 4 9 2" xfId="18053" xr:uid="{00000000-0005-0000-0000-000066460000}"/>
    <cellStyle name="Heading 3 2 3 4 9 2 2" xfId="18054" xr:uid="{00000000-0005-0000-0000-000067460000}"/>
    <cellStyle name="Heading 3 2 3 4 9 2 2 2" xfId="18055" xr:uid="{00000000-0005-0000-0000-000068460000}"/>
    <cellStyle name="Heading 3 2 3 4 9 2 3" xfId="18056" xr:uid="{00000000-0005-0000-0000-000069460000}"/>
    <cellStyle name="Heading 3 2 3 4 9 2 3 2" xfId="18057" xr:uid="{00000000-0005-0000-0000-00006A460000}"/>
    <cellStyle name="Heading 3 2 3 4 9 2 4" xfId="18058" xr:uid="{00000000-0005-0000-0000-00006B460000}"/>
    <cellStyle name="Heading 3 2 3 4 9 2 4 2" xfId="18059" xr:uid="{00000000-0005-0000-0000-00006C460000}"/>
    <cellStyle name="Heading 3 2 3 4 9 2 5" xfId="18060" xr:uid="{00000000-0005-0000-0000-00006D460000}"/>
    <cellStyle name="Heading 3 2 3 4 9 2 6" xfId="18061" xr:uid="{00000000-0005-0000-0000-00006E460000}"/>
    <cellStyle name="Heading 3 2 3 4 9 2 7" xfId="18062" xr:uid="{00000000-0005-0000-0000-00006F460000}"/>
    <cellStyle name="Heading 3 2 3 4 9 3" xfId="18063" xr:uid="{00000000-0005-0000-0000-000070460000}"/>
    <cellStyle name="Heading 3 2 3 4 9 3 2" xfId="18064" xr:uid="{00000000-0005-0000-0000-000071460000}"/>
    <cellStyle name="Heading 3 2 3 4 9 3 2 2" xfId="18065" xr:uid="{00000000-0005-0000-0000-000072460000}"/>
    <cellStyle name="Heading 3 2 3 4 9 3 3" xfId="18066" xr:uid="{00000000-0005-0000-0000-000073460000}"/>
    <cellStyle name="Heading 3 2 3 4 9 3 3 2" xfId="18067" xr:uid="{00000000-0005-0000-0000-000074460000}"/>
    <cellStyle name="Heading 3 2 3 4 9 3 4" xfId="18068" xr:uid="{00000000-0005-0000-0000-000075460000}"/>
    <cellStyle name="Heading 3 2 3 4 9 3 4 2" xfId="18069" xr:uid="{00000000-0005-0000-0000-000076460000}"/>
    <cellStyle name="Heading 3 2 3 4 9 3 5" xfId="18070" xr:uid="{00000000-0005-0000-0000-000077460000}"/>
    <cellStyle name="Heading 3 2 3 4 9 3 6" xfId="18071" xr:uid="{00000000-0005-0000-0000-000078460000}"/>
    <cellStyle name="Heading 3 2 3 4 9 3 7" xfId="18072" xr:uid="{00000000-0005-0000-0000-000079460000}"/>
    <cellStyle name="Heading 3 2 3 4 9 4" xfId="18073" xr:uid="{00000000-0005-0000-0000-00007A460000}"/>
    <cellStyle name="Heading 3 2 3 4 9 4 2" xfId="18074" xr:uid="{00000000-0005-0000-0000-00007B460000}"/>
    <cellStyle name="Heading 3 2 3 4 9 4 2 2" xfId="18075" xr:uid="{00000000-0005-0000-0000-00007C460000}"/>
    <cellStyle name="Heading 3 2 3 4 9 4 3" xfId="18076" xr:uid="{00000000-0005-0000-0000-00007D460000}"/>
    <cellStyle name="Heading 3 2 3 4 9 4 3 2" xfId="18077" xr:uid="{00000000-0005-0000-0000-00007E460000}"/>
    <cellStyle name="Heading 3 2 3 4 9 4 4" xfId="18078" xr:uid="{00000000-0005-0000-0000-00007F460000}"/>
    <cellStyle name="Heading 3 2 3 4 9 4 5" xfId="18079" xr:uid="{00000000-0005-0000-0000-000080460000}"/>
    <cellStyle name="Heading 3 2 3 4 9 4 6" xfId="18080" xr:uid="{00000000-0005-0000-0000-000081460000}"/>
    <cellStyle name="Heading 3 2 3 4 9 5" xfId="18081" xr:uid="{00000000-0005-0000-0000-000082460000}"/>
    <cellStyle name="Heading 3 2 3 4 9 5 2" xfId="18082" xr:uid="{00000000-0005-0000-0000-000083460000}"/>
    <cellStyle name="Heading 3 2 3 5" xfId="18083" xr:uid="{00000000-0005-0000-0000-000084460000}"/>
    <cellStyle name="Heading 3 2 3 5 2" xfId="18084" xr:uid="{00000000-0005-0000-0000-000085460000}"/>
    <cellStyle name="Heading 3 2 3 5 2 2" xfId="18085" xr:uid="{00000000-0005-0000-0000-000086460000}"/>
    <cellStyle name="Heading 3 2 3 5 3" xfId="18086" xr:uid="{00000000-0005-0000-0000-000087460000}"/>
    <cellStyle name="Heading 3 2 3 5 3 2" xfId="18087" xr:uid="{00000000-0005-0000-0000-000088460000}"/>
    <cellStyle name="Heading 3 2 3 5 4" xfId="18088" xr:uid="{00000000-0005-0000-0000-000089460000}"/>
    <cellStyle name="Heading 3 2 3 5 4 2" xfId="18089" xr:uid="{00000000-0005-0000-0000-00008A460000}"/>
    <cellStyle name="Heading 3 2 3 5 5" xfId="18090" xr:uid="{00000000-0005-0000-0000-00008B460000}"/>
    <cellStyle name="Heading 3 2 3 5 6" xfId="18091" xr:uid="{00000000-0005-0000-0000-00008C460000}"/>
    <cellStyle name="Heading 3 2 3 5 7" xfId="18092" xr:uid="{00000000-0005-0000-0000-00008D460000}"/>
    <cellStyle name="Heading 3 2 3 6" xfId="18093" xr:uid="{00000000-0005-0000-0000-00008E460000}"/>
    <cellStyle name="Heading 3 2 3 6 2" xfId="18094" xr:uid="{00000000-0005-0000-0000-00008F460000}"/>
    <cellStyle name="Heading 3 2 3 6 2 2" xfId="18095" xr:uid="{00000000-0005-0000-0000-000090460000}"/>
    <cellStyle name="Heading 3 2 3 6 3" xfId="18096" xr:uid="{00000000-0005-0000-0000-000091460000}"/>
    <cellStyle name="Heading 3 2 3 6 3 2" xfId="18097" xr:uid="{00000000-0005-0000-0000-000092460000}"/>
    <cellStyle name="Heading 3 2 3 6 4" xfId="18098" xr:uid="{00000000-0005-0000-0000-000093460000}"/>
    <cellStyle name="Heading 3 2 3 6 4 2" xfId="18099" xr:uid="{00000000-0005-0000-0000-000094460000}"/>
    <cellStyle name="Heading 3 2 3 6 5" xfId="18100" xr:uid="{00000000-0005-0000-0000-000095460000}"/>
    <cellStyle name="Heading 3 2 3 6 6" xfId="18101" xr:uid="{00000000-0005-0000-0000-000096460000}"/>
    <cellStyle name="Heading 3 2 3 6 7" xfId="18102" xr:uid="{00000000-0005-0000-0000-000097460000}"/>
    <cellStyle name="Heading 3 2 3 7" xfId="18103" xr:uid="{00000000-0005-0000-0000-000098460000}"/>
    <cellStyle name="Heading 3 2 3 7 2" xfId="18104" xr:uid="{00000000-0005-0000-0000-000099460000}"/>
    <cellStyle name="Heading 3 2 3 7 2 2" xfId="18105" xr:uid="{00000000-0005-0000-0000-00009A460000}"/>
    <cellStyle name="Heading 3 2 3 7 3" xfId="18106" xr:uid="{00000000-0005-0000-0000-00009B460000}"/>
    <cellStyle name="Heading 3 2 3 7 3 2" xfId="18107" xr:uid="{00000000-0005-0000-0000-00009C460000}"/>
    <cellStyle name="Heading 3 2 3 7 4" xfId="18108" xr:uid="{00000000-0005-0000-0000-00009D460000}"/>
    <cellStyle name="Heading 3 2 3 7 5" xfId="18109" xr:uid="{00000000-0005-0000-0000-00009E460000}"/>
    <cellStyle name="Heading 3 2 3 7 6" xfId="18110" xr:uid="{00000000-0005-0000-0000-00009F460000}"/>
    <cellStyle name="Heading 3 2 3 8" xfId="18111" xr:uid="{00000000-0005-0000-0000-0000A0460000}"/>
    <cellStyle name="Heading 3 2 3_BS Summary" xfId="18112" xr:uid="{00000000-0005-0000-0000-0000A1460000}"/>
    <cellStyle name="Heading 3 2 4" xfId="18113" xr:uid="{00000000-0005-0000-0000-0000A2460000}"/>
    <cellStyle name="Heading 3 2 4 10" xfId="18114" xr:uid="{00000000-0005-0000-0000-0000A3460000}"/>
    <cellStyle name="Heading 3 2 4 10 2" xfId="18115" xr:uid="{00000000-0005-0000-0000-0000A4460000}"/>
    <cellStyle name="Heading 3 2 4 10 2 2" xfId="18116" xr:uid="{00000000-0005-0000-0000-0000A5460000}"/>
    <cellStyle name="Heading 3 2 4 10 3" xfId="18117" xr:uid="{00000000-0005-0000-0000-0000A6460000}"/>
    <cellStyle name="Heading 3 2 4 10 3 2" xfId="18118" xr:uid="{00000000-0005-0000-0000-0000A7460000}"/>
    <cellStyle name="Heading 3 2 4 10 4" xfId="18119" xr:uid="{00000000-0005-0000-0000-0000A8460000}"/>
    <cellStyle name="Heading 3 2 4 10 4 2" xfId="18120" xr:uid="{00000000-0005-0000-0000-0000A9460000}"/>
    <cellStyle name="Heading 3 2 4 10 5" xfId="18121" xr:uid="{00000000-0005-0000-0000-0000AA460000}"/>
    <cellStyle name="Heading 3 2 4 10 6" xfId="18122" xr:uid="{00000000-0005-0000-0000-0000AB460000}"/>
    <cellStyle name="Heading 3 2 4 10 7" xfId="18123" xr:uid="{00000000-0005-0000-0000-0000AC460000}"/>
    <cellStyle name="Heading 3 2 4 10 8" xfId="18124" xr:uid="{00000000-0005-0000-0000-0000AD460000}"/>
    <cellStyle name="Heading 3 2 4 11" xfId="18125" xr:uid="{00000000-0005-0000-0000-0000AE460000}"/>
    <cellStyle name="Heading 3 2 4 11 2" xfId="18126" xr:uid="{00000000-0005-0000-0000-0000AF460000}"/>
    <cellStyle name="Heading 3 2 4 11 2 2" xfId="18127" xr:uid="{00000000-0005-0000-0000-0000B0460000}"/>
    <cellStyle name="Heading 3 2 4 11 3" xfId="18128" xr:uid="{00000000-0005-0000-0000-0000B1460000}"/>
    <cellStyle name="Heading 3 2 4 11 3 2" xfId="18129" xr:uid="{00000000-0005-0000-0000-0000B2460000}"/>
    <cellStyle name="Heading 3 2 4 11 4" xfId="18130" xr:uid="{00000000-0005-0000-0000-0000B3460000}"/>
    <cellStyle name="Heading 3 2 4 11 4 2" xfId="18131" xr:uid="{00000000-0005-0000-0000-0000B4460000}"/>
    <cellStyle name="Heading 3 2 4 11 5" xfId="18132" xr:uid="{00000000-0005-0000-0000-0000B5460000}"/>
    <cellStyle name="Heading 3 2 4 11 6" xfId="18133" xr:uid="{00000000-0005-0000-0000-0000B6460000}"/>
    <cellStyle name="Heading 3 2 4 11 7" xfId="18134" xr:uid="{00000000-0005-0000-0000-0000B7460000}"/>
    <cellStyle name="Heading 3 2 4 12" xfId="18135" xr:uid="{00000000-0005-0000-0000-0000B8460000}"/>
    <cellStyle name="Heading 3 2 4 12 2" xfId="18136" xr:uid="{00000000-0005-0000-0000-0000B9460000}"/>
    <cellStyle name="Heading 3 2 4 12 2 2" xfId="18137" xr:uid="{00000000-0005-0000-0000-0000BA460000}"/>
    <cellStyle name="Heading 3 2 4 12 3" xfId="18138" xr:uid="{00000000-0005-0000-0000-0000BB460000}"/>
    <cellStyle name="Heading 3 2 4 12 3 2" xfId="18139" xr:uid="{00000000-0005-0000-0000-0000BC460000}"/>
    <cellStyle name="Heading 3 2 4 12 4" xfId="18140" xr:uid="{00000000-0005-0000-0000-0000BD460000}"/>
    <cellStyle name="Heading 3 2 4 12 5" xfId="18141" xr:uid="{00000000-0005-0000-0000-0000BE460000}"/>
    <cellStyle name="Heading 3 2 4 12 6" xfId="18142" xr:uid="{00000000-0005-0000-0000-0000BF460000}"/>
    <cellStyle name="Heading 3 2 4 13" xfId="18143" xr:uid="{00000000-0005-0000-0000-0000C0460000}"/>
    <cellStyle name="Heading 3 2 4 14" xfId="18144" xr:uid="{00000000-0005-0000-0000-0000C1460000}"/>
    <cellStyle name="Heading 3 2 4 2" xfId="18145" xr:uid="{00000000-0005-0000-0000-0000C2460000}"/>
    <cellStyle name="Heading 3 2 4 2 10" xfId="18146" xr:uid="{00000000-0005-0000-0000-0000C3460000}"/>
    <cellStyle name="Heading 3 2 4 2 10 2" xfId="18147" xr:uid="{00000000-0005-0000-0000-0000C4460000}"/>
    <cellStyle name="Heading 3 2 4 2 10 2 2" xfId="18148" xr:uid="{00000000-0005-0000-0000-0000C5460000}"/>
    <cellStyle name="Heading 3 2 4 2 10 3" xfId="18149" xr:uid="{00000000-0005-0000-0000-0000C6460000}"/>
    <cellStyle name="Heading 3 2 4 2 10 3 2" xfId="18150" xr:uid="{00000000-0005-0000-0000-0000C7460000}"/>
    <cellStyle name="Heading 3 2 4 2 10 4" xfId="18151" xr:uid="{00000000-0005-0000-0000-0000C8460000}"/>
    <cellStyle name="Heading 3 2 4 2 10 4 2" xfId="18152" xr:uid="{00000000-0005-0000-0000-0000C9460000}"/>
    <cellStyle name="Heading 3 2 4 2 10 5" xfId="18153" xr:uid="{00000000-0005-0000-0000-0000CA460000}"/>
    <cellStyle name="Heading 3 2 4 2 10 6" xfId="18154" xr:uid="{00000000-0005-0000-0000-0000CB460000}"/>
    <cellStyle name="Heading 3 2 4 2 10 7" xfId="18155" xr:uid="{00000000-0005-0000-0000-0000CC460000}"/>
    <cellStyle name="Heading 3 2 4 2 11" xfId="18156" xr:uid="{00000000-0005-0000-0000-0000CD460000}"/>
    <cellStyle name="Heading 3 2 4 2 11 2" xfId="18157" xr:uid="{00000000-0005-0000-0000-0000CE460000}"/>
    <cellStyle name="Heading 3 2 4 2 11 2 2" xfId="18158" xr:uid="{00000000-0005-0000-0000-0000CF460000}"/>
    <cellStyle name="Heading 3 2 4 2 11 3" xfId="18159" xr:uid="{00000000-0005-0000-0000-0000D0460000}"/>
    <cellStyle name="Heading 3 2 4 2 11 3 2" xfId="18160" xr:uid="{00000000-0005-0000-0000-0000D1460000}"/>
    <cellStyle name="Heading 3 2 4 2 11 4" xfId="18161" xr:uid="{00000000-0005-0000-0000-0000D2460000}"/>
    <cellStyle name="Heading 3 2 4 2 11 5" xfId="18162" xr:uid="{00000000-0005-0000-0000-0000D3460000}"/>
    <cellStyle name="Heading 3 2 4 2 11 6" xfId="18163" xr:uid="{00000000-0005-0000-0000-0000D4460000}"/>
    <cellStyle name="Heading 3 2 4 2 12" xfId="18164" xr:uid="{00000000-0005-0000-0000-0000D5460000}"/>
    <cellStyle name="Heading 3 2 4 2 12 2" xfId="18165" xr:uid="{00000000-0005-0000-0000-0000D6460000}"/>
    <cellStyle name="Heading 3 2 4 2 13" xfId="18166" xr:uid="{00000000-0005-0000-0000-0000D7460000}"/>
    <cellStyle name="Heading 3 2 4 2 2" xfId="18167" xr:uid="{00000000-0005-0000-0000-0000D8460000}"/>
    <cellStyle name="Heading 3 2 4 2 2 2" xfId="18168" xr:uid="{00000000-0005-0000-0000-0000D9460000}"/>
    <cellStyle name="Heading 3 2 4 2 2 2 2" xfId="18169" xr:uid="{00000000-0005-0000-0000-0000DA460000}"/>
    <cellStyle name="Heading 3 2 4 2 2 2 2 2" xfId="18170" xr:uid="{00000000-0005-0000-0000-0000DB460000}"/>
    <cellStyle name="Heading 3 2 4 2 2 2 2 2 2" xfId="18171" xr:uid="{00000000-0005-0000-0000-0000DC460000}"/>
    <cellStyle name="Heading 3 2 4 2 2 2 2 3" xfId="18172" xr:uid="{00000000-0005-0000-0000-0000DD460000}"/>
    <cellStyle name="Heading 3 2 4 2 2 2 2 3 2" xfId="18173" xr:uid="{00000000-0005-0000-0000-0000DE460000}"/>
    <cellStyle name="Heading 3 2 4 2 2 2 2 4" xfId="18174" xr:uid="{00000000-0005-0000-0000-0000DF460000}"/>
    <cellStyle name="Heading 3 2 4 2 2 2 2 4 2" xfId="18175" xr:uid="{00000000-0005-0000-0000-0000E0460000}"/>
    <cellStyle name="Heading 3 2 4 2 2 2 2 5" xfId="18176" xr:uid="{00000000-0005-0000-0000-0000E1460000}"/>
    <cellStyle name="Heading 3 2 4 2 2 2 2 6" xfId="18177" xr:uid="{00000000-0005-0000-0000-0000E2460000}"/>
    <cellStyle name="Heading 3 2 4 2 2 2 2 7" xfId="18178" xr:uid="{00000000-0005-0000-0000-0000E3460000}"/>
    <cellStyle name="Heading 3 2 4 2 2 2 3" xfId="18179" xr:uid="{00000000-0005-0000-0000-0000E4460000}"/>
    <cellStyle name="Heading 3 2 4 2 2 2 3 2" xfId="18180" xr:uid="{00000000-0005-0000-0000-0000E5460000}"/>
    <cellStyle name="Heading 3 2 4 2 2 2 3 2 2" xfId="18181" xr:uid="{00000000-0005-0000-0000-0000E6460000}"/>
    <cellStyle name="Heading 3 2 4 2 2 2 3 3" xfId="18182" xr:uid="{00000000-0005-0000-0000-0000E7460000}"/>
    <cellStyle name="Heading 3 2 4 2 2 2 3 3 2" xfId="18183" xr:uid="{00000000-0005-0000-0000-0000E8460000}"/>
    <cellStyle name="Heading 3 2 4 2 2 2 3 4" xfId="18184" xr:uid="{00000000-0005-0000-0000-0000E9460000}"/>
    <cellStyle name="Heading 3 2 4 2 2 2 3 4 2" xfId="18185" xr:uid="{00000000-0005-0000-0000-0000EA460000}"/>
    <cellStyle name="Heading 3 2 4 2 2 2 3 5" xfId="18186" xr:uid="{00000000-0005-0000-0000-0000EB460000}"/>
    <cellStyle name="Heading 3 2 4 2 2 2 3 6" xfId="18187" xr:uid="{00000000-0005-0000-0000-0000EC460000}"/>
    <cellStyle name="Heading 3 2 4 2 2 2 3 7" xfId="18188" xr:uid="{00000000-0005-0000-0000-0000ED460000}"/>
    <cellStyle name="Heading 3 2 4 2 2 2 4" xfId="18189" xr:uid="{00000000-0005-0000-0000-0000EE460000}"/>
    <cellStyle name="Heading 3 2 4 2 2 2 4 2" xfId="18190" xr:uid="{00000000-0005-0000-0000-0000EF460000}"/>
    <cellStyle name="Heading 3 2 4 2 2 2 4 2 2" xfId="18191" xr:uid="{00000000-0005-0000-0000-0000F0460000}"/>
    <cellStyle name="Heading 3 2 4 2 2 2 4 3" xfId="18192" xr:uid="{00000000-0005-0000-0000-0000F1460000}"/>
    <cellStyle name="Heading 3 2 4 2 2 2 4 3 2" xfId="18193" xr:uid="{00000000-0005-0000-0000-0000F2460000}"/>
    <cellStyle name="Heading 3 2 4 2 2 2 4 4" xfId="18194" xr:uid="{00000000-0005-0000-0000-0000F3460000}"/>
    <cellStyle name="Heading 3 2 4 2 2 2 4 5" xfId="18195" xr:uid="{00000000-0005-0000-0000-0000F4460000}"/>
    <cellStyle name="Heading 3 2 4 2 2 2 4 6" xfId="18196" xr:uid="{00000000-0005-0000-0000-0000F5460000}"/>
    <cellStyle name="Heading 3 2 4 2 2 2 5" xfId="18197" xr:uid="{00000000-0005-0000-0000-0000F6460000}"/>
    <cellStyle name="Heading 3 2 4 2 2 2 5 2" xfId="18198" xr:uid="{00000000-0005-0000-0000-0000F7460000}"/>
    <cellStyle name="Heading 3 2 4 2 2 3" xfId="18199" xr:uid="{00000000-0005-0000-0000-0000F8460000}"/>
    <cellStyle name="Heading 3 2 4 2 2 3 2" xfId="18200" xr:uid="{00000000-0005-0000-0000-0000F9460000}"/>
    <cellStyle name="Heading 3 2 4 2 2 3 2 2" xfId="18201" xr:uid="{00000000-0005-0000-0000-0000FA460000}"/>
    <cellStyle name="Heading 3 2 4 2 2 3 3" xfId="18202" xr:uid="{00000000-0005-0000-0000-0000FB460000}"/>
    <cellStyle name="Heading 3 2 4 2 2 3 3 2" xfId="18203" xr:uid="{00000000-0005-0000-0000-0000FC460000}"/>
    <cellStyle name="Heading 3 2 4 2 2 3 4" xfId="18204" xr:uid="{00000000-0005-0000-0000-0000FD460000}"/>
    <cellStyle name="Heading 3 2 4 2 2 3 4 2" xfId="18205" xr:uid="{00000000-0005-0000-0000-0000FE460000}"/>
    <cellStyle name="Heading 3 2 4 2 2 3 5" xfId="18206" xr:uid="{00000000-0005-0000-0000-0000FF460000}"/>
    <cellStyle name="Heading 3 2 4 2 2 3 6" xfId="18207" xr:uid="{00000000-0005-0000-0000-000000470000}"/>
    <cellStyle name="Heading 3 2 4 2 2 3 7" xfId="18208" xr:uid="{00000000-0005-0000-0000-000001470000}"/>
    <cellStyle name="Heading 3 2 4 2 2 4" xfId="18209" xr:uid="{00000000-0005-0000-0000-000002470000}"/>
    <cellStyle name="Heading 3 2 4 2 2 4 2" xfId="18210" xr:uid="{00000000-0005-0000-0000-000003470000}"/>
    <cellStyle name="Heading 3 2 4 2 2 4 2 2" xfId="18211" xr:uid="{00000000-0005-0000-0000-000004470000}"/>
    <cellStyle name="Heading 3 2 4 2 2 4 3" xfId="18212" xr:uid="{00000000-0005-0000-0000-000005470000}"/>
    <cellStyle name="Heading 3 2 4 2 2 4 3 2" xfId="18213" xr:uid="{00000000-0005-0000-0000-000006470000}"/>
    <cellStyle name="Heading 3 2 4 2 2 4 4" xfId="18214" xr:uid="{00000000-0005-0000-0000-000007470000}"/>
    <cellStyle name="Heading 3 2 4 2 2 4 4 2" xfId="18215" xr:uid="{00000000-0005-0000-0000-000008470000}"/>
    <cellStyle name="Heading 3 2 4 2 2 4 5" xfId="18216" xr:uid="{00000000-0005-0000-0000-000009470000}"/>
    <cellStyle name="Heading 3 2 4 2 2 4 6" xfId="18217" xr:uid="{00000000-0005-0000-0000-00000A470000}"/>
    <cellStyle name="Heading 3 2 4 2 2 4 7" xfId="18218" xr:uid="{00000000-0005-0000-0000-00000B470000}"/>
    <cellStyle name="Heading 3 2 4 2 2 5" xfId="18219" xr:uid="{00000000-0005-0000-0000-00000C470000}"/>
    <cellStyle name="Heading 3 2 4 2 2 5 2" xfId="18220" xr:uid="{00000000-0005-0000-0000-00000D470000}"/>
    <cellStyle name="Heading 3 2 4 2 2 5 2 2" xfId="18221" xr:uid="{00000000-0005-0000-0000-00000E470000}"/>
    <cellStyle name="Heading 3 2 4 2 2 5 3" xfId="18222" xr:uid="{00000000-0005-0000-0000-00000F470000}"/>
    <cellStyle name="Heading 3 2 4 2 2 5 3 2" xfId="18223" xr:uid="{00000000-0005-0000-0000-000010470000}"/>
    <cellStyle name="Heading 3 2 4 2 2 5 4" xfId="18224" xr:uid="{00000000-0005-0000-0000-000011470000}"/>
    <cellStyle name="Heading 3 2 4 2 2 5 5" xfId="18225" xr:uid="{00000000-0005-0000-0000-000012470000}"/>
    <cellStyle name="Heading 3 2 4 2 2 5 6" xfId="18226" xr:uid="{00000000-0005-0000-0000-000013470000}"/>
    <cellStyle name="Heading 3 2 4 2 2 6" xfId="18227" xr:uid="{00000000-0005-0000-0000-000014470000}"/>
    <cellStyle name="Heading 3 2 4 2 2 6 2" xfId="18228" xr:uid="{00000000-0005-0000-0000-000015470000}"/>
    <cellStyle name="Heading 3 2 4 2 3" xfId="18229" xr:uid="{00000000-0005-0000-0000-000016470000}"/>
    <cellStyle name="Heading 3 2 4 2 3 2" xfId="18230" xr:uid="{00000000-0005-0000-0000-000017470000}"/>
    <cellStyle name="Heading 3 2 4 2 3 2 2" xfId="18231" xr:uid="{00000000-0005-0000-0000-000018470000}"/>
    <cellStyle name="Heading 3 2 4 2 3 2 2 2" xfId="18232" xr:uid="{00000000-0005-0000-0000-000019470000}"/>
    <cellStyle name="Heading 3 2 4 2 3 2 2 2 2" xfId="18233" xr:uid="{00000000-0005-0000-0000-00001A470000}"/>
    <cellStyle name="Heading 3 2 4 2 3 2 2 3" xfId="18234" xr:uid="{00000000-0005-0000-0000-00001B470000}"/>
    <cellStyle name="Heading 3 2 4 2 3 2 2 3 2" xfId="18235" xr:uid="{00000000-0005-0000-0000-00001C470000}"/>
    <cellStyle name="Heading 3 2 4 2 3 2 2 4" xfId="18236" xr:uid="{00000000-0005-0000-0000-00001D470000}"/>
    <cellStyle name="Heading 3 2 4 2 3 2 2 4 2" xfId="18237" xr:uid="{00000000-0005-0000-0000-00001E470000}"/>
    <cellStyle name="Heading 3 2 4 2 3 2 2 5" xfId="18238" xr:uid="{00000000-0005-0000-0000-00001F470000}"/>
    <cellStyle name="Heading 3 2 4 2 3 2 2 6" xfId="18239" xr:uid="{00000000-0005-0000-0000-000020470000}"/>
    <cellStyle name="Heading 3 2 4 2 3 2 2 7" xfId="18240" xr:uid="{00000000-0005-0000-0000-000021470000}"/>
    <cellStyle name="Heading 3 2 4 2 3 2 3" xfId="18241" xr:uid="{00000000-0005-0000-0000-000022470000}"/>
    <cellStyle name="Heading 3 2 4 2 3 2 3 2" xfId="18242" xr:uid="{00000000-0005-0000-0000-000023470000}"/>
    <cellStyle name="Heading 3 2 4 2 3 2 3 2 2" xfId="18243" xr:uid="{00000000-0005-0000-0000-000024470000}"/>
    <cellStyle name="Heading 3 2 4 2 3 2 3 3" xfId="18244" xr:uid="{00000000-0005-0000-0000-000025470000}"/>
    <cellStyle name="Heading 3 2 4 2 3 2 3 3 2" xfId="18245" xr:uid="{00000000-0005-0000-0000-000026470000}"/>
    <cellStyle name="Heading 3 2 4 2 3 2 3 4" xfId="18246" xr:uid="{00000000-0005-0000-0000-000027470000}"/>
    <cellStyle name="Heading 3 2 4 2 3 2 3 4 2" xfId="18247" xr:uid="{00000000-0005-0000-0000-000028470000}"/>
    <cellStyle name="Heading 3 2 4 2 3 2 3 5" xfId="18248" xr:uid="{00000000-0005-0000-0000-000029470000}"/>
    <cellStyle name="Heading 3 2 4 2 3 2 3 6" xfId="18249" xr:uid="{00000000-0005-0000-0000-00002A470000}"/>
    <cellStyle name="Heading 3 2 4 2 3 2 3 7" xfId="18250" xr:uid="{00000000-0005-0000-0000-00002B470000}"/>
    <cellStyle name="Heading 3 2 4 2 3 2 4" xfId="18251" xr:uid="{00000000-0005-0000-0000-00002C470000}"/>
    <cellStyle name="Heading 3 2 4 2 3 2 4 2" xfId="18252" xr:uid="{00000000-0005-0000-0000-00002D470000}"/>
    <cellStyle name="Heading 3 2 4 2 3 2 4 2 2" xfId="18253" xr:uid="{00000000-0005-0000-0000-00002E470000}"/>
    <cellStyle name="Heading 3 2 4 2 3 2 4 3" xfId="18254" xr:uid="{00000000-0005-0000-0000-00002F470000}"/>
    <cellStyle name="Heading 3 2 4 2 3 2 4 3 2" xfId="18255" xr:uid="{00000000-0005-0000-0000-000030470000}"/>
    <cellStyle name="Heading 3 2 4 2 3 2 4 4" xfId="18256" xr:uid="{00000000-0005-0000-0000-000031470000}"/>
    <cellStyle name="Heading 3 2 4 2 3 2 4 5" xfId="18257" xr:uid="{00000000-0005-0000-0000-000032470000}"/>
    <cellStyle name="Heading 3 2 4 2 3 2 4 6" xfId="18258" xr:uid="{00000000-0005-0000-0000-000033470000}"/>
    <cellStyle name="Heading 3 2 4 2 3 2 5" xfId="18259" xr:uid="{00000000-0005-0000-0000-000034470000}"/>
    <cellStyle name="Heading 3 2 4 2 3 2 5 2" xfId="18260" xr:uid="{00000000-0005-0000-0000-000035470000}"/>
    <cellStyle name="Heading 3 2 4 2 3 3" xfId="18261" xr:uid="{00000000-0005-0000-0000-000036470000}"/>
    <cellStyle name="Heading 3 2 4 2 3 3 2" xfId="18262" xr:uid="{00000000-0005-0000-0000-000037470000}"/>
    <cellStyle name="Heading 3 2 4 2 3 3 2 2" xfId="18263" xr:uid="{00000000-0005-0000-0000-000038470000}"/>
    <cellStyle name="Heading 3 2 4 2 3 3 3" xfId="18264" xr:uid="{00000000-0005-0000-0000-000039470000}"/>
    <cellStyle name="Heading 3 2 4 2 3 3 3 2" xfId="18265" xr:uid="{00000000-0005-0000-0000-00003A470000}"/>
    <cellStyle name="Heading 3 2 4 2 3 3 4" xfId="18266" xr:uid="{00000000-0005-0000-0000-00003B470000}"/>
    <cellStyle name="Heading 3 2 4 2 3 3 4 2" xfId="18267" xr:uid="{00000000-0005-0000-0000-00003C470000}"/>
    <cellStyle name="Heading 3 2 4 2 3 3 5" xfId="18268" xr:uid="{00000000-0005-0000-0000-00003D470000}"/>
    <cellStyle name="Heading 3 2 4 2 3 3 6" xfId="18269" xr:uid="{00000000-0005-0000-0000-00003E470000}"/>
    <cellStyle name="Heading 3 2 4 2 3 3 7" xfId="18270" xr:uid="{00000000-0005-0000-0000-00003F470000}"/>
    <cellStyle name="Heading 3 2 4 2 3 4" xfId="18271" xr:uid="{00000000-0005-0000-0000-000040470000}"/>
    <cellStyle name="Heading 3 2 4 2 3 4 2" xfId="18272" xr:uid="{00000000-0005-0000-0000-000041470000}"/>
    <cellStyle name="Heading 3 2 4 2 3 4 2 2" xfId="18273" xr:uid="{00000000-0005-0000-0000-000042470000}"/>
    <cellStyle name="Heading 3 2 4 2 3 4 3" xfId="18274" xr:uid="{00000000-0005-0000-0000-000043470000}"/>
    <cellStyle name="Heading 3 2 4 2 3 4 3 2" xfId="18275" xr:uid="{00000000-0005-0000-0000-000044470000}"/>
    <cellStyle name="Heading 3 2 4 2 3 4 4" xfId="18276" xr:uid="{00000000-0005-0000-0000-000045470000}"/>
    <cellStyle name="Heading 3 2 4 2 3 4 4 2" xfId="18277" xr:uid="{00000000-0005-0000-0000-000046470000}"/>
    <cellStyle name="Heading 3 2 4 2 3 4 5" xfId="18278" xr:uid="{00000000-0005-0000-0000-000047470000}"/>
    <cellStyle name="Heading 3 2 4 2 3 4 6" xfId="18279" xr:uid="{00000000-0005-0000-0000-000048470000}"/>
    <cellStyle name="Heading 3 2 4 2 3 4 7" xfId="18280" xr:uid="{00000000-0005-0000-0000-000049470000}"/>
    <cellStyle name="Heading 3 2 4 2 3 5" xfId="18281" xr:uid="{00000000-0005-0000-0000-00004A470000}"/>
    <cellStyle name="Heading 3 2 4 2 3 5 2" xfId="18282" xr:uid="{00000000-0005-0000-0000-00004B470000}"/>
    <cellStyle name="Heading 3 2 4 2 3 5 2 2" xfId="18283" xr:uid="{00000000-0005-0000-0000-00004C470000}"/>
    <cellStyle name="Heading 3 2 4 2 3 5 3" xfId="18284" xr:uid="{00000000-0005-0000-0000-00004D470000}"/>
    <cellStyle name="Heading 3 2 4 2 3 5 3 2" xfId="18285" xr:uid="{00000000-0005-0000-0000-00004E470000}"/>
    <cellStyle name="Heading 3 2 4 2 3 5 4" xfId="18286" xr:uid="{00000000-0005-0000-0000-00004F470000}"/>
    <cellStyle name="Heading 3 2 4 2 3 5 5" xfId="18287" xr:uid="{00000000-0005-0000-0000-000050470000}"/>
    <cellStyle name="Heading 3 2 4 2 3 5 6" xfId="18288" xr:uid="{00000000-0005-0000-0000-000051470000}"/>
    <cellStyle name="Heading 3 2 4 2 3 6" xfId="18289" xr:uid="{00000000-0005-0000-0000-000052470000}"/>
    <cellStyle name="Heading 3 2 4 2 3 6 2" xfId="18290" xr:uid="{00000000-0005-0000-0000-000053470000}"/>
    <cellStyle name="Heading 3 2 4 2 4" xfId="18291" xr:uid="{00000000-0005-0000-0000-000054470000}"/>
    <cellStyle name="Heading 3 2 4 2 4 2" xfId="18292" xr:uid="{00000000-0005-0000-0000-000055470000}"/>
    <cellStyle name="Heading 3 2 4 2 4 2 2" xfId="18293" xr:uid="{00000000-0005-0000-0000-000056470000}"/>
    <cellStyle name="Heading 3 2 4 2 4 2 2 2" xfId="18294" xr:uid="{00000000-0005-0000-0000-000057470000}"/>
    <cellStyle name="Heading 3 2 4 2 4 2 2 2 2" xfId="18295" xr:uid="{00000000-0005-0000-0000-000058470000}"/>
    <cellStyle name="Heading 3 2 4 2 4 2 2 3" xfId="18296" xr:uid="{00000000-0005-0000-0000-000059470000}"/>
    <cellStyle name="Heading 3 2 4 2 4 2 2 3 2" xfId="18297" xr:uid="{00000000-0005-0000-0000-00005A470000}"/>
    <cellStyle name="Heading 3 2 4 2 4 2 2 4" xfId="18298" xr:uid="{00000000-0005-0000-0000-00005B470000}"/>
    <cellStyle name="Heading 3 2 4 2 4 2 2 4 2" xfId="18299" xr:uid="{00000000-0005-0000-0000-00005C470000}"/>
    <cellStyle name="Heading 3 2 4 2 4 2 2 5" xfId="18300" xr:uid="{00000000-0005-0000-0000-00005D470000}"/>
    <cellStyle name="Heading 3 2 4 2 4 2 2 6" xfId="18301" xr:uid="{00000000-0005-0000-0000-00005E470000}"/>
    <cellStyle name="Heading 3 2 4 2 4 2 2 7" xfId="18302" xr:uid="{00000000-0005-0000-0000-00005F470000}"/>
    <cellStyle name="Heading 3 2 4 2 4 2 3" xfId="18303" xr:uid="{00000000-0005-0000-0000-000060470000}"/>
    <cellStyle name="Heading 3 2 4 2 4 2 3 2" xfId="18304" xr:uid="{00000000-0005-0000-0000-000061470000}"/>
    <cellStyle name="Heading 3 2 4 2 4 2 3 2 2" xfId="18305" xr:uid="{00000000-0005-0000-0000-000062470000}"/>
    <cellStyle name="Heading 3 2 4 2 4 2 3 3" xfId="18306" xr:uid="{00000000-0005-0000-0000-000063470000}"/>
    <cellStyle name="Heading 3 2 4 2 4 2 3 3 2" xfId="18307" xr:uid="{00000000-0005-0000-0000-000064470000}"/>
    <cellStyle name="Heading 3 2 4 2 4 2 3 4" xfId="18308" xr:uid="{00000000-0005-0000-0000-000065470000}"/>
    <cellStyle name="Heading 3 2 4 2 4 2 3 4 2" xfId="18309" xr:uid="{00000000-0005-0000-0000-000066470000}"/>
    <cellStyle name="Heading 3 2 4 2 4 2 3 5" xfId="18310" xr:uid="{00000000-0005-0000-0000-000067470000}"/>
    <cellStyle name="Heading 3 2 4 2 4 2 3 6" xfId="18311" xr:uid="{00000000-0005-0000-0000-000068470000}"/>
    <cellStyle name="Heading 3 2 4 2 4 2 3 7" xfId="18312" xr:uid="{00000000-0005-0000-0000-000069470000}"/>
    <cellStyle name="Heading 3 2 4 2 4 2 4" xfId="18313" xr:uid="{00000000-0005-0000-0000-00006A470000}"/>
    <cellStyle name="Heading 3 2 4 2 4 2 4 2" xfId="18314" xr:uid="{00000000-0005-0000-0000-00006B470000}"/>
    <cellStyle name="Heading 3 2 4 2 4 2 4 2 2" xfId="18315" xr:uid="{00000000-0005-0000-0000-00006C470000}"/>
    <cellStyle name="Heading 3 2 4 2 4 2 4 3" xfId="18316" xr:uid="{00000000-0005-0000-0000-00006D470000}"/>
    <cellStyle name="Heading 3 2 4 2 4 2 4 3 2" xfId="18317" xr:uid="{00000000-0005-0000-0000-00006E470000}"/>
    <cellStyle name="Heading 3 2 4 2 4 2 4 4" xfId="18318" xr:uid="{00000000-0005-0000-0000-00006F470000}"/>
    <cellStyle name="Heading 3 2 4 2 4 2 4 5" xfId="18319" xr:uid="{00000000-0005-0000-0000-000070470000}"/>
    <cellStyle name="Heading 3 2 4 2 4 2 4 6" xfId="18320" xr:uid="{00000000-0005-0000-0000-000071470000}"/>
    <cellStyle name="Heading 3 2 4 2 4 2 5" xfId="18321" xr:uid="{00000000-0005-0000-0000-000072470000}"/>
    <cellStyle name="Heading 3 2 4 2 4 2 5 2" xfId="18322" xr:uid="{00000000-0005-0000-0000-000073470000}"/>
    <cellStyle name="Heading 3 2 4 2 4 3" xfId="18323" xr:uid="{00000000-0005-0000-0000-000074470000}"/>
    <cellStyle name="Heading 3 2 4 2 4 3 2" xfId="18324" xr:uid="{00000000-0005-0000-0000-000075470000}"/>
    <cellStyle name="Heading 3 2 4 2 4 3 2 2" xfId="18325" xr:uid="{00000000-0005-0000-0000-000076470000}"/>
    <cellStyle name="Heading 3 2 4 2 4 3 3" xfId="18326" xr:uid="{00000000-0005-0000-0000-000077470000}"/>
    <cellStyle name="Heading 3 2 4 2 4 3 3 2" xfId="18327" xr:uid="{00000000-0005-0000-0000-000078470000}"/>
    <cellStyle name="Heading 3 2 4 2 4 3 4" xfId="18328" xr:uid="{00000000-0005-0000-0000-000079470000}"/>
    <cellStyle name="Heading 3 2 4 2 4 3 4 2" xfId="18329" xr:uid="{00000000-0005-0000-0000-00007A470000}"/>
    <cellStyle name="Heading 3 2 4 2 4 3 5" xfId="18330" xr:uid="{00000000-0005-0000-0000-00007B470000}"/>
    <cellStyle name="Heading 3 2 4 2 4 3 6" xfId="18331" xr:uid="{00000000-0005-0000-0000-00007C470000}"/>
    <cellStyle name="Heading 3 2 4 2 4 3 7" xfId="18332" xr:uid="{00000000-0005-0000-0000-00007D470000}"/>
    <cellStyle name="Heading 3 2 4 2 4 4" xfId="18333" xr:uid="{00000000-0005-0000-0000-00007E470000}"/>
    <cellStyle name="Heading 3 2 4 2 4 4 2" xfId="18334" xr:uid="{00000000-0005-0000-0000-00007F470000}"/>
    <cellStyle name="Heading 3 2 4 2 4 4 2 2" xfId="18335" xr:uid="{00000000-0005-0000-0000-000080470000}"/>
    <cellStyle name="Heading 3 2 4 2 4 4 3" xfId="18336" xr:uid="{00000000-0005-0000-0000-000081470000}"/>
    <cellStyle name="Heading 3 2 4 2 4 4 3 2" xfId="18337" xr:uid="{00000000-0005-0000-0000-000082470000}"/>
    <cellStyle name="Heading 3 2 4 2 4 4 4" xfId="18338" xr:uid="{00000000-0005-0000-0000-000083470000}"/>
    <cellStyle name="Heading 3 2 4 2 4 4 4 2" xfId="18339" xr:uid="{00000000-0005-0000-0000-000084470000}"/>
    <cellStyle name="Heading 3 2 4 2 4 4 5" xfId="18340" xr:uid="{00000000-0005-0000-0000-000085470000}"/>
    <cellStyle name="Heading 3 2 4 2 4 4 6" xfId="18341" xr:uid="{00000000-0005-0000-0000-000086470000}"/>
    <cellStyle name="Heading 3 2 4 2 4 4 7" xfId="18342" xr:uid="{00000000-0005-0000-0000-000087470000}"/>
    <cellStyle name="Heading 3 2 4 2 4 5" xfId="18343" xr:uid="{00000000-0005-0000-0000-000088470000}"/>
    <cellStyle name="Heading 3 2 4 2 4 5 2" xfId="18344" xr:uid="{00000000-0005-0000-0000-000089470000}"/>
    <cellStyle name="Heading 3 2 4 2 4 5 2 2" xfId="18345" xr:uid="{00000000-0005-0000-0000-00008A470000}"/>
    <cellStyle name="Heading 3 2 4 2 4 5 3" xfId="18346" xr:uid="{00000000-0005-0000-0000-00008B470000}"/>
    <cellStyle name="Heading 3 2 4 2 4 5 3 2" xfId="18347" xr:uid="{00000000-0005-0000-0000-00008C470000}"/>
    <cellStyle name="Heading 3 2 4 2 4 5 4" xfId="18348" xr:uid="{00000000-0005-0000-0000-00008D470000}"/>
    <cellStyle name="Heading 3 2 4 2 4 5 5" xfId="18349" xr:uid="{00000000-0005-0000-0000-00008E470000}"/>
    <cellStyle name="Heading 3 2 4 2 4 5 6" xfId="18350" xr:uid="{00000000-0005-0000-0000-00008F470000}"/>
    <cellStyle name="Heading 3 2 4 2 4 6" xfId="18351" xr:uid="{00000000-0005-0000-0000-000090470000}"/>
    <cellStyle name="Heading 3 2 4 2 4 6 2" xfId="18352" xr:uid="{00000000-0005-0000-0000-000091470000}"/>
    <cellStyle name="Heading 3 2 4 2 5" xfId="18353" xr:uid="{00000000-0005-0000-0000-000092470000}"/>
    <cellStyle name="Heading 3 2 4 2 5 2" xfId="18354" xr:uid="{00000000-0005-0000-0000-000093470000}"/>
    <cellStyle name="Heading 3 2 4 2 5 2 2" xfId="18355" xr:uid="{00000000-0005-0000-0000-000094470000}"/>
    <cellStyle name="Heading 3 2 4 2 5 2 2 2" xfId="18356" xr:uid="{00000000-0005-0000-0000-000095470000}"/>
    <cellStyle name="Heading 3 2 4 2 5 2 2 2 2" xfId="18357" xr:uid="{00000000-0005-0000-0000-000096470000}"/>
    <cellStyle name="Heading 3 2 4 2 5 2 2 3" xfId="18358" xr:uid="{00000000-0005-0000-0000-000097470000}"/>
    <cellStyle name="Heading 3 2 4 2 5 2 2 3 2" xfId="18359" xr:uid="{00000000-0005-0000-0000-000098470000}"/>
    <cellStyle name="Heading 3 2 4 2 5 2 2 4" xfId="18360" xr:uid="{00000000-0005-0000-0000-000099470000}"/>
    <cellStyle name="Heading 3 2 4 2 5 2 2 4 2" xfId="18361" xr:uid="{00000000-0005-0000-0000-00009A470000}"/>
    <cellStyle name="Heading 3 2 4 2 5 2 2 5" xfId="18362" xr:uid="{00000000-0005-0000-0000-00009B470000}"/>
    <cellStyle name="Heading 3 2 4 2 5 2 2 6" xfId="18363" xr:uid="{00000000-0005-0000-0000-00009C470000}"/>
    <cellStyle name="Heading 3 2 4 2 5 2 2 7" xfId="18364" xr:uid="{00000000-0005-0000-0000-00009D470000}"/>
    <cellStyle name="Heading 3 2 4 2 5 2 3" xfId="18365" xr:uid="{00000000-0005-0000-0000-00009E470000}"/>
    <cellStyle name="Heading 3 2 4 2 5 2 3 2" xfId="18366" xr:uid="{00000000-0005-0000-0000-00009F470000}"/>
    <cellStyle name="Heading 3 2 4 2 5 2 3 2 2" xfId="18367" xr:uid="{00000000-0005-0000-0000-0000A0470000}"/>
    <cellStyle name="Heading 3 2 4 2 5 2 3 3" xfId="18368" xr:uid="{00000000-0005-0000-0000-0000A1470000}"/>
    <cellStyle name="Heading 3 2 4 2 5 2 3 3 2" xfId="18369" xr:uid="{00000000-0005-0000-0000-0000A2470000}"/>
    <cellStyle name="Heading 3 2 4 2 5 2 3 4" xfId="18370" xr:uid="{00000000-0005-0000-0000-0000A3470000}"/>
    <cellStyle name="Heading 3 2 4 2 5 2 3 4 2" xfId="18371" xr:uid="{00000000-0005-0000-0000-0000A4470000}"/>
    <cellStyle name="Heading 3 2 4 2 5 2 3 5" xfId="18372" xr:uid="{00000000-0005-0000-0000-0000A5470000}"/>
    <cellStyle name="Heading 3 2 4 2 5 2 3 6" xfId="18373" xr:uid="{00000000-0005-0000-0000-0000A6470000}"/>
    <cellStyle name="Heading 3 2 4 2 5 2 3 7" xfId="18374" xr:uid="{00000000-0005-0000-0000-0000A7470000}"/>
    <cellStyle name="Heading 3 2 4 2 5 2 4" xfId="18375" xr:uid="{00000000-0005-0000-0000-0000A8470000}"/>
    <cellStyle name="Heading 3 2 4 2 5 2 4 2" xfId="18376" xr:uid="{00000000-0005-0000-0000-0000A9470000}"/>
    <cellStyle name="Heading 3 2 4 2 5 2 4 2 2" xfId="18377" xr:uid="{00000000-0005-0000-0000-0000AA470000}"/>
    <cellStyle name="Heading 3 2 4 2 5 2 4 3" xfId="18378" xr:uid="{00000000-0005-0000-0000-0000AB470000}"/>
    <cellStyle name="Heading 3 2 4 2 5 2 4 3 2" xfId="18379" xr:uid="{00000000-0005-0000-0000-0000AC470000}"/>
    <cellStyle name="Heading 3 2 4 2 5 2 4 4" xfId="18380" xr:uid="{00000000-0005-0000-0000-0000AD470000}"/>
    <cellStyle name="Heading 3 2 4 2 5 2 4 5" xfId="18381" xr:uid="{00000000-0005-0000-0000-0000AE470000}"/>
    <cellStyle name="Heading 3 2 4 2 5 2 4 6" xfId="18382" xr:uid="{00000000-0005-0000-0000-0000AF470000}"/>
    <cellStyle name="Heading 3 2 4 2 5 2 5" xfId="18383" xr:uid="{00000000-0005-0000-0000-0000B0470000}"/>
    <cellStyle name="Heading 3 2 4 2 5 2 5 2" xfId="18384" xr:uid="{00000000-0005-0000-0000-0000B1470000}"/>
    <cellStyle name="Heading 3 2 4 2 5 3" xfId="18385" xr:uid="{00000000-0005-0000-0000-0000B2470000}"/>
    <cellStyle name="Heading 3 2 4 2 5 3 2" xfId="18386" xr:uid="{00000000-0005-0000-0000-0000B3470000}"/>
    <cellStyle name="Heading 3 2 4 2 5 3 2 2" xfId="18387" xr:uid="{00000000-0005-0000-0000-0000B4470000}"/>
    <cellStyle name="Heading 3 2 4 2 5 3 3" xfId="18388" xr:uid="{00000000-0005-0000-0000-0000B5470000}"/>
    <cellStyle name="Heading 3 2 4 2 5 3 3 2" xfId="18389" xr:uid="{00000000-0005-0000-0000-0000B6470000}"/>
    <cellStyle name="Heading 3 2 4 2 5 3 4" xfId="18390" xr:uid="{00000000-0005-0000-0000-0000B7470000}"/>
    <cellStyle name="Heading 3 2 4 2 5 3 4 2" xfId="18391" xr:uid="{00000000-0005-0000-0000-0000B8470000}"/>
    <cellStyle name="Heading 3 2 4 2 5 3 5" xfId="18392" xr:uid="{00000000-0005-0000-0000-0000B9470000}"/>
    <cellStyle name="Heading 3 2 4 2 5 3 6" xfId="18393" xr:uid="{00000000-0005-0000-0000-0000BA470000}"/>
    <cellStyle name="Heading 3 2 4 2 5 3 7" xfId="18394" xr:uid="{00000000-0005-0000-0000-0000BB470000}"/>
    <cellStyle name="Heading 3 2 4 2 5 4" xfId="18395" xr:uid="{00000000-0005-0000-0000-0000BC470000}"/>
    <cellStyle name="Heading 3 2 4 2 5 4 2" xfId="18396" xr:uid="{00000000-0005-0000-0000-0000BD470000}"/>
    <cellStyle name="Heading 3 2 4 2 5 4 2 2" xfId="18397" xr:uid="{00000000-0005-0000-0000-0000BE470000}"/>
    <cellStyle name="Heading 3 2 4 2 5 4 3" xfId="18398" xr:uid="{00000000-0005-0000-0000-0000BF470000}"/>
    <cellStyle name="Heading 3 2 4 2 5 4 3 2" xfId="18399" xr:uid="{00000000-0005-0000-0000-0000C0470000}"/>
    <cellStyle name="Heading 3 2 4 2 5 4 4" xfId="18400" xr:uid="{00000000-0005-0000-0000-0000C1470000}"/>
    <cellStyle name="Heading 3 2 4 2 5 4 4 2" xfId="18401" xr:uid="{00000000-0005-0000-0000-0000C2470000}"/>
    <cellStyle name="Heading 3 2 4 2 5 4 5" xfId="18402" xr:uid="{00000000-0005-0000-0000-0000C3470000}"/>
    <cellStyle name="Heading 3 2 4 2 5 4 6" xfId="18403" xr:uid="{00000000-0005-0000-0000-0000C4470000}"/>
    <cellStyle name="Heading 3 2 4 2 5 4 7" xfId="18404" xr:uid="{00000000-0005-0000-0000-0000C5470000}"/>
    <cellStyle name="Heading 3 2 4 2 5 5" xfId="18405" xr:uid="{00000000-0005-0000-0000-0000C6470000}"/>
    <cellStyle name="Heading 3 2 4 2 5 5 2" xfId="18406" xr:uid="{00000000-0005-0000-0000-0000C7470000}"/>
    <cellStyle name="Heading 3 2 4 2 5 5 2 2" xfId="18407" xr:uid="{00000000-0005-0000-0000-0000C8470000}"/>
    <cellStyle name="Heading 3 2 4 2 5 5 3" xfId="18408" xr:uid="{00000000-0005-0000-0000-0000C9470000}"/>
    <cellStyle name="Heading 3 2 4 2 5 5 3 2" xfId="18409" xr:uid="{00000000-0005-0000-0000-0000CA470000}"/>
    <cellStyle name="Heading 3 2 4 2 5 5 4" xfId="18410" xr:uid="{00000000-0005-0000-0000-0000CB470000}"/>
    <cellStyle name="Heading 3 2 4 2 5 5 5" xfId="18411" xr:uid="{00000000-0005-0000-0000-0000CC470000}"/>
    <cellStyle name="Heading 3 2 4 2 5 5 6" xfId="18412" xr:uid="{00000000-0005-0000-0000-0000CD470000}"/>
    <cellStyle name="Heading 3 2 4 2 5 6" xfId="18413" xr:uid="{00000000-0005-0000-0000-0000CE470000}"/>
    <cellStyle name="Heading 3 2 4 2 5 6 2" xfId="18414" xr:uid="{00000000-0005-0000-0000-0000CF470000}"/>
    <cellStyle name="Heading 3 2 4 2 6" xfId="18415" xr:uid="{00000000-0005-0000-0000-0000D0470000}"/>
    <cellStyle name="Heading 3 2 4 2 6 2" xfId="18416" xr:uid="{00000000-0005-0000-0000-0000D1470000}"/>
    <cellStyle name="Heading 3 2 4 2 6 2 2" xfId="18417" xr:uid="{00000000-0005-0000-0000-0000D2470000}"/>
    <cellStyle name="Heading 3 2 4 2 6 2 2 2" xfId="18418" xr:uid="{00000000-0005-0000-0000-0000D3470000}"/>
    <cellStyle name="Heading 3 2 4 2 6 2 2 2 2" xfId="18419" xr:uid="{00000000-0005-0000-0000-0000D4470000}"/>
    <cellStyle name="Heading 3 2 4 2 6 2 2 3" xfId="18420" xr:uid="{00000000-0005-0000-0000-0000D5470000}"/>
    <cellStyle name="Heading 3 2 4 2 6 2 2 3 2" xfId="18421" xr:uid="{00000000-0005-0000-0000-0000D6470000}"/>
    <cellStyle name="Heading 3 2 4 2 6 2 2 4" xfId="18422" xr:uid="{00000000-0005-0000-0000-0000D7470000}"/>
    <cellStyle name="Heading 3 2 4 2 6 2 2 4 2" xfId="18423" xr:uid="{00000000-0005-0000-0000-0000D8470000}"/>
    <cellStyle name="Heading 3 2 4 2 6 2 2 5" xfId="18424" xr:uid="{00000000-0005-0000-0000-0000D9470000}"/>
    <cellStyle name="Heading 3 2 4 2 6 2 2 6" xfId="18425" xr:uid="{00000000-0005-0000-0000-0000DA470000}"/>
    <cellStyle name="Heading 3 2 4 2 6 2 2 7" xfId="18426" xr:uid="{00000000-0005-0000-0000-0000DB470000}"/>
    <cellStyle name="Heading 3 2 4 2 6 2 3" xfId="18427" xr:uid="{00000000-0005-0000-0000-0000DC470000}"/>
    <cellStyle name="Heading 3 2 4 2 6 2 3 2" xfId="18428" xr:uid="{00000000-0005-0000-0000-0000DD470000}"/>
    <cellStyle name="Heading 3 2 4 2 6 2 3 2 2" xfId="18429" xr:uid="{00000000-0005-0000-0000-0000DE470000}"/>
    <cellStyle name="Heading 3 2 4 2 6 2 3 3" xfId="18430" xr:uid="{00000000-0005-0000-0000-0000DF470000}"/>
    <cellStyle name="Heading 3 2 4 2 6 2 3 3 2" xfId="18431" xr:uid="{00000000-0005-0000-0000-0000E0470000}"/>
    <cellStyle name="Heading 3 2 4 2 6 2 3 4" xfId="18432" xr:uid="{00000000-0005-0000-0000-0000E1470000}"/>
    <cellStyle name="Heading 3 2 4 2 6 2 3 4 2" xfId="18433" xr:uid="{00000000-0005-0000-0000-0000E2470000}"/>
    <cellStyle name="Heading 3 2 4 2 6 2 3 5" xfId="18434" xr:uid="{00000000-0005-0000-0000-0000E3470000}"/>
    <cellStyle name="Heading 3 2 4 2 6 2 3 6" xfId="18435" xr:uid="{00000000-0005-0000-0000-0000E4470000}"/>
    <cellStyle name="Heading 3 2 4 2 6 2 3 7" xfId="18436" xr:uid="{00000000-0005-0000-0000-0000E5470000}"/>
    <cellStyle name="Heading 3 2 4 2 6 2 4" xfId="18437" xr:uid="{00000000-0005-0000-0000-0000E6470000}"/>
    <cellStyle name="Heading 3 2 4 2 6 2 4 2" xfId="18438" xr:uid="{00000000-0005-0000-0000-0000E7470000}"/>
    <cellStyle name="Heading 3 2 4 2 6 2 4 2 2" xfId="18439" xr:uid="{00000000-0005-0000-0000-0000E8470000}"/>
    <cellStyle name="Heading 3 2 4 2 6 2 4 3" xfId="18440" xr:uid="{00000000-0005-0000-0000-0000E9470000}"/>
    <cellStyle name="Heading 3 2 4 2 6 2 4 3 2" xfId="18441" xr:uid="{00000000-0005-0000-0000-0000EA470000}"/>
    <cellStyle name="Heading 3 2 4 2 6 2 4 4" xfId="18442" xr:uid="{00000000-0005-0000-0000-0000EB470000}"/>
    <cellStyle name="Heading 3 2 4 2 6 2 4 5" xfId="18443" xr:uid="{00000000-0005-0000-0000-0000EC470000}"/>
    <cellStyle name="Heading 3 2 4 2 6 2 4 6" xfId="18444" xr:uid="{00000000-0005-0000-0000-0000ED470000}"/>
    <cellStyle name="Heading 3 2 4 2 6 2 5" xfId="18445" xr:uid="{00000000-0005-0000-0000-0000EE470000}"/>
    <cellStyle name="Heading 3 2 4 2 6 2 5 2" xfId="18446" xr:uid="{00000000-0005-0000-0000-0000EF470000}"/>
    <cellStyle name="Heading 3 2 4 2 6 3" xfId="18447" xr:uid="{00000000-0005-0000-0000-0000F0470000}"/>
    <cellStyle name="Heading 3 2 4 2 6 3 2" xfId="18448" xr:uid="{00000000-0005-0000-0000-0000F1470000}"/>
    <cellStyle name="Heading 3 2 4 2 6 3 2 2" xfId="18449" xr:uid="{00000000-0005-0000-0000-0000F2470000}"/>
    <cellStyle name="Heading 3 2 4 2 6 3 3" xfId="18450" xr:uid="{00000000-0005-0000-0000-0000F3470000}"/>
    <cellStyle name="Heading 3 2 4 2 6 3 3 2" xfId="18451" xr:uid="{00000000-0005-0000-0000-0000F4470000}"/>
    <cellStyle name="Heading 3 2 4 2 6 3 4" xfId="18452" xr:uid="{00000000-0005-0000-0000-0000F5470000}"/>
    <cellStyle name="Heading 3 2 4 2 6 3 4 2" xfId="18453" xr:uid="{00000000-0005-0000-0000-0000F6470000}"/>
    <cellStyle name="Heading 3 2 4 2 6 3 5" xfId="18454" xr:uid="{00000000-0005-0000-0000-0000F7470000}"/>
    <cellStyle name="Heading 3 2 4 2 6 3 6" xfId="18455" xr:uid="{00000000-0005-0000-0000-0000F8470000}"/>
    <cellStyle name="Heading 3 2 4 2 6 3 7" xfId="18456" xr:uid="{00000000-0005-0000-0000-0000F9470000}"/>
    <cellStyle name="Heading 3 2 4 2 6 4" xfId="18457" xr:uid="{00000000-0005-0000-0000-0000FA470000}"/>
    <cellStyle name="Heading 3 2 4 2 6 4 2" xfId="18458" xr:uid="{00000000-0005-0000-0000-0000FB470000}"/>
    <cellStyle name="Heading 3 2 4 2 6 4 2 2" xfId="18459" xr:uid="{00000000-0005-0000-0000-0000FC470000}"/>
    <cellStyle name="Heading 3 2 4 2 6 4 3" xfId="18460" xr:uid="{00000000-0005-0000-0000-0000FD470000}"/>
    <cellStyle name="Heading 3 2 4 2 6 4 3 2" xfId="18461" xr:uid="{00000000-0005-0000-0000-0000FE470000}"/>
    <cellStyle name="Heading 3 2 4 2 6 4 4" xfId="18462" xr:uid="{00000000-0005-0000-0000-0000FF470000}"/>
    <cellStyle name="Heading 3 2 4 2 6 4 4 2" xfId="18463" xr:uid="{00000000-0005-0000-0000-000000480000}"/>
    <cellStyle name="Heading 3 2 4 2 6 4 5" xfId="18464" xr:uid="{00000000-0005-0000-0000-000001480000}"/>
    <cellStyle name="Heading 3 2 4 2 6 4 6" xfId="18465" xr:uid="{00000000-0005-0000-0000-000002480000}"/>
    <cellStyle name="Heading 3 2 4 2 6 4 7" xfId="18466" xr:uid="{00000000-0005-0000-0000-000003480000}"/>
    <cellStyle name="Heading 3 2 4 2 6 5" xfId="18467" xr:uid="{00000000-0005-0000-0000-000004480000}"/>
    <cellStyle name="Heading 3 2 4 2 6 5 2" xfId="18468" xr:uid="{00000000-0005-0000-0000-000005480000}"/>
    <cellStyle name="Heading 3 2 4 2 6 5 2 2" xfId="18469" xr:uid="{00000000-0005-0000-0000-000006480000}"/>
    <cellStyle name="Heading 3 2 4 2 6 5 3" xfId="18470" xr:uid="{00000000-0005-0000-0000-000007480000}"/>
    <cellStyle name="Heading 3 2 4 2 6 5 3 2" xfId="18471" xr:uid="{00000000-0005-0000-0000-000008480000}"/>
    <cellStyle name="Heading 3 2 4 2 6 5 4" xfId="18472" xr:uid="{00000000-0005-0000-0000-000009480000}"/>
    <cellStyle name="Heading 3 2 4 2 6 5 5" xfId="18473" xr:uid="{00000000-0005-0000-0000-00000A480000}"/>
    <cellStyle name="Heading 3 2 4 2 6 5 6" xfId="18474" xr:uid="{00000000-0005-0000-0000-00000B480000}"/>
    <cellStyle name="Heading 3 2 4 2 6 6" xfId="18475" xr:uid="{00000000-0005-0000-0000-00000C480000}"/>
    <cellStyle name="Heading 3 2 4 2 6 6 2" xfId="18476" xr:uid="{00000000-0005-0000-0000-00000D480000}"/>
    <cellStyle name="Heading 3 2 4 2 7" xfId="18477" xr:uid="{00000000-0005-0000-0000-00000E480000}"/>
    <cellStyle name="Heading 3 2 4 2 7 2" xfId="18478" xr:uid="{00000000-0005-0000-0000-00000F480000}"/>
    <cellStyle name="Heading 3 2 4 2 7 2 2" xfId="18479" xr:uid="{00000000-0005-0000-0000-000010480000}"/>
    <cellStyle name="Heading 3 2 4 2 7 2 2 2" xfId="18480" xr:uid="{00000000-0005-0000-0000-000011480000}"/>
    <cellStyle name="Heading 3 2 4 2 7 2 3" xfId="18481" xr:uid="{00000000-0005-0000-0000-000012480000}"/>
    <cellStyle name="Heading 3 2 4 2 7 2 3 2" xfId="18482" xr:uid="{00000000-0005-0000-0000-000013480000}"/>
    <cellStyle name="Heading 3 2 4 2 7 2 4" xfId="18483" xr:uid="{00000000-0005-0000-0000-000014480000}"/>
    <cellStyle name="Heading 3 2 4 2 7 2 4 2" xfId="18484" xr:uid="{00000000-0005-0000-0000-000015480000}"/>
    <cellStyle name="Heading 3 2 4 2 7 2 5" xfId="18485" xr:uid="{00000000-0005-0000-0000-000016480000}"/>
    <cellStyle name="Heading 3 2 4 2 7 2 6" xfId="18486" xr:uid="{00000000-0005-0000-0000-000017480000}"/>
    <cellStyle name="Heading 3 2 4 2 7 2 7" xfId="18487" xr:uid="{00000000-0005-0000-0000-000018480000}"/>
    <cellStyle name="Heading 3 2 4 2 7 3" xfId="18488" xr:uid="{00000000-0005-0000-0000-000019480000}"/>
    <cellStyle name="Heading 3 2 4 2 7 3 2" xfId="18489" xr:uid="{00000000-0005-0000-0000-00001A480000}"/>
    <cellStyle name="Heading 3 2 4 2 7 3 2 2" xfId="18490" xr:uid="{00000000-0005-0000-0000-00001B480000}"/>
    <cellStyle name="Heading 3 2 4 2 7 3 3" xfId="18491" xr:uid="{00000000-0005-0000-0000-00001C480000}"/>
    <cellStyle name="Heading 3 2 4 2 7 3 3 2" xfId="18492" xr:uid="{00000000-0005-0000-0000-00001D480000}"/>
    <cellStyle name="Heading 3 2 4 2 7 3 4" xfId="18493" xr:uid="{00000000-0005-0000-0000-00001E480000}"/>
    <cellStyle name="Heading 3 2 4 2 7 3 4 2" xfId="18494" xr:uid="{00000000-0005-0000-0000-00001F480000}"/>
    <cellStyle name="Heading 3 2 4 2 7 3 5" xfId="18495" xr:uid="{00000000-0005-0000-0000-000020480000}"/>
    <cellStyle name="Heading 3 2 4 2 7 3 6" xfId="18496" xr:uid="{00000000-0005-0000-0000-000021480000}"/>
    <cellStyle name="Heading 3 2 4 2 7 3 7" xfId="18497" xr:uid="{00000000-0005-0000-0000-000022480000}"/>
    <cellStyle name="Heading 3 2 4 2 7 4" xfId="18498" xr:uid="{00000000-0005-0000-0000-000023480000}"/>
    <cellStyle name="Heading 3 2 4 2 7 4 2" xfId="18499" xr:uid="{00000000-0005-0000-0000-000024480000}"/>
    <cellStyle name="Heading 3 2 4 2 7 4 2 2" xfId="18500" xr:uid="{00000000-0005-0000-0000-000025480000}"/>
    <cellStyle name="Heading 3 2 4 2 7 4 3" xfId="18501" xr:uid="{00000000-0005-0000-0000-000026480000}"/>
    <cellStyle name="Heading 3 2 4 2 7 4 3 2" xfId="18502" xr:uid="{00000000-0005-0000-0000-000027480000}"/>
    <cellStyle name="Heading 3 2 4 2 7 4 4" xfId="18503" xr:uid="{00000000-0005-0000-0000-000028480000}"/>
    <cellStyle name="Heading 3 2 4 2 7 4 5" xfId="18504" xr:uid="{00000000-0005-0000-0000-000029480000}"/>
    <cellStyle name="Heading 3 2 4 2 7 4 6" xfId="18505" xr:uid="{00000000-0005-0000-0000-00002A480000}"/>
    <cellStyle name="Heading 3 2 4 2 7 5" xfId="18506" xr:uid="{00000000-0005-0000-0000-00002B480000}"/>
    <cellStyle name="Heading 3 2 4 2 7 5 2" xfId="18507" xr:uid="{00000000-0005-0000-0000-00002C480000}"/>
    <cellStyle name="Heading 3 2 4 2 8" xfId="18508" xr:uid="{00000000-0005-0000-0000-00002D480000}"/>
    <cellStyle name="Heading 3 2 4 2 8 2" xfId="18509" xr:uid="{00000000-0005-0000-0000-00002E480000}"/>
    <cellStyle name="Heading 3 2 4 2 8 2 2" xfId="18510" xr:uid="{00000000-0005-0000-0000-00002F480000}"/>
    <cellStyle name="Heading 3 2 4 2 8 3" xfId="18511" xr:uid="{00000000-0005-0000-0000-000030480000}"/>
    <cellStyle name="Heading 3 2 4 2 8 3 2" xfId="18512" xr:uid="{00000000-0005-0000-0000-000031480000}"/>
    <cellStyle name="Heading 3 2 4 2 8 4" xfId="18513" xr:uid="{00000000-0005-0000-0000-000032480000}"/>
    <cellStyle name="Heading 3 2 4 2 8 4 2" xfId="18514" xr:uid="{00000000-0005-0000-0000-000033480000}"/>
    <cellStyle name="Heading 3 2 4 2 8 5" xfId="18515" xr:uid="{00000000-0005-0000-0000-000034480000}"/>
    <cellStyle name="Heading 3 2 4 2 8 6" xfId="18516" xr:uid="{00000000-0005-0000-0000-000035480000}"/>
    <cellStyle name="Heading 3 2 4 2 8 7" xfId="18517" xr:uid="{00000000-0005-0000-0000-000036480000}"/>
    <cellStyle name="Heading 3 2 4 2 9" xfId="18518" xr:uid="{00000000-0005-0000-0000-000037480000}"/>
    <cellStyle name="Heading 3 2 4 2 9 2" xfId="18519" xr:uid="{00000000-0005-0000-0000-000038480000}"/>
    <cellStyle name="Heading 3 2 4 2 9 2 2" xfId="18520" xr:uid="{00000000-0005-0000-0000-000039480000}"/>
    <cellStyle name="Heading 3 2 4 2 9 3" xfId="18521" xr:uid="{00000000-0005-0000-0000-00003A480000}"/>
    <cellStyle name="Heading 3 2 4 2 9 3 2" xfId="18522" xr:uid="{00000000-0005-0000-0000-00003B480000}"/>
    <cellStyle name="Heading 3 2 4 2 9 4" xfId="18523" xr:uid="{00000000-0005-0000-0000-00003C480000}"/>
    <cellStyle name="Heading 3 2 4 2 9 4 2" xfId="18524" xr:uid="{00000000-0005-0000-0000-00003D480000}"/>
    <cellStyle name="Heading 3 2 4 2 9 5" xfId="18525" xr:uid="{00000000-0005-0000-0000-00003E480000}"/>
    <cellStyle name="Heading 3 2 4 2 9 6" xfId="18526" xr:uid="{00000000-0005-0000-0000-00003F480000}"/>
    <cellStyle name="Heading 3 2 4 2 9 7" xfId="18527" xr:uid="{00000000-0005-0000-0000-000040480000}"/>
    <cellStyle name="Heading 3 2 4 3" xfId="18528" xr:uid="{00000000-0005-0000-0000-000041480000}"/>
    <cellStyle name="Heading 3 2 4 3 10" xfId="18529" xr:uid="{00000000-0005-0000-0000-000042480000}"/>
    <cellStyle name="Heading 3 2 4 3 10 2" xfId="18530" xr:uid="{00000000-0005-0000-0000-000043480000}"/>
    <cellStyle name="Heading 3 2 4 3 10 2 2" xfId="18531" xr:uid="{00000000-0005-0000-0000-000044480000}"/>
    <cellStyle name="Heading 3 2 4 3 10 3" xfId="18532" xr:uid="{00000000-0005-0000-0000-000045480000}"/>
    <cellStyle name="Heading 3 2 4 3 10 3 2" xfId="18533" xr:uid="{00000000-0005-0000-0000-000046480000}"/>
    <cellStyle name="Heading 3 2 4 3 10 4" xfId="18534" xr:uid="{00000000-0005-0000-0000-000047480000}"/>
    <cellStyle name="Heading 3 2 4 3 10 5" xfId="18535" xr:uid="{00000000-0005-0000-0000-000048480000}"/>
    <cellStyle name="Heading 3 2 4 3 10 6" xfId="18536" xr:uid="{00000000-0005-0000-0000-000049480000}"/>
    <cellStyle name="Heading 3 2 4 3 11" xfId="18537" xr:uid="{00000000-0005-0000-0000-00004A480000}"/>
    <cellStyle name="Heading 3 2 4 3 11 2" xfId="18538" xr:uid="{00000000-0005-0000-0000-00004B480000}"/>
    <cellStyle name="Heading 3 2 4 3 12" xfId="18539" xr:uid="{00000000-0005-0000-0000-00004C480000}"/>
    <cellStyle name="Heading 3 2 4 3 2" xfId="18540" xr:uid="{00000000-0005-0000-0000-00004D480000}"/>
    <cellStyle name="Heading 3 2 4 3 2 2" xfId="18541" xr:uid="{00000000-0005-0000-0000-00004E480000}"/>
    <cellStyle name="Heading 3 2 4 3 2 2 2" xfId="18542" xr:uid="{00000000-0005-0000-0000-00004F480000}"/>
    <cellStyle name="Heading 3 2 4 3 2 2 2 2" xfId="18543" xr:uid="{00000000-0005-0000-0000-000050480000}"/>
    <cellStyle name="Heading 3 2 4 3 2 2 2 2 2" xfId="18544" xr:uid="{00000000-0005-0000-0000-000051480000}"/>
    <cellStyle name="Heading 3 2 4 3 2 2 2 3" xfId="18545" xr:uid="{00000000-0005-0000-0000-000052480000}"/>
    <cellStyle name="Heading 3 2 4 3 2 2 2 3 2" xfId="18546" xr:uid="{00000000-0005-0000-0000-000053480000}"/>
    <cellStyle name="Heading 3 2 4 3 2 2 2 4" xfId="18547" xr:uid="{00000000-0005-0000-0000-000054480000}"/>
    <cellStyle name="Heading 3 2 4 3 2 2 2 4 2" xfId="18548" xr:uid="{00000000-0005-0000-0000-000055480000}"/>
    <cellStyle name="Heading 3 2 4 3 2 2 2 5" xfId="18549" xr:uid="{00000000-0005-0000-0000-000056480000}"/>
    <cellStyle name="Heading 3 2 4 3 2 2 2 6" xfId="18550" xr:uid="{00000000-0005-0000-0000-000057480000}"/>
    <cellStyle name="Heading 3 2 4 3 2 2 2 7" xfId="18551" xr:uid="{00000000-0005-0000-0000-000058480000}"/>
    <cellStyle name="Heading 3 2 4 3 2 2 3" xfId="18552" xr:uid="{00000000-0005-0000-0000-000059480000}"/>
    <cellStyle name="Heading 3 2 4 3 2 2 3 2" xfId="18553" xr:uid="{00000000-0005-0000-0000-00005A480000}"/>
    <cellStyle name="Heading 3 2 4 3 2 2 3 2 2" xfId="18554" xr:uid="{00000000-0005-0000-0000-00005B480000}"/>
    <cellStyle name="Heading 3 2 4 3 2 2 3 3" xfId="18555" xr:uid="{00000000-0005-0000-0000-00005C480000}"/>
    <cellStyle name="Heading 3 2 4 3 2 2 3 3 2" xfId="18556" xr:uid="{00000000-0005-0000-0000-00005D480000}"/>
    <cellStyle name="Heading 3 2 4 3 2 2 3 4" xfId="18557" xr:uid="{00000000-0005-0000-0000-00005E480000}"/>
    <cellStyle name="Heading 3 2 4 3 2 2 3 4 2" xfId="18558" xr:uid="{00000000-0005-0000-0000-00005F480000}"/>
    <cellStyle name="Heading 3 2 4 3 2 2 3 5" xfId="18559" xr:uid="{00000000-0005-0000-0000-000060480000}"/>
    <cellStyle name="Heading 3 2 4 3 2 2 3 6" xfId="18560" xr:uid="{00000000-0005-0000-0000-000061480000}"/>
    <cellStyle name="Heading 3 2 4 3 2 2 3 7" xfId="18561" xr:uid="{00000000-0005-0000-0000-000062480000}"/>
    <cellStyle name="Heading 3 2 4 3 2 2 4" xfId="18562" xr:uid="{00000000-0005-0000-0000-000063480000}"/>
    <cellStyle name="Heading 3 2 4 3 2 2 4 2" xfId="18563" xr:uid="{00000000-0005-0000-0000-000064480000}"/>
    <cellStyle name="Heading 3 2 4 3 2 2 4 2 2" xfId="18564" xr:uid="{00000000-0005-0000-0000-000065480000}"/>
    <cellStyle name="Heading 3 2 4 3 2 2 4 3" xfId="18565" xr:uid="{00000000-0005-0000-0000-000066480000}"/>
    <cellStyle name="Heading 3 2 4 3 2 2 4 3 2" xfId="18566" xr:uid="{00000000-0005-0000-0000-000067480000}"/>
    <cellStyle name="Heading 3 2 4 3 2 2 4 4" xfId="18567" xr:uid="{00000000-0005-0000-0000-000068480000}"/>
    <cellStyle name="Heading 3 2 4 3 2 2 4 5" xfId="18568" xr:uid="{00000000-0005-0000-0000-000069480000}"/>
    <cellStyle name="Heading 3 2 4 3 2 2 4 6" xfId="18569" xr:uid="{00000000-0005-0000-0000-00006A480000}"/>
    <cellStyle name="Heading 3 2 4 3 2 2 5" xfId="18570" xr:uid="{00000000-0005-0000-0000-00006B480000}"/>
    <cellStyle name="Heading 3 2 4 3 2 2 5 2" xfId="18571" xr:uid="{00000000-0005-0000-0000-00006C480000}"/>
    <cellStyle name="Heading 3 2 4 3 2 3" xfId="18572" xr:uid="{00000000-0005-0000-0000-00006D480000}"/>
    <cellStyle name="Heading 3 2 4 3 2 3 2" xfId="18573" xr:uid="{00000000-0005-0000-0000-00006E480000}"/>
    <cellStyle name="Heading 3 2 4 3 2 3 2 2" xfId="18574" xr:uid="{00000000-0005-0000-0000-00006F480000}"/>
    <cellStyle name="Heading 3 2 4 3 2 3 3" xfId="18575" xr:uid="{00000000-0005-0000-0000-000070480000}"/>
    <cellStyle name="Heading 3 2 4 3 2 3 3 2" xfId="18576" xr:uid="{00000000-0005-0000-0000-000071480000}"/>
    <cellStyle name="Heading 3 2 4 3 2 3 4" xfId="18577" xr:uid="{00000000-0005-0000-0000-000072480000}"/>
    <cellStyle name="Heading 3 2 4 3 2 3 4 2" xfId="18578" xr:uid="{00000000-0005-0000-0000-000073480000}"/>
    <cellStyle name="Heading 3 2 4 3 2 3 5" xfId="18579" xr:uid="{00000000-0005-0000-0000-000074480000}"/>
    <cellStyle name="Heading 3 2 4 3 2 3 6" xfId="18580" xr:uid="{00000000-0005-0000-0000-000075480000}"/>
    <cellStyle name="Heading 3 2 4 3 2 3 7" xfId="18581" xr:uid="{00000000-0005-0000-0000-000076480000}"/>
    <cellStyle name="Heading 3 2 4 3 2 4" xfId="18582" xr:uid="{00000000-0005-0000-0000-000077480000}"/>
    <cellStyle name="Heading 3 2 4 3 2 4 2" xfId="18583" xr:uid="{00000000-0005-0000-0000-000078480000}"/>
    <cellStyle name="Heading 3 2 4 3 2 4 2 2" xfId="18584" xr:uid="{00000000-0005-0000-0000-000079480000}"/>
    <cellStyle name="Heading 3 2 4 3 2 4 3" xfId="18585" xr:uid="{00000000-0005-0000-0000-00007A480000}"/>
    <cellStyle name="Heading 3 2 4 3 2 4 3 2" xfId="18586" xr:uid="{00000000-0005-0000-0000-00007B480000}"/>
    <cellStyle name="Heading 3 2 4 3 2 4 4" xfId="18587" xr:uid="{00000000-0005-0000-0000-00007C480000}"/>
    <cellStyle name="Heading 3 2 4 3 2 4 4 2" xfId="18588" xr:uid="{00000000-0005-0000-0000-00007D480000}"/>
    <cellStyle name="Heading 3 2 4 3 2 4 5" xfId="18589" xr:uid="{00000000-0005-0000-0000-00007E480000}"/>
    <cellStyle name="Heading 3 2 4 3 2 4 6" xfId="18590" xr:uid="{00000000-0005-0000-0000-00007F480000}"/>
    <cellStyle name="Heading 3 2 4 3 2 4 7" xfId="18591" xr:uid="{00000000-0005-0000-0000-000080480000}"/>
    <cellStyle name="Heading 3 2 4 3 2 5" xfId="18592" xr:uid="{00000000-0005-0000-0000-000081480000}"/>
    <cellStyle name="Heading 3 2 4 3 2 5 2" xfId="18593" xr:uid="{00000000-0005-0000-0000-000082480000}"/>
    <cellStyle name="Heading 3 2 4 3 2 5 2 2" xfId="18594" xr:uid="{00000000-0005-0000-0000-000083480000}"/>
    <cellStyle name="Heading 3 2 4 3 2 5 3" xfId="18595" xr:uid="{00000000-0005-0000-0000-000084480000}"/>
    <cellStyle name="Heading 3 2 4 3 2 5 3 2" xfId="18596" xr:uid="{00000000-0005-0000-0000-000085480000}"/>
    <cellStyle name="Heading 3 2 4 3 2 5 4" xfId="18597" xr:uid="{00000000-0005-0000-0000-000086480000}"/>
    <cellStyle name="Heading 3 2 4 3 2 5 5" xfId="18598" xr:uid="{00000000-0005-0000-0000-000087480000}"/>
    <cellStyle name="Heading 3 2 4 3 2 5 6" xfId="18599" xr:uid="{00000000-0005-0000-0000-000088480000}"/>
    <cellStyle name="Heading 3 2 4 3 2 6" xfId="18600" xr:uid="{00000000-0005-0000-0000-000089480000}"/>
    <cellStyle name="Heading 3 2 4 3 2 6 2" xfId="18601" xr:uid="{00000000-0005-0000-0000-00008A480000}"/>
    <cellStyle name="Heading 3 2 4 3 3" xfId="18602" xr:uid="{00000000-0005-0000-0000-00008B480000}"/>
    <cellStyle name="Heading 3 2 4 3 3 2" xfId="18603" xr:uid="{00000000-0005-0000-0000-00008C480000}"/>
    <cellStyle name="Heading 3 2 4 3 3 2 2" xfId="18604" xr:uid="{00000000-0005-0000-0000-00008D480000}"/>
    <cellStyle name="Heading 3 2 4 3 3 2 2 2" xfId="18605" xr:uid="{00000000-0005-0000-0000-00008E480000}"/>
    <cellStyle name="Heading 3 2 4 3 3 2 2 2 2" xfId="18606" xr:uid="{00000000-0005-0000-0000-00008F480000}"/>
    <cellStyle name="Heading 3 2 4 3 3 2 2 3" xfId="18607" xr:uid="{00000000-0005-0000-0000-000090480000}"/>
    <cellStyle name="Heading 3 2 4 3 3 2 2 3 2" xfId="18608" xr:uid="{00000000-0005-0000-0000-000091480000}"/>
    <cellStyle name="Heading 3 2 4 3 3 2 2 4" xfId="18609" xr:uid="{00000000-0005-0000-0000-000092480000}"/>
    <cellStyle name="Heading 3 2 4 3 3 2 2 4 2" xfId="18610" xr:uid="{00000000-0005-0000-0000-000093480000}"/>
    <cellStyle name="Heading 3 2 4 3 3 2 2 5" xfId="18611" xr:uid="{00000000-0005-0000-0000-000094480000}"/>
    <cellStyle name="Heading 3 2 4 3 3 2 2 6" xfId="18612" xr:uid="{00000000-0005-0000-0000-000095480000}"/>
    <cellStyle name="Heading 3 2 4 3 3 2 2 7" xfId="18613" xr:uid="{00000000-0005-0000-0000-000096480000}"/>
    <cellStyle name="Heading 3 2 4 3 3 2 3" xfId="18614" xr:uid="{00000000-0005-0000-0000-000097480000}"/>
    <cellStyle name="Heading 3 2 4 3 3 2 3 2" xfId="18615" xr:uid="{00000000-0005-0000-0000-000098480000}"/>
    <cellStyle name="Heading 3 2 4 3 3 2 3 2 2" xfId="18616" xr:uid="{00000000-0005-0000-0000-000099480000}"/>
    <cellStyle name="Heading 3 2 4 3 3 2 3 3" xfId="18617" xr:uid="{00000000-0005-0000-0000-00009A480000}"/>
    <cellStyle name="Heading 3 2 4 3 3 2 3 3 2" xfId="18618" xr:uid="{00000000-0005-0000-0000-00009B480000}"/>
    <cellStyle name="Heading 3 2 4 3 3 2 3 4" xfId="18619" xr:uid="{00000000-0005-0000-0000-00009C480000}"/>
    <cellStyle name="Heading 3 2 4 3 3 2 3 4 2" xfId="18620" xr:uid="{00000000-0005-0000-0000-00009D480000}"/>
    <cellStyle name="Heading 3 2 4 3 3 2 3 5" xfId="18621" xr:uid="{00000000-0005-0000-0000-00009E480000}"/>
    <cellStyle name="Heading 3 2 4 3 3 2 3 6" xfId="18622" xr:uid="{00000000-0005-0000-0000-00009F480000}"/>
    <cellStyle name="Heading 3 2 4 3 3 2 3 7" xfId="18623" xr:uid="{00000000-0005-0000-0000-0000A0480000}"/>
    <cellStyle name="Heading 3 2 4 3 3 2 4" xfId="18624" xr:uid="{00000000-0005-0000-0000-0000A1480000}"/>
    <cellStyle name="Heading 3 2 4 3 3 2 4 2" xfId="18625" xr:uid="{00000000-0005-0000-0000-0000A2480000}"/>
    <cellStyle name="Heading 3 2 4 3 3 2 4 2 2" xfId="18626" xr:uid="{00000000-0005-0000-0000-0000A3480000}"/>
    <cellStyle name="Heading 3 2 4 3 3 2 4 3" xfId="18627" xr:uid="{00000000-0005-0000-0000-0000A4480000}"/>
    <cellStyle name="Heading 3 2 4 3 3 2 4 3 2" xfId="18628" xr:uid="{00000000-0005-0000-0000-0000A5480000}"/>
    <cellStyle name="Heading 3 2 4 3 3 2 4 4" xfId="18629" xr:uid="{00000000-0005-0000-0000-0000A6480000}"/>
    <cellStyle name="Heading 3 2 4 3 3 2 4 5" xfId="18630" xr:uid="{00000000-0005-0000-0000-0000A7480000}"/>
    <cellStyle name="Heading 3 2 4 3 3 2 4 6" xfId="18631" xr:uid="{00000000-0005-0000-0000-0000A8480000}"/>
    <cellStyle name="Heading 3 2 4 3 3 2 5" xfId="18632" xr:uid="{00000000-0005-0000-0000-0000A9480000}"/>
    <cellStyle name="Heading 3 2 4 3 3 2 5 2" xfId="18633" xr:uid="{00000000-0005-0000-0000-0000AA480000}"/>
    <cellStyle name="Heading 3 2 4 3 3 3" xfId="18634" xr:uid="{00000000-0005-0000-0000-0000AB480000}"/>
    <cellStyle name="Heading 3 2 4 3 3 3 2" xfId="18635" xr:uid="{00000000-0005-0000-0000-0000AC480000}"/>
    <cellStyle name="Heading 3 2 4 3 3 3 2 2" xfId="18636" xr:uid="{00000000-0005-0000-0000-0000AD480000}"/>
    <cellStyle name="Heading 3 2 4 3 3 3 3" xfId="18637" xr:uid="{00000000-0005-0000-0000-0000AE480000}"/>
    <cellStyle name="Heading 3 2 4 3 3 3 3 2" xfId="18638" xr:uid="{00000000-0005-0000-0000-0000AF480000}"/>
    <cellStyle name="Heading 3 2 4 3 3 3 4" xfId="18639" xr:uid="{00000000-0005-0000-0000-0000B0480000}"/>
    <cellStyle name="Heading 3 2 4 3 3 3 4 2" xfId="18640" xr:uid="{00000000-0005-0000-0000-0000B1480000}"/>
    <cellStyle name="Heading 3 2 4 3 3 3 5" xfId="18641" xr:uid="{00000000-0005-0000-0000-0000B2480000}"/>
    <cellStyle name="Heading 3 2 4 3 3 3 6" xfId="18642" xr:uid="{00000000-0005-0000-0000-0000B3480000}"/>
    <cellStyle name="Heading 3 2 4 3 3 3 7" xfId="18643" xr:uid="{00000000-0005-0000-0000-0000B4480000}"/>
    <cellStyle name="Heading 3 2 4 3 3 4" xfId="18644" xr:uid="{00000000-0005-0000-0000-0000B5480000}"/>
    <cellStyle name="Heading 3 2 4 3 3 4 2" xfId="18645" xr:uid="{00000000-0005-0000-0000-0000B6480000}"/>
    <cellStyle name="Heading 3 2 4 3 3 4 2 2" xfId="18646" xr:uid="{00000000-0005-0000-0000-0000B7480000}"/>
    <cellStyle name="Heading 3 2 4 3 3 4 3" xfId="18647" xr:uid="{00000000-0005-0000-0000-0000B8480000}"/>
    <cellStyle name="Heading 3 2 4 3 3 4 3 2" xfId="18648" xr:uid="{00000000-0005-0000-0000-0000B9480000}"/>
    <cellStyle name="Heading 3 2 4 3 3 4 4" xfId="18649" xr:uid="{00000000-0005-0000-0000-0000BA480000}"/>
    <cellStyle name="Heading 3 2 4 3 3 4 4 2" xfId="18650" xr:uid="{00000000-0005-0000-0000-0000BB480000}"/>
    <cellStyle name="Heading 3 2 4 3 3 4 5" xfId="18651" xr:uid="{00000000-0005-0000-0000-0000BC480000}"/>
    <cellStyle name="Heading 3 2 4 3 3 4 6" xfId="18652" xr:uid="{00000000-0005-0000-0000-0000BD480000}"/>
    <cellStyle name="Heading 3 2 4 3 3 4 7" xfId="18653" xr:uid="{00000000-0005-0000-0000-0000BE480000}"/>
    <cellStyle name="Heading 3 2 4 3 3 5" xfId="18654" xr:uid="{00000000-0005-0000-0000-0000BF480000}"/>
    <cellStyle name="Heading 3 2 4 3 3 5 2" xfId="18655" xr:uid="{00000000-0005-0000-0000-0000C0480000}"/>
    <cellStyle name="Heading 3 2 4 3 3 5 2 2" xfId="18656" xr:uid="{00000000-0005-0000-0000-0000C1480000}"/>
    <cellStyle name="Heading 3 2 4 3 3 5 3" xfId="18657" xr:uid="{00000000-0005-0000-0000-0000C2480000}"/>
    <cellStyle name="Heading 3 2 4 3 3 5 3 2" xfId="18658" xr:uid="{00000000-0005-0000-0000-0000C3480000}"/>
    <cellStyle name="Heading 3 2 4 3 3 5 4" xfId="18659" xr:uid="{00000000-0005-0000-0000-0000C4480000}"/>
    <cellStyle name="Heading 3 2 4 3 3 5 5" xfId="18660" xr:uid="{00000000-0005-0000-0000-0000C5480000}"/>
    <cellStyle name="Heading 3 2 4 3 3 5 6" xfId="18661" xr:uid="{00000000-0005-0000-0000-0000C6480000}"/>
    <cellStyle name="Heading 3 2 4 3 3 6" xfId="18662" xr:uid="{00000000-0005-0000-0000-0000C7480000}"/>
    <cellStyle name="Heading 3 2 4 3 3 6 2" xfId="18663" xr:uid="{00000000-0005-0000-0000-0000C8480000}"/>
    <cellStyle name="Heading 3 2 4 3 4" xfId="18664" xr:uid="{00000000-0005-0000-0000-0000C9480000}"/>
    <cellStyle name="Heading 3 2 4 3 4 2" xfId="18665" xr:uid="{00000000-0005-0000-0000-0000CA480000}"/>
    <cellStyle name="Heading 3 2 4 3 4 2 2" xfId="18666" xr:uid="{00000000-0005-0000-0000-0000CB480000}"/>
    <cellStyle name="Heading 3 2 4 3 4 2 2 2" xfId="18667" xr:uid="{00000000-0005-0000-0000-0000CC480000}"/>
    <cellStyle name="Heading 3 2 4 3 4 2 2 2 2" xfId="18668" xr:uid="{00000000-0005-0000-0000-0000CD480000}"/>
    <cellStyle name="Heading 3 2 4 3 4 2 2 3" xfId="18669" xr:uid="{00000000-0005-0000-0000-0000CE480000}"/>
    <cellStyle name="Heading 3 2 4 3 4 2 2 3 2" xfId="18670" xr:uid="{00000000-0005-0000-0000-0000CF480000}"/>
    <cellStyle name="Heading 3 2 4 3 4 2 2 4" xfId="18671" xr:uid="{00000000-0005-0000-0000-0000D0480000}"/>
    <cellStyle name="Heading 3 2 4 3 4 2 2 4 2" xfId="18672" xr:uid="{00000000-0005-0000-0000-0000D1480000}"/>
    <cellStyle name="Heading 3 2 4 3 4 2 2 5" xfId="18673" xr:uid="{00000000-0005-0000-0000-0000D2480000}"/>
    <cellStyle name="Heading 3 2 4 3 4 2 2 6" xfId="18674" xr:uid="{00000000-0005-0000-0000-0000D3480000}"/>
    <cellStyle name="Heading 3 2 4 3 4 2 2 7" xfId="18675" xr:uid="{00000000-0005-0000-0000-0000D4480000}"/>
    <cellStyle name="Heading 3 2 4 3 4 2 3" xfId="18676" xr:uid="{00000000-0005-0000-0000-0000D5480000}"/>
    <cellStyle name="Heading 3 2 4 3 4 2 3 2" xfId="18677" xr:uid="{00000000-0005-0000-0000-0000D6480000}"/>
    <cellStyle name="Heading 3 2 4 3 4 2 3 2 2" xfId="18678" xr:uid="{00000000-0005-0000-0000-0000D7480000}"/>
    <cellStyle name="Heading 3 2 4 3 4 2 3 3" xfId="18679" xr:uid="{00000000-0005-0000-0000-0000D8480000}"/>
    <cellStyle name="Heading 3 2 4 3 4 2 3 3 2" xfId="18680" xr:uid="{00000000-0005-0000-0000-0000D9480000}"/>
    <cellStyle name="Heading 3 2 4 3 4 2 3 4" xfId="18681" xr:uid="{00000000-0005-0000-0000-0000DA480000}"/>
    <cellStyle name="Heading 3 2 4 3 4 2 3 4 2" xfId="18682" xr:uid="{00000000-0005-0000-0000-0000DB480000}"/>
    <cellStyle name="Heading 3 2 4 3 4 2 3 5" xfId="18683" xr:uid="{00000000-0005-0000-0000-0000DC480000}"/>
    <cellStyle name="Heading 3 2 4 3 4 2 3 6" xfId="18684" xr:uid="{00000000-0005-0000-0000-0000DD480000}"/>
    <cellStyle name="Heading 3 2 4 3 4 2 3 7" xfId="18685" xr:uid="{00000000-0005-0000-0000-0000DE480000}"/>
    <cellStyle name="Heading 3 2 4 3 4 2 4" xfId="18686" xr:uid="{00000000-0005-0000-0000-0000DF480000}"/>
    <cellStyle name="Heading 3 2 4 3 4 2 4 2" xfId="18687" xr:uid="{00000000-0005-0000-0000-0000E0480000}"/>
    <cellStyle name="Heading 3 2 4 3 4 2 4 2 2" xfId="18688" xr:uid="{00000000-0005-0000-0000-0000E1480000}"/>
    <cellStyle name="Heading 3 2 4 3 4 2 4 3" xfId="18689" xr:uid="{00000000-0005-0000-0000-0000E2480000}"/>
    <cellStyle name="Heading 3 2 4 3 4 2 4 3 2" xfId="18690" xr:uid="{00000000-0005-0000-0000-0000E3480000}"/>
    <cellStyle name="Heading 3 2 4 3 4 2 4 4" xfId="18691" xr:uid="{00000000-0005-0000-0000-0000E4480000}"/>
    <cellStyle name="Heading 3 2 4 3 4 2 4 5" xfId="18692" xr:uid="{00000000-0005-0000-0000-0000E5480000}"/>
    <cellStyle name="Heading 3 2 4 3 4 2 4 6" xfId="18693" xr:uid="{00000000-0005-0000-0000-0000E6480000}"/>
    <cellStyle name="Heading 3 2 4 3 4 2 5" xfId="18694" xr:uid="{00000000-0005-0000-0000-0000E7480000}"/>
    <cellStyle name="Heading 3 2 4 3 4 2 5 2" xfId="18695" xr:uid="{00000000-0005-0000-0000-0000E8480000}"/>
    <cellStyle name="Heading 3 2 4 3 4 3" xfId="18696" xr:uid="{00000000-0005-0000-0000-0000E9480000}"/>
    <cellStyle name="Heading 3 2 4 3 4 3 2" xfId="18697" xr:uid="{00000000-0005-0000-0000-0000EA480000}"/>
    <cellStyle name="Heading 3 2 4 3 4 3 2 2" xfId="18698" xr:uid="{00000000-0005-0000-0000-0000EB480000}"/>
    <cellStyle name="Heading 3 2 4 3 4 3 3" xfId="18699" xr:uid="{00000000-0005-0000-0000-0000EC480000}"/>
    <cellStyle name="Heading 3 2 4 3 4 3 3 2" xfId="18700" xr:uid="{00000000-0005-0000-0000-0000ED480000}"/>
    <cellStyle name="Heading 3 2 4 3 4 3 4" xfId="18701" xr:uid="{00000000-0005-0000-0000-0000EE480000}"/>
    <cellStyle name="Heading 3 2 4 3 4 3 4 2" xfId="18702" xr:uid="{00000000-0005-0000-0000-0000EF480000}"/>
    <cellStyle name="Heading 3 2 4 3 4 3 5" xfId="18703" xr:uid="{00000000-0005-0000-0000-0000F0480000}"/>
    <cellStyle name="Heading 3 2 4 3 4 3 6" xfId="18704" xr:uid="{00000000-0005-0000-0000-0000F1480000}"/>
    <cellStyle name="Heading 3 2 4 3 4 3 7" xfId="18705" xr:uid="{00000000-0005-0000-0000-0000F2480000}"/>
    <cellStyle name="Heading 3 2 4 3 4 4" xfId="18706" xr:uid="{00000000-0005-0000-0000-0000F3480000}"/>
    <cellStyle name="Heading 3 2 4 3 4 4 2" xfId="18707" xr:uid="{00000000-0005-0000-0000-0000F4480000}"/>
    <cellStyle name="Heading 3 2 4 3 4 4 2 2" xfId="18708" xr:uid="{00000000-0005-0000-0000-0000F5480000}"/>
    <cellStyle name="Heading 3 2 4 3 4 4 3" xfId="18709" xr:uid="{00000000-0005-0000-0000-0000F6480000}"/>
    <cellStyle name="Heading 3 2 4 3 4 4 3 2" xfId="18710" xr:uid="{00000000-0005-0000-0000-0000F7480000}"/>
    <cellStyle name="Heading 3 2 4 3 4 4 4" xfId="18711" xr:uid="{00000000-0005-0000-0000-0000F8480000}"/>
    <cellStyle name="Heading 3 2 4 3 4 4 4 2" xfId="18712" xr:uid="{00000000-0005-0000-0000-0000F9480000}"/>
    <cellStyle name="Heading 3 2 4 3 4 4 5" xfId="18713" xr:uid="{00000000-0005-0000-0000-0000FA480000}"/>
    <cellStyle name="Heading 3 2 4 3 4 4 6" xfId="18714" xr:uid="{00000000-0005-0000-0000-0000FB480000}"/>
    <cellStyle name="Heading 3 2 4 3 4 4 7" xfId="18715" xr:uid="{00000000-0005-0000-0000-0000FC480000}"/>
    <cellStyle name="Heading 3 2 4 3 4 5" xfId="18716" xr:uid="{00000000-0005-0000-0000-0000FD480000}"/>
    <cellStyle name="Heading 3 2 4 3 4 5 2" xfId="18717" xr:uid="{00000000-0005-0000-0000-0000FE480000}"/>
    <cellStyle name="Heading 3 2 4 3 4 5 2 2" xfId="18718" xr:uid="{00000000-0005-0000-0000-0000FF480000}"/>
    <cellStyle name="Heading 3 2 4 3 4 5 3" xfId="18719" xr:uid="{00000000-0005-0000-0000-000000490000}"/>
    <cellStyle name="Heading 3 2 4 3 4 5 3 2" xfId="18720" xr:uid="{00000000-0005-0000-0000-000001490000}"/>
    <cellStyle name="Heading 3 2 4 3 4 5 4" xfId="18721" xr:uid="{00000000-0005-0000-0000-000002490000}"/>
    <cellStyle name="Heading 3 2 4 3 4 5 5" xfId="18722" xr:uid="{00000000-0005-0000-0000-000003490000}"/>
    <cellStyle name="Heading 3 2 4 3 4 5 6" xfId="18723" xr:uid="{00000000-0005-0000-0000-000004490000}"/>
    <cellStyle name="Heading 3 2 4 3 4 6" xfId="18724" xr:uid="{00000000-0005-0000-0000-000005490000}"/>
    <cellStyle name="Heading 3 2 4 3 4 6 2" xfId="18725" xr:uid="{00000000-0005-0000-0000-000006490000}"/>
    <cellStyle name="Heading 3 2 4 3 5" xfId="18726" xr:uid="{00000000-0005-0000-0000-000007490000}"/>
    <cellStyle name="Heading 3 2 4 3 5 2" xfId="18727" xr:uid="{00000000-0005-0000-0000-000008490000}"/>
    <cellStyle name="Heading 3 2 4 3 5 2 2" xfId="18728" xr:uid="{00000000-0005-0000-0000-000009490000}"/>
    <cellStyle name="Heading 3 2 4 3 5 2 2 2" xfId="18729" xr:uid="{00000000-0005-0000-0000-00000A490000}"/>
    <cellStyle name="Heading 3 2 4 3 5 2 2 2 2" xfId="18730" xr:uid="{00000000-0005-0000-0000-00000B490000}"/>
    <cellStyle name="Heading 3 2 4 3 5 2 2 3" xfId="18731" xr:uid="{00000000-0005-0000-0000-00000C490000}"/>
    <cellStyle name="Heading 3 2 4 3 5 2 2 3 2" xfId="18732" xr:uid="{00000000-0005-0000-0000-00000D490000}"/>
    <cellStyle name="Heading 3 2 4 3 5 2 2 4" xfId="18733" xr:uid="{00000000-0005-0000-0000-00000E490000}"/>
    <cellStyle name="Heading 3 2 4 3 5 2 2 4 2" xfId="18734" xr:uid="{00000000-0005-0000-0000-00000F490000}"/>
    <cellStyle name="Heading 3 2 4 3 5 2 2 5" xfId="18735" xr:uid="{00000000-0005-0000-0000-000010490000}"/>
    <cellStyle name="Heading 3 2 4 3 5 2 2 6" xfId="18736" xr:uid="{00000000-0005-0000-0000-000011490000}"/>
    <cellStyle name="Heading 3 2 4 3 5 2 2 7" xfId="18737" xr:uid="{00000000-0005-0000-0000-000012490000}"/>
    <cellStyle name="Heading 3 2 4 3 5 2 3" xfId="18738" xr:uid="{00000000-0005-0000-0000-000013490000}"/>
    <cellStyle name="Heading 3 2 4 3 5 2 3 2" xfId="18739" xr:uid="{00000000-0005-0000-0000-000014490000}"/>
    <cellStyle name="Heading 3 2 4 3 5 2 3 2 2" xfId="18740" xr:uid="{00000000-0005-0000-0000-000015490000}"/>
    <cellStyle name="Heading 3 2 4 3 5 2 3 3" xfId="18741" xr:uid="{00000000-0005-0000-0000-000016490000}"/>
    <cellStyle name="Heading 3 2 4 3 5 2 3 3 2" xfId="18742" xr:uid="{00000000-0005-0000-0000-000017490000}"/>
    <cellStyle name="Heading 3 2 4 3 5 2 3 4" xfId="18743" xr:uid="{00000000-0005-0000-0000-000018490000}"/>
    <cellStyle name="Heading 3 2 4 3 5 2 3 4 2" xfId="18744" xr:uid="{00000000-0005-0000-0000-000019490000}"/>
    <cellStyle name="Heading 3 2 4 3 5 2 3 5" xfId="18745" xr:uid="{00000000-0005-0000-0000-00001A490000}"/>
    <cellStyle name="Heading 3 2 4 3 5 2 3 6" xfId="18746" xr:uid="{00000000-0005-0000-0000-00001B490000}"/>
    <cellStyle name="Heading 3 2 4 3 5 2 3 7" xfId="18747" xr:uid="{00000000-0005-0000-0000-00001C490000}"/>
    <cellStyle name="Heading 3 2 4 3 5 2 4" xfId="18748" xr:uid="{00000000-0005-0000-0000-00001D490000}"/>
    <cellStyle name="Heading 3 2 4 3 5 2 4 2" xfId="18749" xr:uid="{00000000-0005-0000-0000-00001E490000}"/>
    <cellStyle name="Heading 3 2 4 3 5 2 4 2 2" xfId="18750" xr:uid="{00000000-0005-0000-0000-00001F490000}"/>
    <cellStyle name="Heading 3 2 4 3 5 2 4 3" xfId="18751" xr:uid="{00000000-0005-0000-0000-000020490000}"/>
    <cellStyle name="Heading 3 2 4 3 5 2 4 3 2" xfId="18752" xr:uid="{00000000-0005-0000-0000-000021490000}"/>
    <cellStyle name="Heading 3 2 4 3 5 2 4 4" xfId="18753" xr:uid="{00000000-0005-0000-0000-000022490000}"/>
    <cellStyle name="Heading 3 2 4 3 5 2 4 5" xfId="18754" xr:uid="{00000000-0005-0000-0000-000023490000}"/>
    <cellStyle name="Heading 3 2 4 3 5 2 4 6" xfId="18755" xr:uid="{00000000-0005-0000-0000-000024490000}"/>
    <cellStyle name="Heading 3 2 4 3 5 2 5" xfId="18756" xr:uid="{00000000-0005-0000-0000-000025490000}"/>
    <cellStyle name="Heading 3 2 4 3 5 2 5 2" xfId="18757" xr:uid="{00000000-0005-0000-0000-000026490000}"/>
    <cellStyle name="Heading 3 2 4 3 5 3" xfId="18758" xr:uid="{00000000-0005-0000-0000-000027490000}"/>
    <cellStyle name="Heading 3 2 4 3 5 3 2" xfId="18759" xr:uid="{00000000-0005-0000-0000-000028490000}"/>
    <cellStyle name="Heading 3 2 4 3 5 3 2 2" xfId="18760" xr:uid="{00000000-0005-0000-0000-000029490000}"/>
    <cellStyle name="Heading 3 2 4 3 5 3 3" xfId="18761" xr:uid="{00000000-0005-0000-0000-00002A490000}"/>
    <cellStyle name="Heading 3 2 4 3 5 3 3 2" xfId="18762" xr:uid="{00000000-0005-0000-0000-00002B490000}"/>
    <cellStyle name="Heading 3 2 4 3 5 3 4" xfId="18763" xr:uid="{00000000-0005-0000-0000-00002C490000}"/>
    <cellStyle name="Heading 3 2 4 3 5 3 4 2" xfId="18764" xr:uid="{00000000-0005-0000-0000-00002D490000}"/>
    <cellStyle name="Heading 3 2 4 3 5 3 5" xfId="18765" xr:uid="{00000000-0005-0000-0000-00002E490000}"/>
    <cellStyle name="Heading 3 2 4 3 5 3 6" xfId="18766" xr:uid="{00000000-0005-0000-0000-00002F490000}"/>
    <cellStyle name="Heading 3 2 4 3 5 3 7" xfId="18767" xr:uid="{00000000-0005-0000-0000-000030490000}"/>
    <cellStyle name="Heading 3 2 4 3 5 4" xfId="18768" xr:uid="{00000000-0005-0000-0000-000031490000}"/>
    <cellStyle name="Heading 3 2 4 3 5 4 2" xfId="18769" xr:uid="{00000000-0005-0000-0000-000032490000}"/>
    <cellStyle name="Heading 3 2 4 3 5 4 2 2" xfId="18770" xr:uid="{00000000-0005-0000-0000-000033490000}"/>
    <cellStyle name="Heading 3 2 4 3 5 4 3" xfId="18771" xr:uid="{00000000-0005-0000-0000-000034490000}"/>
    <cellStyle name="Heading 3 2 4 3 5 4 3 2" xfId="18772" xr:uid="{00000000-0005-0000-0000-000035490000}"/>
    <cellStyle name="Heading 3 2 4 3 5 4 4" xfId="18773" xr:uid="{00000000-0005-0000-0000-000036490000}"/>
    <cellStyle name="Heading 3 2 4 3 5 4 4 2" xfId="18774" xr:uid="{00000000-0005-0000-0000-000037490000}"/>
    <cellStyle name="Heading 3 2 4 3 5 4 5" xfId="18775" xr:uid="{00000000-0005-0000-0000-000038490000}"/>
    <cellStyle name="Heading 3 2 4 3 5 4 6" xfId="18776" xr:uid="{00000000-0005-0000-0000-000039490000}"/>
    <cellStyle name="Heading 3 2 4 3 5 4 7" xfId="18777" xr:uid="{00000000-0005-0000-0000-00003A490000}"/>
    <cellStyle name="Heading 3 2 4 3 5 5" xfId="18778" xr:uid="{00000000-0005-0000-0000-00003B490000}"/>
    <cellStyle name="Heading 3 2 4 3 5 5 2" xfId="18779" xr:uid="{00000000-0005-0000-0000-00003C490000}"/>
    <cellStyle name="Heading 3 2 4 3 5 5 2 2" xfId="18780" xr:uid="{00000000-0005-0000-0000-00003D490000}"/>
    <cellStyle name="Heading 3 2 4 3 5 5 3" xfId="18781" xr:uid="{00000000-0005-0000-0000-00003E490000}"/>
    <cellStyle name="Heading 3 2 4 3 5 5 3 2" xfId="18782" xr:uid="{00000000-0005-0000-0000-00003F490000}"/>
    <cellStyle name="Heading 3 2 4 3 5 5 4" xfId="18783" xr:uid="{00000000-0005-0000-0000-000040490000}"/>
    <cellStyle name="Heading 3 2 4 3 5 5 5" xfId="18784" xr:uid="{00000000-0005-0000-0000-000041490000}"/>
    <cellStyle name="Heading 3 2 4 3 5 5 6" xfId="18785" xr:uid="{00000000-0005-0000-0000-000042490000}"/>
    <cellStyle name="Heading 3 2 4 3 5 6" xfId="18786" xr:uid="{00000000-0005-0000-0000-000043490000}"/>
    <cellStyle name="Heading 3 2 4 3 5 6 2" xfId="18787" xr:uid="{00000000-0005-0000-0000-000044490000}"/>
    <cellStyle name="Heading 3 2 4 3 6" xfId="18788" xr:uid="{00000000-0005-0000-0000-000045490000}"/>
    <cellStyle name="Heading 3 2 4 3 6 2" xfId="18789" xr:uid="{00000000-0005-0000-0000-000046490000}"/>
    <cellStyle name="Heading 3 2 4 3 6 2 2" xfId="18790" xr:uid="{00000000-0005-0000-0000-000047490000}"/>
    <cellStyle name="Heading 3 2 4 3 6 2 2 2" xfId="18791" xr:uid="{00000000-0005-0000-0000-000048490000}"/>
    <cellStyle name="Heading 3 2 4 3 6 2 2 2 2" xfId="18792" xr:uid="{00000000-0005-0000-0000-000049490000}"/>
    <cellStyle name="Heading 3 2 4 3 6 2 2 3" xfId="18793" xr:uid="{00000000-0005-0000-0000-00004A490000}"/>
    <cellStyle name="Heading 3 2 4 3 6 2 2 3 2" xfId="18794" xr:uid="{00000000-0005-0000-0000-00004B490000}"/>
    <cellStyle name="Heading 3 2 4 3 6 2 2 4" xfId="18795" xr:uid="{00000000-0005-0000-0000-00004C490000}"/>
    <cellStyle name="Heading 3 2 4 3 6 2 2 4 2" xfId="18796" xr:uid="{00000000-0005-0000-0000-00004D490000}"/>
    <cellStyle name="Heading 3 2 4 3 6 2 2 5" xfId="18797" xr:uid="{00000000-0005-0000-0000-00004E490000}"/>
    <cellStyle name="Heading 3 2 4 3 6 2 2 6" xfId="18798" xr:uid="{00000000-0005-0000-0000-00004F490000}"/>
    <cellStyle name="Heading 3 2 4 3 6 2 2 7" xfId="18799" xr:uid="{00000000-0005-0000-0000-000050490000}"/>
    <cellStyle name="Heading 3 2 4 3 6 2 3" xfId="18800" xr:uid="{00000000-0005-0000-0000-000051490000}"/>
    <cellStyle name="Heading 3 2 4 3 6 2 3 2" xfId="18801" xr:uid="{00000000-0005-0000-0000-000052490000}"/>
    <cellStyle name="Heading 3 2 4 3 6 2 3 2 2" xfId="18802" xr:uid="{00000000-0005-0000-0000-000053490000}"/>
    <cellStyle name="Heading 3 2 4 3 6 2 3 3" xfId="18803" xr:uid="{00000000-0005-0000-0000-000054490000}"/>
    <cellStyle name="Heading 3 2 4 3 6 2 3 3 2" xfId="18804" xr:uid="{00000000-0005-0000-0000-000055490000}"/>
    <cellStyle name="Heading 3 2 4 3 6 2 3 4" xfId="18805" xr:uid="{00000000-0005-0000-0000-000056490000}"/>
    <cellStyle name="Heading 3 2 4 3 6 2 3 4 2" xfId="18806" xr:uid="{00000000-0005-0000-0000-000057490000}"/>
    <cellStyle name="Heading 3 2 4 3 6 2 3 5" xfId="18807" xr:uid="{00000000-0005-0000-0000-000058490000}"/>
    <cellStyle name="Heading 3 2 4 3 6 2 3 6" xfId="18808" xr:uid="{00000000-0005-0000-0000-000059490000}"/>
    <cellStyle name="Heading 3 2 4 3 6 2 3 7" xfId="18809" xr:uid="{00000000-0005-0000-0000-00005A490000}"/>
    <cellStyle name="Heading 3 2 4 3 6 2 4" xfId="18810" xr:uid="{00000000-0005-0000-0000-00005B490000}"/>
    <cellStyle name="Heading 3 2 4 3 6 2 4 2" xfId="18811" xr:uid="{00000000-0005-0000-0000-00005C490000}"/>
    <cellStyle name="Heading 3 2 4 3 6 2 4 2 2" xfId="18812" xr:uid="{00000000-0005-0000-0000-00005D490000}"/>
    <cellStyle name="Heading 3 2 4 3 6 2 4 3" xfId="18813" xr:uid="{00000000-0005-0000-0000-00005E490000}"/>
    <cellStyle name="Heading 3 2 4 3 6 2 4 3 2" xfId="18814" xr:uid="{00000000-0005-0000-0000-00005F490000}"/>
    <cellStyle name="Heading 3 2 4 3 6 2 4 4" xfId="18815" xr:uid="{00000000-0005-0000-0000-000060490000}"/>
    <cellStyle name="Heading 3 2 4 3 6 2 4 5" xfId="18816" xr:uid="{00000000-0005-0000-0000-000061490000}"/>
    <cellStyle name="Heading 3 2 4 3 6 2 4 6" xfId="18817" xr:uid="{00000000-0005-0000-0000-000062490000}"/>
    <cellStyle name="Heading 3 2 4 3 6 2 5" xfId="18818" xr:uid="{00000000-0005-0000-0000-000063490000}"/>
    <cellStyle name="Heading 3 2 4 3 6 2 5 2" xfId="18819" xr:uid="{00000000-0005-0000-0000-000064490000}"/>
    <cellStyle name="Heading 3 2 4 3 6 3" xfId="18820" xr:uid="{00000000-0005-0000-0000-000065490000}"/>
    <cellStyle name="Heading 3 2 4 3 6 3 2" xfId="18821" xr:uid="{00000000-0005-0000-0000-000066490000}"/>
    <cellStyle name="Heading 3 2 4 3 6 3 2 2" xfId="18822" xr:uid="{00000000-0005-0000-0000-000067490000}"/>
    <cellStyle name="Heading 3 2 4 3 6 3 3" xfId="18823" xr:uid="{00000000-0005-0000-0000-000068490000}"/>
    <cellStyle name="Heading 3 2 4 3 6 3 3 2" xfId="18824" xr:uid="{00000000-0005-0000-0000-000069490000}"/>
    <cellStyle name="Heading 3 2 4 3 6 3 4" xfId="18825" xr:uid="{00000000-0005-0000-0000-00006A490000}"/>
    <cellStyle name="Heading 3 2 4 3 6 3 4 2" xfId="18826" xr:uid="{00000000-0005-0000-0000-00006B490000}"/>
    <cellStyle name="Heading 3 2 4 3 6 3 5" xfId="18827" xr:uid="{00000000-0005-0000-0000-00006C490000}"/>
    <cellStyle name="Heading 3 2 4 3 6 3 6" xfId="18828" xr:uid="{00000000-0005-0000-0000-00006D490000}"/>
    <cellStyle name="Heading 3 2 4 3 6 3 7" xfId="18829" xr:uid="{00000000-0005-0000-0000-00006E490000}"/>
    <cellStyle name="Heading 3 2 4 3 6 4" xfId="18830" xr:uid="{00000000-0005-0000-0000-00006F490000}"/>
    <cellStyle name="Heading 3 2 4 3 6 4 2" xfId="18831" xr:uid="{00000000-0005-0000-0000-000070490000}"/>
    <cellStyle name="Heading 3 2 4 3 6 4 2 2" xfId="18832" xr:uid="{00000000-0005-0000-0000-000071490000}"/>
    <cellStyle name="Heading 3 2 4 3 6 4 3" xfId="18833" xr:uid="{00000000-0005-0000-0000-000072490000}"/>
    <cellStyle name="Heading 3 2 4 3 6 4 3 2" xfId="18834" xr:uid="{00000000-0005-0000-0000-000073490000}"/>
    <cellStyle name="Heading 3 2 4 3 6 4 4" xfId="18835" xr:uid="{00000000-0005-0000-0000-000074490000}"/>
    <cellStyle name="Heading 3 2 4 3 6 4 4 2" xfId="18836" xr:uid="{00000000-0005-0000-0000-000075490000}"/>
    <cellStyle name="Heading 3 2 4 3 6 4 5" xfId="18837" xr:uid="{00000000-0005-0000-0000-000076490000}"/>
    <cellStyle name="Heading 3 2 4 3 6 4 6" xfId="18838" xr:uid="{00000000-0005-0000-0000-000077490000}"/>
    <cellStyle name="Heading 3 2 4 3 6 4 7" xfId="18839" xr:uid="{00000000-0005-0000-0000-000078490000}"/>
    <cellStyle name="Heading 3 2 4 3 6 5" xfId="18840" xr:uid="{00000000-0005-0000-0000-000079490000}"/>
    <cellStyle name="Heading 3 2 4 3 6 5 2" xfId="18841" xr:uid="{00000000-0005-0000-0000-00007A490000}"/>
    <cellStyle name="Heading 3 2 4 3 6 5 2 2" xfId="18842" xr:uid="{00000000-0005-0000-0000-00007B490000}"/>
    <cellStyle name="Heading 3 2 4 3 6 5 3" xfId="18843" xr:uid="{00000000-0005-0000-0000-00007C490000}"/>
    <cellStyle name="Heading 3 2 4 3 6 5 3 2" xfId="18844" xr:uid="{00000000-0005-0000-0000-00007D490000}"/>
    <cellStyle name="Heading 3 2 4 3 6 5 4" xfId="18845" xr:uid="{00000000-0005-0000-0000-00007E490000}"/>
    <cellStyle name="Heading 3 2 4 3 6 5 5" xfId="18846" xr:uid="{00000000-0005-0000-0000-00007F490000}"/>
    <cellStyle name="Heading 3 2 4 3 6 5 6" xfId="18847" xr:uid="{00000000-0005-0000-0000-000080490000}"/>
    <cellStyle name="Heading 3 2 4 3 6 6" xfId="18848" xr:uid="{00000000-0005-0000-0000-000081490000}"/>
    <cellStyle name="Heading 3 2 4 3 6 6 2" xfId="18849" xr:uid="{00000000-0005-0000-0000-000082490000}"/>
    <cellStyle name="Heading 3 2 4 3 7" xfId="18850" xr:uid="{00000000-0005-0000-0000-000083490000}"/>
    <cellStyle name="Heading 3 2 4 3 7 2" xfId="18851" xr:uid="{00000000-0005-0000-0000-000084490000}"/>
    <cellStyle name="Heading 3 2 4 3 7 2 2" xfId="18852" xr:uid="{00000000-0005-0000-0000-000085490000}"/>
    <cellStyle name="Heading 3 2 4 3 7 2 2 2" xfId="18853" xr:uid="{00000000-0005-0000-0000-000086490000}"/>
    <cellStyle name="Heading 3 2 4 3 7 2 3" xfId="18854" xr:uid="{00000000-0005-0000-0000-000087490000}"/>
    <cellStyle name="Heading 3 2 4 3 7 2 3 2" xfId="18855" xr:uid="{00000000-0005-0000-0000-000088490000}"/>
    <cellStyle name="Heading 3 2 4 3 7 2 4" xfId="18856" xr:uid="{00000000-0005-0000-0000-000089490000}"/>
    <cellStyle name="Heading 3 2 4 3 7 2 4 2" xfId="18857" xr:uid="{00000000-0005-0000-0000-00008A490000}"/>
    <cellStyle name="Heading 3 2 4 3 7 2 5" xfId="18858" xr:uid="{00000000-0005-0000-0000-00008B490000}"/>
    <cellStyle name="Heading 3 2 4 3 7 2 6" xfId="18859" xr:uid="{00000000-0005-0000-0000-00008C490000}"/>
    <cellStyle name="Heading 3 2 4 3 7 2 7" xfId="18860" xr:uid="{00000000-0005-0000-0000-00008D490000}"/>
    <cellStyle name="Heading 3 2 4 3 7 3" xfId="18861" xr:uid="{00000000-0005-0000-0000-00008E490000}"/>
    <cellStyle name="Heading 3 2 4 3 7 3 2" xfId="18862" xr:uid="{00000000-0005-0000-0000-00008F490000}"/>
    <cellStyle name="Heading 3 2 4 3 7 3 2 2" xfId="18863" xr:uid="{00000000-0005-0000-0000-000090490000}"/>
    <cellStyle name="Heading 3 2 4 3 7 3 3" xfId="18864" xr:uid="{00000000-0005-0000-0000-000091490000}"/>
    <cellStyle name="Heading 3 2 4 3 7 3 3 2" xfId="18865" xr:uid="{00000000-0005-0000-0000-000092490000}"/>
    <cellStyle name="Heading 3 2 4 3 7 3 4" xfId="18866" xr:uid="{00000000-0005-0000-0000-000093490000}"/>
    <cellStyle name="Heading 3 2 4 3 7 3 4 2" xfId="18867" xr:uid="{00000000-0005-0000-0000-000094490000}"/>
    <cellStyle name="Heading 3 2 4 3 7 3 5" xfId="18868" xr:uid="{00000000-0005-0000-0000-000095490000}"/>
    <cellStyle name="Heading 3 2 4 3 7 3 6" xfId="18869" xr:uid="{00000000-0005-0000-0000-000096490000}"/>
    <cellStyle name="Heading 3 2 4 3 7 3 7" xfId="18870" xr:uid="{00000000-0005-0000-0000-000097490000}"/>
    <cellStyle name="Heading 3 2 4 3 7 4" xfId="18871" xr:uid="{00000000-0005-0000-0000-000098490000}"/>
    <cellStyle name="Heading 3 2 4 3 7 4 2" xfId="18872" xr:uid="{00000000-0005-0000-0000-000099490000}"/>
    <cellStyle name="Heading 3 2 4 3 7 4 2 2" xfId="18873" xr:uid="{00000000-0005-0000-0000-00009A490000}"/>
    <cellStyle name="Heading 3 2 4 3 7 4 3" xfId="18874" xr:uid="{00000000-0005-0000-0000-00009B490000}"/>
    <cellStyle name="Heading 3 2 4 3 7 4 3 2" xfId="18875" xr:uid="{00000000-0005-0000-0000-00009C490000}"/>
    <cellStyle name="Heading 3 2 4 3 7 4 4" xfId="18876" xr:uid="{00000000-0005-0000-0000-00009D490000}"/>
    <cellStyle name="Heading 3 2 4 3 7 4 5" xfId="18877" xr:uid="{00000000-0005-0000-0000-00009E490000}"/>
    <cellStyle name="Heading 3 2 4 3 7 4 6" xfId="18878" xr:uid="{00000000-0005-0000-0000-00009F490000}"/>
    <cellStyle name="Heading 3 2 4 3 7 5" xfId="18879" xr:uid="{00000000-0005-0000-0000-0000A0490000}"/>
    <cellStyle name="Heading 3 2 4 3 7 5 2" xfId="18880" xr:uid="{00000000-0005-0000-0000-0000A1490000}"/>
    <cellStyle name="Heading 3 2 4 3 8" xfId="18881" xr:uid="{00000000-0005-0000-0000-0000A2490000}"/>
    <cellStyle name="Heading 3 2 4 3 8 2" xfId="18882" xr:uid="{00000000-0005-0000-0000-0000A3490000}"/>
    <cellStyle name="Heading 3 2 4 3 8 2 2" xfId="18883" xr:uid="{00000000-0005-0000-0000-0000A4490000}"/>
    <cellStyle name="Heading 3 2 4 3 8 3" xfId="18884" xr:uid="{00000000-0005-0000-0000-0000A5490000}"/>
    <cellStyle name="Heading 3 2 4 3 8 3 2" xfId="18885" xr:uid="{00000000-0005-0000-0000-0000A6490000}"/>
    <cellStyle name="Heading 3 2 4 3 8 4" xfId="18886" xr:uid="{00000000-0005-0000-0000-0000A7490000}"/>
    <cellStyle name="Heading 3 2 4 3 8 4 2" xfId="18887" xr:uid="{00000000-0005-0000-0000-0000A8490000}"/>
    <cellStyle name="Heading 3 2 4 3 8 5" xfId="18888" xr:uid="{00000000-0005-0000-0000-0000A9490000}"/>
    <cellStyle name="Heading 3 2 4 3 8 6" xfId="18889" xr:uid="{00000000-0005-0000-0000-0000AA490000}"/>
    <cellStyle name="Heading 3 2 4 3 8 7" xfId="18890" xr:uid="{00000000-0005-0000-0000-0000AB490000}"/>
    <cellStyle name="Heading 3 2 4 3 9" xfId="18891" xr:uid="{00000000-0005-0000-0000-0000AC490000}"/>
    <cellStyle name="Heading 3 2 4 3 9 2" xfId="18892" xr:uid="{00000000-0005-0000-0000-0000AD490000}"/>
    <cellStyle name="Heading 3 2 4 3 9 2 2" xfId="18893" xr:uid="{00000000-0005-0000-0000-0000AE490000}"/>
    <cellStyle name="Heading 3 2 4 3 9 3" xfId="18894" xr:uid="{00000000-0005-0000-0000-0000AF490000}"/>
    <cellStyle name="Heading 3 2 4 3 9 3 2" xfId="18895" xr:uid="{00000000-0005-0000-0000-0000B0490000}"/>
    <cellStyle name="Heading 3 2 4 3 9 4" xfId="18896" xr:uid="{00000000-0005-0000-0000-0000B1490000}"/>
    <cellStyle name="Heading 3 2 4 3 9 4 2" xfId="18897" xr:uid="{00000000-0005-0000-0000-0000B2490000}"/>
    <cellStyle name="Heading 3 2 4 3 9 5" xfId="18898" xr:uid="{00000000-0005-0000-0000-0000B3490000}"/>
    <cellStyle name="Heading 3 2 4 3 9 6" xfId="18899" xr:uid="{00000000-0005-0000-0000-0000B4490000}"/>
    <cellStyle name="Heading 3 2 4 3 9 7" xfId="18900" xr:uid="{00000000-0005-0000-0000-0000B5490000}"/>
    <cellStyle name="Heading 3 2 4 4" xfId="18901" xr:uid="{00000000-0005-0000-0000-0000B6490000}"/>
    <cellStyle name="Heading 3 2 4 4 10" xfId="18902" xr:uid="{00000000-0005-0000-0000-0000B7490000}"/>
    <cellStyle name="Heading 3 2 4 4 10 2" xfId="18903" xr:uid="{00000000-0005-0000-0000-0000B8490000}"/>
    <cellStyle name="Heading 3 2 4 4 10 2 2" xfId="18904" xr:uid="{00000000-0005-0000-0000-0000B9490000}"/>
    <cellStyle name="Heading 3 2 4 4 10 3" xfId="18905" xr:uid="{00000000-0005-0000-0000-0000BA490000}"/>
    <cellStyle name="Heading 3 2 4 4 10 3 2" xfId="18906" xr:uid="{00000000-0005-0000-0000-0000BB490000}"/>
    <cellStyle name="Heading 3 2 4 4 10 4" xfId="18907" xr:uid="{00000000-0005-0000-0000-0000BC490000}"/>
    <cellStyle name="Heading 3 2 4 4 10 5" xfId="18908" xr:uid="{00000000-0005-0000-0000-0000BD490000}"/>
    <cellStyle name="Heading 3 2 4 4 10 6" xfId="18909" xr:uid="{00000000-0005-0000-0000-0000BE490000}"/>
    <cellStyle name="Heading 3 2 4 4 11" xfId="18910" xr:uid="{00000000-0005-0000-0000-0000BF490000}"/>
    <cellStyle name="Heading 3 2 4 4 11 2" xfId="18911" xr:uid="{00000000-0005-0000-0000-0000C0490000}"/>
    <cellStyle name="Heading 3 2 4 4 2" xfId="18912" xr:uid="{00000000-0005-0000-0000-0000C1490000}"/>
    <cellStyle name="Heading 3 2 4 4 2 2" xfId="18913" xr:uid="{00000000-0005-0000-0000-0000C2490000}"/>
    <cellStyle name="Heading 3 2 4 4 2 2 2" xfId="18914" xr:uid="{00000000-0005-0000-0000-0000C3490000}"/>
    <cellStyle name="Heading 3 2 4 4 2 2 2 2" xfId="18915" xr:uid="{00000000-0005-0000-0000-0000C4490000}"/>
    <cellStyle name="Heading 3 2 4 4 2 2 2 2 2" xfId="18916" xr:uid="{00000000-0005-0000-0000-0000C5490000}"/>
    <cellStyle name="Heading 3 2 4 4 2 2 2 3" xfId="18917" xr:uid="{00000000-0005-0000-0000-0000C6490000}"/>
    <cellStyle name="Heading 3 2 4 4 2 2 2 3 2" xfId="18918" xr:uid="{00000000-0005-0000-0000-0000C7490000}"/>
    <cellStyle name="Heading 3 2 4 4 2 2 2 4" xfId="18919" xr:uid="{00000000-0005-0000-0000-0000C8490000}"/>
    <cellStyle name="Heading 3 2 4 4 2 2 2 4 2" xfId="18920" xr:uid="{00000000-0005-0000-0000-0000C9490000}"/>
    <cellStyle name="Heading 3 2 4 4 2 2 2 5" xfId="18921" xr:uid="{00000000-0005-0000-0000-0000CA490000}"/>
    <cellStyle name="Heading 3 2 4 4 2 2 2 6" xfId="18922" xr:uid="{00000000-0005-0000-0000-0000CB490000}"/>
    <cellStyle name="Heading 3 2 4 4 2 2 2 7" xfId="18923" xr:uid="{00000000-0005-0000-0000-0000CC490000}"/>
    <cellStyle name="Heading 3 2 4 4 2 2 3" xfId="18924" xr:uid="{00000000-0005-0000-0000-0000CD490000}"/>
    <cellStyle name="Heading 3 2 4 4 2 2 3 2" xfId="18925" xr:uid="{00000000-0005-0000-0000-0000CE490000}"/>
    <cellStyle name="Heading 3 2 4 4 2 2 3 2 2" xfId="18926" xr:uid="{00000000-0005-0000-0000-0000CF490000}"/>
    <cellStyle name="Heading 3 2 4 4 2 2 3 3" xfId="18927" xr:uid="{00000000-0005-0000-0000-0000D0490000}"/>
    <cellStyle name="Heading 3 2 4 4 2 2 3 3 2" xfId="18928" xr:uid="{00000000-0005-0000-0000-0000D1490000}"/>
    <cellStyle name="Heading 3 2 4 4 2 2 3 4" xfId="18929" xr:uid="{00000000-0005-0000-0000-0000D2490000}"/>
    <cellStyle name="Heading 3 2 4 4 2 2 3 4 2" xfId="18930" xr:uid="{00000000-0005-0000-0000-0000D3490000}"/>
    <cellStyle name="Heading 3 2 4 4 2 2 3 5" xfId="18931" xr:uid="{00000000-0005-0000-0000-0000D4490000}"/>
    <cellStyle name="Heading 3 2 4 4 2 2 3 6" xfId="18932" xr:uid="{00000000-0005-0000-0000-0000D5490000}"/>
    <cellStyle name="Heading 3 2 4 4 2 2 3 7" xfId="18933" xr:uid="{00000000-0005-0000-0000-0000D6490000}"/>
    <cellStyle name="Heading 3 2 4 4 2 2 4" xfId="18934" xr:uid="{00000000-0005-0000-0000-0000D7490000}"/>
    <cellStyle name="Heading 3 2 4 4 2 2 4 2" xfId="18935" xr:uid="{00000000-0005-0000-0000-0000D8490000}"/>
    <cellStyle name="Heading 3 2 4 4 2 2 4 2 2" xfId="18936" xr:uid="{00000000-0005-0000-0000-0000D9490000}"/>
    <cellStyle name="Heading 3 2 4 4 2 2 4 3" xfId="18937" xr:uid="{00000000-0005-0000-0000-0000DA490000}"/>
    <cellStyle name="Heading 3 2 4 4 2 2 4 3 2" xfId="18938" xr:uid="{00000000-0005-0000-0000-0000DB490000}"/>
    <cellStyle name="Heading 3 2 4 4 2 2 4 4" xfId="18939" xr:uid="{00000000-0005-0000-0000-0000DC490000}"/>
    <cellStyle name="Heading 3 2 4 4 2 2 4 5" xfId="18940" xr:uid="{00000000-0005-0000-0000-0000DD490000}"/>
    <cellStyle name="Heading 3 2 4 4 2 2 4 6" xfId="18941" xr:uid="{00000000-0005-0000-0000-0000DE490000}"/>
    <cellStyle name="Heading 3 2 4 4 2 2 5" xfId="18942" xr:uid="{00000000-0005-0000-0000-0000DF490000}"/>
    <cellStyle name="Heading 3 2 4 4 2 2 5 2" xfId="18943" xr:uid="{00000000-0005-0000-0000-0000E0490000}"/>
    <cellStyle name="Heading 3 2 4 4 2 3" xfId="18944" xr:uid="{00000000-0005-0000-0000-0000E1490000}"/>
    <cellStyle name="Heading 3 2 4 4 2 3 2" xfId="18945" xr:uid="{00000000-0005-0000-0000-0000E2490000}"/>
    <cellStyle name="Heading 3 2 4 4 2 3 2 2" xfId="18946" xr:uid="{00000000-0005-0000-0000-0000E3490000}"/>
    <cellStyle name="Heading 3 2 4 4 2 3 3" xfId="18947" xr:uid="{00000000-0005-0000-0000-0000E4490000}"/>
    <cellStyle name="Heading 3 2 4 4 2 3 3 2" xfId="18948" xr:uid="{00000000-0005-0000-0000-0000E5490000}"/>
    <cellStyle name="Heading 3 2 4 4 2 3 4" xfId="18949" xr:uid="{00000000-0005-0000-0000-0000E6490000}"/>
    <cellStyle name="Heading 3 2 4 4 2 3 4 2" xfId="18950" xr:uid="{00000000-0005-0000-0000-0000E7490000}"/>
    <cellStyle name="Heading 3 2 4 4 2 3 5" xfId="18951" xr:uid="{00000000-0005-0000-0000-0000E8490000}"/>
    <cellStyle name="Heading 3 2 4 4 2 3 6" xfId="18952" xr:uid="{00000000-0005-0000-0000-0000E9490000}"/>
    <cellStyle name="Heading 3 2 4 4 2 3 7" xfId="18953" xr:uid="{00000000-0005-0000-0000-0000EA490000}"/>
    <cellStyle name="Heading 3 2 4 4 2 4" xfId="18954" xr:uid="{00000000-0005-0000-0000-0000EB490000}"/>
    <cellStyle name="Heading 3 2 4 4 2 4 2" xfId="18955" xr:uid="{00000000-0005-0000-0000-0000EC490000}"/>
    <cellStyle name="Heading 3 2 4 4 2 4 2 2" xfId="18956" xr:uid="{00000000-0005-0000-0000-0000ED490000}"/>
    <cellStyle name="Heading 3 2 4 4 2 4 3" xfId="18957" xr:uid="{00000000-0005-0000-0000-0000EE490000}"/>
    <cellStyle name="Heading 3 2 4 4 2 4 3 2" xfId="18958" xr:uid="{00000000-0005-0000-0000-0000EF490000}"/>
    <cellStyle name="Heading 3 2 4 4 2 4 4" xfId="18959" xr:uid="{00000000-0005-0000-0000-0000F0490000}"/>
    <cellStyle name="Heading 3 2 4 4 2 4 4 2" xfId="18960" xr:uid="{00000000-0005-0000-0000-0000F1490000}"/>
    <cellStyle name="Heading 3 2 4 4 2 4 5" xfId="18961" xr:uid="{00000000-0005-0000-0000-0000F2490000}"/>
    <cellStyle name="Heading 3 2 4 4 2 4 6" xfId="18962" xr:uid="{00000000-0005-0000-0000-0000F3490000}"/>
    <cellStyle name="Heading 3 2 4 4 2 4 7" xfId="18963" xr:uid="{00000000-0005-0000-0000-0000F4490000}"/>
    <cellStyle name="Heading 3 2 4 4 2 5" xfId="18964" xr:uid="{00000000-0005-0000-0000-0000F5490000}"/>
    <cellStyle name="Heading 3 2 4 4 2 5 2" xfId="18965" xr:uid="{00000000-0005-0000-0000-0000F6490000}"/>
    <cellStyle name="Heading 3 2 4 4 2 5 2 2" xfId="18966" xr:uid="{00000000-0005-0000-0000-0000F7490000}"/>
    <cellStyle name="Heading 3 2 4 4 2 5 3" xfId="18967" xr:uid="{00000000-0005-0000-0000-0000F8490000}"/>
    <cellStyle name="Heading 3 2 4 4 2 5 3 2" xfId="18968" xr:uid="{00000000-0005-0000-0000-0000F9490000}"/>
    <cellStyle name="Heading 3 2 4 4 2 5 4" xfId="18969" xr:uid="{00000000-0005-0000-0000-0000FA490000}"/>
    <cellStyle name="Heading 3 2 4 4 2 5 5" xfId="18970" xr:uid="{00000000-0005-0000-0000-0000FB490000}"/>
    <cellStyle name="Heading 3 2 4 4 2 5 6" xfId="18971" xr:uid="{00000000-0005-0000-0000-0000FC490000}"/>
    <cellStyle name="Heading 3 2 4 4 2 6" xfId="18972" xr:uid="{00000000-0005-0000-0000-0000FD490000}"/>
    <cellStyle name="Heading 3 2 4 4 2 6 2" xfId="18973" xr:uid="{00000000-0005-0000-0000-0000FE490000}"/>
    <cellStyle name="Heading 3 2 4 4 3" xfId="18974" xr:uid="{00000000-0005-0000-0000-0000FF490000}"/>
    <cellStyle name="Heading 3 2 4 4 3 2" xfId="18975" xr:uid="{00000000-0005-0000-0000-0000004A0000}"/>
    <cellStyle name="Heading 3 2 4 4 3 2 2" xfId="18976" xr:uid="{00000000-0005-0000-0000-0000014A0000}"/>
    <cellStyle name="Heading 3 2 4 4 3 2 2 2" xfId="18977" xr:uid="{00000000-0005-0000-0000-0000024A0000}"/>
    <cellStyle name="Heading 3 2 4 4 3 2 2 2 2" xfId="18978" xr:uid="{00000000-0005-0000-0000-0000034A0000}"/>
    <cellStyle name="Heading 3 2 4 4 3 2 2 3" xfId="18979" xr:uid="{00000000-0005-0000-0000-0000044A0000}"/>
    <cellStyle name="Heading 3 2 4 4 3 2 2 3 2" xfId="18980" xr:uid="{00000000-0005-0000-0000-0000054A0000}"/>
    <cellStyle name="Heading 3 2 4 4 3 2 2 4" xfId="18981" xr:uid="{00000000-0005-0000-0000-0000064A0000}"/>
    <cellStyle name="Heading 3 2 4 4 3 2 2 4 2" xfId="18982" xr:uid="{00000000-0005-0000-0000-0000074A0000}"/>
    <cellStyle name="Heading 3 2 4 4 3 2 2 5" xfId="18983" xr:uid="{00000000-0005-0000-0000-0000084A0000}"/>
    <cellStyle name="Heading 3 2 4 4 3 2 2 6" xfId="18984" xr:uid="{00000000-0005-0000-0000-0000094A0000}"/>
    <cellStyle name="Heading 3 2 4 4 3 2 2 7" xfId="18985" xr:uid="{00000000-0005-0000-0000-00000A4A0000}"/>
    <cellStyle name="Heading 3 2 4 4 3 2 3" xfId="18986" xr:uid="{00000000-0005-0000-0000-00000B4A0000}"/>
    <cellStyle name="Heading 3 2 4 4 3 2 3 2" xfId="18987" xr:uid="{00000000-0005-0000-0000-00000C4A0000}"/>
    <cellStyle name="Heading 3 2 4 4 3 2 3 2 2" xfId="18988" xr:uid="{00000000-0005-0000-0000-00000D4A0000}"/>
    <cellStyle name="Heading 3 2 4 4 3 2 3 3" xfId="18989" xr:uid="{00000000-0005-0000-0000-00000E4A0000}"/>
    <cellStyle name="Heading 3 2 4 4 3 2 3 3 2" xfId="18990" xr:uid="{00000000-0005-0000-0000-00000F4A0000}"/>
    <cellStyle name="Heading 3 2 4 4 3 2 3 4" xfId="18991" xr:uid="{00000000-0005-0000-0000-0000104A0000}"/>
    <cellStyle name="Heading 3 2 4 4 3 2 3 4 2" xfId="18992" xr:uid="{00000000-0005-0000-0000-0000114A0000}"/>
    <cellStyle name="Heading 3 2 4 4 3 2 3 5" xfId="18993" xr:uid="{00000000-0005-0000-0000-0000124A0000}"/>
    <cellStyle name="Heading 3 2 4 4 3 2 3 6" xfId="18994" xr:uid="{00000000-0005-0000-0000-0000134A0000}"/>
    <cellStyle name="Heading 3 2 4 4 3 2 3 7" xfId="18995" xr:uid="{00000000-0005-0000-0000-0000144A0000}"/>
    <cellStyle name="Heading 3 2 4 4 3 2 4" xfId="18996" xr:uid="{00000000-0005-0000-0000-0000154A0000}"/>
    <cellStyle name="Heading 3 2 4 4 3 2 4 2" xfId="18997" xr:uid="{00000000-0005-0000-0000-0000164A0000}"/>
    <cellStyle name="Heading 3 2 4 4 3 2 4 2 2" xfId="18998" xr:uid="{00000000-0005-0000-0000-0000174A0000}"/>
    <cellStyle name="Heading 3 2 4 4 3 2 4 3" xfId="18999" xr:uid="{00000000-0005-0000-0000-0000184A0000}"/>
    <cellStyle name="Heading 3 2 4 4 3 2 4 3 2" xfId="19000" xr:uid="{00000000-0005-0000-0000-0000194A0000}"/>
    <cellStyle name="Heading 3 2 4 4 3 2 4 4" xfId="19001" xr:uid="{00000000-0005-0000-0000-00001A4A0000}"/>
    <cellStyle name="Heading 3 2 4 4 3 2 4 5" xfId="19002" xr:uid="{00000000-0005-0000-0000-00001B4A0000}"/>
    <cellStyle name="Heading 3 2 4 4 3 2 4 6" xfId="19003" xr:uid="{00000000-0005-0000-0000-00001C4A0000}"/>
    <cellStyle name="Heading 3 2 4 4 3 2 5" xfId="19004" xr:uid="{00000000-0005-0000-0000-00001D4A0000}"/>
    <cellStyle name="Heading 3 2 4 4 3 2 5 2" xfId="19005" xr:uid="{00000000-0005-0000-0000-00001E4A0000}"/>
    <cellStyle name="Heading 3 2 4 4 3 3" xfId="19006" xr:uid="{00000000-0005-0000-0000-00001F4A0000}"/>
    <cellStyle name="Heading 3 2 4 4 3 3 2" xfId="19007" xr:uid="{00000000-0005-0000-0000-0000204A0000}"/>
    <cellStyle name="Heading 3 2 4 4 3 3 2 2" xfId="19008" xr:uid="{00000000-0005-0000-0000-0000214A0000}"/>
    <cellStyle name="Heading 3 2 4 4 3 3 3" xfId="19009" xr:uid="{00000000-0005-0000-0000-0000224A0000}"/>
    <cellStyle name="Heading 3 2 4 4 3 3 3 2" xfId="19010" xr:uid="{00000000-0005-0000-0000-0000234A0000}"/>
    <cellStyle name="Heading 3 2 4 4 3 3 4" xfId="19011" xr:uid="{00000000-0005-0000-0000-0000244A0000}"/>
    <cellStyle name="Heading 3 2 4 4 3 3 4 2" xfId="19012" xr:uid="{00000000-0005-0000-0000-0000254A0000}"/>
    <cellStyle name="Heading 3 2 4 4 3 3 5" xfId="19013" xr:uid="{00000000-0005-0000-0000-0000264A0000}"/>
    <cellStyle name="Heading 3 2 4 4 3 3 6" xfId="19014" xr:uid="{00000000-0005-0000-0000-0000274A0000}"/>
    <cellStyle name="Heading 3 2 4 4 3 3 7" xfId="19015" xr:uid="{00000000-0005-0000-0000-0000284A0000}"/>
    <cellStyle name="Heading 3 2 4 4 3 4" xfId="19016" xr:uid="{00000000-0005-0000-0000-0000294A0000}"/>
    <cellStyle name="Heading 3 2 4 4 3 4 2" xfId="19017" xr:uid="{00000000-0005-0000-0000-00002A4A0000}"/>
    <cellStyle name="Heading 3 2 4 4 3 4 2 2" xfId="19018" xr:uid="{00000000-0005-0000-0000-00002B4A0000}"/>
    <cellStyle name="Heading 3 2 4 4 3 4 3" xfId="19019" xr:uid="{00000000-0005-0000-0000-00002C4A0000}"/>
    <cellStyle name="Heading 3 2 4 4 3 4 3 2" xfId="19020" xr:uid="{00000000-0005-0000-0000-00002D4A0000}"/>
    <cellStyle name="Heading 3 2 4 4 3 4 4" xfId="19021" xr:uid="{00000000-0005-0000-0000-00002E4A0000}"/>
    <cellStyle name="Heading 3 2 4 4 3 4 4 2" xfId="19022" xr:uid="{00000000-0005-0000-0000-00002F4A0000}"/>
    <cellStyle name="Heading 3 2 4 4 3 4 5" xfId="19023" xr:uid="{00000000-0005-0000-0000-0000304A0000}"/>
    <cellStyle name="Heading 3 2 4 4 3 4 6" xfId="19024" xr:uid="{00000000-0005-0000-0000-0000314A0000}"/>
    <cellStyle name="Heading 3 2 4 4 3 4 7" xfId="19025" xr:uid="{00000000-0005-0000-0000-0000324A0000}"/>
    <cellStyle name="Heading 3 2 4 4 3 5" xfId="19026" xr:uid="{00000000-0005-0000-0000-0000334A0000}"/>
    <cellStyle name="Heading 3 2 4 4 3 5 2" xfId="19027" xr:uid="{00000000-0005-0000-0000-0000344A0000}"/>
    <cellStyle name="Heading 3 2 4 4 3 5 2 2" xfId="19028" xr:uid="{00000000-0005-0000-0000-0000354A0000}"/>
    <cellStyle name="Heading 3 2 4 4 3 5 3" xfId="19029" xr:uid="{00000000-0005-0000-0000-0000364A0000}"/>
    <cellStyle name="Heading 3 2 4 4 3 5 3 2" xfId="19030" xr:uid="{00000000-0005-0000-0000-0000374A0000}"/>
    <cellStyle name="Heading 3 2 4 4 3 5 4" xfId="19031" xr:uid="{00000000-0005-0000-0000-0000384A0000}"/>
    <cellStyle name="Heading 3 2 4 4 3 5 5" xfId="19032" xr:uid="{00000000-0005-0000-0000-0000394A0000}"/>
    <cellStyle name="Heading 3 2 4 4 3 5 6" xfId="19033" xr:uid="{00000000-0005-0000-0000-00003A4A0000}"/>
    <cellStyle name="Heading 3 2 4 4 3 6" xfId="19034" xr:uid="{00000000-0005-0000-0000-00003B4A0000}"/>
    <cellStyle name="Heading 3 2 4 4 3 6 2" xfId="19035" xr:uid="{00000000-0005-0000-0000-00003C4A0000}"/>
    <cellStyle name="Heading 3 2 4 4 4" xfId="19036" xr:uid="{00000000-0005-0000-0000-00003D4A0000}"/>
    <cellStyle name="Heading 3 2 4 4 4 2" xfId="19037" xr:uid="{00000000-0005-0000-0000-00003E4A0000}"/>
    <cellStyle name="Heading 3 2 4 4 4 2 2" xfId="19038" xr:uid="{00000000-0005-0000-0000-00003F4A0000}"/>
    <cellStyle name="Heading 3 2 4 4 4 2 2 2" xfId="19039" xr:uid="{00000000-0005-0000-0000-0000404A0000}"/>
    <cellStyle name="Heading 3 2 4 4 4 2 2 2 2" xfId="19040" xr:uid="{00000000-0005-0000-0000-0000414A0000}"/>
    <cellStyle name="Heading 3 2 4 4 4 2 2 3" xfId="19041" xr:uid="{00000000-0005-0000-0000-0000424A0000}"/>
    <cellStyle name="Heading 3 2 4 4 4 2 2 3 2" xfId="19042" xr:uid="{00000000-0005-0000-0000-0000434A0000}"/>
    <cellStyle name="Heading 3 2 4 4 4 2 2 4" xfId="19043" xr:uid="{00000000-0005-0000-0000-0000444A0000}"/>
    <cellStyle name="Heading 3 2 4 4 4 2 2 4 2" xfId="19044" xr:uid="{00000000-0005-0000-0000-0000454A0000}"/>
    <cellStyle name="Heading 3 2 4 4 4 2 2 5" xfId="19045" xr:uid="{00000000-0005-0000-0000-0000464A0000}"/>
    <cellStyle name="Heading 3 2 4 4 4 2 2 6" xfId="19046" xr:uid="{00000000-0005-0000-0000-0000474A0000}"/>
    <cellStyle name="Heading 3 2 4 4 4 2 2 7" xfId="19047" xr:uid="{00000000-0005-0000-0000-0000484A0000}"/>
    <cellStyle name="Heading 3 2 4 4 4 2 3" xfId="19048" xr:uid="{00000000-0005-0000-0000-0000494A0000}"/>
    <cellStyle name="Heading 3 2 4 4 4 2 3 2" xfId="19049" xr:uid="{00000000-0005-0000-0000-00004A4A0000}"/>
    <cellStyle name="Heading 3 2 4 4 4 2 3 2 2" xfId="19050" xr:uid="{00000000-0005-0000-0000-00004B4A0000}"/>
    <cellStyle name="Heading 3 2 4 4 4 2 3 3" xfId="19051" xr:uid="{00000000-0005-0000-0000-00004C4A0000}"/>
    <cellStyle name="Heading 3 2 4 4 4 2 3 3 2" xfId="19052" xr:uid="{00000000-0005-0000-0000-00004D4A0000}"/>
    <cellStyle name="Heading 3 2 4 4 4 2 3 4" xfId="19053" xr:uid="{00000000-0005-0000-0000-00004E4A0000}"/>
    <cellStyle name="Heading 3 2 4 4 4 2 3 4 2" xfId="19054" xr:uid="{00000000-0005-0000-0000-00004F4A0000}"/>
    <cellStyle name="Heading 3 2 4 4 4 2 3 5" xfId="19055" xr:uid="{00000000-0005-0000-0000-0000504A0000}"/>
    <cellStyle name="Heading 3 2 4 4 4 2 3 6" xfId="19056" xr:uid="{00000000-0005-0000-0000-0000514A0000}"/>
    <cellStyle name="Heading 3 2 4 4 4 2 3 7" xfId="19057" xr:uid="{00000000-0005-0000-0000-0000524A0000}"/>
    <cellStyle name="Heading 3 2 4 4 4 2 4" xfId="19058" xr:uid="{00000000-0005-0000-0000-0000534A0000}"/>
    <cellStyle name="Heading 3 2 4 4 4 2 4 2" xfId="19059" xr:uid="{00000000-0005-0000-0000-0000544A0000}"/>
    <cellStyle name="Heading 3 2 4 4 4 2 4 2 2" xfId="19060" xr:uid="{00000000-0005-0000-0000-0000554A0000}"/>
    <cellStyle name="Heading 3 2 4 4 4 2 4 3" xfId="19061" xr:uid="{00000000-0005-0000-0000-0000564A0000}"/>
    <cellStyle name="Heading 3 2 4 4 4 2 4 3 2" xfId="19062" xr:uid="{00000000-0005-0000-0000-0000574A0000}"/>
    <cellStyle name="Heading 3 2 4 4 4 2 4 4" xfId="19063" xr:uid="{00000000-0005-0000-0000-0000584A0000}"/>
    <cellStyle name="Heading 3 2 4 4 4 2 4 5" xfId="19064" xr:uid="{00000000-0005-0000-0000-0000594A0000}"/>
    <cellStyle name="Heading 3 2 4 4 4 2 4 6" xfId="19065" xr:uid="{00000000-0005-0000-0000-00005A4A0000}"/>
    <cellStyle name="Heading 3 2 4 4 4 2 5" xfId="19066" xr:uid="{00000000-0005-0000-0000-00005B4A0000}"/>
    <cellStyle name="Heading 3 2 4 4 4 2 5 2" xfId="19067" xr:uid="{00000000-0005-0000-0000-00005C4A0000}"/>
    <cellStyle name="Heading 3 2 4 4 4 3" xfId="19068" xr:uid="{00000000-0005-0000-0000-00005D4A0000}"/>
    <cellStyle name="Heading 3 2 4 4 4 3 2" xfId="19069" xr:uid="{00000000-0005-0000-0000-00005E4A0000}"/>
    <cellStyle name="Heading 3 2 4 4 4 3 2 2" xfId="19070" xr:uid="{00000000-0005-0000-0000-00005F4A0000}"/>
    <cellStyle name="Heading 3 2 4 4 4 3 3" xfId="19071" xr:uid="{00000000-0005-0000-0000-0000604A0000}"/>
    <cellStyle name="Heading 3 2 4 4 4 3 3 2" xfId="19072" xr:uid="{00000000-0005-0000-0000-0000614A0000}"/>
    <cellStyle name="Heading 3 2 4 4 4 3 4" xfId="19073" xr:uid="{00000000-0005-0000-0000-0000624A0000}"/>
    <cellStyle name="Heading 3 2 4 4 4 3 4 2" xfId="19074" xr:uid="{00000000-0005-0000-0000-0000634A0000}"/>
    <cellStyle name="Heading 3 2 4 4 4 3 5" xfId="19075" xr:uid="{00000000-0005-0000-0000-0000644A0000}"/>
    <cellStyle name="Heading 3 2 4 4 4 3 6" xfId="19076" xr:uid="{00000000-0005-0000-0000-0000654A0000}"/>
    <cellStyle name="Heading 3 2 4 4 4 3 7" xfId="19077" xr:uid="{00000000-0005-0000-0000-0000664A0000}"/>
    <cellStyle name="Heading 3 2 4 4 4 4" xfId="19078" xr:uid="{00000000-0005-0000-0000-0000674A0000}"/>
    <cellStyle name="Heading 3 2 4 4 4 4 2" xfId="19079" xr:uid="{00000000-0005-0000-0000-0000684A0000}"/>
    <cellStyle name="Heading 3 2 4 4 4 4 2 2" xfId="19080" xr:uid="{00000000-0005-0000-0000-0000694A0000}"/>
    <cellStyle name="Heading 3 2 4 4 4 4 3" xfId="19081" xr:uid="{00000000-0005-0000-0000-00006A4A0000}"/>
    <cellStyle name="Heading 3 2 4 4 4 4 3 2" xfId="19082" xr:uid="{00000000-0005-0000-0000-00006B4A0000}"/>
    <cellStyle name="Heading 3 2 4 4 4 4 4" xfId="19083" xr:uid="{00000000-0005-0000-0000-00006C4A0000}"/>
    <cellStyle name="Heading 3 2 4 4 4 4 4 2" xfId="19084" xr:uid="{00000000-0005-0000-0000-00006D4A0000}"/>
    <cellStyle name="Heading 3 2 4 4 4 4 5" xfId="19085" xr:uid="{00000000-0005-0000-0000-00006E4A0000}"/>
    <cellStyle name="Heading 3 2 4 4 4 4 6" xfId="19086" xr:uid="{00000000-0005-0000-0000-00006F4A0000}"/>
    <cellStyle name="Heading 3 2 4 4 4 4 7" xfId="19087" xr:uid="{00000000-0005-0000-0000-0000704A0000}"/>
    <cellStyle name="Heading 3 2 4 4 4 5" xfId="19088" xr:uid="{00000000-0005-0000-0000-0000714A0000}"/>
    <cellStyle name="Heading 3 2 4 4 4 5 2" xfId="19089" xr:uid="{00000000-0005-0000-0000-0000724A0000}"/>
    <cellStyle name="Heading 3 2 4 4 4 5 2 2" xfId="19090" xr:uid="{00000000-0005-0000-0000-0000734A0000}"/>
    <cellStyle name="Heading 3 2 4 4 4 5 3" xfId="19091" xr:uid="{00000000-0005-0000-0000-0000744A0000}"/>
    <cellStyle name="Heading 3 2 4 4 4 5 3 2" xfId="19092" xr:uid="{00000000-0005-0000-0000-0000754A0000}"/>
    <cellStyle name="Heading 3 2 4 4 4 5 4" xfId="19093" xr:uid="{00000000-0005-0000-0000-0000764A0000}"/>
    <cellStyle name="Heading 3 2 4 4 4 5 5" xfId="19094" xr:uid="{00000000-0005-0000-0000-0000774A0000}"/>
    <cellStyle name="Heading 3 2 4 4 4 5 6" xfId="19095" xr:uid="{00000000-0005-0000-0000-0000784A0000}"/>
    <cellStyle name="Heading 3 2 4 4 4 6" xfId="19096" xr:uid="{00000000-0005-0000-0000-0000794A0000}"/>
    <cellStyle name="Heading 3 2 4 4 4 6 2" xfId="19097" xr:uid="{00000000-0005-0000-0000-00007A4A0000}"/>
    <cellStyle name="Heading 3 2 4 4 5" xfId="19098" xr:uid="{00000000-0005-0000-0000-00007B4A0000}"/>
    <cellStyle name="Heading 3 2 4 4 5 2" xfId="19099" xr:uid="{00000000-0005-0000-0000-00007C4A0000}"/>
    <cellStyle name="Heading 3 2 4 4 5 2 2" xfId="19100" xr:uid="{00000000-0005-0000-0000-00007D4A0000}"/>
    <cellStyle name="Heading 3 2 4 4 5 2 2 2" xfId="19101" xr:uid="{00000000-0005-0000-0000-00007E4A0000}"/>
    <cellStyle name="Heading 3 2 4 4 5 2 2 2 2" xfId="19102" xr:uid="{00000000-0005-0000-0000-00007F4A0000}"/>
    <cellStyle name="Heading 3 2 4 4 5 2 2 3" xfId="19103" xr:uid="{00000000-0005-0000-0000-0000804A0000}"/>
    <cellStyle name="Heading 3 2 4 4 5 2 2 3 2" xfId="19104" xr:uid="{00000000-0005-0000-0000-0000814A0000}"/>
    <cellStyle name="Heading 3 2 4 4 5 2 2 4" xfId="19105" xr:uid="{00000000-0005-0000-0000-0000824A0000}"/>
    <cellStyle name="Heading 3 2 4 4 5 2 2 4 2" xfId="19106" xr:uid="{00000000-0005-0000-0000-0000834A0000}"/>
    <cellStyle name="Heading 3 2 4 4 5 2 2 5" xfId="19107" xr:uid="{00000000-0005-0000-0000-0000844A0000}"/>
    <cellStyle name="Heading 3 2 4 4 5 2 2 6" xfId="19108" xr:uid="{00000000-0005-0000-0000-0000854A0000}"/>
    <cellStyle name="Heading 3 2 4 4 5 2 2 7" xfId="19109" xr:uid="{00000000-0005-0000-0000-0000864A0000}"/>
    <cellStyle name="Heading 3 2 4 4 5 2 3" xfId="19110" xr:uid="{00000000-0005-0000-0000-0000874A0000}"/>
    <cellStyle name="Heading 3 2 4 4 5 2 3 2" xfId="19111" xr:uid="{00000000-0005-0000-0000-0000884A0000}"/>
    <cellStyle name="Heading 3 2 4 4 5 2 3 2 2" xfId="19112" xr:uid="{00000000-0005-0000-0000-0000894A0000}"/>
    <cellStyle name="Heading 3 2 4 4 5 2 3 3" xfId="19113" xr:uid="{00000000-0005-0000-0000-00008A4A0000}"/>
    <cellStyle name="Heading 3 2 4 4 5 2 3 3 2" xfId="19114" xr:uid="{00000000-0005-0000-0000-00008B4A0000}"/>
    <cellStyle name="Heading 3 2 4 4 5 2 3 4" xfId="19115" xr:uid="{00000000-0005-0000-0000-00008C4A0000}"/>
    <cellStyle name="Heading 3 2 4 4 5 2 3 4 2" xfId="19116" xr:uid="{00000000-0005-0000-0000-00008D4A0000}"/>
    <cellStyle name="Heading 3 2 4 4 5 2 3 5" xfId="19117" xr:uid="{00000000-0005-0000-0000-00008E4A0000}"/>
    <cellStyle name="Heading 3 2 4 4 5 2 3 6" xfId="19118" xr:uid="{00000000-0005-0000-0000-00008F4A0000}"/>
    <cellStyle name="Heading 3 2 4 4 5 2 3 7" xfId="19119" xr:uid="{00000000-0005-0000-0000-0000904A0000}"/>
    <cellStyle name="Heading 3 2 4 4 5 2 4" xfId="19120" xr:uid="{00000000-0005-0000-0000-0000914A0000}"/>
    <cellStyle name="Heading 3 2 4 4 5 2 4 2" xfId="19121" xr:uid="{00000000-0005-0000-0000-0000924A0000}"/>
    <cellStyle name="Heading 3 2 4 4 5 2 4 2 2" xfId="19122" xr:uid="{00000000-0005-0000-0000-0000934A0000}"/>
    <cellStyle name="Heading 3 2 4 4 5 2 4 3" xfId="19123" xr:uid="{00000000-0005-0000-0000-0000944A0000}"/>
    <cellStyle name="Heading 3 2 4 4 5 2 4 3 2" xfId="19124" xr:uid="{00000000-0005-0000-0000-0000954A0000}"/>
    <cellStyle name="Heading 3 2 4 4 5 2 4 4" xfId="19125" xr:uid="{00000000-0005-0000-0000-0000964A0000}"/>
    <cellStyle name="Heading 3 2 4 4 5 2 4 5" xfId="19126" xr:uid="{00000000-0005-0000-0000-0000974A0000}"/>
    <cellStyle name="Heading 3 2 4 4 5 2 4 6" xfId="19127" xr:uid="{00000000-0005-0000-0000-0000984A0000}"/>
    <cellStyle name="Heading 3 2 4 4 5 2 5" xfId="19128" xr:uid="{00000000-0005-0000-0000-0000994A0000}"/>
    <cellStyle name="Heading 3 2 4 4 5 2 5 2" xfId="19129" xr:uid="{00000000-0005-0000-0000-00009A4A0000}"/>
    <cellStyle name="Heading 3 2 4 4 5 3" xfId="19130" xr:uid="{00000000-0005-0000-0000-00009B4A0000}"/>
    <cellStyle name="Heading 3 2 4 4 5 3 2" xfId="19131" xr:uid="{00000000-0005-0000-0000-00009C4A0000}"/>
    <cellStyle name="Heading 3 2 4 4 5 3 2 2" xfId="19132" xr:uid="{00000000-0005-0000-0000-00009D4A0000}"/>
    <cellStyle name="Heading 3 2 4 4 5 3 3" xfId="19133" xr:uid="{00000000-0005-0000-0000-00009E4A0000}"/>
    <cellStyle name="Heading 3 2 4 4 5 3 3 2" xfId="19134" xr:uid="{00000000-0005-0000-0000-00009F4A0000}"/>
    <cellStyle name="Heading 3 2 4 4 5 3 4" xfId="19135" xr:uid="{00000000-0005-0000-0000-0000A04A0000}"/>
    <cellStyle name="Heading 3 2 4 4 5 3 4 2" xfId="19136" xr:uid="{00000000-0005-0000-0000-0000A14A0000}"/>
    <cellStyle name="Heading 3 2 4 4 5 3 5" xfId="19137" xr:uid="{00000000-0005-0000-0000-0000A24A0000}"/>
    <cellStyle name="Heading 3 2 4 4 5 3 6" xfId="19138" xr:uid="{00000000-0005-0000-0000-0000A34A0000}"/>
    <cellStyle name="Heading 3 2 4 4 5 3 7" xfId="19139" xr:uid="{00000000-0005-0000-0000-0000A44A0000}"/>
    <cellStyle name="Heading 3 2 4 4 5 4" xfId="19140" xr:uid="{00000000-0005-0000-0000-0000A54A0000}"/>
    <cellStyle name="Heading 3 2 4 4 5 4 2" xfId="19141" xr:uid="{00000000-0005-0000-0000-0000A64A0000}"/>
    <cellStyle name="Heading 3 2 4 4 5 4 2 2" xfId="19142" xr:uid="{00000000-0005-0000-0000-0000A74A0000}"/>
    <cellStyle name="Heading 3 2 4 4 5 4 3" xfId="19143" xr:uid="{00000000-0005-0000-0000-0000A84A0000}"/>
    <cellStyle name="Heading 3 2 4 4 5 4 3 2" xfId="19144" xr:uid="{00000000-0005-0000-0000-0000A94A0000}"/>
    <cellStyle name="Heading 3 2 4 4 5 4 4" xfId="19145" xr:uid="{00000000-0005-0000-0000-0000AA4A0000}"/>
    <cellStyle name="Heading 3 2 4 4 5 4 4 2" xfId="19146" xr:uid="{00000000-0005-0000-0000-0000AB4A0000}"/>
    <cellStyle name="Heading 3 2 4 4 5 4 5" xfId="19147" xr:uid="{00000000-0005-0000-0000-0000AC4A0000}"/>
    <cellStyle name="Heading 3 2 4 4 5 4 6" xfId="19148" xr:uid="{00000000-0005-0000-0000-0000AD4A0000}"/>
    <cellStyle name="Heading 3 2 4 4 5 4 7" xfId="19149" xr:uid="{00000000-0005-0000-0000-0000AE4A0000}"/>
    <cellStyle name="Heading 3 2 4 4 5 5" xfId="19150" xr:uid="{00000000-0005-0000-0000-0000AF4A0000}"/>
    <cellStyle name="Heading 3 2 4 4 5 5 2" xfId="19151" xr:uid="{00000000-0005-0000-0000-0000B04A0000}"/>
    <cellStyle name="Heading 3 2 4 4 5 5 2 2" xfId="19152" xr:uid="{00000000-0005-0000-0000-0000B14A0000}"/>
    <cellStyle name="Heading 3 2 4 4 5 5 3" xfId="19153" xr:uid="{00000000-0005-0000-0000-0000B24A0000}"/>
    <cellStyle name="Heading 3 2 4 4 5 5 3 2" xfId="19154" xr:uid="{00000000-0005-0000-0000-0000B34A0000}"/>
    <cellStyle name="Heading 3 2 4 4 5 5 4" xfId="19155" xr:uid="{00000000-0005-0000-0000-0000B44A0000}"/>
    <cellStyle name="Heading 3 2 4 4 5 5 5" xfId="19156" xr:uid="{00000000-0005-0000-0000-0000B54A0000}"/>
    <cellStyle name="Heading 3 2 4 4 5 5 6" xfId="19157" xr:uid="{00000000-0005-0000-0000-0000B64A0000}"/>
    <cellStyle name="Heading 3 2 4 4 5 6" xfId="19158" xr:uid="{00000000-0005-0000-0000-0000B74A0000}"/>
    <cellStyle name="Heading 3 2 4 4 5 6 2" xfId="19159" xr:uid="{00000000-0005-0000-0000-0000B84A0000}"/>
    <cellStyle name="Heading 3 2 4 4 6" xfId="19160" xr:uid="{00000000-0005-0000-0000-0000B94A0000}"/>
    <cellStyle name="Heading 3 2 4 4 6 2" xfId="19161" xr:uid="{00000000-0005-0000-0000-0000BA4A0000}"/>
    <cellStyle name="Heading 3 2 4 4 6 2 2" xfId="19162" xr:uid="{00000000-0005-0000-0000-0000BB4A0000}"/>
    <cellStyle name="Heading 3 2 4 4 6 2 2 2" xfId="19163" xr:uid="{00000000-0005-0000-0000-0000BC4A0000}"/>
    <cellStyle name="Heading 3 2 4 4 6 2 2 2 2" xfId="19164" xr:uid="{00000000-0005-0000-0000-0000BD4A0000}"/>
    <cellStyle name="Heading 3 2 4 4 6 2 2 3" xfId="19165" xr:uid="{00000000-0005-0000-0000-0000BE4A0000}"/>
    <cellStyle name="Heading 3 2 4 4 6 2 2 3 2" xfId="19166" xr:uid="{00000000-0005-0000-0000-0000BF4A0000}"/>
    <cellStyle name="Heading 3 2 4 4 6 2 2 4" xfId="19167" xr:uid="{00000000-0005-0000-0000-0000C04A0000}"/>
    <cellStyle name="Heading 3 2 4 4 6 2 2 4 2" xfId="19168" xr:uid="{00000000-0005-0000-0000-0000C14A0000}"/>
    <cellStyle name="Heading 3 2 4 4 6 2 2 5" xfId="19169" xr:uid="{00000000-0005-0000-0000-0000C24A0000}"/>
    <cellStyle name="Heading 3 2 4 4 6 2 2 6" xfId="19170" xr:uid="{00000000-0005-0000-0000-0000C34A0000}"/>
    <cellStyle name="Heading 3 2 4 4 6 2 2 7" xfId="19171" xr:uid="{00000000-0005-0000-0000-0000C44A0000}"/>
    <cellStyle name="Heading 3 2 4 4 6 2 3" xfId="19172" xr:uid="{00000000-0005-0000-0000-0000C54A0000}"/>
    <cellStyle name="Heading 3 2 4 4 6 2 3 2" xfId="19173" xr:uid="{00000000-0005-0000-0000-0000C64A0000}"/>
    <cellStyle name="Heading 3 2 4 4 6 2 3 2 2" xfId="19174" xr:uid="{00000000-0005-0000-0000-0000C74A0000}"/>
    <cellStyle name="Heading 3 2 4 4 6 2 3 3" xfId="19175" xr:uid="{00000000-0005-0000-0000-0000C84A0000}"/>
    <cellStyle name="Heading 3 2 4 4 6 2 3 3 2" xfId="19176" xr:uid="{00000000-0005-0000-0000-0000C94A0000}"/>
    <cellStyle name="Heading 3 2 4 4 6 2 3 4" xfId="19177" xr:uid="{00000000-0005-0000-0000-0000CA4A0000}"/>
    <cellStyle name="Heading 3 2 4 4 6 2 3 4 2" xfId="19178" xr:uid="{00000000-0005-0000-0000-0000CB4A0000}"/>
    <cellStyle name="Heading 3 2 4 4 6 2 3 5" xfId="19179" xr:uid="{00000000-0005-0000-0000-0000CC4A0000}"/>
    <cellStyle name="Heading 3 2 4 4 6 2 3 6" xfId="19180" xr:uid="{00000000-0005-0000-0000-0000CD4A0000}"/>
    <cellStyle name="Heading 3 2 4 4 6 2 3 7" xfId="19181" xr:uid="{00000000-0005-0000-0000-0000CE4A0000}"/>
    <cellStyle name="Heading 3 2 4 4 6 2 4" xfId="19182" xr:uid="{00000000-0005-0000-0000-0000CF4A0000}"/>
    <cellStyle name="Heading 3 2 4 4 6 2 4 2" xfId="19183" xr:uid="{00000000-0005-0000-0000-0000D04A0000}"/>
    <cellStyle name="Heading 3 2 4 4 6 2 4 2 2" xfId="19184" xr:uid="{00000000-0005-0000-0000-0000D14A0000}"/>
    <cellStyle name="Heading 3 2 4 4 6 2 4 3" xfId="19185" xr:uid="{00000000-0005-0000-0000-0000D24A0000}"/>
    <cellStyle name="Heading 3 2 4 4 6 2 4 3 2" xfId="19186" xr:uid="{00000000-0005-0000-0000-0000D34A0000}"/>
    <cellStyle name="Heading 3 2 4 4 6 2 4 4" xfId="19187" xr:uid="{00000000-0005-0000-0000-0000D44A0000}"/>
    <cellStyle name="Heading 3 2 4 4 6 2 4 5" xfId="19188" xr:uid="{00000000-0005-0000-0000-0000D54A0000}"/>
    <cellStyle name="Heading 3 2 4 4 6 2 4 6" xfId="19189" xr:uid="{00000000-0005-0000-0000-0000D64A0000}"/>
    <cellStyle name="Heading 3 2 4 4 6 2 5" xfId="19190" xr:uid="{00000000-0005-0000-0000-0000D74A0000}"/>
    <cellStyle name="Heading 3 2 4 4 6 2 5 2" xfId="19191" xr:uid="{00000000-0005-0000-0000-0000D84A0000}"/>
    <cellStyle name="Heading 3 2 4 4 6 3" xfId="19192" xr:uid="{00000000-0005-0000-0000-0000D94A0000}"/>
    <cellStyle name="Heading 3 2 4 4 6 3 2" xfId="19193" xr:uid="{00000000-0005-0000-0000-0000DA4A0000}"/>
    <cellStyle name="Heading 3 2 4 4 6 3 2 2" xfId="19194" xr:uid="{00000000-0005-0000-0000-0000DB4A0000}"/>
    <cellStyle name="Heading 3 2 4 4 6 3 3" xfId="19195" xr:uid="{00000000-0005-0000-0000-0000DC4A0000}"/>
    <cellStyle name="Heading 3 2 4 4 6 3 3 2" xfId="19196" xr:uid="{00000000-0005-0000-0000-0000DD4A0000}"/>
    <cellStyle name="Heading 3 2 4 4 6 3 4" xfId="19197" xr:uid="{00000000-0005-0000-0000-0000DE4A0000}"/>
    <cellStyle name="Heading 3 2 4 4 6 3 4 2" xfId="19198" xr:uid="{00000000-0005-0000-0000-0000DF4A0000}"/>
    <cellStyle name="Heading 3 2 4 4 6 3 5" xfId="19199" xr:uid="{00000000-0005-0000-0000-0000E04A0000}"/>
    <cellStyle name="Heading 3 2 4 4 6 3 6" xfId="19200" xr:uid="{00000000-0005-0000-0000-0000E14A0000}"/>
    <cellStyle name="Heading 3 2 4 4 6 3 7" xfId="19201" xr:uid="{00000000-0005-0000-0000-0000E24A0000}"/>
    <cellStyle name="Heading 3 2 4 4 6 4" xfId="19202" xr:uid="{00000000-0005-0000-0000-0000E34A0000}"/>
    <cellStyle name="Heading 3 2 4 4 6 4 2" xfId="19203" xr:uid="{00000000-0005-0000-0000-0000E44A0000}"/>
    <cellStyle name="Heading 3 2 4 4 6 4 2 2" xfId="19204" xr:uid="{00000000-0005-0000-0000-0000E54A0000}"/>
    <cellStyle name="Heading 3 2 4 4 6 4 3" xfId="19205" xr:uid="{00000000-0005-0000-0000-0000E64A0000}"/>
    <cellStyle name="Heading 3 2 4 4 6 4 3 2" xfId="19206" xr:uid="{00000000-0005-0000-0000-0000E74A0000}"/>
    <cellStyle name="Heading 3 2 4 4 6 4 4" xfId="19207" xr:uid="{00000000-0005-0000-0000-0000E84A0000}"/>
    <cellStyle name="Heading 3 2 4 4 6 4 4 2" xfId="19208" xr:uid="{00000000-0005-0000-0000-0000E94A0000}"/>
    <cellStyle name="Heading 3 2 4 4 6 4 5" xfId="19209" xr:uid="{00000000-0005-0000-0000-0000EA4A0000}"/>
    <cellStyle name="Heading 3 2 4 4 6 4 6" xfId="19210" xr:uid="{00000000-0005-0000-0000-0000EB4A0000}"/>
    <cellStyle name="Heading 3 2 4 4 6 4 7" xfId="19211" xr:uid="{00000000-0005-0000-0000-0000EC4A0000}"/>
    <cellStyle name="Heading 3 2 4 4 6 5" xfId="19212" xr:uid="{00000000-0005-0000-0000-0000ED4A0000}"/>
    <cellStyle name="Heading 3 2 4 4 6 5 2" xfId="19213" xr:uid="{00000000-0005-0000-0000-0000EE4A0000}"/>
    <cellStyle name="Heading 3 2 4 4 6 5 2 2" xfId="19214" xr:uid="{00000000-0005-0000-0000-0000EF4A0000}"/>
    <cellStyle name="Heading 3 2 4 4 6 5 3" xfId="19215" xr:uid="{00000000-0005-0000-0000-0000F04A0000}"/>
    <cellStyle name="Heading 3 2 4 4 6 5 3 2" xfId="19216" xr:uid="{00000000-0005-0000-0000-0000F14A0000}"/>
    <cellStyle name="Heading 3 2 4 4 6 5 4" xfId="19217" xr:uid="{00000000-0005-0000-0000-0000F24A0000}"/>
    <cellStyle name="Heading 3 2 4 4 6 5 5" xfId="19218" xr:uid="{00000000-0005-0000-0000-0000F34A0000}"/>
    <cellStyle name="Heading 3 2 4 4 6 5 6" xfId="19219" xr:uid="{00000000-0005-0000-0000-0000F44A0000}"/>
    <cellStyle name="Heading 3 2 4 4 6 6" xfId="19220" xr:uid="{00000000-0005-0000-0000-0000F54A0000}"/>
    <cellStyle name="Heading 3 2 4 4 6 6 2" xfId="19221" xr:uid="{00000000-0005-0000-0000-0000F64A0000}"/>
    <cellStyle name="Heading 3 2 4 4 7" xfId="19222" xr:uid="{00000000-0005-0000-0000-0000F74A0000}"/>
    <cellStyle name="Heading 3 2 4 4 7 2" xfId="19223" xr:uid="{00000000-0005-0000-0000-0000F84A0000}"/>
    <cellStyle name="Heading 3 2 4 4 7 2 2" xfId="19224" xr:uid="{00000000-0005-0000-0000-0000F94A0000}"/>
    <cellStyle name="Heading 3 2 4 4 7 2 2 2" xfId="19225" xr:uid="{00000000-0005-0000-0000-0000FA4A0000}"/>
    <cellStyle name="Heading 3 2 4 4 7 2 3" xfId="19226" xr:uid="{00000000-0005-0000-0000-0000FB4A0000}"/>
    <cellStyle name="Heading 3 2 4 4 7 2 3 2" xfId="19227" xr:uid="{00000000-0005-0000-0000-0000FC4A0000}"/>
    <cellStyle name="Heading 3 2 4 4 7 2 4" xfId="19228" xr:uid="{00000000-0005-0000-0000-0000FD4A0000}"/>
    <cellStyle name="Heading 3 2 4 4 7 2 4 2" xfId="19229" xr:uid="{00000000-0005-0000-0000-0000FE4A0000}"/>
    <cellStyle name="Heading 3 2 4 4 7 2 5" xfId="19230" xr:uid="{00000000-0005-0000-0000-0000FF4A0000}"/>
    <cellStyle name="Heading 3 2 4 4 7 2 6" xfId="19231" xr:uid="{00000000-0005-0000-0000-0000004B0000}"/>
    <cellStyle name="Heading 3 2 4 4 7 2 7" xfId="19232" xr:uid="{00000000-0005-0000-0000-0000014B0000}"/>
    <cellStyle name="Heading 3 2 4 4 7 3" xfId="19233" xr:uid="{00000000-0005-0000-0000-0000024B0000}"/>
    <cellStyle name="Heading 3 2 4 4 7 3 2" xfId="19234" xr:uid="{00000000-0005-0000-0000-0000034B0000}"/>
    <cellStyle name="Heading 3 2 4 4 7 3 2 2" xfId="19235" xr:uid="{00000000-0005-0000-0000-0000044B0000}"/>
    <cellStyle name="Heading 3 2 4 4 7 3 3" xfId="19236" xr:uid="{00000000-0005-0000-0000-0000054B0000}"/>
    <cellStyle name="Heading 3 2 4 4 7 3 3 2" xfId="19237" xr:uid="{00000000-0005-0000-0000-0000064B0000}"/>
    <cellStyle name="Heading 3 2 4 4 7 3 4" xfId="19238" xr:uid="{00000000-0005-0000-0000-0000074B0000}"/>
    <cellStyle name="Heading 3 2 4 4 7 3 4 2" xfId="19239" xr:uid="{00000000-0005-0000-0000-0000084B0000}"/>
    <cellStyle name="Heading 3 2 4 4 7 3 5" xfId="19240" xr:uid="{00000000-0005-0000-0000-0000094B0000}"/>
    <cellStyle name="Heading 3 2 4 4 7 3 6" xfId="19241" xr:uid="{00000000-0005-0000-0000-00000A4B0000}"/>
    <cellStyle name="Heading 3 2 4 4 7 3 7" xfId="19242" xr:uid="{00000000-0005-0000-0000-00000B4B0000}"/>
    <cellStyle name="Heading 3 2 4 4 7 4" xfId="19243" xr:uid="{00000000-0005-0000-0000-00000C4B0000}"/>
    <cellStyle name="Heading 3 2 4 4 7 4 2" xfId="19244" xr:uid="{00000000-0005-0000-0000-00000D4B0000}"/>
    <cellStyle name="Heading 3 2 4 4 7 4 2 2" xfId="19245" xr:uid="{00000000-0005-0000-0000-00000E4B0000}"/>
    <cellStyle name="Heading 3 2 4 4 7 4 3" xfId="19246" xr:uid="{00000000-0005-0000-0000-00000F4B0000}"/>
    <cellStyle name="Heading 3 2 4 4 7 4 3 2" xfId="19247" xr:uid="{00000000-0005-0000-0000-0000104B0000}"/>
    <cellStyle name="Heading 3 2 4 4 7 4 4" xfId="19248" xr:uid="{00000000-0005-0000-0000-0000114B0000}"/>
    <cellStyle name="Heading 3 2 4 4 7 4 5" xfId="19249" xr:uid="{00000000-0005-0000-0000-0000124B0000}"/>
    <cellStyle name="Heading 3 2 4 4 7 4 6" xfId="19250" xr:uid="{00000000-0005-0000-0000-0000134B0000}"/>
    <cellStyle name="Heading 3 2 4 4 7 5" xfId="19251" xr:uid="{00000000-0005-0000-0000-0000144B0000}"/>
    <cellStyle name="Heading 3 2 4 4 7 5 2" xfId="19252" xr:uid="{00000000-0005-0000-0000-0000154B0000}"/>
    <cellStyle name="Heading 3 2 4 4 8" xfId="19253" xr:uid="{00000000-0005-0000-0000-0000164B0000}"/>
    <cellStyle name="Heading 3 2 4 4 8 2" xfId="19254" xr:uid="{00000000-0005-0000-0000-0000174B0000}"/>
    <cellStyle name="Heading 3 2 4 4 8 2 2" xfId="19255" xr:uid="{00000000-0005-0000-0000-0000184B0000}"/>
    <cellStyle name="Heading 3 2 4 4 8 3" xfId="19256" xr:uid="{00000000-0005-0000-0000-0000194B0000}"/>
    <cellStyle name="Heading 3 2 4 4 8 3 2" xfId="19257" xr:uid="{00000000-0005-0000-0000-00001A4B0000}"/>
    <cellStyle name="Heading 3 2 4 4 8 4" xfId="19258" xr:uid="{00000000-0005-0000-0000-00001B4B0000}"/>
    <cellStyle name="Heading 3 2 4 4 8 4 2" xfId="19259" xr:uid="{00000000-0005-0000-0000-00001C4B0000}"/>
    <cellStyle name="Heading 3 2 4 4 8 5" xfId="19260" xr:uid="{00000000-0005-0000-0000-00001D4B0000}"/>
    <cellStyle name="Heading 3 2 4 4 8 6" xfId="19261" xr:uid="{00000000-0005-0000-0000-00001E4B0000}"/>
    <cellStyle name="Heading 3 2 4 4 8 7" xfId="19262" xr:uid="{00000000-0005-0000-0000-00001F4B0000}"/>
    <cellStyle name="Heading 3 2 4 4 9" xfId="19263" xr:uid="{00000000-0005-0000-0000-0000204B0000}"/>
    <cellStyle name="Heading 3 2 4 4 9 2" xfId="19264" xr:uid="{00000000-0005-0000-0000-0000214B0000}"/>
    <cellStyle name="Heading 3 2 4 4 9 2 2" xfId="19265" xr:uid="{00000000-0005-0000-0000-0000224B0000}"/>
    <cellStyle name="Heading 3 2 4 4 9 3" xfId="19266" xr:uid="{00000000-0005-0000-0000-0000234B0000}"/>
    <cellStyle name="Heading 3 2 4 4 9 3 2" xfId="19267" xr:uid="{00000000-0005-0000-0000-0000244B0000}"/>
    <cellStyle name="Heading 3 2 4 4 9 4" xfId="19268" xr:uid="{00000000-0005-0000-0000-0000254B0000}"/>
    <cellStyle name="Heading 3 2 4 4 9 4 2" xfId="19269" xr:uid="{00000000-0005-0000-0000-0000264B0000}"/>
    <cellStyle name="Heading 3 2 4 4 9 5" xfId="19270" xr:uid="{00000000-0005-0000-0000-0000274B0000}"/>
    <cellStyle name="Heading 3 2 4 4 9 6" xfId="19271" xr:uid="{00000000-0005-0000-0000-0000284B0000}"/>
    <cellStyle name="Heading 3 2 4 4 9 7" xfId="19272" xr:uid="{00000000-0005-0000-0000-0000294B0000}"/>
    <cellStyle name="Heading 3 2 4 5" xfId="19273" xr:uid="{00000000-0005-0000-0000-00002A4B0000}"/>
    <cellStyle name="Heading 3 2 4 5 2" xfId="19274" xr:uid="{00000000-0005-0000-0000-00002B4B0000}"/>
    <cellStyle name="Heading 3 2 4 5 2 2" xfId="19275" xr:uid="{00000000-0005-0000-0000-00002C4B0000}"/>
    <cellStyle name="Heading 3 2 4 5 2 2 2" xfId="19276" xr:uid="{00000000-0005-0000-0000-00002D4B0000}"/>
    <cellStyle name="Heading 3 2 4 5 2 2 2 2" xfId="19277" xr:uid="{00000000-0005-0000-0000-00002E4B0000}"/>
    <cellStyle name="Heading 3 2 4 5 2 2 3" xfId="19278" xr:uid="{00000000-0005-0000-0000-00002F4B0000}"/>
    <cellStyle name="Heading 3 2 4 5 2 2 3 2" xfId="19279" xr:uid="{00000000-0005-0000-0000-0000304B0000}"/>
    <cellStyle name="Heading 3 2 4 5 2 2 4" xfId="19280" xr:uid="{00000000-0005-0000-0000-0000314B0000}"/>
    <cellStyle name="Heading 3 2 4 5 2 2 4 2" xfId="19281" xr:uid="{00000000-0005-0000-0000-0000324B0000}"/>
    <cellStyle name="Heading 3 2 4 5 2 2 5" xfId="19282" xr:uid="{00000000-0005-0000-0000-0000334B0000}"/>
    <cellStyle name="Heading 3 2 4 5 2 2 6" xfId="19283" xr:uid="{00000000-0005-0000-0000-0000344B0000}"/>
    <cellStyle name="Heading 3 2 4 5 2 2 7" xfId="19284" xr:uid="{00000000-0005-0000-0000-0000354B0000}"/>
    <cellStyle name="Heading 3 2 4 5 2 3" xfId="19285" xr:uid="{00000000-0005-0000-0000-0000364B0000}"/>
    <cellStyle name="Heading 3 2 4 5 2 3 2" xfId="19286" xr:uid="{00000000-0005-0000-0000-0000374B0000}"/>
    <cellStyle name="Heading 3 2 4 5 2 3 2 2" xfId="19287" xr:uid="{00000000-0005-0000-0000-0000384B0000}"/>
    <cellStyle name="Heading 3 2 4 5 2 3 3" xfId="19288" xr:uid="{00000000-0005-0000-0000-0000394B0000}"/>
    <cellStyle name="Heading 3 2 4 5 2 3 3 2" xfId="19289" xr:uid="{00000000-0005-0000-0000-00003A4B0000}"/>
    <cellStyle name="Heading 3 2 4 5 2 3 4" xfId="19290" xr:uid="{00000000-0005-0000-0000-00003B4B0000}"/>
    <cellStyle name="Heading 3 2 4 5 2 3 4 2" xfId="19291" xr:uid="{00000000-0005-0000-0000-00003C4B0000}"/>
    <cellStyle name="Heading 3 2 4 5 2 3 5" xfId="19292" xr:uid="{00000000-0005-0000-0000-00003D4B0000}"/>
    <cellStyle name="Heading 3 2 4 5 2 3 6" xfId="19293" xr:uid="{00000000-0005-0000-0000-00003E4B0000}"/>
    <cellStyle name="Heading 3 2 4 5 2 3 7" xfId="19294" xr:uid="{00000000-0005-0000-0000-00003F4B0000}"/>
    <cellStyle name="Heading 3 2 4 5 2 4" xfId="19295" xr:uid="{00000000-0005-0000-0000-0000404B0000}"/>
    <cellStyle name="Heading 3 2 4 5 2 4 2" xfId="19296" xr:uid="{00000000-0005-0000-0000-0000414B0000}"/>
    <cellStyle name="Heading 3 2 4 5 2 4 2 2" xfId="19297" xr:uid="{00000000-0005-0000-0000-0000424B0000}"/>
    <cellStyle name="Heading 3 2 4 5 2 4 3" xfId="19298" xr:uid="{00000000-0005-0000-0000-0000434B0000}"/>
    <cellStyle name="Heading 3 2 4 5 2 4 3 2" xfId="19299" xr:uid="{00000000-0005-0000-0000-0000444B0000}"/>
    <cellStyle name="Heading 3 2 4 5 2 4 4" xfId="19300" xr:uid="{00000000-0005-0000-0000-0000454B0000}"/>
    <cellStyle name="Heading 3 2 4 5 2 4 5" xfId="19301" xr:uid="{00000000-0005-0000-0000-0000464B0000}"/>
    <cellStyle name="Heading 3 2 4 5 2 4 6" xfId="19302" xr:uid="{00000000-0005-0000-0000-0000474B0000}"/>
    <cellStyle name="Heading 3 2 4 5 2 5" xfId="19303" xr:uid="{00000000-0005-0000-0000-0000484B0000}"/>
    <cellStyle name="Heading 3 2 4 5 2 5 2" xfId="19304" xr:uid="{00000000-0005-0000-0000-0000494B0000}"/>
    <cellStyle name="Heading 3 2 4 5 3" xfId="19305" xr:uid="{00000000-0005-0000-0000-00004A4B0000}"/>
    <cellStyle name="Heading 3 2 4 5 3 2" xfId="19306" xr:uid="{00000000-0005-0000-0000-00004B4B0000}"/>
    <cellStyle name="Heading 3 2 4 5 3 2 2" xfId="19307" xr:uid="{00000000-0005-0000-0000-00004C4B0000}"/>
    <cellStyle name="Heading 3 2 4 5 3 3" xfId="19308" xr:uid="{00000000-0005-0000-0000-00004D4B0000}"/>
    <cellStyle name="Heading 3 2 4 5 3 3 2" xfId="19309" xr:uid="{00000000-0005-0000-0000-00004E4B0000}"/>
    <cellStyle name="Heading 3 2 4 5 3 4" xfId="19310" xr:uid="{00000000-0005-0000-0000-00004F4B0000}"/>
    <cellStyle name="Heading 3 2 4 5 3 4 2" xfId="19311" xr:uid="{00000000-0005-0000-0000-0000504B0000}"/>
    <cellStyle name="Heading 3 2 4 5 3 5" xfId="19312" xr:uid="{00000000-0005-0000-0000-0000514B0000}"/>
    <cellStyle name="Heading 3 2 4 5 3 6" xfId="19313" xr:uid="{00000000-0005-0000-0000-0000524B0000}"/>
    <cellStyle name="Heading 3 2 4 5 3 7" xfId="19314" xr:uid="{00000000-0005-0000-0000-0000534B0000}"/>
    <cellStyle name="Heading 3 2 4 5 4" xfId="19315" xr:uid="{00000000-0005-0000-0000-0000544B0000}"/>
    <cellStyle name="Heading 3 2 4 5 4 2" xfId="19316" xr:uid="{00000000-0005-0000-0000-0000554B0000}"/>
    <cellStyle name="Heading 3 2 4 5 4 2 2" xfId="19317" xr:uid="{00000000-0005-0000-0000-0000564B0000}"/>
    <cellStyle name="Heading 3 2 4 5 4 3" xfId="19318" xr:uid="{00000000-0005-0000-0000-0000574B0000}"/>
    <cellStyle name="Heading 3 2 4 5 4 3 2" xfId="19319" xr:uid="{00000000-0005-0000-0000-0000584B0000}"/>
    <cellStyle name="Heading 3 2 4 5 4 4" xfId="19320" xr:uid="{00000000-0005-0000-0000-0000594B0000}"/>
    <cellStyle name="Heading 3 2 4 5 4 4 2" xfId="19321" xr:uid="{00000000-0005-0000-0000-00005A4B0000}"/>
    <cellStyle name="Heading 3 2 4 5 4 5" xfId="19322" xr:uid="{00000000-0005-0000-0000-00005B4B0000}"/>
    <cellStyle name="Heading 3 2 4 5 4 6" xfId="19323" xr:uid="{00000000-0005-0000-0000-00005C4B0000}"/>
    <cellStyle name="Heading 3 2 4 5 4 7" xfId="19324" xr:uid="{00000000-0005-0000-0000-00005D4B0000}"/>
    <cellStyle name="Heading 3 2 4 5 5" xfId="19325" xr:uid="{00000000-0005-0000-0000-00005E4B0000}"/>
    <cellStyle name="Heading 3 2 4 5 5 2" xfId="19326" xr:uid="{00000000-0005-0000-0000-00005F4B0000}"/>
    <cellStyle name="Heading 3 2 4 5 5 2 2" xfId="19327" xr:uid="{00000000-0005-0000-0000-0000604B0000}"/>
    <cellStyle name="Heading 3 2 4 5 5 3" xfId="19328" xr:uid="{00000000-0005-0000-0000-0000614B0000}"/>
    <cellStyle name="Heading 3 2 4 5 5 3 2" xfId="19329" xr:uid="{00000000-0005-0000-0000-0000624B0000}"/>
    <cellStyle name="Heading 3 2 4 5 5 4" xfId="19330" xr:uid="{00000000-0005-0000-0000-0000634B0000}"/>
    <cellStyle name="Heading 3 2 4 5 5 5" xfId="19331" xr:uid="{00000000-0005-0000-0000-0000644B0000}"/>
    <cellStyle name="Heading 3 2 4 5 5 6" xfId="19332" xr:uid="{00000000-0005-0000-0000-0000654B0000}"/>
    <cellStyle name="Heading 3 2 4 5 6" xfId="19333" xr:uid="{00000000-0005-0000-0000-0000664B0000}"/>
    <cellStyle name="Heading 3 2 4 5 6 2" xfId="19334" xr:uid="{00000000-0005-0000-0000-0000674B0000}"/>
    <cellStyle name="Heading 3 2 4 6" xfId="19335" xr:uid="{00000000-0005-0000-0000-0000684B0000}"/>
    <cellStyle name="Heading 3 2 4 6 2" xfId="19336" xr:uid="{00000000-0005-0000-0000-0000694B0000}"/>
    <cellStyle name="Heading 3 2 4 6 2 2" xfId="19337" xr:uid="{00000000-0005-0000-0000-00006A4B0000}"/>
    <cellStyle name="Heading 3 2 4 6 2 2 2" xfId="19338" xr:uid="{00000000-0005-0000-0000-00006B4B0000}"/>
    <cellStyle name="Heading 3 2 4 6 2 2 2 2" xfId="19339" xr:uid="{00000000-0005-0000-0000-00006C4B0000}"/>
    <cellStyle name="Heading 3 2 4 6 2 2 3" xfId="19340" xr:uid="{00000000-0005-0000-0000-00006D4B0000}"/>
    <cellStyle name="Heading 3 2 4 6 2 2 3 2" xfId="19341" xr:uid="{00000000-0005-0000-0000-00006E4B0000}"/>
    <cellStyle name="Heading 3 2 4 6 2 2 4" xfId="19342" xr:uid="{00000000-0005-0000-0000-00006F4B0000}"/>
    <cellStyle name="Heading 3 2 4 6 2 2 4 2" xfId="19343" xr:uid="{00000000-0005-0000-0000-0000704B0000}"/>
    <cellStyle name="Heading 3 2 4 6 2 2 5" xfId="19344" xr:uid="{00000000-0005-0000-0000-0000714B0000}"/>
    <cellStyle name="Heading 3 2 4 6 2 2 6" xfId="19345" xr:uid="{00000000-0005-0000-0000-0000724B0000}"/>
    <cellStyle name="Heading 3 2 4 6 2 2 7" xfId="19346" xr:uid="{00000000-0005-0000-0000-0000734B0000}"/>
    <cellStyle name="Heading 3 2 4 6 2 3" xfId="19347" xr:uid="{00000000-0005-0000-0000-0000744B0000}"/>
    <cellStyle name="Heading 3 2 4 6 2 3 2" xfId="19348" xr:uid="{00000000-0005-0000-0000-0000754B0000}"/>
    <cellStyle name="Heading 3 2 4 6 2 3 2 2" xfId="19349" xr:uid="{00000000-0005-0000-0000-0000764B0000}"/>
    <cellStyle name="Heading 3 2 4 6 2 3 3" xfId="19350" xr:uid="{00000000-0005-0000-0000-0000774B0000}"/>
    <cellStyle name="Heading 3 2 4 6 2 3 3 2" xfId="19351" xr:uid="{00000000-0005-0000-0000-0000784B0000}"/>
    <cellStyle name="Heading 3 2 4 6 2 3 4" xfId="19352" xr:uid="{00000000-0005-0000-0000-0000794B0000}"/>
    <cellStyle name="Heading 3 2 4 6 2 3 4 2" xfId="19353" xr:uid="{00000000-0005-0000-0000-00007A4B0000}"/>
    <cellStyle name="Heading 3 2 4 6 2 3 5" xfId="19354" xr:uid="{00000000-0005-0000-0000-00007B4B0000}"/>
    <cellStyle name="Heading 3 2 4 6 2 3 6" xfId="19355" xr:uid="{00000000-0005-0000-0000-00007C4B0000}"/>
    <cellStyle name="Heading 3 2 4 6 2 3 7" xfId="19356" xr:uid="{00000000-0005-0000-0000-00007D4B0000}"/>
    <cellStyle name="Heading 3 2 4 6 2 4" xfId="19357" xr:uid="{00000000-0005-0000-0000-00007E4B0000}"/>
    <cellStyle name="Heading 3 2 4 6 2 4 2" xfId="19358" xr:uid="{00000000-0005-0000-0000-00007F4B0000}"/>
    <cellStyle name="Heading 3 2 4 6 2 4 2 2" xfId="19359" xr:uid="{00000000-0005-0000-0000-0000804B0000}"/>
    <cellStyle name="Heading 3 2 4 6 2 4 3" xfId="19360" xr:uid="{00000000-0005-0000-0000-0000814B0000}"/>
    <cellStyle name="Heading 3 2 4 6 2 4 3 2" xfId="19361" xr:uid="{00000000-0005-0000-0000-0000824B0000}"/>
    <cellStyle name="Heading 3 2 4 6 2 4 4" xfId="19362" xr:uid="{00000000-0005-0000-0000-0000834B0000}"/>
    <cellStyle name="Heading 3 2 4 6 2 4 5" xfId="19363" xr:uid="{00000000-0005-0000-0000-0000844B0000}"/>
    <cellStyle name="Heading 3 2 4 6 2 4 6" xfId="19364" xr:uid="{00000000-0005-0000-0000-0000854B0000}"/>
    <cellStyle name="Heading 3 2 4 6 2 5" xfId="19365" xr:uid="{00000000-0005-0000-0000-0000864B0000}"/>
    <cellStyle name="Heading 3 2 4 6 2 5 2" xfId="19366" xr:uid="{00000000-0005-0000-0000-0000874B0000}"/>
    <cellStyle name="Heading 3 2 4 6 3" xfId="19367" xr:uid="{00000000-0005-0000-0000-0000884B0000}"/>
    <cellStyle name="Heading 3 2 4 6 3 2" xfId="19368" xr:uid="{00000000-0005-0000-0000-0000894B0000}"/>
    <cellStyle name="Heading 3 2 4 6 3 2 2" xfId="19369" xr:uid="{00000000-0005-0000-0000-00008A4B0000}"/>
    <cellStyle name="Heading 3 2 4 6 3 3" xfId="19370" xr:uid="{00000000-0005-0000-0000-00008B4B0000}"/>
    <cellStyle name="Heading 3 2 4 6 3 3 2" xfId="19371" xr:uid="{00000000-0005-0000-0000-00008C4B0000}"/>
    <cellStyle name="Heading 3 2 4 6 3 4" xfId="19372" xr:uid="{00000000-0005-0000-0000-00008D4B0000}"/>
    <cellStyle name="Heading 3 2 4 6 3 4 2" xfId="19373" xr:uid="{00000000-0005-0000-0000-00008E4B0000}"/>
    <cellStyle name="Heading 3 2 4 6 3 5" xfId="19374" xr:uid="{00000000-0005-0000-0000-00008F4B0000}"/>
    <cellStyle name="Heading 3 2 4 6 3 6" xfId="19375" xr:uid="{00000000-0005-0000-0000-0000904B0000}"/>
    <cellStyle name="Heading 3 2 4 6 3 7" xfId="19376" xr:uid="{00000000-0005-0000-0000-0000914B0000}"/>
    <cellStyle name="Heading 3 2 4 6 4" xfId="19377" xr:uid="{00000000-0005-0000-0000-0000924B0000}"/>
    <cellStyle name="Heading 3 2 4 6 4 2" xfId="19378" xr:uid="{00000000-0005-0000-0000-0000934B0000}"/>
    <cellStyle name="Heading 3 2 4 6 4 2 2" xfId="19379" xr:uid="{00000000-0005-0000-0000-0000944B0000}"/>
    <cellStyle name="Heading 3 2 4 6 4 3" xfId="19380" xr:uid="{00000000-0005-0000-0000-0000954B0000}"/>
    <cellStyle name="Heading 3 2 4 6 4 3 2" xfId="19381" xr:uid="{00000000-0005-0000-0000-0000964B0000}"/>
    <cellStyle name="Heading 3 2 4 6 4 4" xfId="19382" xr:uid="{00000000-0005-0000-0000-0000974B0000}"/>
    <cellStyle name="Heading 3 2 4 6 4 4 2" xfId="19383" xr:uid="{00000000-0005-0000-0000-0000984B0000}"/>
    <cellStyle name="Heading 3 2 4 6 4 5" xfId="19384" xr:uid="{00000000-0005-0000-0000-0000994B0000}"/>
    <cellStyle name="Heading 3 2 4 6 4 6" xfId="19385" xr:uid="{00000000-0005-0000-0000-00009A4B0000}"/>
    <cellStyle name="Heading 3 2 4 6 4 7" xfId="19386" xr:uid="{00000000-0005-0000-0000-00009B4B0000}"/>
    <cellStyle name="Heading 3 2 4 6 5" xfId="19387" xr:uid="{00000000-0005-0000-0000-00009C4B0000}"/>
    <cellStyle name="Heading 3 2 4 6 5 2" xfId="19388" xr:uid="{00000000-0005-0000-0000-00009D4B0000}"/>
    <cellStyle name="Heading 3 2 4 6 5 2 2" xfId="19389" xr:uid="{00000000-0005-0000-0000-00009E4B0000}"/>
    <cellStyle name="Heading 3 2 4 6 5 3" xfId="19390" xr:uid="{00000000-0005-0000-0000-00009F4B0000}"/>
    <cellStyle name="Heading 3 2 4 6 5 3 2" xfId="19391" xr:uid="{00000000-0005-0000-0000-0000A04B0000}"/>
    <cellStyle name="Heading 3 2 4 6 5 4" xfId="19392" xr:uid="{00000000-0005-0000-0000-0000A14B0000}"/>
    <cellStyle name="Heading 3 2 4 6 5 5" xfId="19393" xr:uid="{00000000-0005-0000-0000-0000A24B0000}"/>
    <cellStyle name="Heading 3 2 4 6 5 6" xfId="19394" xr:uid="{00000000-0005-0000-0000-0000A34B0000}"/>
    <cellStyle name="Heading 3 2 4 6 6" xfId="19395" xr:uid="{00000000-0005-0000-0000-0000A44B0000}"/>
    <cellStyle name="Heading 3 2 4 6 6 2" xfId="19396" xr:uid="{00000000-0005-0000-0000-0000A54B0000}"/>
    <cellStyle name="Heading 3 2 4 7" xfId="19397" xr:uid="{00000000-0005-0000-0000-0000A64B0000}"/>
    <cellStyle name="Heading 3 2 4 7 2" xfId="19398" xr:uid="{00000000-0005-0000-0000-0000A74B0000}"/>
    <cellStyle name="Heading 3 2 4 7 2 2" xfId="19399" xr:uid="{00000000-0005-0000-0000-0000A84B0000}"/>
    <cellStyle name="Heading 3 2 4 7 2 2 2" xfId="19400" xr:uid="{00000000-0005-0000-0000-0000A94B0000}"/>
    <cellStyle name="Heading 3 2 4 7 2 2 2 2" xfId="19401" xr:uid="{00000000-0005-0000-0000-0000AA4B0000}"/>
    <cellStyle name="Heading 3 2 4 7 2 2 3" xfId="19402" xr:uid="{00000000-0005-0000-0000-0000AB4B0000}"/>
    <cellStyle name="Heading 3 2 4 7 2 2 3 2" xfId="19403" xr:uid="{00000000-0005-0000-0000-0000AC4B0000}"/>
    <cellStyle name="Heading 3 2 4 7 2 2 4" xfId="19404" xr:uid="{00000000-0005-0000-0000-0000AD4B0000}"/>
    <cellStyle name="Heading 3 2 4 7 2 2 4 2" xfId="19405" xr:uid="{00000000-0005-0000-0000-0000AE4B0000}"/>
    <cellStyle name="Heading 3 2 4 7 2 2 5" xfId="19406" xr:uid="{00000000-0005-0000-0000-0000AF4B0000}"/>
    <cellStyle name="Heading 3 2 4 7 2 2 6" xfId="19407" xr:uid="{00000000-0005-0000-0000-0000B04B0000}"/>
    <cellStyle name="Heading 3 2 4 7 2 2 7" xfId="19408" xr:uid="{00000000-0005-0000-0000-0000B14B0000}"/>
    <cellStyle name="Heading 3 2 4 7 2 3" xfId="19409" xr:uid="{00000000-0005-0000-0000-0000B24B0000}"/>
    <cellStyle name="Heading 3 2 4 7 2 3 2" xfId="19410" xr:uid="{00000000-0005-0000-0000-0000B34B0000}"/>
    <cellStyle name="Heading 3 2 4 7 2 3 2 2" xfId="19411" xr:uid="{00000000-0005-0000-0000-0000B44B0000}"/>
    <cellStyle name="Heading 3 2 4 7 2 3 3" xfId="19412" xr:uid="{00000000-0005-0000-0000-0000B54B0000}"/>
    <cellStyle name="Heading 3 2 4 7 2 3 3 2" xfId="19413" xr:uid="{00000000-0005-0000-0000-0000B64B0000}"/>
    <cellStyle name="Heading 3 2 4 7 2 3 4" xfId="19414" xr:uid="{00000000-0005-0000-0000-0000B74B0000}"/>
    <cellStyle name="Heading 3 2 4 7 2 3 4 2" xfId="19415" xr:uid="{00000000-0005-0000-0000-0000B84B0000}"/>
    <cellStyle name="Heading 3 2 4 7 2 3 5" xfId="19416" xr:uid="{00000000-0005-0000-0000-0000B94B0000}"/>
    <cellStyle name="Heading 3 2 4 7 2 3 6" xfId="19417" xr:uid="{00000000-0005-0000-0000-0000BA4B0000}"/>
    <cellStyle name="Heading 3 2 4 7 2 3 7" xfId="19418" xr:uid="{00000000-0005-0000-0000-0000BB4B0000}"/>
    <cellStyle name="Heading 3 2 4 7 2 4" xfId="19419" xr:uid="{00000000-0005-0000-0000-0000BC4B0000}"/>
    <cellStyle name="Heading 3 2 4 7 2 4 2" xfId="19420" xr:uid="{00000000-0005-0000-0000-0000BD4B0000}"/>
    <cellStyle name="Heading 3 2 4 7 2 4 2 2" xfId="19421" xr:uid="{00000000-0005-0000-0000-0000BE4B0000}"/>
    <cellStyle name="Heading 3 2 4 7 2 4 3" xfId="19422" xr:uid="{00000000-0005-0000-0000-0000BF4B0000}"/>
    <cellStyle name="Heading 3 2 4 7 2 4 3 2" xfId="19423" xr:uid="{00000000-0005-0000-0000-0000C04B0000}"/>
    <cellStyle name="Heading 3 2 4 7 2 4 4" xfId="19424" xr:uid="{00000000-0005-0000-0000-0000C14B0000}"/>
    <cellStyle name="Heading 3 2 4 7 2 4 5" xfId="19425" xr:uid="{00000000-0005-0000-0000-0000C24B0000}"/>
    <cellStyle name="Heading 3 2 4 7 2 4 6" xfId="19426" xr:uid="{00000000-0005-0000-0000-0000C34B0000}"/>
    <cellStyle name="Heading 3 2 4 7 2 5" xfId="19427" xr:uid="{00000000-0005-0000-0000-0000C44B0000}"/>
    <cellStyle name="Heading 3 2 4 7 2 5 2" xfId="19428" xr:uid="{00000000-0005-0000-0000-0000C54B0000}"/>
    <cellStyle name="Heading 3 2 4 7 3" xfId="19429" xr:uid="{00000000-0005-0000-0000-0000C64B0000}"/>
    <cellStyle name="Heading 3 2 4 7 3 2" xfId="19430" xr:uid="{00000000-0005-0000-0000-0000C74B0000}"/>
    <cellStyle name="Heading 3 2 4 7 3 2 2" xfId="19431" xr:uid="{00000000-0005-0000-0000-0000C84B0000}"/>
    <cellStyle name="Heading 3 2 4 7 3 3" xfId="19432" xr:uid="{00000000-0005-0000-0000-0000C94B0000}"/>
    <cellStyle name="Heading 3 2 4 7 3 3 2" xfId="19433" xr:uid="{00000000-0005-0000-0000-0000CA4B0000}"/>
    <cellStyle name="Heading 3 2 4 7 3 4" xfId="19434" xr:uid="{00000000-0005-0000-0000-0000CB4B0000}"/>
    <cellStyle name="Heading 3 2 4 7 3 4 2" xfId="19435" xr:uid="{00000000-0005-0000-0000-0000CC4B0000}"/>
    <cellStyle name="Heading 3 2 4 7 3 5" xfId="19436" xr:uid="{00000000-0005-0000-0000-0000CD4B0000}"/>
    <cellStyle name="Heading 3 2 4 7 3 6" xfId="19437" xr:uid="{00000000-0005-0000-0000-0000CE4B0000}"/>
    <cellStyle name="Heading 3 2 4 7 3 7" xfId="19438" xr:uid="{00000000-0005-0000-0000-0000CF4B0000}"/>
    <cellStyle name="Heading 3 2 4 7 4" xfId="19439" xr:uid="{00000000-0005-0000-0000-0000D04B0000}"/>
    <cellStyle name="Heading 3 2 4 7 4 2" xfId="19440" xr:uid="{00000000-0005-0000-0000-0000D14B0000}"/>
    <cellStyle name="Heading 3 2 4 7 4 2 2" xfId="19441" xr:uid="{00000000-0005-0000-0000-0000D24B0000}"/>
    <cellStyle name="Heading 3 2 4 7 4 3" xfId="19442" xr:uid="{00000000-0005-0000-0000-0000D34B0000}"/>
    <cellStyle name="Heading 3 2 4 7 4 3 2" xfId="19443" xr:uid="{00000000-0005-0000-0000-0000D44B0000}"/>
    <cellStyle name="Heading 3 2 4 7 4 4" xfId="19444" xr:uid="{00000000-0005-0000-0000-0000D54B0000}"/>
    <cellStyle name="Heading 3 2 4 7 4 4 2" xfId="19445" xr:uid="{00000000-0005-0000-0000-0000D64B0000}"/>
    <cellStyle name="Heading 3 2 4 7 4 5" xfId="19446" xr:uid="{00000000-0005-0000-0000-0000D74B0000}"/>
    <cellStyle name="Heading 3 2 4 7 4 6" xfId="19447" xr:uid="{00000000-0005-0000-0000-0000D84B0000}"/>
    <cellStyle name="Heading 3 2 4 7 4 7" xfId="19448" xr:uid="{00000000-0005-0000-0000-0000D94B0000}"/>
    <cellStyle name="Heading 3 2 4 7 5" xfId="19449" xr:uid="{00000000-0005-0000-0000-0000DA4B0000}"/>
    <cellStyle name="Heading 3 2 4 7 5 2" xfId="19450" xr:uid="{00000000-0005-0000-0000-0000DB4B0000}"/>
    <cellStyle name="Heading 3 2 4 7 5 2 2" xfId="19451" xr:uid="{00000000-0005-0000-0000-0000DC4B0000}"/>
    <cellStyle name="Heading 3 2 4 7 5 3" xfId="19452" xr:uid="{00000000-0005-0000-0000-0000DD4B0000}"/>
    <cellStyle name="Heading 3 2 4 7 5 3 2" xfId="19453" xr:uid="{00000000-0005-0000-0000-0000DE4B0000}"/>
    <cellStyle name="Heading 3 2 4 7 5 4" xfId="19454" xr:uid="{00000000-0005-0000-0000-0000DF4B0000}"/>
    <cellStyle name="Heading 3 2 4 7 5 5" xfId="19455" xr:uid="{00000000-0005-0000-0000-0000E04B0000}"/>
    <cellStyle name="Heading 3 2 4 7 5 6" xfId="19456" xr:uid="{00000000-0005-0000-0000-0000E14B0000}"/>
    <cellStyle name="Heading 3 2 4 7 6" xfId="19457" xr:uid="{00000000-0005-0000-0000-0000E24B0000}"/>
    <cellStyle name="Heading 3 2 4 7 6 2" xfId="19458" xr:uid="{00000000-0005-0000-0000-0000E34B0000}"/>
    <cellStyle name="Heading 3 2 4 8" xfId="19459" xr:uid="{00000000-0005-0000-0000-0000E44B0000}"/>
    <cellStyle name="Heading 3 2 4 8 2" xfId="19460" xr:uid="{00000000-0005-0000-0000-0000E54B0000}"/>
    <cellStyle name="Heading 3 2 4 8 2 2" xfId="19461" xr:uid="{00000000-0005-0000-0000-0000E64B0000}"/>
    <cellStyle name="Heading 3 2 4 8 2 2 2" xfId="19462" xr:uid="{00000000-0005-0000-0000-0000E74B0000}"/>
    <cellStyle name="Heading 3 2 4 8 2 2 2 2" xfId="19463" xr:uid="{00000000-0005-0000-0000-0000E84B0000}"/>
    <cellStyle name="Heading 3 2 4 8 2 2 3" xfId="19464" xr:uid="{00000000-0005-0000-0000-0000E94B0000}"/>
    <cellStyle name="Heading 3 2 4 8 2 2 3 2" xfId="19465" xr:uid="{00000000-0005-0000-0000-0000EA4B0000}"/>
    <cellStyle name="Heading 3 2 4 8 2 2 4" xfId="19466" xr:uid="{00000000-0005-0000-0000-0000EB4B0000}"/>
    <cellStyle name="Heading 3 2 4 8 2 2 4 2" xfId="19467" xr:uid="{00000000-0005-0000-0000-0000EC4B0000}"/>
    <cellStyle name="Heading 3 2 4 8 2 2 5" xfId="19468" xr:uid="{00000000-0005-0000-0000-0000ED4B0000}"/>
    <cellStyle name="Heading 3 2 4 8 2 2 6" xfId="19469" xr:uid="{00000000-0005-0000-0000-0000EE4B0000}"/>
    <cellStyle name="Heading 3 2 4 8 2 2 7" xfId="19470" xr:uid="{00000000-0005-0000-0000-0000EF4B0000}"/>
    <cellStyle name="Heading 3 2 4 8 2 3" xfId="19471" xr:uid="{00000000-0005-0000-0000-0000F04B0000}"/>
    <cellStyle name="Heading 3 2 4 8 2 3 2" xfId="19472" xr:uid="{00000000-0005-0000-0000-0000F14B0000}"/>
    <cellStyle name="Heading 3 2 4 8 2 3 2 2" xfId="19473" xr:uid="{00000000-0005-0000-0000-0000F24B0000}"/>
    <cellStyle name="Heading 3 2 4 8 2 3 3" xfId="19474" xr:uid="{00000000-0005-0000-0000-0000F34B0000}"/>
    <cellStyle name="Heading 3 2 4 8 2 3 3 2" xfId="19475" xr:uid="{00000000-0005-0000-0000-0000F44B0000}"/>
    <cellStyle name="Heading 3 2 4 8 2 3 4" xfId="19476" xr:uid="{00000000-0005-0000-0000-0000F54B0000}"/>
    <cellStyle name="Heading 3 2 4 8 2 3 4 2" xfId="19477" xr:uid="{00000000-0005-0000-0000-0000F64B0000}"/>
    <cellStyle name="Heading 3 2 4 8 2 3 5" xfId="19478" xr:uid="{00000000-0005-0000-0000-0000F74B0000}"/>
    <cellStyle name="Heading 3 2 4 8 2 3 6" xfId="19479" xr:uid="{00000000-0005-0000-0000-0000F84B0000}"/>
    <cellStyle name="Heading 3 2 4 8 2 3 7" xfId="19480" xr:uid="{00000000-0005-0000-0000-0000F94B0000}"/>
    <cellStyle name="Heading 3 2 4 8 2 4" xfId="19481" xr:uid="{00000000-0005-0000-0000-0000FA4B0000}"/>
    <cellStyle name="Heading 3 2 4 8 2 4 2" xfId="19482" xr:uid="{00000000-0005-0000-0000-0000FB4B0000}"/>
    <cellStyle name="Heading 3 2 4 8 2 4 2 2" xfId="19483" xr:uid="{00000000-0005-0000-0000-0000FC4B0000}"/>
    <cellStyle name="Heading 3 2 4 8 2 4 3" xfId="19484" xr:uid="{00000000-0005-0000-0000-0000FD4B0000}"/>
    <cellStyle name="Heading 3 2 4 8 2 4 3 2" xfId="19485" xr:uid="{00000000-0005-0000-0000-0000FE4B0000}"/>
    <cellStyle name="Heading 3 2 4 8 2 4 4" xfId="19486" xr:uid="{00000000-0005-0000-0000-0000FF4B0000}"/>
    <cellStyle name="Heading 3 2 4 8 2 4 5" xfId="19487" xr:uid="{00000000-0005-0000-0000-0000004C0000}"/>
    <cellStyle name="Heading 3 2 4 8 2 4 6" xfId="19488" xr:uid="{00000000-0005-0000-0000-0000014C0000}"/>
    <cellStyle name="Heading 3 2 4 8 2 5" xfId="19489" xr:uid="{00000000-0005-0000-0000-0000024C0000}"/>
    <cellStyle name="Heading 3 2 4 8 2 5 2" xfId="19490" xr:uid="{00000000-0005-0000-0000-0000034C0000}"/>
    <cellStyle name="Heading 3 2 4 8 3" xfId="19491" xr:uid="{00000000-0005-0000-0000-0000044C0000}"/>
    <cellStyle name="Heading 3 2 4 8 3 2" xfId="19492" xr:uid="{00000000-0005-0000-0000-0000054C0000}"/>
    <cellStyle name="Heading 3 2 4 8 3 2 2" xfId="19493" xr:uid="{00000000-0005-0000-0000-0000064C0000}"/>
    <cellStyle name="Heading 3 2 4 8 3 3" xfId="19494" xr:uid="{00000000-0005-0000-0000-0000074C0000}"/>
    <cellStyle name="Heading 3 2 4 8 3 3 2" xfId="19495" xr:uid="{00000000-0005-0000-0000-0000084C0000}"/>
    <cellStyle name="Heading 3 2 4 8 3 4" xfId="19496" xr:uid="{00000000-0005-0000-0000-0000094C0000}"/>
    <cellStyle name="Heading 3 2 4 8 3 4 2" xfId="19497" xr:uid="{00000000-0005-0000-0000-00000A4C0000}"/>
    <cellStyle name="Heading 3 2 4 8 3 5" xfId="19498" xr:uid="{00000000-0005-0000-0000-00000B4C0000}"/>
    <cellStyle name="Heading 3 2 4 8 3 6" xfId="19499" xr:uid="{00000000-0005-0000-0000-00000C4C0000}"/>
    <cellStyle name="Heading 3 2 4 8 3 7" xfId="19500" xr:uid="{00000000-0005-0000-0000-00000D4C0000}"/>
    <cellStyle name="Heading 3 2 4 8 4" xfId="19501" xr:uid="{00000000-0005-0000-0000-00000E4C0000}"/>
    <cellStyle name="Heading 3 2 4 8 4 2" xfId="19502" xr:uid="{00000000-0005-0000-0000-00000F4C0000}"/>
    <cellStyle name="Heading 3 2 4 8 4 2 2" xfId="19503" xr:uid="{00000000-0005-0000-0000-0000104C0000}"/>
    <cellStyle name="Heading 3 2 4 8 4 3" xfId="19504" xr:uid="{00000000-0005-0000-0000-0000114C0000}"/>
    <cellStyle name="Heading 3 2 4 8 4 3 2" xfId="19505" xr:uid="{00000000-0005-0000-0000-0000124C0000}"/>
    <cellStyle name="Heading 3 2 4 8 4 4" xfId="19506" xr:uid="{00000000-0005-0000-0000-0000134C0000}"/>
    <cellStyle name="Heading 3 2 4 8 4 4 2" xfId="19507" xr:uid="{00000000-0005-0000-0000-0000144C0000}"/>
    <cellStyle name="Heading 3 2 4 8 4 5" xfId="19508" xr:uid="{00000000-0005-0000-0000-0000154C0000}"/>
    <cellStyle name="Heading 3 2 4 8 4 6" xfId="19509" xr:uid="{00000000-0005-0000-0000-0000164C0000}"/>
    <cellStyle name="Heading 3 2 4 8 4 7" xfId="19510" xr:uid="{00000000-0005-0000-0000-0000174C0000}"/>
    <cellStyle name="Heading 3 2 4 8 5" xfId="19511" xr:uid="{00000000-0005-0000-0000-0000184C0000}"/>
    <cellStyle name="Heading 3 2 4 8 5 2" xfId="19512" xr:uid="{00000000-0005-0000-0000-0000194C0000}"/>
    <cellStyle name="Heading 3 2 4 8 5 2 2" xfId="19513" xr:uid="{00000000-0005-0000-0000-00001A4C0000}"/>
    <cellStyle name="Heading 3 2 4 8 5 3" xfId="19514" xr:uid="{00000000-0005-0000-0000-00001B4C0000}"/>
    <cellStyle name="Heading 3 2 4 8 5 3 2" xfId="19515" xr:uid="{00000000-0005-0000-0000-00001C4C0000}"/>
    <cellStyle name="Heading 3 2 4 8 5 4" xfId="19516" xr:uid="{00000000-0005-0000-0000-00001D4C0000}"/>
    <cellStyle name="Heading 3 2 4 8 5 5" xfId="19517" xr:uid="{00000000-0005-0000-0000-00001E4C0000}"/>
    <cellStyle name="Heading 3 2 4 8 5 6" xfId="19518" xr:uid="{00000000-0005-0000-0000-00001F4C0000}"/>
    <cellStyle name="Heading 3 2 4 8 6" xfId="19519" xr:uid="{00000000-0005-0000-0000-0000204C0000}"/>
    <cellStyle name="Heading 3 2 4 8 6 2" xfId="19520" xr:uid="{00000000-0005-0000-0000-0000214C0000}"/>
    <cellStyle name="Heading 3 2 4 9" xfId="19521" xr:uid="{00000000-0005-0000-0000-0000224C0000}"/>
    <cellStyle name="Heading 3 2 4 9 2" xfId="19522" xr:uid="{00000000-0005-0000-0000-0000234C0000}"/>
    <cellStyle name="Heading 3 2 4 9 2 2" xfId="19523" xr:uid="{00000000-0005-0000-0000-0000244C0000}"/>
    <cellStyle name="Heading 3 2 4 9 2 2 2" xfId="19524" xr:uid="{00000000-0005-0000-0000-0000254C0000}"/>
    <cellStyle name="Heading 3 2 4 9 2 3" xfId="19525" xr:uid="{00000000-0005-0000-0000-0000264C0000}"/>
    <cellStyle name="Heading 3 2 4 9 2 3 2" xfId="19526" xr:uid="{00000000-0005-0000-0000-0000274C0000}"/>
    <cellStyle name="Heading 3 2 4 9 2 4" xfId="19527" xr:uid="{00000000-0005-0000-0000-0000284C0000}"/>
    <cellStyle name="Heading 3 2 4 9 2 4 2" xfId="19528" xr:uid="{00000000-0005-0000-0000-0000294C0000}"/>
    <cellStyle name="Heading 3 2 4 9 2 5" xfId="19529" xr:uid="{00000000-0005-0000-0000-00002A4C0000}"/>
    <cellStyle name="Heading 3 2 4 9 2 6" xfId="19530" xr:uid="{00000000-0005-0000-0000-00002B4C0000}"/>
    <cellStyle name="Heading 3 2 4 9 2 7" xfId="19531" xr:uid="{00000000-0005-0000-0000-00002C4C0000}"/>
    <cellStyle name="Heading 3 2 4 9 3" xfId="19532" xr:uid="{00000000-0005-0000-0000-00002D4C0000}"/>
    <cellStyle name="Heading 3 2 4 9 3 2" xfId="19533" xr:uid="{00000000-0005-0000-0000-00002E4C0000}"/>
    <cellStyle name="Heading 3 2 4 9 4" xfId="19534" xr:uid="{00000000-0005-0000-0000-00002F4C0000}"/>
    <cellStyle name="Heading 3 2 4 9 4 2" xfId="19535" xr:uid="{00000000-0005-0000-0000-0000304C0000}"/>
    <cellStyle name="Heading 3 2 4 9 5" xfId="19536" xr:uid="{00000000-0005-0000-0000-0000314C0000}"/>
    <cellStyle name="Heading 3 2 4 9 5 2" xfId="19537" xr:uid="{00000000-0005-0000-0000-0000324C0000}"/>
    <cellStyle name="Heading 3 2 4 9 6" xfId="19538" xr:uid="{00000000-0005-0000-0000-0000334C0000}"/>
    <cellStyle name="Heading 3 2 4 9 7" xfId="19539" xr:uid="{00000000-0005-0000-0000-0000344C0000}"/>
    <cellStyle name="Heading 3 2 4 9 8" xfId="19540" xr:uid="{00000000-0005-0000-0000-0000354C0000}"/>
    <cellStyle name="Heading 3 2 5" xfId="19541" xr:uid="{00000000-0005-0000-0000-0000364C0000}"/>
    <cellStyle name="Heading 3 2 5 10" xfId="19542" xr:uid="{00000000-0005-0000-0000-0000374C0000}"/>
    <cellStyle name="Heading 3 2 5 10 2" xfId="19543" xr:uid="{00000000-0005-0000-0000-0000384C0000}"/>
    <cellStyle name="Heading 3 2 5 10 2 2" xfId="19544" xr:uid="{00000000-0005-0000-0000-0000394C0000}"/>
    <cellStyle name="Heading 3 2 5 10 3" xfId="19545" xr:uid="{00000000-0005-0000-0000-00003A4C0000}"/>
    <cellStyle name="Heading 3 2 5 10 3 2" xfId="19546" xr:uid="{00000000-0005-0000-0000-00003B4C0000}"/>
    <cellStyle name="Heading 3 2 5 10 4" xfId="19547" xr:uid="{00000000-0005-0000-0000-00003C4C0000}"/>
    <cellStyle name="Heading 3 2 5 10 4 2" xfId="19548" xr:uid="{00000000-0005-0000-0000-00003D4C0000}"/>
    <cellStyle name="Heading 3 2 5 10 5" xfId="19549" xr:uid="{00000000-0005-0000-0000-00003E4C0000}"/>
    <cellStyle name="Heading 3 2 5 10 6" xfId="19550" xr:uid="{00000000-0005-0000-0000-00003F4C0000}"/>
    <cellStyle name="Heading 3 2 5 10 7" xfId="19551" xr:uid="{00000000-0005-0000-0000-0000404C0000}"/>
    <cellStyle name="Heading 3 2 5 11" xfId="19552" xr:uid="{00000000-0005-0000-0000-0000414C0000}"/>
    <cellStyle name="Heading 3 2 5 11 2" xfId="19553" xr:uid="{00000000-0005-0000-0000-0000424C0000}"/>
    <cellStyle name="Heading 3 2 5 11 2 2" xfId="19554" xr:uid="{00000000-0005-0000-0000-0000434C0000}"/>
    <cellStyle name="Heading 3 2 5 11 3" xfId="19555" xr:uid="{00000000-0005-0000-0000-0000444C0000}"/>
    <cellStyle name="Heading 3 2 5 11 3 2" xfId="19556" xr:uid="{00000000-0005-0000-0000-0000454C0000}"/>
    <cellStyle name="Heading 3 2 5 11 4" xfId="19557" xr:uid="{00000000-0005-0000-0000-0000464C0000}"/>
    <cellStyle name="Heading 3 2 5 11 4 2" xfId="19558" xr:uid="{00000000-0005-0000-0000-0000474C0000}"/>
    <cellStyle name="Heading 3 2 5 11 5" xfId="19559" xr:uid="{00000000-0005-0000-0000-0000484C0000}"/>
    <cellStyle name="Heading 3 2 5 11 6" xfId="19560" xr:uid="{00000000-0005-0000-0000-0000494C0000}"/>
    <cellStyle name="Heading 3 2 5 11 7" xfId="19561" xr:uid="{00000000-0005-0000-0000-00004A4C0000}"/>
    <cellStyle name="Heading 3 2 5 12" xfId="19562" xr:uid="{00000000-0005-0000-0000-00004B4C0000}"/>
    <cellStyle name="Heading 3 2 5 12 2" xfId="19563" xr:uid="{00000000-0005-0000-0000-00004C4C0000}"/>
    <cellStyle name="Heading 3 2 5 12 2 2" xfId="19564" xr:uid="{00000000-0005-0000-0000-00004D4C0000}"/>
    <cellStyle name="Heading 3 2 5 12 3" xfId="19565" xr:uid="{00000000-0005-0000-0000-00004E4C0000}"/>
    <cellStyle name="Heading 3 2 5 12 3 2" xfId="19566" xr:uid="{00000000-0005-0000-0000-00004F4C0000}"/>
    <cellStyle name="Heading 3 2 5 12 4" xfId="19567" xr:uid="{00000000-0005-0000-0000-0000504C0000}"/>
    <cellStyle name="Heading 3 2 5 12 5" xfId="19568" xr:uid="{00000000-0005-0000-0000-0000514C0000}"/>
    <cellStyle name="Heading 3 2 5 12 6" xfId="19569" xr:uid="{00000000-0005-0000-0000-0000524C0000}"/>
    <cellStyle name="Heading 3 2 5 13" xfId="19570" xr:uid="{00000000-0005-0000-0000-0000534C0000}"/>
    <cellStyle name="Heading 3 2 5 13 2" xfId="19571" xr:uid="{00000000-0005-0000-0000-0000544C0000}"/>
    <cellStyle name="Heading 3 2 5 14" xfId="19572" xr:uid="{00000000-0005-0000-0000-0000554C0000}"/>
    <cellStyle name="Heading 3 2 5 2" xfId="19573" xr:uid="{00000000-0005-0000-0000-0000564C0000}"/>
    <cellStyle name="Heading 3 2 5 2 10" xfId="19574" xr:uid="{00000000-0005-0000-0000-0000574C0000}"/>
    <cellStyle name="Heading 3 2 5 2 10 2" xfId="19575" xr:uid="{00000000-0005-0000-0000-0000584C0000}"/>
    <cellStyle name="Heading 3 2 5 2 10 2 2" xfId="19576" xr:uid="{00000000-0005-0000-0000-0000594C0000}"/>
    <cellStyle name="Heading 3 2 5 2 10 3" xfId="19577" xr:uid="{00000000-0005-0000-0000-00005A4C0000}"/>
    <cellStyle name="Heading 3 2 5 2 10 3 2" xfId="19578" xr:uid="{00000000-0005-0000-0000-00005B4C0000}"/>
    <cellStyle name="Heading 3 2 5 2 10 4" xfId="19579" xr:uid="{00000000-0005-0000-0000-00005C4C0000}"/>
    <cellStyle name="Heading 3 2 5 2 10 5" xfId="19580" xr:uid="{00000000-0005-0000-0000-00005D4C0000}"/>
    <cellStyle name="Heading 3 2 5 2 10 6" xfId="19581" xr:uid="{00000000-0005-0000-0000-00005E4C0000}"/>
    <cellStyle name="Heading 3 2 5 2 11" xfId="19582" xr:uid="{00000000-0005-0000-0000-00005F4C0000}"/>
    <cellStyle name="Heading 3 2 5 2 11 2" xfId="19583" xr:uid="{00000000-0005-0000-0000-0000604C0000}"/>
    <cellStyle name="Heading 3 2 5 2 12" xfId="19584" xr:uid="{00000000-0005-0000-0000-0000614C0000}"/>
    <cellStyle name="Heading 3 2 5 2 2" xfId="19585" xr:uid="{00000000-0005-0000-0000-0000624C0000}"/>
    <cellStyle name="Heading 3 2 5 2 2 2" xfId="19586" xr:uid="{00000000-0005-0000-0000-0000634C0000}"/>
    <cellStyle name="Heading 3 2 5 2 2 2 2" xfId="19587" xr:uid="{00000000-0005-0000-0000-0000644C0000}"/>
    <cellStyle name="Heading 3 2 5 2 2 2 2 2" xfId="19588" xr:uid="{00000000-0005-0000-0000-0000654C0000}"/>
    <cellStyle name="Heading 3 2 5 2 2 2 2 2 2" xfId="19589" xr:uid="{00000000-0005-0000-0000-0000664C0000}"/>
    <cellStyle name="Heading 3 2 5 2 2 2 2 3" xfId="19590" xr:uid="{00000000-0005-0000-0000-0000674C0000}"/>
    <cellStyle name="Heading 3 2 5 2 2 2 2 3 2" xfId="19591" xr:uid="{00000000-0005-0000-0000-0000684C0000}"/>
    <cellStyle name="Heading 3 2 5 2 2 2 2 4" xfId="19592" xr:uid="{00000000-0005-0000-0000-0000694C0000}"/>
    <cellStyle name="Heading 3 2 5 2 2 2 2 4 2" xfId="19593" xr:uid="{00000000-0005-0000-0000-00006A4C0000}"/>
    <cellStyle name="Heading 3 2 5 2 2 2 2 5" xfId="19594" xr:uid="{00000000-0005-0000-0000-00006B4C0000}"/>
    <cellStyle name="Heading 3 2 5 2 2 2 2 6" xfId="19595" xr:uid="{00000000-0005-0000-0000-00006C4C0000}"/>
    <cellStyle name="Heading 3 2 5 2 2 2 2 7" xfId="19596" xr:uid="{00000000-0005-0000-0000-00006D4C0000}"/>
    <cellStyle name="Heading 3 2 5 2 2 2 3" xfId="19597" xr:uid="{00000000-0005-0000-0000-00006E4C0000}"/>
    <cellStyle name="Heading 3 2 5 2 2 2 3 2" xfId="19598" xr:uid="{00000000-0005-0000-0000-00006F4C0000}"/>
    <cellStyle name="Heading 3 2 5 2 2 2 3 2 2" xfId="19599" xr:uid="{00000000-0005-0000-0000-0000704C0000}"/>
    <cellStyle name="Heading 3 2 5 2 2 2 3 3" xfId="19600" xr:uid="{00000000-0005-0000-0000-0000714C0000}"/>
    <cellStyle name="Heading 3 2 5 2 2 2 3 3 2" xfId="19601" xr:uid="{00000000-0005-0000-0000-0000724C0000}"/>
    <cellStyle name="Heading 3 2 5 2 2 2 3 4" xfId="19602" xr:uid="{00000000-0005-0000-0000-0000734C0000}"/>
    <cellStyle name="Heading 3 2 5 2 2 2 3 4 2" xfId="19603" xr:uid="{00000000-0005-0000-0000-0000744C0000}"/>
    <cellStyle name="Heading 3 2 5 2 2 2 3 5" xfId="19604" xr:uid="{00000000-0005-0000-0000-0000754C0000}"/>
    <cellStyle name="Heading 3 2 5 2 2 2 3 6" xfId="19605" xr:uid="{00000000-0005-0000-0000-0000764C0000}"/>
    <cellStyle name="Heading 3 2 5 2 2 2 3 7" xfId="19606" xr:uid="{00000000-0005-0000-0000-0000774C0000}"/>
    <cellStyle name="Heading 3 2 5 2 2 2 4" xfId="19607" xr:uid="{00000000-0005-0000-0000-0000784C0000}"/>
    <cellStyle name="Heading 3 2 5 2 2 2 4 2" xfId="19608" xr:uid="{00000000-0005-0000-0000-0000794C0000}"/>
    <cellStyle name="Heading 3 2 5 2 2 2 4 2 2" xfId="19609" xr:uid="{00000000-0005-0000-0000-00007A4C0000}"/>
    <cellStyle name="Heading 3 2 5 2 2 2 4 3" xfId="19610" xr:uid="{00000000-0005-0000-0000-00007B4C0000}"/>
    <cellStyle name="Heading 3 2 5 2 2 2 4 3 2" xfId="19611" xr:uid="{00000000-0005-0000-0000-00007C4C0000}"/>
    <cellStyle name="Heading 3 2 5 2 2 2 4 4" xfId="19612" xr:uid="{00000000-0005-0000-0000-00007D4C0000}"/>
    <cellStyle name="Heading 3 2 5 2 2 2 4 5" xfId="19613" xr:uid="{00000000-0005-0000-0000-00007E4C0000}"/>
    <cellStyle name="Heading 3 2 5 2 2 2 4 6" xfId="19614" xr:uid="{00000000-0005-0000-0000-00007F4C0000}"/>
    <cellStyle name="Heading 3 2 5 2 2 2 5" xfId="19615" xr:uid="{00000000-0005-0000-0000-0000804C0000}"/>
    <cellStyle name="Heading 3 2 5 2 2 2 5 2" xfId="19616" xr:uid="{00000000-0005-0000-0000-0000814C0000}"/>
    <cellStyle name="Heading 3 2 5 2 2 3" xfId="19617" xr:uid="{00000000-0005-0000-0000-0000824C0000}"/>
    <cellStyle name="Heading 3 2 5 2 2 3 2" xfId="19618" xr:uid="{00000000-0005-0000-0000-0000834C0000}"/>
    <cellStyle name="Heading 3 2 5 2 2 3 2 2" xfId="19619" xr:uid="{00000000-0005-0000-0000-0000844C0000}"/>
    <cellStyle name="Heading 3 2 5 2 2 3 3" xfId="19620" xr:uid="{00000000-0005-0000-0000-0000854C0000}"/>
    <cellStyle name="Heading 3 2 5 2 2 3 3 2" xfId="19621" xr:uid="{00000000-0005-0000-0000-0000864C0000}"/>
    <cellStyle name="Heading 3 2 5 2 2 3 4" xfId="19622" xr:uid="{00000000-0005-0000-0000-0000874C0000}"/>
    <cellStyle name="Heading 3 2 5 2 2 3 4 2" xfId="19623" xr:uid="{00000000-0005-0000-0000-0000884C0000}"/>
    <cellStyle name="Heading 3 2 5 2 2 3 5" xfId="19624" xr:uid="{00000000-0005-0000-0000-0000894C0000}"/>
    <cellStyle name="Heading 3 2 5 2 2 3 6" xfId="19625" xr:uid="{00000000-0005-0000-0000-00008A4C0000}"/>
    <cellStyle name="Heading 3 2 5 2 2 3 7" xfId="19626" xr:uid="{00000000-0005-0000-0000-00008B4C0000}"/>
    <cellStyle name="Heading 3 2 5 2 2 4" xfId="19627" xr:uid="{00000000-0005-0000-0000-00008C4C0000}"/>
    <cellStyle name="Heading 3 2 5 2 2 4 2" xfId="19628" xr:uid="{00000000-0005-0000-0000-00008D4C0000}"/>
    <cellStyle name="Heading 3 2 5 2 2 4 2 2" xfId="19629" xr:uid="{00000000-0005-0000-0000-00008E4C0000}"/>
    <cellStyle name="Heading 3 2 5 2 2 4 3" xfId="19630" xr:uid="{00000000-0005-0000-0000-00008F4C0000}"/>
    <cellStyle name="Heading 3 2 5 2 2 4 3 2" xfId="19631" xr:uid="{00000000-0005-0000-0000-0000904C0000}"/>
    <cellStyle name="Heading 3 2 5 2 2 4 4" xfId="19632" xr:uid="{00000000-0005-0000-0000-0000914C0000}"/>
    <cellStyle name="Heading 3 2 5 2 2 4 4 2" xfId="19633" xr:uid="{00000000-0005-0000-0000-0000924C0000}"/>
    <cellStyle name="Heading 3 2 5 2 2 4 5" xfId="19634" xr:uid="{00000000-0005-0000-0000-0000934C0000}"/>
    <cellStyle name="Heading 3 2 5 2 2 4 6" xfId="19635" xr:uid="{00000000-0005-0000-0000-0000944C0000}"/>
    <cellStyle name="Heading 3 2 5 2 2 4 7" xfId="19636" xr:uid="{00000000-0005-0000-0000-0000954C0000}"/>
    <cellStyle name="Heading 3 2 5 2 2 5" xfId="19637" xr:uid="{00000000-0005-0000-0000-0000964C0000}"/>
    <cellStyle name="Heading 3 2 5 2 2 5 2" xfId="19638" xr:uid="{00000000-0005-0000-0000-0000974C0000}"/>
    <cellStyle name="Heading 3 2 5 2 2 5 2 2" xfId="19639" xr:uid="{00000000-0005-0000-0000-0000984C0000}"/>
    <cellStyle name="Heading 3 2 5 2 2 5 3" xfId="19640" xr:uid="{00000000-0005-0000-0000-0000994C0000}"/>
    <cellStyle name="Heading 3 2 5 2 2 5 3 2" xfId="19641" xr:uid="{00000000-0005-0000-0000-00009A4C0000}"/>
    <cellStyle name="Heading 3 2 5 2 2 5 4" xfId="19642" xr:uid="{00000000-0005-0000-0000-00009B4C0000}"/>
    <cellStyle name="Heading 3 2 5 2 2 5 5" xfId="19643" xr:uid="{00000000-0005-0000-0000-00009C4C0000}"/>
    <cellStyle name="Heading 3 2 5 2 2 5 6" xfId="19644" xr:uid="{00000000-0005-0000-0000-00009D4C0000}"/>
    <cellStyle name="Heading 3 2 5 2 2 6" xfId="19645" xr:uid="{00000000-0005-0000-0000-00009E4C0000}"/>
    <cellStyle name="Heading 3 2 5 2 2 6 2" xfId="19646" xr:uid="{00000000-0005-0000-0000-00009F4C0000}"/>
    <cellStyle name="Heading 3 2 5 2 3" xfId="19647" xr:uid="{00000000-0005-0000-0000-0000A04C0000}"/>
    <cellStyle name="Heading 3 2 5 2 3 2" xfId="19648" xr:uid="{00000000-0005-0000-0000-0000A14C0000}"/>
    <cellStyle name="Heading 3 2 5 2 3 2 2" xfId="19649" xr:uid="{00000000-0005-0000-0000-0000A24C0000}"/>
    <cellStyle name="Heading 3 2 5 2 3 2 2 2" xfId="19650" xr:uid="{00000000-0005-0000-0000-0000A34C0000}"/>
    <cellStyle name="Heading 3 2 5 2 3 2 2 2 2" xfId="19651" xr:uid="{00000000-0005-0000-0000-0000A44C0000}"/>
    <cellStyle name="Heading 3 2 5 2 3 2 2 3" xfId="19652" xr:uid="{00000000-0005-0000-0000-0000A54C0000}"/>
    <cellStyle name="Heading 3 2 5 2 3 2 2 3 2" xfId="19653" xr:uid="{00000000-0005-0000-0000-0000A64C0000}"/>
    <cellStyle name="Heading 3 2 5 2 3 2 2 4" xfId="19654" xr:uid="{00000000-0005-0000-0000-0000A74C0000}"/>
    <cellStyle name="Heading 3 2 5 2 3 2 2 4 2" xfId="19655" xr:uid="{00000000-0005-0000-0000-0000A84C0000}"/>
    <cellStyle name="Heading 3 2 5 2 3 2 2 5" xfId="19656" xr:uid="{00000000-0005-0000-0000-0000A94C0000}"/>
    <cellStyle name="Heading 3 2 5 2 3 2 2 6" xfId="19657" xr:uid="{00000000-0005-0000-0000-0000AA4C0000}"/>
    <cellStyle name="Heading 3 2 5 2 3 2 2 7" xfId="19658" xr:uid="{00000000-0005-0000-0000-0000AB4C0000}"/>
    <cellStyle name="Heading 3 2 5 2 3 2 3" xfId="19659" xr:uid="{00000000-0005-0000-0000-0000AC4C0000}"/>
    <cellStyle name="Heading 3 2 5 2 3 2 3 2" xfId="19660" xr:uid="{00000000-0005-0000-0000-0000AD4C0000}"/>
    <cellStyle name="Heading 3 2 5 2 3 2 3 2 2" xfId="19661" xr:uid="{00000000-0005-0000-0000-0000AE4C0000}"/>
    <cellStyle name="Heading 3 2 5 2 3 2 3 3" xfId="19662" xr:uid="{00000000-0005-0000-0000-0000AF4C0000}"/>
    <cellStyle name="Heading 3 2 5 2 3 2 3 3 2" xfId="19663" xr:uid="{00000000-0005-0000-0000-0000B04C0000}"/>
    <cellStyle name="Heading 3 2 5 2 3 2 3 4" xfId="19664" xr:uid="{00000000-0005-0000-0000-0000B14C0000}"/>
    <cellStyle name="Heading 3 2 5 2 3 2 3 4 2" xfId="19665" xr:uid="{00000000-0005-0000-0000-0000B24C0000}"/>
    <cellStyle name="Heading 3 2 5 2 3 2 3 5" xfId="19666" xr:uid="{00000000-0005-0000-0000-0000B34C0000}"/>
    <cellStyle name="Heading 3 2 5 2 3 2 3 6" xfId="19667" xr:uid="{00000000-0005-0000-0000-0000B44C0000}"/>
    <cellStyle name="Heading 3 2 5 2 3 2 3 7" xfId="19668" xr:uid="{00000000-0005-0000-0000-0000B54C0000}"/>
    <cellStyle name="Heading 3 2 5 2 3 2 4" xfId="19669" xr:uid="{00000000-0005-0000-0000-0000B64C0000}"/>
    <cellStyle name="Heading 3 2 5 2 3 2 4 2" xfId="19670" xr:uid="{00000000-0005-0000-0000-0000B74C0000}"/>
    <cellStyle name="Heading 3 2 5 2 3 2 4 2 2" xfId="19671" xr:uid="{00000000-0005-0000-0000-0000B84C0000}"/>
    <cellStyle name="Heading 3 2 5 2 3 2 4 3" xfId="19672" xr:uid="{00000000-0005-0000-0000-0000B94C0000}"/>
    <cellStyle name="Heading 3 2 5 2 3 2 4 3 2" xfId="19673" xr:uid="{00000000-0005-0000-0000-0000BA4C0000}"/>
    <cellStyle name="Heading 3 2 5 2 3 2 4 4" xfId="19674" xr:uid="{00000000-0005-0000-0000-0000BB4C0000}"/>
    <cellStyle name="Heading 3 2 5 2 3 2 4 5" xfId="19675" xr:uid="{00000000-0005-0000-0000-0000BC4C0000}"/>
    <cellStyle name="Heading 3 2 5 2 3 2 4 6" xfId="19676" xr:uid="{00000000-0005-0000-0000-0000BD4C0000}"/>
    <cellStyle name="Heading 3 2 5 2 3 2 5" xfId="19677" xr:uid="{00000000-0005-0000-0000-0000BE4C0000}"/>
    <cellStyle name="Heading 3 2 5 2 3 2 5 2" xfId="19678" xr:uid="{00000000-0005-0000-0000-0000BF4C0000}"/>
    <cellStyle name="Heading 3 2 5 2 3 3" xfId="19679" xr:uid="{00000000-0005-0000-0000-0000C04C0000}"/>
    <cellStyle name="Heading 3 2 5 2 3 3 2" xfId="19680" xr:uid="{00000000-0005-0000-0000-0000C14C0000}"/>
    <cellStyle name="Heading 3 2 5 2 3 3 2 2" xfId="19681" xr:uid="{00000000-0005-0000-0000-0000C24C0000}"/>
    <cellStyle name="Heading 3 2 5 2 3 3 3" xfId="19682" xr:uid="{00000000-0005-0000-0000-0000C34C0000}"/>
    <cellStyle name="Heading 3 2 5 2 3 3 3 2" xfId="19683" xr:uid="{00000000-0005-0000-0000-0000C44C0000}"/>
    <cellStyle name="Heading 3 2 5 2 3 3 4" xfId="19684" xr:uid="{00000000-0005-0000-0000-0000C54C0000}"/>
    <cellStyle name="Heading 3 2 5 2 3 3 4 2" xfId="19685" xr:uid="{00000000-0005-0000-0000-0000C64C0000}"/>
    <cellStyle name="Heading 3 2 5 2 3 3 5" xfId="19686" xr:uid="{00000000-0005-0000-0000-0000C74C0000}"/>
    <cellStyle name="Heading 3 2 5 2 3 3 6" xfId="19687" xr:uid="{00000000-0005-0000-0000-0000C84C0000}"/>
    <cellStyle name="Heading 3 2 5 2 3 3 7" xfId="19688" xr:uid="{00000000-0005-0000-0000-0000C94C0000}"/>
    <cellStyle name="Heading 3 2 5 2 3 4" xfId="19689" xr:uid="{00000000-0005-0000-0000-0000CA4C0000}"/>
    <cellStyle name="Heading 3 2 5 2 3 4 2" xfId="19690" xr:uid="{00000000-0005-0000-0000-0000CB4C0000}"/>
    <cellStyle name="Heading 3 2 5 2 3 4 2 2" xfId="19691" xr:uid="{00000000-0005-0000-0000-0000CC4C0000}"/>
    <cellStyle name="Heading 3 2 5 2 3 4 3" xfId="19692" xr:uid="{00000000-0005-0000-0000-0000CD4C0000}"/>
    <cellStyle name="Heading 3 2 5 2 3 4 3 2" xfId="19693" xr:uid="{00000000-0005-0000-0000-0000CE4C0000}"/>
    <cellStyle name="Heading 3 2 5 2 3 4 4" xfId="19694" xr:uid="{00000000-0005-0000-0000-0000CF4C0000}"/>
    <cellStyle name="Heading 3 2 5 2 3 4 4 2" xfId="19695" xr:uid="{00000000-0005-0000-0000-0000D04C0000}"/>
    <cellStyle name="Heading 3 2 5 2 3 4 5" xfId="19696" xr:uid="{00000000-0005-0000-0000-0000D14C0000}"/>
    <cellStyle name="Heading 3 2 5 2 3 4 6" xfId="19697" xr:uid="{00000000-0005-0000-0000-0000D24C0000}"/>
    <cellStyle name="Heading 3 2 5 2 3 4 7" xfId="19698" xr:uid="{00000000-0005-0000-0000-0000D34C0000}"/>
    <cellStyle name="Heading 3 2 5 2 3 5" xfId="19699" xr:uid="{00000000-0005-0000-0000-0000D44C0000}"/>
    <cellStyle name="Heading 3 2 5 2 3 5 2" xfId="19700" xr:uid="{00000000-0005-0000-0000-0000D54C0000}"/>
    <cellStyle name="Heading 3 2 5 2 3 5 2 2" xfId="19701" xr:uid="{00000000-0005-0000-0000-0000D64C0000}"/>
    <cellStyle name="Heading 3 2 5 2 3 5 3" xfId="19702" xr:uid="{00000000-0005-0000-0000-0000D74C0000}"/>
    <cellStyle name="Heading 3 2 5 2 3 5 3 2" xfId="19703" xr:uid="{00000000-0005-0000-0000-0000D84C0000}"/>
    <cellStyle name="Heading 3 2 5 2 3 5 4" xfId="19704" xr:uid="{00000000-0005-0000-0000-0000D94C0000}"/>
    <cellStyle name="Heading 3 2 5 2 3 5 5" xfId="19705" xr:uid="{00000000-0005-0000-0000-0000DA4C0000}"/>
    <cellStyle name="Heading 3 2 5 2 3 5 6" xfId="19706" xr:uid="{00000000-0005-0000-0000-0000DB4C0000}"/>
    <cellStyle name="Heading 3 2 5 2 3 6" xfId="19707" xr:uid="{00000000-0005-0000-0000-0000DC4C0000}"/>
    <cellStyle name="Heading 3 2 5 2 3 6 2" xfId="19708" xr:uid="{00000000-0005-0000-0000-0000DD4C0000}"/>
    <cellStyle name="Heading 3 2 5 2 4" xfId="19709" xr:uid="{00000000-0005-0000-0000-0000DE4C0000}"/>
    <cellStyle name="Heading 3 2 5 2 4 2" xfId="19710" xr:uid="{00000000-0005-0000-0000-0000DF4C0000}"/>
    <cellStyle name="Heading 3 2 5 2 4 2 2" xfId="19711" xr:uid="{00000000-0005-0000-0000-0000E04C0000}"/>
    <cellStyle name="Heading 3 2 5 2 4 2 2 2" xfId="19712" xr:uid="{00000000-0005-0000-0000-0000E14C0000}"/>
    <cellStyle name="Heading 3 2 5 2 4 2 2 2 2" xfId="19713" xr:uid="{00000000-0005-0000-0000-0000E24C0000}"/>
    <cellStyle name="Heading 3 2 5 2 4 2 2 3" xfId="19714" xr:uid="{00000000-0005-0000-0000-0000E34C0000}"/>
    <cellStyle name="Heading 3 2 5 2 4 2 2 3 2" xfId="19715" xr:uid="{00000000-0005-0000-0000-0000E44C0000}"/>
    <cellStyle name="Heading 3 2 5 2 4 2 2 4" xfId="19716" xr:uid="{00000000-0005-0000-0000-0000E54C0000}"/>
    <cellStyle name="Heading 3 2 5 2 4 2 2 4 2" xfId="19717" xr:uid="{00000000-0005-0000-0000-0000E64C0000}"/>
    <cellStyle name="Heading 3 2 5 2 4 2 2 5" xfId="19718" xr:uid="{00000000-0005-0000-0000-0000E74C0000}"/>
    <cellStyle name="Heading 3 2 5 2 4 2 2 6" xfId="19719" xr:uid="{00000000-0005-0000-0000-0000E84C0000}"/>
    <cellStyle name="Heading 3 2 5 2 4 2 2 7" xfId="19720" xr:uid="{00000000-0005-0000-0000-0000E94C0000}"/>
    <cellStyle name="Heading 3 2 5 2 4 2 3" xfId="19721" xr:uid="{00000000-0005-0000-0000-0000EA4C0000}"/>
    <cellStyle name="Heading 3 2 5 2 4 2 3 2" xfId="19722" xr:uid="{00000000-0005-0000-0000-0000EB4C0000}"/>
    <cellStyle name="Heading 3 2 5 2 4 2 3 2 2" xfId="19723" xr:uid="{00000000-0005-0000-0000-0000EC4C0000}"/>
    <cellStyle name="Heading 3 2 5 2 4 2 3 3" xfId="19724" xr:uid="{00000000-0005-0000-0000-0000ED4C0000}"/>
    <cellStyle name="Heading 3 2 5 2 4 2 3 3 2" xfId="19725" xr:uid="{00000000-0005-0000-0000-0000EE4C0000}"/>
    <cellStyle name="Heading 3 2 5 2 4 2 3 4" xfId="19726" xr:uid="{00000000-0005-0000-0000-0000EF4C0000}"/>
    <cellStyle name="Heading 3 2 5 2 4 2 3 4 2" xfId="19727" xr:uid="{00000000-0005-0000-0000-0000F04C0000}"/>
    <cellStyle name="Heading 3 2 5 2 4 2 3 5" xfId="19728" xr:uid="{00000000-0005-0000-0000-0000F14C0000}"/>
    <cellStyle name="Heading 3 2 5 2 4 2 3 6" xfId="19729" xr:uid="{00000000-0005-0000-0000-0000F24C0000}"/>
    <cellStyle name="Heading 3 2 5 2 4 2 3 7" xfId="19730" xr:uid="{00000000-0005-0000-0000-0000F34C0000}"/>
    <cellStyle name="Heading 3 2 5 2 4 2 4" xfId="19731" xr:uid="{00000000-0005-0000-0000-0000F44C0000}"/>
    <cellStyle name="Heading 3 2 5 2 4 2 4 2" xfId="19732" xr:uid="{00000000-0005-0000-0000-0000F54C0000}"/>
    <cellStyle name="Heading 3 2 5 2 4 2 4 2 2" xfId="19733" xr:uid="{00000000-0005-0000-0000-0000F64C0000}"/>
    <cellStyle name="Heading 3 2 5 2 4 2 4 3" xfId="19734" xr:uid="{00000000-0005-0000-0000-0000F74C0000}"/>
    <cellStyle name="Heading 3 2 5 2 4 2 4 3 2" xfId="19735" xr:uid="{00000000-0005-0000-0000-0000F84C0000}"/>
    <cellStyle name="Heading 3 2 5 2 4 2 4 4" xfId="19736" xr:uid="{00000000-0005-0000-0000-0000F94C0000}"/>
    <cellStyle name="Heading 3 2 5 2 4 2 4 5" xfId="19737" xr:uid="{00000000-0005-0000-0000-0000FA4C0000}"/>
    <cellStyle name="Heading 3 2 5 2 4 2 4 6" xfId="19738" xr:uid="{00000000-0005-0000-0000-0000FB4C0000}"/>
    <cellStyle name="Heading 3 2 5 2 4 2 5" xfId="19739" xr:uid="{00000000-0005-0000-0000-0000FC4C0000}"/>
    <cellStyle name="Heading 3 2 5 2 4 2 5 2" xfId="19740" xr:uid="{00000000-0005-0000-0000-0000FD4C0000}"/>
    <cellStyle name="Heading 3 2 5 2 4 3" xfId="19741" xr:uid="{00000000-0005-0000-0000-0000FE4C0000}"/>
    <cellStyle name="Heading 3 2 5 2 4 3 2" xfId="19742" xr:uid="{00000000-0005-0000-0000-0000FF4C0000}"/>
    <cellStyle name="Heading 3 2 5 2 4 3 2 2" xfId="19743" xr:uid="{00000000-0005-0000-0000-0000004D0000}"/>
    <cellStyle name="Heading 3 2 5 2 4 3 3" xfId="19744" xr:uid="{00000000-0005-0000-0000-0000014D0000}"/>
    <cellStyle name="Heading 3 2 5 2 4 3 3 2" xfId="19745" xr:uid="{00000000-0005-0000-0000-0000024D0000}"/>
    <cellStyle name="Heading 3 2 5 2 4 3 4" xfId="19746" xr:uid="{00000000-0005-0000-0000-0000034D0000}"/>
    <cellStyle name="Heading 3 2 5 2 4 3 4 2" xfId="19747" xr:uid="{00000000-0005-0000-0000-0000044D0000}"/>
    <cellStyle name="Heading 3 2 5 2 4 3 5" xfId="19748" xr:uid="{00000000-0005-0000-0000-0000054D0000}"/>
    <cellStyle name="Heading 3 2 5 2 4 3 6" xfId="19749" xr:uid="{00000000-0005-0000-0000-0000064D0000}"/>
    <cellStyle name="Heading 3 2 5 2 4 3 7" xfId="19750" xr:uid="{00000000-0005-0000-0000-0000074D0000}"/>
    <cellStyle name="Heading 3 2 5 2 4 4" xfId="19751" xr:uid="{00000000-0005-0000-0000-0000084D0000}"/>
    <cellStyle name="Heading 3 2 5 2 4 4 2" xfId="19752" xr:uid="{00000000-0005-0000-0000-0000094D0000}"/>
    <cellStyle name="Heading 3 2 5 2 4 4 2 2" xfId="19753" xr:uid="{00000000-0005-0000-0000-00000A4D0000}"/>
    <cellStyle name="Heading 3 2 5 2 4 4 3" xfId="19754" xr:uid="{00000000-0005-0000-0000-00000B4D0000}"/>
    <cellStyle name="Heading 3 2 5 2 4 4 3 2" xfId="19755" xr:uid="{00000000-0005-0000-0000-00000C4D0000}"/>
    <cellStyle name="Heading 3 2 5 2 4 4 4" xfId="19756" xr:uid="{00000000-0005-0000-0000-00000D4D0000}"/>
    <cellStyle name="Heading 3 2 5 2 4 4 4 2" xfId="19757" xr:uid="{00000000-0005-0000-0000-00000E4D0000}"/>
    <cellStyle name="Heading 3 2 5 2 4 4 5" xfId="19758" xr:uid="{00000000-0005-0000-0000-00000F4D0000}"/>
    <cellStyle name="Heading 3 2 5 2 4 4 6" xfId="19759" xr:uid="{00000000-0005-0000-0000-0000104D0000}"/>
    <cellStyle name="Heading 3 2 5 2 4 4 7" xfId="19760" xr:uid="{00000000-0005-0000-0000-0000114D0000}"/>
    <cellStyle name="Heading 3 2 5 2 4 5" xfId="19761" xr:uid="{00000000-0005-0000-0000-0000124D0000}"/>
    <cellStyle name="Heading 3 2 5 2 4 5 2" xfId="19762" xr:uid="{00000000-0005-0000-0000-0000134D0000}"/>
    <cellStyle name="Heading 3 2 5 2 4 5 2 2" xfId="19763" xr:uid="{00000000-0005-0000-0000-0000144D0000}"/>
    <cellStyle name="Heading 3 2 5 2 4 5 3" xfId="19764" xr:uid="{00000000-0005-0000-0000-0000154D0000}"/>
    <cellStyle name="Heading 3 2 5 2 4 5 3 2" xfId="19765" xr:uid="{00000000-0005-0000-0000-0000164D0000}"/>
    <cellStyle name="Heading 3 2 5 2 4 5 4" xfId="19766" xr:uid="{00000000-0005-0000-0000-0000174D0000}"/>
    <cellStyle name="Heading 3 2 5 2 4 5 5" xfId="19767" xr:uid="{00000000-0005-0000-0000-0000184D0000}"/>
    <cellStyle name="Heading 3 2 5 2 4 5 6" xfId="19768" xr:uid="{00000000-0005-0000-0000-0000194D0000}"/>
    <cellStyle name="Heading 3 2 5 2 4 6" xfId="19769" xr:uid="{00000000-0005-0000-0000-00001A4D0000}"/>
    <cellStyle name="Heading 3 2 5 2 4 6 2" xfId="19770" xr:uid="{00000000-0005-0000-0000-00001B4D0000}"/>
    <cellStyle name="Heading 3 2 5 2 5" xfId="19771" xr:uid="{00000000-0005-0000-0000-00001C4D0000}"/>
    <cellStyle name="Heading 3 2 5 2 5 2" xfId="19772" xr:uid="{00000000-0005-0000-0000-00001D4D0000}"/>
    <cellStyle name="Heading 3 2 5 2 5 2 2" xfId="19773" xr:uid="{00000000-0005-0000-0000-00001E4D0000}"/>
    <cellStyle name="Heading 3 2 5 2 5 2 2 2" xfId="19774" xr:uid="{00000000-0005-0000-0000-00001F4D0000}"/>
    <cellStyle name="Heading 3 2 5 2 5 2 2 2 2" xfId="19775" xr:uid="{00000000-0005-0000-0000-0000204D0000}"/>
    <cellStyle name="Heading 3 2 5 2 5 2 2 3" xfId="19776" xr:uid="{00000000-0005-0000-0000-0000214D0000}"/>
    <cellStyle name="Heading 3 2 5 2 5 2 2 3 2" xfId="19777" xr:uid="{00000000-0005-0000-0000-0000224D0000}"/>
    <cellStyle name="Heading 3 2 5 2 5 2 2 4" xfId="19778" xr:uid="{00000000-0005-0000-0000-0000234D0000}"/>
    <cellStyle name="Heading 3 2 5 2 5 2 2 4 2" xfId="19779" xr:uid="{00000000-0005-0000-0000-0000244D0000}"/>
    <cellStyle name="Heading 3 2 5 2 5 2 2 5" xfId="19780" xr:uid="{00000000-0005-0000-0000-0000254D0000}"/>
    <cellStyle name="Heading 3 2 5 2 5 2 2 6" xfId="19781" xr:uid="{00000000-0005-0000-0000-0000264D0000}"/>
    <cellStyle name="Heading 3 2 5 2 5 2 2 7" xfId="19782" xr:uid="{00000000-0005-0000-0000-0000274D0000}"/>
    <cellStyle name="Heading 3 2 5 2 5 2 3" xfId="19783" xr:uid="{00000000-0005-0000-0000-0000284D0000}"/>
    <cellStyle name="Heading 3 2 5 2 5 2 3 2" xfId="19784" xr:uid="{00000000-0005-0000-0000-0000294D0000}"/>
    <cellStyle name="Heading 3 2 5 2 5 2 3 2 2" xfId="19785" xr:uid="{00000000-0005-0000-0000-00002A4D0000}"/>
    <cellStyle name="Heading 3 2 5 2 5 2 3 3" xfId="19786" xr:uid="{00000000-0005-0000-0000-00002B4D0000}"/>
    <cellStyle name="Heading 3 2 5 2 5 2 3 3 2" xfId="19787" xr:uid="{00000000-0005-0000-0000-00002C4D0000}"/>
    <cellStyle name="Heading 3 2 5 2 5 2 3 4" xfId="19788" xr:uid="{00000000-0005-0000-0000-00002D4D0000}"/>
    <cellStyle name="Heading 3 2 5 2 5 2 3 4 2" xfId="19789" xr:uid="{00000000-0005-0000-0000-00002E4D0000}"/>
    <cellStyle name="Heading 3 2 5 2 5 2 3 5" xfId="19790" xr:uid="{00000000-0005-0000-0000-00002F4D0000}"/>
    <cellStyle name="Heading 3 2 5 2 5 2 3 6" xfId="19791" xr:uid="{00000000-0005-0000-0000-0000304D0000}"/>
    <cellStyle name="Heading 3 2 5 2 5 2 3 7" xfId="19792" xr:uid="{00000000-0005-0000-0000-0000314D0000}"/>
    <cellStyle name="Heading 3 2 5 2 5 2 4" xfId="19793" xr:uid="{00000000-0005-0000-0000-0000324D0000}"/>
    <cellStyle name="Heading 3 2 5 2 5 2 4 2" xfId="19794" xr:uid="{00000000-0005-0000-0000-0000334D0000}"/>
    <cellStyle name="Heading 3 2 5 2 5 2 4 2 2" xfId="19795" xr:uid="{00000000-0005-0000-0000-0000344D0000}"/>
    <cellStyle name="Heading 3 2 5 2 5 2 4 3" xfId="19796" xr:uid="{00000000-0005-0000-0000-0000354D0000}"/>
    <cellStyle name="Heading 3 2 5 2 5 2 4 3 2" xfId="19797" xr:uid="{00000000-0005-0000-0000-0000364D0000}"/>
    <cellStyle name="Heading 3 2 5 2 5 2 4 4" xfId="19798" xr:uid="{00000000-0005-0000-0000-0000374D0000}"/>
    <cellStyle name="Heading 3 2 5 2 5 2 4 5" xfId="19799" xr:uid="{00000000-0005-0000-0000-0000384D0000}"/>
    <cellStyle name="Heading 3 2 5 2 5 2 4 6" xfId="19800" xr:uid="{00000000-0005-0000-0000-0000394D0000}"/>
    <cellStyle name="Heading 3 2 5 2 5 2 5" xfId="19801" xr:uid="{00000000-0005-0000-0000-00003A4D0000}"/>
    <cellStyle name="Heading 3 2 5 2 5 2 5 2" xfId="19802" xr:uid="{00000000-0005-0000-0000-00003B4D0000}"/>
    <cellStyle name="Heading 3 2 5 2 5 3" xfId="19803" xr:uid="{00000000-0005-0000-0000-00003C4D0000}"/>
    <cellStyle name="Heading 3 2 5 2 5 3 2" xfId="19804" xr:uid="{00000000-0005-0000-0000-00003D4D0000}"/>
    <cellStyle name="Heading 3 2 5 2 5 3 2 2" xfId="19805" xr:uid="{00000000-0005-0000-0000-00003E4D0000}"/>
    <cellStyle name="Heading 3 2 5 2 5 3 3" xfId="19806" xr:uid="{00000000-0005-0000-0000-00003F4D0000}"/>
    <cellStyle name="Heading 3 2 5 2 5 3 3 2" xfId="19807" xr:uid="{00000000-0005-0000-0000-0000404D0000}"/>
    <cellStyle name="Heading 3 2 5 2 5 3 4" xfId="19808" xr:uid="{00000000-0005-0000-0000-0000414D0000}"/>
    <cellStyle name="Heading 3 2 5 2 5 3 4 2" xfId="19809" xr:uid="{00000000-0005-0000-0000-0000424D0000}"/>
    <cellStyle name="Heading 3 2 5 2 5 3 5" xfId="19810" xr:uid="{00000000-0005-0000-0000-0000434D0000}"/>
    <cellStyle name="Heading 3 2 5 2 5 3 6" xfId="19811" xr:uid="{00000000-0005-0000-0000-0000444D0000}"/>
    <cellStyle name="Heading 3 2 5 2 5 3 7" xfId="19812" xr:uid="{00000000-0005-0000-0000-0000454D0000}"/>
    <cellStyle name="Heading 3 2 5 2 5 4" xfId="19813" xr:uid="{00000000-0005-0000-0000-0000464D0000}"/>
    <cellStyle name="Heading 3 2 5 2 5 4 2" xfId="19814" xr:uid="{00000000-0005-0000-0000-0000474D0000}"/>
    <cellStyle name="Heading 3 2 5 2 5 4 2 2" xfId="19815" xr:uid="{00000000-0005-0000-0000-0000484D0000}"/>
    <cellStyle name="Heading 3 2 5 2 5 4 3" xfId="19816" xr:uid="{00000000-0005-0000-0000-0000494D0000}"/>
    <cellStyle name="Heading 3 2 5 2 5 4 3 2" xfId="19817" xr:uid="{00000000-0005-0000-0000-00004A4D0000}"/>
    <cellStyle name="Heading 3 2 5 2 5 4 4" xfId="19818" xr:uid="{00000000-0005-0000-0000-00004B4D0000}"/>
    <cellStyle name="Heading 3 2 5 2 5 4 4 2" xfId="19819" xr:uid="{00000000-0005-0000-0000-00004C4D0000}"/>
    <cellStyle name="Heading 3 2 5 2 5 4 5" xfId="19820" xr:uid="{00000000-0005-0000-0000-00004D4D0000}"/>
    <cellStyle name="Heading 3 2 5 2 5 4 6" xfId="19821" xr:uid="{00000000-0005-0000-0000-00004E4D0000}"/>
    <cellStyle name="Heading 3 2 5 2 5 4 7" xfId="19822" xr:uid="{00000000-0005-0000-0000-00004F4D0000}"/>
    <cellStyle name="Heading 3 2 5 2 5 5" xfId="19823" xr:uid="{00000000-0005-0000-0000-0000504D0000}"/>
    <cellStyle name="Heading 3 2 5 2 5 5 2" xfId="19824" xr:uid="{00000000-0005-0000-0000-0000514D0000}"/>
    <cellStyle name="Heading 3 2 5 2 5 5 2 2" xfId="19825" xr:uid="{00000000-0005-0000-0000-0000524D0000}"/>
    <cellStyle name="Heading 3 2 5 2 5 5 3" xfId="19826" xr:uid="{00000000-0005-0000-0000-0000534D0000}"/>
    <cellStyle name="Heading 3 2 5 2 5 5 3 2" xfId="19827" xr:uid="{00000000-0005-0000-0000-0000544D0000}"/>
    <cellStyle name="Heading 3 2 5 2 5 5 4" xfId="19828" xr:uid="{00000000-0005-0000-0000-0000554D0000}"/>
    <cellStyle name="Heading 3 2 5 2 5 5 5" xfId="19829" xr:uid="{00000000-0005-0000-0000-0000564D0000}"/>
    <cellStyle name="Heading 3 2 5 2 5 5 6" xfId="19830" xr:uid="{00000000-0005-0000-0000-0000574D0000}"/>
    <cellStyle name="Heading 3 2 5 2 5 6" xfId="19831" xr:uid="{00000000-0005-0000-0000-0000584D0000}"/>
    <cellStyle name="Heading 3 2 5 2 5 6 2" xfId="19832" xr:uid="{00000000-0005-0000-0000-0000594D0000}"/>
    <cellStyle name="Heading 3 2 5 2 6" xfId="19833" xr:uid="{00000000-0005-0000-0000-00005A4D0000}"/>
    <cellStyle name="Heading 3 2 5 2 6 2" xfId="19834" xr:uid="{00000000-0005-0000-0000-00005B4D0000}"/>
    <cellStyle name="Heading 3 2 5 2 6 2 2" xfId="19835" xr:uid="{00000000-0005-0000-0000-00005C4D0000}"/>
    <cellStyle name="Heading 3 2 5 2 6 2 2 2" xfId="19836" xr:uid="{00000000-0005-0000-0000-00005D4D0000}"/>
    <cellStyle name="Heading 3 2 5 2 6 2 2 2 2" xfId="19837" xr:uid="{00000000-0005-0000-0000-00005E4D0000}"/>
    <cellStyle name="Heading 3 2 5 2 6 2 2 3" xfId="19838" xr:uid="{00000000-0005-0000-0000-00005F4D0000}"/>
    <cellStyle name="Heading 3 2 5 2 6 2 2 3 2" xfId="19839" xr:uid="{00000000-0005-0000-0000-0000604D0000}"/>
    <cellStyle name="Heading 3 2 5 2 6 2 2 4" xfId="19840" xr:uid="{00000000-0005-0000-0000-0000614D0000}"/>
    <cellStyle name="Heading 3 2 5 2 6 2 2 4 2" xfId="19841" xr:uid="{00000000-0005-0000-0000-0000624D0000}"/>
    <cellStyle name="Heading 3 2 5 2 6 2 2 5" xfId="19842" xr:uid="{00000000-0005-0000-0000-0000634D0000}"/>
    <cellStyle name="Heading 3 2 5 2 6 2 2 6" xfId="19843" xr:uid="{00000000-0005-0000-0000-0000644D0000}"/>
    <cellStyle name="Heading 3 2 5 2 6 2 2 7" xfId="19844" xr:uid="{00000000-0005-0000-0000-0000654D0000}"/>
    <cellStyle name="Heading 3 2 5 2 6 2 3" xfId="19845" xr:uid="{00000000-0005-0000-0000-0000664D0000}"/>
    <cellStyle name="Heading 3 2 5 2 6 2 3 2" xfId="19846" xr:uid="{00000000-0005-0000-0000-0000674D0000}"/>
    <cellStyle name="Heading 3 2 5 2 6 2 3 2 2" xfId="19847" xr:uid="{00000000-0005-0000-0000-0000684D0000}"/>
    <cellStyle name="Heading 3 2 5 2 6 2 3 3" xfId="19848" xr:uid="{00000000-0005-0000-0000-0000694D0000}"/>
    <cellStyle name="Heading 3 2 5 2 6 2 3 3 2" xfId="19849" xr:uid="{00000000-0005-0000-0000-00006A4D0000}"/>
    <cellStyle name="Heading 3 2 5 2 6 2 3 4" xfId="19850" xr:uid="{00000000-0005-0000-0000-00006B4D0000}"/>
    <cellStyle name="Heading 3 2 5 2 6 2 3 4 2" xfId="19851" xr:uid="{00000000-0005-0000-0000-00006C4D0000}"/>
    <cellStyle name="Heading 3 2 5 2 6 2 3 5" xfId="19852" xr:uid="{00000000-0005-0000-0000-00006D4D0000}"/>
    <cellStyle name="Heading 3 2 5 2 6 2 3 6" xfId="19853" xr:uid="{00000000-0005-0000-0000-00006E4D0000}"/>
    <cellStyle name="Heading 3 2 5 2 6 2 3 7" xfId="19854" xr:uid="{00000000-0005-0000-0000-00006F4D0000}"/>
    <cellStyle name="Heading 3 2 5 2 6 2 4" xfId="19855" xr:uid="{00000000-0005-0000-0000-0000704D0000}"/>
    <cellStyle name="Heading 3 2 5 2 6 2 4 2" xfId="19856" xr:uid="{00000000-0005-0000-0000-0000714D0000}"/>
    <cellStyle name="Heading 3 2 5 2 6 2 4 2 2" xfId="19857" xr:uid="{00000000-0005-0000-0000-0000724D0000}"/>
    <cellStyle name="Heading 3 2 5 2 6 2 4 3" xfId="19858" xr:uid="{00000000-0005-0000-0000-0000734D0000}"/>
    <cellStyle name="Heading 3 2 5 2 6 2 4 3 2" xfId="19859" xr:uid="{00000000-0005-0000-0000-0000744D0000}"/>
    <cellStyle name="Heading 3 2 5 2 6 2 4 4" xfId="19860" xr:uid="{00000000-0005-0000-0000-0000754D0000}"/>
    <cellStyle name="Heading 3 2 5 2 6 2 4 5" xfId="19861" xr:uid="{00000000-0005-0000-0000-0000764D0000}"/>
    <cellStyle name="Heading 3 2 5 2 6 2 4 6" xfId="19862" xr:uid="{00000000-0005-0000-0000-0000774D0000}"/>
    <cellStyle name="Heading 3 2 5 2 6 2 5" xfId="19863" xr:uid="{00000000-0005-0000-0000-0000784D0000}"/>
    <cellStyle name="Heading 3 2 5 2 6 2 5 2" xfId="19864" xr:uid="{00000000-0005-0000-0000-0000794D0000}"/>
    <cellStyle name="Heading 3 2 5 2 6 3" xfId="19865" xr:uid="{00000000-0005-0000-0000-00007A4D0000}"/>
    <cellStyle name="Heading 3 2 5 2 6 3 2" xfId="19866" xr:uid="{00000000-0005-0000-0000-00007B4D0000}"/>
    <cellStyle name="Heading 3 2 5 2 6 3 2 2" xfId="19867" xr:uid="{00000000-0005-0000-0000-00007C4D0000}"/>
    <cellStyle name="Heading 3 2 5 2 6 3 3" xfId="19868" xr:uid="{00000000-0005-0000-0000-00007D4D0000}"/>
    <cellStyle name="Heading 3 2 5 2 6 3 3 2" xfId="19869" xr:uid="{00000000-0005-0000-0000-00007E4D0000}"/>
    <cellStyle name="Heading 3 2 5 2 6 3 4" xfId="19870" xr:uid="{00000000-0005-0000-0000-00007F4D0000}"/>
    <cellStyle name="Heading 3 2 5 2 6 3 4 2" xfId="19871" xr:uid="{00000000-0005-0000-0000-0000804D0000}"/>
    <cellStyle name="Heading 3 2 5 2 6 3 5" xfId="19872" xr:uid="{00000000-0005-0000-0000-0000814D0000}"/>
    <cellStyle name="Heading 3 2 5 2 6 3 6" xfId="19873" xr:uid="{00000000-0005-0000-0000-0000824D0000}"/>
    <cellStyle name="Heading 3 2 5 2 6 3 7" xfId="19874" xr:uid="{00000000-0005-0000-0000-0000834D0000}"/>
    <cellStyle name="Heading 3 2 5 2 6 4" xfId="19875" xr:uid="{00000000-0005-0000-0000-0000844D0000}"/>
    <cellStyle name="Heading 3 2 5 2 6 4 2" xfId="19876" xr:uid="{00000000-0005-0000-0000-0000854D0000}"/>
    <cellStyle name="Heading 3 2 5 2 6 4 2 2" xfId="19877" xr:uid="{00000000-0005-0000-0000-0000864D0000}"/>
    <cellStyle name="Heading 3 2 5 2 6 4 3" xfId="19878" xr:uid="{00000000-0005-0000-0000-0000874D0000}"/>
    <cellStyle name="Heading 3 2 5 2 6 4 3 2" xfId="19879" xr:uid="{00000000-0005-0000-0000-0000884D0000}"/>
    <cellStyle name="Heading 3 2 5 2 6 4 4" xfId="19880" xr:uid="{00000000-0005-0000-0000-0000894D0000}"/>
    <cellStyle name="Heading 3 2 5 2 6 4 4 2" xfId="19881" xr:uid="{00000000-0005-0000-0000-00008A4D0000}"/>
    <cellStyle name="Heading 3 2 5 2 6 4 5" xfId="19882" xr:uid="{00000000-0005-0000-0000-00008B4D0000}"/>
    <cellStyle name="Heading 3 2 5 2 6 4 6" xfId="19883" xr:uid="{00000000-0005-0000-0000-00008C4D0000}"/>
    <cellStyle name="Heading 3 2 5 2 6 4 7" xfId="19884" xr:uid="{00000000-0005-0000-0000-00008D4D0000}"/>
    <cellStyle name="Heading 3 2 5 2 6 5" xfId="19885" xr:uid="{00000000-0005-0000-0000-00008E4D0000}"/>
    <cellStyle name="Heading 3 2 5 2 6 5 2" xfId="19886" xr:uid="{00000000-0005-0000-0000-00008F4D0000}"/>
    <cellStyle name="Heading 3 2 5 2 6 5 2 2" xfId="19887" xr:uid="{00000000-0005-0000-0000-0000904D0000}"/>
    <cellStyle name="Heading 3 2 5 2 6 5 3" xfId="19888" xr:uid="{00000000-0005-0000-0000-0000914D0000}"/>
    <cellStyle name="Heading 3 2 5 2 6 5 3 2" xfId="19889" xr:uid="{00000000-0005-0000-0000-0000924D0000}"/>
    <cellStyle name="Heading 3 2 5 2 6 5 4" xfId="19890" xr:uid="{00000000-0005-0000-0000-0000934D0000}"/>
    <cellStyle name="Heading 3 2 5 2 6 5 5" xfId="19891" xr:uid="{00000000-0005-0000-0000-0000944D0000}"/>
    <cellStyle name="Heading 3 2 5 2 6 5 6" xfId="19892" xr:uid="{00000000-0005-0000-0000-0000954D0000}"/>
    <cellStyle name="Heading 3 2 5 2 6 6" xfId="19893" xr:uid="{00000000-0005-0000-0000-0000964D0000}"/>
    <cellStyle name="Heading 3 2 5 2 6 6 2" xfId="19894" xr:uid="{00000000-0005-0000-0000-0000974D0000}"/>
    <cellStyle name="Heading 3 2 5 2 7" xfId="19895" xr:uid="{00000000-0005-0000-0000-0000984D0000}"/>
    <cellStyle name="Heading 3 2 5 2 7 2" xfId="19896" xr:uid="{00000000-0005-0000-0000-0000994D0000}"/>
    <cellStyle name="Heading 3 2 5 2 7 2 2" xfId="19897" xr:uid="{00000000-0005-0000-0000-00009A4D0000}"/>
    <cellStyle name="Heading 3 2 5 2 7 2 2 2" xfId="19898" xr:uid="{00000000-0005-0000-0000-00009B4D0000}"/>
    <cellStyle name="Heading 3 2 5 2 7 2 3" xfId="19899" xr:uid="{00000000-0005-0000-0000-00009C4D0000}"/>
    <cellStyle name="Heading 3 2 5 2 7 2 3 2" xfId="19900" xr:uid="{00000000-0005-0000-0000-00009D4D0000}"/>
    <cellStyle name="Heading 3 2 5 2 7 2 4" xfId="19901" xr:uid="{00000000-0005-0000-0000-00009E4D0000}"/>
    <cellStyle name="Heading 3 2 5 2 7 2 4 2" xfId="19902" xr:uid="{00000000-0005-0000-0000-00009F4D0000}"/>
    <cellStyle name="Heading 3 2 5 2 7 2 5" xfId="19903" xr:uid="{00000000-0005-0000-0000-0000A04D0000}"/>
    <cellStyle name="Heading 3 2 5 2 7 2 6" xfId="19904" xr:uid="{00000000-0005-0000-0000-0000A14D0000}"/>
    <cellStyle name="Heading 3 2 5 2 7 2 7" xfId="19905" xr:uid="{00000000-0005-0000-0000-0000A24D0000}"/>
    <cellStyle name="Heading 3 2 5 2 7 3" xfId="19906" xr:uid="{00000000-0005-0000-0000-0000A34D0000}"/>
    <cellStyle name="Heading 3 2 5 2 7 3 2" xfId="19907" xr:uid="{00000000-0005-0000-0000-0000A44D0000}"/>
    <cellStyle name="Heading 3 2 5 2 7 3 2 2" xfId="19908" xr:uid="{00000000-0005-0000-0000-0000A54D0000}"/>
    <cellStyle name="Heading 3 2 5 2 7 3 3" xfId="19909" xr:uid="{00000000-0005-0000-0000-0000A64D0000}"/>
    <cellStyle name="Heading 3 2 5 2 7 3 3 2" xfId="19910" xr:uid="{00000000-0005-0000-0000-0000A74D0000}"/>
    <cellStyle name="Heading 3 2 5 2 7 3 4" xfId="19911" xr:uid="{00000000-0005-0000-0000-0000A84D0000}"/>
    <cellStyle name="Heading 3 2 5 2 7 3 4 2" xfId="19912" xr:uid="{00000000-0005-0000-0000-0000A94D0000}"/>
    <cellStyle name="Heading 3 2 5 2 7 3 5" xfId="19913" xr:uid="{00000000-0005-0000-0000-0000AA4D0000}"/>
    <cellStyle name="Heading 3 2 5 2 7 3 6" xfId="19914" xr:uid="{00000000-0005-0000-0000-0000AB4D0000}"/>
    <cellStyle name="Heading 3 2 5 2 7 3 7" xfId="19915" xr:uid="{00000000-0005-0000-0000-0000AC4D0000}"/>
    <cellStyle name="Heading 3 2 5 2 7 4" xfId="19916" xr:uid="{00000000-0005-0000-0000-0000AD4D0000}"/>
    <cellStyle name="Heading 3 2 5 2 7 4 2" xfId="19917" xr:uid="{00000000-0005-0000-0000-0000AE4D0000}"/>
    <cellStyle name="Heading 3 2 5 2 7 4 2 2" xfId="19918" xr:uid="{00000000-0005-0000-0000-0000AF4D0000}"/>
    <cellStyle name="Heading 3 2 5 2 7 4 3" xfId="19919" xr:uid="{00000000-0005-0000-0000-0000B04D0000}"/>
    <cellStyle name="Heading 3 2 5 2 7 4 3 2" xfId="19920" xr:uid="{00000000-0005-0000-0000-0000B14D0000}"/>
    <cellStyle name="Heading 3 2 5 2 7 4 4" xfId="19921" xr:uid="{00000000-0005-0000-0000-0000B24D0000}"/>
    <cellStyle name="Heading 3 2 5 2 7 4 5" xfId="19922" xr:uid="{00000000-0005-0000-0000-0000B34D0000}"/>
    <cellStyle name="Heading 3 2 5 2 7 4 6" xfId="19923" xr:uid="{00000000-0005-0000-0000-0000B44D0000}"/>
    <cellStyle name="Heading 3 2 5 2 7 5" xfId="19924" xr:uid="{00000000-0005-0000-0000-0000B54D0000}"/>
    <cellStyle name="Heading 3 2 5 2 7 5 2" xfId="19925" xr:uid="{00000000-0005-0000-0000-0000B64D0000}"/>
    <cellStyle name="Heading 3 2 5 2 8" xfId="19926" xr:uid="{00000000-0005-0000-0000-0000B74D0000}"/>
    <cellStyle name="Heading 3 2 5 2 8 2" xfId="19927" xr:uid="{00000000-0005-0000-0000-0000B84D0000}"/>
    <cellStyle name="Heading 3 2 5 2 8 2 2" xfId="19928" xr:uid="{00000000-0005-0000-0000-0000B94D0000}"/>
    <cellStyle name="Heading 3 2 5 2 8 3" xfId="19929" xr:uid="{00000000-0005-0000-0000-0000BA4D0000}"/>
    <cellStyle name="Heading 3 2 5 2 8 3 2" xfId="19930" xr:uid="{00000000-0005-0000-0000-0000BB4D0000}"/>
    <cellStyle name="Heading 3 2 5 2 8 4" xfId="19931" xr:uid="{00000000-0005-0000-0000-0000BC4D0000}"/>
    <cellStyle name="Heading 3 2 5 2 8 4 2" xfId="19932" xr:uid="{00000000-0005-0000-0000-0000BD4D0000}"/>
    <cellStyle name="Heading 3 2 5 2 8 5" xfId="19933" xr:uid="{00000000-0005-0000-0000-0000BE4D0000}"/>
    <cellStyle name="Heading 3 2 5 2 8 6" xfId="19934" xr:uid="{00000000-0005-0000-0000-0000BF4D0000}"/>
    <cellStyle name="Heading 3 2 5 2 8 7" xfId="19935" xr:uid="{00000000-0005-0000-0000-0000C04D0000}"/>
    <cellStyle name="Heading 3 2 5 2 9" xfId="19936" xr:uid="{00000000-0005-0000-0000-0000C14D0000}"/>
    <cellStyle name="Heading 3 2 5 2 9 2" xfId="19937" xr:uid="{00000000-0005-0000-0000-0000C24D0000}"/>
    <cellStyle name="Heading 3 2 5 2 9 2 2" xfId="19938" xr:uid="{00000000-0005-0000-0000-0000C34D0000}"/>
    <cellStyle name="Heading 3 2 5 2 9 3" xfId="19939" xr:uid="{00000000-0005-0000-0000-0000C44D0000}"/>
    <cellStyle name="Heading 3 2 5 2 9 3 2" xfId="19940" xr:uid="{00000000-0005-0000-0000-0000C54D0000}"/>
    <cellStyle name="Heading 3 2 5 2 9 4" xfId="19941" xr:uid="{00000000-0005-0000-0000-0000C64D0000}"/>
    <cellStyle name="Heading 3 2 5 2 9 4 2" xfId="19942" xr:uid="{00000000-0005-0000-0000-0000C74D0000}"/>
    <cellStyle name="Heading 3 2 5 2 9 5" xfId="19943" xr:uid="{00000000-0005-0000-0000-0000C84D0000}"/>
    <cellStyle name="Heading 3 2 5 2 9 6" xfId="19944" xr:uid="{00000000-0005-0000-0000-0000C94D0000}"/>
    <cellStyle name="Heading 3 2 5 2 9 7" xfId="19945" xr:uid="{00000000-0005-0000-0000-0000CA4D0000}"/>
    <cellStyle name="Heading 3 2 5 3" xfId="19946" xr:uid="{00000000-0005-0000-0000-0000CB4D0000}"/>
    <cellStyle name="Heading 3 2 5 3 10" xfId="19947" xr:uid="{00000000-0005-0000-0000-0000CC4D0000}"/>
    <cellStyle name="Heading 3 2 5 3 10 2" xfId="19948" xr:uid="{00000000-0005-0000-0000-0000CD4D0000}"/>
    <cellStyle name="Heading 3 2 5 3 10 2 2" xfId="19949" xr:uid="{00000000-0005-0000-0000-0000CE4D0000}"/>
    <cellStyle name="Heading 3 2 5 3 10 3" xfId="19950" xr:uid="{00000000-0005-0000-0000-0000CF4D0000}"/>
    <cellStyle name="Heading 3 2 5 3 10 3 2" xfId="19951" xr:uid="{00000000-0005-0000-0000-0000D04D0000}"/>
    <cellStyle name="Heading 3 2 5 3 10 4" xfId="19952" xr:uid="{00000000-0005-0000-0000-0000D14D0000}"/>
    <cellStyle name="Heading 3 2 5 3 10 5" xfId="19953" xr:uid="{00000000-0005-0000-0000-0000D24D0000}"/>
    <cellStyle name="Heading 3 2 5 3 10 6" xfId="19954" xr:uid="{00000000-0005-0000-0000-0000D34D0000}"/>
    <cellStyle name="Heading 3 2 5 3 11" xfId="19955" xr:uid="{00000000-0005-0000-0000-0000D44D0000}"/>
    <cellStyle name="Heading 3 2 5 3 11 2" xfId="19956" xr:uid="{00000000-0005-0000-0000-0000D54D0000}"/>
    <cellStyle name="Heading 3 2 5 3 12" xfId="19957" xr:uid="{00000000-0005-0000-0000-0000D64D0000}"/>
    <cellStyle name="Heading 3 2 5 3 2" xfId="19958" xr:uid="{00000000-0005-0000-0000-0000D74D0000}"/>
    <cellStyle name="Heading 3 2 5 3 2 2" xfId="19959" xr:uid="{00000000-0005-0000-0000-0000D84D0000}"/>
    <cellStyle name="Heading 3 2 5 3 2 2 2" xfId="19960" xr:uid="{00000000-0005-0000-0000-0000D94D0000}"/>
    <cellStyle name="Heading 3 2 5 3 2 2 2 2" xfId="19961" xr:uid="{00000000-0005-0000-0000-0000DA4D0000}"/>
    <cellStyle name="Heading 3 2 5 3 2 2 2 2 2" xfId="19962" xr:uid="{00000000-0005-0000-0000-0000DB4D0000}"/>
    <cellStyle name="Heading 3 2 5 3 2 2 2 3" xfId="19963" xr:uid="{00000000-0005-0000-0000-0000DC4D0000}"/>
    <cellStyle name="Heading 3 2 5 3 2 2 2 3 2" xfId="19964" xr:uid="{00000000-0005-0000-0000-0000DD4D0000}"/>
    <cellStyle name="Heading 3 2 5 3 2 2 2 4" xfId="19965" xr:uid="{00000000-0005-0000-0000-0000DE4D0000}"/>
    <cellStyle name="Heading 3 2 5 3 2 2 2 4 2" xfId="19966" xr:uid="{00000000-0005-0000-0000-0000DF4D0000}"/>
    <cellStyle name="Heading 3 2 5 3 2 2 2 5" xfId="19967" xr:uid="{00000000-0005-0000-0000-0000E04D0000}"/>
    <cellStyle name="Heading 3 2 5 3 2 2 2 6" xfId="19968" xr:uid="{00000000-0005-0000-0000-0000E14D0000}"/>
    <cellStyle name="Heading 3 2 5 3 2 2 2 7" xfId="19969" xr:uid="{00000000-0005-0000-0000-0000E24D0000}"/>
    <cellStyle name="Heading 3 2 5 3 2 2 3" xfId="19970" xr:uid="{00000000-0005-0000-0000-0000E34D0000}"/>
    <cellStyle name="Heading 3 2 5 3 2 2 3 2" xfId="19971" xr:uid="{00000000-0005-0000-0000-0000E44D0000}"/>
    <cellStyle name="Heading 3 2 5 3 2 2 3 2 2" xfId="19972" xr:uid="{00000000-0005-0000-0000-0000E54D0000}"/>
    <cellStyle name="Heading 3 2 5 3 2 2 3 3" xfId="19973" xr:uid="{00000000-0005-0000-0000-0000E64D0000}"/>
    <cellStyle name="Heading 3 2 5 3 2 2 3 3 2" xfId="19974" xr:uid="{00000000-0005-0000-0000-0000E74D0000}"/>
    <cellStyle name="Heading 3 2 5 3 2 2 3 4" xfId="19975" xr:uid="{00000000-0005-0000-0000-0000E84D0000}"/>
    <cellStyle name="Heading 3 2 5 3 2 2 3 4 2" xfId="19976" xr:uid="{00000000-0005-0000-0000-0000E94D0000}"/>
    <cellStyle name="Heading 3 2 5 3 2 2 3 5" xfId="19977" xr:uid="{00000000-0005-0000-0000-0000EA4D0000}"/>
    <cellStyle name="Heading 3 2 5 3 2 2 3 6" xfId="19978" xr:uid="{00000000-0005-0000-0000-0000EB4D0000}"/>
    <cellStyle name="Heading 3 2 5 3 2 2 3 7" xfId="19979" xr:uid="{00000000-0005-0000-0000-0000EC4D0000}"/>
    <cellStyle name="Heading 3 2 5 3 2 2 4" xfId="19980" xr:uid="{00000000-0005-0000-0000-0000ED4D0000}"/>
    <cellStyle name="Heading 3 2 5 3 2 2 4 2" xfId="19981" xr:uid="{00000000-0005-0000-0000-0000EE4D0000}"/>
    <cellStyle name="Heading 3 2 5 3 2 2 4 2 2" xfId="19982" xr:uid="{00000000-0005-0000-0000-0000EF4D0000}"/>
    <cellStyle name="Heading 3 2 5 3 2 2 4 3" xfId="19983" xr:uid="{00000000-0005-0000-0000-0000F04D0000}"/>
    <cellStyle name="Heading 3 2 5 3 2 2 4 3 2" xfId="19984" xr:uid="{00000000-0005-0000-0000-0000F14D0000}"/>
    <cellStyle name="Heading 3 2 5 3 2 2 4 4" xfId="19985" xr:uid="{00000000-0005-0000-0000-0000F24D0000}"/>
    <cellStyle name="Heading 3 2 5 3 2 2 4 5" xfId="19986" xr:uid="{00000000-0005-0000-0000-0000F34D0000}"/>
    <cellStyle name="Heading 3 2 5 3 2 2 4 6" xfId="19987" xr:uid="{00000000-0005-0000-0000-0000F44D0000}"/>
    <cellStyle name="Heading 3 2 5 3 2 2 5" xfId="19988" xr:uid="{00000000-0005-0000-0000-0000F54D0000}"/>
    <cellStyle name="Heading 3 2 5 3 2 2 5 2" xfId="19989" xr:uid="{00000000-0005-0000-0000-0000F64D0000}"/>
    <cellStyle name="Heading 3 2 5 3 2 3" xfId="19990" xr:uid="{00000000-0005-0000-0000-0000F74D0000}"/>
    <cellStyle name="Heading 3 2 5 3 2 3 2" xfId="19991" xr:uid="{00000000-0005-0000-0000-0000F84D0000}"/>
    <cellStyle name="Heading 3 2 5 3 2 3 2 2" xfId="19992" xr:uid="{00000000-0005-0000-0000-0000F94D0000}"/>
    <cellStyle name="Heading 3 2 5 3 2 3 3" xfId="19993" xr:uid="{00000000-0005-0000-0000-0000FA4D0000}"/>
    <cellStyle name="Heading 3 2 5 3 2 3 3 2" xfId="19994" xr:uid="{00000000-0005-0000-0000-0000FB4D0000}"/>
    <cellStyle name="Heading 3 2 5 3 2 3 4" xfId="19995" xr:uid="{00000000-0005-0000-0000-0000FC4D0000}"/>
    <cellStyle name="Heading 3 2 5 3 2 3 4 2" xfId="19996" xr:uid="{00000000-0005-0000-0000-0000FD4D0000}"/>
    <cellStyle name="Heading 3 2 5 3 2 3 5" xfId="19997" xr:uid="{00000000-0005-0000-0000-0000FE4D0000}"/>
    <cellStyle name="Heading 3 2 5 3 2 3 6" xfId="19998" xr:uid="{00000000-0005-0000-0000-0000FF4D0000}"/>
    <cellStyle name="Heading 3 2 5 3 2 3 7" xfId="19999" xr:uid="{00000000-0005-0000-0000-0000004E0000}"/>
    <cellStyle name="Heading 3 2 5 3 2 4" xfId="20000" xr:uid="{00000000-0005-0000-0000-0000014E0000}"/>
    <cellStyle name="Heading 3 2 5 3 2 4 2" xfId="20001" xr:uid="{00000000-0005-0000-0000-0000024E0000}"/>
    <cellStyle name="Heading 3 2 5 3 2 4 2 2" xfId="20002" xr:uid="{00000000-0005-0000-0000-0000034E0000}"/>
    <cellStyle name="Heading 3 2 5 3 2 4 3" xfId="20003" xr:uid="{00000000-0005-0000-0000-0000044E0000}"/>
    <cellStyle name="Heading 3 2 5 3 2 4 3 2" xfId="20004" xr:uid="{00000000-0005-0000-0000-0000054E0000}"/>
    <cellStyle name="Heading 3 2 5 3 2 4 4" xfId="20005" xr:uid="{00000000-0005-0000-0000-0000064E0000}"/>
    <cellStyle name="Heading 3 2 5 3 2 4 4 2" xfId="20006" xr:uid="{00000000-0005-0000-0000-0000074E0000}"/>
    <cellStyle name="Heading 3 2 5 3 2 4 5" xfId="20007" xr:uid="{00000000-0005-0000-0000-0000084E0000}"/>
    <cellStyle name="Heading 3 2 5 3 2 4 6" xfId="20008" xr:uid="{00000000-0005-0000-0000-0000094E0000}"/>
    <cellStyle name="Heading 3 2 5 3 2 4 7" xfId="20009" xr:uid="{00000000-0005-0000-0000-00000A4E0000}"/>
    <cellStyle name="Heading 3 2 5 3 2 5" xfId="20010" xr:uid="{00000000-0005-0000-0000-00000B4E0000}"/>
    <cellStyle name="Heading 3 2 5 3 2 5 2" xfId="20011" xr:uid="{00000000-0005-0000-0000-00000C4E0000}"/>
    <cellStyle name="Heading 3 2 5 3 2 5 2 2" xfId="20012" xr:uid="{00000000-0005-0000-0000-00000D4E0000}"/>
    <cellStyle name="Heading 3 2 5 3 2 5 3" xfId="20013" xr:uid="{00000000-0005-0000-0000-00000E4E0000}"/>
    <cellStyle name="Heading 3 2 5 3 2 5 3 2" xfId="20014" xr:uid="{00000000-0005-0000-0000-00000F4E0000}"/>
    <cellStyle name="Heading 3 2 5 3 2 5 4" xfId="20015" xr:uid="{00000000-0005-0000-0000-0000104E0000}"/>
    <cellStyle name="Heading 3 2 5 3 2 5 5" xfId="20016" xr:uid="{00000000-0005-0000-0000-0000114E0000}"/>
    <cellStyle name="Heading 3 2 5 3 2 5 6" xfId="20017" xr:uid="{00000000-0005-0000-0000-0000124E0000}"/>
    <cellStyle name="Heading 3 2 5 3 2 6" xfId="20018" xr:uid="{00000000-0005-0000-0000-0000134E0000}"/>
    <cellStyle name="Heading 3 2 5 3 2 6 2" xfId="20019" xr:uid="{00000000-0005-0000-0000-0000144E0000}"/>
    <cellStyle name="Heading 3 2 5 3 3" xfId="20020" xr:uid="{00000000-0005-0000-0000-0000154E0000}"/>
    <cellStyle name="Heading 3 2 5 3 3 2" xfId="20021" xr:uid="{00000000-0005-0000-0000-0000164E0000}"/>
    <cellStyle name="Heading 3 2 5 3 3 2 2" xfId="20022" xr:uid="{00000000-0005-0000-0000-0000174E0000}"/>
    <cellStyle name="Heading 3 2 5 3 3 2 2 2" xfId="20023" xr:uid="{00000000-0005-0000-0000-0000184E0000}"/>
    <cellStyle name="Heading 3 2 5 3 3 2 2 2 2" xfId="20024" xr:uid="{00000000-0005-0000-0000-0000194E0000}"/>
    <cellStyle name="Heading 3 2 5 3 3 2 2 3" xfId="20025" xr:uid="{00000000-0005-0000-0000-00001A4E0000}"/>
    <cellStyle name="Heading 3 2 5 3 3 2 2 3 2" xfId="20026" xr:uid="{00000000-0005-0000-0000-00001B4E0000}"/>
    <cellStyle name="Heading 3 2 5 3 3 2 2 4" xfId="20027" xr:uid="{00000000-0005-0000-0000-00001C4E0000}"/>
    <cellStyle name="Heading 3 2 5 3 3 2 2 4 2" xfId="20028" xr:uid="{00000000-0005-0000-0000-00001D4E0000}"/>
    <cellStyle name="Heading 3 2 5 3 3 2 2 5" xfId="20029" xr:uid="{00000000-0005-0000-0000-00001E4E0000}"/>
    <cellStyle name="Heading 3 2 5 3 3 2 2 6" xfId="20030" xr:uid="{00000000-0005-0000-0000-00001F4E0000}"/>
    <cellStyle name="Heading 3 2 5 3 3 2 2 7" xfId="20031" xr:uid="{00000000-0005-0000-0000-0000204E0000}"/>
    <cellStyle name="Heading 3 2 5 3 3 2 3" xfId="20032" xr:uid="{00000000-0005-0000-0000-0000214E0000}"/>
    <cellStyle name="Heading 3 2 5 3 3 2 3 2" xfId="20033" xr:uid="{00000000-0005-0000-0000-0000224E0000}"/>
    <cellStyle name="Heading 3 2 5 3 3 2 3 2 2" xfId="20034" xr:uid="{00000000-0005-0000-0000-0000234E0000}"/>
    <cellStyle name="Heading 3 2 5 3 3 2 3 3" xfId="20035" xr:uid="{00000000-0005-0000-0000-0000244E0000}"/>
    <cellStyle name="Heading 3 2 5 3 3 2 3 3 2" xfId="20036" xr:uid="{00000000-0005-0000-0000-0000254E0000}"/>
    <cellStyle name="Heading 3 2 5 3 3 2 3 4" xfId="20037" xr:uid="{00000000-0005-0000-0000-0000264E0000}"/>
    <cellStyle name="Heading 3 2 5 3 3 2 3 4 2" xfId="20038" xr:uid="{00000000-0005-0000-0000-0000274E0000}"/>
    <cellStyle name="Heading 3 2 5 3 3 2 3 5" xfId="20039" xr:uid="{00000000-0005-0000-0000-0000284E0000}"/>
    <cellStyle name="Heading 3 2 5 3 3 2 3 6" xfId="20040" xr:uid="{00000000-0005-0000-0000-0000294E0000}"/>
    <cellStyle name="Heading 3 2 5 3 3 2 3 7" xfId="20041" xr:uid="{00000000-0005-0000-0000-00002A4E0000}"/>
    <cellStyle name="Heading 3 2 5 3 3 2 4" xfId="20042" xr:uid="{00000000-0005-0000-0000-00002B4E0000}"/>
    <cellStyle name="Heading 3 2 5 3 3 2 4 2" xfId="20043" xr:uid="{00000000-0005-0000-0000-00002C4E0000}"/>
    <cellStyle name="Heading 3 2 5 3 3 2 4 2 2" xfId="20044" xr:uid="{00000000-0005-0000-0000-00002D4E0000}"/>
    <cellStyle name="Heading 3 2 5 3 3 2 4 3" xfId="20045" xr:uid="{00000000-0005-0000-0000-00002E4E0000}"/>
    <cellStyle name="Heading 3 2 5 3 3 2 4 3 2" xfId="20046" xr:uid="{00000000-0005-0000-0000-00002F4E0000}"/>
    <cellStyle name="Heading 3 2 5 3 3 2 4 4" xfId="20047" xr:uid="{00000000-0005-0000-0000-0000304E0000}"/>
    <cellStyle name="Heading 3 2 5 3 3 2 4 5" xfId="20048" xr:uid="{00000000-0005-0000-0000-0000314E0000}"/>
    <cellStyle name="Heading 3 2 5 3 3 2 4 6" xfId="20049" xr:uid="{00000000-0005-0000-0000-0000324E0000}"/>
    <cellStyle name="Heading 3 2 5 3 3 2 5" xfId="20050" xr:uid="{00000000-0005-0000-0000-0000334E0000}"/>
    <cellStyle name="Heading 3 2 5 3 3 2 5 2" xfId="20051" xr:uid="{00000000-0005-0000-0000-0000344E0000}"/>
    <cellStyle name="Heading 3 2 5 3 3 3" xfId="20052" xr:uid="{00000000-0005-0000-0000-0000354E0000}"/>
    <cellStyle name="Heading 3 2 5 3 3 3 2" xfId="20053" xr:uid="{00000000-0005-0000-0000-0000364E0000}"/>
    <cellStyle name="Heading 3 2 5 3 3 3 2 2" xfId="20054" xr:uid="{00000000-0005-0000-0000-0000374E0000}"/>
    <cellStyle name="Heading 3 2 5 3 3 3 3" xfId="20055" xr:uid="{00000000-0005-0000-0000-0000384E0000}"/>
    <cellStyle name="Heading 3 2 5 3 3 3 3 2" xfId="20056" xr:uid="{00000000-0005-0000-0000-0000394E0000}"/>
    <cellStyle name="Heading 3 2 5 3 3 3 4" xfId="20057" xr:uid="{00000000-0005-0000-0000-00003A4E0000}"/>
    <cellStyle name="Heading 3 2 5 3 3 3 4 2" xfId="20058" xr:uid="{00000000-0005-0000-0000-00003B4E0000}"/>
    <cellStyle name="Heading 3 2 5 3 3 3 5" xfId="20059" xr:uid="{00000000-0005-0000-0000-00003C4E0000}"/>
    <cellStyle name="Heading 3 2 5 3 3 3 6" xfId="20060" xr:uid="{00000000-0005-0000-0000-00003D4E0000}"/>
    <cellStyle name="Heading 3 2 5 3 3 3 7" xfId="20061" xr:uid="{00000000-0005-0000-0000-00003E4E0000}"/>
    <cellStyle name="Heading 3 2 5 3 3 4" xfId="20062" xr:uid="{00000000-0005-0000-0000-00003F4E0000}"/>
    <cellStyle name="Heading 3 2 5 3 3 4 2" xfId="20063" xr:uid="{00000000-0005-0000-0000-0000404E0000}"/>
    <cellStyle name="Heading 3 2 5 3 3 4 2 2" xfId="20064" xr:uid="{00000000-0005-0000-0000-0000414E0000}"/>
    <cellStyle name="Heading 3 2 5 3 3 4 3" xfId="20065" xr:uid="{00000000-0005-0000-0000-0000424E0000}"/>
    <cellStyle name="Heading 3 2 5 3 3 4 3 2" xfId="20066" xr:uid="{00000000-0005-0000-0000-0000434E0000}"/>
    <cellStyle name="Heading 3 2 5 3 3 4 4" xfId="20067" xr:uid="{00000000-0005-0000-0000-0000444E0000}"/>
    <cellStyle name="Heading 3 2 5 3 3 4 4 2" xfId="20068" xr:uid="{00000000-0005-0000-0000-0000454E0000}"/>
    <cellStyle name="Heading 3 2 5 3 3 4 5" xfId="20069" xr:uid="{00000000-0005-0000-0000-0000464E0000}"/>
    <cellStyle name="Heading 3 2 5 3 3 4 6" xfId="20070" xr:uid="{00000000-0005-0000-0000-0000474E0000}"/>
    <cellStyle name="Heading 3 2 5 3 3 4 7" xfId="20071" xr:uid="{00000000-0005-0000-0000-0000484E0000}"/>
    <cellStyle name="Heading 3 2 5 3 3 5" xfId="20072" xr:uid="{00000000-0005-0000-0000-0000494E0000}"/>
    <cellStyle name="Heading 3 2 5 3 3 5 2" xfId="20073" xr:uid="{00000000-0005-0000-0000-00004A4E0000}"/>
    <cellStyle name="Heading 3 2 5 3 3 5 2 2" xfId="20074" xr:uid="{00000000-0005-0000-0000-00004B4E0000}"/>
    <cellStyle name="Heading 3 2 5 3 3 5 3" xfId="20075" xr:uid="{00000000-0005-0000-0000-00004C4E0000}"/>
    <cellStyle name="Heading 3 2 5 3 3 5 3 2" xfId="20076" xr:uid="{00000000-0005-0000-0000-00004D4E0000}"/>
    <cellStyle name="Heading 3 2 5 3 3 5 4" xfId="20077" xr:uid="{00000000-0005-0000-0000-00004E4E0000}"/>
    <cellStyle name="Heading 3 2 5 3 3 5 5" xfId="20078" xr:uid="{00000000-0005-0000-0000-00004F4E0000}"/>
    <cellStyle name="Heading 3 2 5 3 3 5 6" xfId="20079" xr:uid="{00000000-0005-0000-0000-0000504E0000}"/>
    <cellStyle name="Heading 3 2 5 3 3 6" xfId="20080" xr:uid="{00000000-0005-0000-0000-0000514E0000}"/>
    <cellStyle name="Heading 3 2 5 3 3 6 2" xfId="20081" xr:uid="{00000000-0005-0000-0000-0000524E0000}"/>
    <cellStyle name="Heading 3 2 5 3 4" xfId="20082" xr:uid="{00000000-0005-0000-0000-0000534E0000}"/>
    <cellStyle name="Heading 3 2 5 3 4 2" xfId="20083" xr:uid="{00000000-0005-0000-0000-0000544E0000}"/>
    <cellStyle name="Heading 3 2 5 3 4 2 2" xfId="20084" xr:uid="{00000000-0005-0000-0000-0000554E0000}"/>
    <cellStyle name="Heading 3 2 5 3 4 2 2 2" xfId="20085" xr:uid="{00000000-0005-0000-0000-0000564E0000}"/>
    <cellStyle name="Heading 3 2 5 3 4 2 2 2 2" xfId="20086" xr:uid="{00000000-0005-0000-0000-0000574E0000}"/>
    <cellStyle name="Heading 3 2 5 3 4 2 2 3" xfId="20087" xr:uid="{00000000-0005-0000-0000-0000584E0000}"/>
    <cellStyle name="Heading 3 2 5 3 4 2 2 3 2" xfId="20088" xr:uid="{00000000-0005-0000-0000-0000594E0000}"/>
    <cellStyle name="Heading 3 2 5 3 4 2 2 4" xfId="20089" xr:uid="{00000000-0005-0000-0000-00005A4E0000}"/>
    <cellStyle name="Heading 3 2 5 3 4 2 2 4 2" xfId="20090" xr:uid="{00000000-0005-0000-0000-00005B4E0000}"/>
    <cellStyle name="Heading 3 2 5 3 4 2 2 5" xfId="20091" xr:uid="{00000000-0005-0000-0000-00005C4E0000}"/>
    <cellStyle name="Heading 3 2 5 3 4 2 2 6" xfId="20092" xr:uid="{00000000-0005-0000-0000-00005D4E0000}"/>
    <cellStyle name="Heading 3 2 5 3 4 2 2 7" xfId="20093" xr:uid="{00000000-0005-0000-0000-00005E4E0000}"/>
    <cellStyle name="Heading 3 2 5 3 4 2 3" xfId="20094" xr:uid="{00000000-0005-0000-0000-00005F4E0000}"/>
    <cellStyle name="Heading 3 2 5 3 4 2 3 2" xfId="20095" xr:uid="{00000000-0005-0000-0000-0000604E0000}"/>
    <cellStyle name="Heading 3 2 5 3 4 2 3 2 2" xfId="20096" xr:uid="{00000000-0005-0000-0000-0000614E0000}"/>
    <cellStyle name="Heading 3 2 5 3 4 2 3 3" xfId="20097" xr:uid="{00000000-0005-0000-0000-0000624E0000}"/>
    <cellStyle name="Heading 3 2 5 3 4 2 3 3 2" xfId="20098" xr:uid="{00000000-0005-0000-0000-0000634E0000}"/>
    <cellStyle name="Heading 3 2 5 3 4 2 3 4" xfId="20099" xr:uid="{00000000-0005-0000-0000-0000644E0000}"/>
    <cellStyle name="Heading 3 2 5 3 4 2 3 4 2" xfId="20100" xr:uid="{00000000-0005-0000-0000-0000654E0000}"/>
    <cellStyle name="Heading 3 2 5 3 4 2 3 5" xfId="20101" xr:uid="{00000000-0005-0000-0000-0000664E0000}"/>
    <cellStyle name="Heading 3 2 5 3 4 2 3 6" xfId="20102" xr:uid="{00000000-0005-0000-0000-0000674E0000}"/>
    <cellStyle name="Heading 3 2 5 3 4 2 3 7" xfId="20103" xr:uid="{00000000-0005-0000-0000-0000684E0000}"/>
    <cellStyle name="Heading 3 2 5 3 4 2 4" xfId="20104" xr:uid="{00000000-0005-0000-0000-0000694E0000}"/>
    <cellStyle name="Heading 3 2 5 3 4 2 4 2" xfId="20105" xr:uid="{00000000-0005-0000-0000-00006A4E0000}"/>
    <cellStyle name="Heading 3 2 5 3 4 2 4 2 2" xfId="20106" xr:uid="{00000000-0005-0000-0000-00006B4E0000}"/>
    <cellStyle name="Heading 3 2 5 3 4 2 4 3" xfId="20107" xr:uid="{00000000-0005-0000-0000-00006C4E0000}"/>
    <cellStyle name="Heading 3 2 5 3 4 2 4 3 2" xfId="20108" xr:uid="{00000000-0005-0000-0000-00006D4E0000}"/>
    <cellStyle name="Heading 3 2 5 3 4 2 4 4" xfId="20109" xr:uid="{00000000-0005-0000-0000-00006E4E0000}"/>
    <cellStyle name="Heading 3 2 5 3 4 2 4 5" xfId="20110" xr:uid="{00000000-0005-0000-0000-00006F4E0000}"/>
    <cellStyle name="Heading 3 2 5 3 4 2 4 6" xfId="20111" xr:uid="{00000000-0005-0000-0000-0000704E0000}"/>
    <cellStyle name="Heading 3 2 5 3 4 2 5" xfId="20112" xr:uid="{00000000-0005-0000-0000-0000714E0000}"/>
    <cellStyle name="Heading 3 2 5 3 4 2 5 2" xfId="20113" xr:uid="{00000000-0005-0000-0000-0000724E0000}"/>
    <cellStyle name="Heading 3 2 5 3 4 3" xfId="20114" xr:uid="{00000000-0005-0000-0000-0000734E0000}"/>
    <cellStyle name="Heading 3 2 5 3 4 3 2" xfId="20115" xr:uid="{00000000-0005-0000-0000-0000744E0000}"/>
    <cellStyle name="Heading 3 2 5 3 4 3 2 2" xfId="20116" xr:uid="{00000000-0005-0000-0000-0000754E0000}"/>
    <cellStyle name="Heading 3 2 5 3 4 3 3" xfId="20117" xr:uid="{00000000-0005-0000-0000-0000764E0000}"/>
    <cellStyle name="Heading 3 2 5 3 4 3 3 2" xfId="20118" xr:uid="{00000000-0005-0000-0000-0000774E0000}"/>
    <cellStyle name="Heading 3 2 5 3 4 3 4" xfId="20119" xr:uid="{00000000-0005-0000-0000-0000784E0000}"/>
    <cellStyle name="Heading 3 2 5 3 4 3 4 2" xfId="20120" xr:uid="{00000000-0005-0000-0000-0000794E0000}"/>
    <cellStyle name="Heading 3 2 5 3 4 3 5" xfId="20121" xr:uid="{00000000-0005-0000-0000-00007A4E0000}"/>
    <cellStyle name="Heading 3 2 5 3 4 3 6" xfId="20122" xr:uid="{00000000-0005-0000-0000-00007B4E0000}"/>
    <cellStyle name="Heading 3 2 5 3 4 3 7" xfId="20123" xr:uid="{00000000-0005-0000-0000-00007C4E0000}"/>
    <cellStyle name="Heading 3 2 5 3 4 4" xfId="20124" xr:uid="{00000000-0005-0000-0000-00007D4E0000}"/>
    <cellStyle name="Heading 3 2 5 3 4 4 2" xfId="20125" xr:uid="{00000000-0005-0000-0000-00007E4E0000}"/>
    <cellStyle name="Heading 3 2 5 3 4 4 2 2" xfId="20126" xr:uid="{00000000-0005-0000-0000-00007F4E0000}"/>
    <cellStyle name="Heading 3 2 5 3 4 4 3" xfId="20127" xr:uid="{00000000-0005-0000-0000-0000804E0000}"/>
    <cellStyle name="Heading 3 2 5 3 4 4 3 2" xfId="20128" xr:uid="{00000000-0005-0000-0000-0000814E0000}"/>
    <cellStyle name="Heading 3 2 5 3 4 4 4" xfId="20129" xr:uid="{00000000-0005-0000-0000-0000824E0000}"/>
    <cellStyle name="Heading 3 2 5 3 4 4 4 2" xfId="20130" xr:uid="{00000000-0005-0000-0000-0000834E0000}"/>
    <cellStyle name="Heading 3 2 5 3 4 4 5" xfId="20131" xr:uid="{00000000-0005-0000-0000-0000844E0000}"/>
    <cellStyle name="Heading 3 2 5 3 4 4 6" xfId="20132" xr:uid="{00000000-0005-0000-0000-0000854E0000}"/>
    <cellStyle name="Heading 3 2 5 3 4 4 7" xfId="20133" xr:uid="{00000000-0005-0000-0000-0000864E0000}"/>
    <cellStyle name="Heading 3 2 5 3 4 5" xfId="20134" xr:uid="{00000000-0005-0000-0000-0000874E0000}"/>
    <cellStyle name="Heading 3 2 5 3 4 5 2" xfId="20135" xr:uid="{00000000-0005-0000-0000-0000884E0000}"/>
    <cellStyle name="Heading 3 2 5 3 4 5 2 2" xfId="20136" xr:uid="{00000000-0005-0000-0000-0000894E0000}"/>
    <cellStyle name="Heading 3 2 5 3 4 5 3" xfId="20137" xr:uid="{00000000-0005-0000-0000-00008A4E0000}"/>
    <cellStyle name="Heading 3 2 5 3 4 5 3 2" xfId="20138" xr:uid="{00000000-0005-0000-0000-00008B4E0000}"/>
    <cellStyle name="Heading 3 2 5 3 4 5 4" xfId="20139" xr:uid="{00000000-0005-0000-0000-00008C4E0000}"/>
    <cellStyle name="Heading 3 2 5 3 4 5 5" xfId="20140" xr:uid="{00000000-0005-0000-0000-00008D4E0000}"/>
    <cellStyle name="Heading 3 2 5 3 4 5 6" xfId="20141" xr:uid="{00000000-0005-0000-0000-00008E4E0000}"/>
    <cellStyle name="Heading 3 2 5 3 4 6" xfId="20142" xr:uid="{00000000-0005-0000-0000-00008F4E0000}"/>
    <cellStyle name="Heading 3 2 5 3 4 6 2" xfId="20143" xr:uid="{00000000-0005-0000-0000-0000904E0000}"/>
    <cellStyle name="Heading 3 2 5 3 5" xfId="20144" xr:uid="{00000000-0005-0000-0000-0000914E0000}"/>
    <cellStyle name="Heading 3 2 5 3 5 2" xfId="20145" xr:uid="{00000000-0005-0000-0000-0000924E0000}"/>
    <cellStyle name="Heading 3 2 5 3 5 2 2" xfId="20146" xr:uid="{00000000-0005-0000-0000-0000934E0000}"/>
    <cellStyle name="Heading 3 2 5 3 5 2 2 2" xfId="20147" xr:uid="{00000000-0005-0000-0000-0000944E0000}"/>
    <cellStyle name="Heading 3 2 5 3 5 2 2 2 2" xfId="20148" xr:uid="{00000000-0005-0000-0000-0000954E0000}"/>
    <cellStyle name="Heading 3 2 5 3 5 2 2 3" xfId="20149" xr:uid="{00000000-0005-0000-0000-0000964E0000}"/>
    <cellStyle name="Heading 3 2 5 3 5 2 2 3 2" xfId="20150" xr:uid="{00000000-0005-0000-0000-0000974E0000}"/>
    <cellStyle name="Heading 3 2 5 3 5 2 2 4" xfId="20151" xr:uid="{00000000-0005-0000-0000-0000984E0000}"/>
    <cellStyle name="Heading 3 2 5 3 5 2 2 4 2" xfId="20152" xr:uid="{00000000-0005-0000-0000-0000994E0000}"/>
    <cellStyle name="Heading 3 2 5 3 5 2 2 5" xfId="20153" xr:uid="{00000000-0005-0000-0000-00009A4E0000}"/>
    <cellStyle name="Heading 3 2 5 3 5 2 2 6" xfId="20154" xr:uid="{00000000-0005-0000-0000-00009B4E0000}"/>
    <cellStyle name="Heading 3 2 5 3 5 2 2 7" xfId="20155" xr:uid="{00000000-0005-0000-0000-00009C4E0000}"/>
    <cellStyle name="Heading 3 2 5 3 5 2 3" xfId="20156" xr:uid="{00000000-0005-0000-0000-00009D4E0000}"/>
    <cellStyle name="Heading 3 2 5 3 5 2 3 2" xfId="20157" xr:uid="{00000000-0005-0000-0000-00009E4E0000}"/>
    <cellStyle name="Heading 3 2 5 3 5 2 3 2 2" xfId="20158" xr:uid="{00000000-0005-0000-0000-00009F4E0000}"/>
    <cellStyle name="Heading 3 2 5 3 5 2 3 3" xfId="20159" xr:uid="{00000000-0005-0000-0000-0000A04E0000}"/>
    <cellStyle name="Heading 3 2 5 3 5 2 3 3 2" xfId="20160" xr:uid="{00000000-0005-0000-0000-0000A14E0000}"/>
    <cellStyle name="Heading 3 2 5 3 5 2 3 4" xfId="20161" xr:uid="{00000000-0005-0000-0000-0000A24E0000}"/>
    <cellStyle name="Heading 3 2 5 3 5 2 3 4 2" xfId="20162" xr:uid="{00000000-0005-0000-0000-0000A34E0000}"/>
    <cellStyle name="Heading 3 2 5 3 5 2 3 5" xfId="20163" xr:uid="{00000000-0005-0000-0000-0000A44E0000}"/>
    <cellStyle name="Heading 3 2 5 3 5 2 3 6" xfId="20164" xr:uid="{00000000-0005-0000-0000-0000A54E0000}"/>
    <cellStyle name="Heading 3 2 5 3 5 2 3 7" xfId="20165" xr:uid="{00000000-0005-0000-0000-0000A64E0000}"/>
    <cellStyle name="Heading 3 2 5 3 5 2 4" xfId="20166" xr:uid="{00000000-0005-0000-0000-0000A74E0000}"/>
    <cellStyle name="Heading 3 2 5 3 5 2 4 2" xfId="20167" xr:uid="{00000000-0005-0000-0000-0000A84E0000}"/>
    <cellStyle name="Heading 3 2 5 3 5 2 4 2 2" xfId="20168" xr:uid="{00000000-0005-0000-0000-0000A94E0000}"/>
    <cellStyle name="Heading 3 2 5 3 5 2 4 3" xfId="20169" xr:uid="{00000000-0005-0000-0000-0000AA4E0000}"/>
    <cellStyle name="Heading 3 2 5 3 5 2 4 3 2" xfId="20170" xr:uid="{00000000-0005-0000-0000-0000AB4E0000}"/>
    <cellStyle name="Heading 3 2 5 3 5 2 4 4" xfId="20171" xr:uid="{00000000-0005-0000-0000-0000AC4E0000}"/>
    <cellStyle name="Heading 3 2 5 3 5 2 4 5" xfId="20172" xr:uid="{00000000-0005-0000-0000-0000AD4E0000}"/>
    <cellStyle name="Heading 3 2 5 3 5 2 4 6" xfId="20173" xr:uid="{00000000-0005-0000-0000-0000AE4E0000}"/>
    <cellStyle name="Heading 3 2 5 3 5 2 5" xfId="20174" xr:uid="{00000000-0005-0000-0000-0000AF4E0000}"/>
    <cellStyle name="Heading 3 2 5 3 5 2 5 2" xfId="20175" xr:uid="{00000000-0005-0000-0000-0000B04E0000}"/>
    <cellStyle name="Heading 3 2 5 3 5 3" xfId="20176" xr:uid="{00000000-0005-0000-0000-0000B14E0000}"/>
    <cellStyle name="Heading 3 2 5 3 5 3 2" xfId="20177" xr:uid="{00000000-0005-0000-0000-0000B24E0000}"/>
    <cellStyle name="Heading 3 2 5 3 5 3 2 2" xfId="20178" xr:uid="{00000000-0005-0000-0000-0000B34E0000}"/>
    <cellStyle name="Heading 3 2 5 3 5 3 3" xfId="20179" xr:uid="{00000000-0005-0000-0000-0000B44E0000}"/>
    <cellStyle name="Heading 3 2 5 3 5 3 3 2" xfId="20180" xr:uid="{00000000-0005-0000-0000-0000B54E0000}"/>
    <cellStyle name="Heading 3 2 5 3 5 3 4" xfId="20181" xr:uid="{00000000-0005-0000-0000-0000B64E0000}"/>
    <cellStyle name="Heading 3 2 5 3 5 3 4 2" xfId="20182" xr:uid="{00000000-0005-0000-0000-0000B74E0000}"/>
    <cellStyle name="Heading 3 2 5 3 5 3 5" xfId="20183" xr:uid="{00000000-0005-0000-0000-0000B84E0000}"/>
    <cellStyle name="Heading 3 2 5 3 5 3 6" xfId="20184" xr:uid="{00000000-0005-0000-0000-0000B94E0000}"/>
    <cellStyle name="Heading 3 2 5 3 5 3 7" xfId="20185" xr:uid="{00000000-0005-0000-0000-0000BA4E0000}"/>
    <cellStyle name="Heading 3 2 5 3 5 4" xfId="20186" xr:uid="{00000000-0005-0000-0000-0000BB4E0000}"/>
    <cellStyle name="Heading 3 2 5 3 5 4 2" xfId="20187" xr:uid="{00000000-0005-0000-0000-0000BC4E0000}"/>
    <cellStyle name="Heading 3 2 5 3 5 4 2 2" xfId="20188" xr:uid="{00000000-0005-0000-0000-0000BD4E0000}"/>
    <cellStyle name="Heading 3 2 5 3 5 4 3" xfId="20189" xr:uid="{00000000-0005-0000-0000-0000BE4E0000}"/>
    <cellStyle name="Heading 3 2 5 3 5 4 3 2" xfId="20190" xr:uid="{00000000-0005-0000-0000-0000BF4E0000}"/>
    <cellStyle name="Heading 3 2 5 3 5 4 4" xfId="20191" xr:uid="{00000000-0005-0000-0000-0000C04E0000}"/>
    <cellStyle name="Heading 3 2 5 3 5 4 4 2" xfId="20192" xr:uid="{00000000-0005-0000-0000-0000C14E0000}"/>
    <cellStyle name="Heading 3 2 5 3 5 4 5" xfId="20193" xr:uid="{00000000-0005-0000-0000-0000C24E0000}"/>
    <cellStyle name="Heading 3 2 5 3 5 4 6" xfId="20194" xr:uid="{00000000-0005-0000-0000-0000C34E0000}"/>
    <cellStyle name="Heading 3 2 5 3 5 4 7" xfId="20195" xr:uid="{00000000-0005-0000-0000-0000C44E0000}"/>
    <cellStyle name="Heading 3 2 5 3 5 5" xfId="20196" xr:uid="{00000000-0005-0000-0000-0000C54E0000}"/>
    <cellStyle name="Heading 3 2 5 3 5 5 2" xfId="20197" xr:uid="{00000000-0005-0000-0000-0000C64E0000}"/>
    <cellStyle name="Heading 3 2 5 3 5 5 2 2" xfId="20198" xr:uid="{00000000-0005-0000-0000-0000C74E0000}"/>
    <cellStyle name="Heading 3 2 5 3 5 5 3" xfId="20199" xr:uid="{00000000-0005-0000-0000-0000C84E0000}"/>
    <cellStyle name="Heading 3 2 5 3 5 5 3 2" xfId="20200" xr:uid="{00000000-0005-0000-0000-0000C94E0000}"/>
    <cellStyle name="Heading 3 2 5 3 5 5 4" xfId="20201" xr:uid="{00000000-0005-0000-0000-0000CA4E0000}"/>
    <cellStyle name="Heading 3 2 5 3 5 5 5" xfId="20202" xr:uid="{00000000-0005-0000-0000-0000CB4E0000}"/>
    <cellStyle name="Heading 3 2 5 3 5 5 6" xfId="20203" xr:uid="{00000000-0005-0000-0000-0000CC4E0000}"/>
    <cellStyle name="Heading 3 2 5 3 5 6" xfId="20204" xr:uid="{00000000-0005-0000-0000-0000CD4E0000}"/>
    <cellStyle name="Heading 3 2 5 3 5 6 2" xfId="20205" xr:uid="{00000000-0005-0000-0000-0000CE4E0000}"/>
    <cellStyle name="Heading 3 2 5 3 6" xfId="20206" xr:uid="{00000000-0005-0000-0000-0000CF4E0000}"/>
    <cellStyle name="Heading 3 2 5 3 6 2" xfId="20207" xr:uid="{00000000-0005-0000-0000-0000D04E0000}"/>
    <cellStyle name="Heading 3 2 5 3 6 2 2" xfId="20208" xr:uid="{00000000-0005-0000-0000-0000D14E0000}"/>
    <cellStyle name="Heading 3 2 5 3 6 2 2 2" xfId="20209" xr:uid="{00000000-0005-0000-0000-0000D24E0000}"/>
    <cellStyle name="Heading 3 2 5 3 6 2 2 2 2" xfId="20210" xr:uid="{00000000-0005-0000-0000-0000D34E0000}"/>
    <cellStyle name="Heading 3 2 5 3 6 2 2 3" xfId="20211" xr:uid="{00000000-0005-0000-0000-0000D44E0000}"/>
    <cellStyle name="Heading 3 2 5 3 6 2 2 3 2" xfId="20212" xr:uid="{00000000-0005-0000-0000-0000D54E0000}"/>
    <cellStyle name="Heading 3 2 5 3 6 2 2 4" xfId="20213" xr:uid="{00000000-0005-0000-0000-0000D64E0000}"/>
    <cellStyle name="Heading 3 2 5 3 6 2 2 4 2" xfId="20214" xr:uid="{00000000-0005-0000-0000-0000D74E0000}"/>
    <cellStyle name="Heading 3 2 5 3 6 2 2 5" xfId="20215" xr:uid="{00000000-0005-0000-0000-0000D84E0000}"/>
    <cellStyle name="Heading 3 2 5 3 6 2 2 6" xfId="20216" xr:uid="{00000000-0005-0000-0000-0000D94E0000}"/>
    <cellStyle name="Heading 3 2 5 3 6 2 2 7" xfId="20217" xr:uid="{00000000-0005-0000-0000-0000DA4E0000}"/>
    <cellStyle name="Heading 3 2 5 3 6 2 3" xfId="20218" xr:uid="{00000000-0005-0000-0000-0000DB4E0000}"/>
    <cellStyle name="Heading 3 2 5 3 6 2 3 2" xfId="20219" xr:uid="{00000000-0005-0000-0000-0000DC4E0000}"/>
    <cellStyle name="Heading 3 2 5 3 6 2 3 2 2" xfId="20220" xr:uid="{00000000-0005-0000-0000-0000DD4E0000}"/>
    <cellStyle name="Heading 3 2 5 3 6 2 3 3" xfId="20221" xr:uid="{00000000-0005-0000-0000-0000DE4E0000}"/>
    <cellStyle name="Heading 3 2 5 3 6 2 3 3 2" xfId="20222" xr:uid="{00000000-0005-0000-0000-0000DF4E0000}"/>
    <cellStyle name="Heading 3 2 5 3 6 2 3 4" xfId="20223" xr:uid="{00000000-0005-0000-0000-0000E04E0000}"/>
    <cellStyle name="Heading 3 2 5 3 6 2 3 4 2" xfId="20224" xr:uid="{00000000-0005-0000-0000-0000E14E0000}"/>
    <cellStyle name="Heading 3 2 5 3 6 2 3 5" xfId="20225" xr:uid="{00000000-0005-0000-0000-0000E24E0000}"/>
    <cellStyle name="Heading 3 2 5 3 6 2 3 6" xfId="20226" xr:uid="{00000000-0005-0000-0000-0000E34E0000}"/>
    <cellStyle name="Heading 3 2 5 3 6 2 3 7" xfId="20227" xr:uid="{00000000-0005-0000-0000-0000E44E0000}"/>
    <cellStyle name="Heading 3 2 5 3 6 2 4" xfId="20228" xr:uid="{00000000-0005-0000-0000-0000E54E0000}"/>
    <cellStyle name="Heading 3 2 5 3 6 2 4 2" xfId="20229" xr:uid="{00000000-0005-0000-0000-0000E64E0000}"/>
    <cellStyle name="Heading 3 2 5 3 6 2 4 2 2" xfId="20230" xr:uid="{00000000-0005-0000-0000-0000E74E0000}"/>
    <cellStyle name="Heading 3 2 5 3 6 2 4 3" xfId="20231" xr:uid="{00000000-0005-0000-0000-0000E84E0000}"/>
    <cellStyle name="Heading 3 2 5 3 6 2 4 3 2" xfId="20232" xr:uid="{00000000-0005-0000-0000-0000E94E0000}"/>
    <cellStyle name="Heading 3 2 5 3 6 2 4 4" xfId="20233" xr:uid="{00000000-0005-0000-0000-0000EA4E0000}"/>
    <cellStyle name="Heading 3 2 5 3 6 2 4 5" xfId="20234" xr:uid="{00000000-0005-0000-0000-0000EB4E0000}"/>
    <cellStyle name="Heading 3 2 5 3 6 2 4 6" xfId="20235" xr:uid="{00000000-0005-0000-0000-0000EC4E0000}"/>
    <cellStyle name="Heading 3 2 5 3 6 2 5" xfId="20236" xr:uid="{00000000-0005-0000-0000-0000ED4E0000}"/>
    <cellStyle name="Heading 3 2 5 3 6 2 5 2" xfId="20237" xr:uid="{00000000-0005-0000-0000-0000EE4E0000}"/>
    <cellStyle name="Heading 3 2 5 3 6 3" xfId="20238" xr:uid="{00000000-0005-0000-0000-0000EF4E0000}"/>
    <cellStyle name="Heading 3 2 5 3 6 3 2" xfId="20239" xr:uid="{00000000-0005-0000-0000-0000F04E0000}"/>
    <cellStyle name="Heading 3 2 5 3 6 3 2 2" xfId="20240" xr:uid="{00000000-0005-0000-0000-0000F14E0000}"/>
    <cellStyle name="Heading 3 2 5 3 6 3 3" xfId="20241" xr:uid="{00000000-0005-0000-0000-0000F24E0000}"/>
    <cellStyle name="Heading 3 2 5 3 6 3 3 2" xfId="20242" xr:uid="{00000000-0005-0000-0000-0000F34E0000}"/>
    <cellStyle name="Heading 3 2 5 3 6 3 4" xfId="20243" xr:uid="{00000000-0005-0000-0000-0000F44E0000}"/>
    <cellStyle name="Heading 3 2 5 3 6 3 4 2" xfId="20244" xr:uid="{00000000-0005-0000-0000-0000F54E0000}"/>
    <cellStyle name="Heading 3 2 5 3 6 3 5" xfId="20245" xr:uid="{00000000-0005-0000-0000-0000F64E0000}"/>
    <cellStyle name="Heading 3 2 5 3 6 3 6" xfId="20246" xr:uid="{00000000-0005-0000-0000-0000F74E0000}"/>
    <cellStyle name="Heading 3 2 5 3 6 3 7" xfId="20247" xr:uid="{00000000-0005-0000-0000-0000F84E0000}"/>
    <cellStyle name="Heading 3 2 5 3 6 4" xfId="20248" xr:uid="{00000000-0005-0000-0000-0000F94E0000}"/>
    <cellStyle name="Heading 3 2 5 3 6 4 2" xfId="20249" xr:uid="{00000000-0005-0000-0000-0000FA4E0000}"/>
    <cellStyle name="Heading 3 2 5 3 6 4 2 2" xfId="20250" xr:uid="{00000000-0005-0000-0000-0000FB4E0000}"/>
    <cellStyle name="Heading 3 2 5 3 6 4 3" xfId="20251" xr:uid="{00000000-0005-0000-0000-0000FC4E0000}"/>
    <cellStyle name="Heading 3 2 5 3 6 4 3 2" xfId="20252" xr:uid="{00000000-0005-0000-0000-0000FD4E0000}"/>
    <cellStyle name="Heading 3 2 5 3 6 4 4" xfId="20253" xr:uid="{00000000-0005-0000-0000-0000FE4E0000}"/>
    <cellStyle name="Heading 3 2 5 3 6 4 4 2" xfId="20254" xr:uid="{00000000-0005-0000-0000-0000FF4E0000}"/>
    <cellStyle name="Heading 3 2 5 3 6 4 5" xfId="20255" xr:uid="{00000000-0005-0000-0000-0000004F0000}"/>
    <cellStyle name="Heading 3 2 5 3 6 4 6" xfId="20256" xr:uid="{00000000-0005-0000-0000-0000014F0000}"/>
    <cellStyle name="Heading 3 2 5 3 6 4 7" xfId="20257" xr:uid="{00000000-0005-0000-0000-0000024F0000}"/>
    <cellStyle name="Heading 3 2 5 3 6 5" xfId="20258" xr:uid="{00000000-0005-0000-0000-0000034F0000}"/>
    <cellStyle name="Heading 3 2 5 3 6 5 2" xfId="20259" xr:uid="{00000000-0005-0000-0000-0000044F0000}"/>
    <cellStyle name="Heading 3 2 5 3 6 5 2 2" xfId="20260" xr:uid="{00000000-0005-0000-0000-0000054F0000}"/>
    <cellStyle name="Heading 3 2 5 3 6 5 3" xfId="20261" xr:uid="{00000000-0005-0000-0000-0000064F0000}"/>
    <cellStyle name="Heading 3 2 5 3 6 5 3 2" xfId="20262" xr:uid="{00000000-0005-0000-0000-0000074F0000}"/>
    <cellStyle name="Heading 3 2 5 3 6 5 4" xfId="20263" xr:uid="{00000000-0005-0000-0000-0000084F0000}"/>
    <cellStyle name="Heading 3 2 5 3 6 5 5" xfId="20264" xr:uid="{00000000-0005-0000-0000-0000094F0000}"/>
    <cellStyle name="Heading 3 2 5 3 6 5 6" xfId="20265" xr:uid="{00000000-0005-0000-0000-00000A4F0000}"/>
    <cellStyle name="Heading 3 2 5 3 6 6" xfId="20266" xr:uid="{00000000-0005-0000-0000-00000B4F0000}"/>
    <cellStyle name="Heading 3 2 5 3 6 6 2" xfId="20267" xr:uid="{00000000-0005-0000-0000-00000C4F0000}"/>
    <cellStyle name="Heading 3 2 5 3 7" xfId="20268" xr:uid="{00000000-0005-0000-0000-00000D4F0000}"/>
    <cellStyle name="Heading 3 2 5 3 7 2" xfId="20269" xr:uid="{00000000-0005-0000-0000-00000E4F0000}"/>
    <cellStyle name="Heading 3 2 5 3 7 2 2" xfId="20270" xr:uid="{00000000-0005-0000-0000-00000F4F0000}"/>
    <cellStyle name="Heading 3 2 5 3 7 2 2 2" xfId="20271" xr:uid="{00000000-0005-0000-0000-0000104F0000}"/>
    <cellStyle name="Heading 3 2 5 3 7 2 3" xfId="20272" xr:uid="{00000000-0005-0000-0000-0000114F0000}"/>
    <cellStyle name="Heading 3 2 5 3 7 2 3 2" xfId="20273" xr:uid="{00000000-0005-0000-0000-0000124F0000}"/>
    <cellStyle name="Heading 3 2 5 3 7 2 4" xfId="20274" xr:uid="{00000000-0005-0000-0000-0000134F0000}"/>
    <cellStyle name="Heading 3 2 5 3 7 2 4 2" xfId="20275" xr:uid="{00000000-0005-0000-0000-0000144F0000}"/>
    <cellStyle name="Heading 3 2 5 3 7 2 5" xfId="20276" xr:uid="{00000000-0005-0000-0000-0000154F0000}"/>
    <cellStyle name="Heading 3 2 5 3 7 2 6" xfId="20277" xr:uid="{00000000-0005-0000-0000-0000164F0000}"/>
    <cellStyle name="Heading 3 2 5 3 7 2 7" xfId="20278" xr:uid="{00000000-0005-0000-0000-0000174F0000}"/>
    <cellStyle name="Heading 3 2 5 3 7 3" xfId="20279" xr:uid="{00000000-0005-0000-0000-0000184F0000}"/>
    <cellStyle name="Heading 3 2 5 3 7 3 2" xfId="20280" xr:uid="{00000000-0005-0000-0000-0000194F0000}"/>
    <cellStyle name="Heading 3 2 5 3 7 3 2 2" xfId="20281" xr:uid="{00000000-0005-0000-0000-00001A4F0000}"/>
    <cellStyle name="Heading 3 2 5 3 7 3 3" xfId="20282" xr:uid="{00000000-0005-0000-0000-00001B4F0000}"/>
    <cellStyle name="Heading 3 2 5 3 7 3 3 2" xfId="20283" xr:uid="{00000000-0005-0000-0000-00001C4F0000}"/>
    <cellStyle name="Heading 3 2 5 3 7 3 4" xfId="20284" xr:uid="{00000000-0005-0000-0000-00001D4F0000}"/>
    <cellStyle name="Heading 3 2 5 3 7 3 4 2" xfId="20285" xr:uid="{00000000-0005-0000-0000-00001E4F0000}"/>
    <cellStyle name="Heading 3 2 5 3 7 3 5" xfId="20286" xr:uid="{00000000-0005-0000-0000-00001F4F0000}"/>
    <cellStyle name="Heading 3 2 5 3 7 3 6" xfId="20287" xr:uid="{00000000-0005-0000-0000-0000204F0000}"/>
    <cellStyle name="Heading 3 2 5 3 7 3 7" xfId="20288" xr:uid="{00000000-0005-0000-0000-0000214F0000}"/>
    <cellStyle name="Heading 3 2 5 3 7 4" xfId="20289" xr:uid="{00000000-0005-0000-0000-0000224F0000}"/>
    <cellStyle name="Heading 3 2 5 3 7 4 2" xfId="20290" xr:uid="{00000000-0005-0000-0000-0000234F0000}"/>
    <cellStyle name="Heading 3 2 5 3 7 4 2 2" xfId="20291" xr:uid="{00000000-0005-0000-0000-0000244F0000}"/>
    <cellStyle name="Heading 3 2 5 3 7 4 3" xfId="20292" xr:uid="{00000000-0005-0000-0000-0000254F0000}"/>
    <cellStyle name="Heading 3 2 5 3 7 4 3 2" xfId="20293" xr:uid="{00000000-0005-0000-0000-0000264F0000}"/>
    <cellStyle name="Heading 3 2 5 3 7 4 4" xfId="20294" xr:uid="{00000000-0005-0000-0000-0000274F0000}"/>
    <cellStyle name="Heading 3 2 5 3 7 4 5" xfId="20295" xr:uid="{00000000-0005-0000-0000-0000284F0000}"/>
    <cellStyle name="Heading 3 2 5 3 7 4 6" xfId="20296" xr:uid="{00000000-0005-0000-0000-0000294F0000}"/>
    <cellStyle name="Heading 3 2 5 3 7 5" xfId="20297" xr:uid="{00000000-0005-0000-0000-00002A4F0000}"/>
    <cellStyle name="Heading 3 2 5 3 7 5 2" xfId="20298" xr:uid="{00000000-0005-0000-0000-00002B4F0000}"/>
    <cellStyle name="Heading 3 2 5 3 8" xfId="20299" xr:uid="{00000000-0005-0000-0000-00002C4F0000}"/>
    <cellStyle name="Heading 3 2 5 3 8 2" xfId="20300" xr:uid="{00000000-0005-0000-0000-00002D4F0000}"/>
    <cellStyle name="Heading 3 2 5 3 8 2 2" xfId="20301" xr:uid="{00000000-0005-0000-0000-00002E4F0000}"/>
    <cellStyle name="Heading 3 2 5 3 8 3" xfId="20302" xr:uid="{00000000-0005-0000-0000-00002F4F0000}"/>
    <cellStyle name="Heading 3 2 5 3 8 3 2" xfId="20303" xr:uid="{00000000-0005-0000-0000-0000304F0000}"/>
    <cellStyle name="Heading 3 2 5 3 8 4" xfId="20304" xr:uid="{00000000-0005-0000-0000-0000314F0000}"/>
    <cellStyle name="Heading 3 2 5 3 8 4 2" xfId="20305" xr:uid="{00000000-0005-0000-0000-0000324F0000}"/>
    <cellStyle name="Heading 3 2 5 3 8 5" xfId="20306" xr:uid="{00000000-0005-0000-0000-0000334F0000}"/>
    <cellStyle name="Heading 3 2 5 3 8 6" xfId="20307" xr:uid="{00000000-0005-0000-0000-0000344F0000}"/>
    <cellStyle name="Heading 3 2 5 3 8 7" xfId="20308" xr:uid="{00000000-0005-0000-0000-0000354F0000}"/>
    <cellStyle name="Heading 3 2 5 3 9" xfId="20309" xr:uid="{00000000-0005-0000-0000-0000364F0000}"/>
    <cellStyle name="Heading 3 2 5 3 9 2" xfId="20310" xr:uid="{00000000-0005-0000-0000-0000374F0000}"/>
    <cellStyle name="Heading 3 2 5 3 9 2 2" xfId="20311" xr:uid="{00000000-0005-0000-0000-0000384F0000}"/>
    <cellStyle name="Heading 3 2 5 3 9 3" xfId="20312" xr:uid="{00000000-0005-0000-0000-0000394F0000}"/>
    <cellStyle name="Heading 3 2 5 3 9 3 2" xfId="20313" xr:uid="{00000000-0005-0000-0000-00003A4F0000}"/>
    <cellStyle name="Heading 3 2 5 3 9 4" xfId="20314" xr:uid="{00000000-0005-0000-0000-00003B4F0000}"/>
    <cellStyle name="Heading 3 2 5 3 9 4 2" xfId="20315" xr:uid="{00000000-0005-0000-0000-00003C4F0000}"/>
    <cellStyle name="Heading 3 2 5 3 9 5" xfId="20316" xr:uid="{00000000-0005-0000-0000-00003D4F0000}"/>
    <cellStyle name="Heading 3 2 5 3 9 6" xfId="20317" xr:uid="{00000000-0005-0000-0000-00003E4F0000}"/>
    <cellStyle name="Heading 3 2 5 3 9 7" xfId="20318" xr:uid="{00000000-0005-0000-0000-00003F4F0000}"/>
    <cellStyle name="Heading 3 2 5 4" xfId="20319" xr:uid="{00000000-0005-0000-0000-0000404F0000}"/>
    <cellStyle name="Heading 3 2 5 4 10" xfId="20320" xr:uid="{00000000-0005-0000-0000-0000414F0000}"/>
    <cellStyle name="Heading 3 2 5 4 10 2" xfId="20321" xr:uid="{00000000-0005-0000-0000-0000424F0000}"/>
    <cellStyle name="Heading 3 2 5 4 10 2 2" xfId="20322" xr:uid="{00000000-0005-0000-0000-0000434F0000}"/>
    <cellStyle name="Heading 3 2 5 4 10 3" xfId="20323" xr:uid="{00000000-0005-0000-0000-0000444F0000}"/>
    <cellStyle name="Heading 3 2 5 4 10 3 2" xfId="20324" xr:uid="{00000000-0005-0000-0000-0000454F0000}"/>
    <cellStyle name="Heading 3 2 5 4 10 4" xfId="20325" xr:uid="{00000000-0005-0000-0000-0000464F0000}"/>
    <cellStyle name="Heading 3 2 5 4 10 5" xfId="20326" xr:uid="{00000000-0005-0000-0000-0000474F0000}"/>
    <cellStyle name="Heading 3 2 5 4 10 6" xfId="20327" xr:uid="{00000000-0005-0000-0000-0000484F0000}"/>
    <cellStyle name="Heading 3 2 5 4 11" xfId="20328" xr:uid="{00000000-0005-0000-0000-0000494F0000}"/>
    <cellStyle name="Heading 3 2 5 4 11 2" xfId="20329" xr:uid="{00000000-0005-0000-0000-00004A4F0000}"/>
    <cellStyle name="Heading 3 2 5 4 2" xfId="20330" xr:uid="{00000000-0005-0000-0000-00004B4F0000}"/>
    <cellStyle name="Heading 3 2 5 4 2 2" xfId="20331" xr:uid="{00000000-0005-0000-0000-00004C4F0000}"/>
    <cellStyle name="Heading 3 2 5 4 2 2 2" xfId="20332" xr:uid="{00000000-0005-0000-0000-00004D4F0000}"/>
    <cellStyle name="Heading 3 2 5 4 2 2 2 2" xfId="20333" xr:uid="{00000000-0005-0000-0000-00004E4F0000}"/>
    <cellStyle name="Heading 3 2 5 4 2 2 2 2 2" xfId="20334" xr:uid="{00000000-0005-0000-0000-00004F4F0000}"/>
    <cellStyle name="Heading 3 2 5 4 2 2 2 3" xfId="20335" xr:uid="{00000000-0005-0000-0000-0000504F0000}"/>
    <cellStyle name="Heading 3 2 5 4 2 2 2 3 2" xfId="20336" xr:uid="{00000000-0005-0000-0000-0000514F0000}"/>
    <cellStyle name="Heading 3 2 5 4 2 2 2 4" xfId="20337" xr:uid="{00000000-0005-0000-0000-0000524F0000}"/>
    <cellStyle name="Heading 3 2 5 4 2 2 2 4 2" xfId="20338" xr:uid="{00000000-0005-0000-0000-0000534F0000}"/>
    <cellStyle name="Heading 3 2 5 4 2 2 2 5" xfId="20339" xr:uid="{00000000-0005-0000-0000-0000544F0000}"/>
    <cellStyle name="Heading 3 2 5 4 2 2 2 6" xfId="20340" xr:uid="{00000000-0005-0000-0000-0000554F0000}"/>
    <cellStyle name="Heading 3 2 5 4 2 2 2 7" xfId="20341" xr:uid="{00000000-0005-0000-0000-0000564F0000}"/>
    <cellStyle name="Heading 3 2 5 4 2 2 3" xfId="20342" xr:uid="{00000000-0005-0000-0000-0000574F0000}"/>
    <cellStyle name="Heading 3 2 5 4 2 2 3 2" xfId="20343" xr:uid="{00000000-0005-0000-0000-0000584F0000}"/>
    <cellStyle name="Heading 3 2 5 4 2 2 3 2 2" xfId="20344" xr:uid="{00000000-0005-0000-0000-0000594F0000}"/>
    <cellStyle name="Heading 3 2 5 4 2 2 3 3" xfId="20345" xr:uid="{00000000-0005-0000-0000-00005A4F0000}"/>
    <cellStyle name="Heading 3 2 5 4 2 2 3 3 2" xfId="20346" xr:uid="{00000000-0005-0000-0000-00005B4F0000}"/>
    <cellStyle name="Heading 3 2 5 4 2 2 3 4" xfId="20347" xr:uid="{00000000-0005-0000-0000-00005C4F0000}"/>
    <cellStyle name="Heading 3 2 5 4 2 2 3 4 2" xfId="20348" xr:uid="{00000000-0005-0000-0000-00005D4F0000}"/>
    <cellStyle name="Heading 3 2 5 4 2 2 3 5" xfId="20349" xr:uid="{00000000-0005-0000-0000-00005E4F0000}"/>
    <cellStyle name="Heading 3 2 5 4 2 2 3 6" xfId="20350" xr:uid="{00000000-0005-0000-0000-00005F4F0000}"/>
    <cellStyle name="Heading 3 2 5 4 2 2 3 7" xfId="20351" xr:uid="{00000000-0005-0000-0000-0000604F0000}"/>
    <cellStyle name="Heading 3 2 5 4 2 2 4" xfId="20352" xr:uid="{00000000-0005-0000-0000-0000614F0000}"/>
    <cellStyle name="Heading 3 2 5 4 2 2 4 2" xfId="20353" xr:uid="{00000000-0005-0000-0000-0000624F0000}"/>
    <cellStyle name="Heading 3 2 5 4 2 2 4 2 2" xfId="20354" xr:uid="{00000000-0005-0000-0000-0000634F0000}"/>
    <cellStyle name="Heading 3 2 5 4 2 2 4 3" xfId="20355" xr:uid="{00000000-0005-0000-0000-0000644F0000}"/>
    <cellStyle name="Heading 3 2 5 4 2 2 4 3 2" xfId="20356" xr:uid="{00000000-0005-0000-0000-0000654F0000}"/>
    <cellStyle name="Heading 3 2 5 4 2 2 4 4" xfId="20357" xr:uid="{00000000-0005-0000-0000-0000664F0000}"/>
    <cellStyle name="Heading 3 2 5 4 2 2 4 5" xfId="20358" xr:uid="{00000000-0005-0000-0000-0000674F0000}"/>
    <cellStyle name="Heading 3 2 5 4 2 2 4 6" xfId="20359" xr:uid="{00000000-0005-0000-0000-0000684F0000}"/>
    <cellStyle name="Heading 3 2 5 4 2 2 5" xfId="20360" xr:uid="{00000000-0005-0000-0000-0000694F0000}"/>
    <cellStyle name="Heading 3 2 5 4 2 2 5 2" xfId="20361" xr:uid="{00000000-0005-0000-0000-00006A4F0000}"/>
    <cellStyle name="Heading 3 2 5 4 2 3" xfId="20362" xr:uid="{00000000-0005-0000-0000-00006B4F0000}"/>
    <cellStyle name="Heading 3 2 5 4 2 3 2" xfId="20363" xr:uid="{00000000-0005-0000-0000-00006C4F0000}"/>
    <cellStyle name="Heading 3 2 5 4 2 3 2 2" xfId="20364" xr:uid="{00000000-0005-0000-0000-00006D4F0000}"/>
    <cellStyle name="Heading 3 2 5 4 2 3 3" xfId="20365" xr:uid="{00000000-0005-0000-0000-00006E4F0000}"/>
    <cellStyle name="Heading 3 2 5 4 2 3 3 2" xfId="20366" xr:uid="{00000000-0005-0000-0000-00006F4F0000}"/>
    <cellStyle name="Heading 3 2 5 4 2 3 4" xfId="20367" xr:uid="{00000000-0005-0000-0000-0000704F0000}"/>
    <cellStyle name="Heading 3 2 5 4 2 3 4 2" xfId="20368" xr:uid="{00000000-0005-0000-0000-0000714F0000}"/>
    <cellStyle name="Heading 3 2 5 4 2 3 5" xfId="20369" xr:uid="{00000000-0005-0000-0000-0000724F0000}"/>
    <cellStyle name="Heading 3 2 5 4 2 3 6" xfId="20370" xr:uid="{00000000-0005-0000-0000-0000734F0000}"/>
    <cellStyle name="Heading 3 2 5 4 2 3 7" xfId="20371" xr:uid="{00000000-0005-0000-0000-0000744F0000}"/>
    <cellStyle name="Heading 3 2 5 4 2 4" xfId="20372" xr:uid="{00000000-0005-0000-0000-0000754F0000}"/>
    <cellStyle name="Heading 3 2 5 4 2 4 2" xfId="20373" xr:uid="{00000000-0005-0000-0000-0000764F0000}"/>
    <cellStyle name="Heading 3 2 5 4 2 4 2 2" xfId="20374" xr:uid="{00000000-0005-0000-0000-0000774F0000}"/>
    <cellStyle name="Heading 3 2 5 4 2 4 3" xfId="20375" xr:uid="{00000000-0005-0000-0000-0000784F0000}"/>
    <cellStyle name="Heading 3 2 5 4 2 4 3 2" xfId="20376" xr:uid="{00000000-0005-0000-0000-0000794F0000}"/>
    <cellStyle name="Heading 3 2 5 4 2 4 4" xfId="20377" xr:uid="{00000000-0005-0000-0000-00007A4F0000}"/>
    <cellStyle name="Heading 3 2 5 4 2 4 4 2" xfId="20378" xr:uid="{00000000-0005-0000-0000-00007B4F0000}"/>
    <cellStyle name="Heading 3 2 5 4 2 4 5" xfId="20379" xr:uid="{00000000-0005-0000-0000-00007C4F0000}"/>
    <cellStyle name="Heading 3 2 5 4 2 4 6" xfId="20380" xr:uid="{00000000-0005-0000-0000-00007D4F0000}"/>
    <cellStyle name="Heading 3 2 5 4 2 4 7" xfId="20381" xr:uid="{00000000-0005-0000-0000-00007E4F0000}"/>
    <cellStyle name="Heading 3 2 5 4 2 5" xfId="20382" xr:uid="{00000000-0005-0000-0000-00007F4F0000}"/>
    <cellStyle name="Heading 3 2 5 4 2 5 2" xfId="20383" xr:uid="{00000000-0005-0000-0000-0000804F0000}"/>
    <cellStyle name="Heading 3 2 5 4 2 5 2 2" xfId="20384" xr:uid="{00000000-0005-0000-0000-0000814F0000}"/>
    <cellStyle name="Heading 3 2 5 4 2 5 3" xfId="20385" xr:uid="{00000000-0005-0000-0000-0000824F0000}"/>
    <cellStyle name="Heading 3 2 5 4 2 5 3 2" xfId="20386" xr:uid="{00000000-0005-0000-0000-0000834F0000}"/>
    <cellStyle name="Heading 3 2 5 4 2 5 4" xfId="20387" xr:uid="{00000000-0005-0000-0000-0000844F0000}"/>
    <cellStyle name="Heading 3 2 5 4 2 5 5" xfId="20388" xr:uid="{00000000-0005-0000-0000-0000854F0000}"/>
    <cellStyle name="Heading 3 2 5 4 2 5 6" xfId="20389" xr:uid="{00000000-0005-0000-0000-0000864F0000}"/>
    <cellStyle name="Heading 3 2 5 4 2 6" xfId="20390" xr:uid="{00000000-0005-0000-0000-0000874F0000}"/>
    <cellStyle name="Heading 3 2 5 4 2 6 2" xfId="20391" xr:uid="{00000000-0005-0000-0000-0000884F0000}"/>
    <cellStyle name="Heading 3 2 5 4 3" xfId="20392" xr:uid="{00000000-0005-0000-0000-0000894F0000}"/>
    <cellStyle name="Heading 3 2 5 4 3 2" xfId="20393" xr:uid="{00000000-0005-0000-0000-00008A4F0000}"/>
    <cellStyle name="Heading 3 2 5 4 3 2 2" xfId="20394" xr:uid="{00000000-0005-0000-0000-00008B4F0000}"/>
    <cellStyle name="Heading 3 2 5 4 3 2 2 2" xfId="20395" xr:uid="{00000000-0005-0000-0000-00008C4F0000}"/>
    <cellStyle name="Heading 3 2 5 4 3 2 2 2 2" xfId="20396" xr:uid="{00000000-0005-0000-0000-00008D4F0000}"/>
    <cellStyle name="Heading 3 2 5 4 3 2 2 3" xfId="20397" xr:uid="{00000000-0005-0000-0000-00008E4F0000}"/>
    <cellStyle name="Heading 3 2 5 4 3 2 2 3 2" xfId="20398" xr:uid="{00000000-0005-0000-0000-00008F4F0000}"/>
    <cellStyle name="Heading 3 2 5 4 3 2 2 4" xfId="20399" xr:uid="{00000000-0005-0000-0000-0000904F0000}"/>
    <cellStyle name="Heading 3 2 5 4 3 2 2 4 2" xfId="20400" xr:uid="{00000000-0005-0000-0000-0000914F0000}"/>
    <cellStyle name="Heading 3 2 5 4 3 2 2 5" xfId="20401" xr:uid="{00000000-0005-0000-0000-0000924F0000}"/>
    <cellStyle name="Heading 3 2 5 4 3 2 2 6" xfId="20402" xr:uid="{00000000-0005-0000-0000-0000934F0000}"/>
    <cellStyle name="Heading 3 2 5 4 3 2 2 7" xfId="20403" xr:uid="{00000000-0005-0000-0000-0000944F0000}"/>
    <cellStyle name="Heading 3 2 5 4 3 2 3" xfId="20404" xr:uid="{00000000-0005-0000-0000-0000954F0000}"/>
    <cellStyle name="Heading 3 2 5 4 3 2 3 2" xfId="20405" xr:uid="{00000000-0005-0000-0000-0000964F0000}"/>
    <cellStyle name="Heading 3 2 5 4 3 2 3 2 2" xfId="20406" xr:uid="{00000000-0005-0000-0000-0000974F0000}"/>
    <cellStyle name="Heading 3 2 5 4 3 2 3 3" xfId="20407" xr:uid="{00000000-0005-0000-0000-0000984F0000}"/>
    <cellStyle name="Heading 3 2 5 4 3 2 3 3 2" xfId="20408" xr:uid="{00000000-0005-0000-0000-0000994F0000}"/>
    <cellStyle name="Heading 3 2 5 4 3 2 3 4" xfId="20409" xr:uid="{00000000-0005-0000-0000-00009A4F0000}"/>
    <cellStyle name="Heading 3 2 5 4 3 2 3 4 2" xfId="20410" xr:uid="{00000000-0005-0000-0000-00009B4F0000}"/>
    <cellStyle name="Heading 3 2 5 4 3 2 3 5" xfId="20411" xr:uid="{00000000-0005-0000-0000-00009C4F0000}"/>
    <cellStyle name="Heading 3 2 5 4 3 2 3 6" xfId="20412" xr:uid="{00000000-0005-0000-0000-00009D4F0000}"/>
    <cellStyle name="Heading 3 2 5 4 3 2 3 7" xfId="20413" xr:uid="{00000000-0005-0000-0000-00009E4F0000}"/>
    <cellStyle name="Heading 3 2 5 4 3 2 4" xfId="20414" xr:uid="{00000000-0005-0000-0000-00009F4F0000}"/>
    <cellStyle name="Heading 3 2 5 4 3 2 4 2" xfId="20415" xr:uid="{00000000-0005-0000-0000-0000A04F0000}"/>
    <cellStyle name="Heading 3 2 5 4 3 2 4 2 2" xfId="20416" xr:uid="{00000000-0005-0000-0000-0000A14F0000}"/>
    <cellStyle name="Heading 3 2 5 4 3 2 4 3" xfId="20417" xr:uid="{00000000-0005-0000-0000-0000A24F0000}"/>
    <cellStyle name="Heading 3 2 5 4 3 2 4 3 2" xfId="20418" xr:uid="{00000000-0005-0000-0000-0000A34F0000}"/>
    <cellStyle name="Heading 3 2 5 4 3 2 4 4" xfId="20419" xr:uid="{00000000-0005-0000-0000-0000A44F0000}"/>
    <cellStyle name="Heading 3 2 5 4 3 2 4 5" xfId="20420" xr:uid="{00000000-0005-0000-0000-0000A54F0000}"/>
    <cellStyle name="Heading 3 2 5 4 3 2 4 6" xfId="20421" xr:uid="{00000000-0005-0000-0000-0000A64F0000}"/>
    <cellStyle name="Heading 3 2 5 4 3 2 5" xfId="20422" xr:uid="{00000000-0005-0000-0000-0000A74F0000}"/>
    <cellStyle name="Heading 3 2 5 4 3 2 5 2" xfId="20423" xr:uid="{00000000-0005-0000-0000-0000A84F0000}"/>
    <cellStyle name="Heading 3 2 5 4 3 3" xfId="20424" xr:uid="{00000000-0005-0000-0000-0000A94F0000}"/>
    <cellStyle name="Heading 3 2 5 4 3 3 2" xfId="20425" xr:uid="{00000000-0005-0000-0000-0000AA4F0000}"/>
    <cellStyle name="Heading 3 2 5 4 3 3 2 2" xfId="20426" xr:uid="{00000000-0005-0000-0000-0000AB4F0000}"/>
    <cellStyle name="Heading 3 2 5 4 3 3 3" xfId="20427" xr:uid="{00000000-0005-0000-0000-0000AC4F0000}"/>
    <cellStyle name="Heading 3 2 5 4 3 3 3 2" xfId="20428" xr:uid="{00000000-0005-0000-0000-0000AD4F0000}"/>
    <cellStyle name="Heading 3 2 5 4 3 3 4" xfId="20429" xr:uid="{00000000-0005-0000-0000-0000AE4F0000}"/>
    <cellStyle name="Heading 3 2 5 4 3 3 4 2" xfId="20430" xr:uid="{00000000-0005-0000-0000-0000AF4F0000}"/>
    <cellStyle name="Heading 3 2 5 4 3 3 5" xfId="20431" xr:uid="{00000000-0005-0000-0000-0000B04F0000}"/>
    <cellStyle name="Heading 3 2 5 4 3 3 6" xfId="20432" xr:uid="{00000000-0005-0000-0000-0000B14F0000}"/>
    <cellStyle name="Heading 3 2 5 4 3 3 7" xfId="20433" xr:uid="{00000000-0005-0000-0000-0000B24F0000}"/>
    <cellStyle name="Heading 3 2 5 4 3 4" xfId="20434" xr:uid="{00000000-0005-0000-0000-0000B34F0000}"/>
    <cellStyle name="Heading 3 2 5 4 3 4 2" xfId="20435" xr:uid="{00000000-0005-0000-0000-0000B44F0000}"/>
    <cellStyle name="Heading 3 2 5 4 3 4 2 2" xfId="20436" xr:uid="{00000000-0005-0000-0000-0000B54F0000}"/>
    <cellStyle name="Heading 3 2 5 4 3 4 3" xfId="20437" xr:uid="{00000000-0005-0000-0000-0000B64F0000}"/>
    <cellStyle name="Heading 3 2 5 4 3 4 3 2" xfId="20438" xr:uid="{00000000-0005-0000-0000-0000B74F0000}"/>
    <cellStyle name="Heading 3 2 5 4 3 4 4" xfId="20439" xr:uid="{00000000-0005-0000-0000-0000B84F0000}"/>
    <cellStyle name="Heading 3 2 5 4 3 4 4 2" xfId="20440" xr:uid="{00000000-0005-0000-0000-0000B94F0000}"/>
    <cellStyle name="Heading 3 2 5 4 3 4 5" xfId="20441" xr:uid="{00000000-0005-0000-0000-0000BA4F0000}"/>
    <cellStyle name="Heading 3 2 5 4 3 4 6" xfId="20442" xr:uid="{00000000-0005-0000-0000-0000BB4F0000}"/>
    <cellStyle name="Heading 3 2 5 4 3 4 7" xfId="20443" xr:uid="{00000000-0005-0000-0000-0000BC4F0000}"/>
    <cellStyle name="Heading 3 2 5 4 3 5" xfId="20444" xr:uid="{00000000-0005-0000-0000-0000BD4F0000}"/>
    <cellStyle name="Heading 3 2 5 4 3 5 2" xfId="20445" xr:uid="{00000000-0005-0000-0000-0000BE4F0000}"/>
    <cellStyle name="Heading 3 2 5 4 3 5 2 2" xfId="20446" xr:uid="{00000000-0005-0000-0000-0000BF4F0000}"/>
    <cellStyle name="Heading 3 2 5 4 3 5 3" xfId="20447" xr:uid="{00000000-0005-0000-0000-0000C04F0000}"/>
    <cellStyle name="Heading 3 2 5 4 3 5 3 2" xfId="20448" xr:uid="{00000000-0005-0000-0000-0000C14F0000}"/>
    <cellStyle name="Heading 3 2 5 4 3 5 4" xfId="20449" xr:uid="{00000000-0005-0000-0000-0000C24F0000}"/>
    <cellStyle name="Heading 3 2 5 4 3 5 5" xfId="20450" xr:uid="{00000000-0005-0000-0000-0000C34F0000}"/>
    <cellStyle name="Heading 3 2 5 4 3 5 6" xfId="20451" xr:uid="{00000000-0005-0000-0000-0000C44F0000}"/>
    <cellStyle name="Heading 3 2 5 4 3 6" xfId="20452" xr:uid="{00000000-0005-0000-0000-0000C54F0000}"/>
    <cellStyle name="Heading 3 2 5 4 3 6 2" xfId="20453" xr:uid="{00000000-0005-0000-0000-0000C64F0000}"/>
    <cellStyle name="Heading 3 2 5 4 4" xfId="20454" xr:uid="{00000000-0005-0000-0000-0000C74F0000}"/>
    <cellStyle name="Heading 3 2 5 4 4 2" xfId="20455" xr:uid="{00000000-0005-0000-0000-0000C84F0000}"/>
    <cellStyle name="Heading 3 2 5 4 4 2 2" xfId="20456" xr:uid="{00000000-0005-0000-0000-0000C94F0000}"/>
    <cellStyle name="Heading 3 2 5 4 4 2 2 2" xfId="20457" xr:uid="{00000000-0005-0000-0000-0000CA4F0000}"/>
    <cellStyle name="Heading 3 2 5 4 4 2 2 2 2" xfId="20458" xr:uid="{00000000-0005-0000-0000-0000CB4F0000}"/>
    <cellStyle name="Heading 3 2 5 4 4 2 2 3" xfId="20459" xr:uid="{00000000-0005-0000-0000-0000CC4F0000}"/>
    <cellStyle name="Heading 3 2 5 4 4 2 2 3 2" xfId="20460" xr:uid="{00000000-0005-0000-0000-0000CD4F0000}"/>
    <cellStyle name="Heading 3 2 5 4 4 2 2 4" xfId="20461" xr:uid="{00000000-0005-0000-0000-0000CE4F0000}"/>
    <cellStyle name="Heading 3 2 5 4 4 2 2 4 2" xfId="20462" xr:uid="{00000000-0005-0000-0000-0000CF4F0000}"/>
    <cellStyle name="Heading 3 2 5 4 4 2 2 5" xfId="20463" xr:uid="{00000000-0005-0000-0000-0000D04F0000}"/>
    <cellStyle name="Heading 3 2 5 4 4 2 2 6" xfId="20464" xr:uid="{00000000-0005-0000-0000-0000D14F0000}"/>
    <cellStyle name="Heading 3 2 5 4 4 2 2 7" xfId="20465" xr:uid="{00000000-0005-0000-0000-0000D24F0000}"/>
    <cellStyle name="Heading 3 2 5 4 4 2 3" xfId="20466" xr:uid="{00000000-0005-0000-0000-0000D34F0000}"/>
    <cellStyle name="Heading 3 2 5 4 4 2 3 2" xfId="20467" xr:uid="{00000000-0005-0000-0000-0000D44F0000}"/>
    <cellStyle name="Heading 3 2 5 4 4 2 3 2 2" xfId="20468" xr:uid="{00000000-0005-0000-0000-0000D54F0000}"/>
    <cellStyle name="Heading 3 2 5 4 4 2 3 3" xfId="20469" xr:uid="{00000000-0005-0000-0000-0000D64F0000}"/>
    <cellStyle name="Heading 3 2 5 4 4 2 3 3 2" xfId="20470" xr:uid="{00000000-0005-0000-0000-0000D74F0000}"/>
    <cellStyle name="Heading 3 2 5 4 4 2 3 4" xfId="20471" xr:uid="{00000000-0005-0000-0000-0000D84F0000}"/>
    <cellStyle name="Heading 3 2 5 4 4 2 3 4 2" xfId="20472" xr:uid="{00000000-0005-0000-0000-0000D94F0000}"/>
    <cellStyle name="Heading 3 2 5 4 4 2 3 5" xfId="20473" xr:uid="{00000000-0005-0000-0000-0000DA4F0000}"/>
    <cellStyle name="Heading 3 2 5 4 4 2 3 6" xfId="20474" xr:uid="{00000000-0005-0000-0000-0000DB4F0000}"/>
    <cellStyle name="Heading 3 2 5 4 4 2 3 7" xfId="20475" xr:uid="{00000000-0005-0000-0000-0000DC4F0000}"/>
    <cellStyle name="Heading 3 2 5 4 4 2 4" xfId="20476" xr:uid="{00000000-0005-0000-0000-0000DD4F0000}"/>
    <cellStyle name="Heading 3 2 5 4 4 2 4 2" xfId="20477" xr:uid="{00000000-0005-0000-0000-0000DE4F0000}"/>
    <cellStyle name="Heading 3 2 5 4 4 2 4 2 2" xfId="20478" xr:uid="{00000000-0005-0000-0000-0000DF4F0000}"/>
    <cellStyle name="Heading 3 2 5 4 4 2 4 3" xfId="20479" xr:uid="{00000000-0005-0000-0000-0000E04F0000}"/>
    <cellStyle name="Heading 3 2 5 4 4 2 4 3 2" xfId="20480" xr:uid="{00000000-0005-0000-0000-0000E14F0000}"/>
    <cellStyle name="Heading 3 2 5 4 4 2 4 4" xfId="20481" xr:uid="{00000000-0005-0000-0000-0000E24F0000}"/>
    <cellStyle name="Heading 3 2 5 4 4 2 4 5" xfId="20482" xr:uid="{00000000-0005-0000-0000-0000E34F0000}"/>
    <cellStyle name="Heading 3 2 5 4 4 2 4 6" xfId="20483" xr:uid="{00000000-0005-0000-0000-0000E44F0000}"/>
    <cellStyle name="Heading 3 2 5 4 4 2 5" xfId="20484" xr:uid="{00000000-0005-0000-0000-0000E54F0000}"/>
    <cellStyle name="Heading 3 2 5 4 4 2 5 2" xfId="20485" xr:uid="{00000000-0005-0000-0000-0000E64F0000}"/>
    <cellStyle name="Heading 3 2 5 4 4 3" xfId="20486" xr:uid="{00000000-0005-0000-0000-0000E74F0000}"/>
    <cellStyle name="Heading 3 2 5 4 4 3 2" xfId="20487" xr:uid="{00000000-0005-0000-0000-0000E84F0000}"/>
    <cellStyle name="Heading 3 2 5 4 4 3 2 2" xfId="20488" xr:uid="{00000000-0005-0000-0000-0000E94F0000}"/>
    <cellStyle name="Heading 3 2 5 4 4 3 3" xfId="20489" xr:uid="{00000000-0005-0000-0000-0000EA4F0000}"/>
    <cellStyle name="Heading 3 2 5 4 4 3 3 2" xfId="20490" xr:uid="{00000000-0005-0000-0000-0000EB4F0000}"/>
    <cellStyle name="Heading 3 2 5 4 4 3 4" xfId="20491" xr:uid="{00000000-0005-0000-0000-0000EC4F0000}"/>
    <cellStyle name="Heading 3 2 5 4 4 3 4 2" xfId="20492" xr:uid="{00000000-0005-0000-0000-0000ED4F0000}"/>
    <cellStyle name="Heading 3 2 5 4 4 3 5" xfId="20493" xr:uid="{00000000-0005-0000-0000-0000EE4F0000}"/>
    <cellStyle name="Heading 3 2 5 4 4 3 6" xfId="20494" xr:uid="{00000000-0005-0000-0000-0000EF4F0000}"/>
    <cellStyle name="Heading 3 2 5 4 4 3 7" xfId="20495" xr:uid="{00000000-0005-0000-0000-0000F04F0000}"/>
    <cellStyle name="Heading 3 2 5 4 4 4" xfId="20496" xr:uid="{00000000-0005-0000-0000-0000F14F0000}"/>
    <cellStyle name="Heading 3 2 5 4 4 4 2" xfId="20497" xr:uid="{00000000-0005-0000-0000-0000F24F0000}"/>
    <cellStyle name="Heading 3 2 5 4 4 4 2 2" xfId="20498" xr:uid="{00000000-0005-0000-0000-0000F34F0000}"/>
    <cellStyle name="Heading 3 2 5 4 4 4 3" xfId="20499" xr:uid="{00000000-0005-0000-0000-0000F44F0000}"/>
    <cellStyle name="Heading 3 2 5 4 4 4 3 2" xfId="20500" xr:uid="{00000000-0005-0000-0000-0000F54F0000}"/>
    <cellStyle name="Heading 3 2 5 4 4 4 4" xfId="20501" xr:uid="{00000000-0005-0000-0000-0000F64F0000}"/>
    <cellStyle name="Heading 3 2 5 4 4 4 4 2" xfId="20502" xr:uid="{00000000-0005-0000-0000-0000F74F0000}"/>
    <cellStyle name="Heading 3 2 5 4 4 4 5" xfId="20503" xr:uid="{00000000-0005-0000-0000-0000F84F0000}"/>
    <cellStyle name="Heading 3 2 5 4 4 4 6" xfId="20504" xr:uid="{00000000-0005-0000-0000-0000F94F0000}"/>
    <cellStyle name="Heading 3 2 5 4 4 4 7" xfId="20505" xr:uid="{00000000-0005-0000-0000-0000FA4F0000}"/>
    <cellStyle name="Heading 3 2 5 4 4 5" xfId="20506" xr:uid="{00000000-0005-0000-0000-0000FB4F0000}"/>
    <cellStyle name="Heading 3 2 5 4 4 5 2" xfId="20507" xr:uid="{00000000-0005-0000-0000-0000FC4F0000}"/>
    <cellStyle name="Heading 3 2 5 4 4 5 2 2" xfId="20508" xr:uid="{00000000-0005-0000-0000-0000FD4F0000}"/>
    <cellStyle name="Heading 3 2 5 4 4 5 3" xfId="20509" xr:uid="{00000000-0005-0000-0000-0000FE4F0000}"/>
    <cellStyle name="Heading 3 2 5 4 4 5 3 2" xfId="20510" xr:uid="{00000000-0005-0000-0000-0000FF4F0000}"/>
    <cellStyle name="Heading 3 2 5 4 4 5 4" xfId="20511" xr:uid="{00000000-0005-0000-0000-000000500000}"/>
    <cellStyle name="Heading 3 2 5 4 4 5 5" xfId="20512" xr:uid="{00000000-0005-0000-0000-000001500000}"/>
    <cellStyle name="Heading 3 2 5 4 4 5 6" xfId="20513" xr:uid="{00000000-0005-0000-0000-000002500000}"/>
    <cellStyle name="Heading 3 2 5 4 4 6" xfId="20514" xr:uid="{00000000-0005-0000-0000-000003500000}"/>
    <cellStyle name="Heading 3 2 5 4 4 6 2" xfId="20515" xr:uid="{00000000-0005-0000-0000-000004500000}"/>
    <cellStyle name="Heading 3 2 5 4 5" xfId="20516" xr:uid="{00000000-0005-0000-0000-000005500000}"/>
    <cellStyle name="Heading 3 2 5 4 5 2" xfId="20517" xr:uid="{00000000-0005-0000-0000-000006500000}"/>
    <cellStyle name="Heading 3 2 5 4 5 2 2" xfId="20518" xr:uid="{00000000-0005-0000-0000-000007500000}"/>
    <cellStyle name="Heading 3 2 5 4 5 2 2 2" xfId="20519" xr:uid="{00000000-0005-0000-0000-000008500000}"/>
    <cellStyle name="Heading 3 2 5 4 5 2 2 2 2" xfId="20520" xr:uid="{00000000-0005-0000-0000-000009500000}"/>
    <cellStyle name="Heading 3 2 5 4 5 2 2 3" xfId="20521" xr:uid="{00000000-0005-0000-0000-00000A500000}"/>
    <cellStyle name="Heading 3 2 5 4 5 2 2 3 2" xfId="20522" xr:uid="{00000000-0005-0000-0000-00000B500000}"/>
    <cellStyle name="Heading 3 2 5 4 5 2 2 4" xfId="20523" xr:uid="{00000000-0005-0000-0000-00000C500000}"/>
    <cellStyle name="Heading 3 2 5 4 5 2 2 4 2" xfId="20524" xr:uid="{00000000-0005-0000-0000-00000D500000}"/>
    <cellStyle name="Heading 3 2 5 4 5 2 2 5" xfId="20525" xr:uid="{00000000-0005-0000-0000-00000E500000}"/>
    <cellStyle name="Heading 3 2 5 4 5 2 2 6" xfId="20526" xr:uid="{00000000-0005-0000-0000-00000F500000}"/>
    <cellStyle name="Heading 3 2 5 4 5 2 2 7" xfId="20527" xr:uid="{00000000-0005-0000-0000-000010500000}"/>
    <cellStyle name="Heading 3 2 5 4 5 2 3" xfId="20528" xr:uid="{00000000-0005-0000-0000-000011500000}"/>
    <cellStyle name="Heading 3 2 5 4 5 2 3 2" xfId="20529" xr:uid="{00000000-0005-0000-0000-000012500000}"/>
    <cellStyle name="Heading 3 2 5 4 5 2 3 2 2" xfId="20530" xr:uid="{00000000-0005-0000-0000-000013500000}"/>
    <cellStyle name="Heading 3 2 5 4 5 2 3 3" xfId="20531" xr:uid="{00000000-0005-0000-0000-000014500000}"/>
    <cellStyle name="Heading 3 2 5 4 5 2 3 3 2" xfId="20532" xr:uid="{00000000-0005-0000-0000-000015500000}"/>
    <cellStyle name="Heading 3 2 5 4 5 2 3 4" xfId="20533" xr:uid="{00000000-0005-0000-0000-000016500000}"/>
    <cellStyle name="Heading 3 2 5 4 5 2 3 4 2" xfId="20534" xr:uid="{00000000-0005-0000-0000-000017500000}"/>
    <cellStyle name="Heading 3 2 5 4 5 2 3 5" xfId="20535" xr:uid="{00000000-0005-0000-0000-000018500000}"/>
    <cellStyle name="Heading 3 2 5 4 5 2 3 6" xfId="20536" xr:uid="{00000000-0005-0000-0000-000019500000}"/>
    <cellStyle name="Heading 3 2 5 4 5 2 3 7" xfId="20537" xr:uid="{00000000-0005-0000-0000-00001A500000}"/>
    <cellStyle name="Heading 3 2 5 4 5 2 4" xfId="20538" xr:uid="{00000000-0005-0000-0000-00001B500000}"/>
    <cellStyle name="Heading 3 2 5 4 5 2 4 2" xfId="20539" xr:uid="{00000000-0005-0000-0000-00001C500000}"/>
    <cellStyle name="Heading 3 2 5 4 5 2 4 2 2" xfId="20540" xr:uid="{00000000-0005-0000-0000-00001D500000}"/>
    <cellStyle name="Heading 3 2 5 4 5 2 4 3" xfId="20541" xr:uid="{00000000-0005-0000-0000-00001E500000}"/>
    <cellStyle name="Heading 3 2 5 4 5 2 4 3 2" xfId="20542" xr:uid="{00000000-0005-0000-0000-00001F500000}"/>
    <cellStyle name="Heading 3 2 5 4 5 2 4 4" xfId="20543" xr:uid="{00000000-0005-0000-0000-000020500000}"/>
    <cellStyle name="Heading 3 2 5 4 5 2 4 5" xfId="20544" xr:uid="{00000000-0005-0000-0000-000021500000}"/>
    <cellStyle name="Heading 3 2 5 4 5 2 4 6" xfId="20545" xr:uid="{00000000-0005-0000-0000-000022500000}"/>
    <cellStyle name="Heading 3 2 5 4 5 2 5" xfId="20546" xr:uid="{00000000-0005-0000-0000-000023500000}"/>
    <cellStyle name="Heading 3 2 5 4 5 2 5 2" xfId="20547" xr:uid="{00000000-0005-0000-0000-000024500000}"/>
    <cellStyle name="Heading 3 2 5 4 5 3" xfId="20548" xr:uid="{00000000-0005-0000-0000-000025500000}"/>
    <cellStyle name="Heading 3 2 5 4 5 3 2" xfId="20549" xr:uid="{00000000-0005-0000-0000-000026500000}"/>
    <cellStyle name="Heading 3 2 5 4 5 3 2 2" xfId="20550" xr:uid="{00000000-0005-0000-0000-000027500000}"/>
    <cellStyle name="Heading 3 2 5 4 5 3 3" xfId="20551" xr:uid="{00000000-0005-0000-0000-000028500000}"/>
    <cellStyle name="Heading 3 2 5 4 5 3 3 2" xfId="20552" xr:uid="{00000000-0005-0000-0000-000029500000}"/>
    <cellStyle name="Heading 3 2 5 4 5 3 4" xfId="20553" xr:uid="{00000000-0005-0000-0000-00002A500000}"/>
    <cellStyle name="Heading 3 2 5 4 5 3 4 2" xfId="20554" xr:uid="{00000000-0005-0000-0000-00002B500000}"/>
    <cellStyle name="Heading 3 2 5 4 5 3 5" xfId="20555" xr:uid="{00000000-0005-0000-0000-00002C500000}"/>
    <cellStyle name="Heading 3 2 5 4 5 3 6" xfId="20556" xr:uid="{00000000-0005-0000-0000-00002D500000}"/>
    <cellStyle name="Heading 3 2 5 4 5 3 7" xfId="20557" xr:uid="{00000000-0005-0000-0000-00002E500000}"/>
    <cellStyle name="Heading 3 2 5 4 5 4" xfId="20558" xr:uid="{00000000-0005-0000-0000-00002F500000}"/>
    <cellStyle name="Heading 3 2 5 4 5 4 2" xfId="20559" xr:uid="{00000000-0005-0000-0000-000030500000}"/>
    <cellStyle name="Heading 3 2 5 4 5 4 2 2" xfId="20560" xr:uid="{00000000-0005-0000-0000-000031500000}"/>
    <cellStyle name="Heading 3 2 5 4 5 4 3" xfId="20561" xr:uid="{00000000-0005-0000-0000-000032500000}"/>
    <cellStyle name="Heading 3 2 5 4 5 4 3 2" xfId="20562" xr:uid="{00000000-0005-0000-0000-000033500000}"/>
    <cellStyle name="Heading 3 2 5 4 5 4 4" xfId="20563" xr:uid="{00000000-0005-0000-0000-000034500000}"/>
    <cellStyle name="Heading 3 2 5 4 5 4 4 2" xfId="20564" xr:uid="{00000000-0005-0000-0000-000035500000}"/>
    <cellStyle name="Heading 3 2 5 4 5 4 5" xfId="20565" xr:uid="{00000000-0005-0000-0000-000036500000}"/>
    <cellStyle name="Heading 3 2 5 4 5 4 6" xfId="20566" xr:uid="{00000000-0005-0000-0000-000037500000}"/>
    <cellStyle name="Heading 3 2 5 4 5 4 7" xfId="20567" xr:uid="{00000000-0005-0000-0000-000038500000}"/>
    <cellStyle name="Heading 3 2 5 4 5 5" xfId="20568" xr:uid="{00000000-0005-0000-0000-000039500000}"/>
    <cellStyle name="Heading 3 2 5 4 5 5 2" xfId="20569" xr:uid="{00000000-0005-0000-0000-00003A500000}"/>
    <cellStyle name="Heading 3 2 5 4 5 5 2 2" xfId="20570" xr:uid="{00000000-0005-0000-0000-00003B500000}"/>
    <cellStyle name="Heading 3 2 5 4 5 5 3" xfId="20571" xr:uid="{00000000-0005-0000-0000-00003C500000}"/>
    <cellStyle name="Heading 3 2 5 4 5 5 3 2" xfId="20572" xr:uid="{00000000-0005-0000-0000-00003D500000}"/>
    <cellStyle name="Heading 3 2 5 4 5 5 4" xfId="20573" xr:uid="{00000000-0005-0000-0000-00003E500000}"/>
    <cellStyle name="Heading 3 2 5 4 5 5 5" xfId="20574" xr:uid="{00000000-0005-0000-0000-00003F500000}"/>
    <cellStyle name="Heading 3 2 5 4 5 5 6" xfId="20575" xr:uid="{00000000-0005-0000-0000-000040500000}"/>
    <cellStyle name="Heading 3 2 5 4 5 6" xfId="20576" xr:uid="{00000000-0005-0000-0000-000041500000}"/>
    <cellStyle name="Heading 3 2 5 4 5 6 2" xfId="20577" xr:uid="{00000000-0005-0000-0000-000042500000}"/>
    <cellStyle name="Heading 3 2 5 4 6" xfId="20578" xr:uid="{00000000-0005-0000-0000-000043500000}"/>
    <cellStyle name="Heading 3 2 5 4 6 2" xfId="20579" xr:uid="{00000000-0005-0000-0000-000044500000}"/>
    <cellStyle name="Heading 3 2 5 4 6 2 2" xfId="20580" xr:uid="{00000000-0005-0000-0000-000045500000}"/>
    <cellStyle name="Heading 3 2 5 4 6 2 2 2" xfId="20581" xr:uid="{00000000-0005-0000-0000-000046500000}"/>
    <cellStyle name="Heading 3 2 5 4 6 2 2 2 2" xfId="20582" xr:uid="{00000000-0005-0000-0000-000047500000}"/>
    <cellStyle name="Heading 3 2 5 4 6 2 2 3" xfId="20583" xr:uid="{00000000-0005-0000-0000-000048500000}"/>
    <cellStyle name="Heading 3 2 5 4 6 2 2 3 2" xfId="20584" xr:uid="{00000000-0005-0000-0000-000049500000}"/>
    <cellStyle name="Heading 3 2 5 4 6 2 2 4" xfId="20585" xr:uid="{00000000-0005-0000-0000-00004A500000}"/>
    <cellStyle name="Heading 3 2 5 4 6 2 2 4 2" xfId="20586" xr:uid="{00000000-0005-0000-0000-00004B500000}"/>
    <cellStyle name="Heading 3 2 5 4 6 2 2 5" xfId="20587" xr:uid="{00000000-0005-0000-0000-00004C500000}"/>
    <cellStyle name="Heading 3 2 5 4 6 2 2 6" xfId="20588" xr:uid="{00000000-0005-0000-0000-00004D500000}"/>
    <cellStyle name="Heading 3 2 5 4 6 2 2 7" xfId="20589" xr:uid="{00000000-0005-0000-0000-00004E500000}"/>
    <cellStyle name="Heading 3 2 5 4 6 2 3" xfId="20590" xr:uid="{00000000-0005-0000-0000-00004F500000}"/>
    <cellStyle name="Heading 3 2 5 4 6 2 3 2" xfId="20591" xr:uid="{00000000-0005-0000-0000-000050500000}"/>
    <cellStyle name="Heading 3 2 5 4 6 2 3 2 2" xfId="20592" xr:uid="{00000000-0005-0000-0000-000051500000}"/>
    <cellStyle name="Heading 3 2 5 4 6 2 3 3" xfId="20593" xr:uid="{00000000-0005-0000-0000-000052500000}"/>
    <cellStyle name="Heading 3 2 5 4 6 2 3 3 2" xfId="20594" xr:uid="{00000000-0005-0000-0000-000053500000}"/>
    <cellStyle name="Heading 3 2 5 4 6 2 3 4" xfId="20595" xr:uid="{00000000-0005-0000-0000-000054500000}"/>
    <cellStyle name="Heading 3 2 5 4 6 2 3 4 2" xfId="20596" xr:uid="{00000000-0005-0000-0000-000055500000}"/>
    <cellStyle name="Heading 3 2 5 4 6 2 3 5" xfId="20597" xr:uid="{00000000-0005-0000-0000-000056500000}"/>
    <cellStyle name="Heading 3 2 5 4 6 2 3 6" xfId="20598" xr:uid="{00000000-0005-0000-0000-000057500000}"/>
    <cellStyle name="Heading 3 2 5 4 6 2 3 7" xfId="20599" xr:uid="{00000000-0005-0000-0000-000058500000}"/>
    <cellStyle name="Heading 3 2 5 4 6 2 4" xfId="20600" xr:uid="{00000000-0005-0000-0000-000059500000}"/>
    <cellStyle name="Heading 3 2 5 4 6 2 4 2" xfId="20601" xr:uid="{00000000-0005-0000-0000-00005A500000}"/>
    <cellStyle name="Heading 3 2 5 4 6 2 4 2 2" xfId="20602" xr:uid="{00000000-0005-0000-0000-00005B500000}"/>
    <cellStyle name="Heading 3 2 5 4 6 2 4 3" xfId="20603" xr:uid="{00000000-0005-0000-0000-00005C500000}"/>
    <cellStyle name="Heading 3 2 5 4 6 2 4 3 2" xfId="20604" xr:uid="{00000000-0005-0000-0000-00005D500000}"/>
    <cellStyle name="Heading 3 2 5 4 6 2 4 4" xfId="20605" xr:uid="{00000000-0005-0000-0000-00005E500000}"/>
    <cellStyle name="Heading 3 2 5 4 6 2 4 5" xfId="20606" xr:uid="{00000000-0005-0000-0000-00005F500000}"/>
    <cellStyle name="Heading 3 2 5 4 6 2 4 6" xfId="20607" xr:uid="{00000000-0005-0000-0000-000060500000}"/>
    <cellStyle name="Heading 3 2 5 4 6 2 5" xfId="20608" xr:uid="{00000000-0005-0000-0000-000061500000}"/>
    <cellStyle name="Heading 3 2 5 4 6 2 5 2" xfId="20609" xr:uid="{00000000-0005-0000-0000-000062500000}"/>
    <cellStyle name="Heading 3 2 5 4 6 3" xfId="20610" xr:uid="{00000000-0005-0000-0000-000063500000}"/>
    <cellStyle name="Heading 3 2 5 4 6 3 2" xfId="20611" xr:uid="{00000000-0005-0000-0000-000064500000}"/>
    <cellStyle name="Heading 3 2 5 4 6 3 2 2" xfId="20612" xr:uid="{00000000-0005-0000-0000-000065500000}"/>
    <cellStyle name="Heading 3 2 5 4 6 3 3" xfId="20613" xr:uid="{00000000-0005-0000-0000-000066500000}"/>
    <cellStyle name="Heading 3 2 5 4 6 3 3 2" xfId="20614" xr:uid="{00000000-0005-0000-0000-000067500000}"/>
    <cellStyle name="Heading 3 2 5 4 6 3 4" xfId="20615" xr:uid="{00000000-0005-0000-0000-000068500000}"/>
    <cellStyle name="Heading 3 2 5 4 6 3 4 2" xfId="20616" xr:uid="{00000000-0005-0000-0000-000069500000}"/>
    <cellStyle name="Heading 3 2 5 4 6 3 5" xfId="20617" xr:uid="{00000000-0005-0000-0000-00006A500000}"/>
    <cellStyle name="Heading 3 2 5 4 6 3 6" xfId="20618" xr:uid="{00000000-0005-0000-0000-00006B500000}"/>
    <cellStyle name="Heading 3 2 5 4 6 3 7" xfId="20619" xr:uid="{00000000-0005-0000-0000-00006C500000}"/>
    <cellStyle name="Heading 3 2 5 4 6 4" xfId="20620" xr:uid="{00000000-0005-0000-0000-00006D500000}"/>
    <cellStyle name="Heading 3 2 5 4 6 4 2" xfId="20621" xr:uid="{00000000-0005-0000-0000-00006E500000}"/>
    <cellStyle name="Heading 3 2 5 4 6 4 2 2" xfId="20622" xr:uid="{00000000-0005-0000-0000-00006F500000}"/>
    <cellStyle name="Heading 3 2 5 4 6 4 3" xfId="20623" xr:uid="{00000000-0005-0000-0000-000070500000}"/>
    <cellStyle name="Heading 3 2 5 4 6 4 3 2" xfId="20624" xr:uid="{00000000-0005-0000-0000-000071500000}"/>
    <cellStyle name="Heading 3 2 5 4 6 4 4" xfId="20625" xr:uid="{00000000-0005-0000-0000-000072500000}"/>
    <cellStyle name="Heading 3 2 5 4 6 4 4 2" xfId="20626" xr:uid="{00000000-0005-0000-0000-000073500000}"/>
    <cellStyle name="Heading 3 2 5 4 6 4 5" xfId="20627" xr:uid="{00000000-0005-0000-0000-000074500000}"/>
    <cellStyle name="Heading 3 2 5 4 6 4 6" xfId="20628" xr:uid="{00000000-0005-0000-0000-000075500000}"/>
    <cellStyle name="Heading 3 2 5 4 6 4 7" xfId="20629" xr:uid="{00000000-0005-0000-0000-000076500000}"/>
    <cellStyle name="Heading 3 2 5 4 6 5" xfId="20630" xr:uid="{00000000-0005-0000-0000-000077500000}"/>
    <cellStyle name="Heading 3 2 5 4 6 5 2" xfId="20631" xr:uid="{00000000-0005-0000-0000-000078500000}"/>
    <cellStyle name="Heading 3 2 5 4 6 5 2 2" xfId="20632" xr:uid="{00000000-0005-0000-0000-000079500000}"/>
    <cellStyle name="Heading 3 2 5 4 6 5 3" xfId="20633" xr:uid="{00000000-0005-0000-0000-00007A500000}"/>
    <cellStyle name="Heading 3 2 5 4 6 5 3 2" xfId="20634" xr:uid="{00000000-0005-0000-0000-00007B500000}"/>
    <cellStyle name="Heading 3 2 5 4 6 5 4" xfId="20635" xr:uid="{00000000-0005-0000-0000-00007C500000}"/>
    <cellStyle name="Heading 3 2 5 4 6 5 5" xfId="20636" xr:uid="{00000000-0005-0000-0000-00007D500000}"/>
    <cellStyle name="Heading 3 2 5 4 6 5 6" xfId="20637" xr:uid="{00000000-0005-0000-0000-00007E500000}"/>
    <cellStyle name="Heading 3 2 5 4 6 6" xfId="20638" xr:uid="{00000000-0005-0000-0000-00007F500000}"/>
    <cellStyle name="Heading 3 2 5 4 6 6 2" xfId="20639" xr:uid="{00000000-0005-0000-0000-000080500000}"/>
    <cellStyle name="Heading 3 2 5 4 7" xfId="20640" xr:uid="{00000000-0005-0000-0000-000081500000}"/>
    <cellStyle name="Heading 3 2 5 4 7 2" xfId="20641" xr:uid="{00000000-0005-0000-0000-000082500000}"/>
    <cellStyle name="Heading 3 2 5 4 7 2 2" xfId="20642" xr:uid="{00000000-0005-0000-0000-000083500000}"/>
    <cellStyle name="Heading 3 2 5 4 7 2 2 2" xfId="20643" xr:uid="{00000000-0005-0000-0000-000084500000}"/>
    <cellStyle name="Heading 3 2 5 4 7 2 3" xfId="20644" xr:uid="{00000000-0005-0000-0000-000085500000}"/>
    <cellStyle name="Heading 3 2 5 4 7 2 3 2" xfId="20645" xr:uid="{00000000-0005-0000-0000-000086500000}"/>
    <cellStyle name="Heading 3 2 5 4 7 2 4" xfId="20646" xr:uid="{00000000-0005-0000-0000-000087500000}"/>
    <cellStyle name="Heading 3 2 5 4 7 2 4 2" xfId="20647" xr:uid="{00000000-0005-0000-0000-000088500000}"/>
    <cellStyle name="Heading 3 2 5 4 7 2 5" xfId="20648" xr:uid="{00000000-0005-0000-0000-000089500000}"/>
    <cellStyle name="Heading 3 2 5 4 7 2 6" xfId="20649" xr:uid="{00000000-0005-0000-0000-00008A500000}"/>
    <cellStyle name="Heading 3 2 5 4 7 2 7" xfId="20650" xr:uid="{00000000-0005-0000-0000-00008B500000}"/>
    <cellStyle name="Heading 3 2 5 4 7 3" xfId="20651" xr:uid="{00000000-0005-0000-0000-00008C500000}"/>
    <cellStyle name="Heading 3 2 5 4 7 3 2" xfId="20652" xr:uid="{00000000-0005-0000-0000-00008D500000}"/>
    <cellStyle name="Heading 3 2 5 4 7 3 2 2" xfId="20653" xr:uid="{00000000-0005-0000-0000-00008E500000}"/>
    <cellStyle name="Heading 3 2 5 4 7 3 3" xfId="20654" xr:uid="{00000000-0005-0000-0000-00008F500000}"/>
    <cellStyle name="Heading 3 2 5 4 7 3 3 2" xfId="20655" xr:uid="{00000000-0005-0000-0000-000090500000}"/>
    <cellStyle name="Heading 3 2 5 4 7 3 4" xfId="20656" xr:uid="{00000000-0005-0000-0000-000091500000}"/>
    <cellStyle name="Heading 3 2 5 4 7 3 4 2" xfId="20657" xr:uid="{00000000-0005-0000-0000-000092500000}"/>
    <cellStyle name="Heading 3 2 5 4 7 3 5" xfId="20658" xr:uid="{00000000-0005-0000-0000-000093500000}"/>
    <cellStyle name="Heading 3 2 5 4 7 3 6" xfId="20659" xr:uid="{00000000-0005-0000-0000-000094500000}"/>
    <cellStyle name="Heading 3 2 5 4 7 3 7" xfId="20660" xr:uid="{00000000-0005-0000-0000-000095500000}"/>
    <cellStyle name="Heading 3 2 5 4 7 4" xfId="20661" xr:uid="{00000000-0005-0000-0000-000096500000}"/>
    <cellStyle name="Heading 3 2 5 4 7 4 2" xfId="20662" xr:uid="{00000000-0005-0000-0000-000097500000}"/>
    <cellStyle name="Heading 3 2 5 4 7 4 2 2" xfId="20663" xr:uid="{00000000-0005-0000-0000-000098500000}"/>
    <cellStyle name="Heading 3 2 5 4 7 4 3" xfId="20664" xr:uid="{00000000-0005-0000-0000-000099500000}"/>
    <cellStyle name="Heading 3 2 5 4 7 4 3 2" xfId="20665" xr:uid="{00000000-0005-0000-0000-00009A500000}"/>
    <cellStyle name="Heading 3 2 5 4 7 4 4" xfId="20666" xr:uid="{00000000-0005-0000-0000-00009B500000}"/>
    <cellStyle name="Heading 3 2 5 4 7 4 5" xfId="20667" xr:uid="{00000000-0005-0000-0000-00009C500000}"/>
    <cellStyle name="Heading 3 2 5 4 7 4 6" xfId="20668" xr:uid="{00000000-0005-0000-0000-00009D500000}"/>
    <cellStyle name="Heading 3 2 5 4 7 5" xfId="20669" xr:uid="{00000000-0005-0000-0000-00009E500000}"/>
    <cellStyle name="Heading 3 2 5 4 7 5 2" xfId="20670" xr:uid="{00000000-0005-0000-0000-00009F500000}"/>
    <cellStyle name="Heading 3 2 5 4 8" xfId="20671" xr:uid="{00000000-0005-0000-0000-0000A0500000}"/>
    <cellStyle name="Heading 3 2 5 4 8 2" xfId="20672" xr:uid="{00000000-0005-0000-0000-0000A1500000}"/>
    <cellStyle name="Heading 3 2 5 4 8 2 2" xfId="20673" xr:uid="{00000000-0005-0000-0000-0000A2500000}"/>
    <cellStyle name="Heading 3 2 5 4 8 3" xfId="20674" xr:uid="{00000000-0005-0000-0000-0000A3500000}"/>
    <cellStyle name="Heading 3 2 5 4 8 3 2" xfId="20675" xr:uid="{00000000-0005-0000-0000-0000A4500000}"/>
    <cellStyle name="Heading 3 2 5 4 8 4" xfId="20676" xr:uid="{00000000-0005-0000-0000-0000A5500000}"/>
    <cellStyle name="Heading 3 2 5 4 8 4 2" xfId="20677" xr:uid="{00000000-0005-0000-0000-0000A6500000}"/>
    <cellStyle name="Heading 3 2 5 4 8 5" xfId="20678" xr:uid="{00000000-0005-0000-0000-0000A7500000}"/>
    <cellStyle name="Heading 3 2 5 4 8 6" xfId="20679" xr:uid="{00000000-0005-0000-0000-0000A8500000}"/>
    <cellStyle name="Heading 3 2 5 4 8 7" xfId="20680" xr:uid="{00000000-0005-0000-0000-0000A9500000}"/>
    <cellStyle name="Heading 3 2 5 4 9" xfId="20681" xr:uid="{00000000-0005-0000-0000-0000AA500000}"/>
    <cellStyle name="Heading 3 2 5 4 9 2" xfId="20682" xr:uid="{00000000-0005-0000-0000-0000AB500000}"/>
    <cellStyle name="Heading 3 2 5 4 9 2 2" xfId="20683" xr:uid="{00000000-0005-0000-0000-0000AC500000}"/>
    <cellStyle name="Heading 3 2 5 4 9 3" xfId="20684" xr:uid="{00000000-0005-0000-0000-0000AD500000}"/>
    <cellStyle name="Heading 3 2 5 4 9 3 2" xfId="20685" xr:uid="{00000000-0005-0000-0000-0000AE500000}"/>
    <cellStyle name="Heading 3 2 5 4 9 4" xfId="20686" xr:uid="{00000000-0005-0000-0000-0000AF500000}"/>
    <cellStyle name="Heading 3 2 5 4 9 4 2" xfId="20687" xr:uid="{00000000-0005-0000-0000-0000B0500000}"/>
    <cellStyle name="Heading 3 2 5 4 9 5" xfId="20688" xr:uid="{00000000-0005-0000-0000-0000B1500000}"/>
    <cellStyle name="Heading 3 2 5 4 9 6" xfId="20689" xr:uid="{00000000-0005-0000-0000-0000B2500000}"/>
    <cellStyle name="Heading 3 2 5 4 9 7" xfId="20690" xr:uid="{00000000-0005-0000-0000-0000B3500000}"/>
    <cellStyle name="Heading 3 2 5 5" xfId="20691" xr:uid="{00000000-0005-0000-0000-0000B4500000}"/>
    <cellStyle name="Heading 3 2 5 5 2" xfId="20692" xr:uid="{00000000-0005-0000-0000-0000B5500000}"/>
    <cellStyle name="Heading 3 2 5 5 2 2" xfId="20693" xr:uid="{00000000-0005-0000-0000-0000B6500000}"/>
    <cellStyle name="Heading 3 2 5 5 2 2 2" xfId="20694" xr:uid="{00000000-0005-0000-0000-0000B7500000}"/>
    <cellStyle name="Heading 3 2 5 5 2 2 2 2" xfId="20695" xr:uid="{00000000-0005-0000-0000-0000B8500000}"/>
    <cellStyle name="Heading 3 2 5 5 2 2 3" xfId="20696" xr:uid="{00000000-0005-0000-0000-0000B9500000}"/>
    <cellStyle name="Heading 3 2 5 5 2 2 3 2" xfId="20697" xr:uid="{00000000-0005-0000-0000-0000BA500000}"/>
    <cellStyle name="Heading 3 2 5 5 2 2 4" xfId="20698" xr:uid="{00000000-0005-0000-0000-0000BB500000}"/>
    <cellStyle name="Heading 3 2 5 5 2 2 4 2" xfId="20699" xr:uid="{00000000-0005-0000-0000-0000BC500000}"/>
    <cellStyle name="Heading 3 2 5 5 2 2 5" xfId="20700" xr:uid="{00000000-0005-0000-0000-0000BD500000}"/>
    <cellStyle name="Heading 3 2 5 5 2 2 6" xfId="20701" xr:uid="{00000000-0005-0000-0000-0000BE500000}"/>
    <cellStyle name="Heading 3 2 5 5 2 2 7" xfId="20702" xr:uid="{00000000-0005-0000-0000-0000BF500000}"/>
    <cellStyle name="Heading 3 2 5 5 2 3" xfId="20703" xr:uid="{00000000-0005-0000-0000-0000C0500000}"/>
    <cellStyle name="Heading 3 2 5 5 2 3 2" xfId="20704" xr:uid="{00000000-0005-0000-0000-0000C1500000}"/>
    <cellStyle name="Heading 3 2 5 5 2 3 2 2" xfId="20705" xr:uid="{00000000-0005-0000-0000-0000C2500000}"/>
    <cellStyle name="Heading 3 2 5 5 2 3 3" xfId="20706" xr:uid="{00000000-0005-0000-0000-0000C3500000}"/>
    <cellStyle name="Heading 3 2 5 5 2 3 3 2" xfId="20707" xr:uid="{00000000-0005-0000-0000-0000C4500000}"/>
    <cellStyle name="Heading 3 2 5 5 2 3 4" xfId="20708" xr:uid="{00000000-0005-0000-0000-0000C5500000}"/>
    <cellStyle name="Heading 3 2 5 5 2 3 4 2" xfId="20709" xr:uid="{00000000-0005-0000-0000-0000C6500000}"/>
    <cellStyle name="Heading 3 2 5 5 2 3 5" xfId="20710" xr:uid="{00000000-0005-0000-0000-0000C7500000}"/>
    <cellStyle name="Heading 3 2 5 5 2 3 6" xfId="20711" xr:uid="{00000000-0005-0000-0000-0000C8500000}"/>
    <cellStyle name="Heading 3 2 5 5 2 3 7" xfId="20712" xr:uid="{00000000-0005-0000-0000-0000C9500000}"/>
    <cellStyle name="Heading 3 2 5 5 2 4" xfId="20713" xr:uid="{00000000-0005-0000-0000-0000CA500000}"/>
    <cellStyle name="Heading 3 2 5 5 2 4 2" xfId="20714" xr:uid="{00000000-0005-0000-0000-0000CB500000}"/>
    <cellStyle name="Heading 3 2 5 5 2 4 2 2" xfId="20715" xr:uid="{00000000-0005-0000-0000-0000CC500000}"/>
    <cellStyle name="Heading 3 2 5 5 2 4 3" xfId="20716" xr:uid="{00000000-0005-0000-0000-0000CD500000}"/>
    <cellStyle name="Heading 3 2 5 5 2 4 3 2" xfId="20717" xr:uid="{00000000-0005-0000-0000-0000CE500000}"/>
    <cellStyle name="Heading 3 2 5 5 2 4 4" xfId="20718" xr:uid="{00000000-0005-0000-0000-0000CF500000}"/>
    <cellStyle name="Heading 3 2 5 5 2 4 5" xfId="20719" xr:uid="{00000000-0005-0000-0000-0000D0500000}"/>
    <cellStyle name="Heading 3 2 5 5 2 4 6" xfId="20720" xr:uid="{00000000-0005-0000-0000-0000D1500000}"/>
    <cellStyle name="Heading 3 2 5 5 2 5" xfId="20721" xr:uid="{00000000-0005-0000-0000-0000D2500000}"/>
    <cellStyle name="Heading 3 2 5 5 2 5 2" xfId="20722" xr:uid="{00000000-0005-0000-0000-0000D3500000}"/>
    <cellStyle name="Heading 3 2 5 5 3" xfId="20723" xr:uid="{00000000-0005-0000-0000-0000D4500000}"/>
    <cellStyle name="Heading 3 2 5 5 3 2" xfId="20724" xr:uid="{00000000-0005-0000-0000-0000D5500000}"/>
    <cellStyle name="Heading 3 2 5 5 3 2 2" xfId="20725" xr:uid="{00000000-0005-0000-0000-0000D6500000}"/>
    <cellStyle name="Heading 3 2 5 5 3 3" xfId="20726" xr:uid="{00000000-0005-0000-0000-0000D7500000}"/>
    <cellStyle name="Heading 3 2 5 5 3 3 2" xfId="20727" xr:uid="{00000000-0005-0000-0000-0000D8500000}"/>
    <cellStyle name="Heading 3 2 5 5 3 4" xfId="20728" xr:uid="{00000000-0005-0000-0000-0000D9500000}"/>
    <cellStyle name="Heading 3 2 5 5 3 4 2" xfId="20729" xr:uid="{00000000-0005-0000-0000-0000DA500000}"/>
    <cellStyle name="Heading 3 2 5 5 3 5" xfId="20730" xr:uid="{00000000-0005-0000-0000-0000DB500000}"/>
    <cellStyle name="Heading 3 2 5 5 3 6" xfId="20731" xr:uid="{00000000-0005-0000-0000-0000DC500000}"/>
    <cellStyle name="Heading 3 2 5 5 3 7" xfId="20732" xr:uid="{00000000-0005-0000-0000-0000DD500000}"/>
    <cellStyle name="Heading 3 2 5 5 4" xfId="20733" xr:uid="{00000000-0005-0000-0000-0000DE500000}"/>
    <cellStyle name="Heading 3 2 5 5 4 2" xfId="20734" xr:uid="{00000000-0005-0000-0000-0000DF500000}"/>
    <cellStyle name="Heading 3 2 5 5 4 2 2" xfId="20735" xr:uid="{00000000-0005-0000-0000-0000E0500000}"/>
    <cellStyle name="Heading 3 2 5 5 4 3" xfId="20736" xr:uid="{00000000-0005-0000-0000-0000E1500000}"/>
    <cellStyle name="Heading 3 2 5 5 4 3 2" xfId="20737" xr:uid="{00000000-0005-0000-0000-0000E2500000}"/>
    <cellStyle name="Heading 3 2 5 5 4 4" xfId="20738" xr:uid="{00000000-0005-0000-0000-0000E3500000}"/>
    <cellStyle name="Heading 3 2 5 5 4 4 2" xfId="20739" xr:uid="{00000000-0005-0000-0000-0000E4500000}"/>
    <cellStyle name="Heading 3 2 5 5 4 5" xfId="20740" xr:uid="{00000000-0005-0000-0000-0000E5500000}"/>
    <cellStyle name="Heading 3 2 5 5 4 6" xfId="20741" xr:uid="{00000000-0005-0000-0000-0000E6500000}"/>
    <cellStyle name="Heading 3 2 5 5 4 7" xfId="20742" xr:uid="{00000000-0005-0000-0000-0000E7500000}"/>
    <cellStyle name="Heading 3 2 5 5 5" xfId="20743" xr:uid="{00000000-0005-0000-0000-0000E8500000}"/>
    <cellStyle name="Heading 3 2 5 5 5 2" xfId="20744" xr:uid="{00000000-0005-0000-0000-0000E9500000}"/>
    <cellStyle name="Heading 3 2 5 5 5 2 2" xfId="20745" xr:uid="{00000000-0005-0000-0000-0000EA500000}"/>
    <cellStyle name="Heading 3 2 5 5 5 3" xfId="20746" xr:uid="{00000000-0005-0000-0000-0000EB500000}"/>
    <cellStyle name="Heading 3 2 5 5 5 3 2" xfId="20747" xr:uid="{00000000-0005-0000-0000-0000EC500000}"/>
    <cellStyle name="Heading 3 2 5 5 5 4" xfId="20748" xr:uid="{00000000-0005-0000-0000-0000ED500000}"/>
    <cellStyle name="Heading 3 2 5 5 5 5" xfId="20749" xr:uid="{00000000-0005-0000-0000-0000EE500000}"/>
    <cellStyle name="Heading 3 2 5 5 5 6" xfId="20750" xr:uid="{00000000-0005-0000-0000-0000EF500000}"/>
    <cellStyle name="Heading 3 2 5 5 6" xfId="20751" xr:uid="{00000000-0005-0000-0000-0000F0500000}"/>
    <cellStyle name="Heading 3 2 5 5 6 2" xfId="20752" xr:uid="{00000000-0005-0000-0000-0000F1500000}"/>
    <cellStyle name="Heading 3 2 5 6" xfId="20753" xr:uid="{00000000-0005-0000-0000-0000F2500000}"/>
    <cellStyle name="Heading 3 2 5 6 2" xfId="20754" xr:uid="{00000000-0005-0000-0000-0000F3500000}"/>
    <cellStyle name="Heading 3 2 5 6 2 2" xfId="20755" xr:uid="{00000000-0005-0000-0000-0000F4500000}"/>
    <cellStyle name="Heading 3 2 5 6 2 2 2" xfId="20756" xr:uid="{00000000-0005-0000-0000-0000F5500000}"/>
    <cellStyle name="Heading 3 2 5 6 2 2 2 2" xfId="20757" xr:uid="{00000000-0005-0000-0000-0000F6500000}"/>
    <cellStyle name="Heading 3 2 5 6 2 2 3" xfId="20758" xr:uid="{00000000-0005-0000-0000-0000F7500000}"/>
    <cellStyle name="Heading 3 2 5 6 2 2 3 2" xfId="20759" xr:uid="{00000000-0005-0000-0000-0000F8500000}"/>
    <cellStyle name="Heading 3 2 5 6 2 2 4" xfId="20760" xr:uid="{00000000-0005-0000-0000-0000F9500000}"/>
    <cellStyle name="Heading 3 2 5 6 2 2 4 2" xfId="20761" xr:uid="{00000000-0005-0000-0000-0000FA500000}"/>
    <cellStyle name="Heading 3 2 5 6 2 2 5" xfId="20762" xr:uid="{00000000-0005-0000-0000-0000FB500000}"/>
    <cellStyle name="Heading 3 2 5 6 2 2 6" xfId="20763" xr:uid="{00000000-0005-0000-0000-0000FC500000}"/>
    <cellStyle name="Heading 3 2 5 6 2 2 7" xfId="20764" xr:uid="{00000000-0005-0000-0000-0000FD500000}"/>
    <cellStyle name="Heading 3 2 5 6 2 3" xfId="20765" xr:uid="{00000000-0005-0000-0000-0000FE500000}"/>
    <cellStyle name="Heading 3 2 5 6 2 3 2" xfId="20766" xr:uid="{00000000-0005-0000-0000-0000FF500000}"/>
    <cellStyle name="Heading 3 2 5 6 2 3 2 2" xfId="20767" xr:uid="{00000000-0005-0000-0000-000000510000}"/>
    <cellStyle name="Heading 3 2 5 6 2 3 3" xfId="20768" xr:uid="{00000000-0005-0000-0000-000001510000}"/>
    <cellStyle name="Heading 3 2 5 6 2 3 3 2" xfId="20769" xr:uid="{00000000-0005-0000-0000-000002510000}"/>
    <cellStyle name="Heading 3 2 5 6 2 3 4" xfId="20770" xr:uid="{00000000-0005-0000-0000-000003510000}"/>
    <cellStyle name="Heading 3 2 5 6 2 3 4 2" xfId="20771" xr:uid="{00000000-0005-0000-0000-000004510000}"/>
    <cellStyle name="Heading 3 2 5 6 2 3 5" xfId="20772" xr:uid="{00000000-0005-0000-0000-000005510000}"/>
    <cellStyle name="Heading 3 2 5 6 2 3 6" xfId="20773" xr:uid="{00000000-0005-0000-0000-000006510000}"/>
    <cellStyle name="Heading 3 2 5 6 2 3 7" xfId="20774" xr:uid="{00000000-0005-0000-0000-000007510000}"/>
    <cellStyle name="Heading 3 2 5 6 2 4" xfId="20775" xr:uid="{00000000-0005-0000-0000-000008510000}"/>
    <cellStyle name="Heading 3 2 5 6 2 4 2" xfId="20776" xr:uid="{00000000-0005-0000-0000-000009510000}"/>
    <cellStyle name="Heading 3 2 5 6 2 4 2 2" xfId="20777" xr:uid="{00000000-0005-0000-0000-00000A510000}"/>
    <cellStyle name="Heading 3 2 5 6 2 4 3" xfId="20778" xr:uid="{00000000-0005-0000-0000-00000B510000}"/>
    <cellStyle name="Heading 3 2 5 6 2 4 3 2" xfId="20779" xr:uid="{00000000-0005-0000-0000-00000C510000}"/>
    <cellStyle name="Heading 3 2 5 6 2 4 4" xfId="20780" xr:uid="{00000000-0005-0000-0000-00000D510000}"/>
    <cellStyle name="Heading 3 2 5 6 2 4 5" xfId="20781" xr:uid="{00000000-0005-0000-0000-00000E510000}"/>
    <cellStyle name="Heading 3 2 5 6 2 4 6" xfId="20782" xr:uid="{00000000-0005-0000-0000-00000F510000}"/>
    <cellStyle name="Heading 3 2 5 6 2 5" xfId="20783" xr:uid="{00000000-0005-0000-0000-000010510000}"/>
    <cellStyle name="Heading 3 2 5 6 2 5 2" xfId="20784" xr:uid="{00000000-0005-0000-0000-000011510000}"/>
    <cellStyle name="Heading 3 2 5 6 3" xfId="20785" xr:uid="{00000000-0005-0000-0000-000012510000}"/>
    <cellStyle name="Heading 3 2 5 6 3 2" xfId="20786" xr:uid="{00000000-0005-0000-0000-000013510000}"/>
    <cellStyle name="Heading 3 2 5 6 3 2 2" xfId="20787" xr:uid="{00000000-0005-0000-0000-000014510000}"/>
    <cellStyle name="Heading 3 2 5 6 3 3" xfId="20788" xr:uid="{00000000-0005-0000-0000-000015510000}"/>
    <cellStyle name="Heading 3 2 5 6 3 3 2" xfId="20789" xr:uid="{00000000-0005-0000-0000-000016510000}"/>
    <cellStyle name="Heading 3 2 5 6 3 4" xfId="20790" xr:uid="{00000000-0005-0000-0000-000017510000}"/>
    <cellStyle name="Heading 3 2 5 6 3 4 2" xfId="20791" xr:uid="{00000000-0005-0000-0000-000018510000}"/>
    <cellStyle name="Heading 3 2 5 6 3 5" xfId="20792" xr:uid="{00000000-0005-0000-0000-000019510000}"/>
    <cellStyle name="Heading 3 2 5 6 3 6" xfId="20793" xr:uid="{00000000-0005-0000-0000-00001A510000}"/>
    <cellStyle name="Heading 3 2 5 6 3 7" xfId="20794" xr:uid="{00000000-0005-0000-0000-00001B510000}"/>
    <cellStyle name="Heading 3 2 5 6 4" xfId="20795" xr:uid="{00000000-0005-0000-0000-00001C510000}"/>
    <cellStyle name="Heading 3 2 5 6 4 2" xfId="20796" xr:uid="{00000000-0005-0000-0000-00001D510000}"/>
    <cellStyle name="Heading 3 2 5 6 4 2 2" xfId="20797" xr:uid="{00000000-0005-0000-0000-00001E510000}"/>
    <cellStyle name="Heading 3 2 5 6 4 3" xfId="20798" xr:uid="{00000000-0005-0000-0000-00001F510000}"/>
    <cellStyle name="Heading 3 2 5 6 4 3 2" xfId="20799" xr:uid="{00000000-0005-0000-0000-000020510000}"/>
    <cellStyle name="Heading 3 2 5 6 4 4" xfId="20800" xr:uid="{00000000-0005-0000-0000-000021510000}"/>
    <cellStyle name="Heading 3 2 5 6 4 4 2" xfId="20801" xr:uid="{00000000-0005-0000-0000-000022510000}"/>
    <cellStyle name="Heading 3 2 5 6 4 5" xfId="20802" xr:uid="{00000000-0005-0000-0000-000023510000}"/>
    <cellStyle name="Heading 3 2 5 6 4 6" xfId="20803" xr:uid="{00000000-0005-0000-0000-000024510000}"/>
    <cellStyle name="Heading 3 2 5 6 4 7" xfId="20804" xr:uid="{00000000-0005-0000-0000-000025510000}"/>
    <cellStyle name="Heading 3 2 5 6 5" xfId="20805" xr:uid="{00000000-0005-0000-0000-000026510000}"/>
    <cellStyle name="Heading 3 2 5 6 5 2" xfId="20806" xr:uid="{00000000-0005-0000-0000-000027510000}"/>
    <cellStyle name="Heading 3 2 5 6 5 2 2" xfId="20807" xr:uid="{00000000-0005-0000-0000-000028510000}"/>
    <cellStyle name="Heading 3 2 5 6 5 3" xfId="20808" xr:uid="{00000000-0005-0000-0000-000029510000}"/>
    <cellStyle name="Heading 3 2 5 6 5 3 2" xfId="20809" xr:uid="{00000000-0005-0000-0000-00002A510000}"/>
    <cellStyle name="Heading 3 2 5 6 5 4" xfId="20810" xr:uid="{00000000-0005-0000-0000-00002B510000}"/>
    <cellStyle name="Heading 3 2 5 6 5 5" xfId="20811" xr:uid="{00000000-0005-0000-0000-00002C510000}"/>
    <cellStyle name="Heading 3 2 5 6 5 6" xfId="20812" xr:uid="{00000000-0005-0000-0000-00002D510000}"/>
    <cellStyle name="Heading 3 2 5 6 6" xfId="20813" xr:uid="{00000000-0005-0000-0000-00002E510000}"/>
    <cellStyle name="Heading 3 2 5 6 6 2" xfId="20814" xr:uid="{00000000-0005-0000-0000-00002F510000}"/>
    <cellStyle name="Heading 3 2 5 7" xfId="20815" xr:uid="{00000000-0005-0000-0000-000030510000}"/>
    <cellStyle name="Heading 3 2 5 7 2" xfId="20816" xr:uid="{00000000-0005-0000-0000-000031510000}"/>
    <cellStyle name="Heading 3 2 5 7 2 2" xfId="20817" xr:uid="{00000000-0005-0000-0000-000032510000}"/>
    <cellStyle name="Heading 3 2 5 7 2 2 2" xfId="20818" xr:uid="{00000000-0005-0000-0000-000033510000}"/>
    <cellStyle name="Heading 3 2 5 7 2 2 2 2" xfId="20819" xr:uid="{00000000-0005-0000-0000-000034510000}"/>
    <cellStyle name="Heading 3 2 5 7 2 2 3" xfId="20820" xr:uid="{00000000-0005-0000-0000-000035510000}"/>
    <cellStyle name="Heading 3 2 5 7 2 2 3 2" xfId="20821" xr:uid="{00000000-0005-0000-0000-000036510000}"/>
    <cellStyle name="Heading 3 2 5 7 2 2 4" xfId="20822" xr:uid="{00000000-0005-0000-0000-000037510000}"/>
    <cellStyle name="Heading 3 2 5 7 2 2 4 2" xfId="20823" xr:uid="{00000000-0005-0000-0000-000038510000}"/>
    <cellStyle name="Heading 3 2 5 7 2 2 5" xfId="20824" xr:uid="{00000000-0005-0000-0000-000039510000}"/>
    <cellStyle name="Heading 3 2 5 7 2 2 6" xfId="20825" xr:uid="{00000000-0005-0000-0000-00003A510000}"/>
    <cellStyle name="Heading 3 2 5 7 2 2 7" xfId="20826" xr:uid="{00000000-0005-0000-0000-00003B510000}"/>
    <cellStyle name="Heading 3 2 5 7 2 3" xfId="20827" xr:uid="{00000000-0005-0000-0000-00003C510000}"/>
    <cellStyle name="Heading 3 2 5 7 2 3 2" xfId="20828" xr:uid="{00000000-0005-0000-0000-00003D510000}"/>
    <cellStyle name="Heading 3 2 5 7 2 3 2 2" xfId="20829" xr:uid="{00000000-0005-0000-0000-00003E510000}"/>
    <cellStyle name="Heading 3 2 5 7 2 3 3" xfId="20830" xr:uid="{00000000-0005-0000-0000-00003F510000}"/>
    <cellStyle name="Heading 3 2 5 7 2 3 3 2" xfId="20831" xr:uid="{00000000-0005-0000-0000-000040510000}"/>
    <cellStyle name="Heading 3 2 5 7 2 3 4" xfId="20832" xr:uid="{00000000-0005-0000-0000-000041510000}"/>
    <cellStyle name="Heading 3 2 5 7 2 3 4 2" xfId="20833" xr:uid="{00000000-0005-0000-0000-000042510000}"/>
    <cellStyle name="Heading 3 2 5 7 2 3 5" xfId="20834" xr:uid="{00000000-0005-0000-0000-000043510000}"/>
    <cellStyle name="Heading 3 2 5 7 2 3 6" xfId="20835" xr:uid="{00000000-0005-0000-0000-000044510000}"/>
    <cellStyle name="Heading 3 2 5 7 2 3 7" xfId="20836" xr:uid="{00000000-0005-0000-0000-000045510000}"/>
    <cellStyle name="Heading 3 2 5 7 2 4" xfId="20837" xr:uid="{00000000-0005-0000-0000-000046510000}"/>
    <cellStyle name="Heading 3 2 5 7 2 4 2" xfId="20838" xr:uid="{00000000-0005-0000-0000-000047510000}"/>
    <cellStyle name="Heading 3 2 5 7 2 4 2 2" xfId="20839" xr:uid="{00000000-0005-0000-0000-000048510000}"/>
    <cellStyle name="Heading 3 2 5 7 2 4 3" xfId="20840" xr:uid="{00000000-0005-0000-0000-000049510000}"/>
    <cellStyle name="Heading 3 2 5 7 2 4 3 2" xfId="20841" xr:uid="{00000000-0005-0000-0000-00004A510000}"/>
    <cellStyle name="Heading 3 2 5 7 2 4 4" xfId="20842" xr:uid="{00000000-0005-0000-0000-00004B510000}"/>
    <cellStyle name="Heading 3 2 5 7 2 4 5" xfId="20843" xr:uid="{00000000-0005-0000-0000-00004C510000}"/>
    <cellStyle name="Heading 3 2 5 7 2 4 6" xfId="20844" xr:uid="{00000000-0005-0000-0000-00004D510000}"/>
    <cellStyle name="Heading 3 2 5 7 2 5" xfId="20845" xr:uid="{00000000-0005-0000-0000-00004E510000}"/>
    <cellStyle name="Heading 3 2 5 7 2 5 2" xfId="20846" xr:uid="{00000000-0005-0000-0000-00004F510000}"/>
    <cellStyle name="Heading 3 2 5 7 3" xfId="20847" xr:uid="{00000000-0005-0000-0000-000050510000}"/>
    <cellStyle name="Heading 3 2 5 7 3 2" xfId="20848" xr:uid="{00000000-0005-0000-0000-000051510000}"/>
    <cellStyle name="Heading 3 2 5 7 3 2 2" xfId="20849" xr:uid="{00000000-0005-0000-0000-000052510000}"/>
    <cellStyle name="Heading 3 2 5 7 3 3" xfId="20850" xr:uid="{00000000-0005-0000-0000-000053510000}"/>
    <cellStyle name="Heading 3 2 5 7 3 3 2" xfId="20851" xr:uid="{00000000-0005-0000-0000-000054510000}"/>
    <cellStyle name="Heading 3 2 5 7 3 4" xfId="20852" xr:uid="{00000000-0005-0000-0000-000055510000}"/>
    <cellStyle name="Heading 3 2 5 7 3 4 2" xfId="20853" xr:uid="{00000000-0005-0000-0000-000056510000}"/>
    <cellStyle name="Heading 3 2 5 7 3 5" xfId="20854" xr:uid="{00000000-0005-0000-0000-000057510000}"/>
    <cellStyle name="Heading 3 2 5 7 3 6" xfId="20855" xr:uid="{00000000-0005-0000-0000-000058510000}"/>
    <cellStyle name="Heading 3 2 5 7 3 7" xfId="20856" xr:uid="{00000000-0005-0000-0000-000059510000}"/>
    <cellStyle name="Heading 3 2 5 7 4" xfId="20857" xr:uid="{00000000-0005-0000-0000-00005A510000}"/>
    <cellStyle name="Heading 3 2 5 7 4 2" xfId="20858" xr:uid="{00000000-0005-0000-0000-00005B510000}"/>
    <cellStyle name="Heading 3 2 5 7 4 2 2" xfId="20859" xr:uid="{00000000-0005-0000-0000-00005C510000}"/>
    <cellStyle name="Heading 3 2 5 7 4 3" xfId="20860" xr:uid="{00000000-0005-0000-0000-00005D510000}"/>
    <cellStyle name="Heading 3 2 5 7 4 3 2" xfId="20861" xr:uid="{00000000-0005-0000-0000-00005E510000}"/>
    <cellStyle name="Heading 3 2 5 7 4 4" xfId="20862" xr:uid="{00000000-0005-0000-0000-00005F510000}"/>
    <cellStyle name="Heading 3 2 5 7 4 4 2" xfId="20863" xr:uid="{00000000-0005-0000-0000-000060510000}"/>
    <cellStyle name="Heading 3 2 5 7 4 5" xfId="20864" xr:uid="{00000000-0005-0000-0000-000061510000}"/>
    <cellStyle name="Heading 3 2 5 7 4 6" xfId="20865" xr:uid="{00000000-0005-0000-0000-000062510000}"/>
    <cellStyle name="Heading 3 2 5 7 4 7" xfId="20866" xr:uid="{00000000-0005-0000-0000-000063510000}"/>
    <cellStyle name="Heading 3 2 5 7 5" xfId="20867" xr:uid="{00000000-0005-0000-0000-000064510000}"/>
    <cellStyle name="Heading 3 2 5 7 5 2" xfId="20868" xr:uid="{00000000-0005-0000-0000-000065510000}"/>
    <cellStyle name="Heading 3 2 5 7 5 2 2" xfId="20869" xr:uid="{00000000-0005-0000-0000-000066510000}"/>
    <cellStyle name="Heading 3 2 5 7 5 3" xfId="20870" xr:uid="{00000000-0005-0000-0000-000067510000}"/>
    <cellStyle name="Heading 3 2 5 7 5 3 2" xfId="20871" xr:uid="{00000000-0005-0000-0000-000068510000}"/>
    <cellStyle name="Heading 3 2 5 7 5 4" xfId="20872" xr:uid="{00000000-0005-0000-0000-000069510000}"/>
    <cellStyle name="Heading 3 2 5 7 5 5" xfId="20873" xr:uid="{00000000-0005-0000-0000-00006A510000}"/>
    <cellStyle name="Heading 3 2 5 7 5 6" xfId="20874" xr:uid="{00000000-0005-0000-0000-00006B510000}"/>
    <cellStyle name="Heading 3 2 5 7 6" xfId="20875" xr:uid="{00000000-0005-0000-0000-00006C510000}"/>
    <cellStyle name="Heading 3 2 5 7 6 2" xfId="20876" xr:uid="{00000000-0005-0000-0000-00006D510000}"/>
    <cellStyle name="Heading 3 2 5 8" xfId="20877" xr:uid="{00000000-0005-0000-0000-00006E510000}"/>
    <cellStyle name="Heading 3 2 5 8 2" xfId="20878" xr:uid="{00000000-0005-0000-0000-00006F510000}"/>
    <cellStyle name="Heading 3 2 5 8 2 2" xfId="20879" xr:uid="{00000000-0005-0000-0000-000070510000}"/>
    <cellStyle name="Heading 3 2 5 8 2 2 2" xfId="20880" xr:uid="{00000000-0005-0000-0000-000071510000}"/>
    <cellStyle name="Heading 3 2 5 8 2 2 2 2" xfId="20881" xr:uid="{00000000-0005-0000-0000-000072510000}"/>
    <cellStyle name="Heading 3 2 5 8 2 2 3" xfId="20882" xr:uid="{00000000-0005-0000-0000-000073510000}"/>
    <cellStyle name="Heading 3 2 5 8 2 2 3 2" xfId="20883" xr:uid="{00000000-0005-0000-0000-000074510000}"/>
    <cellStyle name="Heading 3 2 5 8 2 2 4" xfId="20884" xr:uid="{00000000-0005-0000-0000-000075510000}"/>
    <cellStyle name="Heading 3 2 5 8 2 2 4 2" xfId="20885" xr:uid="{00000000-0005-0000-0000-000076510000}"/>
    <cellStyle name="Heading 3 2 5 8 2 2 5" xfId="20886" xr:uid="{00000000-0005-0000-0000-000077510000}"/>
    <cellStyle name="Heading 3 2 5 8 2 2 6" xfId="20887" xr:uid="{00000000-0005-0000-0000-000078510000}"/>
    <cellStyle name="Heading 3 2 5 8 2 2 7" xfId="20888" xr:uid="{00000000-0005-0000-0000-000079510000}"/>
    <cellStyle name="Heading 3 2 5 8 2 3" xfId="20889" xr:uid="{00000000-0005-0000-0000-00007A510000}"/>
    <cellStyle name="Heading 3 2 5 8 2 3 2" xfId="20890" xr:uid="{00000000-0005-0000-0000-00007B510000}"/>
    <cellStyle name="Heading 3 2 5 8 2 3 2 2" xfId="20891" xr:uid="{00000000-0005-0000-0000-00007C510000}"/>
    <cellStyle name="Heading 3 2 5 8 2 3 3" xfId="20892" xr:uid="{00000000-0005-0000-0000-00007D510000}"/>
    <cellStyle name="Heading 3 2 5 8 2 3 3 2" xfId="20893" xr:uid="{00000000-0005-0000-0000-00007E510000}"/>
    <cellStyle name="Heading 3 2 5 8 2 3 4" xfId="20894" xr:uid="{00000000-0005-0000-0000-00007F510000}"/>
    <cellStyle name="Heading 3 2 5 8 2 3 4 2" xfId="20895" xr:uid="{00000000-0005-0000-0000-000080510000}"/>
    <cellStyle name="Heading 3 2 5 8 2 3 5" xfId="20896" xr:uid="{00000000-0005-0000-0000-000081510000}"/>
    <cellStyle name="Heading 3 2 5 8 2 3 6" xfId="20897" xr:uid="{00000000-0005-0000-0000-000082510000}"/>
    <cellStyle name="Heading 3 2 5 8 2 3 7" xfId="20898" xr:uid="{00000000-0005-0000-0000-000083510000}"/>
    <cellStyle name="Heading 3 2 5 8 2 4" xfId="20899" xr:uid="{00000000-0005-0000-0000-000084510000}"/>
    <cellStyle name="Heading 3 2 5 8 2 4 2" xfId="20900" xr:uid="{00000000-0005-0000-0000-000085510000}"/>
    <cellStyle name="Heading 3 2 5 8 2 4 2 2" xfId="20901" xr:uid="{00000000-0005-0000-0000-000086510000}"/>
    <cellStyle name="Heading 3 2 5 8 2 4 3" xfId="20902" xr:uid="{00000000-0005-0000-0000-000087510000}"/>
    <cellStyle name="Heading 3 2 5 8 2 4 3 2" xfId="20903" xr:uid="{00000000-0005-0000-0000-000088510000}"/>
    <cellStyle name="Heading 3 2 5 8 2 4 4" xfId="20904" xr:uid="{00000000-0005-0000-0000-000089510000}"/>
    <cellStyle name="Heading 3 2 5 8 2 4 5" xfId="20905" xr:uid="{00000000-0005-0000-0000-00008A510000}"/>
    <cellStyle name="Heading 3 2 5 8 2 4 6" xfId="20906" xr:uid="{00000000-0005-0000-0000-00008B510000}"/>
    <cellStyle name="Heading 3 2 5 8 2 5" xfId="20907" xr:uid="{00000000-0005-0000-0000-00008C510000}"/>
    <cellStyle name="Heading 3 2 5 8 2 5 2" xfId="20908" xr:uid="{00000000-0005-0000-0000-00008D510000}"/>
    <cellStyle name="Heading 3 2 5 8 3" xfId="20909" xr:uid="{00000000-0005-0000-0000-00008E510000}"/>
    <cellStyle name="Heading 3 2 5 8 3 2" xfId="20910" xr:uid="{00000000-0005-0000-0000-00008F510000}"/>
    <cellStyle name="Heading 3 2 5 8 3 2 2" xfId="20911" xr:uid="{00000000-0005-0000-0000-000090510000}"/>
    <cellStyle name="Heading 3 2 5 8 3 3" xfId="20912" xr:uid="{00000000-0005-0000-0000-000091510000}"/>
    <cellStyle name="Heading 3 2 5 8 3 3 2" xfId="20913" xr:uid="{00000000-0005-0000-0000-000092510000}"/>
    <cellStyle name="Heading 3 2 5 8 3 4" xfId="20914" xr:uid="{00000000-0005-0000-0000-000093510000}"/>
    <cellStyle name="Heading 3 2 5 8 3 4 2" xfId="20915" xr:uid="{00000000-0005-0000-0000-000094510000}"/>
    <cellStyle name="Heading 3 2 5 8 3 5" xfId="20916" xr:uid="{00000000-0005-0000-0000-000095510000}"/>
    <cellStyle name="Heading 3 2 5 8 3 6" xfId="20917" xr:uid="{00000000-0005-0000-0000-000096510000}"/>
    <cellStyle name="Heading 3 2 5 8 3 7" xfId="20918" xr:uid="{00000000-0005-0000-0000-000097510000}"/>
    <cellStyle name="Heading 3 2 5 8 4" xfId="20919" xr:uid="{00000000-0005-0000-0000-000098510000}"/>
    <cellStyle name="Heading 3 2 5 8 4 2" xfId="20920" xr:uid="{00000000-0005-0000-0000-000099510000}"/>
    <cellStyle name="Heading 3 2 5 8 4 2 2" xfId="20921" xr:uid="{00000000-0005-0000-0000-00009A510000}"/>
    <cellStyle name="Heading 3 2 5 8 4 3" xfId="20922" xr:uid="{00000000-0005-0000-0000-00009B510000}"/>
    <cellStyle name="Heading 3 2 5 8 4 3 2" xfId="20923" xr:uid="{00000000-0005-0000-0000-00009C510000}"/>
    <cellStyle name="Heading 3 2 5 8 4 4" xfId="20924" xr:uid="{00000000-0005-0000-0000-00009D510000}"/>
    <cellStyle name="Heading 3 2 5 8 4 4 2" xfId="20925" xr:uid="{00000000-0005-0000-0000-00009E510000}"/>
    <cellStyle name="Heading 3 2 5 8 4 5" xfId="20926" xr:uid="{00000000-0005-0000-0000-00009F510000}"/>
    <cellStyle name="Heading 3 2 5 8 4 6" xfId="20927" xr:uid="{00000000-0005-0000-0000-0000A0510000}"/>
    <cellStyle name="Heading 3 2 5 8 4 7" xfId="20928" xr:uid="{00000000-0005-0000-0000-0000A1510000}"/>
    <cellStyle name="Heading 3 2 5 8 5" xfId="20929" xr:uid="{00000000-0005-0000-0000-0000A2510000}"/>
    <cellStyle name="Heading 3 2 5 8 5 2" xfId="20930" xr:uid="{00000000-0005-0000-0000-0000A3510000}"/>
    <cellStyle name="Heading 3 2 5 8 5 2 2" xfId="20931" xr:uid="{00000000-0005-0000-0000-0000A4510000}"/>
    <cellStyle name="Heading 3 2 5 8 5 3" xfId="20932" xr:uid="{00000000-0005-0000-0000-0000A5510000}"/>
    <cellStyle name="Heading 3 2 5 8 5 3 2" xfId="20933" xr:uid="{00000000-0005-0000-0000-0000A6510000}"/>
    <cellStyle name="Heading 3 2 5 8 5 4" xfId="20934" xr:uid="{00000000-0005-0000-0000-0000A7510000}"/>
    <cellStyle name="Heading 3 2 5 8 5 5" xfId="20935" xr:uid="{00000000-0005-0000-0000-0000A8510000}"/>
    <cellStyle name="Heading 3 2 5 8 5 6" xfId="20936" xr:uid="{00000000-0005-0000-0000-0000A9510000}"/>
    <cellStyle name="Heading 3 2 5 8 6" xfId="20937" xr:uid="{00000000-0005-0000-0000-0000AA510000}"/>
    <cellStyle name="Heading 3 2 5 8 6 2" xfId="20938" xr:uid="{00000000-0005-0000-0000-0000AB510000}"/>
    <cellStyle name="Heading 3 2 5 9" xfId="20939" xr:uid="{00000000-0005-0000-0000-0000AC510000}"/>
    <cellStyle name="Heading 3 2 5 9 2" xfId="20940" xr:uid="{00000000-0005-0000-0000-0000AD510000}"/>
    <cellStyle name="Heading 3 2 6" xfId="20941" xr:uid="{00000000-0005-0000-0000-0000AE510000}"/>
    <cellStyle name="Heading 3 2 6 2" xfId="20942" xr:uid="{00000000-0005-0000-0000-0000AF510000}"/>
    <cellStyle name="Heading 3 2 6 2 2" xfId="20943" xr:uid="{00000000-0005-0000-0000-0000B0510000}"/>
    <cellStyle name="Heading 3 2 6 2 2 2" xfId="20944" xr:uid="{00000000-0005-0000-0000-0000B1510000}"/>
    <cellStyle name="Heading 3 2 6 2 2 2 2" xfId="20945" xr:uid="{00000000-0005-0000-0000-0000B2510000}"/>
    <cellStyle name="Heading 3 2 6 2 2 2 2 2" xfId="20946" xr:uid="{00000000-0005-0000-0000-0000B3510000}"/>
    <cellStyle name="Heading 3 2 6 2 2 2 3" xfId="20947" xr:uid="{00000000-0005-0000-0000-0000B4510000}"/>
    <cellStyle name="Heading 3 2 6 2 2 2 4" xfId="20948" xr:uid="{00000000-0005-0000-0000-0000B5510000}"/>
    <cellStyle name="Heading 3 2 6 2 2 3" xfId="20949" xr:uid="{00000000-0005-0000-0000-0000B6510000}"/>
    <cellStyle name="Heading 3 2 6 2 2 3 2" xfId="20950" xr:uid="{00000000-0005-0000-0000-0000B7510000}"/>
    <cellStyle name="Heading 3 2 6 2 2 4" xfId="20951" xr:uid="{00000000-0005-0000-0000-0000B8510000}"/>
    <cellStyle name="Heading 3 2 6 2 2 5" xfId="20952" xr:uid="{00000000-0005-0000-0000-0000B9510000}"/>
    <cellStyle name="Heading 3 2 6 2 3" xfId="20953" xr:uid="{00000000-0005-0000-0000-0000BA510000}"/>
    <cellStyle name="Heading 3 2 6 2 3 2" xfId="20954" xr:uid="{00000000-0005-0000-0000-0000BB510000}"/>
    <cellStyle name="Heading 3 2 6 2 4" xfId="20955" xr:uid="{00000000-0005-0000-0000-0000BC510000}"/>
    <cellStyle name="Heading 3 2 6 3" xfId="20956" xr:uid="{00000000-0005-0000-0000-0000BD510000}"/>
    <cellStyle name="Heading 3 2 6 3 10" xfId="20957" xr:uid="{00000000-0005-0000-0000-0000BE510000}"/>
    <cellStyle name="Heading 3 2 6 3 10 2" xfId="20958" xr:uid="{00000000-0005-0000-0000-0000BF510000}"/>
    <cellStyle name="Heading 3 2 6 3 10 2 2" xfId="20959" xr:uid="{00000000-0005-0000-0000-0000C0510000}"/>
    <cellStyle name="Heading 3 2 6 3 10 3" xfId="20960" xr:uid="{00000000-0005-0000-0000-0000C1510000}"/>
    <cellStyle name="Heading 3 2 6 3 10 3 2" xfId="20961" xr:uid="{00000000-0005-0000-0000-0000C2510000}"/>
    <cellStyle name="Heading 3 2 6 3 10 4" xfId="20962" xr:uid="{00000000-0005-0000-0000-0000C3510000}"/>
    <cellStyle name="Heading 3 2 6 3 10 5" xfId="20963" xr:uid="{00000000-0005-0000-0000-0000C4510000}"/>
    <cellStyle name="Heading 3 2 6 3 10 6" xfId="20964" xr:uid="{00000000-0005-0000-0000-0000C5510000}"/>
    <cellStyle name="Heading 3 2 6 3 11" xfId="20965" xr:uid="{00000000-0005-0000-0000-0000C6510000}"/>
    <cellStyle name="Heading 3 2 6 3 11 2" xfId="20966" xr:uid="{00000000-0005-0000-0000-0000C7510000}"/>
    <cellStyle name="Heading 3 2 6 3 2" xfId="20967" xr:uid="{00000000-0005-0000-0000-0000C8510000}"/>
    <cellStyle name="Heading 3 2 6 3 2 2" xfId="20968" xr:uid="{00000000-0005-0000-0000-0000C9510000}"/>
    <cellStyle name="Heading 3 2 6 3 2 2 2" xfId="20969" xr:uid="{00000000-0005-0000-0000-0000CA510000}"/>
    <cellStyle name="Heading 3 2 6 3 2 2 2 2" xfId="20970" xr:uid="{00000000-0005-0000-0000-0000CB510000}"/>
    <cellStyle name="Heading 3 2 6 3 2 2 2 2 2" xfId="20971" xr:uid="{00000000-0005-0000-0000-0000CC510000}"/>
    <cellStyle name="Heading 3 2 6 3 2 2 2 3" xfId="20972" xr:uid="{00000000-0005-0000-0000-0000CD510000}"/>
    <cellStyle name="Heading 3 2 6 3 2 2 2 3 2" xfId="20973" xr:uid="{00000000-0005-0000-0000-0000CE510000}"/>
    <cellStyle name="Heading 3 2 6 3 2 2 2 4" xfId="20974" xr:uid="{00000000-0005-0000-0000-0000CF510000}"/>
    <cellStyle name="Heading 3 2 6 3 2 2 2 4 2" xfId="20975" xr:uid="{00000000-0005-0000-0000-0000D0510000}"/>
    <cellStyle name="Heading 3 2 6 3 2 2 2 5" xfId="20976" xr:uid="{00000000-0005-0000-0000-0000D1510000}"/>
    <cellStyle name="Heading 3 2 6 3 2 2 2 6" xfId="20977" xr:uid="{00000000-0005-0000-0000-0000D2510000}"/>
    <cellStyle name="Heading 3 2 6 3 2 2 2 7" xfId="20978" xr:uid="{00000000-0005-0000-0000-0000D3510000}"/>
    <cellStyle name="Heading 3 2 6 3 2 2 3" xfId="20979" xr:uid="{00000000-0005-0000-0000-0000D4510000}"/>
    <cellStyle name="Heading 3 2 6 3 2 2 3 2" xfId="20980" xr:uid="{00000000-0005-0000-0000-0000D5510000}"/>
    <cellStyle name="Heading 3 2 6 3 2 2 3 2 2" xfId="20981" xr:uid="{00000000-0005-0000-0000-0000D6510000}"/>
    <cellStyle name="Heading 3 2 6 3 2 2 3 3" xfId="20982" xr:uid="{00000000-0005-0000-0000-0000D7510000}"/>
    <cellStyle name="Heading 3 2 6 3 2 2 3 3 2" xfId="20983" xr:uid="{00000000-0005-0000-0000-0000D8510000}"/>
    <cellStyle name="Heading 3 2 6 3 2 2 3 4" xfId="20984" xr:uid="{00000000-0005-0000-0000-0000D9510000}"/>
    <cellStyle name="Heading 3 2 6 3 2 2 3 4 2" xfId="20985" xr:uid="{00000000-0005-0000-0000-0000DA510000}"/>
    <cellStyle name="Heading 3 2 6 3 2 2 3 5" xfId="20986" xr:uid="{00000000-0005-0000-0000-0000DB510000}"/>
    <cellStyle name="Heading 3 2 6 3 2 2 3 6" xfId="20987" xr:uid="{00000000-0005-0000-0000-0000DC510000}"/>
    <cellStyle name="Heading 3 2 6 3 2 2 3 7" xfId="20988" xr:uid="{00000000-0005-0000-0000-0000DD510000}"/>
    <cellStyle name="Heading 3 2 6 3 2 2 4" xfId="20989" xr:uid="{00000000-0005-0000-0000-0000DE510000}"/>
    <cellStyle name="Heading 3 2 6 3 2 2 4 2" xfId="20990" xr:uid="{00000000-0005-0000-0000-0000DF510000}"/>
    <cellStyle name="Heading 3 2 6 3 2 2 4 2 2" xfId="20991" xr:uid="{00000000-0005-0000-0000-0000E0510000}"/>
    <cellStyle name="Heading 3 2 6 3 2 2 4 3" xfId="20992" xr:uid="{00000000-0005-0000-0000-0000E1510000}"/>
    <cellStyle name="Heading 3 2 6 3 2 2 4 3 2" xfId="20993" xr:uid="{00000000-0005-0000-0000-0000E2510000}"/>
    <cellStyle name="Heading 3 2 6 3 2 2 4 4" xfId="20994" xr:uid="{00000000-0005-0000-0000-0000E3510000}"/>
    <cellStyle name="Heading 3 2 6 3 2 2 4 5" xfId="20995" xr:uid="{00000000-0005-0000-0000-0000E4510000}"/>
    <cellStyle name="Heading 3 2 6 3 2 2 4 6" xfId="20996" xr:uid="{00000000-0005-0000-0000-0000E5510000}"/>
    <cellStyle name="Heading 3 2 6 3 2 2 5" xfId="20997" xr:uid="{00000000-0005-0000-0000-0000E6510000}"/>
    <cellStyle name="Heading 3 2 6 3 2 2 5 2" xfId="20998" xr:uid="{00000000-0005-0000-0000-0000E7510000}"/>
    <cellStyle name="Heading 3 2 6 3 2 3" xfId="20999" xr:uid="{00000000-0005-0000-0000-0000E8510000}"/>
    <cellStyle name="Heading 3 2 6 3 2 3 2" xfId="21000" xr:uid="{00000000-0005-0000-0000-0000E9510000}"/>
    <cellStyle name="Heading 3 2 6 3 2 3 2 2" xfId="21001" xr:uid="{00000000-0005-0000-0000-0000EA510000}"/>
    <cellStyle name="Heading 3 2 6 3 2 3 3" xfId="21002" xr:uid="{00000000-0005-0000-0000-0000EB510000}"/>
    <cellStyle name="Heading 3 2 6 3 2 3 3 2" xfId="21003" xr:uid="{00000000-0005-0000-0000-0000EC510000}"/>
    <cellStyle name="Heading 3 2 6 3 2 3 4" xfId="21004" xr:uid="{00000000-0005-0000-0000-0000ED510000}"/>
    <cellStyle name="Heading 3 2 6 3 2 3 4 2" xfId="21005" xr:uid="{00000000-0005-0000-0000-0000EE510000}"/>
    <cellStyle name="Heading 3 2 6 3 2 3 5" xfId="21006" xr:uid="{00000000-0005-0000-0000-0000EF510000}"/>
    <cellStyle name="Heading 3 2 6 3 2 3 6" xfId="21007" xr:uid="{00000000-0005-0000-0000-0000F0510000}"/>
    <cellStyle name="Heading 3 2 6 3 2 3 7" xfId="21008" xr:uid="{00000000-0005-0000-0000-0000F1510000}"/>
    <cellStyle name="Heading 3 2 6 3 2 4" xfId="21009" xr:uid="{00000000-0005-0000-0000-0000F2510000}"/>
    <cellStyle name="Heading 3 2 6 3 2 4 2" xfId="21010" xr:uid="{00000000-0005-0000-0000-0000F3510000}"/>
    <cellStyle name="Heading 3 2 6 3 2 4 2 2" xfId="21011" xr:uid="{00000000-0005-0000-0000-0000F4510000}"/>
    <cellStyle name="Heading 3 2 6 3 2 4 3" xfId="21012" xr:uid="{00000000-0005-0000-0000-0000F5510000}"/>
    <cellStyle name="Heading 3 2 6 3 2 4 3 2" xfId="21013" xr:uid="{00000000-0005-0000-0000-0000F6510000}"/>
    <cellStyle name="Heading 3 2 6 3 2 4 4" xfId="21014" xr:uid="{00000000-0005-0000-0000-0000F7510000}"/>
    <cellStyle name="Heading 3 2 6 3 2 4 4 2" xfId="21015" xr:uid="{00000000-0005-0000-0000-0000F8510000}"/>
    <cellStyle name="Heading 3 2 6 3 2 4 5" xfId="21016" xr:uid="{00000000-0005-0000-0000-0000F9510000}"/>
    <cellStyle name="Heading 3 2 6 3 2 4 6" xfId="21017" xr:uid="{00000000-0005-0000-0000-0000FA510000}"/>
    <cellStyle name="Heading 3 2 6 3 2 4 7" xfId="21018" xr:uid="{00000000-0005-0000-0000-0000FB510000}"/>
    <cellStyle name="Heading 3 2 6 3 2 5" xfId="21019" xr:uid="{00000000-0005-0000-0000-0000FC510000}"/>
    <cellStyle name="Heading 3 2 6 3 2 5 2" xfId="21020" xr:uid="{00000000-0005-0000-0000-0000FD510000}"/>
    <cellStyle name="Heading 3 2 6 3 2 5 2 2" xfId="21021" xr:uid="{00000000-0005-0000-0000-0000FE510000}"/>
    <cellStyle name="Heading 3 2 6 3 2 5 3" xfId="21022" xr:uid="{00000000-0005-0000-0000-0000FF510000}"/>
    <cellStyle name="Heading 3 2 6 3 2 5 3 2" xfId="21023" xr:uid="{00000000-0005-0000-0000-000000520000}"/>
    <cellStyle name="Heading 3 2 6 3 2 5 4" xfId="21024" xr:uid="{00000000-0005-0000-0000-000001520000}"/>
    <cellStyle name="Heading 3 2 6 3 2 5 5" xfId="21025" xr:uid="{00000000-0005-0000-0000-000002520000}"/>
    <cellStyle name="Heading 3 2 6 3 2 5 6" xfId="21026" xr:uid="{00000000-0005-0000-0000-000003520000}"/>
    <cellStyle name="Heading 3 2 6 3 2 6" xfId="21027" xr:uid="{00000000-0005-0000-0000-000004520000}"/>
    <cellStyle name="Heading 3 2 6 3 2 6 2" xfId="21028" xr:uid="{00000000-0005-0000-0000-000005520000}"/>
    <cellStyle name="Heading 3 2 6 3 3" xfId="21029" xr:uid="{00000000-0005-0000-0000-000006520000}"/>
    <cellStyle name="Heading 3 2 6 3 3 2" xfId="21030" xr:uid="{00000000-0005-0000-0000-000007520000}"/>
    <cellStyle name="Heading 3 2 6 3 3 2 2" xfId="21031" xr:uid="{00000000-0005-0000-0000-000008520000}"/>
    <cellStyle name="Heading 3 2 6 3 3 2 2 2" xfId="21032" xr:uid="{00000000-0005-0000-0000-000009520000}"/>
    <cellStyle name="Heading 3 2 6 3 3 2 2 2 2" xfId="21033" xr:uid="{00000000-0005-0000-0000-00000A520000}"/>
    <cellStyle name="Heading 3 2 6 3 3 2 2 3" xfId="21034" xr:uid="{00000000-0005-0000-0000-00000B520000}"/>
    <cellStyle name="Heading 3 2 6 3 3 2 2 3 2" xfId="21035" xr:uid="{00000000-0005-0000-0000-00000C520000}"/>
    <cellStyle name="Heading 3 2 6 3 3 2 2 4" xfId="21036" xr:uid="{00000000-0005-0000-0000-00000D520000}"/>
    <cellStyle name="Heading 3 2 6 3 3 2 2 4 2" xfId="21037" xr:uid="{00000000-0005-0000-0000-00000E520000}"/>
    <cellStyle name="Heading 3 2 6 3 3 2 2 5" xfId="21038" xr:uid="{00000000-0005-0000-0000-00000F520000}"/>
    <cellStyle name="Heading 3 2 6 3 3 2 2 6" xfId="21039" xr:uid="{00000000-0005-0000-0000-000010520000}"/>
    <cellStyle name="Heading 3 2 6 3 3 2 2 7" xfId="21040" xr:uid="{00000000-0005-0000-0000-000011520000}"/>
    <cellStyle name="Heading 3 2 6 3 3 2 3" xfId="21041" xr:uid="{00000000-0005-0000-0000-000012520000}"/>
    <cellStyle name="Heading 3 2 6 3 3 2 3 2" xfId="21042" xr:uid="{00000000-0005-0000-0000-000013520000}"/>
    <cellStyle name="Heading 3 2 6 3 3 2 3 2 2" xfId="21043" xr:uid="{00000000-0005-0000-0000-000014520000}"/>
    <cellStyle name="Heading 3 2 6 3 3 2 3 3" xfId="21044" xr:uid="{00000000-0005-0000-0000-000015520000}"/>
    <cellStyle name="Heading 3 2 6 3 3 2 3 3 2" xfId="21045" xr:uid="{00000000-0005-0000-0000-000016520000}"/>
    <cellStyle name="Heading 3 2 6 3 3 2 3 4" xfId="21046" xr:uid="{00000000-0005-0000-0000-000017520000}"/>
    <cellStyle name="Heading 3 2 6 3 3 2 3 4 2" xfId="21047" xr:uid="{00000000-0005-0000-0000-000018520000}"/>
    <cellStyle name="Heading 3 2 6 3 3 2 3 5" xfId="21048" xr:uid="{00000000-0005-0000-0000-000019520000}"/>
    <cellStyle name="Heading 3 2 6 3 3 2 3 6" xfId="21049" xr:uid="{00000000-0005-0000-0000-00001A520000}"/>
    <cellStyle name="Heading 3 2 6 3 3 2 3 7" xfId="21050" xr:uid="{00000000-0005-0000-0000-00001B520000}"/>
    <cellStyle name="Heading 3 2 6 3 3 2 4" xfId="21051" xr:uid="{00000000-0005-0000-0000-00001C520000}"/>
    <cellStyle name="Heading 3 2 6 3 3 2 4 2" xfId="21052" xr:uid="{00000000-0005-0000-0000-00001D520000}"/>
    <cellStyle name="Heading 3 2 6 3 3 2 4 2 2" xfId="21053" xr:uid="{00000000-0005-0000-0000-00001E520000}"/>
    <cellStyle name="Heading 3 2 6 3 3 2 4 3" xfId="21054" xr:uid="{00000000-0005-0000-0000-00001F520000}"/>
    <cellStyle name="Heading 3 2 6 3 3 2 4 3 2" xfId="21055" xr:uid="{00000000-0005-0000-0000-000020520000}"/>
    <cellStyle name="Heading 3 2 6 3 3 2 4 4" xfId="21056" xr:uid="{00000000-0005-0000-0000-000021520000}"/>
    <cellStyle name="Heading 3 2 6 3 3 2 4 5" xfId="21057" xr:uid="{00000000-0005-0000-0000-000022520000}"/>
    <cellStyle name="Heading 3 2 6 3 3 2 4 6" xfId="21058" xr:uid="{00000000-0005-0000-0000-000023520000}"/>
    <cellStyle name="Heading 3 2 6 3 3 2 5" xfId="21059" xr:uid="{00000000-0005-0000-0000-000024520000}"/>
    <cellStyle name="Heading 3 2 6 3 3 2 5 2" xfId="21060" xr:uid="{00000000-0005-0000-0000-000025520000}"/>
    <cellStyle name="Heading 3 2 6 3 3 3" xfId="21061" xr:uid="{00000000-0005-0000-0000-000026520000}"/>
    <cellStyle name="Heading 3 2 6 3 3 3 2" xfId="21062" xr:uid="{00000000-0005-0000-0000-000027520000}"/>
    <cellStyle name="Heading 3 2 6 3 3 3 2 2" xfId="21063" xr:uid="{00000000-0005-0000-0000-000028520000}"/>
    <cellStyle name="Heading 3 2 6 3 3 3 3" xfId="21064" xr:uid="{00000000-0005-0000-0000-000029520000}"/>
    <cellStyle name="Heading 3 2 6 3 3 3 3 2" xfId="21065" xr:uid="{00000000-0005-0000-0000-00002A520000}"/>
    <cellStyle name="Heading 3 2 6 3 3 3 4" xfId="21066" xr:uid="{00000000-0005-0000-0000-00002B520000}"/>
    <cellStyle name="Heading 3 2 6 3 3 3 4 2" xfId="21067" xr:uid="{00000000-0005-0000-0000-00002C520000}"/>
    <cellStyle name="Heading 3 2 6 3 3 3 5" xfId="21068" xr:uid="{00000000-0005-0000-0000-00002D520000}"/>
    <cellStyle name="Heading 3 2 6 3 3 3 6" xfId="21069" xr:uid="{00000000-0005-0000-0000-00002E520000}"/>
    <cellStyle name="Heading 3 2 6 3 3 3 7" xfId="21070" xr:uid="{00000000-0005-0000-0000-00002F520000}"/>
    <cellStyle name="Heading 3 2 6 3 3 4" xfId="21071" xr:uid="{00000000-0005-0000-0000-000030520000}"/>
    <cellStyle name="Heading 3 2 6 3 3 4 2" xfId="21072" xr:uid="{00000000-0005-0000-0000-000031520000}"/>
    <cellStyle name="Heading 3 2 6 3 3 4 2 2" xfId="21073" xr:uid="{00000000-0005-0000-0000-000032520000}"/>
    <cellStyle name="Heading 3 2 6 3 3 4 3" xfId="21074" xr:uid="{00000000-0005-0000-0000-000033520000}"/>
    <cellStyle name="Heading 3 2 6 3 3 4 3 2" xfId="21075" xr:uid="{00000000-0005-0000-0000-000034520000}"/>
    <cellStyle name="Heading 3 2 6 3 3 4 4" xfId="21076" xr:uid="{00000000-0005-0000-0000-000035520000}"/>
    <cellStyle name="Heading 3 2 6 3 3 4 4 2" xfId="21077" xr:uid="{00000000-0005-0000-0000-000036520000}"/>
    <cellStyle name="Heading 3 2 6 3 3 4 5" xfId="21078" xr:uid="{00000000-0005-0000-0000-000037520000}"/>
    <cellStyle name="Heading 3 2 6 3 3 4 6" xfId="21079" xr:uid="{00000000-0005-0000-0000-000038520000}"/>
    <cellStyle name="Heading 3 2 6 3 3 4 7" xfId="21080" xr:uid="{00000000-0005-0000-0000-000039520000}"/>
    <cellStyle name="Heading 3 2 6 3 3 5" xfId="21081" xr:uid="{00000000-0005-0000-0000-00003A520000}"/>
    <cellStyle name="Heading 3 2 6 3 3 5 2" xfId="21082" xr:uid="{00000000-0005-0000-0000-00003B520000}"/>
    <cellStyle name="Heading 3 2 6 3 3 5 2 2" xfId="21083" xr:uid="{00000000-0005-0000-0000-00003C520000}"/>
    <cellStyle name="Heading 3 2 6 3 3 5 3" xfId="21084" xr:uid="{00000000-0005-0000-0000-00003D520000}"/>
    <cellStyle name="Heading 3 2 6 3 3 5 3 2" xfId="21085" xr:uid="{00000000-0005-0000-0000-00003E520000}"/>
    <cellStyle name="Heading 3 2 6 3 3 5 4" xfId="21086" xr:uid="{00000000-0005-0000-0000-00003F520000}"/>
    <cellStyle name="Heading 3 2 6 3 3 5 5" xfId="21087" xr:uid="{00000000-0005-0000-0000-000040520000}"/>
    <cellStyle name="Heading 3 2 6 3 3 5 6" xfId="21088" xr:uid="{00000000-0005-0000-0000-000041520000}"/>
    <cellStyle name="Heading 3 2 6 3 3 6" xfId="21089" xr:uid="{00000000-0005-0000-0000-000042520000}"/>
    <cellStyle name="Heading 3 2 6 3 3 6 2" xfId="21090" xr:uid="{00000000-0005-0000-0000-000043520000}"/>
    <cellStyle name="Heading 3 2 6 3 4" xfId="21091" xr:uid="{00000000-0005-0000-0000-000044520000}"/>
    <cellStyle name="Heading 3 2 6 3 4 2" xfId="21092" xr:uid="{00000000-0005-0000-0000-000045520000}"/>
    <cellStyle name="Heading 3 2 6 3 4 2 2" xfId="21093" xr:uid="{00000000-0005-0000-0000-000046520000}"/>
    <cellStyle name="Heading 3 2 6 3 4 2 2 2" xfId="21094" xr:uid="{00000000-0005-0000-0000-000047520000}"/>
    <cellStyle name="Heading 3 2 6 3 4 2 2 2 2" xfId="21095" xr:uid="{00000000-0005-0000-0000-000048520000}"/>
    <cellStyle name="Heading 3 2 6 3 4 2 2 3" xfId="21096" xr:uid="{00000000-0005-0000-0000-000049520000}"/>
    <cellStyle name="Heading 3 2 6 3 4 2 2 3 2" xfId="21097" xr:uid="{00000000-0005-0000-0000-00004A520000}"/>
    <cellStyle name="Heading 3 2 6 3 4 2 2 4" xfId="21098" xr:uid="{00000000-0005-0000-0000-00004B520000}"/>
    <cellStyle name="Heading 3 2 6 3 4 2 2 4 2" xfId="21099" xr:uid="{00000000-0005-0000-0000-00004C520000}"/>
    <cellStyle name="Heading 3 2 6 3 4 2 2 5" xfId="21100" xr:uid="{00000000-0005-0000-0000-00004D520000}"/>
    <cellStyle name="Heading 3 2 6 3 4 2 2 6" xfId="21101" xr:uid="{00000000-0005-0000-0000-00004E520000}"/>
    <cellStyle name="Heading 3 2 6 3 4 2 2 7" xfId="21102" xr:uid="{00000000-0005-0000-0000-00004F520000}"/>
    <cellStyle name="Heading 3 2 6 3 4 2 3" xfId="21103" xr:uid="{00000000-0005-0000-0000-000050520000}"/>
    <cellStyle name="Heading 3 2 6 3 4 2 3 2" xfId="21104" xr:uid="{00000000-0005-0000-0000-000051520000}"/>
    <cellStyle name="Heading 3 2 6 3 4 2 3 2 2" xfId="21105" xr:uid="{00000000-0005-0000-0000-000052520000}"/>
    <cellStyle name="Heading 3 2 6 3 4 2 3 3" xfId="21106" xr:uid="{00000000-0005-0000-0000-000053520000}"/>
    <cellStyle name="Heading 3 2 6 3 4 2 3 3 2" xfId="21107" xr:uid="{00000000-0005-0000-0000-000054520000}"/>
    <cellStyle name="Heading 3 2 6 3 4 2 3 4" xfId="21108" xr:uid="{00000000-0005-0000-0000-000055520000}"/>
    <cellStyle name="Heading 3 2 6 3 4 2 3 4 2" xfId="21109" xr:uid="{00000000-0005-0000-0000-000056520000}"/>
    <cellStyle name="Heading 3 2 6 3 4 2 3 5" xfId="21110" xr:uid="{00000000-0005-0000-0000-000057520000}"/>
    <cellStyle name="Heading 3 2 6 3 4 2 3 6" xfId="21111" xr:uid="{00000000-0005-0000-0000-000058520000}"/>
    <cellStyle name="Heading 3 2 6 3 4 2 3 7" xfId="21112" xr:uid="{00000000-0005-0000-0000-000059520000}"/>
    <cellStyle name="Heading 3 2 6 3 4 2 4" xfId="21113" xr:uid="{00000000-0005-0000-0000-00005A520000}"/>
    <cellStyle name="Heading 3 2 6 3 4 2 4 2" xfId="21114" xr:uid="{00000000-0005-0000-0000-00005B520000}"/>
    <cellStyle name="Heading 3 2 6 3 4 2 4 2 2" xfId="21115" xr:uid="{00000000-0005-0000-0000-00005C520000}"/>
    <cellStyle name="Heading 3 2 6 3 4 2 4 3" xfId="21116" xr:uid="{00000000-0005-0000-0000-00005D520000}"/>
    <cellStyle name="Heading 3 2 6 3 4 2 4 3 2" xfId="21117" xr:uid="{00000000-0005-0000-0000-00005E520000}"/>
    <cellStyle name="Heading 3 2 6 3 4 2 4 4" xfId="21118" xr:uid="{00000000-0005-0000-0000-00005F520000}"/>
    <cellStyle name="Heading 3 2 6 3 4 2 4 5" xfId="21119" xr:uid="{00000000-0005-0000-0000-000060520000}"/>
    <cellStyle name="Heading 3 2 6 3 4 2 4 6" xfId="21120" xr:uid="{00000000-0005-0000-0000-000061520000}"/>
    <cellStyle name="Heading 3 2 6 3 4 2 5" xfId="21121" xr:uid="{00000000-0005-0000-0000-000062520000}"/>
    <cellStyle name="Heading 3 2 6 3 4 2 5 2" xfId="21122" xr:uid="{00000000-0005-0000-0000-000063520000}"/>
    <cellStyle name="Heading 3 2 6 3 4 3" xfId="21123" xr:uid="{00000000-0005-0000-0000-000064520000}"/>
    <cellStyle name="Heading 3 2 6 3 4 3 2" xfId="21124" xr:uid="{00000000-0005-0000-0000-000065520000}"/>
    <cellStyle name="Heading 3 2 6 3 4 3 2 2" xfId="21125" xr:uid="{00000000-0005-0000-0000-000066520000}"/>
    <cellStyle name="Heading 3 2 6 3 4 3 3" xfId="21126" xr:uid="{00000000-0005-0000-0000-000067520000}"/>
    <cellStyle name="Heading 3 2 6 3 4 3 3 2" xfId="21127" xr:uid="{00000000-0005-0000-0000-000068520000}"/>
    <cellStyle name="Heading 3 2 6 3 4 3 4" xfId="21128" xr:uid="{00000000-0005-0000-0000-000069520000}"/>
    <cellStyle name="Heading 3 2 6 3 4 3 4 2" xfId="21129" xr:uid="{00000000-0005-0000-0000-00006A520000}"/>
    <cellStyle name="Heading 3 2 6 3 4 3 5" xfId="21130" xr:uid="{00000000-0005-0000-0000-00006B520000}"/>
    <cellStyle name="Heading 3 2 6 3 4 3 6" xfId="21131" xr:uid="{00000000-0005-0000-0000-00006C520000}"/>
    <cellStyle name="Heading 3 2 6 3 4 3 7" xfId="21132" xr:uid="{00000000-0005-0000-0000-00006D520000}"/>
    <cellStyle name="Heading 3 2 6 3 4 4" xfId="21133" xr:uid="{00000000-0005-0000-0000-00006E520000}"/>
    <cellStyle name="Heading 3 2 6 3 4 4 2" xfId="21134" xr:uid="{00000000-0005-0000-0000-00006F520000}"/>
    <cellStyle name="Heading 3 2 6 3 4 4 2 2" xfId="21135" xr:uid="{00000000-0005-0000-0000-000070520000}"/>
    <cellStyle name="Heading 3 2 6 3 4 4 3" xfId="21136" xr:uid="{00000000-0005-0000-0000-000071520000}"/>
    <cellStyle name="Heading 3 2 6 3 4 4 3 2" xfId="21137" xr:uid="{00000000-0005-0000-0000-000072520000}"/>
    <cellStyle name="Heading 3 2 6 3 4 4 4" xfId="21138" xr:uid="{00000000-0005-0000-0000-000073520000}"/>
    <cellStyle name="Heading 3 2 6 3 4 4 4 2" xfId="21139" xr:uid="{00000000-0005-0000-0000-000074520000}"/>
    <cellStyle name="Heading 3 2 6 3 4 4 5" xfId="21140" xr:uid="{00000000-0005-0000-0000-000075520000}"/>
    <cellStyle name="Heading 3 2 6 3 4 4 6" xfId="21141" xr:uid="{00000000-0005-0000-0000-000076520000}"/>
    <cellStyle name="Heading 3 2 6 3 4 4 7" xfId="21142" xr:uid="{00000000-0005-0000-0000-000077520000}"/>
    <cellStyle name="Heading 3 2 6 3 4 5" xfId="21143" xr:uid="{00000000-0005-0000-0000-000078520000}"/>
    <cellStyle name="Heading 3 2 6 3 4 5 2" xfId="21144" xr:uid="{00000000-0005-0000-0000-000079520000}"/>
    <cellStyle name="Heading 3 2 6 3 4 5 2 2" xfId="21145" xr:uid="{00000000-0005-0000-0000-00007A520000}"/>
    <cellStyle name="Heading 3 2 6 3 4 5 3" xfId="21146" xr:uid="{00000000-0005-0000-0000-00007B520000}"/>
    <cellStyle name="Heading 3 2 6 3 4 5 3 2" xfId="21147" xr:uid="{00000000-0005-0000-0000-00007C520000}"/>
    <cellStyle name="Heading 3 2 6 3 4 5 4" xfId="21148" xr:uid="{00000000-0005-0000-0000-00007D520000}"/>
    <cellStyle name="Heading 3 2 6 3 4 5 5" xfId="21149" xr:uid="{00000000-0005-0000-0000-00007E520000}"/>
    <cellStyle name="Heading 3 2 6 3 4 5 6" xfId="21150" xr:uid="{00000000-0005-0000-0000-00007F520000}"/>
    <cellStyle name="Heading 3 2 6 3 4 6" xfId="21151" xr:uid="{00000000-0005-0000-0000-000080520000}"/>
    <cellStyle name="Heading 3 2 6 3 4 6 2" xfId="21152" xr:uid="{00000000-0005-0000-0000-000081520000}"/>
    <cellStyle name="Heading 3 2 6 3 5" xfId="21153" xr:uid="{00000000-0005-0000-0000-000082520000}"/>
    <cellStyle name="Heading 3 2 6 3 5 2" xfId="21154" xr:uid="{00000000-0005-0000-0000-000083520000}"/>
    <cellStyle name="Heading 3 2 6 3 5 2 2" xfId="21155" xr:uid="{00000000-0005-0000-0000-000084520000}"/>
    <cellStyle name="Heading 3 2 6 3 5 2 2 2" xfId="21156" xr:uid="{00000000-0005-0000-0000-000085520000}"/>
    <cellStyle name="Heading 3 2 6 3 5 2 2 2 2" xfId="21157" xr:uid="{00000000-0005-0000-0000-000086520000}"/>
    <cellStyle name="Heading 3 2 6 3 5 2 2 3" xfId="21158" xr:uid="{00000000-0005-0000-0000-000087520000}"/>
    <cellStyle name="Heading 3 2 6 3 5 2 2 3 2" xfId="21159" xr:uid="{00000000-0005-0000-0000-000088520000}"/>
    <cellStyle name="Heading 3 2 6 3 5 2 2 4" xfId="21160" xr:uid="{00000000-0005-0000-0000-000089520000}"/>
    <cellStyle name="Heading 3 2 6 3 5 2 2 4 2" xfId="21161" xr:uid="{00000000-0005-0000-0000-00008A520000}"/>
    <cellStyle name="Heading 3 2 6 3 5 2 2 5" xfId="21162" xr:uid="{00000000-0005-0000-0000-00008B520000}"/>
    <cellStyle name="Heading 3 2 6 3 5 2 2 6" xfId="21163" xr:uid="{00000000-0005-0000-0000-00008C520000}"/>
    <cellStyle name="Heading 3 2 6 3 5 2 2 7" xfId="21164" xr:uid="{00000000-0005-0000-0000-00008D520000}"/>
    <cellStyle name="Heading 3 2 6 3 5 2 3" xfId="21165" xr:uid="{00000000-0005-0000-0000-00008E520000}"/>
    <cellStyle name="Heading 3 2 6 3 5 2 3 2" xfId="21166" xr:uid="{00000000-0005-0000-0000-00008F520000}"/>
    <cellStyle name="Heading 3 2 6 3 5 2 3 2 2" xfId="21167" xr:uid="{00000000-0005-0000-0000-000090520000}"/>
    <cellStyle name="Heading 3 2 6 3 5 2 3 3" xfId="21168" xr:uid="{00000000-0005-0000-0000-000091520000}"/>
    <cellStyle name="Heading 3 2 6 3 5 2 3 3 2" xfId="21169" xr:uid="{00000000-0005-0000-0000-000092520000}"/>
    <cellStyle name="Heading 3 2 6 3 5 2 3 4" xfId="21170" xr:uid="{00000000-0005-0000-0000-000093520000}"/>
    <cellStyle name="Heading 3 2 6 3 5 2 3 4 2" xfId="21171" xr:uid="{00000000-0005-0000-0000-000094520000}"/>
    <cellStyle name="Heading 3 2 6 3 5 2 3 5" xfId="21172" xr:uid="{00000000-0005-0000-0000-000095520000}"/>
    <cellStyle name="Heading 3 2 6 3 5 2 3 6" xfId="21173" xr:uid="{00000000-0005-0000-0000-000096520000}"/>
    <cellStyle name="Heading 3 2 6 3 5 2 3 7" xfId="21174" xr:uid="{00000000-0005-0000-0000-000097520000}"/>
    <cellStyle name="Heading 3 2 6 3 5 2 4" xfId="21175" xr:uid="{00000000-0005-0000-0000-000098520000}"/>
    <cellStyle name="Heading 3 2 6 3 5 2 4 2" xfId="21176" xr:uid="{00000000-0005-0000-0000-000099520000}"/>
    <cellStyle name="Heading 3 2 6 3 5 2 4 2 2" xfId="21177" xr:uid="{00000000-0005-0000-0000-00009A520000}"/>
    <cellStyle name="Heading 3 2 6 3 5 2 4 3" xfId="21178" xr:uid="{00000000-0005-0000-0000-00009B520000}"/>
    <cellStyle name="Heading 3 2 6 3 5 2 4 3 2" xfId="21179" xr:uid="{00000000-0005-0000-0000-00009C520000}"/>
    <cellStyle name="Heading 3 2 6 3 5 2 4 4" xfId="21180" xr:uid="{00000000-0005-0000-0000-00009D520000}"/>
    <cellStyle name="Heading 3 2 6 3 5 2 4 5" xfId="21181" xr:uid="{00000000-0005-0000-0000-00009E520000}"/>
    <cellStyle name="Heading 3 2 6 3 5 2 4 6" xfId="21182" xr:uid="{00000000-0005-0000-0000-00009F520000}"/>
    <cellStyle name="Heading 3 2 6 3 5 2 5" xfId="21183" xr:uid="{00000000-0005-0000-0000-0000A0520000}"/>
    <cellStyle name="Heading 3 2 6 3 5 2 5 2" xfId="21184" xr:uid="{00000000-0005-0000-0000-0000A1520000}"/>
    <cellStyle name="Heading 3 2 6 3 5 3" xfId="21185" xr:uid="{00000000-0005-0000-0000-0000A2520000}"/>
    <cellStyle name="Heading 3 2 6 3 5 3 2" xfId="21186" xr:uid="{00000000-0005-0000-0000-0000A3520000}"/>
    <cellStyle name="Heading 3 2 6 3 5 3 2 2" xfId="21187" xr:uid="{00000000-0005-0000-0000-0000A4520000}"/>
    <cellStyle name="Heading 3 2 6 3 5 3 3" xfId="21188" xr:uid="{00000000-0005-0000-0000-0000A5520000}"/>
    <cellStyle name="Heading 3 2 6 3 5 3 3 2" xfId="21189" xr:uid="{00000000-0005-0000-0000-0000A6520000}"/>
    <cellStyle name="Heading 3 2 6 3 5 3 4" xfId="21190" xr:uid="{00000000-0005-0000-0000-0000A7520000}"/>
    <cellStyle name="Heading 3 2 6 3 5 3 4 2" xfId="21191" xr:uid="{00000000-0005-0000-0000-0000A8520000}"/>
    <cellStyle name="Heading 3 2 6 3 5 3 5" xfId="21192" xr:uid="{00000000-0005-0000-0000-0000A9520000}"/>
    <cellStyle name="Heading 3 2 6 3 5 3 6" xfId="21193" xr:uid="{00000000-0005-0000-0000-0000AA520000}"/>
    <cellStyle name="Heading 3 2 6 3 5 3 7" xfId="21194" xr:uid="{00000000-0005-0000-0000-0000AB520000}"/>
    <cellStyle name="Heading 3 2 6 3 5 4" xfId="21195" xr:uid="{00000000-0005-0000-0000-0000AC520000}"/>
    <cellStyle name="Heading 3 2 6 3 5 4 2" xfId="21196" xr:uid="{00000000-0005-0000-0000-0000AD520000}"/>
    <cellStyle name="Heading 3 2 6 3 5 4 2 2" xfId="21197" xr:uid="{00000000-0005-0000-0000-0000AE520000}"/>
    <cellStyle name="Heading 3 2 6 3 5 4 3" xfId="21198" xr:uid="{00000000-0005-0000-0000-0000AF520000}"/>
    <cellStyle name="Heading 3 2 6 3 5 4 3 2" xfId="21199" xr:uid="{00000000-0005-0000-0000-0000B0520000}"/>
    <cellStyle name="Heading 3 2 6 3 5 4 4" xfId="21200" xr:uid="{00000000-0005-0000-0000-0000B1520000}"/>
    <cellStyle name="Heading 3 2 6 3 5 4 4 2" xfId="21201" xr:uid="{00000000-0005-0000-0000-0000B2520000}"/>
    <cellStyle name="Heading 3 2 6 3 5 4 5" xfId="21202" xr:uid="{00000000-0005-0000-0000-0000B3520000}"/>
    <cellStyle name="Heading 3 2 6 3 5 4 6" xfId="21203" xr:uid="{00000000-0005-0000-0000-0000B4520000}"/>
    <cellStyle name="Heading 3 2 6 3 5 4 7" xfId="21204" xr:uid="{00000000-0005-0000-0000-0000B5520000}"/>
    <cellStyle name="Heading 3 2 6 3 5 5" xfId="21205" xr:uid="{00000000-0005-0000-0000-0000B6520000}"/>
    <cellStyle name="Heading 3 2 6 3 5 5 2" xfId="21206" xr:uid="{00000000-0005-0000-0000-0000B7520000}"/>
    <cellStyle name="Heading 3 2 6 3 5 5 2 2" xfId="21207" xr:uid="{00000000-0005-0000-0000-0000B8520000}"/>
    <cellStyle name="Heading 3 2 6 3 5 5 3" xfId="21208" xr:uid="{00000000-0005-0000-0000-0000B9520000}"/>
    <cellStyle name="Heading 3 2 6 3 5 5 3 2" xfId="21209" xr:uid="{00000000-0005-0000-0000-0000BA520000}"/>
    <cellStyle name="Heading 3 2 6 3 5 5 4" xfId="21210" xr:uid="{00000000-0005-0000-0000-0000BB520000}"/>
    <cellStyle name="Heading 3 2 6 3 5 5 5" xfId="21211" xr:uid="{00000000-0005-0000-0000-0000BC520000}"/>
    <cellStyle name="Heading 3 2 6 3 5 5 6" xfId="21212" xr:uid="{00000000-0005-0000-0000-0000BD520000}"/>
    <cellStyle name="Heading 3 2 6 3 5 6" xfId="21213" xr:uid="{00000000-0005-0000-0000-0000BE520000}"/>
    <cellStyle name="Heading 3 2 6 3 5 6 2" xfId="21214" xr:uid="{00000000-0005-0000-0000-0000BF520000}"/>
    <cellStyle name="Heading 3 2 6 3 6" xfId="21215" xr:uid="{00000000-0005-0000-0000-0000C0520000}"/>
    <cellStyle name="Heading 3 2 6 3 6 2" xfId="21216" xr:uid="{00000000-0005-0000-0000-0000C1520000}"/>
    <cellStyle name="Heading 3 2 6 3 6 2 2" xfId="21217" xr:uid="{00000000-0005-0000-0000-0000C2520000}"/>
    <cellStyle name="Heading 3 2 6 3 6 2 2 2" xfId="21218" xr:uid="{00000000-0005-0000-0000-0000C3520000}"/>
    <cellStyle name="Heading 3 2 6 3 6 2 2 2 2" xfId="21219" xr:uid="{00000000-0005-0000-0000-0000C4520000}"/>
    <cellStyle name="Heading 3 2 6 3 6 2 2 3" xfId="21220" xr:uid="{00000000-0005-0000-0000-0000C5520000}"/>
    <cellStyle name="Heading 3 2 6 3 6 2 2 3 2" xfId="21221" xr:uid="{00000000-0005-0000-0000-0000C6520000}"/>
    <cellStyle name="Heading 3 2 6 3 6 2 2 4" xfId="21222" xr:uid="{00000000-0005-0000-0000-0000C7520000}"/>
    <cellStyle name="Heading 3 2 6 3 6 2 2 4 2" xfId="21223" xr:uid="{00000000-0005-0000-0000-0000C8520000}"/>
    <cellStyle name="Heading 3 2 6 3 6 2 2 5" xfId="21224" xr:uid="{00000000-0005-0000-0000-0000C9520000}"/>
    <cellStyle name="Heading 3 2 6 3 6 2 2 6" xfId="21225" xr:uid="{00000000-0005-0000-0000-0000CA520000}"/>
    <cellStyle name="Heading 3 2 6 3 6 2 2 7" xfId="21226" xr:uid="{00000000-0005-0000-0000-0000CB520000}"/>
    <cellStyle name="Heading 3 2 6 3 6 2 3" xfId="21227" xr:uid="{00000000-0005-0000-0000-0000CC520000}"/>
    <cellStyle name="Heading 3 2 6 3 6 2 3 2" xfId="21228" xr:uid="{00000000-0005-0000-0000-0000CD520000}"/>
    <cellStyle name="Heading 3 2 6 3 6 2 3 2 2" xfId="21229" xr:uid="{00000000-0005-0000-0000-0000CE520000}"/>
    <cellStyle name="Heading 3 2 6 3 6 2 3 3" xfId="21230" xr:uid="{00000000-0005-0000-0000-0000CF520000}"/>
    <cellStyle name="Heading 3 2 6 3 6 2 3 3 2" xfId="21231" xr:uid="{00000000-0005-0000-0000-0000D0520000}"/>
    <cellStyle name="Heading 3 2 6 3 6 2 3 4" xfId="21232" xr:uid="{00000000-0005-0000-0000-0000D1520000}"/>
    <cellStyle name="Heading 3 2 6 3 6 2 3 4 2" xfId="21233" xr:uid="{00000000-0005-0000-0000-0000D2520000}"/>
    <cellStyle name="Heading 3 2 6 3 6 2 3 5" xfId="21234" xr:uid="{00000000-0005-0000-0000-0000D3520000}"/>
    <cellStyle name="Heading 3 2 6 3 6 2 3 6" xfId="21235" xr:uid="{00000000-0005-0000-0000-0000D4520000}"/>
    <cellStyle name="Heading 3 2 6 3 6 2 3 7" xfId="21236" xr:uid="{00000000-0005-0000-0000-0000D5520000}"/>
    <cellStyle name="Heading 3 2 6 3 6 2 4" xfId="21237" xr:uid="{00000000-0005-0000-0000-0000D6520000}"/>
    <cellStyle name="Heading 3 2 6 3 6 2 4 2" xfId="21238" xr:uid="{00000000-0005-0000-0000-0000D7520000}"/>
    <cellStyle name="Heading 3 2 6 3 6 2 4 2 2" xfId="21239" xr:uid="{00000000-0005-0000-0000-0000D8520000}"/>
    <cellStyle name="Heading 3 2 6 3 6 2 4 3" xfId="21240" xr:uid="{00000000-0005-0000-0000-0000D9520000}"/>
    <cellStyle name="Heading 3 2 6 3 6 2 4 3 2" xfId="21241" xr:uid="{00000000-0005-0000-0000-0000DA520000}"/>
    <cellStyle name="Heading 3 2 6 3 6 2 4 4" xfId="21242" xr:uid="{00000000-0005-0000-0000-0000DB520000}"/>
    <cellStyle name="Heading 3 2 6 3 6 2 4 5" xfId="21243" xr:uid="{00000000-0005-0000-0000-0000DC520000}"/>
    <cellStyle name="Heading 3 2 6 3 6 2 4 6" xfId="21244" xr:uid="{00000000-0005-0000-0000-0000DD520000}"/>
    <cellStyle name="Heading 3 2 6 3 6 2 5" xfId="21245" xr:uid="{00000000-0005-0000-0000-0000DE520000}"/>
    <cellStyle name="Heading 3 2 6 3 6 2 5 2" xfId="21246" xr:uid="{00000000-0005-0000-0000-0000DF520000}"/>
    <cellStyle name="Heading 3 2 6 3 6 3" xfId="21247" xr:uid="{00000000-0005-0000-0000-0000E0520000}"/>
    <cellStyle name="Heading 3 2 6 3 6 3 2" xfId="21248" xr:uid="{00000000-0005-0000-0000-0000E1520000}"/>
    <cellStyle name="Heading 3 2 6 3 6 3 2 2" xfId="21249" xr:uid="{00000000-0005-0000-0000-0000E2520000}"/>
    <cellStyle name="Heading 3 2 6 3 6 3 3" xfId="21250" xr:uid="{00000000-0005-0000-0000-0000E3520000}"/>
    <cellStyle name="Heading 3 2 6 3 6 3 3 2" xfId="21251" xr:uid="{00000000-0005-0000-0000-0000E4520000}"/>
    <cellStyle name="Heading 3 2 6 3 6 3 4" xfId="21252" xr:uid="{00000000-0005-0000-0000-0000E5520000}"/>
    <cellStyle name="Heading 3 2 6 3 6 3 4 2" xfId="21253" xr:uid="{00000000-0005-0000-0000-0000E6520000}"/>
    <cellStyle name="Heading 3 2 6 3 6 3 5" xfId="21254" xr:uid="{00000000-0005-0000-0000-0000E7520000}"/>
    <cellStyle name="Heading 3 2 6 3 6 3 6" xfId="21255" xr:uid="{00000000-0005-0000-0000-0000E8520000}"/>
    <cellStyle name="Heading 3 2 6 3 6 3 7" xfId="21256" xr:uid="{00000000-0005-0000-0000-0000E9520000}"/>
    <cellStyle name="Heading 3 2 6 3 6 4" xfId="21257" xr:uid="{00000000-0005-0000-0000-0000EA520000}"/>
    <cellStyle name="Heading 3 2 6 3 6 4 2" xfId="21258" xr:uid="{00000000-0005-0000-0000-0000EB520000}"/>
    <cellStyle name="Heading 3 2 6 3 6 4 2 2" xfId="21259" xr:uid="{00000000-0005-0000-0000-0000EC520000}"/>
    <cellStyle name="Heading 3 2 6 3 6 4 3" xfId="21260" xr:uid="{00000000-0005-0000-0000-0000ED520000}"/>
    <cellStyle name="Heading 3 2 6 3 6 4 3 2" xfId="21261" xr:uid="{00000000-0005-0000-0000-0000EE520000}"/>
    <cellStyle name="Heading 3 2 6 3 6 4 4" xfId="21262" xr:uid="{00000000-0005-0000-0000-0000EF520000}"/>
    <cellStyle name="Heading 3 2 6 3 6 4 4 2" xfId="21263" xr:uid="{00000000-0005-0000-0000-0000F0520000}"/>
    <cellStyle name="Heading 3 2 6 3 6 4 5" xfId="21264" xr:uid="{00000000-0005-0000-0000-0000F1520000}"/>
    <cellStyle name="Heading 3 2 6 3 6 4 6" xfId="21265" xr:uid="{00000000-0005-0000-0000-0000F2520000}"/>
    <cellStyle name="Heading 3 2 6 3 6 4 7" xfId="21266" xr:uid="{00000000-0005-0000-0000-0000F3520000}"/>
    <cellStyle name="Heading 3 2 6 3 6 5" xfId="21267" xr:uid="{00000000-0005-0000-0000-0000F4520000}"/>
    <cellStyle name="Heading 3 2 6 3 6 5 2" xfId="21268" xr:uid="{00000000-0005-0000-0000-0000F5520000}"/>
    <cellStyle name="Heading 3 2 6 3 6 5 2 2" xfId="21269" xr:uid="{00000000-0005-0000-0000-0000F6520000}"/>
    <cellStyle name="Heading 3 2 6 3 6 5 3" xfId="21270" xr:uid="{00000000-0005-0000-0000-0000F7520000}"/>
    <cellStyle name="Heading 3 2 6 3 6 5 3 2" xfId="21271" xr:uid="{00000000-0005-0000-0000-0000F8520000}"/>
    <cellStyle name="Heading 3 2 6 3 6 5 4" xfId="21272" xr:uid="{00000000-0005-0000-0000-0000F9520000}"/>
    <cellStyle name="Heading 3 2 6 3 6 5 5" xfId="21273" xr:uid="{00000000-0005-0000-0000-0000FA520000}"/>
    <cellStyle name="Heading 3 2 6 3 6 5 6" xfId="21274" xr:uid="{00000000-0005-0000-0000-0000FB520000}"/>
    <cellStyle name="Heading 3 2 6 3 6 6" xfId="21275" xr:uid="{00000000-0005-0000-0000-0000FC520000}"/>
    <cellStyle name="Heading 3 2 6 3 6 6 2" xfId="21276" xr:uid="{00000000-0005-0000-0000-0000FD520000}"/>
    <cellStyle name="Heading 3 2 6 3 7" xfId="21277" xr:uid="{00000000-0005-0000-0000-0000FE520000}"/>
    <cellStyle name="Heading 3 2 6 3 7 2" xfId="21278" xr:uid="{00000000-0005-0000-0000-0000FF520000}"/>
    <cellStyle name="Heading 3 2 6 3 7 2 2" xfId="21279" xr:uid="{00000000-0005-0000-0000-000000530000}"/>
    <cellStyle name="Heading 3 2 6 3 7 2 2 2" xfId="21280" xr:uid="{00000000-0005-0000-0000-000001530000}"/>
    <cellStyle name="Heading 3 2 6 3 7 2 3" xfId="21281" xr:uid="{00000000-0005-0000-0000-000002530000}"/>
    <cellStyle name="Heading 3 2 6 3 7 2 3 2" xfId="21282" xr:uid="{00000000-0005-0000-0000-000003530000}"/>
    <cellStyle name="Heading 3 2 6 3 7 2 4" xfId="21283" xr:uid="{00000000-0005-0000-0000-000004530000}"/>
    <cellStyle name="Heading 3 2 6 3 7 2 4 2" xfId="21284" xr:uid="{00000000-0005-0000-0000-000005530000}"/>
    <cellStyle name="Heading 3 2 6 3 7 2 5" xfId="21285" xr:uid="{00000000-0005-0000-0000-000006530000}"/>
    <cellStyle name="Heading 3 2 6 3 7 2 6" xfId="21286" xr:uid="{00000000-0005-0000-0000-000007530000}"/>
    <cellStyle name="Heading 3 2 6 3 7 2 7" xfId="21287" xr:uid="{00000000-0005-0000-0000-000008530000}"/>
    <cellStyle name="Heading 3 2 6 3 7 3" xfId="21288" xr:uid="{00000000-0005-0000-0000-000009530000}"/>
    <cellStyle name="Heading 3 2 6 3 7 3 2" xfId="21289" xr:uid="{00000000-0005-0000-0000-00000A530000}"/>
    <cellStyle name="Heading 3 2 6 3 7 3 2 2" xfId="21290" xr:uid="{00000000-0005-0000-0000-00000B530000}"/>
    <cellStyle name="Heading 3 2 6 3 7 3 3" xfId="21291" xr:uid="{00000000-0005-0000-0000-00000C530000}"/>
    <cellStyle name="Heading 3 2 6 3 7 3 3 2" xfId="21292" xr:uid="{00000000-0005-0000-0000-00000D530000}"/>
    <cellStyle name="Heading 3 2 6 3 7 3 4" xfId="21293" xr:uid="{00000000-0005-0000-0000-00000E530000}"/>
    <cellStyle name="Heading 3 2 6 3 7 3 4 2" xfId="21294" xr:uid="{00000000-0005-0000-0000-00000F530000}"/>
    <cellStyle name="Heading 3 2 6 3 7 3 5" xfId="21295" xr:uid="{00000000-0005-0000-0000-000010530000}"/>
    <cellStyle name="Heading 3 2 6 3 7 3 6" xfId="21296" xr:uid="{00000000-0005-0000-0000-000011530000}"/>
    <cellStyle name="Heading 3 2 6 3 7 3 7" xfId="21297" xr:uid="{00000000-0005-0000-0000-000012530000}"/>
    <cellStyle name="Heading 3 2 6 3 7 4" xfId="21298" xr:uid="{00000000-0005-0000-0000-000013530000}"/>
    <cellStyle name="Heading 3 2 6 3 7 4 2" xfId="21299" xr:uid="{00000000-0005-0000-0000-000014530000}"/>
    <cellStyle name="Heading 3 2 6 3 7 4 2 2" xfId="21300" xr:uid="{00000000-0005-0000-0000-000015530000}"/>
    <cellStyle name="Heading 3 2 6 3 7 4 3" xfId="21301" xr:uid="{00000000-0005-0000-0000-000016530000}"/>
    <cellStyle name="Heading 3 2 6 3 7 4 3 2" xfId="21302" xr:uid="{00000000-0005-0000-0000-000017530000}"/>
    <cellStyle name="Heading 3 2 6 3 7 4 4" xfId="21303" xr:uid="{00000000-0005-0000-0000-000018530000}"/>
    <cellStyle name="Heading 3 2 6 3 7 4 5" xfId="21304" xr:uid="{00000000-0005-0000-0000-000019530000}"/>
    <cellStyle name="Heading 3 2 6 3 7 4 6" xfId="21305" xr:uid="{00000000-0005-0000-0000-00001A530000}"/>
    <cellStyle name="Heading 3 2 6 3 7 5" xfId="21306" xr:uid="{00000000-0005-0000-0000-00001B530000}"/>
    <cellStyle name="Heading 3 2 6 3 7 5 2" xfId="21307" xr:uid="{00000000-0005-0000-0000-00001C530000}"/>
    <cellStyle name="Heading 3 2 6 3 8" xfId="21308" xr:uid="{00000000-0005-0000-0000-00001D530000}"/>
    <cellStyle name="Heading 3 2 6 3 8 2" xfId="21309" xr:uid="{00000000-0005-0000-0000-00001E530000}"/>
    <cellStyle name="Heading 3 2 6 3 8 2 2" xfId="21310" xr:uid="{00000000-0005-0000-0000-00001F530000}"/>
    <cellStyle name="Heading 3 2 6 3 8 3" xfId="21311" xr:uid="{00000000-0005-0000-0000-000020530000}"/>
    <cellStyle name="Heading 3 2 6 3 8 3 2" xfId="21312" xr:uid="{00000000-0005-0000-0000-000021530000}"/>
    <cellStyle name="Heading 3 2 6 3 8 4" xfId="21313" xr:uid="{00000000-0005-0000-0000-000022530000}"/>
    <cellStyle name="Heading 3 2 6 3 8 4 2" xfId="21314" xr:uid="{00000000-0005-0000-0000-000023530000}"/>
    <cellStyle name="Heading 3 2 6 3 8 5" xfId="21315" xr:uid="{00000000-0005-0000-0000-000024530000}"/>
    <cellStyle name="Heading 3 2 6 3 8 6" xfId="21316" xr:uid="{00000000-0005-0000-0000-000025530000}"/>
    <cellStyle name="Heading 3 2 6 3 8 7" xfId="21317" xr:uid="{00000000-0005-0000-0000-000026530000}"/>
    <cellStyle name="Heading 3 2 6 3 9" xfId="21318" xr:uid="{00000000-0005-0000-0000-000027530000}"/>
    <cellStyle name="Heading 3 2 6 3 9 2" xfId="21319" xr:uid="{00000000-0005-0000-0000-000028530000}"/>
    <cellStyle name="Heading 3 2 6 3 9 2 2" xfId="21320" xr:uid="{00000000-0005-0000-0000-000029530000}"/>
    <cellStyle name="Heading 3 2 6 3 9 3" xfId="21321" xr:uid="{00000000-0005-0000-0000-00002A530000}"/>
    <cellStyle name="Heading 3 2 6 3 9 3 2" xfId="21322" xr:uid="{00000000-0005-0000-0000-00002B530000}"/>
    <cellStyle name="Heading 3 2 6 3 9 4" xfId="21323" xr:uid="{00000000-0005-0000-0000-00002C530000}"/>
    <cellStyle name="Heading 3 2 6 3 9 4 2" xfId="21324" xr:uid="{00000000-0005-0000-0000-00002D530000}"/>
    <cellStyle name="Heading 3 2 6 3 9 5" xfId="21325" xr:uid="{00000000-0005-0000-0000-00002E530000}"/>
    <cellStyle name="Heading 3 2 6 3 9 6" xfId="21326" xr:uid="{00000000-0005-0000-0000-00002F530000}"/>
    <cellStyle name="Heading 3 2 6 3 9 7" xfId="21327" xr:uid="{00000000-0005-0000-0000-000030530000}"/>
    <cellStyle name="Heading 3 2 6 4" xfId="21328" xr:uid="{00000000-0005-0000-0000-000031530000}"/>
    <cellStyle name="Heading 3 2 6 4 2" xfId="21329" xr:uid="{00000000-0005-0000-0000-000032530000}"/>
    <cellStyle name="Heading 3 2 6 4 2 2" xfId="21330" xr:uid="{00000000-0005-0000-0000-000033530000}"/>
    <cellStyle name="Heading 3 2 6 4 2 2 2" xfId="21331" xr:uid="{00000000-0005-0000-0000-000034530000}"/>
    <cellStyle name="Heading 3 2 6 4 2 3" xfId="21332" xr:uid="{00000000-0005-0000-0000-000035530000}"/>
    <cellStyle name="Heading 3 2 6 4 2 4" xfId="21333" xr:uid="{00000000-0005-0000-0000-000036530000}"/>
    <cellStyle name="Heading 3 2 6 4 3" xfId="21334" xr:uid="{00000000-0005-0000-0000-000037530000}"/>
    <cellStyle name="Heading 3 2 6 4 3 2" xfId="21335" xr:uid="{00000000-0005-0000-0000-000038530000}"/>
    <cellStyle name="Heading 3 2 6 4 4" xfId="21336" xr:uid="{00000000-0005-0000-0000-000039530000}"/>
    <cellStyle name="Heading 3 2 6 4 5" xfId="21337" xr:uid="{00000000-0005-0000-0000-00003A530000}"/>
    <cellStyle name="Heading 3 2 6 5" xfId="21338" xr:uid="{00000000-0005-0000-0000-00003B530000}"/>
    <cellStyle name="Heading 3 2 6 5 2" xfId="21339" xr:uid="{00000000-0005-0000-0000-00003C530000}"/>
    <cellStyle name="Heading 3 2 6 6" xfId="21340" xr:uid="{00000000-0005-0000-0000-00003D530000}"/>
    <cellStyle name="Heading 3 2 6 7" xfId="21341" xr:uid="{00000000-0005-0000-0000-00003E530000}"/>
    <cellStyle name="Heading 3 2 7" xfId="21342" xr:uid="{00000000-0005-0000-0000-00003F530000}"/>
    <cellStyle name="Heading 3 2 7 10" xfId="21343" xr:uid="{00000000-0005-0000-0000-000040530000}"/>
    <cellStyle name="Heading 3 2 7 10 2" xfId="21344" xr:uid="{00000000-0005-0000-0000-000041530000}"/>
    <cellStyle name="Heading 3 2 7 10 2 2" xfId="21345" xr:uid="{00000000-0005-0000-0000-000042530000}"/>
    <cellStyle name="Heading 3 2 7 10 3" xfId="21346" xr:uid="{00000000-0005-0000-0000-000043530000}"/>
    <cellStyle name="Heading 3 2 7 10 3 2" xfId="21347" xr:uid="{00000000-0005-0000-0000-000044530000}"/>
    <cellStyle name="Heading 3 2 7 10 4" xfId="21348" xr:uid="{00000000-0005-0000-0000-000045530000}"/>
    <cellStyle name="Heading 3 2 7 10 4 2" xfId="21349" xr:uid="{00000000-0005-0000-0000-000046530000}"/>
    <cellStyle name="Heading 3 2 7 10 5" xfId="21350" xr:uid="{00000000-0005-0000-0000-000047530000}"/>
    <cellStyle name="Heading 3 2 7 10 6" xfId="21351" xr:uid="{00000000-0005-0000-0000-000048530000}"/>
    <cellStyle name="Heading 3 2 7 10 7" xfId="21352" xr:uid="{00000000-0005-0000-0000-000049530000}"/>
    <cellStyle name="Heading 3 2 7 11" xfId="21353" xr:uid="{00000000-0005-0000-0000-00004A530000}"/>
    <cellStyle name="Heading 3 2 7 11 2" xfId="21354" xr:uid="{00000000-0005-0000-0000-00004B530000}"/>
    <cellStyle name="Heading 3 2 7 11 2 2" xfId="21355" xr:uid="{00000000-0005-0000-0000-00004C530000}"/>
    <cellStyle name="Heading 3 2 7 11 3" xfId="21356" xr:uid="{00000000-0005-0000-0000-00004D530000}"/>
    <cellStyle name="Heading 3 2 7 11 3 2" xfId="21357" xr:uid="{00000000-0005-0000-0000-00004E530000}"/>
    <cellStyle name="Heading 3 2 7 11 4" xfId="21358" xr:uid="{00000000-0005-0000-0000-00004F530000}"/>
    <cellStyle name="Heading 3 2 7 11 4 2" xfId="21359" xr:uid="{00000000-0005-0000-0000-000050530000}"/>
    <cellStyle name="Heading 3 2 7 11 5" xfId="21360" xr:uid="{00000000-0005-0000-0000-000051530000}"/>
    <cellStyle name="Heading 3 2 7 11 6" xfId="21361" xr:uid="{00000000-0005-0000-0000-000052530000}"/>
    <cellStyle name="Heading 3 2 7 11 7" xfId="21362" xr:uid="{00000000-0005-0000-0000-000053530000}"/>
    <cellStyle name="Heading 3 2 7 12" xfId="21363" xr:uid="{00000000-0005-0000-0000-000054530000}"/>
    <cellStyle name="Heading 3 2 7 12 2" xfId="21364" xr:uid="{00000000-0005-0000-0000-000055530000}"/>
    <cellStyle name="Heading 3 2 7 12 2 2" xfId="21365" xr:uid="{00000000-0005-0000-0000-000056530000}"/>
    <cellStyle name="Heading 3 2 7 12 3" xfId="21366" xr:uid="{00000000-0005-0000-0000-000057530000}"/>
    <cellStyle name="Heading 3 2 7 12 3 2" xfId="21367" xr:uid="{00000000-0005-0000-0000-000058530000}"/>
    <cellStyle name="Heading 3 2 7 12 4" xfId="21368" xr:uid="{00000000-0005-0000-0000-000059530000}"/>
    <cellStyle name="Heading 3 2 7 12 5" xfId="21369" xr:uid="{00000000-0005-0000-0000-00005A530000}"/>
    <cellStyle name="Heading 3 2 7 12 6" xfId="21370" xr:uid="{00000000-0005-0000-0000-00005B530000}"/>
    <cellStyle name="Heading 3 2 7 13" xfId="21371" xr:uid="{00000000-0005-0000-0000-00005C530000}"/>
    <cellStyle name="Heading 3 2 7 13 2" xfId="21372" xr:uid="{00000000-0005-0000-0000-00005D530000}"/>
    <cellStyle name="Heading 3 2 7 14" xfId="21373" xr:uid="{00000000-0005-0000-0000-00005E530000}"/>
    <cellStyle name="Heading 3 2 7 2" xfId="21374" xr:uid="{00000000-0005-0000-0000-00005F530000}"/>
    <cellStyle name="Heading 3 2 7 2 10" xfId="21375" xr:uid="{00000000-0005-0000-0000-000060530000}"/>
    <cellStyle name="Heading 3 2 7 2 10 2" xfId="21376" xr:uid="{00000000-0005-0000-0000-000061530000}"/>
    <cellStyle name="Heading 3 2 7 2 10 2 2" xfId="21377" xr:uid="{00000000-0005-0000-0000-000062530000}"/>
    <cellStyle name="Heading 3 2 7 2 10 3" xfId="21378" xr:uid="{00000000-0005-0000-0000-000063530000}"/>
    <cellStyle name="Heading 3 2 7 2 10 3 2" xfId="21379" xr:uid="{00000000-0005-0000-0000-000064530000}"/>
    <cellStyle name="Heading 3 2 7 2 10 4" xfId="21380" xr:uid="{00000000-0005-0000-0000-000065530000}"/>
    <cellStyle name="Heading 3 2 7 2 10 5" xfId="21381" xr:uid="{00000000-0005-0000-0000-000066530000}"/>
    <cellStyle name="Heading 3 2 7 2 10 6" xfId="21382" xr:uid="{00000000-0005-0000-0000-000067530000}"/>
    <cellStyle name="Heading 3 2 7 2 11" xfId="21383" xr:uid="{00000000-0005-0000-0000-000068530000}"/>
    <cellStyle name="Heading 3 2 7 2 11 2" xfId="21384" xr:uid="{00000000-0005-0000-0000-000069530000}"/>
    <cellStyle name="Heading 3 2 7 2 12" xfId="21385" xr:uid="{00000000-0005-0000-0000-00006A530000}"/>
    <cellStyle name="Heading 3 2 7 2 2" xfId="21386" xr:uid="{00000000-0005-0000-0000-00006B530000}"/>
    <cellStyle name="Heading 3 2 7 2 2 2" xfId="21387" xr:uid="{00000000-0005-0000-0000-00006C530000}"/>
    <cellStyle name="Heading 3 2 7 2 2 2 2" xfId="21388" xr:uid="{00000000-0005-0000-0000-00006D530000}"/>
    <cellStyle name="Heading 3 2 7 2 2 2 2 2" xfId="21389" xr:uid="{00000000-0005-0000-0000-00006E530000}"/>
    <cellStyle name="Heading 3 2 7 2 2 2 2 2 2" xfId="21390" xr:uid="{00000000-0005-0000-0000-00006F530000}"/>
    <cellStyle name="Heading 3 2 7 2 2 2 2 3" xfId="21391" xr:uid="{00000000-0005-0000-0000-000070530000}"/>
    <cellStyle name="Heading 3 2 7 2 2 2 2 3 2" xfId="21392" xr:uid="{00000000-0005-0000-0000-000071530000}"/>
    <cellStyle name="Heading 3 2 7 2 2 2 2 4" xfId="21393" xr:uid="{00000000-0005-0000-0000-000072530000}"/>
    <cellStyle name="Heading 3 2 7 2 2 2 2 4 2" xfId="21394" xr:uid="{00000000-0005-0000-0000-000073530000}"/>
    <cellStyle name="Heading 3 2 7 2 2 2 2 5" xfId="21395" xr:uid="{00000000-0005-0000-0000-000074530000}"/>
    <cellStyle name="Heading 3 2 7 2 2 2 2 6" xfId="21396" xr:uid="{00000000-0005-0000-0000-000075530000}"/>
    <cellStyle name="Heading 3 2 7 2 2 2 2 7" xfId="21397" xr:uid="{00000000-0005-0000-0000-000076530000}"/>
    <cellStyle name="Heading 3 2 7 2 2 2 3" xfId="21398" xr:uid="{00000000-0005-0000-0000-000077530000}"/>
    <cellStyle name="Heading 3 2 7 2 2 2 3 2" xfId="21399" xr:uid="{00000000-0005-0000-0000-000078530000}"/>
    <cellStyle name="Heading 3 2 7 2 2 2 3 2 2" xfId="21400" xr:uid="{00000000-0005-0000-0000-000079530000}"/>
    <cellStyle name="Heading 3 2 7 2 2 2 3 3" xfId="21401" xr:uid="{00000000-0005-0000-0000-00007A530000}"/>
    <cellStyle name="Heading 3 2 7 2 2 2 3 3 2" xfId="21402" xr:uid="{00000000-0005-0000-0000-00007B530000}"/>
    <cellStyle name="Heading 3 2 7 2 2 2 3 4" xfId="21403" xr:uid="{00000000-0005-0000-0000-00007C530000}"/>
    <cellStyle name="Heading 3 2 7 2 2 2 3 4 2" xfId="21404" xr:uid="{00000000-0005-0000-0000-00007D530000}"/>
    <cellStyle name="Heading 3 2 7 2 2 2 3 5" xfId="21405" xr:uid="{00000000-0005-0000-0000-00007E530000}"/>
    <cellStyle name="Heading 3 2 7 2 2 2 3 6" xfId="21406" xr:uid="{00000000-0005-0000-0000-00007F530000}"/>
    <cellStyle name="Heading 3 2 7 2 2 2 3 7" xfId="21407" xr:uid="{00000000-0005-0000-0000-000080530000}"/>
    <cellStyle name="Heading 3 2 7 2 2 2 4" xfId="21408" xr:uid="{00000000-0005-0000-0000-000081530000}"/>
    <cellStyle name="Heading 3 2 7 2 2 2 4 2" xfId="21409" xr:uid="{00000000-0005-0000-0000-000082530000}"/>
    <cellStyle name="Heading 3 2 7 2 2 2 4 2 2" xfId="21410" xr:uid="{00000000-0005-0000-0000-000083530000}"/>
    <cellStyle name="Heading 3 2 7 2 2 2 4 3" xfId="21411" xr:uid="{00000000-0005-0000-0000-000084530000}"/>
    <cellStyle name="Heading 3 2 7 2 2 2 4 3 2" xfId="21412" xr:uid="{00000000-0005-0000-0000-000085530000}"/>
    <cellStyle name="Heading 3 2 7 2 2 2 4 4" xfId="21413" xr:uid="{00000000-0005-0000-0000-000086530000}"/>
    <cellStyle name="Heading 3 2 7 2 2 2 4 5" xfId="21414" xr:uid="{00000000-0005-0000-0000-000087530000}"/>
    <cellStyle name="Heading 3 2 7 2 2 2 4 6" xfId="21415" xr:uid="{00000000-0005-0000-0000-000088530000}"/>
    <cellStyle name="Heading 3 2 7 2 2 2 5" xfId="21416" xr:uid="{00000000-0005-0000-0000-000089530000}"/>
    <cellStyle name="Heading 3 2 7 2 2 2 5 2" xfId="21417" xr:uid="{00000000-0005-0000-0000-00008A530000}"/>
    <cellStyle name="Heading 3 2 7 2 2 3" xfId="21418" xr:uid="{00000000-0005-0000-0000-00008B530000}"/>
    <cellStyle name="Heading 3 2 7 2 2 3 2" xfId="21419" xr:uid="{00000000-0005-0000-0000-00008C530000}"/>
    <cellStyle name="Heading 3 2 7 2 2 3 2 2" xfId="21420" xr:uid="{00000000-0005-0000-0000-00008D530000}"/>
    <cellStyle name="Heading 3 2 7 2 2 3 3" xfId="21421" xr:uid="{00000000-0005-0000-0000-00008E530000}"/>
    <cellStyle name="Heading 3 2 7 2 2 3 3 2" xfId="21422" xr:uid="{00000000-0005-0000-0000-00008F530000}"/>
    <cellStyle name="Heading 3 2 7 2 2 3 4" xfId="21423" xr:uid="{00000000-0005-0000-0000-000090530000}"/>
    <cellStyle name="Heading 3 2 7 2 2 3 4 2" xfId="21424" xr:uid="{00000000-0005-0000-0000-000091530000}"/>
    <cellStyle name="Heading 3 2 7 2 2 3 5" xfId="21425" xr:uid="{00000000-0005-0000-0000-000092530000}"/>
    <cellStyle name="Heading 3 2 7 2 2 3 6" xfId="21426" xr:uid="{00000000-0005-0000-0000-000093530000}"/>
    <cellStyle name="Heading 3 2 7 2 2 3 7" xfId="21427" xr:uid="{00000000-0005-0000-0000-000094530000}"/>
    <cellStyle name="Heading 3 2 7 2 2 4" xfId="21428" xr:uid="{00000000-0005-0000-0000-000095530000}"/>
    <cellStyle name="Heading 3 2 7 2 2 4 2" xfId="21429" xr:uid="{00000000-0005-0000-0000-000096530000}"/>
    <cellStyle name="Heading 3 2 7 2 2 4 2 2" xfId="21430" xr:uid="{00000000-0005-0000-0000-000097530000}"/>
    <cellStyle name="Heading 3 2 7 2 2 4 3" xfId="21431" xr:uid="{00000000-0005-0000-0000-000098530000}"/>
    <cellStyle name="Heading 3 2 7 2 2 4 3 2" xfId="21432" xr:uid="{00000000-0005-0000-0000-000099530000}"/>
    <cellStyle name="Heading 3 2 7 2 2 4 4" xfId="21433" xr:uid="{00000000-0005-0000-0000-00009A530000}"/>
    <cellStyle name="Heading 3 2 7 2 2 4 4 2" xfId="21434" xr:uid="{00000000-0005-0000-0000-00009B530000}"/>
    <cellStyle name="Heading 3 2 7 2 2 4 5" xfId="21435" xr:uid="{00000000-0005-0000-0000-00009C530000}"/>
    <cellStyle name="Heading 3 2 7 2 2 4 6" xfId="21436" xr:uid="{00000000-0005-0000-0000-00009D530000}"/>
    <cellStyle name="Heading 3 2 7 2 2 4 7" xfId="21437" xr:uid="{00000000-0005-0000-0000-00009E530000}"/>
    <cellStyle name="Heading 3 2 7 2 2 5" xfId="21438" xr:uid="{00000000-0005-0000-0000-00009F530000}"/>
    <cellStyle name="Heading 3 2 7 2 2 5 2" xfId="21439" xr:uid="{00000000-0005-0000-0000-0000A0530000}"/>
    <cellStyle name="Heading 3 2 7 2 2 5 2 2" xfId="21440" xr:uid="{00000000-0005-0000-0000-0000A1530000}"/>
    <cellStyle name="Heading 3 2 7 2 2 5 3" xfId="21441" xr:uid="{00000000-0005-0000-0000-0000A2530000}"/>
    <cellStyle name="Heading 3 2 7 2 2 5 3 2" xfId="21442" xr:uid="{00000000-0005-0000-0000-0000A3530000}"/>
    <cellStyle name="Heading 3 2 7 2 2 5 4" xfId="21443" xr:uid="{00000000-0005-0000-0000-0000A4530000}"/>
    <cellStyle name="Heading 3 2 7 2 2 5 5" xfId="21444" xr:uid="{00000000-0005-0000-0000-0000A5530000}"/>
    <cellStyle name="Heading 3 2 7 2 2 5 6" xfId="21445" xr:uid="{00000000-0005-0000-0000-0000A6530000}"/>
    <cellStyle name="Heading 3 2 7 2 2 6" xfId="21446" xr:uid="{00000000-0005-0000-0000-0000A7530000}"/>
    <cellStyle name="Heading 3 2 7 2 2 6 2" xfId="21447" xr:uid="{00000000-0005-0000-0000-0000A8530000}"/>
    <cellStyle name="Heading 3 2 7 2 3" xfId="21448" xr:uid="{00000000-0005-0000-0000-0000A9530000}"/>
    <cellStyle name="Heading 3 2 7 2 3 2" xfId="21449" xr:uid="{00000000-0005-0000-0000-0000AA530000}"/>
    <cellStyle name="Heading 3 2 7 2 3 2 2" xfId="21450" xr:uid="{00000000-0005-0000-0000-0000AB530000}"/>
    <cellStyle name="Heading 3 2 7 2 3 2 2 2" xfId="21451" xr:uid="{00000000-0005-0000-0000-0000AC530000}"/>
    <cellStyle name="Heading 3 2 7 2 3 2 2 2 2" xfId="21452" xr:uid="{00000000-0005-0000-0000-0000AD530000}"/>
    <cellStyle name="Heading 3 2 7 2 3 2 2 3" xfId="21453" xr:uid="{00000000-0005-0000-0000-0000AE530000}"/>
    <cellStyle name="Heading 3 2 7 2 3 2 2 3 2" xfId="21454" xr:uid="{00000000-0005-0000-0000-0000AF530000}"/>
    <cellStyle name="Heading 3 2 7 2 3 2 2 4" xfId="21455" xr:uid="{00000000-0005-0000-0000-0000B0530000}"/>
    <cellStyle name="Heading 3 2 7 2 3 2 2 4 2" xfId="21456" xr:uid="{00000000-0005-0000-0000-0000B1530000}"/>
    <cellStyle name="Heading 3 2 7 2 3 2 2 5" xfId="21457" xr:uid="{00000000-0005-0000-0000-0000B2530000}"/>
    <cellStyle name="Heading 3 2 7 2 3 2 2 6" xfId="21458" xr:uid="{00000000-0005-0000-0000-0000B3530000}"/>
    <cellStyle name="Heading 3 2 7 2 3 2 2 7" xfId="21459" xr:uid="{00000000-0005-0000-0000-0000B4530000}"/>
    <cellStyle name="Heading 3 2 7 2 3 2 3" xfId="21460" xr:uid="{00000000-0005-0000-0000-0000B5530000}"/>
    <cellStyle name="Heading 3 2 7 2 3 2 3 2" xfId="21461" xr:uid="{00000000-0005-0000-0000-0000B6530000}"/>
    <cellStyle name="Heading 3 2 7 2 3 2 3 2 2" xfId="21462" xr:uid="{00000000-0005-0000-0000-0000B7530000}"/>
    <cellStyle name="Heading 3 2 7 2 3 2 3 3" xfId="21463" xr:uid="{00000000-0005-0000-0000-0000B8530000}"/>
    <cellStyle name="Heading 3 2 7 2 3 2 3 3 2" xfId="21464" xr:uid="{00000000-0005-0000-0000-0000B9530000}"/>
    <cellStyle name="Heading 3 2 7 2 3 2 3 4" xfId="21465" xr:uid="{00000000-0005-0000-0000-0000BA530000}"/>
    <cellStyle name="Heading 3 2 7 2 3 2 3 4 2" xfId="21466" xr:uid="{00000000-0005-0000-0000-0000BB530000}"/>
    <cellStyle name="Heading 3 2 7 2 3 2 3 5" xfId="21467" xr:uid="{00000000-0005-0000-0000-0000BC530000}"/>
    <cellStyle name="Heading 3 2 7 2 3 2 3 6" xfId="21468" xr:uid="{00000000-0005-0000-0000-0000BD530000}"/>
    <cellStyle name="Heading 3 2 7 2 3 2 3 7" xfId="21469" xr:uid="{00000000-0005-0000-0000-0000BE530000}"/>
    <cellStyle name="Heading 3 2 7 2 3 2 4" xfId="21470" xr:uid="{00000000-0005-0000-0000-0000BF530000}"/>
    <cellStyle name="Heading 3 2 7 2 3 2 4 2" xfId="21471" xr:uid="{00000000-0005-0000-0000-0000C0530000}"/>
    <cellStyle name="Heading 3 2 7 2 3 2 4 2 2" xfId="21472" xr:uid="{00000000-0005-0000-0000-0000C1530000}"/>
    <cellStyle name="Heading 3 2 7 2 3 2 4 3" xfId="21473" xr:uid="{00000000-0005-0000-0000-0000C2530000}"/>
    <cellStyle name="Heading 3 2 7 2 3 2 4 3 2" xfId="21474" xr:uid="{00000000-0005-0000-0000-0000C3530000}"/>
    <cellStyle name="Heading 3 2 7 2 3 2 4 4" xfId="21475" xr:uid="{00000000-0005-0000-0000-0000C4530000}"/>
    <cellStyle name="Heading 3 2 7 2 3 2 4 5" xfId="21476" xr:uid="{00000000-0005-0000-0000-0000C5530000}"/>
    <cellStyle name="Heading 3 2 7 2 3 2 4 6" xfId="21477" xr:uid="{00000000-0005-0000-0000-0000C6530000}"/>
    <cellStyle name="Heading 3 2 7 2 3 2 5" xfId="21478" xr:uid="{00000000-0005-0000-0000-0000C7530000}"/>
    <cellStyle name="Heading 3 2 7 2 3 2 5 2" xfId="21479" xr:uid="{00000000-0005-0000-0000-0000C8530000}"/>
    <cellStyle name="Heading 3 2 7 2 3 3" xfId="21480" xr:uid="{00000000-0005-0000-0000-0000C9530000}"/>
    <cellStyle name="Heading 3 2 7 2 3 3 2" xfId="21481" xr:uid="{00000000-0005-0000-0000-0000CA530000}"/>
    <cellStyle name="Heading 3 2 7 2 3 3 2 2" xfId="21482" xr:uid="{00000000-0005-0000-0000-0000CB530000}"/>
    <cellStyle name="Heading 3 2 7 2 3 3 3" xfId="21483" xr:uid="{00000000-0005-0000-0000-0000CC530000}"/>
    <cellStyle name="Heading 3 2 7 2 3 3 3 2" xfId="21484" xr:uid="{00000000-0005-0000-0000-0000CD530000}"/>
    <cellStyle name="Heading 3 2 7 2 3 3 4" xfId="21485" xr:uid="{00000000-0005-0000-0000-0000CE530000}"/>
    <cellStyle name="Heading 3 2 7 2 3 3 4 2" xfId="21486" xr:uid="{00000000-0005-0000-0000-0000CF530000}"/>
    <cellStyle name="Heading 3 2 7 2 3 3 5" xfId="21487" xr:uid="{00000000-0005-0000-0000-0000D0530000}"/>
    <cellStyle name="Heading 3 2 7 2 3 3 6" xfId="21488" xr:uid="{00000000-0005-0000-0000-0000D1530000}"/>
    <cellStyle name="Heading 3 2 7 2 3 3 7" xfId="21489" xr:uid="{00000000-0005-0000-0000-0000D2530000}"/>
    <cellStyle name="Heading 3 2 7 2 3 4" xfId="21490" xr:uid="{00000000-0005-0000-0000-0000D3530000}"/>
    <cellStyle name="Heading 3 2 7 2 3 4 2" xfId="21491" xr:uid="{00000000-0005-0000-0000-0000D4530000}"/>
    <cellStyle name="Heading 3 2 7 2 3 4 2 2" xfId="21492" xr:uid="{00000000-0005-0000-0000-0000D5530000}"/>
    <cellStyle name="Heading 3 2 7 2 3 4 3" xfId="21493" xr:uid="{00000000-0005-0000-0000-0000D6530000}"/>
    <cellStyle name="Heading 3 2 7 2 3 4 3 2" xfId="21494" xr:uid="{00000000-0005-0000-0000-0000D7530000}"/>
    <cellStyle name="Heading 3 2 7 2 3 4 4" xfId="21495" xr:uid="{00000000-0005-0000-0000-0000D8530000}"/>
    <cellStyle name="Heading 3 2 7 2 3 4 4 2" xfId="21496" xr:uid="{00000000-0005-0000-0000-0000D9530000}"/>
    <cellStyle name="Heading 3 2 7 2 3 4 5" xfId="21497" xr:uid="{00000000-0005-0000-0000-0000DA530000}"/>
    <cellStyle name="Heading 3 2 7 2 3 4 6" xfId="21498" xr:uid="{00000000-0005-0000-0000-0000DB530000}"/>
    <cellStyle name="Heading 3 2 7 2 3 4 7" xfId="21499" xr:uid="{00000000-0005-0000-0000-0000DC530000}"/>
    <cellStyle name="Heading 3 2 7 2 3 5" xfId="21500" xr:uid="{00000000-0005-0000-0000-0000DD530000}"/>
    <cellStyle name="Heading 3 2 7 2 3 5 2" xfId="21501" xr:uid="{00000000-0005-0000-0000-0000DE530000}"/>
    <cellStyle name="Heading 3 2 7 2 3 5 2 2" xfId="21502" xr:uid="{00000000-0005-0000-0000-0000DF530000}"/>
    <cellStyle name="Heading 3 2 7 2 3 5 3" xfId="21503" xr:uid="{00000000-0005-0000-0000-0000E0530000}"/>
    <cellStyle name="Heading 3 2 7 2 3 5 3 2" xfId="21504" xr:uid="{00000000-0005-0000-0000-0000E1530000}"/>
    <cellStyle name="Heading 3 2 7 2 3 5 4" xfId="21505" xr:uid="{00000000-0005-0000-0000-0000E2530000}"/>
    <cellStyle name="Heading 3 2 7 2 3 5 5" xfId="21506" xr:uid="{00000000-0005-0000-0000-0000E3530000}"/>
    <cellStyle name="Heading 3 2 7 2 3 5 6" xfId="21507" xr:uid="{00000000-0005-0000-0000-0000E4530000}"/>
    <cellStyle name="Heading 3 2 7 2 3 6" xfId="21508" xr:uid="{00000000-0005-0000-0000-0000E5530000}"/>
    <cellStyle name="Heading 3 2 7 2 3 6 2" xfId="21509" xr:uid="{00000000-0005-0000-0000-0000E6530000}"/>
    <cellStyle name="Heading 3 2 7 2 4" xfId="21510" xr:uid="{00000000-0005-0000-0000-0000E7530000}"/>
    <cellStyle name="Heading 3 2 7 2 4 2" xfId="21511" xr:uid="{00000000-0005-0000-0000-0000E8530000}"/>
    <cellStyle name="Heading 3 2 7 2 4 2 2" xfId="21512" xr:uid="{00000000-0005-0000-0000-0000E9530000}"/>
    <cellStyle name="Heading 3 2 7 2 4 2 2 2" xfId="21513" xr:uid="{00000000-0005-0000-0000-0000EA530000}"/>
    <cellStyle name="Heading 3 2 7 2 4 2 2 2 2" xfId="21514" xr:uid="{00000000-0005-0000-0000-0000EB530000}"/>
    <cellStyle name="Heading 3 2 7 2 4 2 2 3" xfId="21515" xr:uid="{00000000-0005-0000-0000-0000EC530000}"/>
    <cellStyle name="Heading 3 2 7 2 4 2 2 3 2" xfId="21516" xr:uid="{00000000-0005-0000-0000-0000ED530000}"/>
    <cellStyle name="Heading 3 2 7 2 4 2 2 4" xfId="21517" xr:uid="{00000000-0005-0000-0000-0000EE530000}"/>
    <cellStyle name="Heading 3 2 7 2 4 2 2 4 2" xfId="21518" xr:uid="{00000000-0005-0000-0000-0000EF530000}"/>
    <cellStyle name="Heading 3 2 7 2 4 2 2 5" xfId="21519" xr:uid="{00000000-0005-0000-0000-0000F0530000}"/>
    <cellStyle name="Heading 3 2 7 2 4 2 2 6" xfId="21520" xr:uid="{00000000-0005-0000-0000-0000F1530000}"/>
    <cellStyle name="Heading 3 2 7 2 4 2 2 7" xfId="21521" xr:uid="{00000000-0005-0000-0000-0000F2530000}"/>
    <cellStyle name="Heading 3 2 7 2 4 2 3" xfId="21522" xr:uid="{00000000-0005-0000-0000-0000F3530000}"/>
    <cellStyle name="Heading 3 2 7 2 4 2 3 2" xfId="21523" xr:uid="{00000000-0005-0000-0000-0000F4530000}"/>
    <cellStyle name="Heading 3 2 7 2 4 2 3 2 2" xfId="21524" xr:uid="{00000000-0005-0000-0000-0000F5530000}"/>
    <cellStyle name="Heading 3 2 7 2 4 2 3 3" xfId="21525" xr:uid="{00000000-0005-0000-0000-0000F6530000}"/>
    <cellStyle name="Heading 3 2 7 2 4 2 3 3 2" xfId="21526" xr:uid="{00000000-0005-0000-0000-0000F7530000}"/>
    <cellStyle name="Heading 3 2 7 2 4 2 3 4" xfId="21527" xr:uid="{00000000-0005-0000-0000-0000F8530000}"/>
    <cellStyle name="Heading 3 2 7 2 4 2 3 4 2" xfId="21528" xr:uid="{00000000-0005-0000-0000-0000F9530000}"/>
    <cellStyle name="Heading 3 2 7 2 4 2 3 5" xfId="21529" xr:uid="{00000000-0005-0000-0000-0000FA530000}"/>
    <cellStyle name="Heading 3 2 7 2 4 2 3 6" xfId="21530" xr:uid="{00000000-0005-0000-0000-0000FB530000}"/>
    <cellStyle name="Heading 3 2 7 2 4 2 3 7" xfId="21531" xr:uid="{00000000-0005-0000-0000-0000FC530000}"/>
    <cellStyle name="Heading 3 2 7 2 4 2 4" xfId="21532" xr:uid="{00000000-0005-0000-0000-0000FD530000}"/>
    <cellStyle name="Heading 3 2 7 2 4 2 4 2" xfId="21533" xr:uid="{00000000-0005-0000-0000-0000FE530000}"/>
    <cellStyle name="Heading 3 2 7 2 4 2 4 2 2" xfId="21534" xr:uid="{00000000-0005-0000-0000-0000FF530000}"/>
    <cellStyle name="Heading 3 2 7 2 4 2 4 3" xfId="21535" xr:uid="{00000000-0005-0000-0000-000000540000}"/>
    <cellStyle name="Heading 3 2 7 2 4 2 4 3 2" xfId="21536" xr:uid="{00000000-0005-0000-0000-000001540000}"/>
    <cellStyle name="Heading 3 2 7 2 4 2 4 4" xfId="21537" xr:uid="{00000000-0005-0000-0000-000002540000}"/>
    <cellStyle name="Heading 3 2 7 2 4 2 4 5" xfId="21538" xr:uid="{00000000-0005-0000-0000-000003540000}"/>
    <cellStyle name="Heading 3 2 7 2 4 2 4 6" xfId="21539" xr:uid="{00000000-0005-0000-0000-000004540000}"/>
    <cellStyle name="Heading 3 2 7 2 4 2 5" xfId="21540" xr:uid="{00000000-0005-0000-0000-000005540000}"/>
    <cellStyle name="Heading 3 2 7 2 4 2 5 2" xfId="21541" xr:uid="{00000000-0005-0000-0000-000006540000}"/>
    <cellStyle name="Heading 3 2 7 2 4 3" xfId="21542" xr:uid="{00000000-0005-0000-0000-000007540000}"/>
    <cellStyle name="Heading 3 2 7 2 4 3 2" xfId="21543" xr:uid="{00000000-0005-0000-0000-000008540000}"/>
    <cellStyle name="Heading 3 2 7 2 4 3 2 2" xfId="21544" xr:uid="{00000000-0005-0000-0000-000009540000}"/>
    <cellStyle name="Heading 3 2 7 2 4 3 3" xfId="21545" xr:uid="{00000000-0005-0000-0000-00000A540000}"/>
    <cellStyle name="Heading 3 2 7 2 4 3 3 2" xfId="21546" xr:uid="{00000000-0005-0000-0000-00000B540000}"/>
    <cellStyle name="Heading 3 2 7 2 4 3 4" xfId="21547" xr:uid="{00000000-0005-0000-0000-00000C540000}"/>
    <cellStyle name="Heading 3 2 7 2 4 3 4 2" xfId="21548" xr:uid="{00000000-0005-0000-0000-00000D540000}"/>
    <cellStyle name="Heading 3 2 7 2 4 3 5" xfId="21549" xr:uid="{00000000-0005-0000-0000-00000E540000}"/>
    <cellStyle name="Heading 3 2 7 2 4 3 6" xfId="21550" xr:uid="{00000000-0005-0000-0000-00000F540000}"/>
    <cellStyle name="Heading 3 2 7 2 4 3 7" xfId="21551" xr:uid="{00000000-0005-0000-0000-000010540000}"/>
    <cellStyle name="Heading 3 2 7 2 4 4" xfId="21552" xr:uid="{00000000-0005-0000-0000-000011540000}"/>
    <cellStyle name="Heading 3 2 7 2 4 4 2" xfId="21553" xr:uid="{00000000-0005-0000-0000-000012540000}"/>
    <cellStyle name="Heading 3 2 7 2 4 4 2 2" xfId="21554" xr:uid="{00000000-0005-0000-0000-000013540000}"/>
    <cellStyle name="Heading 3 2 7 2 4 4 3" xfId="21555" xr:uid="{00000000-0005-0000-0000-000014540000}"/>
    <cellStyle name="Heading 3 2 7 2 4 4 3 2" xfId="21556" xr:uid="{00000000-0005-0000-0000-000015540000}"/>
    <cellStyle name="Heading 3 2 7 2 4 4 4" xfId="21557" xr:uid="{00000000-0005-0000-0000-000016540000}"/>
    <cellStyle name="Heading 3 2 7 2 4 4 4 2" xfId="21558" xr:uid="{00000000-0005-0000-0000-000017540000}"/>
    <cellStyle name="Heading 3 2 7 2 4 4 5" xfId="21559" xr:uid="{00000000-0005-0000-0000-000018540000}"/>
    <cellStyle name="Heading 3 2 7 2 4 4 6" xfId="21560" xr:uid="{00000000-0005-0000-0000-000019540000}"/>
    <cellStyle name="Heading 3 2 7 2 4 4 7" xfId="21561" xr:uid="{00000000-0005-0000-0000-00001A540000}"/>
    <cellStyle name="Heading 3 2 7 2 4 5" xfId="21562" xr:uid="{00000000-0005-0000-0000-00001B540000}"/>
    <cellStyle name="Heading 3 2 7 2 4 5 2" xfId="21563" xr:uid="{00000000-0005-0000-0000-00001C540000}"/>
    <cellStyle name="Heading 3 2 7 2 4 5 2 2" xfId="21564" xr:uid="{00000000-0005-0000-0000-00001D540000}"/>
    <cellStyle name="Heading 3 2 7 2 4 5 3" xfId="21565" xr:uid="{00000000-0005-0000-0000-00001E540000}"/>
    <cellStyle name="Heading 3 2 7 2 4 5 3 2" xfId="21566" xr:uid="{00000000-0005-0000-0000-00001F540000}"/>
    <cellStyle name="Heading 3 2 7 2 4 5 4" xfId="21567" xr:uid="{00000000-0005-0000-0000-000020540000}"/>
    <cellStyle name="Heading 3 2 7 2 4 5 5" xfId="21568" xr:uid="{00000000-0005-0000-0000-000021540000}"/>
    <cellStyle name="Heading 3 2 7 2 4 5 6" xfId="21569" xr:uid="{00000000-0005-0000-0000-000022540000}"/>
    <cellStyle name="Heading 3 2 7 2 4 6" xfId="21570" xr:uid="{00000000-0005-0000-0000-000023540000}"/>
    <cellStyle name="Heading 3 2 7 2 4 6 2" xfId="21571" xr:uid="{00000000-0005-0000-0000-000024540000}"/>
    <cellStyle name="Heading 3 2 7 2 5" xfId="21572" xr:uid="{00000000-0005-0000-0000-000025540000}"/>
    <cellStyle name="Heading 3 2 7 2 5 2" xfId="21573" xr:uid="{00000000-0005-0000-0000-000026540000}"/>
    <cellStyle name="Heading 3 2 7 2 5 2 2" xfId="21574" xr:uid="{00000000-0005-0000-0000-000027540000}"/>
    <cellStyle name="Heading 3 2 7 2 5 2 2 2" xfId="21575" xr:uid="{00000000-0005-0000-0000-000028540000}"/>
    <cellStyle name="Heading 3 2 7 2 5 2 2 2 2" xfId="21576" xr:uid="{00000000-0005-0000-0000-000029540000}"/>
    <cellStyle name="Heading 3 2 7 2 5 2 2 3" xfId="21577" xr:uid="{00000000-0005-0000-0000-00002A540000}"/>
    <cellStyle name="Heading 3 2 7 2 5 2 2 3 2" xfId="21578" xr:uid="{00000000-0005-0000-0000-00002B540000}"/>
    <cellStyle name="Heading 3 2 7 2 5 2 2 4" xfId="21579" xr:uid="{00000000-0005-0000-0000-00002C540000}"/>
    <cellStyle name="Heading 3 2 7 2 5 2 2 4 2" xfId="21580" xr:uid="{00000000-0005-0000-0000-00002D540000}"/>
    <cellStyle name="Heading 3 2 7 2 5 2 2 5" xfId="21581" xr:uid="{00000000-0005-0000-0000-00002E540000}"/>
    <cellStyle name="Heading 3 2 7 2 5 2 2 6" xfId="21582" xr:uid="{00000000-0005-0000-0000-00002F540000}"/>
    <cellStyle name="Heading 3 2 7 2 5 2 2 7" xfId="21583" xr:uid="{00000000-0005-0000-0000-000030540000}"/>
    <cellStyle name="Heading 3 2 7 2 5 2 3" xfId="21584" xr:uid="{00000000-0005-0000-0000-000031540000}"/>
    <cellStyle name="Heading 3 2 7 2 5 2 3 2" xfId="21585" xr:uid="{00000000-0005-0000-0000-000032540000}"/>
    <cellStyle name="Heading 3 2 7 2 5 2 3 2 2" xfId="21586" xr:uid="{00000000-0005-0000-0000-000033540000}"/>
    <cellStyle name="Heading 3 2 7 2 5 2 3 3" xfId="21587" xr:uid="{00000000-0005-0000-0000-000034540000}"/>
    <cellStyle name="Heading 3 2 7 2 5 2 3 3 2" xfId="21588" xr:uid="{00000000-0005-0000-0000-000035540000}"/>
    <cellStyle name="Heading 3 2 7 2 5 2 3 4" xfId="21589" xr:uid="{00000000-0005-0000-0000-000036540000}"/>
    <cellStyle name="Heading 3 2 7 2 5 2 3 4 2" xfId="21590" xr:uid="{00000000-0005-0000-0000-000037540000}"/>
    <cellStyle name="Heading 3 2 7 2 5 2 3 5" xfId="21591" xr:uid="{00000000-0005-0000-0000-000038540000}"/>
    <cellStyle name="Heading 3 2 7 2 5 2 3 6" xfId="21592" xr:uid="{00000000-0005-0000-0000-000039540000}"/>
    <cellStyle name="Heading 3 2 7 2 5 2 3 7" xfId="21593" xr:uid="{00000000-0005-0000-0000-00003A540000}"/>
    <cellStyle name="Heading 3 2 7 2 5 2 4" xfId="21594" xr:uid="{00000000-0005-0000-0000-00003B540000}"/>
    <cellStyle name="Heading 3 2 7 2 5 2 4 2" xfId="21595" xr:uid="{00000000-0005-0000-0000-00003C540000}"/>
    <cellStyle name="Heading 3 2 7 2 5 2 4 2 2" xfId="21596" xr:uid="{00000000-0005-0000-0000-00003D540000}"/>
    <cellStyle name="Heading 3 2 7 2 5 2 4 3" xfId="21597" xr:uid="{00000000-0005-0000-0000-00003E540000}"/>
    <cellStyle name="Heading 3 2 7 2 5 2 4 3 2" xfId="21598" xr:uid="{00000000-0005-0000-0000-00003F540000}"/>
    <cellStyle name="Heading 3 2 7 2 5 2 4 4" xfId="21599" xr:uid="{00000000-0005-0000-0000-000040540000}"/>
    <cellStyle name="Heading 3 2 7 2 5 2 4 5" xfId="21600" xr:uid="{00000000-0005-0000-0000-000041540000}"/>
    <cellStyle name="Heading 3 2 7 2 5 2 4 6" xfId="21601" xr:uid="{00000000-0005-0000-0000-000042540000}"/>
    <cellStyle name="Heading 3 2 7 2 5 2 5" xfId="21602" xr:uid="{00000000-0005-0000-0000-000043540000}"/>
    <cellStyle name="Heading 3 2 7 2 5 2 5 2" xfId="21603" xr:uid="{00000000-0005-0000-0000-000044540000}"/>
    <cellStyle name="Heading 3 2 7 2 5 3" xfId="21604" xr:uid="{00000000-0005-0000-0000-000045540000}"/>
    <cellStyle name="Heading 3 2 7 2 5 3 2" xfId="21605" xr:uid="{00000000-0005-0000-0000-000046540000}"/>
    <cellStyle name="Heading 3 2 7 2 5 3 2 2" xfId="21606" xr:uid="{00000000-0005-0000-0000-000047540000}"/>
    <cellStyle name="Heading 3 2 7 2 5 3 3" xfId="21607" xr:uid="{00000000-0005-0000-0000-000048540000}"/>
    <cellStyle name="Heading 3 2 7 2 5 3 3 2" xfId="21608" xr:uid="{00000000-0005-0000-0000-000049540000}"/>
    <cellStyle name="Heading 3 2 7 2 5 3 4" xfId="21609" xr:uid="{00000000-0005-0000-0000-00004A540000}"/>
    <cellStyle name="Heading 3 2 7 2 5 3 4 2" xfId="21610" xr:uid="{00000000-0005-0000-0000-00004B540000}"/>
    <cellStyle name="Heading 3 2 7 2 5 3 5" xfId="21611" xr:uid="{00000000-0005-0000-0000-00004C540000}"/>
    <cellStyle name="Heading 3 2 7 2 5 3 6" xfId="21612" xr:uid="{00000000-0005-0000-0000-00004D540000}"/>
    <cellStyle name="Heading 3 2 7 2 5 3 7" xfId="21613" xr:uid="{00000000-0005-0000-0000-00004E540000}"/>
    <cellStyle name="Heading 3 2 7 2 5 4" xfId="21614" xr:uid="{00000000-0005-0000-0000-00004F540000}"/>
    <cellStyle name="Heading 3 2 7 2 5 4 2" xfId="21615" xr:uid="{00000000-0005-0000-0000-000050540000}"/>
    <cellStyle name="Heading 3 2 7 2 5 4 2 2" xfId="21616" xr:uid="{00000000-0005-0000-0000-000051540000}"/>
    <cellStyle name="Heading 3 2 7 2 5 4 3" xfId="21617" xr:uid="{00000000-0005-0000-0000-000052540000}"/>
    <cellStyle name="Heading 3 2 7 2 5 4 3 2" xfId="21618" xr:uid="{00000000-0005-0000-0000-000053540000}"/>
    <cellStyle name="Heading 3 2 7 2 5 4 4" xfId="21619" xr:uid="{00000000-0005-0000-0000-000054540000}"/>
    <cellStyle name="Heading 3 2 7 2 5 4 4 2" xfId="21620" xr:uid="{00000000-0005-0000-0000-000055540000}"/>
    <cellStyle name="Heading 3 2 7 2 5 4 5" xfId="21621" xr:uid="{00000000-0005-0000-0000-000056540000}"/>
    <cellStyle name="Heading 3 2 7 2 5 4 6" xfId="21622" xr:uid="{00000000-0005-0000-0000-000057540000}"/>
    <cellStyle name="Heading 3 2 7 2 5 4 7" xfId="21623" xr:uid="{00000000-0005-0000-0000-000058540000}"/>
    <cellStyle name="Heading 3 2 7 2 5 5" xfId="21624" xr:uid="{00000000-0005-0000-0000-000059540000}"/>
    <cellStyle name="Heading 3 2 7 2 5 5 2" xfId="21625" xr:uid="{00000000-0005-0000-0000-00005A540000}"/>
    <cellStyle name="Heading 3 2 7 2 5 5 2 2" xfId="21626" xr:uid="{00000000-0005-0000-0000-00005B540000}"/>
    <cellStyle name="Heading 3 2 7 2 5 5 3" xfId="21627" xr:uid="{00000000-0005-0000-0000-00005C540000}"/>
    <cellStyle name="Heading 3 2 7 2 5 5 3 2" xfId="21628" xr:uid="{00000000-0005-0000-0000-00005D540000}"/>
    <cellStyle name="Heading 3 2 7 2 5 5 4" xfId="21629" xr:uid="{00000000-0005-0000-0000-00005E540000}"/>
    <cellStyle name="Heading 3 2 7 2 5 5 5" xfId="21630" xr:uid="{00000000-0005-0000-0000-00005F540000}"/>
    <cellStyle name="Heading 3 2 7 2 5 5 6" xfId="21631" xr:uid="{00000000-0005-0000-0000-000060540000}"/>
    <cellStyle name="Heading 3 2 7 2 5 6" xfId="21632" xr:uid="{00000000-0005-0000-0000-000061540000}"/>
    <cellStyle name="Heading 3 2 7 2 5 6 2" xfId="21633" xr:uid="{00000000-0005-0000-0000-000062540000}"/>
    <cellStyle name="Heading 3 2 7 2 6" xfId="21634" xr:uid="{00000000-0005-0000-0000-000063540000}"/>
    <cellStyle name="Heading 3 2 7 2 6 2" xfId="21635" xr:uid="{00000000-0005-0000-0000-000064540000}"/>
    <cellStyle name="Heading 3 2 7 2 6 2 2" xfId="21636" xr:uid="{00000000-0005-0000-0000-000065540000}"/>
    <cellStyle name="Heading 3 2 7 2 6 2 2 2" xfId="21637" xr:uid="{00000000-0005-0000-0000-000066540000}"/>
    <cellStyle name="Heading 3 2 7 2 6 2 2 2 2" xfId="21638" xr:uid="{00000000-0005-0000-0000-000067540000}"/>
    <cellStyle name="Heading 3 2 7 2 6 2 2 3" xfId="21639" xr:uid="{00000000-0005-0000-0000-000068540000}"/>
    <cellStyle name="Heading 3 2 7 2 6 2 2 3 2" xfId="21640" xr:uid="{00000000-0005-0000-0000-000069540000}"/>
    <cellStyle name="Heading 3 2 7 2 6 2 2 4" xfId="21641" xr:uid="{00000000-0005-0000-0000-00006A540000}"/>
    <cellStyle name="Heading 3 2 7 2 6 2 2 4 2" xfId="21642" xr:uid="{00000000-0005-0000-0000-00006B540000}"/>
    <cellStyle name="Heading 3 2 7 2 6 2 2 5" xfId="21643" xr:uid="{00000000-0005-0000-0000-00006C540000}"/>
    <cellStyle name="Heading 3 2 7 2 6 2 2 6" xfId="21644" xr:uid="{00000000-0005-0000-0000-00006D540000}"/>
    <cellStyle name="Heading 3 2 7 2 6 2 2 7" xfId="21645" xr:uid="{00000000-0005-0000-0000-00006E540000}"/>
    <cellStyle name="Heading 3 2 7 2 6 2 3" xfId="21646" xr:uid="{00000000-0005-0000-0000-00006F540000}"/>
    <cellStyle name="Heading 3 2 7 2 6 2 3 2" xfId="21647" xr:uid="{00000000-0005-0000-0000-000070540000}"/>
    <cellStyle name="Heading 3 2 7 2 6 2 3 2 2" xfId="21648" xr:uid="{00000000-0005-0000-0000-000071540000}"/>
    <cellStyle name="Heading 3 2 7 2 6 2 3 3" xfId="21649" xr:uid="{00000000-0005-0000-0000-000072540000}"/>
    <cellStyle name="Heading 3 2 7 2 6 2 3 3 2" xfId="21650" xr:uid="{00000000-0005-0000-0000-000073540000}"/>
    <cellStyle name="Heading 3 2 7 2 6 2 3 4" xfId="21651" xr:uid="{00000000-0005-0000-0000-000074540000}"/>
    <cellStyle name="Heading 3 2 7 2 6 2 3 4 2" xfId="21652" xr:uid="{00000000-0005-0000-0000-000075540000}"/>
    <cellStyle name="Heading 3 2 7 2 6 2 3 5" xfId="21653" xr:uid="{00000000-0005-0000-0000-000076540000}"/>
    <cellStyle name="Heading 3 2 7 2 6 2 3 6" xfId="21654" xr:uid="{00000000-0005-0000-0000-000077540000}"/>
    <cellStyle name="Heading 3 2 7 2 6 2 3 7" xfId="21655" xr:uid="{00000000-0005-0000-0000-000078540000}"/>
    <cellStyle name="Heading 3 2 7 2 6 2 4" xfId="21656" xr:uid="{00000000-0005-0000-0000-000079540000}"/>
    <cellStyle name="Heading 3 2 7 2 6 2 4 2" xfId="21657" xr:uid="{00000000-0005-0000-0000-00007A540000}"/>
    <cellStyle name="Heading 3 2 7 2 6 2 4 2 2" xfId="21658" xr:uid="{00000000-0005-0000-0000-00007B540000}"/>
    <cellStyle name="Heading 3 2 7 2 6 2 4 3" xfId="21659" xr:uid="{00000000-0005-0000-0000-00007C540000}"/>
    <cellStyle name="Heading 3 2 7 2 6 2 4 3 2" xfId="21660" xr:uid="{00000000-0005-0000-0000-00007D540000}"/>
    <cellStyle name="Heading 3 2 7 2 6 2 4 4" xfId="21661" xr:uid="{00000000-0005-0000-0000-00007E540000}"/>
    <cellStyle name="Heading 3 2 7 2 6 2 4 5" xfId="21662" xr:uid="{00000000-0005-0000-0000-00007F540000}"/>
    <cellStyle name="Heading 3 2 7 2 6 2 4 6" xfId="21663" xr:uid="{00000000-0005-0000-0000-000080540000}"/>
    <cellStyle name="Heading 3 2 7 2 6 2 5" xfId="21664" xr:uid="{00000000-0005-0000-0000-000081540000}"/>
    <cellStyle name="Heading 3 2 7 2 6 2 5 2" xfId="21665" xr:uid="{00000000-0005-0000-0000-000082540000}"/>
    <cellStyle name="Heading 3 2 7 2 6 3" xfId="21666" xr:uid="{00000000-0005-0000-0000-000083540000}"/>
    <cellStyle name="Heading 3 2 7 2 6 3 2" xfId="21667" xr:uid="{00000000-0005-0000-0000-000084540000}"/>
    <cellStyle name="Heading 3 2 7 2 6 3 2 2" xfId="21668" xr:uid="{00000000-0005-0000-0000-000085540000}"/>
    <cellStyle name="Heading 3 2 7 2 6 3 3" xfId="21669" xr:uid="{00000000-0005-0000-0000-000086540000}"/>
    <cellStyle name="Heading 3 2 7 2 6 3 3 2" xfId="21670" xr:uid="{00000000-0005-0000-0000-000087540000}"/>
    <cellStyle name="Heading 3 2 7 2 6 3 4" xfId="21671" xr:uid="{00000000-0005-0000-0000-000088540000}"/>
    <cellStyle name="Heading 3 2 7 2 6 3 4 2" xfId="21672" xr:uid="{00000000-0005-0000-0000-000089540000}"/>
    <cellStyle name="Heading 3 2 7 2 6 3 5" xfId="21673" xr:uid="{00000000-0005-0000-0000-00008A540000}"/>
    <cellStyle name="Heading 3 2 7 2 6 3 6" xfId="21674" xr:uid="{00000000-0005-0000-0000-00008B540000}"/>
    <cellStyle name="Heading 3 2 7 2 6 3 7" xfId="21675" xr:uid="{00000000-0005-0000-0000-00008C540000}"/>
    <cellStyle name="Heading 3 2 7 2 6 4" xfId="21676" xr:uid="{00000000-0005-0000-0000-00008D540000}"/>
    <cellStyle name="Heading 3 2 7 2 6 4 2" xfId="21677" xr:uid="{00000000-0005-0000-0000-00008E540000}"/>
    <cellStyle name="Heading 3 2 7 2 6 4 2 2" xfId="21678" xr:uid="{00000000-0005-0000-0000-00008F540000}"/>
    <cellStyle name="Heading 3 2 7 2 6 4 3" xfId="21679" xr:uid="{00000000-0005-0000-0000-000090540000}"/>
    <cellStyle name="Heading 3 2 7 2 6 4 3 2" xfId="21680" xr:uid="{00000000-0005-0000-0000-000091540000}"/>
    <cellStyle name="Heading 3 2 7 2 6 4 4" xfId="21681" xr:uid="{00000000-0005-0000-0000-000092540000}"/>
    <cellStyle name="Heading 3 2 7 2 6 4 4 2" xfId="21682" xr:uid="{00000000-0005-0000-0000-000093540000}"/>
    <cellStyle name="Heading 3 2 7 2 6 4 5" xfId="21683" xr:uid="{00000000-0005-0000-0000-000094540000}"/>
    <cellStyle name="Heading 3 2 7 2 6 4 6" xfId="21684" xr:uid="{00000000-0005-0000-0000-000095540000}"/>
    <cellStyle name="Heading 3 2 7 2 6 4 7" xfId="21685" xr:uid="{00000000-0005-0000-0000-000096540000}"/>
    <cellStyle name="Heading 3 2 7 2 6 5" xfId="21686" xr:uid="{00000000-0005-0000-0000-000097540000}"/>
    <cellStyle name="Heading 3 2 7 2 6 5 2" xfId="21687" xr:uid="{00000000-0005-0000-0000-000098540000}"/>
    <cellStyle name="Heading 3 2 7 2 6 5 2 2" xfId="21688" xr:uid="{00000000-0005-0000-0000-000099540000}"/>
    <cellStyle name="Heading 3 2 7 2 6 5 3" xfId="21689" xr:uid="{00000000-0005-0000-0000-00009A540000}"/>
    <cellStyle name="Heading 3 2 7 2 6 5 3 2" xfId="21690" xr:uid="{00000000-0005-0000-0000-00009B540000}"/>
    <cellStyle name="Heading 3 2 7 2 6 5 4" xfId="21691" xr:uid="{00000000-0005-0000-0000-00009C540000}"/>
    <cellStyle name="Heading 3 2 7 2 6 5 5" xfId="21692" xr:uid="{00000000-0005-0000-0000-00009D540000}"/>
    <cellStyle name="Heading 3 2 7 2 6 5 6" xfId="21693" xr:uid="{00000000-0005-0000-0000-00009E540000}"/>
    <cellStyle name="Heading 3 2 7 2 6 6" xfId="21694" xr:uid="{00000000-0005-0000-0000-00009F540000}"/>
    <cellStyle name="Heading 3 2 7 2 6 6 2" xfId="21695" xr:uid="{00000000-0005-0000-0000-0000A0540000}"/>
    <cellStyle name="Heading 3 2 7 2 7" xfId="21696" xr:uid="{00000000-0005-0000-0000-0000A1540000}"/>
    <cellStyle name="Heading 3 2 7 2 7 2" xfId="21697" xr:uid="{00000000-0005-0000-0000-0000A2540000}"/>
    <cellStyle name="Heading 3 2 7 2 7 2 2" xfId="21698" xr:uid="{00000000-0005-0000-0000-0000A3540000}"/>
    <cellStyle name="Heading 3 2 7 2 7 2 2 2" xfId="21699" xr:uid="{00000000-0005-0000-0000-0000A4540000}"/>
    <cellStyle name="Heading 3 2 7 2 7 2 3" xfId="21700" xr:uid="{00000000-0005-0000-0000-0000A5540000}"/>
    <cellStyle name="Heading 3 2 7 2 7 2 3 2" xfId="21701" xr:uid="{00000000-0005-0000-0000-0000A6540000}"/>
    <cellStyle name="Heading 3 2 7 2 7 2 4" xfId="21702" xr:uid="{00000000-0005-0000-0000-0000A7540000}"/>
    <cellStyle name="Heading 3 2 7 2 7 2 4 2" xfId="21703" xr:uid="{00000000-0005-0000-0000-0000A8540000}"/>
    <cellStyle name="Heading 3 2 7 2 7 2 5" xfId="21704" xr:uid="{00000000-0005-0000-0000-0000A9540000}"/>
    <cellStyle name="Heading 3 2 7 2 7 2 6" xfId="21705" xr:uid="{00000000-0005-0000-0000-0000AA540000}"/>
    <cellStyle name="Heading 3 2 7 2 7 2 7" xfId="21706" xr:uid="{00000000-0005-0000-0000-0000AB540000}"/>
    <cellStyle name="Heading 3 2 7 2 7 3" xfId="21707" xr:uid="{00000000-0005-0000-0000-0000AC540000}"/>
    <cellStyle name="Heading 3 2 7 2 7 3 2" xfId="21708" xr:uid="{00000000-0005-0000-0000-0000AD540000}"/>
    <cellStyle name="Heading 3 2 7 2 7 3 2 2" xfId="21709" xr:uid="{00000000-0005-0000-0000-0000AE540000}"/>
    <cellStyle name="Heading 3 2 7 2 7 3 3" xfId="21710" xr:uid="{00000000-0005-0000-0000-0000AF540000}"/>
    <cellStyle name="Heading 3 2 7 2 7 3 3 2" xfId="21711" xr:uid="{00000000-0005-0000-0000-0000B0540000}"/>
    <cellStyle name="Heading 3 2 7 2 7 3 4" xfId="21712" xr:uid="{00000000-0005-0000-0000-0000B1540000}"/>
    <cellStyle name="Heading 3 2 7 2 7 3 4 2" xfId="21713" xr:uid="{00000000-0005-0000-0000-0000B2540000}"/>
    <cellStyle name="Heading 3 2 7 2 7 3 5" xfId="21714" xr:uid="{00000000-0005-0000-0000-0000B3540000}"/>
    <cellStyle name="Heading 3 2 7 2 7 3 6" xfId="21715" xr:uid="{00000000-0005-0000-0000-0000B4540000}"/>
    <cellStyle name="Heading 3 2 7 2 7 3 7" xfId="21716" xr:uid="{00000000-0005-0000-0000-0000B5540000}"/>
    <cellStyle name="Heading 3 2 7 2 7 4" xfId="21717" xr:uid="{00000000-0005-0000-0000-0000B6540000}"/>
    <cellStyle name="Heading 3 2 7 2 7 4 2" xfId="21718" xr:uid="{00000000-0005-0000-0000-0000B7540000}"/>
    <cellStyle name="Heading 3 2 7 2 7 4 2 2" xfId="21719" xr:uid="{00000000-0005-0000-0000-0000B8540000}"/>
    <cellStyle name="Heading 3 2 7 2 7 4 3" xfId="21720" xr:uid="{00000000-0005-0000-0000-0000B9540000}"/>
    <cellStyle name="Heading 3 2 7 2 7 4 3 2" xfId="21721" xr:uid="{00000000-0005-0000-0000-0000BA540000}"/>
    <cellStyle name="Heading 3 2 7 2 7 4 4" xfId="21722" xr:uid="{00000000-0005-0000-0000-0000BB540000}"/>
    <cellStyle name="Heading 3 2 7 2 7 4 5" xfId="21723" xr:uid="{00000000-0005-0000-0000-0000BC540000}"/>
    <cellStyle name="Heading 3 2 7 2 7 4 6" xfId="21724" xr:uid="{00000000-0005-0000-0000-0000BD540000}"/>
    <cellStyle name="Heading 3 2 7 2 7 5" xfId="21725" xr:uid="{00000000-0005-0000-0000-0000BE540000}"/>
    <cellStyle name="Heading 3 2 7 2 7 5 2" xfId="21726" xr:uid="{00000000-0005-0000-0000-0000BF540000}"/>
    <cellStyle name="Heading 3 2 7 2 8" xfId="21727" xr:uid="{00000000-0005-0000-0000-0000C0540000}"/>
    <cellStyle name="Heading 3 2 7 2 8 2" xfId="21728" xr:uid="{00000000-0005-0000-0000-0000C1540000}"/>
    <cellStyle name="Heading 3 2 7 2 8 2 2" xfId="21729" xr:uid="{00000000-0005-0000-0000-0000C2540000}"/>
    <cellStyle name="Heading 3 2 7 2 8 3" xfId="21730" xr:uid="{00000000-0005-0000-0000-0000C3540000}"/>
    <cellStyle name="Heading 3 2 7 2 8 3 2" xfId="21731" xr:uid="{00000000-0005-0000-0000-0000C4540000}"/>
    <cellStyle name="Heading 3 2 7 2 8 4" xfId="21732" xr:uid="{00000000-0005-0000-0000-0000C5540000}"/>
    <cellStyle name="Heading 3 2 7 2 8 4 2" xfId="21733" xr:uid="{00000000-0005-0000-0000-0000C6540000}"/>
    <cellStyle name="Heading 3 2 7 2 8 5" xfId="21734" xr:uid="{00000000-0005-0000-0000-0000C7540000}"/>
    <cellStyle name="Heading 3 2 7 2 8 6" xfId="21735" xr:uid="{00000000-0005-0000-0000-0000C8540000}"/>
    <cellStyle name="Heading 3 2 7 2 8 7" xfId="21736" xr:uid="{00000000-0005-0000-0000-0000C9540000}"/>
    <cellStyle name="Heading 3 2 7 2 9" xfId="21737" xr:uid="{00000000-0005-0000-0000-0000CA540000}"/>
    <cellStyle name="Heading 3 2 7 2 9 2" xfId="21738" xr:uid="{00000000-0005-0000-0000-0000CB540000}"/>
    <cellStyle name="Heading 3 2 7 2 9 2 2" xfId="21739" xr:uid="{00000000-0005-0000-0000-0000CC540000}"/>
    <cellStyle name="Heading 3 2 7 2 9 3" xfId="21740" xr:uid="{00000000-0005-0000-0000-0000CD540000}"/>
    <cellStyle name="Heading 3 2 7 2 9 3 2" xfId="21741" xr:uid="{00000000-0005-0000-0000-0000CE540000}"/>
    <cellStyle name="Heading 3 2 7 2 9 4" xfId="21742" xr:uid="{00000000-0005-0000-0000-0000CF540000}"/>
    <cellStyle name="Heading 3 2 7 2 9 4 2" xfId="21743" xr:uid="{00000000-0005-0000-0000-0000D0540000}"/>
    <cellStyle name="Heading 3 2 7 2 9 5" xfId="21744" xr:uid="{00000000-0005-0000-0000-0000D1540000}"/>
    <cellStyle name="Heading 3 2 7 2 9 6" xfId="21745" xr:uid="{00000000-0005-0000-0000-0000D2540000}"/>
    <cellStyle name="Heading 3 2 7 2 9 7" xfId="21746" xr:uid="{00000000-0005-0000-0000-0000D3540000}"/>
    <cellStyle name="Heading 3 2 7 3" xfId="21747" xr:uid="{00000000-0005-0000-0000-0000D4540000}"/>
    <cellStyle name="Heading 3 2 7 3 10" xfId="21748" xr:uid="{00000000-0005-0000-0000-0000D5540000}"/>
    <cellStyle name="Heading 3 2 7 3 10 2" xfId="21749" xr:uid="{00000000-0005-0000-0000-0000D6540000}"/>
    <cellStyle name="Heading 3 2 7 3 10 2 2" xfId="21750" xr:uid="{00000000-0005-0000-0000-0000D7540000}"/>
    <cellStyle name="Heading 3 2 7 3 10 3" xfId="21751" xr:uid="{00000000-0005-0000-0000-0000D8540000}"/>
    <cellStyle name="Heading 3 2 7 3 10 3 2" xfId="21752" xr:uid="{00000000-0005-0000-0000-0000D9540000}"/>
    <cellStyle name="Heading 3 2 7 3 10 4" xfId="21753" xr:uid="{00000000-0005-0000-0000-0000DA540000}"/>
    <cellStyle name="Heading 3 2 7 3 10 5" xfId="21754" xr:uid="{00000000-0005-0000-0000-0000DB540000}"/>
    <cellStyle name="Heading 3 2 7 3 10 6" xfId="21755" xr:uid="{00000000-0005-0000-0000-0000DC540000}"/>
    <cellStyle name="Heading 3 2 7 3 11" xfId="21756" xr:uid="{00000000-0005-0000-0000-0000DD540000}"/>
    <cellStyle name="Heading 3 2 7 3 11 2" xfId="21757" xr:uid="{00000000-0005-0000-0000-0000DE540000}"/>
    <cellStyle name="Heading 3 2 7 3 12" xfId="21758" xr:uid="{00000000-0005-0000-0000-0000DF540000}"/>
    <cellStyle name="Heading 3 2 7 3 2" xfId="21759" xr:uid="{00000000-0005-0000-0000-0000E0540000}"/>
    <cellStyle name="Heading 3 2 7 3 2 2" xfId="21760" xr:uid="{00000000-0005-0000-0000-0000E1540000}"/>
    <cellStyle name="Heading 3 2 7 3 2 2 2" xfId="21761" xr:uid="{00000000-0005-0000-0000-0000E2540000}"/>
    <cellStyle name="Heading 3 2 7 3 2 2 2 2" xfId="21762" xr:uid="{00000000-0005-0000-0000-0000E3540000}"/>
    <cellStyle name="Heading 3 2 7 3 2 2 2 2 2" xfId="21763" xr:uid="{00000000-0005-0000-0000-0000E4540000}"/>
    <cellStyle name="Heading 3 2 7 3 2 2 2 3" xfId="21764" xr:uid="{00000000-0005-0000-0000-0000E5540000}"/>
    <cellStyle name="Heading 3 2 7 3 2 2 2 3 2" xfId="21765" xr:uid="{00000000-0005-0000-0000-0000E6540000}"/>
    <cellStyle name="Heading 3 2 7 3 2 2 2 4" xfId="21766" xr:uid="{00000000-0005-0000-0000-0000E7540000}"/>
    <cellStyle name="Heading 3 2 7 3 2 2 2 4 2" xfId="21767" xr:uid="{00000000-0005-0000-0000-0000E8540000}"/>
    <cellStyle name="Heading 3 2 7 3 2 2 2 5" xfId="21768" xr:uid="{00000000-0005-0000-0000-0000E9540000}"/>
    <cellStyle name="Heading 3 2 7 3 2 2 2 6" xfId="21769" xr:uid="{00000000-0005-0000-0000-0000EA540000}"/>
    <cellStyle name="Heading 3 2 7 3 2 2 2 7" xfId="21770" xr:uid="{00000000-0005-0000-0000-0000EB540000}"/>
    <cellStyle name="Heading 3 2 7 3 2 2 3" xfId="21771" xr:uid="{00000000-0005-0000-0000-0000EC540000}"/>
    <cellStyle name="Heading 3 2 7 3 2 2 3 2" xfId="21772" xr:uid="{00000000-0005-0000-0000-0000ED540000}"/>
    <cellStyle name="Heading 3 2 7 3 2 2 3 2 2" xfId="21773" xr:uid="{00000000-0005-0000-0000-0000EE540000}"/>
    <cellStyle name="Heading 3 2 7 3 2 2 3 3" xfId="21774" xr:uid="{00000000-0005-0000-0000-0000EF540000}"/>
    <cellStyle name="Heading 3 2 7 3 2 2 3 3 2" xfId="21775" xr:uid="{00000000-0005-0000-0000-0000F0540000}"/>
    <cellStyle name="Heading 3 2 7 3 2 2 3 4" xfId="21776" xr:uid="{00000000-0005-0000-0000-0000F1540000}"/>
    <cellStyle name="Heading 3 2 7 3 2 2 3 4 2" xfId="21777" xr:uid="{00000000-0005-0000-0000-0000F2540000}"/>
    <cellStyle name="Heading 3 2 7 3 2 2 3 5" xfId="21778" xr:uid="{00000000-0005-0000-0000-0000F3540000}"/>
    <cellStyle name="Heading 3 2 7 3 2 2 3 6" xfId="21779" xr:uid="{00000000-0005-0000-0000-0000F4540000}"/>
    <cellStyle name="Heading 3 2 7 3 2 2 3 7" xfId="21780" xr:uid="{00000000-0005-0000-0000-0000F5540000}"/>
    <cellStyle name="Heading 3 2 7 3 2 2 4" xfId="21781" xr:uid="{00000000-0005-0000-0000-0000F6540000}"/>
    <cellStyle name="Heading 3 2 7 3 2 2 4 2" xfId="21782" xr:uid="{00000000-0005-0000-0000-0000F7540000}"/>
    <cellStyle name="Heading 3 2 7 3 2 2 4 2 2" xfId="21783" xr:uid="{00000000-0005-0000-0000-0000F8540000}"/>
    <cellStyle name="Heading 3 2 7 3 2 2 4 3" xfId="21784" xr:uid="{00000000-0005-0000-0000-0000F9540000}"/>
    <cellStyle name="Heading 3 2 7 3 2 2 4 3 2" xfId="21785" xr:uid="{00000000-0005-0000-0000-0000FA540000}"/>
    <cellStyle name="Heading 3 2 7 3 2 2 4 4" xfId="21786" xr:uid="{00000000-0005-0000-0000-0000FB540000}"/>
    <cellStyle name="Heading 3 2 7 3 2 2 4 5" xfId="21787" xr:uid="{00000000-0005-0000-0000-0000FC540000}"/>
    <cellStyle name="Heading 3 2 7 3 2 2 4 6" xfId="21788" xr:uid="{00000000-0005-0000-0000-0000FD540000}"/>
    <cellStyle name="Heading 3 2 7 3 2 2 5" xfId="21789" xr:uid="{00000000-0005-0000-0000-0000FE540000}"/>
    <cellStyle name="Heading 3 2 7 3 2 2 5 2" xfId="21790" xr:uid="{00000000-0005-0000-0000-0000FF540000}"/>
    <cellStyle name="Heading 3 2 7 3 2 3" xfId="21791" xr:uid="{00000000-0005-0000-0000-000000550000}"/>
    <cellStyle name="Heading 3 2 7 3 2 3 2" xfId="21792" xr:uid="{00000000-0005-0000-0000-000001550000}"/>
    <cellStyle name="Heading 3 2 7 3 2 3 2 2" xfId="21793" xr:uid="{00000000-0005-0000-0000-000002550000}"/>
    <cellStyle name="Heading 3 2 7 3 2 3 3" xfId="21794" xr:uid="{00000000-0005-0000-0000-000003550000}"/>
    <cellStyle name="Heading 3 2 7 3 2 3 3 2" xfId="21795" xr:uid="{00000000-0005-0000-0000-000004550000}"/>
    <cellStyle name="Heading 3 2 7 3 2 3 4" xfId="21796" xr:uid="{00000000-0005-0000-0000-000005550000}"/>
    <cellStyle name="Heading 3 2 7 3 2 3 4 2" xfId="21797" xr:uid="{00000000-0005-0000-0000-000006550000}"/>
    <cellStyle name="Heading 3 2 7 3 2 3 5" xfId="21798" xr:uid="{00000000-0005-0000-0000-000007550000}"/>
    <cellStyle name="Heading 3 2 7 3 2 3 6" xfId="21799" xr:uid="{00000000-0005-0000-0000-000008550000}"/>
    <cellStyle name="Heading 3 2 7 3 2 3 7" xfId="21800" xr:uid="{00000000-0005-0000-0000-000009550000}"/>
    <cellStyle name="Heading 3 2 7 3 2 4" xfId="21801" xr:uid="{00000000-0005-0000-0000-00000A550000}"/>
    <cellStyle name="Heading 3 2 7 3 2 4 2" xfId="21802" xr:uid="{00000000-0005-0000-0000-00000B550000}"/>
    <cellStyle name="Heading 3 2 7 3 2 4 2 2" xfId="21803" xr:uid="{00000000-0005-0000-0000-00000C550000}"/>
    <cellStyle name="Heading 3 2 7 3 2 4 3" xfId="21804" xr:uid="{00000000-0005-0000-0000-00000D550000}"/>
    <cellStyle name="Heading 3 2 7 3 2 4 3 2" xfId="21805" xr:uid="{00000000-0005-0000-0000-00000E550000}"/>
    <cellStyle name="Heading 3 2 7 3 2 4 4" xfId="21806" xr:uid="{00000000-0005-0000-0000-00000F550000}"/>
    <cellStyle name="Heading 3 2 7 3 2 4 4 2" xfId="21807" xr:uid="{00000000-0005-0000-0000-000010550000}"/>
    <cellStyle name="Heading 3 2 7 3 2 4 5" xfId="21808" xr:uid="{00000000-0005-0000-0000-000011550000}"/>
    <cellStyle name="Heading 3 2 7 3 2 4 6" xfId="21809" xr:uid="{00000000-0005-0000-0000-000012550000}"/>
    <cellStyle name="Heading 3 2 7 3 2 4 7" xfId="21810" xr:uid="{00000000-0005-0000-0000-000013550000}"/>
    <cellStyle name="Heading 3 2 7 3 2 5" xfId="21811" xr:uid="{00000000-0005-0000-0000-000014550000}"/>
    <cellStyle name="Heading 3 2 7 3 2 5 2" xfId="21812" xr:uid="{00000000-0005-0000-0000-000015550000}"/>
    <cellStyle name="Heading 3 2 7 3 2 5 2 2" xfId="21813" xr:uid="{00000000-0005-0000-0000-000016550000}"/>
    <cellStyle name="Heading 3 2 7 3 2 5 3" xfId="21814" xr:uid="{00000000-0005-0000-0000-000017550000}"/>
    <cellStyle name="Heading 3 2 7 3 2 5 3 2" xfId="21815" xr:uid="{00000000-0005-0000-0000-000018550000}"/>
    <cellStyle name="Heading 3 2 7 3 2 5 4" xfId="21816" xr:uid="{00000000-0005-0000-0000-000019550000}"/>
    <cellStyle name="Heading 3 2 7 3 2 5 5" xfId="21817" xr:uid="{00000000-0005-0000-0000-00001A550000}"/>
    <cellStyle name="Heading 3 2 7 3 2 5 6" xfId="21818" xr:uid="{00000000-0005-0000-0000-00001B550000}"/>
    <cellStyle name="Heading 3 2 7 3 2 6" xfId="21819" xr:uid="{00000000-0005-0000-0000-00001C550000}"/>
    <cellStyle name="Heading 3 2 7 3 2 6 2" xfId="21820" xr:uid="{00000000-0005-0000-0000-00001D550000}"/>
    <cellStyle name="Heading 3 2 7 3 3" xfId="21821" xr:uid="{00000000-0005-0000-0000-00001E550000}"/>
    <cellStyle name="Heading 3 2 7 3 3 2" xfId="21822" xr:uid="{00000000-0005-0000-0000-00001F550000}"/>
    <cellStyle name="Heading 3 2 7 3 3 2 2" xfId="21823" xr:uid="{00000000-0005-0000-0000-000020550000}"/>
    <cellStyle name="Heading 3 2 7 3 3 2 2 2" xfId="21824" xr:uid="{00000000-0005-0000-0000-000021550000}"/>
    <cellStyle name="Heading 3 2 7 3 3 2 2 2 2" xfId="21825" xr:uid="{00000000-0005-0000-0000-000022550000}"/>
    <cellStyle name="Heading 3 2 7 3 3 2 2 3" xfId="21826" xr:uid="{00000000-0005-0000-0000-000023550000}"/>
    <cellStyle name="Heading 3 2 7 3 3 2 2 3 2" xfId="21827" xr:uid="{00000000-0005-0000-0000-000024550000}"/>
    <cellStyle name="Heading 3 2 7 3 3 2 2 4" xfId="21828" xr:uid="{00000000-0005-0000-0000-000025550000}"/>
    <cellStyle name="Heading 3 2 7 3 3 2 2 4 2" xfId="21829" xr:uid="{00000000-0005-0000-0000-000026550000}"/>
    <cellStyle name="Heading 3 2 7 3 3 2 2 5" xfId="21830" xr:uid="{00000000-0005-0000-0000-000027550000}"/>
    <cellStyle name="Heading 3 2 7 3 3 2 2 6" xfId="21831" xr:uid="{00000000-0005-0000-0000-000028550000}"/>
    <cellStyle name="Heading 3 2 7 3 3 2 2 7" xfId="21832" xr:uid="{00000000-0005-0000-0000-000029550000}"/>
    <cellStyle name="Heading 3 2 7 3 3 2 3" xfId="21833" xr:uid="{00000000-0005-0000-0000-00002A550000}"/>
    <cellStyle name="Heading 3 2 7 3 3 2 3 2" xfId="21834" xr:uid="{00000000-0005-0000-0000-00002B550000}"/>
    <cellStyle name="Heading 3 2 7 3 3 2 3 2 2" xfId="21835" xr:uid="{00000000-0005-0000-0000-00002C550000}"/>
    <cellStyle name="Heading 3 2 7 3 3 2 3 3" xfId="21836" xr:uid="{00000000-0005-0000-0000-00002D550000}"/>
    <cellStyle name="Heading 3 2 7 3 3 2 3 3 2" xfId="21837" xr:uid="{00000000-0005-0000-0000-00002E550000}"/>
    <cellStyle name="Heading 3 2 7 3 3 2 3 4" xfId="21838" xr:uid="{00000000-0005-0000-0000-00002F550000}"/>
    <cellStyle name="Heading 3 2 7 3 3 2 3 4 2" xfId="21839" xr:uid="{00000000-0005-0000-0000-000030550000}"/>
    <cellStyle name="Heading 3 2 7 3 3 2 3 5" xfId="21840" xr:uid="{00000000-0005-0000-0000-000031550000}"/>
    <cellStyle name="Heading 3 2 7 3 3 2 3 6" xfId="21841" xr:uid="{00000000-0005-0000-0000-000032550000}"/>
    <cellStyle name="Heading 3 2 7 3 3 2 3 7" xfId="21842" xr:uid="{00000000-0005-0000-0000-000033550000}"/>
    <cellStyle name="Heading 3 2 7 3 3 2 4" xfId="21843" xr:uid="{00000000-0005-0000-0000-000034550000}"/>
    <cellStyle name="Heading 3 2 7 3 3 2 4 2" xfId="21844" xr:uid="{00000000-0005-0000-0000-000035550000}"/>
    <cellStyle name="Heading 3 2 7 3 3 2 4 2 2" xfId="21845" xr:uid="{00000000-0005-0000-0000-000036550000}"/>
    <cellStyle name="Heading 3 2 7 3 3 2 4 3" xfId="21846" xr:uid="{00000000-0005-0000-0000-000037550000}"/>
    <cellStyle name="Heading 3 2 7 3 3 2 4 3 2" xfId="21847" xr:uid="{00000000-0005-0000-0000-000038550000}"/>
    <cellStyle name="Heading 3 2 7 3 3 2 4 4" xfId="21848" xr:uid="{00000000-0005-0000-0000-000039550000}"/>
    <cellStyle name="Heading 3 2 7 3 3 2 4 5" xfId="21849" xr:uid="{00000000-0005-0000-0000-00003A550000}"/>
    <cellStyle name="Heading 3 2 7 3 3 2 4 6" xfId="21850" xr:uid="{00000000-0005-0000-0000-00003B550000}"/>
    <cellStyle name="Heading 3 2 7 3 3 2 5" xfId="21851" xr:uid="{00000000-0005-0000-0000-00003C550000}"/>
    <cellStyle name="Heading 3 2 7 3 3 2 5 2" xfId="21852" xr:uid="{00000000-0005-0000-0000-00003D550000}"/>
    <cellStyle name="Heading 3 2 7 3 3 3" xfId="21853" xr:uid="{00000000-0005-0000-0000-00003E550000}"/>
    <cellStyle name="Heading 3 2 7 3 3 3 2" xfId="21854" xr:uid="{00000000-0005-0000-0000-00003F550000}"/>
    <cellStyle name="Heading 3 2 7 3 3 3 2 2" xfId="21855" xr:uid="{00000000-0005-0000-0000-000040550000}"/>
    <cellStyle name="Heading 3 2 7 3 3 3 3" xfId="21856" xr:uid="{00000000-0005-0000-0000-000041550000}"/>
    <cellStyle name="Heading 3 2 7 3 3 3 3 2" xfId="21857" xr:uid="{00000000-0005-0000-0000-000042550000}"/>
    <cellStyle name="Heading 3 2 7 3 3 3 4" xfId="21858" xr:uid="{00000000-0005-0000-0000-000043550000}"/>
    <cellStyle name="Heading 3 2 7 3 3 3 4 2" xfId="21859" xr:uid="{00000000-0005-0000-0000-000044550000}"/>
    <cellStyle name="Heading 3 2 7 3 3 3 5" xfId="21860" xr:uid="{00000000-0005-0000-0000-000045550000}"/>
    <cellStyle name="Heading 3 2 7 3 3 3 6" xfId="21861" xr:uid="{00000000-0005-0000-0000-000046550000}"/>
    <cellStyle name="Heading 3 2 7 3 3 3 7" xfId="21862" xr:uid="{00000000-0005-0000-0000-000047550000}"/>
    <cellStyle name="Heading 3 2 7 3 3 4" xfId="21863" xr:uid="{00000000-0005-0000-0000-000048550000}"/>
    <cellStyle name="Heading 3 2 7 3 3 4 2" xfId="21864" xr:uid="{00000000-0005-0000-0000-000049550000}"/>
    <cellStyle name="Heading 3 2 7 3 3 4 2 2" xfId="21865" xr:uid="{00000000-0005-0000-0000-00004A550000}"/>
    <cellStyle name="Heading 3 2 7 3 3 4 3" xfId="21866" xr:uid="{00000000-0005-0000-0000-00004B550000}"/>
    <cellStyle name="Heading 3 2 7 3 3 4 3 2" xfId="21867" xr:uid="{00000000-0005-0000-0000-00004C550000}"/>
    <cellStyle name="Heading 3 2 7 3 3 4 4" xfId="21868" xr:uid="{00000000-0005-0000-0000-00004D550000}"/>
    <cellStyle name="Heading 3 2 7 3 3 4 4 2" xfId="21869" xr:uid="{00000000-0005-0000-0000-00004E550000}"/>
    <cellStyle name="Heading 3 2 7 3 3 4 5" xfId="21870" xr:uid="{00000000-0005-0000-0000-00004F550000}"/>
    <cellStyle name="Heading 3 2 7 3 3 4 6" xfId="21871" xr:uid="{00000000-0005-0000-0000-000050550000}"/>
    <cellStyle name="Heading 3 2 7 3 3 4 7" xfId="21872" xr:uid="{00000000-0005-0000-0000-000051550000}"/>
    <cellStyle name="Heading 3 2 7 3 3 5" xfId="21873" xr:uid="{00000000-0005-0000-0000-000052550000}"/>
    <cellStyle name="Heading 3 2 7 3 3 5 2" xfId="21874" xr:uid="{00000000-0005-0000-0000-000053550000}"/>
    <cellStyle name="Heading 3 2 7 3 3 5 2 2" xfId="21875" xr:uid="{00000000-0005-0000-0000-000054550000}"/>
    <cellStyle name="Heading 3 2 7 3 3 5 3" xfId="21876" xr:uid="{00000000-0005-0000-0000-000055550000}"/>
    <cellStyle name="Heading 3 2 7 3 3 5 3 2" xfId="21877" xr:uid="{00000000-0005-0000-0000-000056550000}"/>
    <cellStyle name="Heading 3 2 7 3 3 5 4" xfId="21878" xr:uid="{00000000-0005-0000-0000-000057550000}"/>
    <cellStyle name="Heading 3 2 7 3 3 5 5" xfId="21879" xr:uid="{00000000-0005-0000-0000-000058550000}"/>
    <cellStyle name="Heading 3 2 7 3 3 5 6" xfId="21880" xr:uid="{00000000-0005-0000-0000-000059550000}"/>
    <cellStyle name="Heading 3 2 7 3 3 6" xfId="21881" xr:uid="{00000000-0005-0000-0000-00005A550000}"/>
    <cellStyle name="Heading 3 2 7 3 3 6 2" xfId="21882" xr:uid="{00000000-0005-0000-0000-00005B550000}"/>
    <cellStyle name="Heading 3 2 7 3 4" xfId="21883" xr:uid="{00000000-0005-0000-0000-00005C550000}"/>
    <cellStyle name="Heading 3 2 7 3 4 2" xfId="21884" xr:uid="{00000000-0005-0000-0000-00005D550000}"/>
    <cellStyle name="Heading 3 2 7 3 4 2 2" xfId="21885" xr:uid="{00000000-0005-0000-0000-00005E550000}"/>
    <cellStyle name="Heading 3 2 7 3 4 2 2 2" xfId="21886" xr:uid="{00000000-0005-0000-0000-00005F550000}"/>
    <cellStyle name="Heading 3 2 7 3 4 2 2 2 2" xfId="21887" xr:uid="{00000000-0005-0000-0000-000060550000}"/>
    <cellStyle name="Heading 3 2 7 3 4 2 2 3" xfId="21888" xr:uid="{00000000-0005-0000-0000-000061550000}"/>
    <cellStyle name="Heading 3 2 7 3 4 2 2 3 2" xfId="21889" xr:uid="{00000000-0005-0000-0000-000062550000}"/>
    <cellStyle name="Heading 3 2 7 3 4 2 2 4" xfId="21890" xr:uid="{00000000-0005-0000-0000-000063550000}"/>
    <cellStyle name="Heading 3 2 7 3 4 2 2 4 2" xfId="21891" xr:uid="{00000000-0005-0000-0000-000064550000}"/>
    <cellStyle name="Heading 3 2 7 3 4 2 2 5" xfId="21892" xr:uid="{00000000-0005-0000-0000-000065550000}"/>
    <cellStyle name="Heading 3 2 7 3 4 2 2 6" xfId="21893" xr:uid="{00000000-0005-0000-0000-000066550000}"/>
    <cellStyle name="Heading 3 2 7 3 4 2 2 7" xfId="21894" xr:uid="{00000000-0005-0000-0000-000067550000}"/>
    <cellStyle name="Heading 3 2 7 3 4 2 3" xfId="21895" xr:uid="{00000000-0005-0000-0000-000068550000}"/>
    <cellStyle name="Heading 3 2 7 3 4 2 3 2" xfId="21896" xr:uid="{00000000-0005-0000-0000-000069550000}"/>
    <cellStyle name="Heading 3 2 7 3 4 2 3 2 2" xfId="21897" xr:uid="{00000000-0005-0000-0000-00006A550000}"/>
    <cellStyle name="Heading 3 2 7 3 4 2 3 3" xfId="21898" xr:uid="{00000000-0005-0000-0000-00006B550000}"/>
    <cellStyle name="Heading 3 2 7 3 4 2 3 3 2" xfId="21899" xr:uid="{00000000-0005-0000-0000-00006C550000}"/>
    <cellStyle name="Heading 3 2 7 3 4 2 3 4" xfId="21900" xr:uid="{00000000-0005-0000-0000-00006D550000}"/>
    <cellStyle name="Heading 3 2 7 3 4 2 3 4 2" xfId="21901" xr:uid="{00000000-0005-0000-0000-00006E550000}"/>
    <cellStyle name="Heading 3 2 7 3 4 2 3 5" xfId="21902" xr:uid="{00000000-0005-0000-0000-00006F550000}"/>
    <cellStyle name="Heading 3 2 7 3 4 2 3 6" xfId="21903" xr:uid="{00000000-0005-0000-0000-000070550000}"/>
    <cellStyle name="Heading 3 2 7 3 4 2 3 7" xfId="21904" xr:uid="{00000000-0005-0000-0000-000071550000}"/>
    <cellStyle name="Heading 3 2 7 3 4 2 4" xfId="21905" xr:uid="{00000000-0005-0000-0000-000072550000}"/>
    <cellStyle name="Heading 3 2 7 3 4 2 4 2" xfId="21906" xr:uid="{00000000-0005-0000-0000-000073550000}"/>
    <cellStyle name="Heading 3 2 7 3 4 2 4 2 2" xfId="21907" xr:uid="{00000000-0005-0000-0000-000074550000}"/>
    <cellStyle name="Heading 3 2 7 3 4 2 4 3" xfId="21908" xr:uid="{00000000-0005-0000-0000-000075550000}"/>
    <cellStyle name="Heading 3 2 7 3 4 2 4 3 2" xfId="21909" xr:uid="{00000000-0005-0000-0000-000076550000}"/>
    <cellStyle name="Heading 3 2 7 3 4 2 4 4" xfId="21910" xr:uid="{00000000-0005-0000-0000-000077550000}"/>
    <cellStyle name="Heading 3 2 7 3 4 2 4 5" xfId="21911" xr:uid="{00000000-0005-0000-0000-000078550000}"/>
    <cellStyle name="Heading 3 2 7 3 4 2 4 6" xfId="21912" xr:uid="{00000000-0005-0000-0000-000079550000}"/>
    <cellStyle name="Heading 3 2 7 3 4 2 5" xfId="21913" xr:uid="{00000000-0005-0000-0000-00007A550000}"/>
    <cellStyle name="Heading 3 2 7 3 4 2 5 2" xfId="21914" xr:uid="{00000000-0005-0000-0000-00007B550000}"/>
    <cellStyle name="Heading 3 2 7 3 4 3" xfId="21915" xr:uid="{00000000-0005-0000-0000-00007C550000}"/>
    <cellStyle name="Heading 3 2 7 3 4 3 2" xfId="21916" xr:uid="{00000000-0005-0000-0000-00007D550000}"/>
    <cellStyle name="Heading 3 2 7 3 4 3 2 2" xfId="21917" xr:uid="{00000000-0005-0000-0000-00007E550000}"/>
    <cellStyle name="Heading 3 2 7 3 4 3 3" xfId="21918" xr:uid="{00000000-0005-0000-0000-00007F550000}"/>
    <cellStyle name="Heading 3 2 7 3 4 3 3 2" xfId="21919" xr:uid="{00000000-0005-0000-0000-000080550000}"/>
    <cellStyle name="Heading 3 2 7 3 4 3 4" xfId="21920" xr:uid="{00000000-0005-0000-0000-000081550000}"/>
    <cellStyle name="Heading 3 2 7 3 4 3 4 2" xfId="21921" xr:uid="{00000000-0005-0000-0000-000082550000}"/>
    <cellStyle name="Heading 3 2 7 3 4 3 5" xfId="21922" xr:uid="{00000000-0005-0000-0000-000083550000}"/>
    <cellStyle name="Heading 3 2 7 3 4 3 6" xfId="21923" xr:uid="{00000000-0005-0000-0000-000084550000}"/>
    <cellStyle name="Heading 3 2 7 3 4 3 7" xfId="21924" xr:uid="{00000000-0005-0000-0000-000085550000}"/>
    <cellStyle name="Heading 3 2 7 3 4 4" xfId="21925" xr:uid="{00000000-0005-0000-0000-000086550000}"/>
    <cellStyle name="Heading 3 2 7 3 4 4 2" xfId="21926" xr:uid="{00000000-0005-0000-0000-000087550000}"/>
    <cellStyle name="Heading 3 2 7 3 4 4 2 2" xfId="21927" xr:uid="{00000000-0005-0000-0000-000088550000}"/>
    <cellStyle name="Heading 3 2 7 3 4 4 3" xfId="21928" xr:uid="{00000000-0005-0000-0000-000089550000}"/>
    <cellStyle name="Heading 3 2 7 3 4 4 3 2" xfId="21929" xr:uid="{00000000-0005-0000-0000-00008A550000}"/>
    <cellStyle name="Heading 3 2 7 3 4 4 4" xfId="21930" xr:uid="{00000000-0005-0000-0000-00008B550000}"/>
    <cellStyle name="Heading 3 2 7 3 4 4 4 2" xfId="21931" xr:uid="{00000000-0005-0000-0000-00008C550000}"/>
    <cellStyle name="Heading 3 2 7 3 4 4 5" xfId="21932" xr:uid="{00000000-0005-0000-0000-00008D550000}"/>
    <cellStyle name="Heading 3 2 7 3 4 4 6" xfId="21933" xr:uid="{00000000-0005-0000-0000-00008E550000}"/>
    <cellStyle name="Heading 3 2 7 3 4 4 7" xfId="21934" xr:uid="{00000000-0005-0000-0000-00008F550000}"/>
    <cellStyle name="Heading 3 2 7 3 4 5" xfId="21935" xr:uid="{00000000-0005-0000-0000-000090550000}"/>
    <cellStyle name="Heading 3 2 7 3 4 5 2" xfId="21936" xr:uid="{00000000-0005-0000-0000-000091550000}"/>
    <cellStyle name="Heading 3 2 7 3 4 5 2 2" xfId="21937" xr:uid="{00000000-0005-0000-0000-000092550000}"/>
    <cellStyle name="Heading 3 2 7 3 4 5 3" xfId="21938" xr:uid="{00000000-0005-0000-0000-000093550000}"/>
    <cellStyle name="Heading 3 2 7 3 4 5 3 2" xfId="21939" xr:uid="{00000000-0005-0000-0000-000094550000}"/>
    <cellStyle name="Heading 3 2 7 3 4 5 4" xfId="21940" xr:uid="{00000000-0005-0000-0000-000095550000}"/>
    <cellStyle name="Heading 3 2 7 3 4 5 5" xfId="21941" xr:uid="{00000000-0005-0000-0000-000096550000}"/>
    <cellStyle name="Heading 3 2 7 3 4 5 6" xfId="21942" xr:uid="{00000000-0005-0000-0000-000097550000}"/>
    <cellStyle name="Heading 3 2 7 3 4 6" xfId="21943" xr:uid="{00000000-0005-0000-0000-000098550000}"/>
    <cellStyle name="Heading 3 2 7 3 4 6 2" xfId="21944" xr:uid="{00000000-0005-0000-0000-000099550000}"/>
    <cellStyle name="Heading 3 2 7 3 5" xfId="21945" xr:uid="{00000000-0005-0000-0000-00009A550000}"/>
    <cellStyle name="Heading 3 2 7 3 5 2" xfId="21946" xr:uid="{00000000-0005-0000-0000-00009B550000}"/>
    <cellStyle name="Heading 3 2 7 3 5 2 2" xfId="21947" xr:uid="{00000000-0005-0000-0000-00009C550000}"/>
    <cellStyle name="Heading 3 2 7 3 5 2 2 2" xfId="21948" xr:uid="{00000000-0005-0000-0000-00009D550000}"/>
    <cellStyle name="Heading 3 2 7 3 5 2 2 2 2" xfId="21949" xr:uid="{00000000-0005-0000-0000-00009E550000}"/>
    <cellStyle name="Heading 3 2 7 3 5 2 2 3" xfId="21950" xr:uid="{00000000-0005-0000-0000-00009F550000}"/>
    <cellStyle name="Heading 3 2 7 3 5 2 2 3 2" xfId="21951" xr:uid="{00000000-0005-0000-0000-0000A0550000}"/>
    <cellStyle name="Heading 3 2 7 3 5 2 2 4" xfId="21952" xr:uid="{00000000-0005-0000-0000-0000A1550000}"/>
    <cellStyle name="Heading 3 2 7 3 5 2 2 4 2" xfId="21953" xr:uid="{00000000-0005-0000-0000-0000A2550000}"/>
    <cellStyle name="Heading 3 2 7 3 5 2 2 5" xfId="21954" xr:uid="{00000000-0005-0000-0000-0000A3550000}"/>
    <cellStyle name="Heading 3 2 7 3 5 2 2 6" xfId="21955" xr:uid="{00000000-0005-0000-0000-0000A4550000}"/>
    <cellStyle name="Heading 3 2 7 3 5 2 2 7" xfId="21956" xr:uid="{00000000-0005-0000-0000-0000A5550000}"/>
    <cellStyle name="Heading 3 2 7 3 5 2 3" xfId="21957" xr:uid="{00000000-0005-0000-0000-0000A6550000}"/>
    <cellStyle name="Heading 3 2 7 3 5 2 3 2" xfId="21958" xr:uid="{00000000-0005-0000-0000-0000A7550000}"/>
    <cellStyle name="Heading 3 2 7 3 5 2 3 2 2" xfId="21959" xr:uid="{00000000-0005-0000-0000-0000A8550000}"/>
    <cellStyle name="Heading 3 2 7 3 5 2 3 3" xfId="21960" xr:uid="{00000000-0005-0000-0000-0000A9550000}"/>
    <cellStyle name="Heading 3 2 7 3 5 2 3 3 2" xfId="21961" xr:uid="{00000000-0005-0000-0000-0000AA550000}"/>
    <cellStyle name="Heading 3 2 7 3 5 2 3 4" xfId="21962" xr:uid="{00000000-0005-0000-0000-0000AB550000}"/>
    <cellStyle name="Heading 3 2 7 3 5 2 3 4 2" xfId="21963" xr:uid="{00000000-0005-0000-0000-0000AC550000}"/>
    <cellStyle name="Heading 3 2 7 3 5 2 3 5" xfId="21964" xr:uid="{00000000-0005-0000-0000-0000AD550000}"/>
    <cellStyle name="Heading 3 2 7 3 5 2 3 6" xfId="21965" xr:uid="{00000000-0005-0000-0000-0000AE550000}"/>
    <cellStyle name="Heading 3 2 7 3 5 2 3 7" xfId="21966" xr:uid="{00000000-0005-0000-0000-0000AF550000}"/>
    <cellStyle name="Heading 3 2 7 3 5 2 4" xfId="21967" xr:uid="{00000000-0005-0000-0000-0000B0550000}"/>
    <cellStyle name="Heading 3 2 7 3 5 2 4 2" xfId="21968" xr:uid="{00000000-0005-0000-0000-0000B1550000}"/>
    <cellStyle name="Heading 3 2 7 3 5 2 4 2 2" xfId="21969" xr:uid="{00000000-0005-0000-0000-0000B2550000}"/>
    <cellStyle name="Heading 3 2 7 3 5 2 4 3" xfId="21970" xr:uid="{00000000-0005-0000-0000-0000B3550000}"/>
    <cellStyle name="Heading 3 2 7 3 5 2 4 3 2" xfId="21971" xr:uid="{00000000-0005-0000-0000-0000B4550000}"/>
    <cellStyle name="Heading 3 2 7 3 5 2 4 4" xfId="21972" xr:uid="{00000000-0005-0000-0000-0000B5550000}"/>
    <cellStyle name="Heading 3 2 7 3 5 2 4 5" xfId="21973" xr:uid="{00000000-0005-0000-0000-0000B6550000}"/>
    <cellStyle name="Heading 3 2 7 3 5 2 4 6" xfId="21974" xr:uid="{00000000-0005-0000-0000-0000B7550000}"/>
    <cellStyle name="Heading 3 2 7 3 5 2 5" xfId="21975" xr:uid="{00000000-0005-0000-0000-0000B8550000}"/>
    <cellStyle name="Heading 3 2 7 3 5 2 5 2" xfId="21976" xr:uid="{00000000-0005-0000-0000-0000B9550000}"/>
    <cellStyle name="Heading 3 2 7 3 5 3" xfId="21977" xr:uid="{00000000-0005-0000-0000-0000BA550000}"/>
    <cellStyle name="Heading 3 2 7 3 5 3 2" xfId="21978" xr:uid="{00000000-0005-0000-0000-0000BB550000}"/>
    <cellStyle name="Heading 3 2 7 3 5 3 2 2" xfId="21979" xr:uid="{00000000-0005-0000-0000-0000BC550000}"/>
    <cellStyle name="Heading 3 2 7 3 5 3 3" xfId="21980" xr:uid="{00000000-0005-0000-0000-0000BD550000}"/>
    <cellStyle name="Heading 3 2 7 3 5 3 3 2" xfId="21981" xr:uid="{00000000-0005-0000-0000-0000BE550000}"/>
    <cellStyle name="Heading 3 2 7 3 5 3 4" xfId="21982" xr:uid="{00000000-0005-0000-0000-0000BF550000}"/>
    <cellStyle name="Heading 3 2 7 3 5 3 4 2" xfId="21983" xr:uid="{00000000-0005-0000-0000-0000C0550000}"/>
    <cellStyle name="Heading 3 2 7 3 5 3 5" xfId="21984" xr:uid="{00000000-0005-0000-0000-0000C1550000}"/>
    <cellStyle name="Heading 3 2 7 3 5 3 6" xfId="21985" xr:uid="{00000000-0005-0000-0000-0000C2550000}"/>
    <cellStyle name="Heading 3 2 7 3 5 3 7" xfId="21986" xr:uid="{00000000-0005-0000-0000-0000C3550000}"/>
    <cellStyle name="Heading 3 2 7 3 5 4" xfId="21987" xr:uid="{00000000-0005-0000-0000-0000C4550000}"/>
    <cellStyle name="Heading 3 2 7 3 5 4 2" xfId="21988" xr:uid="{00000000-0005-0000-0000-0000C5550000}"/>
    <cellStyle name="Heading 3 2 7 3 5 4 2 2" xfId="21989" xr:uid="{00000000-0005-0000-0000-0000C6550000}"/>
    <cellStyle name="Heading 3 2 7 3 5 4 3" xfId="21990" xr:uid="{00000000-0005-0000-0000-0000C7550000}"/>
    <cellStyle name="Heading 3 2 7 3 5 4 3 2" xfId="21991" xr:uid="{00000000-0005-0000-0000-0000C8550000}"/>
    <cellStyle name="Heading 3 2 7 3 5 4 4" xfId="21992" xr:uid="{00000000-0005-0000-0000-0000C9550000}"/>
    <cellStyle name="Heading 3 2 7 3 5 4 4 2" xfId="21993" xr:uid="{00000000-0005-0000-0000-0000CA550000}"/>
    <cellStyle name="Heading 3 2 7 3 5 4 5" xfId="21994" xr:uid="{00000000-0005-0000-0000-0000CB550000}"/>
    <cellStyle name="Heading 3 2 7 3 5 4 6" xfId="21995" xr:uid="{00000000-0005-0000-0000-0000CC550000}"/>
    <cellStyle name="Heading 3 2 7 3 5 4 7" xfId="21996" xr:uid="{00000000-0005-0000-0000-0000CD550000}"/>
    <cellStyle name="Heading 3 2 7 3 5 5" xfId="21997" xr:uid="{00000000-0005-0000-0000-0000CE550000}"/>
    <cellStyle name="Heading 3 2 7 3 5 5 2" xfId="21998" xr:uid="{00000000-0005-0000-0000-0000CF550000}"/>
    <cellStyle name="Heading 3 2 7 3 5 5 2 2" xfId="21999" xr:uid="{00000000-0005-0000-0000-0000D0550000}"/>
    <cellStyle name="Heading 3 2 7 3 5 5 3" xfId="22000" xr:uid="{00000000-0005-0000-0000-0000D1550000}"/>
    <cellStyle name="Heading 3 2 7 3 5 5 3 2" xfId="22001" xr:uid="{00000000-0005-0000-0000-0000D2550000}"/>
    <cellStyle name="Heading 3 2 7 3 5 5 4" xfId="22002" xr:uid="{00000000-0005-0000-0000-0000D3550000}"/>
    <cellStyle name="Heading 3 2 7 3 5 5 5" xfId="22003" xr:uid="{00000000-0005-0000-0000-0000D4550000}"/>
    <cellStyle name="Heading 3 2 7 3 5 5 6" xfId="22004" xr:uid="{00000000-0005-0000-0000-0000D5550000}"/>
    <cellStyle name="Heading 3 2 7 3 5 6" xfId="22005" xr:uid="{00000000-0005-0000-0000-0000D6550000}"/>
    <cellStyle name="Heading 3 2 7 3 5 6 2" xfId="22006" xr:uid="{00000000-0005-0000-0000-0000D7550000}"/>
    <cellStyle name="Heading 3 2 7 3 6" xfId="22007" xr:uid="{00000000-0005-0000-0000-0000D8550000}"/>
    <cellStyle name="Heading 3 2 7 3 6 2" xfId="22008" xr:uid="{00000000-0005-0000-0000-0000D9550000}"/>
    <cellStyle name="Heading 3 2 7 3 6 2 2" xfId="22009" xr:uid="{00000000-0005-0000-0000-0000DA550000}"/>
    <cellStyle name="Heading 3 2 7 3 6 2 2 2" xfId="22010" xr:uid="{00000000-0005-0000-0000-0000DB550000}"/>
    <cellStyle name="Heading 3 2 7 3 6 2 2 2 2" xfId="22011" xr:uid="{00000000-0005-0000-0000-0000DC550000}"/>
    <cellStyle name="Heading 3 2 7 3 6 2 2 3" xfId="22012" xr:uid="{00000000-0005-0000-0000-0000DD550000}"/>
    <cellStyle name="Heading 3 2 7 3 6 2 2 3 2" xfId="22013" xr:uid="{00000000-0005-0000-0000-0000DE550000}"/>
    <cellStyle name="Heading 3 2 7 3 6 2 2 4" xfId="22014" xr:uid="{00000000-0005-0000-0000-0000DF550000}"/>
    <cellStyle name="Heading 3 2 7 3 6 2 2 4 2" xfId="22015" xr:uid="{00000000-0005-0000-0000-0000E0550000}"/>
    <cellStyle name="Heading 3 2 7 3 6 2 2 5" xfId="22016" xr:uid="{00000000-0005-0000-0000-0000E1550000}"/>
    <cellStyle name="Heading 3 2 7 3 6 2 2 6" xfId="22017" xr:uid="{00000000-0005-0000-0000-0000E2550000}"/>
    <cellStyle name="Heading 3 2 7 3 6 2 2 7" xfId="22018" xr:uid="{00000000-0005-0000-0000-0000E3550000}"/>
    <cellStyle name="Heading 3 2 7 3 6 2 3" xfId="22019" xr:uid="{00000000-0005-0000-0000-0000E4550000}"/>
    <cellStyle name="Heading 3 2 7 3 6 2 3 2" xfId="22020" xr:uid="{00000000-0005-0000-0000-0000E5550000}"/>
    <cellStyle name="Heading 3 2 7 3 6 2 3 2 2" xfId="22021" xr:uid="{00000000-0005-0000-0000-0000E6550000}"/>
    <cellStyle name="Heading 3 2 7 3 6 2 3 3" xfId="22022" xr:uid="{00000000-0005-0000-0000-0000E7550000}"/>
    <cellStyle name="Heading 3 2 7 3 6 2 3 3 2" xfId="22023" xr:uid="{00000000-0005-0000-0000-0000E8550000}"/>
    <cellStyle name="Heading 3 2 7 3 6 2 3 4" xfId="22024" xr:uid="{00000000-0005-0000-0000-0000E9550000}"/>
    <cellStyle name="Heading 3 2 7 3 6 2 3 4 2" xfId="22025" xr:uid="{00000000-0005-0000-0000-0000EA550000}"/>
    <cellStyle name="Heading 3 2 7 3 6 2 3 5" xfId="22026" xr:uid="{00000000-0005-0000-0000-0000EB550000}"/>
    <cellStyle name="Heading 3 2 7 3 6 2 3 6" xfId="22027" xr:uid="{00000000-0005-0000-0000-0000EC550000}"/>
    <cellStyle name="Heading 3 2 7 3 6 2 3 7" xfId="22028" xr:uid="{00000000-0005-0000-0000-0000ED550000}"/>
    <cellStyle name="Heading 3 2 7 3 6 2 4" xfId="22029" xr:uid="{00000000-0005-0000-0000-0000EE550000}"/>
    <cellStyle name="Heading 3 2 7 3 6 2 4 2" xfId="22030" xr:uid="{00000000-0005-0000-0000-0000EF550000}"/>
    <cellStyle name="Heading 3 2 7 3 6 2 4 2 2" xfId="22031" xr:uid="{00000000-0005-0000-0000-0000F0550000}"/>
    <cellStyle name="Heading 3 2 7 3 6 2 4 3" xfId="22032" xr:uid="{00000000-0005-0000-0000-0000F1550000}"/>
    <cellStyle name="Heading 3 2 7 3 6 2 4 3 2" xfId="22033" xr:uid="{00000000-0005-0000-0000-0000F2550000}"/>
    <cellStyle name="Heading 3 2 7 3 6 2 4 4" xfId="22034" xr:uid="{00000000-0005-0000-0000-0000F3550000}"/>
    <cellStyle name="Heading 3 2 7 3 6 2 4 5" xfId="22035" xr:uid="{00000000-0005-0000-0000-0000F4550000}"/>
    <cellStyle name="Heading 3 2 7 3 6 2 4 6" xfId="22036" xr:uid="{00000000-0005-0000-0000-0000F5550000}"/>
    <cellStyle name="Heading 3 2 7 3 6 2 5" xfId="22037" xr:uid="{00000000-0005-0000-0000-0000F6550000}"/>
    <cellStyle name="Heading 3 2 7 3 6 2 5 2" xfId="22038" xr:uid="{00000000-0005-0000-0000-0000F7550000}"/>
    <cellStyle name="Heading 3 2 7 3 6 3" xfId="22039" xr:uid="{00000000-0005-0000-0000-0000F8550000}"/>
    <cellStyle name="Heading 3 2 7 3 6 3 2" xfId="22040" xr:uid="{00000000-0005-0000-0000-0000F9550000}"/>
    <cellStyle name="Heading 3 2 7 3 6 3 2 2" xfId="22041" xr:uid="{00000000-0005-0000-0000-0000FA550000}"/>
    <cellStyle name="Heading 3 2 7 3 6 3 3" xfId="22042" xr:uid="{00000000-0005-0000-0000-0000FB550000}"/>
    <cellStyle name="Heading 3 2 7 3 6 3 3 2" xfId="22043" xr:uid="{00000000-0005-0000-0000-0000FC550000}"/>
    <cellStyle name="Heading 3 2 7 3 6 3 4" xfId="22044" xr:uid="{00000000-0005-0000-0000-0000FD550000}"/>
    <cellStyle name="Heading 3 2 7 3 6 3 4 2" xfId="22045" xr:uid="{00000000-0005-0000-0000-0000FE550000}"/>
    <cellStyle name="Heading 3 2 7 3 6 3 5" xfId="22046" xr:uid="{00000000-0005-0000-0000-0000FF550000}"/>
    <cellStyle name="Heading 3 2 7 3 6 3 6" xfId="22047" xr:uid="{00000000-0005-0000-0000-000000560000}"/>
    <cellStyle name="Heading 3 2 7 3 6 3 7" xfId="22048" xr:uid="{00000000-0005-0000-0000-000001560000}"/>
    <cellStyle name="Heading 3 2 7 3 6 4" xfId="22049" xr:uid="{00000000-0005-0000-0000-000002560000}"/>
    <cellStyle name="Heading 3 2 7 3 6 4 2" xfId="22050" xr:uid="{00000000-0005-0000-0000-000003560000}"/>
    <cellStyle name="Heading 3 2 7 3 6 4 2 2" xfId="22051" xr:uid="{00000000-0005-0000-0000-000004560000}"/>
    <cellStyle name="Heading 3 2 7 3 6 4 3" xfId="22052" xr:uid="{00000000-0005-0000-0000-000005560000}"/>
    <cellStyle name="Heading 3 2 7 3 6 4 3 2" xfId="22053" xr:uid="{00000000-0005-0000-0000-000006560000}"/>
    <cellStyle name="Heading 3 2 7 3 6 4 4" xfId="22054" xr:uid="{00000000-0005-0000-0000-000007560000}"/>
    <cellStyle name="Heading 3 2 7 3 6 4 4 2" xfId="22055" xr:uid="{00000000-0005-0000-0000-000008560000}"/>
    <cellStyle name="Heading 3 2 7 3 6 4 5" xfId="22056" xr:uid="{00000000-0005-0000-0000-000009560000}"/>
    <cellStyle name="Heading 3 2 7 3 6 4 6" xfId="22057" xr:uid="{00000000-0005-0000-0000-00000A560000}"/>
    <cellStyle name="Heading 3 2 7 3 6 4 7" xfId="22058" xr:uid="{00000000-0005-0000-0000-00000B560000}"/>
    <cellStyle name="Heading 3 2 7 3 6 5" xfId="22059" xr:uid="{00000000-0005-0000-0000-00000C560000}"/>
    <cellStyle name="Heading 3 2 7 3 6 5 2" xfId="22060" xr:uid="{00000000-0005-0000-0000-00000D560000}"/>
    <cellStyle name="Heading 3 2 7 3 6 5 2 2" xfId="22061" xr:uid="{00000000-0005-0000-0000-00000E560000}"/>
    <cellStyle name="Heading 3 2 7 3 6 5 3" xfId="22062" xr:uid="{00000000-0005-0000-0000-00000F560000}"/>
    <cellStyle name="Heading 3 2 7 3 6 5 3 2" xfId="22063" xr:uid="{00000000-0005-0000-0000-000010560000}"/>
    <cellStyle name="Heading 3 2 7 3 6 5 4" xfId="22064" xr:uid="{00000000-0005-0000-0000-000011560000}"/>
    <cellStyle name="Heading 3 2 7 3 6 5 5" xfId="22065" xr:uid="{00000000-0005-0000-0000-000012560000}"/>
    <cellStyle name="Heading 3 2 7 3 6 5 6" xfId="22066" xr:uid="{00000000-0005-0000-0000-000013560000}"/>
    <cellStyle name="Heading 3 2 7 3 6 6" xfId="22067" xr:uid="{00000000-0005-0000-0000-000014560000}"/>
    <cellStyle name="Heading 3 2 7 3 6 6 2" xfId="22068" xr:uid="{00000000-0005-0000-0000-000015560000}"/>
    <cellStyle name="Heading 3 2 7 3 7" xfId="22069" xr:uid="{00000000-0005-0000-0000-000016560000}"/>
    <cellStyle name="Heading 3 2 7 3 7 2" xfId="22070" xr:uid="{00000000-0005-0000-0000-000017560000}"/>
    <cellStyle name="Heading 3 2 7 3 7 2 2" xfId="22071" xr:uid="{00000000-0005-0000-0000-000018560000}"/>
    <cellStyle name="Heading 3 2 7 3 7 2 2 2" xfId="22072" xr:uid="{00000000-0005-0000-0000-000019560000}"/>
    <cellStyle name="Heading 3 2 7 3 7 2 3" xfId="22073" xr:uid="{00000000-0005-0000-0000-00001A560000}"/>
    <cellStyle name="Heading 3 2 7 3 7 2 3 2" xfId="22074" xr:uid="{00000000-0005-0000-0000-00001B560000}"/>
    <cellStyle name="Heading 3 2 7 3 7 2 4" xfId="22075" xr:uid="{00000000-0005-0000-0000-00001C560000}"/>
    <cellStyle name="Heading 3 2 7 3 7 2 4 2" xfId="22076" xr:uid="{00000000-0005-0000-0000-00001D560000}"/>
    <cellStyle name="Heading 3 2 7 3 7 2 5" xfId="22077" xr:uid="{00000000-0005-0000-0000-00001E560000}"/>
    <cellStyle name="Heading 3 2 7 3 7 2 6" xfId="22078" xr:uid="{00000000-0005-0000-0000-00001F560000}"/>
    <cellStyle name="Heading 3 2 7 3 7 2 7" xfId="22079" xr:uid="{00000000-0005-0000-0000-000020560000}"/>
    <cellStyle name="Heading 3 2 7 3 7 3" xfId="22080" xr:uid="{00000000-0005-0000-0000-000021560000}"/>
    <cellStyle name="Heading 3 2 7 3 7 3 2" xfId="22081" xr:uid="{00000000-0005-0000-0000-000022560000}"/>
    <cellStyle name="Heading 3 2 7 3 7 3 2 2" xfId="22082" xr:uid="{00000000-0005-0000-0000-000023560000}"/>
    <cellStyle name="Heading 3 2 7 3 7 3 3" xfId="22083" xr:uid="{00000000-0005-0000-0000-000024560000}"/>
    <cellStyle name="Heading 3 2 7 3 7 3 3 2" xfId="22084" xr:uid="{00000000-0005-0000-0000-000025560000}"/>
    <cellStyle name="Heading 3 2 7 3 7 3 4" xfId="22085" xr:uid="{00000000-0005-0000-0000-000026560000}"/>
    <cellStyle name="Heading 3 2 7 3 7 3 4 2" xfId="22086" xr:uid="{00000000-0005-0000-0000-000027560000}"/>
    <cellStyle name="Heading 3 2 7 3 7 3 5" xfId="22087" xr:uid="{00000000-0005-0000-0000-000028560000}"/>
    <cellStyle name="Heading 3 2 7 3 7 3 6" xfId="22088" xr:uid="{00000000-0005-0000-0000-000029560000}"/>
    <cellStyle name="Heading 3 2 7 3 7 3 7" xfId="22089" xr:uid="{00000000-0005-0000-0000-00002A560000}"/>
    <cellStyle name="Heading 3 2 7 3 7 4" xfId="22090" xr:uid="{00000000-0005-0000-0000-00002B560000}"/>
    <cellStyle name="Heading 3 2 7 3 7 4 2" xfId="22091" xr:uid="{00000000-0005-0000-0000-00002C560000}"/>
    <cellStyle name="Heading 3 2 7 3 7 4 2 2" xfId="22092" xr:uid="{00000000-0005-0000-0000-00002D560000}"/>
    <cellStyle name="Heading 3 2 7 3 7 4 3" xfId="22093" xr:uid="{00000000-0005-0000-0000-00002E560000}"/>
    <cellStyle name="Heading 3 2 7 3 7 4 3 2" xfId="22094" xr:uid="{00000000-0005-0000-0000-00002F560000}"/>
    <cellStyle name="Heading 3 2 7 3 7 4 4" xfId="22095" xr:uid="{00000000-0005-0000-0000-000030560000}"/>
    <cellStyle name="Heading 3 2 7 3 7 4 5" xfId="22096" xr:uid="{00000000-0005-0000-0000-000031560000}"/>
    <cellStyle name="Heading 3 2 7 3 7 4 6" xfId="22097" xr:uid="{00000000-0005-0000-0000-000032560000}"/>
    <cellStyle name="Heading 3 2 7 3 7 5" xfId="22098" xr:uid="{00000000-0005-0000-0000-000033560000}"/>
    <cellStyle name="Heading 3 2 7 3 7 5 2" xfId="22099" xr:uid="{00000000-0005-0000-0000-000034560000}"/>
    <cellStyle name="Heading 3 2 7 3 8" xfId="22100" xr:uid="{00000000-0005-0000-0000-000035560000}"/>
    <cellStyle name="Heading 3 2 7 3 8 2" xfId="22101" xr:uid="{00000000-0005-0000-0000-000036560000}"/>
    <cellStyle name="Heading 3 2 7 3 8 2 2" xfId="22102" xr:uid="{00000000-0005-0000-0000-000037560000}"/>
    <cellStyle name="Heading 3 2 7 3 8 3" xfId="22103" xr:uid="{00000000-0005-0000-0000-000038560000}"/>
    <cellStyle name="Heading 3 2 7 3 8 3 2" xfId="22104" xr:uid="{00000000-0005-0000-0000-000039560000}"/>
    <cellStyle name="Heading 3 2 7 3 8 4" xfId="22105" xr:uid="{00000000-0005-0000-0000-00003A560000}"/>
    <cellStyle name="Heading 3 2 7 3 8 4 2" xfId="22106" xr:uid="{00000000-0005-0000-0000-00003B560000}"/>
    <cellStyle name="Heading 3 2 7 3 8 5" xfId="22107" xr:uid="{00000000-0005-0000-0000-00003C560000}"/>
    <cellStyle name="Heading 3 2 7 3 8 6" xfId="22108" xr:uid="{00000000-0005-0000-0000-00003D560000}"/>
    <cellStyle name="Heading 3 2 7 3 8 7" xfId="22109" xr:uid="{00000000-0005-0000-0000-00003E560000}"/>
    <cellStyle name="Heading 3 2 7 3 9" xfId="22110" xr:uid="{00000000-0005-0000-0000-00003F560000}"/>
    <cellStyle name="Heading 3 2 7 3 9 2" xfId="22111" xr:uid="{00000000-0005-0000-0000-000040560000}"/>
    <cellStyle name="Heading 3 2 7 3 9 2 2" xfId="22112" xr:uid="{00000000-0005-0000-0000-000041560000}"/>
    <cellStyle name="Heading 3 2 7 3 9 3" xfId="22113" xr:uid="{00000000-0005-0000-0000-000042560000}"/>
    <cellStyle name="Heading 3 2 7 3 9 3 2" xfId="22114" xr:uid="{00000000-0005-0000-0000-000043560000}"/>
    <cellStyle name="Heading 3 2 7 3 9 4" xfId="22115" xr:uid="{00000000-0005-0000-0000-000044560000}"/>
    <cellStyle name="Heading 3 2 7 3 9 4 2" xfId="22116" xr:uid="{00000000-0005-0000-0000-000045560000}"/>
    <cellStyle name="Heading 3 2 7 3 9 5" xfId="22117" xr:uid="{00000000-0005-0000-0000-000046560000}"/>
    <cellStyle name="Heading 3 2 7 3 9 6" xfId="22118" xr:uid="{00000000-0005-0000-0000-000047560000}"/>
    <cellStyle name="Heading 3 2 7 3 9 7" xfId="22119" xr:uid="{00000000-0005-0000-0000-000048560000}"/>
    <cellStyle name="Heading 3 2 7 4" xfId="22120" xr:uid="{00000000-0005-0000-0000-000049560000}"/>
    <cellStyle name="Heading 3 2 7 4 2" xfId="22121" xr:uid="{00000000-0005-0000-0000-00004A560000}"/>
    <cellStyle name="Heading 3 2 7 4 2 2" xfId="22122" xr:uid="{00000000-0005-0000-0000-00004B560000}"/>
    <cellStyle name="Heading 3 2 7 4 2 2 2" xfId="22123" xr:uid="{00000000-0005-0000-0000-00004C560000}"/>
    <cellStyle name="Heading 3 2 7 4 2 2 2 2" xfId="22124" xr:uid="{00000000-0005-0000-0000-00004D560000}"/>
    <cellStyle name="Heading 3 2 7 4 2 2 3" xfId="22125" xr:uid="{00000000-0005-0000-0000-00004E560000}"/>
    <cellStyle name="Heading 3 2 7 4 2 2 3 2" xfId="22126" xr:uid="{00000000-0005-0000-0000-00004F560000}"/>
    <cellStyle name="Heading 3 2 7 4 2 2 4" xfId="22127" xr:uid="{00000000-0005-0000-0000-000050560000}"/>
    <cellStyle name="Heading 3 2 7 4 2 2 4 2" xfId="22128" xr:uid="{00000000-0005-0000-0000-000051560000}"/>
    <cellStyle name="Heading 3 2 7 4 2 2 5" xfId="22129" xr:uid="{00000000-0005-0000-0000-000052560000}"/>
    <cellStyle name="Heading 3 2 7 4 2 2 6" xfId="22130" xr:uid="{00000000-0005-0000-0000-000053560000}"/>
    <cellStyle name="Heading 3 2 7 4 2 2 7" xfId="22131" xr:uid="{00000000-0005-0000-0000-000054560000}"/>
    <cellStyle name="Heading 3 2 7 4 2 3" xfId="22132" xr:uid="{00000000-0005-0000-0000-000055560000}"/>
    <cellStyle name="Heading 3 2 7 4 2 3 2" xfId="22133" xr:uid="{00000000-0005-0000-0000-000056560000}"/>
    <cellStyle name="Heading 3 2 7 4 2 3 2 2" xfId="22134" xr:uid="{00000000-0005-0000-0000-000057560000}"/>
    <cellStyle name="Heading 3 2 7 4 2 3 3" xfId="22135" xr:uid="{00000000-0005-0000-0000-000058560000}"/>
    <cellStyle name="Heading 3 2 7 4 2 3 3 2" xfId="22136" xr:uid="{00000000-0005-0000-0000-000059560000}"/>
    <cellStyle name="Heading 3 2 7 4 2 3 4" xfId="22137" xr:uid="{00000000-0005-0000-0000-00005A560000}"/>
    <cellStyle name="Heading 3 2 7 4 2 3 4 2" xfId="22138" xr:uid="{00000000-0005-0000-0000-00005B560000}"/>
    <cellStyle name="Heading 3 2 7 4 2 3 5" xfId="22139" xr:uid="{00000000-0005-0000-0000-00005C560000}"/>
    <cellStyle name="Heading 3 2 7 4 2 3 6" xfId="22140" xr:uid="{00000000-0005-0000-0000-00005D560000}"/>
    <cellStyle name="Heading 3 2 7 4 2 3 7" xfId="22141" xr:uid="{00000000-0005-0000-0000-00005E560000}"/>
    <cellStyle name="Heading 3 2 7 4 2 4" xfId="22142" xr:uid="{00000000-0005-0000-0000-00005F560000}"/>
    <cellStyle name="Heading 3 2 7 4 2 4 2" xfId="22143" xr:uid="{00000000-0005-0000-0000-000060560000}"/>
    <cellStyle name="Heading 3 2 7 4 2 4 2 2" xfId="22144" xr:uid="{00000000-0005-0000-0000-000061560000}"/>
    <cellStyle name="Heading 3 2 7 4 2 4 3" xfId="22145" xr:uid="{00000000-0005-0000-0000-000062560000}"/>
    <cellStyle name="Heading 3 2 7 4 2 4 3 2" xfId="22146" xr:uid="{00000000-0005-0000-0000-000063560000}"/>
    <cellStyle name="Heading 3 2 7 4 2 4 4" xfId="22147" xr:uid="{00000000-0005-0000-0000-000064560000}"/>
    <cellStyle name="Heading 3 2 7 4 2 4 5" xfId="22148" xr:uid="{00000000-0005-0000-0000-000065560000}"/>
    <cellStyle name="Heading 3 2 7 4 2 4 6" xfId="22149" xr:uid="{00000000-0005-0000-0000-000066560000}"/>
    <cellStyle name="Heading 3 2 7 4 2 5" xfId="22150" xr:uid="{00000000-0005-0000-0000-000067560000}"/>
    <cellStyle name="Heading 3 2 7 4 2 5 2" xfId="22151" xr:uid="{00000000-0005-0000-0000-000068560000}"/>
    <cellStyle name="Heading 3 2 7 4 3" xfId="22152" xr:uid="{00000000-0005-0000-0000-000069560000}"/>
    <cellStyle name="Heading 3 2 7 4 3 2" xfId="22153" xr:uid="{00000000-0005-0000-0000-00006A560000}"/>
    <cellStyle name="Heading 3 2 7 4 3 2 2" xfId="22154" xr:uid="{00000000-0005-0000-0000-00006B560000}"/>
    <cellStyle name="Heading 3 2 7 4 3 3" xfId="22155" xr:uid="{00000000-0005-0000-0000-00006C560000}"/>
    <cellStyle name="Heading 3 2 7 4 3 3 2" xfId="22156" xr:uid="{00000000-0005-0000-0000-00006D560000}"/>
    <cellStyle name="Heading 3 2 7 4 3 4" xfId="22157" xr:uid="{00000000-0005-0000-0000-00006E560000}"/>
    <cellStyle name="Heading 3 2 7 4 3 4 2" xfId="22158" xr:uid="{00000000-0005-0000-0000-00006F560000}"/>
    <cellStyle name="Heading 3 2 7 4 3 5" xfId="22159" xr:uid="{00000000-0005-0000-0000-000070560000}"/>
    <cellStyle name="Heading 3 2 7 4 3 6" xfId="22160" xr:uid="{00000000-0005-0000-0000-000071560000}"/>
    <cellStyle name="Heading 3 2 7 4 3 7" xfId="22161" xr:uid="{00000000-0005-0000-0000-000072560000}"/>
    <cellStyle name="Heading 3 2 7 4 4" xfId="22162" xr:uid="{00000000-0005-0000-0000-000073560000}"/>
    <cellStyle name="Heading 3 2 7 4 4 2" xfId="22163" xr:uid="{00000000-0005-0000-0000-000074560000}"/>
    <cellStyle name="Heading 3 2 7 4 4 2 2" xfId="22164" xr:uid="{00000000-0005-0000-0000-000075560000}"/>
    <cellStyle name="Heading 3 2 7 4 4 3" xfId="22165" xr:uid="{00000000-0005-0000-0000-000076560000}"/>
    <cellStyle name="Heading 3 2 7 4 4 3 2" xfId="22166" xr:uid="{00000000-0005-0000-0000-000077560000}"/>
    <cellStyle name="Heading 3 2 7 4 4 4" xfId="22167" xr:uid="{00000000-0005-0000-0000-000078560000}"/>
    <cellStyle name="Heading 3 2 7 4 4 4 2" xfId="22168" xr:uid="{00000000-0005-0000-0000-000079560000}"/>
    <cellStyle name="Heading 3 2 7 4 4 5" xfId="22169" xr:uid="{00000000-0005-0000-0000-00007A560000}"/>
    <cellStyle name="Heading 3 2 7 4 4 6" xfId="22170" xr:uid="{00000000-0005-0000-0000-00007B560000}"/>
    <cellStyle name="Heading 3 2 7 4 4 7" xfId="22171" xr:uid="{00000000-0005-0000-0000-00007C560000}"/>
    <cellStyle name="Heading 3 2 7 4 5" xfId="22172" xr:uid="{00000000-0005-0000-0000-00007D560000}"/>
    <cellStyle name="Heading 3 2 7 4 5 2" xfId="22173" xr:uid="{00000000-0005-0000-0000-00007E560000}"/>
    <cellStyle name="Heading 3 2 7 4 5 2 2" xfId="22174" xr:uid="{00000000-0005-0000-0000-00007F560000}"/>
    <cellStyle name="Heading 3 2 7 4 5 3" xfId="22175" xr:uid="{00000000-0005-0000-0000-000080560000}"/>
    <cellStyle name="Heading 3 2 7 4 5 3 2" xfId="22176" xr:uid="{00000000-0005-0000-0000-000081560000}"/>
    <cellStyle name="Heading 3 2 7 4 5 4" xfId="22177" xr:uid="{00000000-0005-0000-0000-000082560000}"/>
    <cellStyle name="Heading 3 2 7 4 5 5" xfId="22178" xr:uid="{00000000-0005-0000-0000-000083560000}"/>
    <cellStyle name="Heading 3 2 7 4 5 6" xfId="22179" xr:uid="{00000000-0005-0000-0000-000084560000}"/>
    <cellStyle name="Heading 3 2 7 4 6" xfId="22180" xr:uid="{00000000-0005-0000-0000-000085560000}"/>
    <cellStyle name="Heading 3 2 7 4 6 2" xfId="22181" xr:uid="{00000000-0005-0000-0000-000086560000}"/>
    <cellStyle name="Heading 3 2 7 5" xfId="22182" xr:uid="{00000000-0005-0000-0000-000087560000}"/>
    <cellStyle name="Heading 3 2 7 5 2" xfId="22183" xr:uid="{00000000-0005-0000-0000-000088560000}"/>
    <cellStyle name="Heading 3 2 7 5 2 2" xfId="22184" xr:uid="{00000000-0005-0000-0000-000089560000}"/>
    <cellStyle name="Heading 3 2 7 5 2 2 2" xfId="22185" xr:uid="{00000000-0005-0000-0000-00008A560000}"/>
    <cellStyle name="Heading 3 2 7 5 2 2 2 2" xfId="22186" xr:uid="{00000000-0005-0000-0000-00008B560000}"/>
    <cellStyle name="Heading 3 2 7 5 2 2 3" xfId="22187" xr:uid="{00000000-0005-0000-0000-00008C560000}"/>
    <cellStyle name="Heading 3 2 7 5 2 2 3 2" xfId="22188" xr:uid="{00000000-0005-0000-0000-00008D560000}"/>
    <cellStyle name="Heading 3 2 7 5 2 2 4" xfId="22189" xr:uid="{00000000-0005-0000-0000-00008E560000}"/>
    <cellStyle name="Heading 3 2 7 5 2 2 4 2" xfId="22190" xr:uid="{00000000-0005-0000-0000-00008F560000}"/>
    <cellStyle name="Heading 3 2 7 5 2 2 5" xfId="22191" xr:uid="{00000000-0005-0000-0000-000090560000}"/>
    <cellStyle name="Heading 3 2 7 5 2 2 6" xfId="22192" xr:uid="{00000000-0005-0000-0000-000091560000}"/>
    <cellStyle name="Heading 3 2 7 5 2 2 7" xfId="22193" xr:uid="{00000000-0005-0000-0000-000092560000}"/>
    <cellStyle name="Heading 3 2 7 5 2 3" xfId="22194" xr:uid="{00000000-0005-0000-0000-000093560000}"/>
    <cellStyle name="Heading 3 2 7 5 2 3 2" xfId="22195" xr:uid="{00000000-0005-0000-0000-000094560000}"/>
    <cellStyle name="Heading 3 2 7 5 2 3 2 2" xfId="22196" xr:uid="{00000000-0005-0000-0000-000095560000}"/>
    <cellStyle name="Heading 3 2 7 5 2 3 3" xfId="22197" xr:uid="{00000000-0005-0000-0000-000096560000}"/>
    <cellStyle name="Heading 3 2 7 5 2 3 3 2" xfId="22198" xr:uid="{00000000-0005-0000-0000-000097560000}"/>
    <cellStyle name="Heading 3 2 7 5 2 3 4" xfId="22199" xr:uid="{00000000-0005-0000-0000-000098560000}"/>
    <cellStyle name="Heading 3 2 7 5 2 3 4 2" xfId="22200" xr:uid="{00000000-0005-0000-0000-000099560000}"/>
    <cellStyle name="Heading 3 2 7 5 2 3 5" xfId="22201" xr:uid="{00000000-0005-0000-0000-00009A560000}"/>
    <cellStyle name="Heading 3 2 7 5 2 3 6" xfId="22202" xr:uid="{00000000-0005-0000-0000-00009B560000}"/>
    <cellStyle name="Heading 3 2 7 5 2 3 7" xfId="22203" xr:uid="{00000000-0005-0000-0000-00009C560000}"/>
    <cellStyle name="Heading 3 2 7 5 2 4" xfId="22204" xr:uid="{00000000-0005-0000-0000-00009D560000}"/>
    <cellStyle name="Heading 3 2 7 5 2 4 2" xfId="22205" xr:uid="{00000000-0005-0000-0000-00009E560000}"/>
    <cellStyle name="Heading 3 2 7 5 2 4 2 2" xfId="22206" xr:uid="{00000000-0005-0000-0000-00009F560000}"/>
    <cellStyle name="Heading 3 2 7 5 2 4 3" xfId="22207" xr:uid="{00000000-0005-0000-0000-0000A0560000}"/>
    <cellStyle name="Heading 3 2 7 5 2 4 3 2" xfId="22208" xr:uid="{00000000-0005-0000-0000-0000A1560000}"/>
    <cellStyle name="Heading 3 2 7 5 2 4 4" xfId="22209" xr:uid="{00000000-0005-0000-0000-0000A2560000}"/>
    <cellStyle name="Heading 3 2 7 5 2 4 5" xfId="22210" xr:uid="{00000000-0005-0000-0000-0000A3560000}"/>
    <cellStyle name="Heading 3 2 7 5 2 4 6" xfId="22211" xr:uid="{00000000-0005-0000-0000-0000A4560000}"/>
    <cellStyle name="Heading 3 2 7 5 2 5" xfId="22212" xr:uid="{00000000-0005-0000-0000-0000A5560000}"/>
    <cellStyle name="Heading 3 2 7 5 2 5 2" xfId="22213" xr:uid="{00000000-0005-0000-0000-0000A6560000}"/>
    <cellStyle name="Heading 3 2 7 5 3" xfId="22214" xr:uid="{00000000-0005-0000-0000-0000A7560000}"/>
    <cellStyle name="Heading 3 2 7 5 3 2" xfId="22215" xr:uid="{00000000-0005-0000-0000-0000A8560000}"/>
    <cellStyle name="Heading 3 2 7 5 3 2 2" xfId="22216" xr:uid="{00000000-0005-0000-0000-0000A9560000}"/>
    <cellStyle name="Heading 3 2 7 5 3 3" xfId="22217" xr:uid="{00000000-0005-0000-0000-0000AA560000}"/>
    <cellStyle name="Heading 3 2 7 5 3 3 2" xfId="22218" xr:uid="{00000000-0005-0000-0000-0000AB560000}"/>
    <cellStyle name="Heading 3 2 7 5 3 4" xfId="22219" xr:uid="{00000000-0005-0000-0000-0000AC560000}"/>
    <cellStyle name="Heading 3 2 7 5 3 4 2" xfId="22220" xr:uid="{00000000-0005-0000-0000-0000AD560000}"/>
    <cellStyle name="Heading 3 2 7 5 3 5" xfId="22221" xr:uid="{00000000-0005-0000-0000-0000AE560000}"/>
    <cellStyle name="Heading 3 2 7 5 3 6" xfId="22222" xr:uid="{00000000-0005-0000-0000-0000AF560000}"/>
    <cellStyle name="Heading 3 2 7 5 3 7" xfId="22223" xr:uid="{00000000-0005-0000-0000-0000B0560000}"/>
    <cellStyle name="Heading 3 2 7 5 4" xfId="22224" xr:uid="{00000000-0005-0000-0000-0000B1560000}"/>
    <cellStyle name="Heading 3 2 7 5 4 2" xfId="22225" xr:uid="{00000000-0005-0000-0000-0000B2560000}"/>
    <cellStyle name="Heading 3 2 7 5 4 2 2" xfId="22226" xr:uid="{00000000-0005-0000-0000-0000B3560000}"/>
    <cellStyle name="Heading 3 2 7 5 4 3" xfId="22227" xr:uid="{00000000-0005-0000-0000-0000B4560000}"/>
    <cellStyle name="Heading 3 2 7 5 4 3 2" xfId="22228" xr:uid="{00000000-0005-0000-0000-0000B5560000}"/>
    <cellStyle name="Heading 3 2 7 5 4 4" xfId="22229" xr:uid="{00000000-0005-0000-0000-0000B6560000}"/>
    <cellStyle name="Heading 3 2 7 5 4 4 2" xfId="22230" xr:uid="{00000000-0005-0000-0000-0000B7560000}"/>
    <cellStyle name="Heading 3 2 7 5 4 5" xfId="22231" xr:uid="{00000000-0005-0000-0000-0000B8560000}"/>
    <cellStyle name="Heading 3 2 7 5 4 6" xfId="22232" xr:uid="{00000000-0005-0000-0000-0000B9560000}"/>
    <cellStyle name="Heading 3 2 7 5 4 7" xfId="22233" xr:uid="{00000000-0005-0000-0000-0000BA560000}"/>
    <cellStyle name="Heading 3 2 7 5 5" xfId="22234" xr:uid="{00000000-0005-0000-0000-0000BB560000}"/>
    <cellStyle name="Heading 3 2 7 5 5 2" xfId="22235" xr:uid="{00000000-0005-0000-0000-0000BC560000}"/>
    <cellStyle name="Heading 3 2 7 5 5 2 2" xfId="22236" xr:uid="{00000000-0005-0000-0000-0000BD560000}"/>
    <cellStyle name="Heading 3 2 7 5 5 3" xfId="22237" xr:uid="{00000000-0005-0000-0000-0000BE560000}"/>
    <cellStyle name="Heading 3 2 7 5 5 3 2" xfId="22238" xr:uid="{00000000-0005-0000-0000-0000BF560000}"/>
    <cellStyle name="Heading 3 2 7 5 5 4" xfId="22239" xr:uid="{00000000-0005-0000-0000-0000C0560000}"/>
    <cellStyle name="Heading 3 2 7 5 5 5" xfId="22240" xr:uid="{00000000-0005-0000-0000-0000C1560000}"/>
    <cellStyle name="Heading 3 2 7 5 5 6" xfId="22241" xr:uid="{00000000-0005-0000-0000-0000C2560000}"/>
    <cellStyle name="Heading 3 2 7 5 6" xfId="22242" xr:uid="{00000000-0005-0000-0000-0000C3560000}"/>
    <cellStyle name="Heading 3 2 7 5 6 2" xfId="22243" xr:uid="{00000000-0005-0000-0000-0000C4560000}"/>
    <cellStyle name="Heading 3 2 7 6" xfId="22244" xr:uid="{00000000-0005-0000-0000-0000C5560000}"/>
    <cellStyle name="Heading 3 2 7 6 2" xfId="22245" xr:uid="{00000000-0005-0000-0000-0000C6560000}"/>
    <cellStyle name="Heading 3 2 7 6 2 2" xfId="22246" xr:uid="{00000000-0005-0000-0000-0000C7560000}"/>
    <cellStyle name="Heading 3 2 7 6 2 2 2" xfId="22247" xr:uid="{00000000-0005-0000-0000-0000C8560000}"/>
    <cellStyle name="Heading 3 2 7 6 2 2 2 2" xfId="22248" xr:uid="{00000000-0005-0000-0000-0000C9560000}"/>
    <cellStyle name="Heading 3 2 7 6 2 2 3" xfId="22249" xr:uid="{00000000-0005-0000-0000-0000CA560000}"/>
    <cellStyle name="Heading 3 2 7 6 2 2 3 2" xfId="22250" xr:uid="{00000000-0005-0000-0000-0000CB560000}"/>
    <cellStyle name="Heading 3 2 7 6 2 2 4" xfId="22251" xr:uid="{00000000-0005-0000-0000-0000CC560000}"/>
    <cellStyle name="Heading 3 2 7 6 2 2 4 2" xfId="22252" xr:uid="{00000000-0005-0000-0000-0000CD560000}"/>
    <cellStyle name="Heading 3 2 7 6 2 2 5" xfId="22253" xr:uid="{00000000-0005-0000-0000-0000CE560000}"/>
    <cellStyle name="Heading 3 2 7 6 2 2 6" xfId="22254" xr:uid="{00000000-0005-0000-0000-0000CF560000}"/>
    <cellStyle name="Heading 3 2 7 6 2 2 7" xfId="22255" xr:uid="{00000000-0005-0000-0000-0000D0560000}"/>
    <cellStyle name="Heading 3 2 7 6 2 3" xfId="22256" xr:uid="{00000000-0005-0000-0000-0000D1560000}"/>
    <cellStyle name="Heading 3 2 7 6 2 3 2" xfId="22257" xr:uid="{00000000-0005-0000-0000-0000D2560000}"/>
    <cellStyle name="Heading 3 2 7 6 2 3 2 2" xfId="22258" xr:uid="{00000000-0005-0000-0000-0000D3560000}"/>
    <cellStyle name="Heading 3 2 7 6 2 3 3" xfId="22259" xr:uid="{00000000-0005-0000-0000-0000D4560000}"/>
    <cellStyle name="Heading 3 2 7 6 2 3 3 2" xfId="22260" xr:uid="{00000000-0005-0000-0000-0000D5560000}"/>
    <cellStyle name="Heading 3 2 7 6 2 3 4" xfId="22261" xr:uid="{00000000-0005-0000-0000-0000D6560000}"/>
    <cellStyle name="Heading 3 2 7 6 2 3 4 2" xfId="22262" xr:uid="{00000000-0005-0000-0000-0000D7560000}"/>
    <cellStyle name="Heading 3 2 7 6 2 3 5" xfId="22263" xr:uid="{00000000-0005-0000-0000-0000D8560000}"/>
    <cellStyle name="Heading 3 2 7 6 2 3 6" xfId="22264" xr:uid="{00000000-0005-0000-0000-0000D9560000}"/>
    <cellStyle name="Heading 3 2 7 6 2 3 7" xfId="22265" xr:uid="{00000000-0005-0000-0000-0000DA560000}"/>
    <cellStyle name="Heading 3 2 7 6 2 4" xfId="22266" xr:uid="{00000000-0005-0000-0000-0000DB560000}"/>
    <cellStyle name="Heading 3 2 7 6 2 4 2" xfId="22267" xr:uid="{00000000-0005-0000-0000-0000DC560000}"/>
    <cellStyle name="Heading 3 2 7 6 2 4 2 2" xfId="22268" xr:uid="{00000000-0005-0000-0000-0000DD560000}"/>
    <cellStyle name="Heading 3 2 7 6 2 4 3" xfId="22269" xr:uid="{00000000-0005-0000-0000-0000DE560000}"/>
    <cellStyle name="Heading 3 2 7 6 2 4 3 2" xfId="22270" xr:uid="{00000000-0005-0000-0000-0000DF560000}"/>
    <cellStyle name="Heading 3 2 7 6 2 4 4" xfId="22271" xr:uid="{00000000-0005-0000-0000-0000E0560000}"/>
    <cellStyle name="Heading 3 2 7 6 2 4 5" xfId="22272" xr:uid="{00000000-0005-0000-0000-0000E1560000}"/>
    <cellStyle name="Heading 3 2 7 6 2 4 6" xfId="22273" xr:uid="{00000000-0005-0000-0000-0000E2560000}"/>
    <cellStyle name="Heading 3 2 7 6 2 5" xfId="22274" xr:uid="{00000000-0005-0000-0000-0000E3560000}"/>
    <cellStyle name="Heading 3 2 7 6 2 5 2" xfId="22275" xr:uid="{00000000-0005-0000-0000-0000E4560000}"/>
    <cellStyle name="Heading 3 2 7 6 3" xfId="22276" xr:uid="{00000000-0005-0000-0000-0000E5560000}"/>
    <cellStyle name="Heading 3 2 7 6 3 2" xfId="22277" xr:uid="{00000000-0005-0000-0000-0000E6560000}"/>
    <cellStyle name="Heading 3 2 7 6 3 2 2" xfId="22278" xr:uid="{00000000-0005-0000-0000-0000E7560000}"/>
    <cellStyle name="Heading 3 2 7 6 3 3" xfId="22279" xr:uid="{00000000-0005-0000-0000-0000E8560000}"/>
    <cellStyle name="Heading 3 2 7 6 3 3 2" xfId="22280" xr:uid="{00000000-0005-0000-0000-0000E9560000}"/>
    <cellStyle name="Heading 3 2 7 6 3 4" xfId="22281" xr:uid="{00000000-0005-0000-0000-0000EA560000}"/>
    <cellStyle name="Heading 3 2 7 6 3 4 2" xfId="22282" xr:uid="{00000000-0005-0000-0000-0000EB560000}"/>
    <cellStyle name="Heading 3 2 7 6 3 5" xfId="22283" xr:uid="{00000000-0005-0000-0000-0000EC560000}"/>
    <cellStyle name="Heading 3 2 7 6 3 6" xfId="22284" xr:uid="{00000000-0005-0000-0000-0000ED560000}"/>
    <cellStyle name="Heading 3 2 7 6 3 7" xfId="22285" xr:uid="{00000000-0005-0000-0000-0000EE560000}"/>
    <cellStyle name="Heading 3 2 7 6 4" xfId="22286" xr:uid="{00000000-0005-0000-0000-0000EF560000}"/>
    <cellStyle name="Heading 3 2 7 6 4 2" xfId="22287" xr:uid="{00000000-0005-0000-0000-0000F0560000}"/>
    <cellStyle name="Heading 3 2 7 6 4 2 2" xfId="22288" xr:uid="{00000000-0005-0000-0000-0000F1560000}"/>
    <cellStyle name="Heading 3 2 7 6 4 3" xfId="22289" xr:uid="{00000000-0005-0000-0000-0000F2560000}"/>
    <cellStyle name="Heading 3 2 7 6 4 3 2" xfId="22290" xr:uid="{00000000-0005-0000-0000-0000F3560000}"/>
    <cellStyle name="Heading 3 2 7 6 4 4" xfId="22291" xr:uid="{00000000-0005-0000-0000-0000F4560000}"/>
    <cellStyle name="Heading 3 2 7 6 4 4 2" xfId="22292" xr:uid="{00000000-0005-0000-0000-0000F5560000}"/>
    <cellStyle name="Heading 3 2 7 6 4 5" xfId="22293" xr:uid="{00000000-0005-0000-0000-0000F6560000}"/>
    <cellStyle name="Heading 3 2 7 6 4 6" xfId="22294" xr:uid="{00000000-0005-0000-0000-0000F7560000}"/>
    <cellStyle name="Heading 3 2 7 6 4 7" xfId="22295" xr:uid="{00000000-0005-0000-0000-0000F8560000}"/>
    <cellStyle name="Heading 3 2 7 6 5" xfId="22296" xr:uid="{00000000-0005-0000-0000-0000F9560000}"/>
    <cellStyle name="Heading 3 2 7 6 5 2" xfId="22297" xr:uid="{00000000-0005-0000-0000-0000FA560000}"/>
    <cellStyle name="Heading 3 2 7 6 5 2 2" xfId="22298" xr:uid="{00000000-0005-0000-0000-0000FB560000}"/>
    <cellStyle name="Heading 3 2 7 6 5 3" xfId="22299" xr:uid="{00000000-0005-0000-0000-0000FC560000}"/>
    <cellStyle name="Heading 3 2 7 6 5 3 2" xfId="22300" xr:uid="{00000000-0005-0000-0000-0000FD560000}"/>
    <cellStyle name="Heading 3 2 7 6 5 4" xfId="22301" xr:uid="{00000000-0005-0000-0000-0000FE560000}"/>
    <cellStyle name="Heading 3 2 7 6 5 5" xfId="22302" xr:uid="{00000000-0005-0000-0000-0000FF560000}"/>
    <cellStyle name="Heading 3 2 7 6 5 6" xfId="22303" xr:uid="{00000000-0005-0000-0000-000000570000}"/>
    <cellStyle name="Heading 3 2 7 6 6" xfId="22304" xr:uid="{00000000-0005-0000-0000-000001570000}"/>
    <cellStyle name="Heading 3 2 7 6 6 2" xfId="22305" xr:uid="{00000000-0005-0000-0000-000002570000}"/>
    <cellStyle name="Heading 3 2 7 7" xfId="22306" xr:uid="{00000000-0005-0000-0000-000003570000}"/>
    <cellStyle name="Heading 3 2 7 7 2" xfId="22307" xr:uid="{00000000-0005-0000-0000-000004570000}"/>
    <cellStyle name="Heading 3 2 7 7 2 2" xfId="22308" xr:uid="{00000000-0005-0000-0000-000005570000}"/>
    <cellStyle name="Heading 3 2 7 7 2 2 2" xfId="22309" xr:uid="{00000000-0005-0000-0000-000006570000}"/>
    <cellStyle name="Heading 3 2 7 7 2 2 2 2" xfId="22310" xr:uid="{00000000-0005-0000-0000-000007570000}"/>
    <cellStyle name="Heading 3 2 7 7 2 2 3" xfId="22311" xr:uid="{00000000-0005-0000-0000-000008570000}"/>
    <cellStyle name="Heading 3 2 7 7 2 2 3 2" xfId="22312" xr:uid="{00000000-0005-0000-0000-000009570000}"/>
    <cellStyle name="Heading 3 2 7 7 2 2 4" xfId="22313" xr:uid="{00000000-0005-0000-0000-00000A570000}"/>
    <cellStyle name="Heading 3 2 7 7 2 2 4 2" xfId="22314" xr:uid="{00000000-0005-0000-0000-00000B570000}"/>
    <cellStyle name="Heading 3 2 7 7 2 2 5" xfId="22315" xr:uid="{00000000-0005-0000-0000-00000C570000}"/>
    <cellStyle name="Heading 3 2 7 7 2 2 6" xfId="22316" xr:uid="{00000000-0005-0000-0000-00000D570000}"/>
    <cellStyle name="Heading 3 2 7 7 2 2 7" xfId="22317" xr:uid="{00000000-0005-0000-0000-00000E570000}"/>
    <cellStyle name="Heading 3 2 7 7 2 3" xfId="22318" xr:uid="{00000000-0005-0000-0000-00000F570000}"/>
    <cellStyle name="Heading 3 2 7 7 2 3 2" xfId="22319" xr:uid="{00000000-0005-0000-0000-000010570000}"/>
    <cellStyle name="Heading 3 2 7 7 2 3 2 2" xfId="22320" xr:uid="{00000000-0005-0000-0000-000011570000}"/>
    <cellStyle name="Heading 3 2 7 7 2 3 3" xfId="22321" xr:uid="{00000000-0005-0000-0000-000012570000}"/>
    <cellStyle name="Heading 3 2 7 7 2 3 3 2" xfId="22322" xr:uid="{00000000-0005-0000-0000-000013570000}"/>
    <cellStyle name="Heading 3 2 7 7 2 3 4" xfId="22323" xr:uid="{00000000-0005-0000-0000-000014570000}"/>
    <cellStyle name="Heading 3 2 7 7 2 3 4 2" xfId="22324" xr:uid="{00000000-0005-0000-0000-000015570000}"/>
    <cellStyle name="Heading 3 2 7 7 2 3 5" xfId="22325" xr:uid="{00000000-0005-0000-0000-000016570000}"/>
    <cellStyle name="Heading 3 2 7 7 2 3 6" xfId="22326" xr:uid="{00000000-0005-0000-0000-000017570000}"/>
    <cellStyle name="Heading 3 2 7 7 2 3 7" xfId="22327" xr:uid="{00000000-0005-0000-0000-000018570000}"/>
    <cellStyle name="Heading 3 2 7 7 2 4" xfId="22328" xr:uid="{00000000-0005-0000-0000-000019570000}"/>
    <cellStyle name="Heading 3 2 7 7 2 4 2" xfId="22329" xr:uid="{00000000-0005-0000-0000-00001A570000}"/>
    <cellStyle name="Heading 3 2 7 7 2 4 2 2" xfId="22330" xr:uid="{00000000-0005-0000-0000-00001B570000}"/>
    <cellStyle name="Heading 3 2 7 7 2 4 3" xfId="22331" xr:uid="{00000000-0005-0000-0000-00001C570000}"/>
    <cellStyle name="Heading 3 2 7 7 2 4 3 2" xfId="22332" xr:uid="{00000000-0005-0000-0000-00001D570000}"/>
    <cellStyle name="Heading 3 2 7 7 2 4 4" xfId="22333" xr:uid="{00000000-0005-0000-0000-00001E570000}"/>
    <cellStyle name="Heading 3 2 7 7 2 4 5" xfId="22334" xr:uid="{00000000-0005-0000-0000-00001F570000}"/>
    <cellStyle name="Heading 3 2 7 7 2 4 6" xfId="22335" xr:uid="{00000000-0005-0000-0000-000020570000}"/>
    <cellStyle name="Heading 3 2 7 7 2 5" xfId="22336" xr:uid="{00000000-0005-0000-0000-000021570000}"/>
    <cellStyle name="Heading 3 2 7 7 2 5 2" xfId="22337" xr:uid="{00000000-0005-0000-0000-000022570000}"/>
    <cellStyle name="Heading 3 2 7 7 3" xfId="22338" xr:uid="{00000000-0005-0000-0000-000023570000}"/>
    <cellStyle name="Heading 3 2 7 7 3 2" xfId="22339" xr:uid="{00000000-0005-0000-0000-000024570000}"/>
    <cellStyle name="Heading 3 2 7 7 3 2 2" xfId="22340" xr:uid="{00000000-0005-0000-0000-000025570000}"/>
    <cellStyle name="Heading 3 2 7 7 3 3" xfId="22341" xr:uid="{00000000-0005-0000-0000-000026570000}"/>
    <cellStyle name="Heading 3 2 7 7 3 3 2" xfId="22342" xr:uid="{00000000-0005-0000-0000-000027570000}"/>
    <cellStyle name="Heading 3 2 7 7 3 4" xfId="22343" xr:uid="{00000000-0005-0000-0000-000028570000}"/>
    <cellStyle name="Heading 3 2 7 7 3 4 2" xfId="22344" xr:uid="{00000000-0005-0000-0000-000029570000}"/>
    <cellStyle name="Heading 3 2 7 7 3 5" xfId="22345" xr:uid="{00000000-0005-0000-0000-00002A570000}"/>
    <cellStyle name="Heading 3 2 7 7 3 6" xfId="22346" xr:uid="{00000000-0005-0000-0000-00002B570000}"/>
    <cellStyle name="Heading 3 2 7 7 3 7" xfId="22347" xr:uid="{00000000-0005-0000-0000-00002C570000}"/>
    <cellStyle name="Heading 3 2 7 7 4" xfId="22348" xr:uid="{00000000-0005-0000-0000-00002D570000}"/>
    <cellStyle name="Heading 3 2 7 7 4 2" xfId="22349" xr:uid="{00000000-0005-0000-0000-00002E570000}"/>
    <cellStyle name="Heading 3 2 7 7 4 2 2" xfId="22350" xr:uid="{00000000-0005-0000-0000-00002F570000}"/>
    <cellStyle name="Heading 3 2 7 7 4 3" xfId="22351" xr:uid="{00000000-0005-0000-0000-000030570000}"/>
    <cellStyle name="Heading 3 2 7 7 4 3 2" xfId="22352" xr:uid="{00000000-0005-0000-0000-000031570000}"/>
    <cellStyle name="Heading 3 2 7 7 4 4" xfId="22353" xr:uid="{00000000-0005-0000-0000-000032570000}"/>
    <cellStyle name="Heading 3 2 7 7 4 4 2" xfId="22354" xr:uid="{00000000-0005-0000-0000-000033570000}"/>
    <cellStyle name="Heading 3 2 7 7 4 5" xfId="22355" xr:uid="{00000000-0005-0000-0000-000034570000}"/>
    <cellStyle name="Heading 3 2 7 7 4 6" xfId="22356" xr:uid="{00000000-0005-0000-0000-000035570000}"/>
    <cellStyle name="Heading 3 2 7 7 4 7" xfId="22357" xr:uid="{00000000-0005-0000-0000-000036570000}"/>
    <cellStyle name="Heading 3 2 7 7 5" xfId="22358" xr:uid="{00000000-0005-0000-0000-000037570000}"/>
    <cellStyle name="Heading 3 2 7 7 5 2" xfId="22359" xr:uid="{00000000-0005-0000-0000-000038570000}"/>
    <cellStyle name="Heading 3 2 7 7 5 2 2" xfId="22360" xr:uid="{00000000-0005-0000-0000-000039570000}"/>
    <cellStyle name="Heading 3 2 7 7 5 3" xfId="22361" xr:uid="{00000000-0005-0000-0000-00003A570000}"/>
    <cellStyle name="Heading 3 2 7 7 5 3 2" xfId="22362" xr:uid="{00000000-0005-0000-0000-00003B570000}"/>
    <cellStyle name="Heading 3 2 7 7 5 4" xfId="22363" xr:uid="{00000000-0005-0000-0000-00003C570000}"/>
    <cellStyle name="Heading 3 2 7 7 5 5" xfId="22364" xr:uid="{00000000-0005-0000-0000-00003D570000}"/>
    <cellStyle name="Heading 3 2 7 7 5 6" xfId="22365" xr:uid="{00000000-0005-0000-0000-00003E570000}"/>
    <cellStyle name="Heading 3 2 7 7 6" xfId="22366" xr:uid="{00000000-0005-0000-0000-00003F570000}"/>
    <cellStyle name="Heading 3 2 7 7 6 2" xfId="22367" xr:uid="{00000000-0005-0000-0000-000040570000}"/>
    <cellStyle name="Heading 3 2 7 8" xfId="22368" xr:uid="{00000000-0005-0000-0000-000041570000}"/>
    <cellStyle name="Heading 3 2 7 8 2" xfId="22369" xr:uid="{00000000-0005-0000-0000-000042570000}"/>
    <cellStyle name="Heading 3 2 7 8 2 2" xfId="22370" xr:uid="{00000000-0005-0000-0000-000043570000}"/>
    <cellStyle name="Heading 3 2 7 8 2 2 2" xfId="22371" xr:uid="{00000000-0005-0000-0000-000044570000}"/>
    <cellStyle name="Heading 3 2 7 8 2 2 2 2" xfId="22372" xr:uid="{00000000-0005-0000-0000-000045570000}"/>
    <cellStyle name="Heading 3 2 7 8 2 2 3" xfId="22373" xr:uid="{00000000-0005-0000-0000-000046570000}"/>
    <cellStyle name="Heading 3 2 7 8 2 2 3 2" xfId="22374" xr:uid="{00000000-0005-0000-0000-000047570000}"/>
    <cellStyle name="Heading 3 2 7 8 2 2 4" xfId="22375" xr:uid="{00000000-0005-0000-0000-000048570000}"/>
    <cellStyle name="Heading 3 2 7 8 2 2 4 2" xfId="22376" xr:uid="{00000000-0005-0000-0000-000049570000}"/>
    <cellStyle name="Heading 3 2 7 8 2 2 5" xfId="22377" xr:uid="{00000000-0005-0000-0000-00004A570000}"/>
    <cellStyle name="Heading 3 2 7 8 2 2 6" xfId="22378" xr:uid="{00000000-0005-0000-0000-00004B570000}"/>
    <cellStyle name="Heading 3 2 7 8 2 2 7" xfId="22379" xr:uid="{00000000-0005-0000-0000-00004C570000}"/>
    <cellStyle name="Heading 3 2 7 8 2 3" xfId="22380" xr:uid="{00000000-0005-0000-0000-00004D570000}"/>
    <cellStyle name="Heading 3 2 7 8 2 3 2" xfId="22381" xr:uid="{00000000-0005-0000-0000-00004E570000}"/>
    <cellStyle name="Heading 3 2 7 8 2 3 2 2" xfId="22382" xr:uid="{00000000-0005-0000-0000-00004F570000}"/>
    <cellStyle name="Heading 3 2 7 8 2 3 3" xfId="22383" xr:uid="{00000000-0005-0000-0000-000050570000}"/>
    <cellStyle name="Heading 3 2 7 8 2 3 3 2" xfId="22384" xr:uid="{00000000-0005-0000-0000-000051570000}"/>
    <cellStyle name="Heading 3 2 7 8 2 3 4" xfId="22385" xr:uid="{00000000-0005-0000-0000-000052570000}"/>
    <cellStyle name="Heading 3 2 7 8 2 3 4 2" xfId="22386" xr:uid="{00000000-0005-0000-0000-000053570000}"/>
    <cellStyle name="Heading 3 2 7 8 2 3 5" xfId="22387" xr:uid="{00000000-0005-0000-0000-000054570000}"/>
    <cellStyle name="Heading 3 2 7 8 2 3 6" xfId="22388" xr:uid="{00000000-0005-0000-0000-000055570000}"/>
    <cellStyle name="Heading 3 2 7 8 2 3 7" xfId="22389" xr:uid="{00000000-0005-0000-0000-000056570000}"/>
    <cellStyle name="Heading 3 2 7 8 2 4" xfId="22390" xr:uid="{00000000-0005-0000-0000-000057570000}"/>
    <cellStyle name="Heading 3 2 7 8 2 4 2" xfId="22391" xr:uid="{00000000-0005-0000-0000-000058570000}"/>
    <cellStyle name="Heading 3 2 7 8 2 4 2 2" xfId="22392" xr:uid="{00000000-0005-0000-0000-000059570000}"/>
    <cellStyle name="Heading 3 2 7 8 2 4 3" xfId="22393" xr:uid="{00000000-0005-0000-0000-00005A570000}"/>
    <cellStyle name="Heading 3 2 7 8 2 4 3 2" xfId="22394" xr:uid="{00000000-0005-0000-0000-00005B570000}"/>
    <cellStyle name="Heading 3 2 7 8 2 4 4" xfId="22395" xr:uid="{00000000-0005-0000-0000-00005C570000}"/>
    <cellStyle name="Heading 3 2 7 8 2 4 5" xfId="22396" xr:uid="{00000000-0005-0000-0000-00005D570000}"/>
    <cellStyle name="Heading 3 2 7 8 2 4 6" xfId="22397" xr:uid="{00000000-0005-0000-0000-00005E570000}"/>
    <cellStyle name="Heading 3 2 7 8 2 5" xfId="22398" xr:uid="{00000000-0005-0000-0000-00005F570000}"/>
    <cellStyle name="Heading 3 2 7 8 2 5 2" xfId="22399" xr:uid="{00000000-0005-0000-0000-000060570000}"/>
    <cellStyle name="Heading 3 2 7 8 3" xfId="22400" xr:uid="{00000000-0005-0000-0000-000061570000}"/>
    <cellStyle name="Heading 3 2 7 8 3 2" xfId="22401" xr:uid="{00000000-0005-0000-0000-000062570000}"/>
    <cellStyle name="Heading 3 2 7 8 3 2 2" xfId="22402" xr:uid="{00000000-0005-0000-0000-000063570000}"/>
    <cellStyle name="Heading 3 2 7 8 3 3" xfId="22403" xr:uid="{00000000-0005-0000-0000-000064570000}"/>
    <cellStyle name="Heading 3 2 7 8 3 3 2" xfId="22404" xr:uid="{00000000-0005-0000-0000-000065570000}"/>
    <cellStyle name="Heading 3 2 7 8 3 4" xfId="22405" xr:uid="{00000000-0005-0000-0000-000066570000}"/>
    <cellStyle name="Heading 3 2 7 8 3 4 2" xfId="22406" xr:uid="{00000000-0005-0000-0000-000067570000}"/>
    <cellStyle name="Heading 3 2 7 8 3 5" xfId="22407" xr:uid="{00000000-0005-0000-0000-000068570000}"/>
    <cellStyle name="Heading 3 2 7 8 3 6" xfId="22408" xr:uid="{00000000-0005-0000-0000-000069570000}"/>
    <cellStyle name="Heading 3 2 7 8 3 7" xfId="22409" xr:uid="{00000000-0005-0000-0000-00006A570000}"/>
    <cellStyle name="Heading 3 2 7 8 4" xfId="22410" xr:uid="{00000000-0005-0000-0000-00006B570000}"/>
    <cellStyle name="Heading 3 2 7 8 4 2" xfId="22411" xr:uid="{00000000-0005-0000-0000-00006C570000}"/>
    <cellStyle name="Heading 3 2 7 8 4 2 2" xfId="22412" xr:uid="{00000000-0005-0000-0000-00006D570000}"/>
    <cellStyle name="Heading 3 2 7 8 4 3" xfId="22413" xr:uid="{00000000-0005-0000-0000-00006E570000}"/>
    <cellStyle name="Heading 3 2 7 8 4 3 2" xfId="22414" xr:uid="{00000000-0005-0000-0000-00006F570000}"/>
    <cellStyle name="Heading 3 2 7 8 4 4" xfId="22415" xr:uid="{00000000-0005-0000-0000-000070570000}"/>
    <cellStyle name="Heading 3 2 7 8 4 4 2" xfId="22416" xr:uid="{00000000-0005-0000-0000-000071570000}"/>
    <cellStyle name="Heading 3 2 7 8 4 5" xfId="22417" xr:uid="{00000000-0005-0000-0000-000072570000}"/>
    <cellStyle name="Heading 3 2 7 8 4 6" xfId="22418" xr:uid="{00000000-0005-0000-0000-000073570000}"/>
    <cellStyle name="Heading 3 2 7 8 4 7" xfId="22419" xr:uid="{00000000-0005-0000-0000-000074570000}"/>
    <cellStyle name="Heading 3 2 7 8 5" xfId="22420" xr:uid="{00000000-0005-0000-0000-000075570000}"/>
    <cellStyle name="Heading 3 2 7 8 5 2" xfId="22421" xr:uid="{00000000-0005-0000-0000-000076570000}"/>
    <cellStyle name="Heading 3 2 7 8 5 2 2" xfId="22422" xr:uid="{00000000-0005-0000-0000-000077570000}"/>
    <cellStyle name="Heading 3 2 7 8 5 3" xfId="22423" xr:uid="{00000000-0005-0000-0000-000078570000}"/>
    <cellStyle name="Heading 3 2 7 8 5 3 2" xfId="22424" xr:uid="{00000000-0005-0000-0000-000079570000}"/>
    <cellStyle name="Heading 3 2 7 8 5 4" xfId="22425" xr:uid="{00000000-0005-0000-0000-00007A570000}"/>
    <cellStyle name="Heading 3 2 7 8 5 5" xfId="22426" xr:uid="{00000000-0005-0000-0000-00007B570000}"/>
    <cellStyle name="Heading 3 2 7 8 5 6" xfId="22427" xr:uid="{00000000-0005-0000-0000-00007C570000}"/>
    <cellStyle name="Heading 3 2 7 8 6" xfId="22428" xr:uid="{00000000-0005-0000-0000-00007D570000}"/>
    <cellStyle name="Heading 3 2 7 8 6 2" xfId="22429" xr:uid="{00000000-0005-0000-0000-00007E570000}"/>
    <cellStyle name="Heading 3 2 7 9" xfId="22430" xr:uid="{00000000-0005-0000-0000-00007F570000}"/>
    <cellStyle name="Heading 3 2 7 9 2" xfId="22431" xr:uid="{00000000-0005-0000-0000-000080570000}"/>
    <cellStyle name="Heading 3 2 7 9 2 2" xfId="22432" xr:uid="{00000000-0005-0000-0000-000081570000}"/>
    <cellStyle name="Heading 3 2 7 9 2 2 2" xfId="22433" xr:uid="{00000000-0005-0000-0000-000082570000}"/>
    <cellStyle name="Heading 3 2 7 9 2 3" xfId="22434" xr:uid="{00000000-0005-0000-0000-000083570000}"/>
    <cellStyle name="Heading 3 2 7 9 2 3 2" xfId="22435" xr:uid="{00000000-0005-0000-0000-000084570000}"/>
    <cellStyle name="Heading 3 2 7 9 2 4" xfId="22436" xr:uid="{00000000-0005-0000-0000-000085570000}"/>
    <cellStyle name="Heading 3 2 7 9 2 4 2" xfId="22437" xr:uid="{00000000-0005-0000-0000-000086570000}"/>
    <cellStyle name="Heading 3 2 7 9 2 5" xfId="22438" xr:uid="{00000000-0005-0000-0000-000087570000}"/>
    <cellStyle name="Heading 3 2 7 9 2 6" xfId="22439" xr:uid="{00000000-0005-0000-0000-000088570000}"/>
    <cellStyle name="Heading 3 2 7 9 2 7" xfId="22440" xr:uid="{00000000-0005-0000-0000-000089570000}"/>
    <cellStyle name="Heading 3 2 7 9 3" xfId="22441" xr:uid="{00000000-0005-0000-0000-00008A570000}"/>
    <cellStyle name="Heading 3 2 7 9 3 2" xfId="22442" xr:uid="{00000000-0005-0000-0000-00008B570000}"/>
    <cellStyle name="Heading 3 2 7 9 3 2 2" xfId="22443" xr:uid="{00000000-0005-0000-0000-00008C570000}"/>
    <cellStyle name="Heading 3 2 7 9 3 3" xfId="22444" xr:uid="{00000000-0005-0000-0000-00008D570000}"/>
    <cellStyle name="Heading 3 2 7 9 3 3 2" xfId="22445" xr:uid="{00000000-0005-0000-0000-00008E570000}"/>
    <cellStyle name="Heading 3 2 7 9 3 4" xfId="22446" xr:uid="{00000000-0005-0000-0000-00008F570000}"/>
    <cellStyle name="Heading 3 2 7 9 3 4 2" xfId="22447" xr:uid="{00000000-0005-0000-0000-000090570000}"/>
    <cellStyle name="Heading 3 2 7 9 3 5" xfId="22448" xr:uid="{00000000-0005-0000-0000-000091570000}"/>
    <cellStyle name="Heading 3 2 7 9 3 6" xfId="22449" xr:uid="{00000000-0005-0000-0000-000092570000}"/>
    <cellStyle name="Heading 3 2 7 9 3 7" xfId="22450" xr:uid="{00000000-0005-0000-0000-000093570000}"/>
    <cellStyle name="Heading 3 2 7 9 4" xfId="22451" xr:uid="{00000000-0005-0000-0000-000094570000}"/>
    <cellStyle name="Heading 3 2 7 9 4 2" xfId="22452" xr:uid="{00000000-0005-0000-0000-000095570000}"/>
    <cellStyle name="Heading 3 2 7 9 4 2 2" xfId="22453" xr:uid="{00000000-0005-0000-0000-000096570000}"/>
    <cellStyle name="Heading 3 2 7 9 4 3" xfId="22454" xr:uid="{00000000-0005-0000-0000-000097570000}"/>
    <cellStyle name="Heading 3 2 7 9 4 3 2" xfId="22455" xr:uid="{00000000-0005-0000-0000-000098570000}"/>
    <cellStyle name="Heading 3 2 7 9 4 4" xfId="22456" xr:uid="{00000000-0005-0000-0000-000099570000}"/>
    <cellStyle name="Heading 3 2 7 9 4 5" xfId="22457" xr:uid="{00000000-0005-0000-0000-00009A570000}"/>
    <cellStyle name="Heading 3 2 7 9 4 6" xfId="22458" xr:uid="{00000000-0005-0000-0000-00009B570000}"/>
    <cellStyle name="Heading 3 2 7 9 5" xfId="22459" xr:uid="{00000000-0005-0000-0000-00009C570000}"/>
    <cellStyle name="Heading 3 2 7 9 5 2" xfId="22460" xr:uid="{00000000-0005-0000-0000-00009D570000}"/>
    <cellStyle name="Heading 3 2 8" xfId="22461" xr:uid="{00000000-0005-0000-0000-00009E570000}"/>
    <cellStyle name="Heading 3 2 8 2" xfId="22462" xr:uid="{00000000-0005-0000-0000-00009F570000}"/>
    <cellStyle name="Heading 3 2 8 2 2" xfId="22463" xr:uid="{00000000-0005-0000-0000-0000A0570000}"/>
    <cellStyle name="Heading 3 2 8 2 2 2" xfId="22464" xr:uid="{00000000-0005-0000-0000-0000A1570000}"/>
    <cellStyle name="Heading 3 2 8 2 3" xfId="22465" xr:uid="{00000000-0005-0000-0000-0000A2570000}"/>
    <cellStyle name="Heading 3 2 8 2 3 2" xfId="22466" xr:uid="{00000000-0005-0000-0000-0000A3570000}"/>
    <cellStyle name="Heading 3 2 8 2 4" xfId="22467" xr:uid="{00000000-0005-0000-0000-0000A4570000}"/>
    <cellStyle name="Heading 3 2 8 2 4 2" xfId="22468" xr:uid="{00000000-0005-0000-0000-0000A5570000}"/>
    <cellStyle name="Heading 3 2 8 2 5" xfId="22469" xr:uid="{00000000-0005-0000-0000-0000A6570000}"/>
    <cellStyle name="Heading 3 2 8 2 6" xfId="22470" xr:uid="{00000000-0005-0000-0000-0000A7570000}"/>
    <cellStyle name="Heading 3 2 8 2 7" xfId="22471" xr:uid="{00000000-0005-0000-0000-0000A8570000}"/>
    <cellStyle name="Heading 3 2 8 3" xfId="22472" xr:uid="{00000000-0005-0000-0000-0000A9570000}"/>
    <cellStyle name="Heading 3 2 8 3 2" xfId="22473" xr:uid="{00000000-0005-0000-0000-0000AA570000}"/>
    <cellStyle name="Heading 3 2 8 3 2 2" xfId="22474" xr:uid="{00000000-0005-0000-0000-0000AB570000}"/>
    <cellStyle name="Heading 3 2 8 3 3" xfId="22475" xr:uid="{00000000-0005-0000-0000-0000AC570000}"/>
    <cellStyle name="Heading 3 2 8 3 3 2" xfId="22476" xr:uid="{00000000-0005-0000-0000-0000AD570000}"/>
    <cellStyle name="Heading 3 2 8 3 4" xfId="22477" xr:uid="{00000000-0005-0000-0000-0000AE570000}"/>
    <cellStyle name="Heading 3 2 8 3 4 2" xfId="22478" xr:uid="{00000000-0005-0000-0000-0000AF570000}"/>
    <cellStyle name="Heading 3 2 8 3 5" xfId="22479" xr:uid="{00000000-0005-0000-0000-0000B0570000}"/>
    <cellStyle name="Heading 3 2 8 3 6" xfId="22480" xr:uid="{00000000-0005-0000-0000-0000B1570000}"/>
    <cellStyle name="Heading 3 2 8 3 7" xfId="22481" xr:uid="{00000000-0005-0000-0000-0000B2570000}"/>
    <cellStyle name="Heading 3 2 8 4" xfId="22482" xr:uid="{00000000-0005-0000-0000-0000B3570000}"/>
    <cellStyle name="Heading 3 2 8 4 2" xfId="22483" xr:uid="{00000000-0005-0000-0000-0000B4570000}"/>
    <cellStyle name="Heading 3 2 8 4 2 2" xfId="22484" xr:uid="{00000000-0005-0000-0000-0000B5570000}"/>
    <cellStyle name="Heading 3 2 8 4 3" xfId="22485" xr:uid="{00000000-0005-0000-0000-0000B6570000}"/>
    <cellStyle name="Heading 3 2 8 4 3 2" xfId="22486" xr:uid="{00000000-0005-0000-0000-0000B7570000}"/>
    <cellStyle name="Heading 3 2 8 4 4" xfId="22487" xr:uid="{00000000-0005-0000-0000-0000B8570000}"/>
    <cellStyle name="Heading 3 2 8 4 5" xfId="22488" xr:uid="{00000000-0005-0000-0000-0000B9570000}"/>
    <cellStyle name="Heading 3 2 8 4 6" xfId="22489" xr:uid="{00000000-0005-0000-0000-0000BA570000}"/>
    <cellStyle name="Heading 3 2 8 5" xfId="22490" xr:uid="{00000000-0005-0000-0000-0000BB570000}"/>
    <cellStyle name="Heading 3 2 8 5 2" xfId="22491" xr:uid="{00000000-0005-0000-0000-0000BC570000}"/>
    <cellStyle name="Heading 3 2 9" xfId="22492" xr:uid="{00000000-0005-0000-0000-0000BD570000}"/>
    <cellStyle name="Heading 3 2 9 2" xfId="22493" xr:uid="{00000000-0005-0000-0000-0000BE570000}"/>
    <cellStyle name="Heading 3 2 9 2 2" xfId="22494" xr:uid="{00000000-0005-0000-0000-0000BF570000}"/>
    <cellStyle name="Heading 3 2 9 3" xfId="22495" xr:uid="{00000000-0005-0000-0000-0000C0570000}"/>
    <cellStyle name="Heading 3 2 9 3 2" xfId="22496" xr:uid="{00000000-0005-0000-0000-0000C1570000}"/>
    <cellStyle name="Heading 3 2 9 4" xfId="22497" xr:uid="{00000000-0005-0000-0000-0000C2570000}"/>
    <cellStyle name="Heading 3 2 9 4 2" xfId="22498" xr:uid="{00000000-0005-0000-0000-0000C3570000}"/>
    <cellStyle name="Heading 3 2 9 5" xfId="22499" xr:uid="{00000000-0005-0000-0000-0000C4570000}"/>
    <cellStyle name="Heading 3 2 9 6" xfId="22500" xr:uid="{00000000-0005-0000-0000-0000C5570000}"/>
    <cellStyle name="Heading 3 2 9 7" xfId="22501" xr:uid="{00000000-0005-0000-0000-0000C6570000}"/>
    <cellStyle name="Heading 3 2_BS Summary" xfId="22502" xr:uid="{00000000-0005-0000-0000-0000C7570000}"/>
    <cellStyle name="Heading 3 3" xfId="22503" xr:uid="{00000000-0005-0000-0000-0000C8570000}"/>
    <cellStyle name="Heading 3 3 2" xfId="22504" xr:uid="{00000000-0005-0000-0000-0000C9570000}"/>
    <cellStyle name="Heading 3 3 2 10" xfId="22505" xr:uid="{00000000-0005-0000-0000-0000CA570000}"/>
    <cellStyle name="Heading 3 3 2 10 2" xfId="22506" xr:uid="{00000000-0005-0000-0000-0000CB570000}"/>
    <cellStyle name="Heading 3 3 2 10 2 2" xfId="22507" xr:uid="{00000000-0005-0000-0000-0000CC570000}"/>
    <cellStyle name="Heading 3 3 2 10 3" xfId="22508" xr:uid="{00000000-0005-0000-0000-0000CD570000}"/>
    <cellStyle name="Heading 3 3 2 10 3 2" xfId="22509" xr:uid="{00000000-0005-0000-0000-0000CE570000}"/>
    <cellStyle name="Heading 3 3 2 10 4" xfId="22510" xr:uid="{00000000-0005-0000-0000-0000CF570000}"/>
    <cellStyle name="Heading 3 3 2 10 4 2" xfId="22511" xr:uid="{00000000-0005-0000-0000-0000D0570000}"/>
    <cellStyle name="Heading 3 3 2 10 5" xfId="22512" xr:uid="{00000000-0005-0000-0000-0000D1570000}"/>
    <cellStyle name="Heading 3 3 2 10 6" xfId="22513" xr:uid="{00000000-0005-0000-0000-0000D2570000}"/>
    <cellStyle name="Heading 3 3 2 10 7" xfId="22514" xr:uid="{00000000-0005-0000-0000-0000D3570000}"/>
    <cellStyle name="Heading 3 3 2 11" xfId="22515" xr:uid="{00000000-0005-0000-0000-0000D4570000}"/>
    <cellStyle name="Heading 3 3 2 11 2" xfId="22516" xr:uid="{00000000-0005-0000-0000-0000D5570000}"/>
    <cellStyle name="Heading 3 3 2 11 2 2" xfId="22517" xr:uid="{00000000-0005-0000-0000-0000D6570000}"/>
    <cellStyle name="Heading 3 3 2 11 3" xfId="22518" xr:uid="{00000000-0005-0000-0000-0000D7570000}"/>
    <cellStyle name="Heading 3 3 2 11 3 2" xfId="22519" xr:uid="{00000000-0005-0000-0000-0000D8570000}"/>
    <cellStyle name="Heading 3 3 2 11 4" xfId="22520" xr:uid="{00000000-0005-0000-0000-0000D9570000}"/>
    <cellStyle name="Heading 3 3 2 11 5" xfId="22521" xr:uid="{00000000-0005-0000-0000-0000DA570000}"/>
    <cellStyle name="Heading 3 3 2 11 6" xfId="22522" xr:uid="{00000000-0005-0000-0000-0000DB570000}"/>
    <cellStyle name="Heading 3 3 2 12" xfId="22523" xr:uid="{00000000-0005-0000-0000-0000DC570000}"/>
    <cellStyle name="Heading 3 3 2 12 2" xfId="22524" xr:uid="{00000000-0005-0000-0000-0000DD570000}"/>
    <cellStyle name="Heading 3 3 2 13" xfId="22525" xr:uid="{00000000-0005-0000-0000-0000DE570000}"/>
    <cellStyle name="Heading 3 3 2 2" xfId="22526" xr:uid="{00000000-0005-0000-0000-0000DF570000}"/>
    <cellStyle name="Heading 3 3 2 2 10" xfId="22527" xr:uid="{00000000-0005-0000-0000-0000E0570000}"/>
    <cellStyle name="Heading 3 3 2 2 10 2" xfId="22528" xr:uid="{00000000-0005-0000-0000-0000E1570000}"/>
    <cellStyle name="Heading 3 3 2 2 10 2 2" xfId="22529" xr:uid="{00000000-0005-0000-0000-0000E2570000}"/>
    <cellStyle name="Heading 3 3 2 2 10 3" xfId="22530" xr:uid="{00000000-0005-0000-0000-0000E3570000}"/>
    <cellStyle name="Heading 3 3 2 2 10 3 2" xfId="22531" xr:uid="{00000000-0005-0000-0000-0000E4570000}"/>
    <cellStyle name="Heading 3 3 2 2 10 4" xfId="22532" xr:uid="{00000000-0005-0000-0000-0000E5570000}"/>
    <cellStyle name="Heading 3 3 2 2 10 5" xfId="22533" xr:uid="{00000000-0005-0000-0000-0000E6570000}"/>
    <cellStyle name="Heading 3 3 2 2 10 6" xfId="22534" xr:uid="{00000000-0005-0000-0000-0000E7570000}"/>
    <cellStyle name="Heading 3 3 2 2 11" xfId="22535" xr:uid="{00000000-0005-0000-0000-0000E8570000}"/>
    <cellStyle name="Heading 3 3 2 2 11 2" xfId="22536" xr:uid="{00000000-0005-0000-0000-0000E9570000}"/>
    <cellStyle name="Heading 3 3 2 2 12" xfId="22537" xr:uid="{00000000-0005-0000-0000-0000EA570000}"/>
    <cellStyle name="Heading 3 3 2 2 2" xfId="22538" xr:uid="{00000000-0005-0000-0000-0000EB570000}"/>
    <cellStyle name="Heading 3 3 2 2 2 2" xfId="22539" xr:uid="{00000000-0005-0000-0000-0000EC570000}"/>
    <cellStyle name="Heading 3 3 2 2 2 2 2" xfId="22540" xr:uid="{00000000-0005-0000-0000-0000ED570000}"/>
    <cellStyle name="Heading 3 3 2 2 2 2 2 2" xfId="22541" xr:uid="{00000000-0005-0000-0000-0000EE570000}"/>
    <cellStyle name="Heading 3 3 2 2 2 2 2 2 2" xfId="22542" xr:uid="{00000000-0005-0000-0000-0000EF570000}"/>
    <cellStyle name="Heading 3 3 2 2 2 2 2 3" xfId="22543" xr:uid="{00000000-0005-0000-0000-0000F0570000}"/>
    <cellStyle name="Heading 3 3 2 2 2 2 2 3 2" xfId="22544" xr:uid="{00000000-0005-0000-0000-0000F1570000}"/>
    <cellStyle name="Heading 3 3 2 2 2 2 2 4" xfId="22545" xr:uid="{00000000-0005-0000-0000-0000F2570000}"/>
    <cellStyle name="Heading 3 3 2 2 2 2 2 4 2" xfId="22546" xr:uid="{00000000-0005-0000-0000-0000F3570000}"/>
    <cellStyle name="Heading 3 3 2 2 2 2 2 5" xfId="22547" xr:uid="{00000000-0005-0000-0000-0000F4570000}"/>
    <cellStyle name="Heading 3 3 2 2 2 2 2 6" xfId="22548" xr:uid="{00000000-0005-0000-0000-0000F5570000}"/>
    <cellStyle name="Heading 3 3 2 2 2 2 2 7" xfId="22549" xr:uid="{00000000-0005-0000-0000-0000F6570000}"/>
    <cellStyle name="Heading 3 3 2 2 2 2 3" xfId="22550" xr:uid="{00000000-0005-0000-0000-0000F7570000}"/>
    <cellStyle name="Heading 3 3 2 2 2 2 3 2" xfId="22551" xr:uid="{00000000-0005-0000-0000-0000F8570000}"/>
    <cellStyle name="Heading 3 3 2 2 2 2 3 2 2" xfId="22552" xr:uid="{00000000-0005-0000-0000-0000F9570000}"/>
    <cellStyle name="Heading 3 3 2 2 2 2 3 3" xfId="22553" xr:uid="{00000000-0005-0000-0000-0000FA570000}"/>
    <cellStyle name="Heading 3 3 2 2 2 2 3 3 2" xfId="22554" xr:uid="{00000000-0005-0000-0000-0000FB570000}"/>
    <cellStyle name="Heading 3 3 2 2 2 2 3 4" xfId="22555" xr:uid="{00000000-0005-0000-0000-0000FC570000}"/>
    <cellStyle name="Heading 3 3 2 2 2 2 3 4 2" xfId="22556" xr:uid="{00000000-0005-0000-0000-0000FD570000}"/>
    <cellStyle name="Heading 3 3 2 2 2 2 3 5" xfId="22557" xr:uid="{00000000-0005-0000-0000-0000FE570000}"/>
    <cellStyle name="Heading 3 3 2 2 2 2 3 6" xfId="22558" xr:uid="{00000000-0005-0000-0000-0000FF570000}"/>
    <cellStyle name="Heading 3 3 2 2 2 2 3 7" xfId="22559" xr:uid="{00000000-0005-0000-0000-000000580000}"/>
    <cellStyle name="Heading 3 3 2 2 2 2 4" xfId="22560" xr:uid="{00000000-0005-0000-0000-000001580000}"/>
    <cellStyle name="Heading 3 3 2 2 2 2 4 2" xfId="22561" xr:uid="{00000000-0005-0000-0000-000002580000}"/>
    <cellStyle name="Heading 3 3 2 2 2 2 4 2 2" xfId="22562" xr:uid="{00000000-0005-0000-0000-000003580000}"/>
    <cellStyle name="Heading 3 3 2 2 2 2 4 3" xfId="22563" xr:uid="{00000000-0005-0000-0000-000004580000}"/>
    <cellStyle name="Heading 3 3 2 2 2 2 4 3 2" xfId="22564" xr:uid="{00000000-0005-0000-0000-000005580000}"/>
    <cellStyle name="Heading 3 3 2 2 2 2 4 4" xfId="22565" xr:uid="{00000000-0005-0000-0000-000006580000}"/>
    <cellStyle name="Heading 3 3 2 2 2 2 4 5" xfId="22566" xr:uid="{00000000-0005-0000-0000-000007580000}"/>
    <cellStyle name="Heading 3 3 2 2 2 2 4 6" xfId="22567" xr:uid="{00000000-0005-0000-0000-000008580000}"/>
    <cellStyle name="Heading 3 3 2 2 2 2 5" xfId="22568" xr:uid="{00000000-0005-0000-0000-000009580000}"/>
    <cellStyle name="Heading 3 3 2 2 2 2 5 2" xfId="22569" xr:uid="{00000000-0005-0000-0000-00000A580000}"/>
    <cellStyle name="Heading 3 3 2 2 2 3" xfId="22570" xr:uid="{00000000-0005-0000-0000-00000B580000}"/>
    <cellStyle name="Heading 3 3 2 2 2 3 2" xfId="22571" xr:uid="{00000000-0005-0000-0000-00000C580000}"/>
    <cellStyle name="Heading 3 3 2 2 2 3 2 2" xfId="22572" xr:uid="{00000000-0005-0000-0000-00000D580000}"/>
    <cellStyle name="Heading 3 3 2 2 2 3 3" xfId="22573" xr:uid="{00000000-0005-0000-0000-00000E580000}"/>
    <cellStyle name="Heading 3 3 2 2 2 3 3 2" xfId="22574" xr:uid="{00000000-0005-0000-0000-00000F580000}"/>
    <cellStyle name="Heading 3 3 2 2 2 3 4" xfId="22575" xr:uid="{00000000-0005-0000-0000-000010580000}"/>
    <cellStyle name="Heading 3 3 2 2 2 3 4 2" xfId="22576" xr:uid="{00000000-0005-0000-0000-000011580000}"/>
    <cellStyle name="Heading 3 3 2 2 2 3 5" xfId="22577" xr:uid="{00000000-0005-0000-0000-000012580000}"/>
    <cellStyle name="Heading 3 3 2 2 2 3 6" xfId="22578" xr:uid="{00000000-0005-0000-0000-000013580000}"/>
    <cellStyle name="Heading 3 3 2 2 2 3 7" xfId="22579" xr:uid="{00000000-0005-0000-0000-000014580000}"/>
    <cellStyle name="Heading 3 3 2 2 2 4" xfId="22580" xr:uid="{00000000-0005-0000-0000-000015580000}"/>
    <cellStyle name="Heading 3 3 2 2 2 4 2" xfId="22581" xr:uid="{00000000-0005-0000-0000-000016580000}"/>
    <cellStyle name="Heading 3 3 2 2 2 4 2 2" xfId="22582" xr:uid="{00000000-0005-0000-0000-000017580000}"/>
    <cellStyle name="Heading 3 3 2 2 2 4 3" xfId="22583" xr:uid="{00000000-0005-0000-0000-000018580000}"/>
    <cellStyle name="Heading 3 3 2 2 2 4 3 2" xfId="22584" xr:uid="{00000000-0005-0000-0000-000019580000}"/>
    <cellStyle name="Heading 3 3 2 2 2 4 4" xfId="22585" xr:uid="{00000000-0005-0000-0000-00001A580000}"/>
    <cellStyle name="Heading 3 3 2 2 2 4 4 2" xfId="22586" xr:uid="{00000000-0005-0000-0000-00001B580000}"/>
    <cellStyle name="Heading 3 3 2 2 2 4 5" xfId="22587" xr:uid="{00000000-0005-0000-0000-00001C580000}"/>
    <cellStyle name="Heading 3 3 2 2 2 4 6" xfId="22588" xr:uid="{00000000-0005-0000-0000-00001D580000}"/>
    <cellStyle name="Heading 3 3 2 2 2 4 7" xfId="22589" xr:uid="{00000000-0005-0000-0000-00001E580000}"/>
    <cellStyle name="Heading 3 3 2 2 2 5" xfId="22590" xr:uid="{00000000-0005-0000-0000-00001F580000}"/>
    <cellStyle name="Heading 3 3 2 2 2 5 2" xfId="22591" xr:uid="{00000000-0005-0000-0000-000020580000}"/>
    <cellStyle name="Heading 3 3 2 2 2 5 2 2" xfId="22592" xr:uid="{00000000-0005-0000-0000-000021580000}"/>
    <cellStyle name="Heading 3 3 2 2 2 5 3" xfId="22593" xr:uid="{00000000-0005-0000-0000-000022580000}"/>
    <cellStyle name="Heading 3 3 2 2 2 5 3 2" xfId="22594" xr:uid="{00000000-0005-0000-0000-000023580000}"/>
    <cellStyle name="Heading 3 3 2 2 2 5 4" xfId="22595" xr:uid="{00000000-0005-0000-0000-000024580000}"/>
    <cellStyle name="Heading 3 3 2 2 2 5 5" xfId="22596" xr:uid="{00000000-0005-0000-0000-000025580000}"/>
    <cellStyle name="Heading 3 3 2 2 2 5 6" xfId="22597" xr:uid="{00000000-0005-0000-0000-000026580000}"/>
    <cellStyle name="Heading 3 3 2 2 2 6" xfId="22598" xr:uid="{00000000-0005-0000-0000-000027580000}"/>
    <cellStyle name="Heading 3 3 2 2 2 6 2" xfId="22599" xr:uid="{00000000-0005-0000-0000-000028580000}"/>
    <cellStyle name="Heading 3 3 2 2 3" xfId="22600" xr:uid="{00000000-0005-0000-0000-000029580000}"/>
    <cellStyle name="Heading 3 3 2 2 3 2" xfId="22601" xr:uid="{00000000-0005-0000-0000-00002A580000}"/>
    <cellStyle name="Heading 3 3 2 2 3 2 2" xfId="22602" xr:uid="{00000000-0005-0000-0000-00002B580000}"/>
    <cellStyle name="Heading 3 3 2 2 3 2 2 2" xfId="22603" xr:uid="{00000000-0005-0000-0000-00002C580000}"/>
    <cellStyle name="Heading 3 3 2 2 3 2 2 2 2" xfId="22604" xr:uid="{00000000-0005-0000-0000-00002D580000}"/>
    <cellStyle name="Heading 3 3 2 2 3 2 2 3" xfId="22605" xr:uid="{00000000-0005-0000-0000-00002E580000}"/>
    <cellStyle name="Heading 3 3 2 2 3 2 2 3 2" xfId="22606" xr:uid="{00000000-0005-0000-0000-00002F580000}"/>
    <cellStyle name="Heading 3 3 2 2 3 2 2 4" xfId="22607" xr:uid="{00000000-0005-0000-0000-000030580000}"/>
    <cellStyle name="Heading 3 3 2 2 3 2 2 4 2" xfId="22608" xr:uid="{00000000-0005-0000-0000-000031580000}"/>
    <cellStyle name="Heading 3 3 2 2 3 2 2 5" xfId="22609" xr:uid="{00000000-0005-0000-0000-000032580000}"/>
    <cellStyle name="Heading 3 3 2 2 3 2 2 6" xfId="22610" xr:uid="{00000000-0005-0000-0000-000033580000}"/>
    <cellStyle name="Heading 3 3 2 2 3 2 2 7" xfId="22611" xr:uid="{00000000-0005-0000-0000-000034580000}"/>
    <cellStyle name="Heading 3 3 2 2 3 2 3" xfId="22612" xr:uid="{00000000-0005-0000-0000-000035580000}"/>
    <cellStyle name="Heading 3 3 2 2 3 2 3 2" xfId="22613" xr:uid="{00000000-0005-0000-0000-000036580000}"/>
    <cellStyle name="Heading 3 3 2 2 3 2 3 2 2" xfId="22614" xr:uid="{00000000-0005-0000-0000-000037580000}"/>
    <cellStyle name="Heading 3 3 2 2 3 2 3 3" xfId="22615" xr:uid="{00000000-0005-0000-0000-000038580000}"/>
    <cellStyle name="Heading 3 3 2 2 3 2 3 3 2" xfId="22616" xr:uid="{00000000-0005-0000-0000-000039580000}"/>
    <cellStyle name="Heading 3 3 2 2 3 2 3 4" xfId="22617" xr:uid="{00000000-0005-0000-0000-00003A580000}"/>
    <cellStyle name="Heading 3 3 2 2 3 2 3 4 2" xfId="22618" xr:uid="{00000000-0005-0000-0000-00003B580000}"/>
    <cellStyle name="Heading 3 3 2 2 3 2 3 5" xfId="22619" xr:uid="{00000000-0005-0000-0000-00003C580000}"/>
    <cellStyle name="Heading 3 3 2 2 3 2 3 6" xfId="22620" xr:uid="{00000000-0005-0000-0000-00003D580000}"/>
    <cellStyle name="Heading 3 3 2 2 3 2 3 7" xfId="22621" xr:uid="{00000000-0005-0000-0000-00003E580000}"/>
    <cellStyle name="Heading 3 3 2 2 3 2 4" xfId="22622" xr:uid="{00000000-0005-0000-0000-00003F580000}"/>
    <cellStyle name="Heading 3 3 2 2 3 2 4 2" xfId="22623" xr:uid="{00000000-0005-0000-0000-000040580000}"/>
    <cellStyle name="Heading 3 3 2 2 3 2 4 2 2" xfId="22624" xr:uid="{00000000-0005-0000-0000-000041580000}"/>
    <cellStyle name="Heading 3 3 2 2 3 2 4 3" xfId="22625" xr:uid="{00000000-0005-0000-0000-000042580000}"/>
    <cellStyle name="Heading 3 3 2 2 3 2 4 3 2" xfId="22626" xr:uid="{00000000-0005-0000-0000-000043580000}"/>
    <cellStyle name="Heading 3 3 2 2 3 2 4 4" xfId="22627" xr:uid="{00000000-0005-0000-0000-000044580000}"/>
    <cellStyle name="Heading 3 3 2 2 3 2 4 5" xfId="22628" xr:uid="{00000000-0005-0000-0000-000045580000}"/>
    <cellStyle name="Heading 3 3 2 2 3 2 4 6" xfId="22629" xr:uid="{00000000-0005-0000-0000-000046580000}"/>
    <cellStyle name="Heading 3 3 2 2 3 2 5" xfId="22630" xr:uid="{00000000-0005-0000-0000-000047580000}"/>
    <cellStyle name="Heading 3 3 2 2 3 2 5 2" xfId="22631" xr:uid="{00000000-0005-0000-0000-000048580000}"/>
    <cellStyle name="Heading 3 3 2 2 3 3" xfId="22632" xr:uid="{00000000-0005-0000-0000-000049580000}"/>
    <cellStyle name="Heading 3 3 2 2 3 3 2" xfId="22633" xr:uid="{00000000-0005-0000-0000-00004A580000}"/>
    <cellStyle name="Heading 3 3 2 2 3 3 2 2" xfId="22634" xr:uid="{00000000-0005-0000-0000-00004B580000}"/>
    <cellStyle name="Heading 3 3 2 2 3 3 3" xfId="22635" xr:uid="{00000000-0005-0000-0000-00004C580000}"/>
    <cellStyle name="Heading 3 3 2 2 3 3 3 2" xfId="22636" xr:uid="{00000000-0005-0000-0000-00004D580000}"/>
    <cellStyle name="Heading 3 3 2 2 3 3 4" xfId="22637" xr:uid="{00000000-0005-0000-0000-00004E580000}"/>
    <cellStyle name="Heading 3 3 2 2 3 3 4 2" xfId="22638" xr:uid="{00000000-0005-0000-0000-00004F580000}"/>
    <cellStyle name="Heading 3 3 2 2 3 3 5" xfId="22639" xr:uid="{00000000-0005-0000-0000-000050580000}"/>
    <cellStyle name="Heading 3 3 2 2 3 3 6" xfId="22640" xr:uid="{00000000-0005-0000-0000-000051580000}"/>
    <cellStyle name="Heading 3 3 2 2 3 3 7" xfId="22641" xr:uid="{00000000-0005-0000-0000-000052580000}"/>
    <cellStyle name="Heading 3 3 2 2 3 4" xfId="22642" xr:uid="{00000000-0005-0000-0000-000053580000}"/>
    <cellStyle name="Heading 3 3 2 2 3 4 2" xfId="22643" xr:uid="{00000000-0005-0000-0000-000054580000}"/>
    <cellStyle name="Heading 3 3 2 2 3 4 2 2" xfId="22644" xr:uid="{00000000-0005-0000-0000-000055580000}"/>
    <cellStyle name="Heading 3 3 2 2 3 4 3" xfId="22645" xr:uid="{00000000-0005-0000-0000-000056580000}"/>
    <cellStyle name="Heading 3 3 2 2 3 4 3 2" xfId="22646" xr:uid="{00000000-0005-0000-0000-000057580000}"/>
    <cellStyle name="Heading 3 3 2 2 3 4 4" xfId="22647" xr:uid="{00000000-0005-0000-0000-000058580000}"/>
    <cellStyle name="Heading 3 3 2 2 3 4 4 2" xfId="22648" xr:uid="{00000000-0005-0000-0000-000059580000}"/>
    <cellStyle name="Heading 3 3 2 2 3 4 5" xfId="22649" xr:uid="{00000000-0005-0000-0000-00005A580000}"/>
    <cellStyle name="Heading 3 3 2 2 3 4 6" xfId="22650" xr:uid="{00000000-0005-0000-0000-00005B580000}"/>
    <cellStyle name="Heading 3 3 2 2 3 4 7" xfId="22651" xr:uid="{00000000-0005-0000-0000-00005C580000}"/>
    <cellStyle name="Heading 3 3 2 2 3 5" xfId="22652" xr:uid="{00000000-0005-0000-0000-00005D580000}"/>
    <cellStyle name="Heading 3 3 2 2 3 5 2" xfId="22653" xr:uid="{00000000-0005-0000-0000-00005E580000}"/>
    <cellStyle name="Heading 3 3 2 2 3 5 2 2" xfId="22654" xr:uid="{00000000-0005-0000-0000-00005F580000}"/>
    <cellStyle name="Heading 3 3 2 2 3 5 3" xfId="22655" xr:uid="{00000000-0005-0000-0000-000060580000}"/>
    <cellStyle name="Heading 3 3 2 2 3 5 3 2" xfId="22656" xr:uid="{00000000-0005-0000-0000-000061580000}"/>
    <cellStyle name="Heading 3 3 2 2 3 5 4" xfId="22657" xr:uid="{00000000-0005-0000-0000-000062580000}"/>
    <cellStyle name="Heading 3 3 2 2 3 5 5" xfId="22658" xr:uid="{00000000-0005-0000-0000-000063580000}"/>
    <cellStyle name="Heading 3 3 2 2 3 5 6" xfId="22659" xr:uid="{00000000-0005-0000-0000-000064580000}"/>
    <cellStyle name="Heading 3 3 2 2 3 6" xfId="22660" xr:uid="{00000000-0005-0000-0000-000065580000}"/>
    <cellStyle name="Heading 3 3 2 2 3 6 2" xfId="22661" xr:uid="{00000000-0005-0000-0000-000066580000}"/>
    <cellStyle name="Heading 3 3 2 2 4" xfId="22662" xr:uid="{00000000-0005-0000-0000-000067580000}"/>
    <cellStyle name="Heading 3 3 2 2 4 2" xfId="22663" xr:uid="{00000000-0005-0000-0000-000068580000}"/>
    <cellStyle name="Heading 3 3 2 2 4 2 2" xfId="22664" xr:uid="{00000000-0005-0000-0000-000069580000}"/>
    <cellStyle name="Heading 3 3 2 2 4 2 2 2" xfId="22665" xr:uid="{00000000-0005-0000-0000-00006A580000}"/>
    <cellStyle name="Heading 3 3 2 2 4 2 2 2 2" xfId="22666" xr:uid="{00000000-0005-0000-0000-00006B580000}"/>
    <cellStyle name="Heading 3 3 2 2 4 2 2 3" xfId="22667" xr:uid="{00000000-0005-0000-0000-00006C580000}"/>
    <cellStyle name="Heading 3 3 2 2 4 2 2 3 2" xfId="22668" xr:uid="{00000000-0005-0000-0000-00006D580000}"/>
    <cellStyle name="Heading 3 3 2 2 4 2 2 4" xfId="22669" xr:uid="{00000000-0005-0000-0000-00006E580000}"/>
    <cellStyle name="Heading 3 3 2 2 4 2 2 4 2" xfId="22670" xr:uid="{00000000-0005-0000-0000-00006F580000}"/>
    <cellStyle name="Heading 3 3 2 2 4 2 2 5" xfId="22671" xr:uid="{00000000-0005-0000-0000-000070580000}"/>
    <cellStyle name="Heading 3 3 2 2 4 2 2 6" xfId="22672" xr:uid="{00000000-0005-0000-0000-000071580000}"/>
    <cellStyle name="Heading 3 3 2 2 4 2 2 7" xfId="22673" xr:uid="{00000000-0005-0000-0000-000072580000}"/>
    <cellStyle name="Heading 3 3 2 2 4 2 3" xfId="22674" xr:uid="{00000000-0005-0000-0000-000073580000}"/>
    <cellStyle name="Heading 3 3 2 2 4 2 3 2" xfId="22675" xr:uid="{00000000-0005-0000-0000-000074580000}"/>
    <cellStyle name="Heading 3 3 2 2 4 2 3 2 2" xfId="22676" xr:uid="{00000000-0005-0000-0000-000075580000}"/>
    <cellStyle name="Heading 3 3 2 2 4 2 3 3" xfId="22677" xr:uid="{00000000-0005-0000-0000-000076580000}"/>
    <cellStyle name="Heading 3 3 2 2 4 2 3 3 2" xfId="22678" xr:uid="{00000000-0005-0000-0000-000077580000}"/>
    <cellStyle name="Heading 3 3 2 2 4 2 3 4" xfId="22679" xr:uid="{00000000-0005-0000-0000-000078580000}"/>
    <cellStyle name="Heading 3 3 2 2 4 2 3 4 2" xfId="22680" xr:uid="{00000000-0005-0000-0000-000079580000}"/>
    <cellStyle name="Heading 3 3 2 2 4 2 3 5" xfId="22681" xr:uid="{00000000-0005-0000-0000-00007A580000}"/>
    <cellStyle name="Heading 3 3 2 2 4 2 3 6" xfId="22682" xr:uid="{00000000-0005-0000-0000-00007B580000}"/>
    <cellStyle name="Heading 3 3 2 2 4 2 3 7" xfId="22683" xr:uid="{00000000-0005-0000-0000-00007C580000}"/>
    <cellStyle name="Heading 3 3 2 2 4 2 4" xfId="22684" xr:uid="{00000000-0005-0000-0000-00007D580000}"/>
    <cellStyle name="Heading 3 3 2 2 4 2 4 2" xfId="22685" xr:uid="{00000000-0005-0000-0000-00007E580000}"/>
    <cellStyle name="Heading 3 3 2 2 4 2 4 2 2" xfId="22686" xr:uid="{00000000-0005-0000-0000-00007F580000}"/>
    <cellStyle name="Heading 3 3 2 2 4 2 4 3" xfId="22687" xr:uid="{00000000-0005-0000-0000-000080580000}"/>
    <cellStyle name="Heading 3 3 2 2 4 2 4 3 2" xfId="22688" xr:uid="{00000000-0005-0000-0000-000081580000}"/>
    <cellStyle name="Heading 3 3 2 2 4 2 4 4" xfId="22689" xr:uid="{00000000-0005-0000-0000-000082580000}"/>
    <cellStyle name="Heading 3 3 2 2 4 2 4 5" xfId="22690" xr:uid="{00000000-0005-0000-0000-000083580000}"/>
    <cellStyle name="Heading 3 3 2 2 4 2 4 6" xfId="22691" xr:uid="{00000000-0005-0000-0000-000084580000}"/>
    <cellStyle name="Heading 3 3 2 2 4 2 5" xfId="22692" xr:uid="{00000000-0005-0000-0000-000085580000}"/>
    <cellStyle name="Heading 3 3 2 2 4 2 5 2" xfId="22693" xr:uid="{00000000-0005-0000-0000-000086580000}"/>
    <cellStyle name="Heading 3 3 2 2 4 3" xfId="22694" xr:uid="{00000000-0005-0000-0000-000087580000}"/>
    <cellStyle name="Heading 3 3 2 2 4 3 2" xfId="22695" xr:uid="{00000000-0005-0000-0000-000088580000}"/>
    <cellStyle name="Heading 3 3 2 2 4 3 2 2" xfId="22696" xr:uid="{00000000-0005-0000-0000-000089580000}"/>
    <cellStyle name="Heading 3 3 2 2 4 3 3" xfId="22697" xr:uid="{00000000-0005-0000-0000-00008A580000}"/>
    <cellStyle name="Heading 3 3 2 2 4 3 3 2" xfId="22698" xr:uid="{00000000-0005-0000-0000-00008B580000}"/>
    <cellStyle name="Heading 3 3 2 2 4 3 4" xfId="22699" xr:uid="{00000000-0005-0000-0000-00008C580000}"/>
    <cellStyle name="Heading 3 3 2 2 4 3 4 2" xfId="22700" xr:uid="{00000000-0005-0000-0000-00008D580000}"/>
    <cellStyle name="Heading 3 3 2 2 4 3 5" xfId="22701" xr:uid="{00000000-0005-0000-0000-00008E580000}"/>
    <cellStyle name="Heading 3 3 2 2 4 3 6" xfId="22702" xr:uid="{00000000-0005-0000-0000-00008F580000}"/>
    <cellStyle name="Heading 3 3 2 2 4 3 7" xfId="22703" xr:uid="{00000000-0005-0000-0000-000090580000}"/>
    <cellStyle name="Heading 3 3 2 2 4 4" xfId="22704" xr:uid="{00000000-0005-0000-0000-000091580000}"/>
    <cellStyle name="Heading 3 3 2 2 4 4 2" xfId="22705" xr:uid="{00000000-0005-0000-0000-000092580000}"/>
    <cellStyle name="Heading 3 3 2 2 4 4 2 2" xfId="22706" xr:uid="{00000000-0005-0000-0000-000093580000}"/>
    <cellStyle name="Heading 3 3 2 2 4 4 3" xfId="22707" xr:uid="{00000000-0005-0000-0000-000094580000}"/>
    <cellStyle name="Heading 3 3 2 2 4 4 3 2" xfId="22708" xr:uid="{00000000-0005-0000-0000-000095580000}"/>
    <cellStyle name="Heading 3 3 2 2 4 4 4" xfId="22709" xr:uid="{00000000-0005-0000-0000-000096580000}"/>
    <cellStyle name="Heading 3 3 2 2 4 4 4 2" xfId="22710" xr:uid="{00000000-0005-0000-0000-000097580000}"/>
    <cellStyle name="Heading 3 3 2 2 4 4 5" xfId="22711" xr:uid="{00000000-0005-0000-0000-000098580000}"/>
    <cellStyle name="Heading 3 3 2 2 4 4 6" xfId="22712" xr:uid="{00000000-0005-0000-0000-000099580000}"/>
    <cellStyle name="Heading 3 3 2 2 4 4 7" xfId="22713" xr:uid="{00000000-0005-0000-0000-00009A580000}"/>
    <cellStyle name="Heading 3 3 2 2 4 5" xfId="22714" xr:uid="{00000000-0005-0000-0000-00009B580000}"/>
    <cellStyle name="Heading 3 3 2 2 4 5 2" xfId="22715" xr:uid="{00000000-0005-0000-0000-00009C580000}"/>
    <cellStyle name="Heading 3 3 2 2 4 5 2 2" xfId="22716" xr:uid="{00000000-0005-0000-0000-00009D580000}"/>
    <cellStyle name="Heading 3 3 2 2 4 5 3" xfId="22717" xr:uid="{00000000-0005-0000-0000-00009E580000}"/>
    <cellStyle name="Heading 3 3 2 2 4 5 3 2" xfId="22718" xr:uid="{00000000-0005-0000-0000-00009F580000}"/>
    <cellStyle name="Heading 3 3 2 2 4 5 4" xfId="22719" xr:uid="{00000000-0005-0000-0000-0000A0580000}"/>
    <cellStyle name="Heading 3 3 2 2 4 5 5" xfId="22720" xr:uid="{00000000-0005-0000-0000-0000A1580000}"/>
    <cellStyle name="Heading 3 3 2 2 4 5 6" xfId="22721" xr:uid="{00000000-0005-0000-0000-0000A2580000}"/>
    <cellStyle name="Heading 3 3 2 2 4 6" xfId="22722" xr:uid="{00000000-0005-0000-0000-0000A3580000}"/>
    <cellStyle name="Heading 3 3 2 2 4 6 2" xfId="22723" xr:uid="{00000000-0005-0000-0000-0000A4580000}"/>
    <cellStyle name="Heading 3 3 2 2 5" xfId="22724" xr:uid="{00000000-0005-0000-0000-0000A5580000}"/>
    <cellStyle name="Heading 3 3 2 2 5 2" xfId="22725" xr:uid="{00000000-0005-0000-0000-0000A6580000}"/>
    <cellStyle name="Heading 3 3 2 2 5 2 2" xfId="22726" xr:uid="{00000000-0005-0000-0000-0000A7580000}"/>
    <cellStyle name="Heading 3 3 2 2 5 2 2 2" xfId="22727" xr:uid="{00000000-0005-0000-0000-0000A8580000}"/>
    <cellStyle name="Heading 3 3 2 2 5 2 2 2 2" xfId="22728" xr:uid="{00000000-0005-0000-0000-0000A9580000}"/>
    <cellStyle name="Heading 3 3 2 2 5 2 2 3" xfId="22729" xr:uid="{00000000-0005-0000-0000-0000AA580000}"/>
    <cellStyle name="Heading 3 3 2 2 5 2 2 3 2" xfId="22730" xr:uid="{00000000-0005-0000-0000-0000AB580000}"/>
    <cellStyle name="Heading 3 3 2 2 5 2 2 4" xfId="22731" xr:uid="{00000000-0005-0000-0000-0000AC580000}"/>
    <cellStyle name="Heading 3 3 2 2 5 2 2 4 2" xfId="22732" xr:uid="{00000000-0005-0000-0000-0000AD580000}"/>
    <cellStyle name="Heading 3 3 2 2 5 2 2 5" xfId="22733" xr:uid="{00000000-0005-0000-0000-0000AE580000}"/>
    <cellStyle name="Heading 3 3 2 2 5 2 2 6" xfId="22734" xr:uid="{00000000-0005-0000-0000-0000AF580000}"/>
    <cellStyle name="Heading 3 3 2 2 5 2 2 7" xfId="22735" xr:uid="{00000000-0005-0000-0000-0000B0580000}"/>
    <cellStyle name="Heading 3 3 2 2 5 2 3" xfId="22736" xr:uid="{00000000-0005-0000-0000-0000B1580000}"/>
    <cellStyle name="Heading 3 3 2 2 5 2 3 2" xfId="22737" xr:uid="{00000000-0005-0000-0000-0000B2580000}"/>
    <cellStyle name="Heading 3 3 2 2 5 2 3 2 2" xfId="22738" xr:uid="{00000000-0005-0000-0000-0000B3580000}"/>
    <cellStyle name="Heading 3 3 2 2 5 2 3 3" xfId="22739" xr:uid="{00000000-0005-0000-0000-0000B4580000}"/>
    <cellStyle name="Heading 3 3 2 2 5 2 3 3 2" xfId="22740" xr:uid="{00000000-0005-0000-0000-0000B5580000}"/>
    <cellStyle name="Heading 3 3 2 2 5 2 3 4" xfId="22741" xr:uid="{00000000-0005-0000-0000-0000B6580000}"/>
    <cellStyle name="Heading 3 3 2 2 5 2 3 4 2" xfId="22742" xr:uid="{00000000-0005-0000-0000-0000B7580000}"/>
    <cellStyle name="Heading 3 3 2 2 5 2 3 5" xfId="22743" xr:uid="{00000000-0005-0000-0000-0000B8580000}"/>
    <cellStyle name="Heading 3 3 2 2 5 2 3 6" xfId="22744" xr:uid="{00000000-0005-0000-0000-0000B9580000}"/>
    <cellStyle name="Heading 3 3 2 2 5 2 3 7" xfId="22745" xr:uid="{00000000-0005-0000-0000-0000BA580000}"/>
    <cellStyle name="Heading 3 3 2 2 5 2 4" xfId="22746" xr:uid="{00000000-0005-0000-0000-0000BB580000}"/>
    <cellStyle name="Heading 3 3 2 2 5 2 4 2" xfId="22747" xr:uid="{00000000-0005-0000-0000-0000BC580000}"/>
    <cellStyle name="Heading 3 3 2 2 5 2 4 2 2" xfId="22748" xr:uid="{00000000-0005-0000-0000-0000BD580000}"/>
    <cellStyle name="Heading 3 3 2 2 5 2 4 3" xfId="22749" xr:uid="{00000000-0005-0000-0000-0000BE580000}"/>
    <cellStyle name="Heading 3 3 2 2 5 2 4 3 2" xfId="22750" xr:uid="{00000000-0005-0000-0000-0000BF580000}"/>
    <cellStyle name="Heading 3 3 2 2 5 2 4 4" xfId="22751" xr:uid="{00000000-0005-0000-0000-0000C0580000}"/>
    <cellStyle name="Heading 3 3 2 2 5 2 4 5" xfId="22752" xr:uid="{00000000-0005-0000-0000-0000C1580000}"/>
    <cellStyle name="Heading 3 3 2 2 5 2 4 6" xfId="22753" xr:uid="{00000000-0005-0000-0000-0000C2580000}"/>
    <cellStyle name="Heading 3 3 2 2 5 2 5" xfId="22754" xr:uid="{00000000-0005-0000-0000-0000C3580000}"/>
    <cellStyle name="Heading 3 3 2 2 5 2 5 2" xfId="22755" xr:uid="{00000000-0005-0000-0000-0000C4580000}"/>
    <cellStyle name="Heading 3 3 2 2 5 3" xfId="22756" xr:uid="{00000000-0005-0000-0000-0000C5580000}"/>
    <cellStyle name="Heading 3 3 2 2 5 3 2" xfId="22757" xr:uid="{00000000-0005-0000-0000-0000C6580000}"/>
    <cellStyle name="Heading 3 3 2 2 5 3 2 2" xfId="22758" xr:uid="{00000000-0005-0000-0000-0000C7580000}"/>
    <cellStyle name="Heading 3 3 2 2 5 3 3" xfId="22759" xr:uid="{00000000-0005-0000-0000-0000C8580000}"/>
    <cellStyle name="Heading 3 3 2 2 5 3 3 2" xfId="22760" xr:uid="{00000000-0005-0000-0000-0000C9580000}"/>
    <cellStyle name="Heading 3 3 2 2 5 3 4" xfId="22761" xr:uid="{00000000-0005-0000-0000-0000CA580000}"/>
    <cellStyle name="Heading 3 3 2 2 5 3 4 2" xfId="22762" xr:uid="{00000000-0005-0000-0000-0000CB580000}"/>
    <cellStyle name="Heading 3 3 2 2 5 3 5" xfId="22763" xr:uid="{00000000-0005-0000-0000-0000CC580000}"/>
    <cellStyle name="Heading 3 3 2 2 5 3 6" xfId="22764" xr:uid="{00000000-0005-0000-0000-0000CD580000}"/>
    <cellStyle name="Heading 3 3 2 2 5 3 7" xfId="22765" xr:uid="{00000000-0005-0000-0000-0000CE580000}"/>
    <cellStyle name="Heading 3 3 2 2 5 4" xfId="22766" xr:uid="{00000000-0005-0000-0000-0000CF580000}"/>
    <cellStyle name="Heading 3 3 2 2 5 4 2" xfId="22767" xr:uid="{00000000-0005-0000-0000-0000D0580000}"/>
    <cellStyle name="Heading 3 3 2 2 5 4 2 2" xfId="22768" xr:uid="{00000000-0005-0000-0000-0000D1580000}"/>
    <cellStyle name="Heading 3 3 2 2 5 4 3" xfId="22769" xr:uid="{00000000-0005-0000-0000-0000D2580000}"/>
    <cellStyle name="Heading 3 3 2 2 5 4 3 2" xfId="22770" xr:uid="{00000000-0005-0000-0000-0000D3580000}"/>
    <cellStyle name="Heading 3 3 2 2 5 4 4" xfId="22771" xr:uid="{00000000-0005-0000-0000-0000D4580000}"/>
    <cellStyle name="Heading 3 3 2 2 5 4 4 2" xfId="22772" xr:uid="{00000000-0005-0000-0000-0000D5580000}"/>
    <cellStyle name="Heading 3 3 2 2 5 4 5" xfId="22773" xr:uid="{00000000-0005-0000-0000-0000D6580000}"/>
    <cellStyle name="Heading 3 3 2 2 5 4 6" xfId="22774" xr:uid="{00000000-0005-0000-0000-0000D7580000}"/>
    <cellStyle name="Heading 3 3 2 2 5 4 7" xfId="22775" xr:uid="{00000000-0005-0000-0000-0000D8580000}"/>
    <cellStyle name="Heading 3 3 2 2 5 5" xfId="22776" xr:uid="{00000000-0005-0000-0000-0000D9580000}"/>
    <cellStyle name="Heading 3 3 2 2 5 5 2" xfId="22777" xr:uid="{00000000-0005-0000-0000-0000DA580000}"/>
    <cellStyle name="Heading 3 3 2 2 5 5 2 2" xfId="22778" xr:uid="{00000000-0005-0000-0000-0000DB580000}"/>
    <cellStyle name="Heading 3 3 2 2 5 5 3" xfId="22779" xr:uid="{00000000-0005-0000-0000-0000DC580000}"/>
    <cellStyle name="Heading 3 3 2 2 5 5 3 2" xfId="22780" xr:uid="{00000000-0005-0000-0000-0000DD580000}"/>
    <cellStyle name="Heading 3 3 2 2 5 5 4" xfId="22781" xr:uid="{00000000-0005-0000-0000-0000DE580000}"/>
    <cellStyle name="Heading 3 3 2 2 5 5 5" xfId="22782" xr:uid="{00000000-0005-0000-0000-0000DF580000}"/>
    <cellStyle name="Heading 3 3 2 2 5 5 6" xfId="22783" xr:uid="{00000000-0005-0000-0000-0000E0580000}"/>
    <cellStyle name="Heading 3 3 2 2 5 6" xfId="22784" xr:uid="{00000000-0005-0000-0000-0000E1580000}"/>
    <cellStyle name="Heading 3 3 2 2 5 6 2" xfId="22785" xr:uid="{00000000-0005-0000-0000-0000E2580000}"/>
    <cellStyle name="Heading 3 3 2 2 6" xfId="22786" xr:uid="{00000000-0005-0000-0000-0000E3580000}"/>
    <cellStyle name="Heading 3 3 2 2 6 2" xfId="22787" xr:uid="{00000000-0005-0000-0000-0000E4580000}"/>
    <cellStyle name="Heading 3 3 2 2 6 2 2" xfId="22788" xr:uid="{00000000-0005-0000-0000-0000E5580000}"/>
    <cellStyle name="Heading 3 3 2 2 6 2 2 2" xfId="22789" xr:uid="{00000000-0005-0000-0000-0000E6580000}"/>
    <cellStyle name="Heading 3 3 2 2 6 2 2 2 2" xfId="22790" xr:uid="{00000000-0005-0000-0000-0000E7580000}"/>
    <cellStyle name="Heading 3 3 2 2 6 2 2 3" xfId="22791" xr:uid="{00000000-0005-0000-0000-0000E8580000}"/>
    <cellStyle name="Heading 3 3 2 2 6 2 2 3 2" xfId="22792" xr:uid="{00000000-0005-0000-0000-0000E9580000}"/>
    <cellStyle name="Heading 3 3 2 2 6 2 2 4" xfId="22793" xr:uid="{00000000-0005-0000-0000-0000EA580000}"/>
    <cellStyle name="Heading 3 3 2 2 6 2 2 4 2" xfId="22794" xr:uid="{00000000-0005-0000-0000-0000EB580000}"/>
    <cellStyle name="Heading 3 3 2 2 6 2 2 5" xfId="22795" xr:uid="{00000000-0005-0000-0000-0000EC580000}"/>
    <cellStyle name="Heading 3 3 2 2 6 2 2 6" xfId="22796" xr:uid="{00000000-0005-0000-0000-0000ED580000}"/>
    <cellStyle name="Heading 3 3 2 2 6 2 2 7" xfId="22797" xr:uid="{00000000-0005-0000-0000-0000EE580000}"/>
    <cellStyle name="Heading 3 3 2 2 6 2 3" xfId="22798" xr:uid="{00000000-0005-0000-0000-0000EF580000}"/>
    <cellStyle name="Heading 3 3 2 2 6 2 3 2" xfId="22799" xr:uid="{00000000-0005-0000-0000-0000F0580000}"/>
    <cellStyle name="Heading 3 3 2 2 6 2 3 2 2" xfId="22800" xr:uid="{00000000-0005-0000-0000-0000F1580000}"/>
    <cellStyle name="Heading 3 3 2 2 6 2 3 3" xfId="22801" xr:uid="{00000000-0005-0000-0000-0000F2580000}"/>
    <cellStyle name="Heading 3 3 2 2 6 2 3 3 2" xfId="22802" xr:uid="{00000000-0005-0000-0000-0000F3580000}"/>
    <cellStyle name="Heading 3 3 2 2 6 2 3 4" xfId="22803" xr:uid="{00000000-0005-0000-0000-0000F4580000}"/>
    <cellStyle name="Heading 3 3 2 2 6 2 3 4 2" xfId="22804" xr:uid="{00000000-0005-0000-0000-0000F5580000}"/>
    <cellStyle name="Heading 3 3 2 2 6 2 3 5" xfId="22805" xr:uid="{00000000-0005-0000-0000-0000F6580000}"/>
    <cellStyle name="Heading 3 3 2 2 6 2 3 6" xfId="22806" xr:uid="{00000000-0005-0000-0000-0000F7580000}"/>
    <cellStyle name="Heading 3 3 2 2 6 2 3 7" xfId="22807" xr:uid="{00000000-0005-0000-0000-0000F8580000}"/>
    <cellStyle name="Heading 3 3 2 2 6 2 4" xfId="22808" xr:uid="{00000000-0005-0000-0000-0000F9580000}"/>
    <cellStyle name="Heading 3 3 2 2 6 2 4 2" xfId="22809" xr:uid="{00000000-0005-0000-0000-0000FA580000}"/>
    <cellStyle name="Heading 3 3 2 2 6 2 4 2 2" xfId="22810" xr:uid="{00000000-0005-0000-0000-0000FB580000}"/>
    <cellStyle name="Heading 3 3 2 2 6 2 4 3" xfId="22811" xr:uid="{00000000-0005-0000-0000-0000FC580000}"/>
    <cellStyle name="Heading 3 3 2 2 6 2 4 3 2" xfId="22812" xr:uid="{00000000-0005-0000-0000-0000FD580000}"/>
    <cellStyle name="Heading 3 3 2 2 6 2 4 4" xfId="22813" xr:uid="{00000000-0005-0000-0000-0000FE580000}"/>
    <cellStyle name="Heading 3 3 2 2 6 2 4 5" xfId="22814" xr:uid="{00000000-0005-0000-0000-0000FF580000}"/>
    <cellStyle name="Heading 3 3 2 2 6 2 4 6" xfId="22815" xr:uid="{00000000-0005-0000-0000-000000590000}"/>
    <cellStyle name="Heading 3 3 2 2 6 2 5" xfId="22816" xr:uid="{00000000-0005-0000-0000-000001590000}"/>
    <cellStyle name="Heading 3 3 2 2 6 2 5 2" xfId="22817" xr:uid="{00000000-0005-0000-0000-000002590000}"/>
    <cellStyle name="Heading 3 3 2 2 6 3" xfId="22818" xr:uid="{00000000-0005-0000-0000-000003590000}"/>
    <cellStyle name="Heading 3 3 2 2 6 3 2" xfId="22819" xr:uid="{00000000-0005-0000-0000-000004590000}"/>
    <cellStyle name="Heading 3 3 2 2 6 3 2 2" xfId="22820" xr:uid="{00000000-0005-0000-0000-000005590000}"/>
    <cellStyle name="Heading 3 3 2 2 6 3 3" xfId="22821" xr:uid="{00000000-0005-0000-0000-000006590000}"/>
    <cellStyle name="Heading 3 3 2 2 6 3 3 2" xfId="22822" xr:uid="{00000000-0005-0000-0000-000007590000}"/>
    <cellStyle name="Heading 3 3 2 2 6 3 4" xfId="22823" xr:uid="{00000000-0005-0000-0000-000008590000}"/>
    <cellStyle name="Heading 3 3 2 2 6 3 4 2" xfId="22824" xr:uid="{00000000-0005-0000-0000-000009590000}"/>
    <cellStyle name="Heading 3 3 2 2 6 3 5" xfId="22825" xr:uid="{00000000-0005-0000-0000-00000A590000}"/>
    <cellStyle name="Heading 3 3 2 2 6 3 6" xfId="22826" xr:uid="{00000000-0005-0000-0000-00000B590000}"/>
    <cellStyle name="Heading 3 3 2 2 6 3 7" xfId="22827" xr:uid="{00000000-0005-0000-0000-00000C590000}"/>
    <cellStyle name="Heading 3 3 2 2 6 4" xfId="22828" xr:uid="{00000000-0005-0000-0000-00000D590000}"/>
    <cellStyle name="Heading 3 3 2 2 6 4 2" xfId="22829" xr:uid="{00000000-0005-0000-0000-00000E590000}"/>
    <cellStyle name="Heading 3 3 2 2 6 4 2 2" xfId="22830" xr:uid="{00000000-0005-0000-0000-00000F590000}"/>
    <cellStyle name="Heading 3 3 2 2 6 4 3" xfId="22831" xr:uid="{00000000-0005-0000-0000-000010590000}"/>
    <cellStyle name="Heading 3 3 2 2 6 4 3 2" xfId="22832" xr:uid="{00000000-0005-0000-0000-000011590000}"/>
    <cellStyle name="Heading 3 3 2 2 6 4 4" xfId="22833" xr:uid="{00000000-0005-0000-0000-000012590000}"/>
    <cellStyle name="Heading 3 3 2 2 6 4 4 2" xfId="22834" xr:uid="{00000000-0005-0000-0000-000013590000}"/>
    <cellStyle name="Heading 3 3 2 2 6 4 5" xfId="22835" xr:uid="{00000000-0005-0000-0000-000014590000}"/>
    <cellStyle name="Heading 3 3 2 2 6 4 6" xfId="22836" xr:uid="{00000000-0005-0000-0000-000015590000}"/>
    <cellStyle name="Heading 3 3 2 2 6 4 7" xfId="22837" xr:uid="{00000000-0005-0000-0000-000016590000}"/>
    <cellStyle name="Heading 3 3 2 2 6 5" xfId="22838" xr:uid="{00000000-0005-0000-0000-000017590000}"/>
    <cellStyle name="Heading 3 3 2 2 6 5 2" xfId="22839" xr:uid="{00000000-0005-0000-0000-000018590000}"/>
    <cellStyle name="Heading 3 3 2 2 6 5 2 2" xfId="22840" xr:uid="{00000000-0005-0000-0000-000019590000}"/>
    <cellStyle name="Heading 3 3 2 2 6 5 3" xfId="22841" xr:uid="{00000000-0005-0000-0000-00001A590000}"/>
    <cellStyle name="Heading 3 3 2 2 6 5 3 2" xfId="22842" xr:uid="{00000000-0005-0000-0000-00001B590000}"/>
    <cellStyle name="Heading 3 3 2 2 6 5 4" xfId="22843" xr:uid="{00000000-0005-0000-0000-00001C590000}"/>
    <cellStyle name="Heading 3 3 2 2 6 5 5" xfId="22844" xr:uid="{00000000-0005-0000-0000-00001D590000}"/>
    <cellStyle name="Heading 3 3 2 2 6 5 6" xfId="22845" xr:uid="{00000000-0005-0000-0000-00001E590000}"/>
    <cellStyle name="Heading 3 3 2 2 6 6" xfId="22846" xr:uid="{00000000-0005-0000-0000-00001F590000}"/>
    <cellStyle name="Heading 3 3 2 2 6 6 2" xfId="22847" xr:uid="{00000000-0005-0000-0000-000020590000}"/>
    <cellStyle name="Heading 3 3 2 2 7" xfId="22848" xr:uid="{00000000-0005-0000-0000-000021590000}"/>
    <cellStyle name="Heading 3 3 2 2 7 2" xfId="22849" xr:uid="{00000000-0005-0000-0000-000022590000}"/>
    <cellStyle name="Heading 3 3 2 2 7 2 2" xfId="22850" xr:uid="{00000000-0005-0000-0000-000023590000}"/>
    <cellStyle name="Heading 3 3 2 2 7 2 2 2" xfId="22851" xr:uid="{00000000-0005-0000-0000-000024590000}"/>
    <cellStyle name="Heading 3 3 2 2 7 2 3" xfId="22852" xr:uid="{00000000-0005-0000-0000-000025590000}"/>
    <cellStyle name="Heading 3 3 2 2 7 2 3 2" xfId="22853" xr:uid="{00000000-0005-0000-0000-000026590000}"/>
    <cellStyle name="Heading 3 3 2 2 7 2 4" xfId="22854" xr:uid="{00000000-0005-0000-0000-000027590000}"/>
    <cellStyle name="Heading 3 3 2 2 7 2 4 2" xfId="22855" xr:uid="{00000000-0005-0000-0000-000028590000}"/>
    <cellStyle name="Heading 3 3 2 2 7 2 5" xfId="22856" xr:uid="{00000000-0005-0000-0000-000029590000}"/>
    <cellStyle name="Heading 3 3 2 2 7 2 6" xfId="22857" xr:uid="{00000000-0005-0000-0000-00002A590000}"/>
    <cellStyle name="Heading 3 3 2 2 7 2 7" xfId="22858" xr:uid="{00000000-0005-0000-0000-00002B590000}"/>
    <cellStyle name="Heading 3 3 2 2 7 3" xfId="22859" xr:uid="{00000000-0005-0000-0000-00002C590000}"/>
    <cellStyle name="Heading 3 3 2 2 7 3 2" xfId="22860" xr:uid="{00000000-0005-0000-0000-00002D590000}"/>
    <cellStyle name="Heading 3 3 2 2 7 3 2 2" xfId="22861" xr:uid="{00000000-0005-0000-0000-00002E590000}"/>
    <cellStyle name="Heading 3 3 2 2 7 3 3" xfId="22862" xr:uid="{00000000-0005-0000-0000-00002F590000}"/>
    <cellStyle name="Heading 3 3 2 2 7 3 3 2" xfId="22863" xr:uid="{00000000-0005-0000-0000-000030590000}"/>
    <cellStyle name="Heading 3 3 2 2 7 3 4" xfId="22864" xr:uid="{00000000-0005-0000-0000-000031590000}"/>
    <cellStyle name="Heading 3 3 2 2 7 3 4 2" xfId="22865" xr:uid="{00000000-0005-0000-0000-000032590000}"/>
    <cellStyle name="Heading 3 3 2 2 7 3 5" xfId="22866" xr:uid="{00000000-0005-0000-0000-000033590000}"/>
    <cellStyle name="Heading 3 3 2 2 7 3 6" xfId="22867" xr:uid="{00000000-0005-0000-0000-000034590000}"/>
    <cellStyle name="Heading 3 3 2 2 7 3 7" xfId="22868" xr:uid="{00000000-0005-0000-0000-000035590000}"/>
    <cellStyle name="Heading 3 3 2 2 7 4" xfId="22869" xr:uid="{00000000-0005-0000-0000-000036590000}"/>
    <cellStyle name="Heading 3 3 2 2 7 4 2" xfId="22870" xr:uid="{00000000-0005-0000-0000-000037590000}"/>
    <cellStyle name="Heading 3 3 2 2 7 4 2 2" xfId="22871" xr:uid="{00000000-0005-0000-0000-000038590000}"/>
    <cellStyle name="Heading 3 3 2 2 7 4 3" xfId="22872" xr:uid="{00000000-0005-0000-0000-000039590000}"/>
    <cellStyle name="Heading 3 3 2 2 7 4 3 2" xfId="22873" xr:uid="{00000000-0005-0000-0000-00003A590000}"/>
    <cellStyle name="Heading 3 3 2 2 7 4 4" xfId="22874" xr:uid="{00000000-0005-0000-0000-00003B590000}"/>
    <cellStyle name="Heading 3 3 2 2 7 4 5" xfId="22875" xr:uid="{00000000-0005-0000-0000-00003C590000}"/>
    <cellStyle name="Heading 3 3 2 2 7 4 6" xfId="22876" xr:uid="{00000000-0005-0000-0000-00003D590000}"/>
    <cellStyle name="Heading 3 3 2 2 7 5" xfId="22877" xr:uid="{00000000-0005-0000-0000-00003E590000}"/>
    <cellStyle name="Heading 3 3 2 2 7 5 2" xfId="22878" xr:uid="{00000000-0005-0000-0000-00003F590000}"/>
    <cellStyle name="Heading 3 3 2 2 8" xfId="22879" xr:uid="{00000000-0005-0000-0000-000040590000}"/>
    <cellStyle name="Heading 3 3 2 2 8 2" xfId="22880" xr:uid="{00000000-0005-0000-0000-000041590000}"/>
    <cellStyle name="Heading 3 3 2 2 8 2 2" xfId="22881" xr:uid="{00000000-0005-0000-0000-000042590000}"/>
    <cellStyle name="Heading 3 3 2 2 8 3" xfId="22882" xr:uid="{00000000-0005-0000-0000-000043590000}"/>
    <cellStyle name="Heading 3 3 2 2 8 3 2" xfId="22883" xr:uid="{00000000-0005-0000-0000-000044590000}"/>
    <cellStyle name="Heading 3 3 2 2 8 4" xfId="22884" xr:uid="{00000000-0005-0000-0000-000045590000}"/>
    <cellStyle name="Heading 3 3 2 2 8 4 2" xfId="22885" xr:uid="{00000000-0005-0000-0000-000046590000}"/>
    <cellStyle name="Heading 3 3 2 2 8 5" xfId="22886" xr:uid="{00000000-0005-0000-0000-000047590000}"/>
    <cellStyle name="Heading 3 3 2 2 8 6" xfId="22887" xr:uid="{00000000-0005-0000-0000-000048590000}"/>
    <cellStyle name="Heading 3 3 2 2 8 7" xfId="22888" xr:uid="{00000000-0005-0000-0000-000049590000}"/>
    <cellStyle name="Heading 3 3 2 2 9" xfId="22889" xr:uid="{00000000-0005-0000-0000-00004A590000}"/>
    <cellStyle name="Heading 3 3 2 2 9 2" xfId="22890" xr:uid="{00000000-0005-0000-0000-00004B590000}"/>
    <cellStyle name="Heading 3 3 2 2 9 2 2" xfId="22891" xr:uid="{00000000-0005-0000-0000-00004C590000}"/>
    <cellStyle name="Heading 3 3 2 2 9 3" xfId="22892" xr:uid="{00000000-0005-0000-0000-00004D590000}"/>
    <cellStyle name="Heading 3 3 2 2 9 3 2" xfId="22893" xr:uid="{00000000-0005-0000-0000-00004E590000}"/>
    <cellStyle name="Heading 3 3 2 2 9 4" xfId="22894" xr:uid="{00000000-0005-0000-0000-00004F590000}"/>
    <cellStyle name="Heading 3 3 2 2 9 4 2" xfId="22895" xr:uid="{00000000-0005-0000-0000-000050590000}"/>
    <cellStyle name="Heading 3 3 2 2 9 5" xfId="22896" xr:uid="{00000000-0005-0000-0000-000051590000}"/>
    <cellStyle name="Heading 3 3 2 2 9 6" xfId="22897" xr:uid="{00000000-0005-0000-0000-000052590000}"/>
    <cellStyle name="Heading 3 3 2 2 9 7" xfId="22898" xr:uid="{00000000-0005-0000-0000-000053590000}"/>
    <cellStyle name="Heading 3 3 2 3" xfId="22899" xr:uid="{00000000-0005-0000-0000-000054590000}"/>
    <cellStyle name="Heading 3 3 2 3 10" xfId="22900" xr:uid="{00000000-0005-0000-0000-000055590000}"/>
    <cellStyle name="Heading 3 3 2 3 10 2" xfId="22901" xr:uid="{00000000-0005-0000-0000-000056590000}"/>
    <cellStyle name="Heading 3 3 2 3 10 2 2" xfId="22902" xr:uid="{00000000-0005-0000-0000-000057590000}"/>
    <cellStyle name="Heading 3 3 2 3 10 3" xfId="22903" xr:uid="{00000000-0005-0000-0000-000058590000}"/>
    <cellStyle name="Heading 3 3 2 3 10 3 2" xfId="22904" xr:uid="{00000000-0005-0000-0000-000059590000}"/>
    <cellStyle name="Heading 3 3 2 3 10 4" xfId="22905" xr:uid="{00000000-0005-0000-0000-00005A590000}"/>
    <cellStyle name="Heading 3 3 2 3 10 5" xfId="22906" xr:uid="{00000000-0005-0000-0000-00005B590000}"/>
    <cellStyle name="Heading 3 3 2 3 10 6" xfId="22907" xr:uid="{00000000-0005-0000-0000-00005C590000}"/>
    <cellStyle name="Heading 3 3 2 3 11" xfId="22908" xr:uid="{00000000-0005-0000-0000-00005D590000}"/>
    <cellStyle name="Heading 3 3 2 3 11 2" xfId="22909" xr:uid="{00000000-0005-0000-0000-00005E590000}"/>
    <cellStyle name="Heading 3 3 2 3 12" xfId="22910" xr:uid="{00000000-0005-0000-0000-00005F590000}"/>
    <cellStyle name="Heading 3 3 2 3 2" xfId="22911" xr:uid="{00000000-0005-0000-0000-000060590000}"/>
    <cellStyle name="Heading 3 3 2 3 2 2" xfId="22912" xr:uid="{00000000-0005-0000-0000-000061590000}"/>
    <cellStyle name="Heading 3 3 2 3 2 2 2" xfId="22913" xr:uid="{00000000-0005-0000-0000-000062590000}"/>
    <cellStyle name="Heading 3 3 2 3 2 2 2 2" xfId="22914" xr:uid="{00000000-0005-0000-0000-000063590000}"/>
    <cellStyle name="Heading 3 3 2 3 2 2 2 2 2" xfId="22915" xr:uid="{00000000-0005-0000-0000-000064590000}"/>
    <cellStyle name="Heading 3 3 2 3 2 2 2 3" xfId="22916" xr:uid="{00000000-0005-0000-0000-000065590000}"/>
    <cellStyle name="Heading 3 3 2 3 2 2 2 3 2" xfId="22917" xr:uid="{00000000-0005-0000-0000-000066590000}"/>
    <cellStyle name="Heading 3 3 2 3 2 2 2 4" xfId="22918" xr:uid="{00000000-0005-0000-0000-000067590000}"/>
    <cellStyle name="Heading 3 3 2 3 2 2 2 4 2" xfId="22919" xr:uid="{00000000-0005-0000-0000-000068590000}"/>
    <cellStyle name="Heading 3 3 2 3 2 2 2 5" xfId="22920" xr:uid="{00000000-0005-0000-0000-000069590000}"/>
    <cellStyle name="Heading 3 3 2 3 2 2 2 6" xfId="22921" xr:uid="{00000000-0005-0000-0000-00006A590000}"/>
    <cellStyle name="Heading 3 3 2 3 2 2 2 7" xfId="22922" xr:uid="{00000000-0005-0000-0000-00006B590000}"/>
    <cellStyle name="Heading 3 3 2 3 2 2 3" xfId="22923" xr:uid="{00000000-0005-0000-0000-00006C590000}"/>
    <cellStyle name="Heading 3 3 2 3 2 2 3 2" xfId="22924" xr:uid="{00000000-0005-0000-0000-00006D590000}"/>
    <cellStyle name="Heading 3 3 2 3 2 2 3 2 2" xfId="22925" xr:uid="{00000000-0005-0000-0000-00006E590000}"/>
    <cellStyle name="Heading 3 3 2 3 2 2 3 3" xfId="22926" xr:uid="{00000000-0005-0000-0000-00006F590000}"/>
    <cellStyle name="Heading 3 3 2 3 2 2 3 3 2" xfId="22927" xr:uid="{00000000-0005-0000-0000-000070590000}"/>
    <cellStyle name="Heading 3 3 2 3 2 2 3 4" xfId="22928" xr:uid="{00000000-0005-0000-0000-000071590000}"/>
    <cellStyle name="Heading 3 3 2 3 2 2 3 4 2" xfId="22929" xr:uid="{00000000-0005-0000-0000-000072590000}"/>
    <cellStyle name="Heading 3 3 2 3 2 2 3 5" xfId="22930" xr:uid="{00000000-0005-0000-0000-000073590000}"/>
    <cellStyle name="Heading 3 3 2 3 2 2 3 6" xfId="22931" xr:uid="{00000000-0005-0000-0000-000074590000}"/>
    <cellStyle name="Heading 3 3 2 3 2 2 3 7" xfId="22932" xr:uid="{00000000-0005-0000-0000-000075590000}"/>
    <cellStyle name="Heading 3 3 2 3 2 2 4" xfId="22933" xr:uid="{00000000-0005-0000-0000-000076590000}"/>
    <cellStyle name="Heading 3 3 2 3 2 2 4 2" xfId="22934" xr:uid="{00000000-0005-0000-0000-000077590000}"/>
    <cellStyle name="Heading 3 3 2 3 2 2 4 2 2" xfId="22935" xr:uid="{00000000-0005-0000-0000-000078590000}"/>
    <cellStyle name="Heading 3 3 2 3 2 2 4 3" xfId="22936" xr:uid="{00000000-0005-0000-0000-000079590000}"/>
    <cellStyle name="Heading 3 3 2 3 2 2 4 3 2" xfId="22937" xr:uid="{00000000-0005-0000-0000-00007A590000}"/>
    <cellStyle name="Heading 3 3 2 3 2 2 4 4" xfId="22938" xr:uid="{00000000-0005-0000-0000-00007B590000}"/>
    <cellStyle name="Heading 3 3 2 3 2 2 4 5" xfId="22939" xr:uid="{00000000-0005-0000-0000-00007C590000}"/>
    <cellStyle name="Heading 3 3 2 3 2 2 4 6" xfId="22940" xr:uid="{00000000-0005-0000-0000-00007D590000}"/>
    <cellStyle name="Heading 3 3 2 3 2 2 5" xfId="22941" xr:uid="{00000000-0005-0000-0000-00007E590000}"/>
    <cellStyle name="Heading 3 3 2 3 2 2 5 2" xfId="22942" xr:uid="{00000000-0005-0000-0000-00007F590000}"/>
    <cellStyle name="Heading 3 3 2 3 2 3" xfId="22943" xr:uid="{00000000-0005-0000-0000-000080590000}"/>
    <cellStyle name="Heading 3 3 2 3 2 3 2" xfId="22944" xr:uid="{00000000-0005-0000-0000-000081590000}"/>
    <cellStyle name="Heading 3 3 2 3 2 3 2 2" xfId="22945" xr:uid="{00000000-0005-0000-0000-000082590000}"/>
    <cellStyle name="Heading 3 3 2 3 2 3 3" xfId="22946" xr:uid="{00000000-0005-0000-0000-000083590000}"/>
    <cellStyle name="Heading 3 3 2 3 2 3 3 2" xfId="22947" xr:uid="{00000000-0005-0000-0000-000084590000}"/>
    <cellStyle name="Heading 3 3 2 3 2 3 4" xfId="22948" xr:uid="{00000000-0005-0000-0000-000085590000}"/>
    <cellStyle name="Heading 3 3 2 3 2 3 4 2" xfId="22949" xr:uid="{00000000-0005-0000-0000-000086590000}"/>
    <cellStyle name="Heading 3 3 2 3 2 3 5" xfId="22950" xr:uid="{00000000-0005-0000-0000-000087590000}"/>
    <cellStyle name="Heading 3 3 2 3 2 3 6" xfId="22951" xr:uid="{00000000-0005-0000-0000-000088590000}"/>
    <cellStyle name="Heading 3 3 2 3 2 3 7" xfId="22952" xr:uid="{00000000-0005-0000-0000-000089590000}"/>
    <cellStyle name="Heading 3 3 2 3 2 4" xfId="22953" xr:uid="{00000000-0005-0000-0000-00008A590000}"/>
    <cellStyle name="Heading 3 3 2 3 2 4 2" xfId="22954" xr:uid="{00000000-0005-0000-0000-00008B590000}"/>
    <cellStyle name="Heading 3 3 2 3 2 4 2 2" xfId="22955" xr:uid="{00000000-0005-0000-0000-00008C590000}"/>
    <cellStyle name="Heading 3 3 2 3 2 4 3" xfId="22956" xr:uid="{00000000-0005-0000-0000-00008D590000}"/>
    <cellStyle name="Heading 3 3 2 3 2 4 3 2" xfId="22957" xr:uid="{00000000-0005-0000-0000-00008E590000}"/>
    <cellStyle name="Heading 3 3 2 3 2 4 4" xfId="22958" xr:uid="{00000000-0005-0000-0000-00008F590000}"/>
    <cellStyle name="Heading 3 3 2 3 2 4 4 2" xfId="22959" xr:uid="{00000000-0005-0000-0000-000090590000}"/>
    <cellStyle name="Heading 3 3 2 3 2 4 5" xfId="22960" xr:uid="{00000000-0005-0000-0000-000091590000}"/>
    <cellStyle name="Heading 3 3 2 3 2 4 6" xfId="22961" xr:uid="{00000000-0005-0000-0000-000092590000}"/>
    <cellStyle name="Heading 3 3 2 3 2 4 7" xfId="22962" xr:uid="{00000000-0005-0000-0000-000093590000}"/>
    <cellStyle name="Heading 3 3 2 3 2 5" xfId="22963" xr:uid="{00000000-0005-0000-0000-000094590000}"/>
    <cellStyle name="Heading 3 3 2 3 2 5 2" xfId="22964" xr:uid="{00000000-0005-0000-0000-000095590000}"/>
    <cellStyle name="Heading 3 3 2 3 2 5 2 2" xfId="22965" xr:uid="{00000000-0005-0000-0000-000096590000}"/>
    <cellStyle name="Heading 3 3 2 3 2 5 3" xfId="22966" xr:uid="{00000000-0005-0000-0000-000097590000}"/>
    <cellStyle name="Heading 3 3 2 3 2 5 3 2" xfId="22967" xr:uid="{00000000-0005-0000-0000-000098590000}"/>
    <cellStyle name="Heading 3 3 2 3 2 5 4" xfId="22968" xr:uid="{00000000-0005-0000-0000-000099590000}"/>
    <cellStyle name="Heading 3 3 2 3 2 5 5" xfId="22969" xr:uid="{00000000-0005-0000-0000-00009A590000}"/>
    <cellStyle name="Heading 3 3 2 3 2 5 6" xfId="22970" xr:uid="{00000000-0005-0000-0000-00009B590000}"/>
    <cellStyle name="Heading 3 3 2 3 2 6" xfId="22971" xr:uid="{00000000-0005-0000-0000-00009C590000}"/>
    <cellStyle name="Heading 3 3 2 3 2 6 2" xfId="22972" xr:uid="{00000000-0005-0000-0000-00009D590000}"/>
    <cellStyle name="Heading 3 3 2 3 3" xfId="22973" xr:uid="{00000000-0005-0000-0000-00009E590000}"/>
    <cellStyle name="Heading 3 3 2 3 3 2" xfId="22974" xr:uid="{00000000-0005-0000-0000-00009F590000}"/>
    <cellStyle name="Heading 3 3 2 3 3 2 2" xfId="22975" xr:uid="{00000000-0005-0000-0000-0000A0590000}"/>
    <cellStyle name="Heading 3 3 2 3 3 2 2 2" xfId="22976" xr:uid="{00000000-0005-0000-0000-0000A1590000}"/>
    <cellStyle name="Heading 3 3 2 3 3 2 2 2 2" xfId="22977" xr:uid="{00000000-0005-0000-0000-0000A2590000}"/>
    <cellStyle name="Heading 3 3 2 3 3 2 2 3" xfId="22978" xr:uid="{00000000-0005-0000-0000-0000A3590000}"/>
    <cellStyle name="Heading 3 3 2 3 3 2 2 3 2" xfId="22979" xr:uid="{00000000-0005-0000-0000-0000A4590000}"/>
    <cellStyle name="Heading 3 3 2 3 3 2 2 4" xfId="22980" xr:uid="{00000000-0005-0000-0000-0000A5590000}"/>
    <cellStyle name="Heading 3 3 2 3 3 2 2 4 2" xfId="22981" xr:uid="{00000000-0005-0000-0000-0000A6590000}"/>
    <cellStyle name="Heading 3 3 2 3 3 2 2 5" xfId="22982" xr:uid="{00000000-0005-0000-0000-0000A7590000}"/>
    <cellStyle name="Heading 3 3 2 3 3 2 2 6" xfId="22983" xr:uid="{00000000-0005-0000-0000-0000A8590000}"/>
    <cellStyle name="Heading 3 3 2 3 3 2 2 7" xfId="22984" xr:uid="{00000000-0005-0000-0000-0000A9590000}"/>
    <cellStyle name="Heading 3 3 2 3 3 2 3" xfId="22985" xr:uid="{00000000-0005-0000-0000-0000AA590000}"/>
    <cellStyle name="Heading 3 3 2 3 3 2 3 2" xfId="22986" xr:uid="{00000000-0005-0000-0000-0000AB590000}"/>
    <cellStyle name="Heading 3 3 2 3 3 2 3 2 2" xfId="22987" xr:uid="{00000000-0005-0000-0000-0000AC590000}"/>
    <cellStyle name="Heading 3 3 2 3 3 2 3 3" xfId="22988" xr:uid="{00000000-0005-0000-0000-0000AD590000}"/>
    <cellStyle name="Heading 3 3 2 3 3 2 3 3 2" xfId="22989" xr:uid="{00000000-0005-0000-0000-0000AE590000}"/>
    <cellStyle name="Heading 3 3 2 3 3 2 3 4" xfId="22990" xr:uid="{00000000-0005-0000-0000-0000AF590000}"/>
    <cellStyle name="Heading 3 3 2 3 3 2 3 4 2" xfId="22991" xr:uid="{00000000-0005-0000-0000-0000B0590000}"/>
    <cellStyle name="Heading 3 3 2 3 3 2 3 5" xfId="22992" xr:uid="{00000000-0005-0000-0000-0000B1590000}"/>
    <cellStyle name="Heading 3 3 2 3 3 2 3 6" xfId="22993" xr:uid="{00000000-0005-0000-0000-0000B2590000}"/>
    <cellStyle name="Heading 3 3 2 3 3 2 3 7" xfId="22994" xr:uid="{00000000-0005-0000-0000-0000B3590000}"/>
    <cellStyle name="Heading 3 3 2 3 3 2 4" xfId="22995" xr:uid="{00000000-0005-0000-0000-0000B4590000}"/>
    <cellStyle name="Heading 3 3 2 3 3 2 4 2" xfId="22996" xr:uid="{00000000-0005-0000-0000-0000B5590000}"/>
    <cellStyle name="Heading 3 3 2 3 3 2 4 2 2" xfId="22997" xr:uid="{00000000-0005-0000-0000-0000B6590000}"/>
    <cellStyle name="Heading 3 3 2 3 3 2 4 3" xfId="22998" xr:uid="{00000000-0005-0000-0000-0000B7590000}"/>
    <cellStyle name="Heading 3 3 2 3 3 2 4 3 2" xfId="22999" xr:uid="{00000000-0005-0000-0000-0000B8590000}"/>
    <cellStyle name="Heading 3 3 2 3 3 2 4 4" xfId="23000" xr:uid="{00000000-0005-0000-0000-0000B9590000}"/>
    <cellStyle name="Heading 3 3 2 3 3 2 4 5" xfId="23001" xr:uid="{00000000-0005-0000-0000-0000BA590000}"/>
    <cellStyle name="Heading 3 3 2 3 3 2 4 6" xfId="23002" xr:uid="{00000000-0005-0000-0000-0000BB590000}"/>
    <cellStyle name="Heading 3 3 2 3 3 2 5" xfId="23003" xr:uid="{00000000-0005-0000-0000-0000BC590000}"/>
    <cellStyle name="Heading 3 3 2 3 3 2 5 2" xfId="23004" xr:uid="{00000000-0005-0000-0000-0000BD590000}"/>
    <cellStyle name="Heading 3 3 2 3 3 3" xfId="23005" xr:uid="{00000000-0005-0000-0000-0000BE590000}"/>
    <cellStyle name="Heading 3 3 2 3 3 3 2" xfId="23006" xr:uid="{00000000-0005-0000-0000-0000BF590000}"/>
    <cellStyle name="Heading 3 3 2 3 3 3 2 2" xfId="23007" xr:uid="{00000000-0005-0000-0000-0000C0590000}"/>
    <cellStyle name="Heading 3 3 2 3 3 3 3" xfId="23008" xr:uid="{00000000-0005-0000-0000-0000C1590000}"/>
    <cellStyle name="Heading 3 3 2 3 3 3 3 2" xfId="23009" xr:uid="{00000000-0005-0000-0000-0000C2590000}"/>
    <cellStyle name="Heading 3 3 2 3 3 3 4" xfId="23010" xr:uid="{00000000-0005-0000-0000-0000C3590000}"/>
    <cellStyle name="Heading 3 3 2 3 3 3 4 2" xfId="23011" xr:uid="{00000000-0005-0000-0000-0000C4590000}"/>
    <cellStyle name="Heading 3 3 2 3 3 3 5" xfId="23012" xr:uid="{00000000-0005-0000-0000-0000C5590000}"/>
    <cellStyle name="Heading 3 3 2 3 3 3 6" xfId="23013" xr:uid="{00000000-0005-0000-0000-0000C6590000}"/>
    <cellStyle name="Heading 3 3 2 3 3 3 7" xfId="23014" xr:uid="{00000000-0005-0000-0000-0000C7590000}"/>
    <cellStyle name="Heading 3 3 2 3 3 4" xfId="23015" xr:uid="{00000000-0005-0000-0000-0000C8590000}"/>
    <cellStyle name="Heading 3 3 2 3 3 4 2" xfId="23016" xr:uid="{00000000-0005-0000-0000-0000C9590000}"/>
    <cellStyle name="Heading 3 3 2 3 3 4 2 2" xfId="23017" xr:uid="{00000000-0005-0000-0000-0000CA590000}"/>
    <cellStyle name="Heading 3 3 2 3 3 4 3" xfId="23018" xr:uid="{00000000-0005-0000-0000-0000CB590000}"/>
    <cellStyle name="Heading 3 3 2 3 3 4 3 2" xfId="23019" xr:uid="{00000000-0005-0000-0000-0000CC590000}"/>
    <cellStyle name="Heading 3 3 2 3 3 4 4" xfId="23020" xr:uid="{00000000-0005-0000-0000-0000CD590000}"/>
    <cellStyle name="Heading 3 3 2 3 3 4 4 2" xfId="23021" xr:uid="{00000000-0005-0000-0000-0000CE590000}"/>
    <cellStyle name="Heading 3 3 2 3 3 4 5" xfId="23022" xr:uid="{00000000-0005-0000-0000-0000CF590000}"/>
    <cellStyle name="Heading 3 3 2 3 3 4 6" xfId="23023" xr:uid="{00000000-0005-0000-0000-0000D0590000}"/>
    <cellStyle name="Heading 3 3 2 3 3 4 7" xfId="23024" xr:uid="{00000000-0005-0000-0000-0000D1590000}"/>
    <cellStyle name="Heading 3 3 2 3 3 5" xfId="23025" xr:uid="{00000000-0005-0000-0000-0000D2590000}"/>
    <cellStyle name="Heading 3 3 2 3 3 5 2" xfId="23026" xr:uid="{00000000-0005-0000-0000-0000D3590000}"/>
    <cellStyle name="Heading 3 3 2 3 3 5 2 2" xfId="23027" xr:uid="{00000000-0005-0000-0000-0000D4590000}"/>
    <cellStyle name="Heading 3 3 2 3 3 5 3" xfId="23028" xr:uid="{00000000-0005-0000-0000-0000D5590000}"/>
    <cellStyle name="Heading 3 3 2 3 3 5 3 2" xfId="23029" xr:uid="{00000000-0005-0000-0000-0000D6590000}"/>
    <cellStyle name="Heading 3 3 2 3 3 5 4" xfId="23030" xr:uid="{00000000-0005-0000-0000-0000D7590000}"/>
    <cellStyle name="Heading 3 3 2 3 3 5 5" xfId="23031" xr:uid="{00000000-0005-0000-0000-0000D8590000}"/>
    <cellStyle name="Heading 3 3 2 3 3 5 6" xfId="23032" xr:uid="{00000000-0005-0000-0000-0000D9590000}"/>
    <cellStyle name="Heading 3 3 2 3 3 6" xfId="23033" xr:uid="{00000000-0005-0000-0000-0000DA590000}"/>
    <cellStyle name="Heading 3 3 2 3 3 6 2" xfId="23034" xr:uid="{00000000-0005-0000-0000-0000DB590000}"/>
    <cellStyle name="Heading 3 3 2 3 4" xfId="23035" xr:uid="{00000000-0005-0000-0000-0000DC590000}"/>
    <cellStyle name="Heading 3 3 2 3 4 2" xfId="23036" xr:uid="{00000000-0005-0000-0000-0000DD590000}"/>
    <cellStyle name="Heading 3 3 2 3 4 2 2" xfId="23037" xr:uid="{00000000-0005-0000-0000-0000DE590000}"/>
    <cellStyle name="Heading 3 3 2 3 4 2 2 2" xfId="23038" xr:uid="{00000000-0005-0000-0000-0000DF590000}"/>
    <cellStyle name="Heading 3 3 2 3 4 2 2 2 2" xfId="23039" xr:uid="{00000000-0005-0000-0000-0000E0590000}"/>
    <cellStyle name="Heading 3 3 2 3 4 2 2 3" xfId="23040" xr:uid="{00000000-0005-0000-0000-0000E1590000}"/>
    <cellStyle name="Heading 3 3 2 3 4 2 2 3 2" xfId="23041" xr:uid="{00000000-0005-0000-0000-0000E2590000}"/>
    <cellStyle name="Heading 3 3 2 3 4 2 2 4" xfId="23042" xr:uid="{00000000-0005-0000-0000-0000E3590000}"/>
    <cellStyle name="Heading 3 3 2 3 4 2 2 4 2" xfId="23043" xr:uid="{00000000-0005-0000-0000-0000E4590000}"/>
    <cellStyle name="Heading 3 3 2 3 4 2 2 5" xfId="23044" xr:uid="{00000000-0005-0000-0000-0000E5590000}"/>
    <cellStyle name="Heading 3 3 2 3 4 2 2 6" xfId="23045" xr:uid="{00000000-0005-0000-0000-0000E6590000}"/>
    <cellStyle name="Heading 3 3 2 3 4 2 2 7" xfId="23046" xr:uid="{00000000-0005-0000-0000-0000E7590000}"/>
    <cellStyle name="Heading 3 3 2 3 4 2 3" xfId="23047" xr:uid="{00000000-0005-0000-0000-0000E8590000}"/>
    <cellStyle name="Heading 3 3 2 3 4 2 3 2" xfId="23048" xr:uid="{00000000-0005-0000-0000-0000E9590000}"/>
    <cellStyle name="Heading 3 3 2 3 4 2 3 2 2" xfId="23049" xr:uid="{00000000-0005-0000-0000-0000EA590000}"/>
    <cellStyle name="Heading 3 3 2 3 4 2 3 3" xfId="23050" xr:uid="{00000000-0005-0000-0000-0000EB590000}"/>
    <cellStyle name="Heading 3 3 2 3 4 2 3 3 2" xfId="23051" xr:uid="{00000000-0005-0000-0000-0000EC590000}"/>
    <cellStyle name="Heading 3 3 2 3 4 2 3 4" xfId="23052" xr:uid="{00000000-0005-0000-0000-0000ED590000}"/>
    <cellStyle name="Heading 3 3 2 3 4 2 3 4 2" xfId="23053" xr:uid="{00000000-0005-0000-0000-0000EE590000}"/>
    <cellStyle name="Heading 3 3 2 3 4 2 3 5" xfId="23054" xr:uid="{00000000-0005-0000-0000-0000EF590000}"/>
    <cellStyle name="Heading 3 3 2 3 4 2 3 6" xfId="23055" xr:uid="{00000000-0005-0000-0000-0000F0590000}"/>
    <cellStyle name="Heading 3 3 2 3 4 2 3 7" xfId="23056" xr:uid="{00000000-0005-0000-0000-0000F1590000}"/>
    <cellStyle name="Heading 3 3 2 3 4 2 4" xfId="23057" xr:uid="{00000000-0005-0000-0000-0000F2590000}"/>
    <cellStyle name="Heading 3 3 2 3 4 2 4 2" xfId="23058" xr:uid="{00000000-0005-0000-0000-0000F3590000}"/>
    <cellStyle name="Heading 3 3 2 3 4 2 4 2 2" xfId="23059" xr:uid="{00000000-0005-0000-0000-0000F4590000}"/>
    <cellStyle name="Heading 3 3 2 3 4 2 4 3" xfId="23060" xr:uid="{00000000-0005-0000-0000-0000F5590000}"/>
    <cellStyle name="Heading 3 3 2 3 4 2 4 3 2" xfId="23061" xr:uid="{00000000-0005-0000-0000-0000F6590000}"/>
    <cellStyle name="Heading 3 3 2 3 4 2 4 4" xfId="23062" xr:uid="{00000000-0005-0000-0000-0000F7590000}"/>
    <cellStyle name="Heading 3 3 2 3 4 2 4 5" xfId="23063" xr:uid="{00000000-0005-0000-0000-0000F8590000}"/>
    <cellStyle name="Heading 3 3 2 3 4 2 4 6" xfId="23064" xr:uid="{00000000-0005-0000-0000-0000F9590000}"/>
    <cellStyle name="Heading 3 3 2 3 4 2 5" xfId="23065" xr:uid="{00000000-0005-0000-0000-0000FA590000}"/>
    <cellStyle name="Heading 3 3 2 3 4 2 5 2" xfId="23066" xr:uid="{00000000-0005-0000-0000-0000FB590000}"/>
    <cellStyle name="Heading 3 3 2 3 4 3" xfId="23067" xr:uid="{00000000-0005-0000-0000-0000FC590000}"/>
    <cellStyle name="Heading 3 3 2 3 4 3 2" xfId="23068" xr:uid="{00000000-0005-0000-0000-0000FD590000}"/>
    <cellStyle name="Heading 3 3 2 3 4 3 2 2" xfId="23069" xr:uid="{00000000-0005-0000-0000-0000FE590000}"/>
    <cellStyle name="Heading 3 3 2 3 4 3 3" xfId="23070" xr:uid="{00000000-0005-0000-0000-0000FF590000}"/>
    <cellStyle name="Heading 3 3 2 3 4 3 3 2" xfId="23071" xr:uid="{00000000-0005-0000-0000-0000005A0000}"/>
    <cellStyle name="Heading 3 3 2 3 4 3 4" xfId="23072" xr:uid="{00000000-0005-0000-0000-0000015A0000}"/>
    <cellStyle name="Heading 3 3 2 3 4 3 4 2" xfId="23073" xr:uid="{00000000-0005-0000-0000-0000025A0000}"/>
    <cellStyle name="Heading 3 3 2 3 4 3 5" xfId="23074" xr:uid="{00000000-0005-0000-0000-0000035A0000}"/>
    <cellStyle name="Heading 3 3 2 3 4 3 6" xfId="23075" xr:uid="{00000000-0005-0000-0000-0000045A0000}"/>
    <cellStyle name="Heading 3 3 2 3 4 3 7" xfId="23076" xr:uid="{00000000-0005-0000-0000-0000055A0000}"/>
    <cellStyle name="Heading 3 3 2 3 4 4" xfId="23077" xr:uid="{00000000-0005-0000-0000-0000065A0000}"/>
    <cellStyle name="Heading 3 3 2 3 4 4 2" xfId="23078" xr:uid="{00000000-0005-0000-0000-0000075A0000}"/>
    <cellStyle name="Heading 3 3 2 3 4 4 2 2" xfId="23079" xr:uid="{00000000-0005-0000-0000-0000085A0000}"/>
    <cellStyle name="Heading 3 3 2 3 4 4 3" xfId="23080" xr:uid="{00000000-0005-0000-0000-0000095A0000}"/>
    <cellStyle name="Heading 3 3 2 3 4 4 3 2" xfId="23081" xr:uid="{00000000-0005-0000-0000-00000A5A0000}"/>
    <cellStyle name="Heading 3 3 2 3 4 4 4" xfId="23082" xr:uid="{00000000-0005-0000-0000-00000B5A0000}"/>
    <cellStyle name="Heading 3 3 2 3 4 4 4 2" xfId="23083" xr:uid="{00000000-0005-0000-0000-00000C5A0000}"/>
    <cellStyle name="Heading 3 3 2 3 4 4 5" xfId="23084" xr:uid="{00000000-0005-0000-0000-00000D5A0000}"/>
    <cellStyle name="Heading 3 3 2 3 4 4 6" xfId="23085" xr:uid="{00000000-0005-0000-0000-00000E5A0000}"/>
    <cellStyle name="Heading 3 3 2 3 4 4 7" xfId="23086" xr:uid="{00000000-0005-0000-0000-00000F5A0000}"/>
    <cellStyle name="Heading 3 3 2 3 4 5" xfId="23087" xr:uid="{00000000-0005-0000-0000-0000105A0000}"/>
    <cellStyle name="Heading 3 3 2 3 4 5 2" xfId="23088" xr:uid="{00000000-0005-0000-0000-0000115A0000}"/>
    <cellStyle name="Heading 3 3 2 3 4 5 2 2" xfId="23089" xr:uid="{00000000-0005-0000-0000-0000125A0000}"/>
    <cellStyle name="Heading 3 3 2 3 4 5 3" xfId="23090" xr:uid="{00000000-0005-0000-0000-0000135A0000}"/>
    <cellStyle name="Heading 3 3 2 3 4 5 3 2" xfId="23091" xr:uid="{00000000-0005-0000-0000-0000145A0000}"/>
    <cellStyle name="Heading 3 3 2 3 4 5 4" xfId="23092" xr:uid="{00000000-0005-0000-0000-0000155A0000}"/>
    <cellStyle name="Heading 3 3 2 3 4 5 5" xfId="23093" xr:uid="{00000000-0005-0000-0000-0000165A0000}"/>
    <cellStyle name="Heading 3 3 2 3 4 5 6" xfId="23094" xr:uid="{00000000-0005-0000-0000-0000175A0000}"/>
    <cellStyle name="Heading 3 3 2 3 4 6" xfId="23095" xr:uid="{00000000-0005-0000-0000-0000185A0000}"/>
    <cellStyle name="Heading 3 3 2 3 4 6 2" xfId="23096" xr:uid="{00000000-0005-0000-0000-0000195A0000}"/>
    <cellStyle name="Heading 3 3 2 3 5" xfId="23097" xr:uid="{00000000-0005-0000-0000-00001A5A0000}"/>
    <cellStyle name="Heading 3 3 2 3 5 2" xfId="23098" xr:uid="{00000000-0005-0000-0000-00001B5A0000}"/>
    <cellStyle name="Heading 3 3 2 3 5 2 2" xfId="23099" xr:uid="{00000000-0005-0000-0000-00001C5A0000}"/>
    <cellStyle name="Heading 3 3 2 3 5 2 2 2" xfId="23100" xr:uid="{00000000-0005-0000-0000-00001D5A0000}"/>
    <cellStyle name="Heading 3 3 2 3 5 2 2 2 2" xfId="23101" xr:uid="{00000000-0005-0000-0000-00001E5A0000}"/>
    <cellStyle name="Heading 3 3 2 3 5 2 2 3" xfId="23102" xr:uid="{00000000-0005-0000-0000-00001F5A0000}"/>
    <cellStyle name="Heading 3 3 2 3 5 2 2 3 2" xfId="23103" xr:uid="{00000000-0005-0000-0000-0000205A0000}"/>
    <cellStyle name="Heading 3 3 2 3 5 2 2 4" xfId="23104" xr:uid="{00000000-0005-0000-0000-0000215A0000}"/>
    <cellStyle name="Heading 3 3 2 3 5 2 2 4 2" xfId="23105" xr:uid="{00000000-0005-0000-0000-0000225A0000}"/>
    <cellStyle name="Heading 3 3 2 3 5 2 2 5" xfId="23106" xr:uid="{00000000-0005-0000-0000-0000235A0000}"/>
    <cellStyle name="Heading 3 3 2 3 5 2 2 6" xfId="23107" xr:uid="{00000000-0005-0000-0000-0000245A0000}"/>
    <cellStyle name="Heading 3 3 2 3 5 2 2 7" xfId="23108" xr:uid="{00000000-0005-0000-0000-0000255A0000}"/>
    <cellStyle name="Heading 3 3 2 3 5 2 3" xfId="23109" xr:uid="{00000000-0005-0000-0000-0000265A0000}"/>
    <cellStyle name="Heading 3 3 2 3 5 2 3 2" xfId="23110" xr:uid="{00000000-0005-0000-0000-0000275A0000}"/>
    <cellStyle name="Heading 3 3 2 3 5 2 3 2 2" xfId="23111" xr:uid="{00000000-0005-0000-0000-0000285A0000}"/>
    <cellStyle name="Heading 3 3 2 3 5 2 3 3" xfId="23112" xr:uid="{00000000-0005-0000-0000-0000295A0000}"/>
    <cellStyle name="Heading 3 3 2 3 5 2 3 3 2" xfId="23113" xr:uid="{00000000-0005-0000-0000-00002A5A0000}"/>
    <cellStyle name="Heading 3 3 2 3 5 2 3 4" xfId="23114" xr:uid="{00000000-0005-0000-0000-00002B5A0000}"/>
    <cellStyle name="Heading 3 3 2 3 5 2 3 4 2" xfId="23115" xr:uid="{00000000-0005-0000-0000-00002C5A0000}"/>
    <cellStyle name="Heading 3 3 2 3 5 2 3 5" xfId="23116" xr:uid="{00000000-0005-0000-0000-00002D5A0000}"/>
    <cellStyle name="Heading 3 3 2 3 5 2 3 6" xfId="23117" xr:uid="{00000000-0005-0000-0000-00002E5A0000}"/>
    <cellStyle name="Heading 3 3 2 3 5 2 3 7" xfId="23118" xr:uid="{00000000-0005-0000-0000-00002F5A0000}"/>
    <cellStyle name="Heading 3 3 2 3 5 2 4" xfId="23119" xr:uid="{00000000-0005-0000-0000-0000305A0000}"/>
    <cellStyle name="Heading 3 3 2 3 5 2 4 2" xfId="23120" xr:uid="{00000000-0005-0000-0000-0000315A0000}"/>
    <cellStyle name="Heading 3 3 2 3 5 2 4 2 2" xfId="23121" xr:uid="{00000000-0005-0000-0000-0000325A0000}"/>
    <cellStyle name="Heading 3 3 2 3 5 2 4 3" xfId="23122" xr:uid="{00000000-0005-0000-0000-0000335A0000}"/>
    <cellStyle name="Heading 3 3 2 3 5 2 4 3 2" xfId="23123" xr:uid="{00000000-0005-0000-0000-0000345A0000}"/>
    <cellStyle name="Heading 3 3 2 3 5 2 4 4" xfId="23124" xr:uid="{00000000-0005-0000-0000-0000355A0000}"/>
    <cellStyle name="Heading 3 3 2 3 5 2 4 5" xfId="23125" xr:uid="{00000000-0005-0000-0000-0000365A0000}"/>
    <cellStyle name="Heading 3 3 2 3 5 2 4 6" xfId="23126" xr:uid="{00000000-0005-0000-0000-0000375A0000}"/>
    <cellStyle name="Heading 3 3 2 3 5 2 5" xfId="23127" xr:uid="{00000000-0005-0000-0000-0000385A0000}"/>
    <cellStyle name="Heading 3 3 2 3 5 2 5 2" xfId="23128" xr:uid="{00000000-0005-0000-0000-0000395A0000}"/>
    <cellStyle name="Heading 3 3 2 3 5 3" xfId="23129" xr:uid="{00000000-0005-0000-0000-00003A5A0000}"/>
    <cellStyle name="Heading 3 3 2 3 5 3 2" xfId="23130" xr:uid="{00000000-0005-0000-0000-00003B5A0000}"/>
    <cellStyle name="Heading 3 3 2 3 5 3 2 2" xfId="23131" xr:uid="{00000000-0005-0000-0000-00003C5A0000}"/>
    <cellStyle name="Heading 3 3 2 3 5 3 3" xfId="23132" xr:uid="{00000000-0005-0000-0000-00003D5A0000}"/>
    <cellStyle name="Heading 3 3 2 3 5 3 3 2" xfId="23133" xr:uid="{00000000-0005-0000-0000-00003E5A0000}"/>
    <cellStyle name="Heading 3 3 2 3 5 3 4" xfId="23134" xr:uid="{00000000-0005-0000-0000-00003F5A0000}"/>
    <cellStyle name="Heading 3 3 2 3 5 3 4 2" xfId="23135" xr:uid="{00000000-0005-0000-0000-0000405A0000}"/>
    <cellStyle name="Heading 3 3 2 3 5 3 5" xfId="23136" xr:uid="{00000000-0005-0000-0000-0000415A0000}"/>
    <cellStyle name="Heading 3 3 2 3 5 3 6" xfId="23137" xr:uid="{00000000-0005-0000-0000-0000425A0000}"/>
    <cellStyle name="Heading 3 3 2 3 5 3 7" xfId="23138" xr:uid="{00000000-0005-0000-0000-0000435A0000}"/>
    <cellStyle name="Heading 3 3 2 3 5 4" xfId="23139" xr:uid="{00000000-0005-0000-0000-0000445A0000}"/>
    <cellStyle name="Heading 3 3 2 3 5 4 2" xfId="23140" xr:uid="{00000000-0005-0000-0000-0000455A0000}"/>
    <cellStyle name="Heading 3 3 2 3 5 4 2 2" xfId="23141" xr:uid="{00000000-0005-0000-0000-0000465A0000}"/>
    <cellStyle name="Heading 3 3 2 3 5 4 3" xfId="23142" xr:uid="{00000000-0005-0000-0000-0000475A0000}"/>
    <cellStyle name="Heading 3 3 2 3 5 4 3 2" xfId="23143" xr:uid="{00000000-0005-0000-0000-0000485A0000}"/>
    <cellStyle name="Heading 3 3 2 3 5 4 4" xfId="23144" xr:uid="{00000000-0005-0000-0000-0000495A0000}"/>
    <cellStyle name="Heading 3 3 2 3 5 4 4 2" xfId="23145" xr:uid="{00000000-0005-0000-0000-00004A5A0000}"/>
    <cellStyle name="Heading 3 3 2 3 5 4 5" xfId="23146" xr:uid="{00000000-0005-0000-0000-00004B5A0000}"/>
    <cellStyle name="Heading 3 3 2 3 5 4 6" xfId="23147" xr:uid="{00000000-0005-0000-0000-00004C5A0000}"/>
    <cellStyle name="Heading 3 3 2 3 5 4 7" xfId="23148" xr:uid="{00000000-0005-0000-0000-00004D5A0000}"/>
    <cellStyle name="Heading 3 3 2 3 5 5" xfId="23149" xr:uid="{00000000-0005-0000-0000-00004E5A0000}"/>
    <cellStyle name="Heading 3 3 2 3 5 5 2" xfId="23150" xr:uid="{00000000-0005-0000-0000-00004F5A0000}"/>
    <cellStyle name="Heading 3 3 2 3 5 5 2 2" xfId="23151" xr:uid="{00000000-0005-0000-0000-0000505A0000}"/>
    <cellStyle name="Heading 3 3 2 3 5 5 3" xfId="23152" xr:uid="{00000000-0005-0000-0000-0000515A0000}"/>
    <cellStyle name="Heading 3 3 2 3 5 5 3 2" xfId="23153" xr:uid="{00000000-0005-0000-0000-0000525A0000}"/>
    <cellStyle name="Heading 3 3 2 3 5 5 4" xfId="23154" xr:uid="{00000000-0005-0000-0000-0000535A0000}"/>
    <cellStyle name="Heading 3 3 2 3 5 5 5" xfId="23155" xr:uid="{00000000-0005-0000-0000-0000545A0000}"/>
    <cellStyle name="Heading 3 3 2 3 5 5 6" xfId="23156" xr:uid="{00000000-0005-0000-0000-0000555A0000}"/>
    <cellStyle name="Heading 3 3 2 3 5 6" xfId="23157" xr:uid="{00000000-0005-0000-0000-0000565A0000}"/>
    <cellStyle name="Heading 3 3 2 3 5 6 2" xfId="23158" xr:uid="{00000000-0005-0000-0000-0000575A0000}"/>
    <cellStyle name="Heading 3 3 2 3 6" xfId="23159" xr:uid="{00000000-0005-0000-0000-0000585A0000}"/>
    <cellStyle name="Heading 3 3 2 3 6 2" xfId="23160" xr:uid="{00000000-0005-0000-0000-0000595A0000}"/>
    <cellStyle name="Heading 3 3 2 3 6 2 2" xfId="23161" xr:uid="{00000000-0005-0000-0000-00005A5A0000}"/>
    <cellStyle name="Heading 3 3 2 3 6 2 2 2" xfId="23162" xr:uid="{00000000-0005-0000-0000-00005B5A0000}"/>
    <cellStyle name="Heading 3 3 2 3 6 2 2 2 2" xfId="23163" xr:uid="{00000000-0005-0000-0000-00005C5A0000}"/>
    <cellStyle name="Heading 3 3 2 3 6 2 2 3" xfId="23164" xr:uid="{00000000-0005-0000-0000-00005D5A0000}"/>
    <cellStyle name="Heading 3 3 2 3 6 2 2 3 2" xfId="23165" xr:uid="{00000000-0005-0000-0000-00005E5A0000}"/>
    <cellStyle name="Heading 3 3 2 3 6 2 2 4" xfId="23166" xr:uid="{00000000-0005-0000-0000-00005F5A0000}"/>
    <cellStyle name="Heading 3 3 2 3 6 2 2 4 2" xfId="23167" xr:uid="{00000000-0005-0000-0000-0000605A0000}"/>
    <cellStyle name="Heading 3 3 2 3 6 2 2 5" xfId="23168" xr:uid="{00000000-0005-0000-0000-0000615A0000}"/>
    <cellStyle name="Heading 3 3 2 3 6 2 2 6" xfId="23169" xr:uid="{00000000-0005-0000-0000-0000625A0000}"/>
    <cellStyle name="Heading 3 3 2 3 6 2 2 7" xfId="23170" xr:uid="{00000000-0005-0000-0000-0000635A0000}"/>
    <cellStyle name="Heading 3 3 2 3 6 2 3" xfId="23171" xr:uid="{00000000-0005-0000-0000-0000645A0000}"/>
    <cellStyle name="Heading 3 3 2 3 6 2 3 2" xfId="23172" xr:uid="{00000000-0005-0000-0000-0000655A0000}"/>
    <cellStyle name="Heading 3 3 2 3 6 2 3 2 2" xfId="23173" xr:uid="{00000000-0005-0000-0000-0000665A0000}"/>
    <cellStyle name="Heading 3 3 2 3 6 2 3 3" xfId="23174" xr:uid="{00000000-0005-0000-0000-0000675A0000}"/>
    <cellStyle name="Heading 3 3 2 3 6 2 3 3 2" xfId="23175" xr:uid="{00000000-0005-0000-0000-0000685A0000}"/>
    <cellStyle name="Heading 3 3 2 3 6 2 3 4" xfId="23176" xr:uid="{00000000-0005-0000-0000-0000695A0000}"/>
    <cellStyle name="Heading 3 3 2 3 6 2 3 4 2" xfId="23177" xr:uid="{00000000-0005-0000-0000-00006A5A0000}"/>
    <cellStyle name="Heading 3 3 2 3 6 2 3 5" xfId="23178" xr:uid="{00000000-0005-0000-0000-00006B5A0000}"/>
    <cellStyle name="Heading 3 3 2 3 6 2 3 6" xfId="23179" xr:uid="{00000000-0005-0000-0000-00006C5A0000}"/>
    <cellStyle name="Heading 3 3 2 3 6 2 3 7" xfId="23180" xr:uid="{00000000-0005-0000-0000-00006D5A0000}"/>
    <cellStyle name="Heading 3 3 2 3 6 2 4" xfId="23181" xr:uid="{00000000-0005-0000-0000-00006E5A0000}"/>
    <cellStyle name="Heading 3 3 2 3 6 2 4 2" xfId="23182" xr:uid="{00000000-0005-0000-0000-00006F5A0000}"/>
    <cellStyle name="Heading 3 3 2 3 6 2 4 2 2" xfId="23183" xr:uid="{00000000-0005-0000-0000-0000705A0000}"/>
    <cellStyle name="Heading 3 3 2 3 6 2 4 3" xfId="23184" xr:uid="{00000000-0005-0000-0000-0000715A0000}"/>
    <cellStyle name="Heading 3 3 2 3 6 2 4 3 2" xfId="23185" xr:uid="{00000000-0005-0000-0000-0000725A0000}"/>
    <cellStyle name="Heading 3 3 2 3 6 2 4 4" xfId="23186" xr:uid="{00000000-0005-0000-0000-0000735A0000}"/>
    <cellStyle name="Heading 3 3 2 3 6 2 4 5" xfId="23187" xr:uid="{00000000-0005-0000-0000-0000745A0000}"/>
    <cellStyle name="Heading 3 3 2 3 6 2 4 6" xfId="23188" xr:uid="{00000000-0005-0000-0000-0000755A0000}"/>
    <cellStyle name="Heading 3 3 2 3 6 2 5" xfId="23189" xr:uid="{00000000-0005-0000-0000-0000765A0000}"/>
    <cellStyle name="Heading 3 3 2 3 6 2 5 2" xfId="23190" xr:uid="{00000000-0005-0000-0000-0000775A0000}"/>
    <cellStyle name="Heading 3 3 2 3 6 3" xfId="23191" xr:uid="{00000000-0005-0000-0000-0000785A0000}"/>
    <cellStyle name="Heading 3 3 2 3 6 3 2" xfId="23192" xr:uid="{00000000-0005-0000-0000-0000795A0000}"/>
    <cellStyle name="Heading 3 3 2 3 6 3 2 2" xfId="23193" xr:uid="{00000000-0005-0000-0000-00007A5A0000}"/>
    <cellStyle name="Heading 3 3 2 3 6 3 3" xfId="23194" xr:uid="{00000000-0005-0000-0000-00007B5A0000}"/>
    <cellStyle name="Heading 3 3 2 3 6 3 3 2" xfId="23195" xr:uid="{00000000-0005-0000-0000-00007C5A0000}"/>
    <cellStyle name="Heading 3 3 2 3 6 3 4" xfId="23196" xr:uid="{00000000-0005-0000-0000-00007D5A0000}"/>
    <cellStyle name="Heading 3 3 2 3 6 3 4 2" xfId="23197" xr:uid="{00000000-0005-0000-0000-00007E5A0000}"/>
    <cellStyle name="Heading 3 3 2 3 6 3 5" xfId="23198" xr:uid="{00000000-0005-0000-0000-00007F5A0000}"/>
    <cellStyle name="Heading 3 3 2 3 6 3 6" xfId="23199" xr:uid="{00000000-0005-0000-0000-0000805A0000}"/>
    <cellStyle name="Heading 3 3 2 3 6 3 7" xfId="23200" xr:uid="{00000000-0005-0000-0000-0000815A0000}"/>
    <cellStyle name="Heading 3 3 2 3 6 4" xfId="23201" xr:uid="{00000000-0005-0000-0000-0000825A0000}"/>
    <cellStyle name="Heading 3 3 2 3 6 4 2" xfId="23202" xr:uid="{00000000-0005-0000-0000-0000835A0000}"/>
    <cellStyle name="Heading 3 3 2 3 6 4 2 2" xfId="23203" xr:uid="{00000000-0005-0000-0000-0000845A0000}"/>
    <cellStyle name="Heading 3 3 2 3 6 4 3" xfId="23204" xr:uid="{00000000-0005-0000-0000-0000855A0000}"/>
    <cellStyle name="Heading 3 3 2 3 6 4 3 2" xfId="23205" xr:uid="{00000000-0005-0000-0000-0000865A0000}"/>
    <cellStyle name="Heading 3 3 2 3 6 4 4" xfId="23206" xr:uid="{00000000-0005-0000-0000-0000875A0000}"/>
    <cellStyle name="Heading 3 3 2 3 6 4 4 2" xfId="23207" xr:uid="{00000000-0005-0000-0000-0000885A0000}"/>
    <cellStyle name="Heading 3 3 2 3 6 4 5" xfId="23208" xr:uid="{00000000-0005-0000-0000-0000895A0000}"/>
    <cellStyle name="Heading 3 3 2 3 6 4 6" xfId="23209" xr:uid="{00000000-0005-0000-0000-00008A5A0000}"/>
    <cellStyle name="Heading 3 3 2 3 6 4 7" xfId="23210" xr:uid="{00000000-0005-0000-0000-00008B5A0000}"/>
    <cellStyle name="Heading 3 3 2 3 6 5" xfId="23211" xr:uid="{00000000-0005-0000-0000-00008C5A0000}"/>
    <cellStyle name="Heading 3 3 2 3 6 5 2" xfId="23212" xr:uid="{00000000-0005-0000-0000-00008D5A0000}"/>
    <cellStyle name="Heading 3 3 2 3 6 5 2 2" xfId="23213" xr:uid="{00000000-0005-0000-0000-00008E5A0000}"/>
    <cellStyle name="Heading 3 3 2 3 6 5 3" xfId="23214" xr:uid="{00000000-0005-0000-0000-00008F5A0000}"/>
    <cellStyle name="Heading 3 3 2 3 6 5 3 2" xfId="23215" xr:uid="{00000000-0005-0000-0000-0000905A0000}"/>
    <cellStyle name="Heading 3 3 2 3 6 5 4" xfId="23216" xr:uid="{00000000-0005-0000-0000-0000915A0000}"/>
    <cellStyle name="Heading 3 3 2 3 6 5 5" xfId="23217" xr:uid="{00000000-0005-0000-0000-0000925A0000}"/>
    <cellStyle name="Heading 3 3 2 3 6 5 6" xfId="23218" xr:uid="{00000000-0005-0000-0000-0000935A0000}"/>
    <cellStyle name="Heading 3 3 2 3 6 6" xfId="23219" xr:uid="{00000000-0005-0000-0000-0000945A0000}"/>
    <cellStyle name="Heading 3 3 2 3 6 6 2" xfId="23220" xr:uid="{00000000-0005-0000-0000-0000955A0000}"/>
    <cellStyle name="Heading 3 3 2 3 7" xfId="23221" xr:uid="{00000000-0005-0000-0000-0000965A0000}"/>
    <cellStyle name="Heading 3 3 2 3 7 2" xfId="23222" xr:uid="{00000000-0005-0000-0000-0000975A0000}"/>
    <cellStyle name="Heading 3 3 2 3 7 2 2" xfId="23223" xr:uid="{00000000-0005-0000-0000-0000985A0000}"/>
    <cellStyle name="Heading 3 3 2 3 7 2 2 2" xfId="23224" xr:uid="{00000000-0005-0000-0000-0000995A0000}"/>
    <cellStyle name="Heading 3 3 2 3 7 2 3" xfId="23225" xr:uid="{00000000-0005-0000-0000-00009A5A0000}"/>
    <cellStyle name="Heading 3 3 2 3 7 2 3 2" xfId="23226" xr:uid="{00000000-0005-0000-0000-00009B5A0000}"/>
    <cellStyle name="Heading 3 3 2 3 7 2 4" xfId="23227" xr:uid="{00000000-0005-0000-0000-00009C5A0000}"/>
    <cellStyle name="Heading 3 3 2 3 7 2 4 2" xfId="23228" xr:uid="{00000000-0005-0000-0000-00009D5A0000}"/>
    <cellStyle name="Heading 3 3 2 3 7 2 5" xfId="23229" xr:uid="{00000000-0005-0000-0000-00009E5A0000}"/>
    <cellStyle name="Heading 3 3 2 3 7 2 6" xfId="23230" xr:uid="{00000000-0005-0000-0000-00009F5A0000}"/>
    <cellStyle name="Heading 3 3 2 3 7 2 7" xfId="23231" xr:uid="{00000000-0005-0000-0000-0000A05A0000}"/>
    <cellStyle name="Heading 3 3 2 3 7 3" xfId="23232" xr:uid="{00000000-0005-0000-0000-0000A15A0000}"/>
    <cellStyle name="Heading 3 3 2 3 7 3 2" xfId="23233" xr:uid="{00000000-0005-0000-0000-0000A25A0000}"/>
    <cellStyle name="Heading 3 3 2 3 7 3 2 2" xfId="23234" xr:uid="{00000000-0005-0000-0000-0000A35A0000}"/>
    <cellStyle name="Heading 3 3 2 3 7 3 3" xfId="23235" xr:uid="{00000000-0005-0000-0000-0000A45A0000}"/>
    <cellStyle name="Heading 3 3 2 3 7 3 3 2" xfId="23236" xr:uid="{00000000-0005-0000-0000-0000A55A0000}"/>
    <cellStyle name="Heading 3 3 2 3 7 3 4" xfId="23237" xr:uid="{00000000-0005-0000-0000-0000A65A0000}"/>
    <cellStyle name="Heading 3 3 2 3 7 3 4 2" xfId="23238" xr:uid="{00000000-0005-0000-0000-0000A75A0000}"/>
    <cellStyle name="Heading 3 3 2 3 7 3 5" xfId="23239" xr:uid="{00000000-0005-0000-0000-0000A85A0000}"/>
    <cellStyle name="Heading 3 3 2 3 7 3 6" xfId="23240" xr:uid="{00000000-0005-0000-0000-0000A95A0000}"/>
    <cellStyle name="Heading 3 3 2 3 7 3 7" xfId="23241" xr:uid="{00000000-0005-0000-0000-0000AA5A0000}"/>
    <cellStyle name="Heading 3 3 2 3 7 4" xfId="23242" xr:uid="{00000000-0005-0000-0000-0000AB5A0000}"/>
    <cellStyle name="Heading 3 3 2 3 7 4 2" xfId="23243" xr:uid="{00000000-0005-0000-0000-0000AC5A0000}"/>
    <cellStyle name="Heading 3 3 2 3 7 4 2 2" xfId="23244" xr:uid="{00000000-0005-0000-0000-0000AD5A0000}"/>
    <cellStyle name="Heading 3 3 2 3 7 4 3" xfId="23245" xr:uid="{00000000-0005-0000-0000-0000AE5A0000}"/>
    <cellStyle name="Heading 3 3 2 3 7 4 3 2" xfId="23246" xr:uid="{00000000-0005-0000-0000-0000AF5A0000}"/>
    <cellStyle name="Heading 3 3 2 3 7 4 4" xfId="23247" xr:uid="{00000000-0005-0000-0000-0000B05A0000}"/>
    <cellStyle name="Heading 3 3 2 3 7 4 5" xfId="23248" xr:uid="{00000000-0005-0000-0000-0000B15A0000}"/>
    <cellStyle name="Heading 3 3 2 3 7 4 6" xfId="23249" xr:uid="{00000000-0005-0000-0000-0000B25A0000}"/>
    <cellStyle name="Heading 3 3 2 3 7 5" xfId="23250" xr:uid="{00000000-0005-0000-0000-0000B35A0000}"/>
    <cellStyle name="Heading 3 3 2 3 7 5 2" xfId="23251" xr:uid="{00000000-0005-0000-0000-0000B45A0000}"/>
    <cellStyle name="Heading 3 3 2 3 8" xfId="23252" xr:uid="{00000000-0005-0000-0000-0000B55A0000}"/>
    <cellStyle name="Heading 3 3 2 3 8 2" xfId="23253" xr:uid="{00000000-0005-0000-0000-0000B65A0000}"/>
    <cellStyle name="Heading 3 3 2 3 8 2 2" xfId="23254" xr:uid="{00000000-0005-0000-0000-0000B75A0000}"/>
    <cellStyle name="Heading 3 3 2 3 8 3" xfId="23255" xr:uid="{00000000-0005-0000-0000-0000B85A0000}"/>
    <cellStyle name="Heading 3 3 2 3 8 3 2" xfId="23256" xr:uid="{00000000-0005-0000-0000-0000B95A0000}"/>
    <cellStyle name="Heading 3 3 2 3 8 4" xfId="23257" xr:uid="{00000000-0005-0000-0000-0000BA5A0000}"/>
    <cellStyle name="Heading 3 3 2 3 8 4 2" xfId="23258" xr:uid="{00000000-0005-0000-0000-0000BB5A0000}"/>
    <cellStyle name="Heading 3 3 2 3 8 5" xfId="23259" xr:uid="{00000000-0005-0000-0000-0000BC5A0000}"/>
    <cellStyle name="Heading 3 3 2 3 8 6" xfId="23260" xr:uid="{00000000-0005-0000-0000-0000BD5A0000}"/>
    <cellStyle name="Heading 3 3 2 3 8 7" xfId="23261" xr:uid="{00000000-0005-0000-0000-0000BE5A0000}"/>
    <cellStyle name="Heading 3 3 2 3 9" xfId="23262" xr:uid="{00000000-0005-0000-0000-0000BF5A0000}"/>
    <cellStyle name="Heading 3 3 2 3 9 2" xfId="23263" xr:uid="{00000000-0005-0000-0000-0000C05A0000}"/>
    <cellStyle name="Heading 3 3 2 3 9 2 2" xfId="23264" xr:uid="{00000000-0005-0000-0000-0000C15A0000}"/>
    <cellStyle name="Heading 3 3 2 3 9 3" xfId="23265" xr:uid="{00000000-0005-0000-0000-0000C25A0000}"/>
    <cellStyle name="Heading 3 3 2 3 9 3 2" xfId="23266" xr:uid="{00000000-0005-0000-0000-0000C35A0000}"/>
    <cellStyle name="Heading 3 3 2 3 9 4" xfId="23267" xr:uid="{00000000-0005-0000-0000-0000C45A0000}"/>
    <cellStyle name="Heading 3 3 2 3 9 4 2" xfId="23268" xr:uid="{00000000-0005-0000-0000-0000C55A0000}"/>
    <cellStyle name="Heading 3 3 2 3 9 5" xfId="23269" xr:uid="{00000000-0005-0000-0000-0000C65A0000}"/>
    <cellStyle name="Heading 3 3 2 3 9 6" xfId="23270" xr:uid="{00000000-0005-0000-0000-0000C75A0000}"/>
    <cellStyle name="Heading 3 3 2 3 9 7" xfId="23271" xr:uid="{00000000-0005-0000-0000-0000C85A0000}"/>
    <cellStyle name="Heading 3 3 2 4" xfId="23272" xr:uid="{00000000-0005-0000-0000-0000C95A0000}"/>
    <cellStyle name="Heading 3 3 2 4 10" xfId="23273" xr:uid="{00000000-0005-0000-0000-0000CA5A0000}"/>
    <cellStyle name="Heading 3 3 2 4 10 2" xfId="23274" xr:uid="{00000000-0005-0000-0000-0000CB5A0000}"/>
    <cellStyle name="Heading 3 3 2 4 10 2 2" xfId="23275" xr:uid="{00000000-0005-0000-0000-0000CC5A0000}"/>
    <cellStyle name="Heading 3 3 2 4 10 3" xfId="23276" xr:uid="{00000000-0005-0000-0000-0000CD5A0000}"/>
    <cellStyle name="Heading 3 3 2 4 10 3 2" xfId="23277" xr:uid="{00000000-0005-0000-0000-0000CE5A0000}"/>
    <cellStyle name="Heading 3 3 2 4 10 4" xfId="23278" xr:uid="{00000000-0005-0000-0000-0000CF5A0000}"/>
    <cellStyle name="Heading 3 3 2 4 10 5" xfId="23279" xr:uid="{00000000-0005-0000-0000-0000D05A0000}"/>
    <cellStyle name="Heading 3 3 2 4 10 6" xfId="23280" xr:uid="{00000000-0005-0000-0000-0000D15A0000}"/>
    <cellStyle name="Heading 3 3 2 4 11" xfId="23281" xr:uid="{00000000-0005-0000-0000-0000D25A0000}"/>
    <cellStyle name="Heading 3 3 2 4 11 2" xfId="23282" xr:uid="{00000000-0005-0000-0000-0000D35A0000}"/>
    <cellStyle name="Heading 3 3 2 4 2" xfId="23283" xr:uid="{00000000-0005-0000-0000-0000D45A0000}"/>
    <cellStyle name="Heading 3 3 2 4 2 2" xfId="23284" xr:uid="{00000000-0005-0000-0000-0000D55A0000}"/>
    <cellStyle name="Heading 3 3 2 4 2 2 2" xfId="23285" xr:uid="{00000000-0005-0000-0000-0000D65A0000}"/>
    <cellStyle name="Heading 3 3 2 4 2 2 2 2" xfId="23286" xr:uid="{00000000-0005-0000-0000-0000D75A0000}"/>
    <cellStyle name="Heading 3 3 2 4 2 2 2 2 2" xfId="23287" xr:uid="{00000000-0005-0000-0000-0000D85A0000}"/>
    <cellStyle name="Heading 3 3 2 4 2 2 2 3" xfId="23288" xr:uid="{00000000-0005-0000-0000-0000D95A0000}"/>
    <cellStyle name="Heading 3 3 2 4 2 2 2 3 2" xfId="23289" xr:uid="{00000000-0005-0000-0000-0000DA5A0000}"/>
    <cellStyle name="Heading 3 3 2 4 2 2 2 4" xfId="23290" xr:uid="{00000000-0005-0000-0000-0000DB5A0000}"/>
    <cellStyle name="Heading 3 3 2 4 2 2 2 4 2" xfId="23291" xr:uid="{00000000-0005-0000-0000-0000DC5A0000}"/>
    <cellStyle name="Heading 3 3 2 4 2 2 2 5" xfId="23292" xr:uid="{00000000-0005-0000-0000-0000DD5A0000}"/>
    <cellStyle name="Heading 3 3 2 4 2 2 2 6" xfId="23293" xr:uid="{00000000-0005-0000-0000-0000DE5A0000}"/>
    <cellStyle name="Heading 3 3 2 4 2 2 2 7" xfId="23294" xr:uid="{00000000-0005-0000-0000-0000DF5A0000}"/>
    <cellStyle name="Heading 3 3 2 4 2 2 3" xfId="23295" xr:uid="{00000000-0005-0000-0000-0000E05A0000}"/>
    <cellStyle name="Heading 3 3 2 4 2 2 3 2" xfId="23296" xr:uid="{00000000-0005-0000-0000-0000E15A0000}"/>
    <cellStyle name="Heading 3 3 2 4 2 2 3 2 2" xfId="23297" xr:uid="{00000000-0005-0000-0000-0000E25A0000}"/>
    <cellStyle name="Heading 3 3 2 4 2 2 3 3" xfId="23298" xr:uid="{00000000-0005-0000-0000-0000E35A0000}"/>
    <cellStyle name="Heading 3 3 2 4 2 2 3 3 2" xfId="23299" xr:uid="{00000000-0005-0000-0000-0000E45A0000}"/>
    <cellStyle name="Heading 3 3 2 4 2 2 3 4" xfId="23300" xr:uid="{00000000-0005-0000-0000-0000E55A0000}"/>
    <cellStyle name="Heading 3 3 2 4 2 2 3 4 2" xfId="23301" xr:uid="{00000000-0005-0000-0000-0000E65A0000}"/>
    <cellStyle name="Heading 3 3 2 4 2 2 3 5" xfId="23302" xr:uid="{00000000-0005-0000-0000-0000E75A0000}"/>
    <cellStyle name="Heading 3 3 2 4 2 2 3 6" xfId="23303" xr:uid="{00000000-0005-0000-0000-0000E85A0000}"/>
    <cellStyle name="Heading 3 3 2 4 2 2 3 7" xfId="23304" xr:uid="{00000000-0005-0000-0000-0000E95A0000}"/>
    <cellStyle name="Heading 3 3 2 4 2 2 4" xfId="23305" xr:uid="{00000000-0005-0000-0000-0000EA5A0000}"/>
    <cellStyle name="Heading 3 3 2 4 2 2 4 2" xfId="23306" xr:uid="{00000000-0005-0000-0000-0000EB5A0000}"/>
    <cellStyle name="Heading 3 3 2 4 2 2 4 2 2" xfId="23307" xr:uid="{00000000-0005-0000-0000-0000EC5A0000}"/>
    <cellStyle name="Heading 3 3 2 4 2 2 4 3" xfId="23308" xr:uid="{00000000-0005-0000-0000-0000ED5A0000}"/>
    <cellStyle name="Heading 3 3 2 4 2 2 4 3 2" xfId="23309" xr:uid="{00000000-0005-0000-0000-0000EE5A0000}"/>
    <cellStyle name="Heading 3 3 2 4 2 2 4 4" xfId="23310" xr:uid="{00000000-0005-0000-0000-0000EF5A0000}"/>
    <cellStyle name="Heading 3 3 2 4 2 2 4 5" xfId="23311" xr:uid="{00000000-0005-0000-0000-0000F05A0000}"/>
    <cellStyle name="Heading 3 3 2 4 2 2 4 6" xfId="23312" xr:uid="{00000000-0005-0000-0000-0000F15A0000}"/>
    <cellStyle name="Heading 3 3 2 4 2 2 5" xfId="23313" xr:uid="{00000000-0005-0000-0000-0000F25A0000}"/>
    <cellStyle name="Heading 3 3 2 4 2 2 5 2" xfId="23314" xr:uid="{00000000-0005-0000-0000-0000F35A0000}"/>
    <cellStyle name="Heading 3 3 2 4 2 3" xfId="23315" xr:uid="{00000000-0005-0000-0000-0000F45A0000}"/>
    <cellStyle name="Heading 3 3 2 4 2 3 2" xfId="23316" xr:uid="{00000000-0005-0000-0000-0000F55A0000}"/>
    <cellStyle name="Heading 3 3 2 4 2 3 2 2" xfId="23317" xr:uid="{00000000-0005-0000-0000-0000F65A0000}"/>
    <cellStyle name="Heading 3 3 2 4 2 3 3" xfId="23318" xr:uid="{00000000-0005-0000-0000-0000F75A0000}"/>
    <cellStyle name="Heading 3 3 2 4 2 3 3 2" xfId="23319" xr:uid="{00000000-0005-0000-0000-0000F85A0000}"/>
    <cellStyle name="Heading 3 3 2 4 2 3 4" xfId="23320" xr:uid="{00000000-0005-0000-0000-0000F95A0000}"/>
    <cellStyle name="Heading 3 3 2 4 2 3 4 2" xfId="23321" xr:uid="{00000000-0005-0000-0000-0000FA5A0000}"/>
    <cellStyle name="Heading 3 3 2 4 2 3 5" xfId="23322" xr:uid="{00000000-0005-0000-0000-0000FB5A0000}"/>
    <cellStyle name="Heading 3 3 2 4 2 3 6" xfId="23323" xr:uid="{00000000-0005-0000-0000-0000FC5A0000}"/>
    <cellStyle name="Heading 3 3 2 4 2 3 7" xfId="23324" xr:uid="{00000000-0005-0000-0000-0000FD5A0000}"/>
    <cellStyle name="Heading 3 3 2 4 2 4" xfId="23325" xr:uid="{00000000-0005-0000-0000-0000FE5A0000}"/>
    <cellStyle name="Heading 3 3 2 4 2 4 2" xfId="23326" xr:uid="{00000000-0005-0000-0000-0000FF5A0000}"/>
    <cellStyle name="Heading 3 3 2 4 2 4 2 2" xfId="23327" xr:uid="{00000000-0005-0000-0000-0000005B0000}"/>
    <cellStyle name="Heading 3 3 2 4 2 4 3" xfId="23328" xr:uid="{00000000-0005-0000-0000-0000015B0000}"/>
    <cellStyle name="Heading 3 3 2 4 2 4 3 2" xfId="23329" xr:uid="{00000000-0005-0000-0000-0000025B0000}"/>
    <cellStyle name="Heading 3 3 2 4 2 4 4" xfId="23330" xr:uid="{00000000-0005-0000-0000-0000035B0000}"/>
    <cellStyle name="Heading 3 3 2 4 2 4 4 2" xfId="23331" xr:uid="{00000000-0005-0000-0000-0000045B0000}"/>
    <cellStyle name="Heading 3 3 2 4 2 4 5" xfId="23332" xr:uid="{00000000-0005-0000-0000-0000055B0000}"/>
    <cellStyle name="Heading 3 3 2 4 2 4 6" xfId="23333" xr:uid="{00000000-0005-0000-0000-0000065B0000}"/>
    <cellStyle name="Heading 3 3 2 4 2 4 7" xfId="23334" xr:uid="{00000000-0005-0000-0000-0000075B0000}"/>
    <cellStyle name="Heading 3 3 2 4 2 5" xfId="23335" xr:uid="{00000000-0005-0000-0000-0000085B0000}"/>
    <cellStyle name="Heading 3 3 2 4 2 5 2" xfId="23336" xr:uid="{00000000-0005-0000-0000-0000095B0000}"/>
    <cellStyle name="Heading 3 3 2 4 2 5 2 2" xfId="23337" xr:uid="{00000000-0005-0000-0000-00000A5B0000}"/>
    <cellStyle name="Heading 3 3 2 4 2 5 3" xfId="23338" xr:uid="{00000000-0005-0000-0000-00000B5B0000}"/>
    <cellStyle name="Heading 3 3 2 4 2 5 3 2" xfId="23339" xr:uid="{00000000-0005-0000-0000-00000C5B0000}"/>
    <cellStyle name="Heading 3 3 2 4 2 5 4" xfId="23340" xr:uid="{00000000-0005-0000-0000-00000D5B0000}"/>
    <cellStyle name="Heading 3 3 2 4 2 5 5" xfId="23341" xr:uid="{00000000-0005-0000-0000-00000E5B0000}"/>
    <cellStyle name="Heading 3 3 2 4 2 5 6" xfId="23342" xr:uid="{00000000-0005-0000-0000-00000F5B0000}"/>
    <cellStyle name="Heading 3 3 2 4 2 6" xfId="23343" xr:uid="{00000000-0005-0000-0000-0000105B0000}"/>
    <cellStyle name="Heading 3 3 2 4 2 6 2" xfId="23344" xr:uid="{00000000-0005-0000-0000-0000115B0000}"/>
    <cellStyle name="Heading 3 3 2 4 3" xfId="23345" xr:uid="{00000000-0005-0000-0000-0000125B0000}"/>
    <cellStyle name="Heading 3 3 2 4 3 2" xfId="23346" xr:uid="{00000000-0005-0000-0000-0000135B0000}"/>
    <cellStyle name="Heading 3 3 2 4 3 2 2" xfId="23347" xr:uid="{00000000-0005-0000-0000-0000145B0000}"/>
    <cellStyle name="Heading 3 3 2 4 3 2 2 2" xfId="23348" xr:uid="{00000000-0005-0000-0000-0000155B0000}"/>
    <cellStyle name="Heading 3 3 2 4 3 2 2 2 2" xfId="23349" xr:uid="{00000000-0005-0000-0000-0000165B0000}"/>
    <cellStyle name="Heading 3 3 2 4 3 2 2 3" xfId="23350" xr:uid="{00000000-0005-0000-0000-0000175B0000}"/>
    <cellStyle name="Heading 3 3 2 4 3 2 2 3 2" xfId="23351" xr:uid="{00000000-0005-0000-0000-0000185B0000}"/>
    <cellStyle name="Heading 3 3 2 4 3 2 2 4" xfId="23352" xr:uid="{00000000-0005-0000-0000-0000195B0000}"/>
    <cellStyle name="Heading 3 3 2 4 3 2 2 4 2" xfId="23353" xr:uid="{00000000-0005-0000-0000-00001A5B0000}"/>
    <cellStyle name="Heading 3 3 2 4 3 2 2 5" xfId="23354" xr:uid="{00000000-0005-0000-0000-00001B5B0000}"/>
    <cellStyle name="Heading 3 3 2 4 3 2 2 6" xfId="23355" xr:uid="{00000000-0005-0000-0000-00001C5B0000}"/>
    <cellStyle name="Heading 3 3 2 4 3 2 2 7" xfId="23356" xr:uid="{00000000-0005-0000-0000-00001D5B0000}"/>
    <cellStyle name="Heading 3 3 2 4 3 2 3" xfId="23357" xr:uid="{00000000-0005-0000-0000-00001E5B0000}"/>
    <cellStyle name="Heading 3 3 2 4 3 2 3 2" xfId="23358" xr:uid="{00000000-0005-0000-0000-00001F5B0000}"/>
    <cellStyle name="Heading 3 3 2 4 3 2 3 2 2" xfId="23359" xr:uid="{00000000-0005-0000-0000-0000205B0000}"/>
    <cellStyle name="Heading 3 3 2 4 3 2 3 3" xfId="23360" xr:uid="{00000000-0005-0000-0000-0000215B0000}"/>
    <cellStyle name="Heading 3 3 2 4 3 2 3 3 2" xfId="23361" xr:uid="{00000000-0005-0000-0000-0000225B0000}"/>
    <cellStyle name="Heading 3 3 2 4 3 2 3 4" xfId="23362" xr:uid="{00000000-0005-0000-0000-0000235B0000}"/>
    <cellStyle name="Heading 3 3 2 4 3 2 3 4 2" xfId="23363" xr:uid="{00000000-0005-0000-0000-0000245B0000}"/>
    <cellStyle name="Heading 3 3 2 4 3 2 3 5" xfId="23364" xr:uid="{00000000-0005-0000-0000-0000255B0000}"/>
    <cellStyle name="Heading 3 3 2 4 3 2 3 6" xfId="23365" xr:uid="{00000000-0005-0000-0000-0000265B0000}"/>
    <cellStyle name="Heading 3 3 2 4 3 2 3 7" xfId="23366" xr:uid="{00000000-0005-0000-0000-0000275B0000}"/>
    <cellStyle name="Heading 3 3 2 4 3 2 4" xfId="23367" xr:uid="{00000000-0005-0000-0000-0000285B0000}"/>
    <cellStyle name="Heading 3 3 2 4 3 2 4 2" xfId="23368" xr:uid="{00000000-0005-0000-0000-0000295B0000}"/>
    <cellStyle name="Heading 3 3 2 4 3 2 4 2 2" xfId="23369" xr:uid="{00000000-0005-0000-0000-00002A5B0000}"/>
    <cellStyle name="Heading 3 3 2 4 3 2 4 3" xfId="23370" xr:uid="{00000000-0005-0000-0000-00002B5B0000}"/>
    <cellStyle name="Heading 3 3 2 4 3 2 4 3 2" xfId="23371" xr:uid="{00000000-0005-0000-0000-00002C5B0000}"/>
    <cellStyle name="Heading 3 3 2 4 3 2 4 4" xfId="23372" xr:uid="{00000000-0005-0000-0000-00002D5B0000}"/>
    <cellStyle name="Heading 3 3 2 4 3 2 4 5" xfId="23373" xr:uid="{00000000-0005-0000-0000-00002E5B0000}"/>
    <cellStyle name="Heading 3 3 2 4 3 2 4 6" xfId="23374" xr:uid="{00000000-0005-0000-0000-00002F5B0000}"/>
    <cellStyle name="Heading 3 3 2 4 3 2 5" xfId="23375" xr:uid="{00000000-0005-0000-0000-0000305B0000}"/>
    <cellStyle name="Heading 3 3 2 4 3 2 5 2" xfId="23376" xr:uid="{00000000-0005-0000-0000-0000315B0000}"/>
    <cellStyle name="Heading 3 3 2 4 3 3" xfId="23377" xr:uid="{00000000-0005-0000-0000-0000325B0000}"/>
    <cellStyle name="Heading 3 3 2 4 3 3 2" xfId="23378" xr:uid="{00000000-0005-0000-0000-0000335B0000}"/>
    <cellStyle name="Heading 3 3 2 4 3 3 2 2" xfId="23379" xr:uid="{00000000-0005-0000-0000-0000345B0000}"/>
    <cellStyle name="Heading 3 3 2 4 3 3 3" xfId="23380" xr:uid="{00000000-0005-0000-0000-0000355B0000}"/>
    <cellStyle name="Heading 3 3 2 4 3 3 3 2" xfId="23381" xr:uid="{00000000-0005-0000-0000-0000365B0000}"/>
    <cellStyle name="Heading 3 3 2 4 3 3 4" xfId="23382" xr:uid="{00000000-0005-0000-0000-0000375B0000}"/>
    <cellStyle name="Heading 3 3 2 4 3 3 4 2" xfId="23383" xr:uid="{00000000-0005-0000-0000-0000385B0000}"/>
    <cellStyle name="Heading 3 3 2 4 3 3 5" xfId="23384" xr:uid="{00000000-0005-0000-0000-0000395B0000}"/>
    <cellStyle name="Heading 3 3 2 4 3 3 6" xfId="23385" xr:uid="{00000000-0005-0000-0000-00003A5B0000}"/>
    <cellStyle name="Heading 3 3 2 4 3 3 7" xfId="23386" xr:uid="{00000000-0005-0000-0000-00003B5B0000}"/>
    <cellStyle name="Heading 3 3 2 4 3 4" xfId="23387" xr:uid="{00000000-0005-0000-0000-00003C5B0000}"/>
    <cellStyle name="Heading 3 3 2 4 3 4 2" xfId="23388" xr:uid="{00000000-0005-0000-0000-00003D5B0000}"/>
    <cellStyle name="Heading 3 3 2 4 3 4 2 2" xfId="23389" xr:uid="{00000000-0005-0000-0000-00003E5B0000}"/>
    <cellStyle name="Heading 3 3 2 4 3 4 3" xfId="23390" xr:uid="{00000000-0005-0000-0000-00003F5B0000}"/>
    <cellStyle name="Heading 3 3 2 4 3 4 3 2" xfId="23391" xr:uid="{00000000-0005-0000-0000-0000405B0000}"/>
    <cellStyle name="Heading 3 3 2 4 3 4 4" xfId="23392" xr:uid="{00000000-0005-0000-0000-0000415B0000}"/>
    <cellStyle name="Heading 3 3 2 4 3 4 4 2" xfId="23393" xr:uid="{00000000-0005-0000-0000-0000425B0000}"/>
    <cellStyle name="Heading 3 3 2 4 3 4 5" xfId="23394" xr:uid="{00000000-0005-0000-0000-0000435B0000}"/>
    <cellStyle name="Heading 3 3 2 4 3 4 6" xfId="23395" xr:uid="{00000000-0005-0000-0000-0000445B0000}"/>
    <cellStyle name="Heading 3 3 2 4 3 4 7" xfId="23396" xr:uid="{00000000-0005-0000-0000-0000455B0000}"/>
    <cellStyle name="Heading 3 3 2 4 3 5" xfId="23397" xr:uid="{00000000-0005-0000-0000-0000465B0000}"/>
    <cellStyle name="Heading 3 3 2 4 3 5 2" xfId="23398" xr:uid="{00000000-0005-0000-0000-0000475B0000}"/>
    <cellStyle name="Heading 3 3 2 4 3 5 2 2" xfId="23399" xr:uid="{00000000-0005-0000-0000-0000485B0000}"/>
    <cellStyle name="Heading 3 3 2 4 3 5 3" xfId="23400" xr:uid="{00000000-0005-0000-0000-0000495B0000}"/>
    <cellStyle name="Heading 3 3 2 4 3 5 3 2" xfId="23401" xr:uid="{00000000-0005-0000-0000-00004A5B0000}"/>
    <cellStyle name="Heading 3 3 2 4 3 5 4" xfId="23402" xr:uid="{00000000-0005-0000-0000-00004B5B0000}"/>
    <cellStyle name="Heading 3 3 2 4 3 5 5" xfId="23403" xr:uid="{00000000-0005-0000-0000-00004C5B0000}"/>
    <cellStyle name="Heading 3 3 2 4 3 5 6" xfId="23404" xr:uid="{00000000-0005-0000-0000-00004D5B0000}"/>
    <cellStyle name="Heading 3 3 2 4 3 6" xfId="23405" xr:uid="{00000000-0005-0000-0000-00004E5B0000}"/>
    <cellStyle name="Heading 3 3 2 4 3 6 2" xfId="23406" xr:uid="{00000000-0005-0000-0000-00004F5B0000}"/>
    <cellStyle name="Heading 3 3 2 4 4" xfId="23407" xr:uid="{00000000-0005-0000-0000-0000505B0000}"/>
    <cellStyle name="Heading 3 3 2 4 4 2" xfId="23408" xr:uid="{00000000-0005-0000-0000-0000515B0000}"/>
    <cellStyle name="Heading 3 3 2 4 4 2 2" xfId="23409" xr:uid="{00000000-0005-0000-0000-0000525B0000}"/>
    <cellStyle name="Heading 3 3 2 4 4 2 2 2" xfId="23410" xr:uid="{00000000-0005-0000-0000-0000535B0000}"/>
    <cellStyle name="Heading 3 3 2 4 4 2 2 2 2" xfId="23411" xr:uid="{00000000-0005-0000-0000-0000545B0000}"/>
    <cellStyle name="Heading 3 3 2 4 4 2 2 3" xfId="23412" xr:uid="{00000000-0005-0000-0000-0000555B0000}"/>
    <cellStyle name="Heading 3 3 2 4 4 2 2 3 2" xfId="23413" xr:uid="{00000000-0005-0000-0000-0000565B0000}"/>
    <cellStyle name="Heading 3 3 2 4 4 2 2 4" xfId="23414" xr:uid="{00000000-0005-0000-0000-0000575B0000}"/>
    <cellStyle name="Heading 3 3 2 4 4 2 2 4 2" xfId="23415" xr:uid="{00000000-0005-0000-0000-0000585B0000}"/>
    <cellStyle name="Heading 3 3 2 4 4 2 2 5" xfId="23416" xr:uid="{00000000-0005-0000-0000-0000595B0000}"/>
    <cellStyle name="Heading 3 3 2 4 4 2 2 6" xfId="23417" xr:uid="{00000000-0005-0000-0000-00005A5B0000}"/>
    <cellStyle name="Heading 3 3 2 4 4 2 2 7" xfId="23418" xr:uid="{00000000-0005-0000-0000-00005B5B0000}"/>
    <cellStyle name="Heading 3 3 2 4 4 2 3" xfId="23419" xr:uid="{00000000-0005-0000-0000-00005C5B0000}"/>
    <cellStyle name="Heading 3 3 2 4 4 2 3 2" xfId="23420" xr:uid="{00000000-0005-0000-0000-00005D5B0000}"/>
    <cellStyle name="Heading 3 3 2 4 4 2 3 2 2" xfId="23421" xr:uid="{00000000-0005-0000-0000-00005E5B0000}"/>
    <cellStyle name="Heading 3 3 2 4 4 2 3 3" xfId="23422" xr:uid="{00000000-0005-0000-0000-00005F5B0000}"/>
    <cellStyle name="Heading 3 3 2 4 4 2 3 3 2" xfId="23423" xr:uid="{00000000-0005-0000-0000-0000605B0000}"/>
    <cellStyle name="Heading 3 3 2 4 4 2 3 4" xfId="23424" xr:uid="{00000000-0005-0000-0000-0000615B0000}"/>
    <cellStyle name="Heading 3 3 2 4 4 2 3 4 2" xfId="23425" xr:uid="{00000000-0005-0000-0000-0000625B0000}"/>
    <cellStyle name="Heading 3 3 2 4 4 2 3 5" xfId="23426" xr:uid="{00000000-0005-0000-0000-0000635B0000}"/>
    <cellStyle name="Heading 3 3 2 4 4 2 3 6" xfId="23427" xr:uid="{00000000-0005-0000-0000-0000645B0000}"/>
    <cellStyle name="Heading 3 3 2 4 4 2 3 7" xfId="23428" xr:uid="{00000000-0005-0000-0000-0000655B0000}"/>
    <cellStyle name="Heading 3 3 2 4 4 2 4" xfId="23429" xr:uid="{00000000-0005-0000-0000-0000665B0000}"/>
    <cellStyle name="Heading 3 3 2 4 4 2 4 2" xfId="23430" xr:uid="{00000000-0005-0000-0000-0000675B0000}"/>
    <cellStyle name="Heading 3 3 2 4 4 2 4 2 2" xfId="23431" xr:uid="{00000000-0005-0000-0000-0000685B0000}"/>
    <cellStyle name="Heading 3 3 2 4 4 2 4 3" xfId="23432" xr:uid="{00000000-0005-0000-0000-0000695B0000}"/>
    <cellStyle name="Heading 3 3 2 4 4 2 4 3 2" xfId="23433" xr:uid="{00000000-0005-0000-0000-00006A5B0000}"/>
    <cellStyle name="Heading 3 3 2 4 4 2 4 4" xfId="23434" xr:uid="{00000000-0005-0000-0000-00006B5B0000}"/>
    <cellStyle name="Heading 3 3 2 4 4 2 4 5" xfId="23435" xr:uid="{00000000-0005-0000-0000-00006C5B0000}"/>
    <cellStyle name="Heading 3 3 2 4 4 2 4 6" xfId="23436" xr:uid="{00000000-0005-0000-0000-00006D5B0000}"/>
    <cellStyle name="Heading 3 3 2 4 4 2 5" xfId="23437" xr:uid="{00000000-0005-0000-0000-00006E5B0000}"/>
    <cellStyle name="Heading 3 3 2 4 4 2 5 2" xfId="23438" xr:uid="{00000000-0005-0000-0000-00006F5B0000}"/>
    <cellStyle name="Heading 3 3 2 4 4 3" xfId="23439" xr:uid="{00000000-0005-0000-0000-0000705B0000}"/>
    <cellStyle name="Heading 3 3 2 4 4 3 2" xfId="23440" xr:uid="{00000000-0005-0000-0000-0000715B0000}"/>
    <cellStyle name="Heading 3 3 2 4 4 3 2 2" xfId="23441" xr:uid="{00000000-0005-0000-0000-0000725B0000}"/>
    <cellStyle name="Heading 3 3 2 4 4 3 3" xfId="23442" xr:uid="{00000000-0005-0000-0000-0000735B0000}"/>
    <cellStyle name="Heading 3 3 2 4 4 3 3 2" xfId="23443" xr:uid="{00000000-0005-0000-0000-0000745B0000}"/>
    <cellStyle name="Heading 3 3 2 4 4 3 4" xfId="23444" xr:uid="{00000000-0005-0000-0000-0000755B0000}"/>
    <cellStyle name="Heading 3 3 2 4 4 3 4 2" xfId="23445" xr:uid="{00000000-0005-0000-0000-0000765B0000}"/>
    <cellStyle name="Heading 3 3 2 4 4 3 5" xfId="23446" xr:uid="{00000000-0005-0000-0000-0000775B0000}"/>
    <cellStyle name="Heading 3 3 2 4 4 3 6" xfId="23447" xr:uid="{00000000-0005-0000-0000-0000785B0000}"/>
    <cellStyle name="Heading 3 3 2 4 4 3 7" xfId="23448" xr:uid="{00000000-0005-0000-0000-0000795B0000}"/>
    <cellStyle name="Heading 3 3 2 4 4 4" xfId="23449" xr:uid="{00000000-0005-0000-0000-00007A5B0000}"/>
    <cellStyle name="Heading 3 3 2 4 4 4 2" xfId="23450" xr:uid="{00000000-0005-0000-0000-00007B5B0000}"/>
    <cellStyle name="Heading 3 3 2 4 4 4 2 2" xfId="23451" xr:uid="{00000000-0005-0000-0000-00007C5B0000}"/>
    <cellStyle name="Heading 3 3 2 4 4 4 3" xfId="23452" xr:uid="{00000000-0005-0000-0000-00007D5B0000}"/>
    <cellStyle name="Heading 3 3 2 4 4 4 3 2" xfId="23453" xr:uid="{00000000-0005-0000-0000-00007E5B0000}"/>
    <cellStyle name="Heading 3 3 2 4 4 4 4" xfId="23454" xr:uid="{00000000-0005-0000-0000-00007F5B0000}"/>
    <cellStyle name="Heading 3 3 2 4 4 4 4 2" xfId="23455" xr:uid="{00000000-0005-0000-0000-0000805B0000}"/>
    <cellStyle name="Heading 3 3 2 4 4 4 5" xfId="23456" xr:uid="{00000000-0005-0000-0000-0000815B0000}"/>
    <cellStyle name="Heading 3 3 2 4 4 4 6" xfId="23457" xr:uid="{00000000-0005-0000-0000-0000825B0000}"/>
    <cellStyle name="Heading 3 3 2 4 4 4 7" xfId="23458" xr:uid="{00000000-0005-0000-0000-0000835B0000}"/>
    <cellStyle name="Heading 3 3 2 4 4 5" xfId="23459" xr:uid="{00000000-0005-0000-0000-0000845B0000}"/>
    <cellStyle name="Heading 3 3 2 4 4 5 2" xfId="23460" xr:uid="{00000000-0005-0000-0000-0000855B0000}"/>
    <cellStyle name="Heading 3 3 2 4 4 5 2 2" xfId="23461" xr:uid="{00000000-0005-0000-0000-0000865B0000}"/>
    <cellStyle name="Heading 3 3 2 4 4 5 3" xfId="23462" xr:uid="{00000000-0005-0000-0000-0000875B0000}"/>
    <cellStyle name="Heading 3 3 2 4 4 5 3 2" xfId="23463" xr:uid="{00000000-0005-0000-0000-0000885B0000}"/>
    <cellStyle name="Heading 3 3 2 4 4 5 4" xfId="23464" xr:uid="{00000000-0005-0000-0000-0000895B0000}"/>
    <cellStyle name="Heading 3 3 2 4 4 5 5" xfId="23465" xr:uid="{00000000-0005-0000-0000-00008A5B0000}"/>
    <cellStyle name="Heading 3 3 2 4 4 5 6" xfId="23466" xr:uid="{00000000-0005-0000-0000-00008B5B0000}"/>
    <cellStyle name="Heading 3 3 2 4 4 6" xfId="23467" xr:uid="{00000000-0005-0000-0000-00008C5B0000}"/>
    <cellStyle name="Heading 3 3 2 4 4 6 2" xfId="23468" xr:uid="{00000000-0005-0000-0000-00008D5B0000}"/>
    <cellStyle name="Heading 3 3 2 4 5" xfId="23469" xr:uid="{00000000-0005-0000-0000-00008E5B0000}"/>
    <cellStyle name="Heading 3 3 2 4 5 2" xfId="23470" xr:uid="{00000000-0005-0000-0000-00008F5B0000}"/>
    <cellStyle name="Heading 3 3 2 4 5 2 2" xfId="23471" xr:uid="{00000000-0005-0000-0000-0000905B0000}"/>
    <cellStyle name="Heading 3 3 2 4 5 2 2 2" xfId="23472" xr:uid="{00000000-0005-0000-0000-0000915B0000}"/>
    <cellStyle name="Heading 3 3 2 4 5 2 2 2 2" xfId="23473" xr:uid="{00000000-0005-0000-0000-0000925B0000}"/>
    <cellStyle name="Heading 3 3 2 4 5 2 2 3" xfId="23474" xr:uid="{00000000-0005-0000-0000-0000935B0000}"/>
    <cellStyle name="Heading 3 3 2 4 5 2 2 3 2" xfId="23475" xr:uid="{00000000-0005-0000-0000-0000945B0000}"/>
    <cellStyle name="Heading 3 3 2 4 5 2 2 4" xfId="23476" xr:uid="{00000000-0005-0000-0000-0000955B0000}"/>
    <cellStyle name="Heading 3 3 2 4 5 2 2 4 2" xfId="23477" xr:uid="{00000000-0005-0000-0000-0000965B0000}"/>
    <cellStyle name="Heading 3 3 2 4 5 2 2 5" xfId="23478" xr:uid="{00000000-0005-0000-0000-0000975B0000}"/>
    <cellStyle name="Heading 3 3 2 4 5 2 2 6" xfId="23479" xr:uid="{00000000-0005-0000-0000-0000985B0000}"/>
    <cellStyle name="Heading 3 3 2 4 5 2 2 7" xfId="23480" xr:uid="{00000000-0005-0000-0000-0000995B0000}"/>
    <cellStyle name="Heading 3 3 2 4 5 2 3" xfId="23481" xr:uid="{00000000-0005-0000-0000-00009A5B0000}"/>
    <cellStyle name="Heading 3 3 2 4 5 2 3 2" xfId="23482" xr:uid="{00000000-0005-0000-0000-00009B5B0000}"/>
    <cellStyle name="Heading 3 3 2 4 5 2 3 2 2" xfId="23483" xr:uid="{00000000-0005-0000-0000-00009C5B0000}"/>
    <cellStyle name="Heading 3 3 2 4 5 2 3 3" xfId="23484" xr:uid="{00000000-0005-0000-0000-00009D5B0000}"/>
    <cellStyle name="Heading 3 3 2 4 5 2 3 3 2" xfId="23485" xr:uid="{00000000-0005-0000-0000-00009E5B0000}"/>
    <cellStyle name="Heading 3 3 2 4 5 2 3 4" xfId="23486" xr:uid="{00000000-0005-0000-0000-00009F5B0000}"/>
    <cellStyle name="Heading 3 3 2 4 5 2 3 4 2" xfId="23487" xr:uid="{00000000-0005-0000-0000-0000A05B0000}"/>
    <cellStyle name="Heading 3 3 2 4 5 2 3 5" xfId="23488" xr:uid="{00000000-0005-0000-0000-0000A15B0000}"/>
    <cellStyle name="Heading 3 3 2 4 5 2 3 6" xfId="23489" xr:uid="{00000000-0005-0000-0000-0000A25B0000}"/>
    <cellStyle name="Heading 3 3 2 4 5 2 3 7" xfId="23490" xr:uid="{00000000-0005-0000-0000-0000A35B0000}"/>
    <cellStyle name="Heading 3 3 2 4 5 2 4" xfId="23491" xr:uid="{00000000-0005-0000-0000-0000A45B0000}"/>
    <cellStyle name="Heading 3 3 2 4 5 2 4 2" xfId="23492" xr:uid="{00000000-0005-0000-0000-0000A55B0000}"/>
    <cellStyle name="Heading 3 3 2 4 5 2 4 2 2" xfId="23493" xr:uid="{00000000-0005-0000-0000-0000A65B0000}"/>
    <cellStyle name="Heading 3 3 2 4 5 2 4 3" xfId="23494" xr:uid="{00000000-0005-0000-0000-0000A75B0000}"/>
    <cellStyle name="Heading 3 3 2 4 5 2 4 3 2" xfId="23495" xr:uid="{00000000-0005-0000-0000-0000A85B0000}"/>
    <cellStyle name="Heading 3 3 2 4 5 2 4 4" xfId="23496" xr:uid="{00000000-0005-0000-0000-0000A95B0000}"/>
    <cellStyle name="Heading 3 3 2 4 5 2 4 5" xfId="23497" xr:uid="{00000000-0005-0000-0000-0000AA5B0000}"/>
    <cellStyle name="Heading 3 3 2 4 5 2 4 6" xfId="23498" xr:uid="{00000000-0005-0000-0000-0000AB5B0000}"/>
    <cellStyle name="Heading 3 3 2 4 5 2 5" xfId="23499" xr:uid="{00000000-0005-0000-0000-0000AC5B0000}"/>
    <cellStyle name="Heading 3 3 2 4 5 2 5 2" xfId="23500" xr:uid="{00000000-0005-0000-0000-0000AD5B0000}"/>
    <cellStyle name="Heading 3 3 2 4 5 3" xfId="23501" xr:uid="{00000000-0005-0000-0000-0000AE5B0000}"/>
    <cellStyle name="Heading 3 3 2 4 5 3 2" xfId="23502" xr:uid="{00000000-0005-0000-0000-0000AF5B0000}"/>
    <cellStyle name="Heading 3 3 2 4 5 3 2 2" xfId="23503" xr:uid="{00000000-0005-0000-0000-0000B05B0000}"/>
    <cellStyle name="Heading 3 3 2 4 5 3 3" xfId="23504" xr:uid="{00000000-0005-0000-0000-0000B15B0000}"/>
    <cellStyle name="Heading 3 3 2 4 5 3 3 2" xfId="23505" xr:uid="{00000000-0005-0000-0000-0000B25B0000}"/>
    <cellStyle name="Heading 3 3 2 4 5 3 4" xfId="23506" xr:uid="{00000000-0005-0000-0000-0000B35B0000}"/>
    <cellStyle name="Heading 3 3 2 4 5 3 4 2" xfId="23507" xr:uid="{00000000-0005-0000-0000-0000B45B0000}"/>
    <cellStyle name="Heading 3 3 2 4 5 3 5" xfId="23508" xr:uid="{00000000-0005-0000-0000-0000B55B0000}"/>
    <cellStyle name="Heading 3 3 2 4 5 3 6" xfId="23509" xr:uid="{00000000-0005-0000-0000-0000B65B0000}"/>
    <cellStyle name="Heading 3 3 2 4 5 3 7" xfId="23510" xr:uid="{00000000-0005-0000-0000-0000B75B0000}"/>
    <cellStyle name="Heading 3 3 2 4 5 4" xfId="23511" xr:uid="{00000000-0005-0000-0000-0000B85B0000}"/>
    <cellStyle name="Heading 3 3 2 4 5 4 2" xfId="23512" xr:uid="{00000000-0005-0000-0000-0000B95B0000}"/>
    <cellStyle name="Heading 3 3 2 4 5 4 2 2" xfId="23513" xr:uid="{00000000-0005-0000-0000-0000BA5B0000}"/>
    <cellStyle name="Heading 3 3 2 4 5 4 3" xfId="23514" xr:uid="{00000000-0005-0000-0000-0000BB5B0000}"/>
    <cellStyle name="Heading 3 3 2 4 5 4 3 2" xfId="23515" xr:uid="{00000000-0005-0000-0000-0000BC5B0000}"/>
    <cellStyle name="Heading 3 3 2 4 5 4 4" xfId="23516" xr:uid="{00000000-0005-0000-0000-0000BD5B0000}"/>
    <cellStyle name="Heading 3 3 2 4 5 4 4 2" xfId="23517" xr:uid="{00000000-0005-0000-0000-0000BE5B0000}"/>
    <cellStyle name="Heading 3 3 2 4 5 4 5" xfId="23518" xr:uid="{00000000-0005-0000-0000-0000BF5B0000}"/>
    <cellStyle name="Heading 3 3 2 4 5 4 6" xfId="23519" xr:uid="{00000000-0005-0000-0000-0000C05B0000}"/>
    <cellStyle name="Heading 3 3 2 4 5 4 7" xfId="23520" xr:uid="{00000000-0005-0000-0000-0000C15B0000}"/>
    <cellStyle name="Heading 3 3 2 4 5 5" xfId="23521" xr:uid="{00000000-0005-0000-0000-0000C25B0000}"/>
    <cellStyle name="Heading 3 3 2 4 5 5 2" xfId="23522" xr:uid="{00000000-0005-0000-0000-0000C35B0000}"/>
    <cellStyle name="Heading 3 3 2 4 5 5 2 2" xfId="23523" xr:uid="{00000000-0005-0000-0000-0000C45B0000}"/>
    <cellStyle name="Heading 3 3 2 4 5 5 3" xfId="23524" xr:uid="{00000000-0005-0000-0000-0000C55B0000}"/>
    <cellStyle name="Heading 3 3 2 4 5 5 3 2" xfId="23525" xr:uid="{00000000-0005-0000-0000-0000C65B0000}"/>
    <cellStyle name="Heading 3 3 2 4 5 5 4" xfId="23526" xr:uid="{00000000-0005-0000-0000-0000C75B0000}"/>
    <cellStyle name="Heading 3 3 2 4 5 5 5" xfId="23527" xr:uid="{00000000-0005-0000-0000-0000C85B0000}"/>
    <cellStyle name="Heading 3 3 2 4 5 5 6" xfId="23528" xr:uid="{00000000-0005-0000-0000-0000C95B0000}"/>
    <cellStyle name="Heading 3 3 2 4 5 6" xfId="23529" xr:uid="{00000000-0005-0000-0000-0000CA5B0000}"/>
    <cellStyle name="Heading 3 3 2 4 5 6 2" xfId="23530" xr:uid="{00000000-0005-0000-0000-0000CB5B0000}"/>
    <cellStyle name="Heading 3 3 2 4 6" xfId="23531" xr:uid="{00000000-0005-0000-0000-0000CC5B0000}"/>
    <cellStyle name="Heading 3 3 2 4 6 2" xfId="23532" xr:uid="{00000000-0005-0000-0000-0000CD5B0000}"/>
    <cellStyle name="Heading 3 3 2 4 6 2 2" xfId="23533" xr:uid="{00000000-0005-0000-0000-0000CE5B0000}"/>
    <cellStyle name="Heading 3 3 2 4 6 2 2 2" xfId="23534" xr:uid="{00000000-0005-0000-0000-0000CF5B0000}"/>
    <cellStyle name="Heading 3 3 2 4 6 2 2 2 2" xfId="23535" xr:uid="{00000000-0005-0000-0000-0000D05B0000}"/>
    <cellStyle name="Heading 3 3 2 4 6 2 2 3" xfId="23536" xr:uid="{00000000-0005-0000-0000-0000D15B0000}"/>
    <cellStyle name="Heading 3 3 2 4 6 2 2 3 2" xfId="23537" xr:uid="{00000000-0005-0000-0000-0000D25B0000}"/>
    <cellStyle name="Heading 3 3 2 4 6 2 2 4" xfId="23538" xr:uid="{00000000-0005-0000-0000-0000D35B0000}"/>
    <cellStyle name="Heading 3 3 2 4 6 2 2 4 2" xfId="23539" xr:uid="{00000000-0005-0000-0000-0000D45B0000}"/>
    <cellStyle name="Heading 3 3 2 4 6 2 2 5" xfId="23540" xr:uid="{00000000-0005-0000-0000-0000D55B0000}"/>
    <cellStyle name="Heading 3 3 2 4 6 2 2 6" xfId="23541" xr:uid="{00000000-0005-0000-0000-0000D65B0000}"/>
    <cellStyle name="Heading 3 3 2 4 6 2 2 7" xfId="23542" xr:uid="{00000000-0005-0000-0000-0000D75B0000}"/>
    <cellStyle name="Heading 3 3 2 4 6 2 3" xfId="23543" xr:uid="{00000000-0005-0000-0000-0000D85B0000}"/>
    <cellStyle name="Heading 3 3 2 4 6 2 3 2" xfId="23544" xr:uid="{00000000-0005-0000-0000-0000D95B0000}"/>
    <cellStyle name="Heading 3 3 2 4 6 2 3 2 2" xfId="23545" xr:uid="{00000000-0005-0000-0000-0000DA5B0000}"/>
    <cellStyle name="Heading 3 3 2 4 6 2 3 3" xfId="23546" xr:uid="{00000000-0005-0000-0000-0000DB5B0000}"/>
    <cellStyle name="Heading 3 3 2 4 6 2 3 3 2" xfId="23547" xr:uid="{00000000-0005-0000-0000-0000DC5B0000}"/>
    <cellStyle name="Heading 3 3 2 4 6 2 3 4" xfId="23548" xr:uid="{00000000-0005-0000-0000-0000DD5B0000}"/>
    <cellStyle name="Heading 3 3 2 4 6 2 3 4 2" xfId="23549" xr:uid="{00000000-0005-0000-0000-0000DE5B0000}"/>
    <cellStyle name="Heading 3 3 2 4 6 2 3 5" xfId="23550" xr:uid="{00000000-0005-0000-0000-0000DF5B0000}"/>
    <cellStyle name="Heading 3 3 2 4 6 2 3 6" xfId="23551" xr:uid="{00000000-0005-0000-0000-0000E05B0000}"/>
    <cellStyle name="Heading 3 3 2 4 6 2 3 7" xfId="23552" xr:uid="{00000000-0005-0000-0000-0000E15B0000}"/>
    <cellStyle name="Heading 3 3 2 4 6 2 4" xfId="23553" xr:uid="{00000000-0005-0000-0000-0000E25B0000}"/>
    <cellStyle name="Heading 3 3 2 4 6 2 4 2" xfId="23554" xr:uid="{00000000-0005-0000-0000-0000E35B0000}"/>
    <cellStyle name="Heading 3 3 2 4 6 2 4 2 2" xfId="23555" xr:uid="{00000000-0005-0000-0000-0000E45B0000}"/>
    <cellStyle name="Heading 3 3 2 4 6 2 4 3" xfId="23556" xr:uid="{00000000-0005-0000-0000-0000E55B0000}"/>
    <cellStyle name="Heading 3 3 2 4 6 2 4 3 2" xfId="23557" xr:uid="{00000000-0005-0000-0000-0000E65B0000}"/>
    <cellStyle name="Heading 3 3 2 4 6 2 4 4" xfId="23558" xr:uid="{00000000-0005-0000-0000-0000E75B0000}"/>
    <cellStyle name="Heading 3 3 2 4 6 2 4 5" xfId="23559" xr:uid="{00000000-0005-0000-0000-0000E85B0000}"/>
    <cellStyle name="Heading 3 3 2 4 6 2 4 6" xfId="23560" xr:uid="{00000000-0005-0000-0000-0000E95B0000}"/>
    <cellStyle name="Heading 3 3 2 4 6 2 5" xfId="23561" xr:uid="{00000000-0005-0000-0000-0000EA5B0000}"/>
    <cellStyle name="Heading 3 3 2 4 6 2 5 2" xfId="23562" xr:uid="{00000000-0005-0000-0000-0000EB5B0000}"/>
    <cellStyle name="Heading 3 3 2 4 6 3" xfId="23563" xr:uid="{00000000-0005-0000-0000-0000EC5B0000}"/>
    <cellStyle name="Heading 3 3 2 4 6 3 2" xfId="23564" xr:uid="{00000000-0005-0000-0000-0000ED5B0000}"/>
    <cellStyle name="Heading 3 3 2 4 6 3 2 2" xfId="23565" xr:uid="{00000000-0005-0000-0000-0000EE5B0000}"/>
    <cellStyle name="Heading 3 3 2 4 6 3 3" xfId="23566" xr:uid="{00000000-0005-0000-0000-0000EF5B0000}"/>
    <cellStyle name="Heading 3 3 2 4 6 3 3 2" xfId="23567" xr:uid="{00000000-0005-0000-0000-0000F05B0000}"/>
    <cellStyle name="Heading 3 3 2 4 6 3 4" xfId="23568" xr:uid="{00000000-0005-0000-0000-0000F15B0000}"/>
    <cellStyle name="Heading 3 3 2 4 6 3 4 2" xfId="23569" xr:uid="{00000000-0005-0000-0000-0000F25B0000}"/>
    <cellStyle name="Heading 3 3 2 4 6 3 5" xfId="23570" xr:uid="{00000000-0005-0000-0000-0000F35B0000}"/>
    <cellStyle name="Heading 3 3 2 4 6 3 6" xfId="23571" xr:uid="{00000000-0005-0000-0000-0000F45B0000}"/>
    <cellStyle name="Heading 3 3 2 4 6 3 7" xfId="23572" xr:uid="{00000000-0005-0000-0000-0000F55B0000}"/>
    <cellStyle name="Heading 3 3 2 4 6 4" xfId="23573" xr:uid="{00000000-0005-0000-0000-0000F65B0000}"/>
    <cellStyle name="Heading 3 3 2 4 6 4 2" xfId="23574" xr:uid="{00000000-0005-0000-0000-0000F75B0000}"/>
    <cellStyle name="Heading 3 3 2 4 6 4 2 2" xfId="23575" xr:uid="{00000000-0005-0000-0000-0000F85B0000}"/>
    <cellStyle name="Heading 3 3 2 4 6 4 3" xfId="23576" xr:uid="{00000000-0005-0000-0000-0000F95B0000}"/>
    <cellStyle name="Heading 3 3 2 4 6 4 3 2" xfId="23577" xr:uid="{00000000-0005-0000-0000-0000FA5B0000}"/>
    <cellStyle name="Heading 3 3 2 4 6 4 4" xfId="23578" xr:uid="{00000000-0005-0000-0000-0000FB5B0000}"/>
    <cellStyle name="Heading 3 3 2 4 6 4 4 2" xfId="23579" xr:uid="{00000000-0005-0000-0000-0000FC5B0000}"/>
    <cellStyle name="Heading 3 3 2 4 6 4 5" xfId="23580" xr:uid="{00000000-0005-0000-0000-0000FD5B0000}"/>
    <cellStyle name="Heading 3 3 2 4 6 4 6" xfId="23581" xr:uid="{00000000-0005-0000-0000-0000FE5B0000}"/>
    <cellStyle name="Heading 3 3 2 4 6 4 7" xfId="23582" xr:uid="{00000000-0005-0000-0000-0000FF5B0000}"/>
    <cellStyle name="Heading 3 3 2 4 6 5" xfId="23583" xr:uid="{00000000-0005-0000-0000-0000005C0000}"/>
    <cellStyle name="Heading 3 3 2 4 6 5 2" xfId="23584" xr:uid="{00000000-0005-0000-0000-0000015C0000}"/>
    <cellStyle name="Heading 3 3 2 4 6 5 2 2" xfId="23585" xr:uid="{00000000-0005-0000-0000-0000025C0000}"/>
    <cellStyle name="Heading 3 3 2 4 6 5 3" xfId="23586" xr:uid="{00000000-0005-0000-0000-0000035C0000}"/>
    <cellStyle name="Heading 3 3 2 4 6 5 3 2" xfId="23587" xr:uid="{00000000-0005-0000-0000-0000045C0000}"/>
    <cellStyle name="Heading 3 3 2 4 6 5 4" xfId="23588" xr:uid="{00000000-0005-0000-0000-0000055C0000}"/>
    <cellStyle name="Heading 3 3 2 4 6 5 5" xfId="23589" xr:uid="{00000000-0005-0000-0000-0000065C0000}"/>
    <cellStyle name="Heading 3 3 2 4 6 5 6" xfId="23590" xr:uid="{00000000-0005-0000-0000-0000075C0000}"/>
    <cellStyle name="Heading 3 3 2 4 6 6" xfId="23591" xr:uid="{00000000-0005-0000-0000-0000085C0000}"/>
    <cellStyle name="Heading 3 3 2 4 6 6 2" xfId="23592" xr:uid="{00000000-0005-0000-0000-0000095C0000}"/>
    <cellStyle name="Heading 3 3 2 4 7" xfId="23593" xr:uid="{00000000-0005-0000-0000-00000A5C0000}"/>
    <cellStyle name="Heading 3 3 2 4 7 2" xfId="23594" xr:uid="{00000000-0005-0000-0000-00000B5C0000}"/>
    <cellStyle name="Heading 3 3 2 4 7 2 2" xfId="23595" xr:uid="{00000000-0005-0000-0000-00000C5C0000}"/>
    <cellStyle name="Heading 3 3 2 4 7 2 2 2" xfId="23596" xr:uid="{00000000-0005-0000-0000-00000D5C0000}"/>
    <cellStyle name="Heading 3 3 2 4 7 2 3" xfId="23597" xr:uid="{00000000-0005-0000-0000-00000E5C0000}"/>
    <cellStyle name="Heading 3 3 2 4 7 2 3 2" xfId="23598" xr:uid="{00000000-0005-0000-0000-00000F5C0000}"/>
    <cellStyle name="Heading 3 3 2 4 7 2 4" xfId="23599" xr:uid="{00000000-0005-0000-0000-0000105C0000}"/>
    <cellStyle name="Heading 3 3 2 4 7 2 4 2" xfId="23600" xr:uid="{00000000-0005-0000-0000-0000115C0000}"/>
    <cellStyle name="Heading 3 3 2 4 7 2 5" xfId="23601" xr:uid="{00000000-0005-0000-0000-0000125C0000}"/>
    <cellStyle name="Heading 3 3 2 4 7 2 6" xfId="23602" xr:uid="{00000000-0005-0000-0000-0000135C0000}"/>
    <cellStyle name="Heading 3 3 2 4 7 2 7" xfId="23603" xr:uid="{00000000-0005-0000-0000-0000145C0000}"/>
    <cellStyle name="Heading 3 3 2 4 7 3" xfId="23604" xr:uid="{00000000-0005-0000-0000-0000155C0000}"/>
    <cellStyle name="Heading 3 3 2 4 7 3 2" xfId="23605" xr:uid="{00000000-0005-0000-0000-0000165C0000}"/>
    <cellStyle name="Heading 3 3 2 4 7 3 2 2" xfId="23606" xr:uid="{00000000-0005-0000-0000-0000175C0000}"/>
    <cellStyle name="Heading 3 3 2 4 7 3 3" xfId="23607" xr:uid="{00000000-0005-0000-0000-0000185C0000}"/>
    <cellStyle name="Heading 3 3 2 4 7 3 3 2" xfId="23608" xr:uid="{00000000-0005-0000-0000-0000195C0000}"/>
    <cellStyle name="Heading 3 3 2 4 7 3 4" xfId="23609" xr:uid="{00000000-0005-0000-0000-00001A5C0000}"/>
    <cellStyle name="Heading 3 3 2 4 7 3 4 2" xfId="23610" xr:uid="{00000000-0005-0000-0000-00001B5C0000}"/>
    <cellStyle name="Heading 3 3 2 4 7 3 5" xfId="23611" xr:uid="{00000000-0005-0000-0000-00001C5C0000}"/>
    <cellStyle name="Heading 3 3 2 4 7 3 6" xfId="23612" xr:uid="{00000000-0005-0000-0000-00001D5C0000}"/>
    <cellStyle name="Heading 3 3 2 4 7 3 7" xfId="23613" xr:uid="{00000000-0005-0000-0000-00001E5C0000}"/>
    <cellStyle name="Heading 3 3 2 4 7 4" xfId="23614" xr:uid="{00000000-0005-0000-0000-00001F5C0000}"/>
    <cellStyle name="Heading 3 3 2 4 7 4 2" xfId="23615" xr:uid="{00000000-0005-0000-0000-0000205C0000}"/>
    <cellStyle name="Heading 3 3 2 4 7 4 2 2" xfId="23616" xr:uid="{00000000-0005-0000-0000-0000215C0000}"/>
    <cellStyle name="Heading 3 3 2 4 7 4 3" xfId="23617" xr:uid="{00000000-0005-0000-0000-0000225C0000}"/>
    <cellStyle name="Heading 3 3 2 4 7 4 3 2" xfId="23618" xr:uid="{00000000-0005-0000-0000-0000235C0000}"/>
    <cellStyle name="Heading 3 3 2 4 7 4 4" xfId="23619" xr:uid="{00000000-0005-0000-0000-0000245C0000}"/>
    <cellStyle name="Heading 3 3 2 4 7 4 5" xfId="23620" xr:uid="{00000000-0005-0000-0000-0000255C0000}"/>
    <cellStyle name="Heading 3 3 2 4 7 4 6" xfId="23621" xr:uid="{00000000-0005-0000-0000-0000265C0000}"/>
    <cellStyle name="Heading 3 3 2 4 7 5" xfId="23622" xr:uid="{00000000-0005-0000-0000-0000275C0000}"/>
    <cellStyle name="Heading 3 3 2 4 7 5 2" xfId="23623" xr:uid="{00000000-0005-0000-0000-0000285C0000}"/>
    <cellStyle name="Heading 3 3 2 4 8" xfId="23624" xr:uid="{00000000-0005-0000-0000-0000295C0000}"/>
    <cellStyle name="Heading 3 3 2 4 8 2" xfId="23625" xr:uid="{00000000-0005-0000-0000-00002A5C0000}"/>
    <cellStyle name="Heading 3 3 2 4 8 2 2" xfId="23626" xr:uid="{00000000-0005-0000-0000-00002B5C0000}"/>
    <cellStyle name="Heading 3 3 2 4 8 3" xfId="23627" xr:uid="{00000000-0005-0000-0000-00002C5C0000}"/>
    <cellStyle name="Heading 3 3 2 4 8 3 2" xfId="23628" xr:uid="{00000000-0005-0000-0000-00002D5C0000}"/>
    <cellStyle name="Heading 3 3 2 4 8 4" xfId="23629" xr:uid="{00000000-0005-0000-0000-00002E5C0000}"/>
    <cellStyle name="Heading 3 3 2 4 8 4 2" xfId="23630" xr:uid="{00000000-0005-0000-0000-00002F5C0000}"/>
    <cellStyle name="Heading 3 3 2 4 8 5" xfId="23631" xr:uid="{00000000-0005-0000-0000-0000305C0000}"/>
    <cellStyle name="Heading 3 3 2 4 8 6" xfId="23632" xr:uid="{00000000-0005-0000-0000-0000315C0000}"/>
    <cellStyle name="Heading 3 3 2 4 8 7" xfId="23633" xr:uid="{00000000-0005-0000-0000-0000325C0000}"/>
    <cellStyle name="Heading 3 3 2 4 9" xfId="23634" xr:uid="{00000000-0005-0000-0000-0000335C0000}"/>
    <cellStyle name="Heading 3 3 2 4 9 2" xfId="23635" xr:uid="{00000000-0005-0000-0000-0000345C0000}"/>
    <cellStyle name="Heading 3 3 2 4 9 2 2" xfId="23636" xr:uid="{00000000-0005-0000-0000-0000355C0000}"/>
    <cellStyle name="Heading 3 3 2 4 9 3" xfId="23637" xr:uid="{00000000-0005-0000-0000-0000365C0000}"/>
    <cellStyle name="Heading 3 3 2 4 9 3 2" xfId="23638" xr:uid="{00000000-0005-0000-0000-0000375C0000}"/>
    <cellStyle name="Heading 3 3 2 4 9 4" xfId="23639" xr:uid="{00000000-0005-0000-0000-0000385C0000}"/>
    <cellStyle name="Heading 3 3 2 4 9 4 2" xfId="23640" xr:uid="{00000000-0005-0000-0000-0000395C0000}"/>
    <cellStyle name="Heading 3 3 2 4 9 5" xfId="23641" xr:uid="{00000000-0005-0000-0000-00003A5C0000}"/>
    <cellStyle name="Heading 3 3 2 4 9 6" xfId="23642" xr:uid="{00000000-0005-0000-0000-00003B5C0000}"/>
    <cellStyle name="Heading 3 3 2 4 9 7" xfId="23643" xr:uid="{00000000-0005-0000-0000-00003C5C0000}"/>
    <cellStyle name="Heading 3 3 2 5" xfId="23644" xr:uid="{00000000-0005-0000-0000-00003D5C0000}"/>
    <cellStyle name="Heading 3 3 2 5 2" xfId="23645" xr:uid="{00000000-0005-0000-0000-00003E5C0000}"/>
    <cellStyle name="Heading 3 3 2 5 2 2" xfId="23646" xr:uid="{00000000-0005-0000-0000-00003F5C0000}"/>
    <cellStyle name="Heading 3 3 2 5 2 2 2" xfId="23647" xr:uid="{00000000-0005-0000-0000-0000405C0000}"/>
    <cellStyle name="Heading 3 3 2 5 2 2 2 2" xfId="23648" xr:uid="{00000000-0005-0000-0000-0000415C0000}"/>
    <cellStyle name="Heading 3 3 2 5 2 2 3" xfId="23649" xr:uid="{00000000-0005-0000-0000-0000425C0000}"/>
    <cellStyle name="Heading 3 3 2 5 2 2 3 2" xfId="23650" xr:uid="{00000000-0005-0000-0000-0000435C0000}"/>
    <cellStyle name="Heading 3 3 2 5 2 2 4" xfId="23651" xr:uid="{00000000-0005-0000-0000-0000445C0000}"/>
    <cellStyle name="Heading 3 3 2 5 2 2 4 2" xfId="23652" xr:uid="{00000000-0005-0000-0000-0000455C0000}"/>
    <cellStyle name="Heading 3 3 2 5 2 2 5" xfId="23653" xr:uid="{00000000-0005-0000-0000-0000465C0000}"/>
    <cellStyle name="Heading 3 3 2 5 2 2 6" xfId="23654" xr:uid="{00000000-0005-0000-0000-0000475C0000}"/>
    <cellStyle name="Heading 3 3 2 5 2 2 7" xfId="23655" xr:uid="{00000000-0005-0000-0000-0000485C0000}"/>
    <cellStyle name="Heading 3 3 2 5 2 3" xfId="23656" xr:uid="{00000000-0005-0000-0000-0000495C0000}"/>
    <cellStyle name="Heading 3 3 2 5 2 3 2" xfId="23657" xr:uid="{00000000-0005-0000-0000-00004A5C0000}"/>
    <cellStyle name="Heading 3 3 2 5 2 3 2 2" xfId="23658" xr:uid="{00000000-0005-0000-0000-00004B5C0000}"/>
    <cellStyle name="Heading 3 3 2 5 2 3 3" xfId="23659" xr:uid="{00000000-0005-0000-0000-00004C5C0000}"/>
    <cellStyle name="Heading 3 3 2 5 2 3 3 2" xfId="23660" xr:uid="{00000000-0005-0000-0000-00004D5C0000}"/>
    <cellStyle name="Heading 3 3 2 5 2 3 4" xfId="23661" xr:uid="{00000000-0005-0000-0000-00004E5C0000}"/>
    <cellStyle name="Heading 3 3 2 5 2 3 4 2" xfId="23662" xr:uid="{00000000-0005-0000-0000-00004F5C0000}"/>
    <cellStyle name="Heading 3 3 2 5 2 3 5" xfId="23663" xr:uid="{00000000-0005-0000-0000-0000505C0000}"/>
    <cellStyle name="Heading 3 3 2 5 2 3 6" xfId="23664" xr:uid="{00000000-0005-0000-0000-0000515C0000}"/>
    <cellStyle name="Heading 3 3 2 5 2 3 7" xfId="23665" xr:uid="{00000000-0005-0000-0000-0000525C0000}"/>
    <cellStyle name="Heading 3 3 2 5 2 4" xfId="23666" xr:uid="{00000000-0005-0000-0000-0000535C0000}"/>
    <cellStyle name="Heading 3 3 2 5 2 4 2" xfId="23667" xr:uid="{00000000-0005-0000-0000-0000545C0000}"/>
    <cellStyle name="Heading 3 3 2 5 2 4 2 2" xfId="23668" xr:uid="{00000000-0005-0000-0000-0000555C0000}"/>
    <cellStyle name="Heading 3 3 2 5 2 4 3" xfId="23669" xr:uid="{00000000-0005-0000-0000-0000565C0000}"/>
    <cellStyle name="Heading 3 3 2 5 2 4 3 2" xfId="23670" xr:uid="{00000000-0005-0000-0000-0000575C0000}"/>
    <cellStyle name="Heading 3 3 2 5 2 4 4" xfId="23671" xr:uid="{00000000-0005-0000-0000-0000585C0000}"/>
    <cellStyle name="Heading 3 3 2 5 2 4 5" xfId="23672" xr:uid="{00000000-0005-0000-0000-0000595C0000}"/>
    <cellStyle name="Heading 3 3 2 5 2 4 6" xfId="23673" xr:uid="{00000000-0005-0000-0000-00005A5C0000}"/>
    <cellStyle name="Heading 3 3 2 5 2 5" xfId="23674" xr:uid="{00000000-0005-0000-0000-00005B5C0000}"/>
    <cellStyle name="Heading 3 3 2 5 2 5 2" xfId="23675" xr:uid="{00000000-0005-0000-0000-00005C5C0000}"/>
    <cellStyle name="Heading 3 3 2 5 3" xfId="23676" xr:uid="{00000000-0005-0000-0000-00005D5C0000}"/>
    <cellStyle name="Heading 3 3 2 5 3 2" xfId="23677" xr:uid="{00000000-0005-0000-0000-00005E5C0000}"/>
    <cellStyle name="Heading 3 3 2 5 3 2 2" xfId="23678" xr:uid="{00000000-0005-0000-0000-00005F5C0000}"/>
    <cellStyle name="Heading 3 3 2 5 3 3" xfId="23679" xr:uid="{00000000-0005-0000-0000-0000605C0000}"/>
    <cellStyle name="Heading 3 3 2 5 3 3 2" xfId="23680" xr:uid="{00000000-0005-0000-0000-0000615C0000}"/>
    <cellStyle name="Heading 3 3 2 5 3 4" xfId="23681" xr:uid="{00000000-0005-0000-0000-0000625C0000}"/>
    <cellStyle name="Heading 3 3 2 5 3 4 2" xfId="23682" xr:uid="{00000000-0005-0000-0000-0000635C0000}"/>
    <cellStyle name="Heading 3 3 2 5 3 5" xfId="23683" xr:uid="{00000000-0005-0000-0000-0000645C0000}"/>
    <cellStyle name="Heading 3 3 2 5 3 6" xfId="23684" xr:uid="{00000000-0005-0000-0000-0000655C0000}"/>
    <cellStyle name="Heading 3 3 2 5 3 7" xfId="23685" xr:uid="{00000000-0005-0000-0000-0000665C0000}"/>
    <cellStyle name="Heading 3 3 2 5 4" xfId="23686" xr:uid="{00000000-0005-0000-0000-0000675C0000}"/>
    <cellStyle name="Heading 3 3 2 5 4 2" xfId="23687" xr:uid="{00000000-0005-0000-0000-0000685C0000}"/>
    <cellStyle name="Heading 3 3 2 5 4 2 2" xfId="23688" xr:uid="{00000000-0005-0000-0000-0000695C0000}"/>
    <cellStyle name="Heading 3 3 2 5 4 3" xfId="23689" xr:uid="{00000000-0005-0000-0000-00006A5C0000}"/>
    <cellStyle name="Heading 3 3 2 5 4 3 2" xfId="23690" xr:uid="{00000000-0005-0000-0000-00006B5C0000}"/>
    <cellStyle name="Heading 3 3 2 5 4 4" xfId="23691" xr:uid="{00000000-0005-0000-0000-00006C5C0000}"/>
    <cellStyle name="Heading 3 3 2 5 4 4 2" xfId="23692" xr:uid="{00000000-0005-0000-0000-00006D5C0000}"/>
    <cellStyle name="Heading 3 3 2 5 4 5" xfId="23693" xr:uid="{00000000-0005-0000-0000-00006E5C0000}"/>
    <cellStyle name="Heading 3 3 2 5 4 6" xfId="23694" xr:uid="{00000000-0005-0000-0000-00006F5C0000}"/>
    <cellStyle name="Heading 3 3 2 5 4 7" xfId="23695" xr:uid="{00000000-0005-0000-0000-0000705C0000}"/>
    <cellStyle name="Heading 3 3 2 5 5" xfId="23696" xr:uid="{00000000-0005-0000-0000-0000715C0000}"/>
    <cellStyle name="Heading 3 3 2 5 5 2" xfId="23697" xr:uid="{00000000-0005-0000-0000-0000725C0000}"/>
    <cellStyle name="Heading 3 3 2 5 5 2 2" xfId="23698" xr:uid="{00000000-0005-0000-0000-0000735C0000}"/>
    <cellStyle name="Heading 3 3 2 5 5 3" xfId="23699" xr:uid="{00000000-0005-0000-0000-0000745C0000}"/>
    <cellStyle name="Heading 3 3 2 5 5 3 2" xfId="23700" xr:uid="{00000000-0005-0000-0000-0000755C0000}"/>
    <cellStyle name="Heading 3 3 2 5 5 4" xfId="23701" xr:uid="{00000000-0005-0000-0000-0000765C0000}"/>
    <cellStyle name="Heading 3 3 2 5 5 5" xfId="23702" xr:uid="{00000000-0005-0000-0000-0000775C0000}"/>
    <cellStyle name="Heading 3 3 2 5 5 6" xfId="23703" xr:uid="{00000000-0005-0000-0000-0000785C0000}"/>
    <cellStyle name="Heading 3 3 2 5 6" xfId="23704" xr:uid="{00000000-0005-0000-0000-0000795C0000}"/>
    <cellStyle name="Heading 3 3 2 5 6 2" xfId="23705" xr:uid="{00000000-0005-0000-0000-00007A5C0000}"/>
    <cellStyle name="Heading 3 3 2 6" xfId="23706" xr:uid="{00000000-0005-0000-0000-00007B5C0000}"/>
    <cellStyle name="Heading 3 3 2 6 2" xfId="23707" xr:uid="{00000000-0005-0000-0000-00007C5C0000}"/>
    <cellStyle name="Heading 3 3 2 6 2 2" xfId="23708" xr:uid="{00000000-0005-0000-0000-00007D5C0000}"/>
    <cellStyle name="Heading 3 3 2 6 2 2 2" xfId="23709" xr:uid="{00000000-0005-0000-0000-00007E5C0000}"/>
    <cellStyle name="Heading 3 3 2 6 2 2 2 2" xfId="23710" xr:uid="{00000000-0005-0000-0000-00007F5C0000}"/>
    <cellStyle name="Heading 3 3 2 6 2 2 3" xfId="23711" xr:uid="{00000000-0005-0000-0000-0000805C0000}"/>
    <cellStyle name="Heading 3 3 2 6 2 2 3 2" xfId="23712" xr:uid="{00000000-0005-0000-0000-0000815C0000}"/>
    <cellStyle name="Heading 3 3 2 6 2 2 4" xfId="23713" xr:uid="{00000000-0005-0000-0000-0000825C0000}"/>
    <cellStyle name="Heading 3 3 2 6 2 2 4 2" xfId="23714" xr:uid="{00000000-0005-0000-0000-0000835C0000}"/>
    <cellStyle name="Heading 3 3 2 6 2 2 5" xfId="23715" xr:uid="{00000000-0005-0000-0000-0000845C0000}"/>
    <cellStyle name="Heading 3 3 2 6 2 2 6" xfId="23716" xr:uid="{00000000-0005-0000-0000-0000855C0000}"/>
    <cellStyle name="Heading 3 3 2 6 2 2 7" xfId="23717" xr:uid="{00000000-0005-0000-0000-0000865C0000}"/>
    <cellStyle name="Heading 3 3 2 6 2 3" xfId="23718" xr:uid="{00000000-0005-0000-0000-0000875C0000}"/>
    <cellStyle name="Heading 3 3 2 6 2 3 2" xfId="23719" xr:uid="{00000000-0005-0000-0000-0000885C0000}"/>
    <cellStyle name="Heading 3 3 2 6 2 3 2 2" xfId="23720" xr:uid="{00000000-0005-0000-0000-0000895C0000}"/>
    <cellStyle name="Heading 3 3 2 6 2 3 3" xfId="23721" xr:uid="{00000000-0005-0000-0000-00008A5C0000}"/>
    <cellStyle name="Heading 3 3 2 6 2 3 3 2" xfId="23722" xr:uid="{00000000-0005-0000-0000-00008B5C0000}"/>
    <cellStyle name="Heading 3 3 2 6 2 3 4" xfId="23723" xr:uid="{00000000-0005-0000-0000-00008C5C0000}"/>
    <cellStyle name="Heading 3 3 2 6 2 3 4 2" xfId="23724" xr:uid="{00000000-0005-0000-0000-00008D5C0000}"/>
    <cellStyle name="Heading 3 3 2 6 2 3 5" xfId="23725" xr:uid="{00000000-0005-0000-0000-00008E5C0000}"/>
    <cellStyle name="Heading 3 3 2 6 2 3 6" xfId="23726" xr:uid="{00000000-0005-0000-0000-00008F5C0000}"/>
    <cellStyle name="Heading 3 3 2 6 2 3 7" xfId="23727" xr:uid="{00000000-0005-0000-0000-0000905C0000}"/>
    <cellStyle name="Heading 3 3 2 6 2 4" xfId="23728" xr:uid="{00000000-0005-0000-0000-0000915C0000}"/>
    <cellStyle name="Heading 3 3 2 6 2 4 2" xfId="23729" xr:uid="{00000000-0005-0000-0000-0000925C0000}"/>
    <cellStyle name="Heading 3 3 2 6 2 4 2 2" xfId="23730" xr:uid="{00000000-0005-0000-0000-0000935C0000}"/>
    <cellStyle name="Heading 3 3 2 6 2 4 3" xfId="23731" xr:uid="{00000000-0005-0000-0000-0000945C0000}"/>
    <cellStyle name="Heading 3 3 2 6 2 4 3 2" xfId="23732" xr:uid="{00000000-0005-0000-0000-0000955C0000}"/>
    <cellStyle name="Heading 3 3 2 6 2 4 4" xfId="23733" xr:uid="{00000000-0005-0000-0000-0000965C0000}"/>
    <cellStyle name="Heading 3 3 2 6 2 4 5" xfId="23734" xr:uid="{00000000-0005-0000-0000-0000975C0000}"/>
    <cellStyle name="Heading 3 3 2 6 2 4 6" xfId="23735" xr:uid="{00000000-0005-0000-0000-0000985C0000}"/>
    <cellStyle name="Heading 3 3 2 6 2 5" xfId="23736" xr:uid="{00000000-0005-0000-0000-0000995C0000}"/>
    <cellStyle name="Heading 3 3 2 6 2 5 2" xfId="23737" xr:uid="{00000000-0005-0000-0000-00009A5C0000}"/>
    <cellStyle name="Heading 3 3 2 6 3" xfId="23738" xr:uid="{00000000-0005-0000-0000-00009B5C0000}"/>
    <cellStyle name="Heading 3 3 2 6 3 2" xfId="23739" xr:uid="{00000000-0005-0000-0000-00009C5C0000}"/>
    <cellStyle name="Heading 3 3 2 6 3 2 2" xfId="23740" xr:uid="{00000000-0005-0000-0000-00009D5C0000}"/>
    <cellStyle name="Heading 3 3 2 6 3 3" xfId="23741" xr:uid="{00000000-0005-0000-0000-00009E5C0000}"/>
    <cellStyle name="Heading 3 3 2 6 3 3 2" xfId="23742" xr:uid="{00000000-0005-0000-0000-00009F5C0000}"/>
    <cellStyle name="Heading 3 3 2 6 3 4" xfId="23743" xr:uid="{00000000-0005-0000-0000-0000A05C0000}"/>
    <cellStyle name="Heading 3 3 2 6 3 4 2" xfId="23744" xr:uid="{00000000-0005-0000-0000-0000A15C0000}"/>
    <cellStyle name="Heading 3 3 2 6 3 5" xfId="23745" xr:uid="{00000000-0005-0000-0000-0000A25C0000}"/>
    <cellStyle name="Heading 3 3 2 6 3 6" xfId="23746" xr:uid="{00000000-0005-0000-0000-0000A35C0000}"/>
    <cellStyle name="Heading 3 3 2 6 3 7" xfId="23747" xr:uid="{00000000-0005-0000-0000-0000A45C0000}"/>
    <cellStyle name="Heading 3 3 2 6 4" xfId="23748" xr:uid="{00000000-0005-0000-0000-0000A55C0000}"/>
    <cellStyle name="Heading 3 3 2 6 4 2" xfId="23749" xr:uid="{00000000-0005-0000-0000-0000A65C0000}"/>
    <cellStyle name="Heading 3 3 2 6 4 2 2" xfId="23750" xr:uid="{00000000-0005-0000-0000-0000A75C0000}"/>
    <cellStyle name="Heading 3 3 2 6 4 3" xfId="23751" xr:uid="{00000000-0005-0000-0000-0000A85C0000}"/>
    <cellStyle name="Heading 3 3 2 6 4 3 2" xfId="23752" xr:uid="{00000000-0005-0000-0000-0000A95C0000}"/>
    <cellStyle name="Heading 3 3 2 6 4 4" xfId="23753" xr:uid="{00000000-0005-0000-0000-0000AA5C0000}"/>
    <cellStyle name="Heading 3 3 2 6 4 4 2" xfId="23754" xr:uid="{00000000-0005-0000-0000-0000AB5C0000}"/>
    <cellStyle name="Heading 3 3 2 6 4 5" xfId="23755" xr:uid="{00000000-0005-0000-0000-0000AC5C0000}"/>
    <cellStyle name="Heading 3 3 2 6 4 6" xfId="23756" xr:uid="{00000000-0005-0000-0000-0000AD5C0000}"/>
    <cellStyle name="Heading 3 3 2 6 4 7" xfId="23757" xr:uid="{00000000-0005-0000-0000-0000AE5C0000}"/>
    <cellStyle name="Heading 3 3 2 6 5" xfId="23758" xr:uid="{00000000-0005-0000-0000-0000AF5C0000}"/>
    <cellStyle name="Heading 3 3 2 6 5 2" xfId="23759" xr:uid="{00000000-0005-0000-0000-0000B05C0000}"/>
    <cellStyle name="Heading 3 3 2 6 5 2 2" xfId="23760" xr:uid="{00000000-0005-0000-0000-0000B15C0000}"/>
    <cellStyle name="Heading 3 3 2 6 5 3" xfId="23761" xr:uid="{00000000-0005-0000-0000-0000B25C0000}"/>
    <cellStyle name="Heading 3 3 2 6 5 3 2" xfId="23762" xr:uid="{00000000-0005-0000-0000-0000B35C0000}"/>
    <cellStyle name="Heading 3 3 2 6 5 4" xfId="23763" xr:uid="{00000000-0005-0000-0000-0000B45C0000}"/>
    <cellStyle name="Heading 3 3 2 6 5 5" xfId="23764" xr:uid="{00000000-0005-0000-0000-0000B55C0000}"/>
    <cellStyle name="Heading 3 3 2 6 5 6" xfId="23765" xr:uid="{00000000-0005-0000-0000-0000B65C0000}"/>
    <cellStyle name="Heading 3 3 2 6 6" xfId="23766" xr:uid="{00000000-0005-0000-0000-0000B75C0000}"/>
    <cellStyle name="Heading 3 3 2 6 6 2" xfId="23767" xr:uid="{00000000-0005-0000-0000-0000B85C0000}"/>
    <cellStyle name="Heading 3 3 2 7" xfId="23768" xr:uid="{00000000-0005-0000-0000-0000B95C0000}"/>
    <cellStyle name="Heading 3 3 2 7 2" xfId="23769" xr:uid="{00000000-0005-0000-0000-0000BA5C0000}"/>
    <cellStyle name="Heading 3 3 2 7 2 2" xfId="23770" xr:uid="{00000000-0005-0000-0000-0000BB5C0000}"/>
    <cellStyle name="Heading 3 3 2 7 2 2 2" xfId="23771" xr:uid="{00000000-0005-0000-0000-0000BC5C0000}"/>
    <cellStyle name="Heading 3 3 2 7 2 2 2 2" xfId="23772" xr:uid="{00000000-0005-0000-0000-0000BD5C0000}"/>
    <cellStyle name="Heading 3 3 2 7 2 2 3" xfId="23773" xr:uid="{00000000-0005-0000-0000-0000BE5C0000}"/>
    <cellStyle name="Heading 3 3 2 7 2 2 3 2" xfId="23774" xr:uid="{00000000-0005-0000-0000-0000BF5C0000}"/>
    <cellStyle name="Heading 3 3 2 7 2 2 4" xfId="23775" xr:uid="{00000000-0005-0000-0000-0000C05C0000}"/>
    <cellStyle name="Heading 3 3 2 7 2 2 4 2" xfId="23776" xr:uid="{00000000-0005-0000-0000-0000C15C0000}"/>
    <cellStyle name="Heading 3 3 2 7 2 2 5" xfId="23777" xr:uid="{00000000-0005-0000-0000-0000C25C0000}"/>
    <cellStyle name="Heading 3 3 2 7 2 2 6" xfId="23778" xr:uid="{00000000-0005-0000-0000-0000C35C0000}"/>
    <cellStyle name="Heading 3 3 2 7 2 2 7" xfId="23779" xr:uid="{00000000-0005-0000-0000-0000C45C0000}"/>
    <cellStyle name="Heading 3 3 2 7 2 3" xfId="23780" xr:uid="{00000000-0005-0000-0000-0000C55C0000}"/>
    <cellStyle name="Heading 3 3 2 7 2 3 2" xfId="23781" xr:uid="{00000000-0005-0000-0000-0000C65C0000}"/>
    <cellStyle name="Heading 3 3 2 7 2 3 2 2" xfId="23782" xr:uid="{00000000-0005-0000-0000-0000C75C0000}"/>
    <cellStyle name="Heading 3 3 2 7 2 3 3" xfId="23783" xr:uid="{00000000-0005-0000-0000-0000C85C0000}"/>
    <cellStyle name="Heading 3 3 2 7 2 3 3 2" xfId="23784" xr:uid="{00000000-0005-0000-0000-0000C95C0000}"/>
    <cellStyle name="Heading 3 3 2 7 2 3 4" xfId="23785" xr:uid="{00000000-0005-0000-0000-0000CA5C0000}"/>
    <cellStyle name="Heading 3 3 2 7 2 3 4 2" xfId="23786" xr:uid="{00000000-0005-0000-0000-0000CB5C0000}"/>
    <cellStyle name="Heading 3 3 2 7 2 3 5" xfId="23787" xr:uid="{00000000-0005-0000-0000-0000CC5C0000}"/>
    <cellStyle name="Heading 3 3 2 7 2 3 6" xfId="23788" xr:uid="{00000000-0005-0000-0000-0000CD5C0000}"/>
    <cellStyle name="Heading 3 3 2 7 2 3 7" xfId="23789" xr:uid="{00000000-0005-0000-0000-0000CE5C0000}"/>
    <cellStyle name="Heading 3 3 2 7 2 4" xfId="23790" xr:uid="{00000000-0005-0000-0000-0000CF5C0000}"/>
    <cellStyle name="Heading 3 3 2 7 2 4 2" xfId="23791" xr:uid="{00000000-0005-0000-0000-0000D05C0000}"/>
    <cellStyle name="Heading 3 3 2 7 2 4 2 2" xfId="23792" xr:uid="{00000000-0005-0000-0000-0000D15C0000}"/>
    <cellStyle name="Heading 3 3 2 7 2 4 3" xfId="23793" xr:uid="{00000000-0005-0000-0000-0000D25C0000}"/>
    <cellStyle name="Heading 3 3 2 7 2 4 3 2" xfId="23794" xr:uid="{00000000-0005-0000-0000-0000D35C0000}"/>
    <cellStyle name="Heading 3 3 2 7 2 4 4" xfId="23795" xr:uid="{00000000-0005-0000-0000-0000D45C0000}"/>
    <cellStyle name="Heading 3 3 2 7 2 4 5" xfId="23796" xr:uid="{00000000-0005-0000-0000-0000D55C0000}"/>
    <cellStyle name="Heading 3 3 2 7 2 4 6" xfId="23797" xr:uid="{00000000-0005-0000-0000-0000D65C0000}"/>
    <cellStyle name="Heading 3 3 2 7 2 5" xfId="23798" xr:uid="{00000000-0005-0000-0000-0000D75C0000}"/>
    <cellStyle name="Heading 3 3 2 7 2 5 2" xfId="23799" xr:uid="{00000000-0005-0000-0000-0000D85C0000}"/>
    <cellStyle name="Heading 3 3 2 7 3" xfId="23800" xr:uid="{00000000-0005-0000-0000-0000D95C0000}"/>
    <cellStyle name="Heading 3 3 2 7 3 2" xfId="23801" xr:uid="{00000000-0005-0000-0000-0000DA5C0000}"/>
    <cellStyle name="Heading 3 3 2 7 3 2 2" xfId="23802" xr:uid="{00000000-0005-0000-0000-0000DB5C0000}"/>
    <cellStyle name="Heading 3 3 2 7 3 3" xfId="23803" xr:uid="{00000000-0005-0000-0000-0000DC5C0000}"/>
    <cellStyle name="Heading 3 3 2 7 3 3 2" xfId="23804" xr:uid="{00000000-0005-0000-0000-0000DD5C0000}"/>
    <cellStyle name="Heading 3 3 2 7 3 4" xfId="23805" xr:uid="{00000000-0005-0000-0000-0000DE5C0000}"/>
    <cellStyle name="Heading 3 3 2 7 3 4 2" xfId="23806" xr:uid="{00000000-0005-0000-0000-0000DF5C0000}"/>
    <cellStyle name="Heading 3 3 2 7 3 5" xfId="23807" xr:uid="{00000000-0005-0000-0000-0000E05C0000}"/>
    <cellStyle name="Heading 3 3 2 7 3 6" xfId="23808" xr:uid="{00000000-0005-0000-0000-0000E15C0000}"/>
    <cellStyle name="Heading 3 3 2 7 3 7" xfId="23809" xr:uid="{00000000-0005-0000-0000-0000E25C0000}"/>
    <cellStyle name="Heading 3 3 2 7 4" xfId="23810" xr:uid="{00000000-0005-0000-0000-0000E35C0000}"/>
    <cellStyle name="Heading 3 3 2 7 4 2" xfId="23811" xr:uid="{00000000-0005-0000-0000-0000E45C0000}"/>
    <cellStyle name="Heading 3 3 2 7 4 2 2" xfId="23812" xr:uid="{00000000-0005-0000-0000-0000E55C0000}"/>
    <cellStyle name="Heading 3 3 2 7 4 3" xfId="23813" xr:uid="{00000000-0005-0000-0000-0000E65C0000}"/>
    <cellStyle name="Heading 3 3 2 7 4 3 2" xfId="23814" xr:uid="{00000000-0005-0000-0000-0000E75C0000}"/>
    <cellStyle name="Heading 3 3 2 7 4 4" xfId="23815" xr:uid="{00000000-0005-0000-0000-0000E85C0000}"/>
    <cellStyle name="Heading 3 3 2 7 4 4 2" xfId="23816" xr:uid="{00000000-0005-0000-0000-0000E95C0000}"/>
    <cellStyle name="Heading 3 3 2 7 4 5" xfId="23817" xr:uid="{00000000-0005-0000-0000-0000EA5C0000}"/>
    <cellStyle name="Heading 3 3 2 7 4 6" xfId="23818" xr:uid="{00000000-0005-0000-0000-0000EB5C0000}"/>
    <cellStyle name="Heading 3 3 2 7 4 7" xfId="23819" xr:uid="{00000000-0005-0000-0000-0000EC5C0000}"/>
    <cellStyle name="Heading 3 3 2 7 5" xfId="23820" xr:uid="{00000000-0005-0000-0000-0000ED5C0000}"/>
    <cellStyle name="Heading 3 3 2 7 5 2" xfId="23821" xr:uid="{00000000-0005-0000-0000-0000EE5C0000}"/>
    <cellStyle name="Heading 3 3 2 7 5 2 2" xfId="23822" xr:uid="{00000000-0005-0000-0000-0000EF5C0000}"/>
    <cellStyle name="Heading 3 3 2 7 5 3" xfId="23823" xr:uid="{00000000-0005-0000-0000-0000F05C0000}"/>
    <cellStyle name="Heading 3 3 2 7 5 3 2" xfId="23824" xr:uid="{00000000-0005-0000-0000-0000F15C0000}"/>
    <cellStyle name="Heading 3 3 2 7 5 4" xfId="23825" xr:uid="{00000000-0005-0000-0000-0000F25C0000}"/>
    <cellStyle name="Heading 3 3 2 7 5 5" xfId="23826" xr:uid="{00000000-0005-0000-0000-0000F35C0000}"/>
    <cellStyle name="Heading 3 3 2 7 5 6" xfId="23827" xr:uid="{00000000-0005-0000-0000-0000F45C0000}"/>
    <cellStyle name="Heading 3 3 2 7 6" xfId="23828" xr:uid="{00000000-0005-0000-0000-0000F55C0000}"/>
    <cellStyle name="Heading 3 3 2 7 6 2" xfId="23829" xr:uid="{00000000-0005-0000-0000-0000F65C0000}"/>
    <cellStyle name="Heading 3 3 2 8" xfId="23830" xr:uid="{00000000-0005-0000-0000-0000F75C0000}"/>
    <cellStyle name="Heading 3 3 2 8 2" xfId="23831" xr:uid="{00000000-0005-0000-0000-0000F85C0000}"/>
    <cellStyle name="Heading 3 3 2 8 2 2" xfId="23832" xr:uid="{00000000-0005-0000-0000-0000F95C0000}"/>
    <cellStyle name="Heading 3 3 2 8 2 2 2" xfId="23833" xr:uid="{00000000-0005-0000-0000-0000FA5C0000}"/>
    <cellStyle name="Heading 3 3 2 8 2 2 2 2" xfId="23834" xr:uid="{00000000-0005-0000-0000-0000FB5C0000}"/>
    <cellStyle name="Heading 3 3 2 8 2 2 3" xfId="23835" xr:uid="{00000000-0005-0000-0000-0000FC5C0000}"/>
    <cellStyle name="Heading 3 3 2 8 2 2 3 2" xfId="23836" xr:uid="{00000000-0005-0000-0000-0000FD5C0000}"/>
    <cellStyle name="Heading 3 3 2 8 2 2 4" xfId="23837" xr:uid="{00000000-0005-0000-0000-0000FE5C0000}"/>
    <cellStyle name="Heading 3 3 2 8 2 2 4 2" xfId="23838" xr:uid="{00000000-0005-0000-0000-0000FF5C0000}"/>
    <cellStyle name="Heading 3 3 2 8 2 2 5" xfId="23839" xr:uid="{00000000-0005-0000-0000-0000005D0000}"/>
    <cellStyle name="Heading 3 3 2 8 2 2 6" xfId="23840" xr:uid="{00000000-0005-0000-0000-0000015D0000}"/>
    <cellStyle name="Heading 3 3 2 8 2 2 7" xfId="23841" xr:uid="{00000000-0005-0000-0000-0000025D0000}"/>
    <cellStyle name="Heading 3 3 2 8 2 3" xfId="23842" xr:uid="{00000000-0005-0000-0000-0000035D0000}"/>
    <cellStyle name="Heading 3 3 2 8 2 3 2" xfId="23843" xr:uid="{00000000-0005-0000-0000-0000045D0000}"/>
    <cellStyle name="Heading 3 3 2 8 2 3 2 2" xfId="23844" xr:uid="{00000000-0005-0000-0000-0000055D0000}"/>
    <cellStyle name="Heading 3 3 2 8 2 3 3" xfId="23845" xr:uid="{00000000-0005-0000-0000-0000065D0000}"/>
    <cellStyle name="Heading 3 3 2 8 2 3 3 2" xfId="23846" xr:uid="{00000000-0005-0000-0000-0000075D0000}"/>
    <cellStyle name="Heading 3 3 2 8 2 3 4" xfId="23847" xr:uid="{00000000-0005-0000-0000-0000085D0000}"/>
    <cellStyle name="Heading 3 3 2 8 2 3 4 2" xfId="23848" xr:uid="{00000000-0005-0000-0000-0000095D0000}"/>
    <cellStyle name="Heading 3 3 2 8 2 3 5" xfId="23849" xr:uid="{00000000-0005-0000-0000-00000A5D0000}"/>
    <cellStyle name="Heading 3 3 2 8 2 3 6" xfId="23850" xr:uid="{00000000-0005-0000-0000-00000B5D0000}"/>
    <cellStyle name="Heading 3 3 2 8 2 3 7" xfId="23851" xr:uid="{00000000-0005-0000-0000-00000C5D0000}"/>
    <cellStyle name="Heading 3 3 2 8 2 4" xfId="23852" xr:uid="{00000000-0005-0000-0000-00000D5D0000}"/>
    <cellStyle name="Heading 3 3 2 8 2 4 2" xfId="23853" xr:uid="{00000000-0005-0000-0000-00000E5D0000}"/>
    <cellStyle name="Heading 3 3 2 8 2 4 2 2" xfId="23854" xr:uid="{00000000-0005-0000-0000-00000F5D0000}"/>
    <cellStyle name="Heading 3 3 2 8 2 4 3" xfId="23855" xr:uid="{00000000-0005-0000-0000-0000105D0000}"/>
    <cellStyle name="Heading 3 3 2 8 2 4 3 2" xfId="23856" xr:uid="{00000000-0005-0000-0000-0000115D0000}"/>
    <cellStyle name="Heading 3 3 2 8 2 4 4" xfId="23857" xr:uid="{00000000-0005-0000-0000-0000125D0000}"/>
    <cellStyle name="Heading 3 3 2 8 2 4 5" xfId="23858" xr:uid="{00000000-0005-0000-0000-0000135D0000}"/>
    <cellStyle name="Heading 3 3 2 8 2 4 6" xfId="23859" xr:uid="{00000000-0005-0000-0000-0000145D0000}"/>
    <cellStyle name="Heading 3 3 2 8 2 5" xfId="23860" xr:uid="{00000000-0005-0000-0000-0000155D0000}"/>
    <cellStyle name="Heading 3 3 2 8 2 5 2" xfId="23861" xr:uid="{00000000-0005-0000-0000-0000165D0000}"/>
    <cellStyle name="Heading 3 3 2 8 3" xfId="23862" xr:uid="{00000000-0005-0000-0000-0000175D0000}"/>
    <cellStyle name="Heading 3 3 2 8 3 2" xfId="23863" xr:uid="{00000000-0005-0000-0000-0000185D0000}"/>
    <cellStyle name="Heading 3 3 2 8 3 2 2" xfId="23864" xr:uid="{00000000-0005-0000-0000-0000195D0000}"/>
    <cellStyle name="Heading 3 3 2 8 3 3" xfId="23865" xr:uid="{00000000-0005-0000-0000-00001A5D0000}"/>
    <cellStyle name="Heading 3 3 2 8 3 3 2" xfId="23866" xr:uid="{00000000-0005-0000-0000-00001B5D0000}"/>
    <cellStyle name="Heading 3 3 2 8 3 4" xfId="23867" xr:uid="{00000000-0005-0000-0000-00001C5D0000}"/>
    <cellStyle name="Heading 3 3 2 8 3 4 2" xfId="23868" xr:uid="{00000000-0005-0000-0000-00001D5D0000}"/>
    <cellStyle name="Heading 3 3 2 8 3 5" xfId="23869" xr:uid="{00000000-0005-0000-0000-00001E5D0000}"/>
    <cellStyle name="Heading 3 3 2 8 3 6" xfId="23870" xr:uid="{00000000-0005-0000-0000-00001F5D0000}"/>
    <cellStyle name="Heading 3 3 2 8 3 7" xfId="23871" xr:uid="{00000000-0005-0000-0000-0000205D0000}"/>
    <cellStyle name="Heading 3 3 2 8 4" xfId="23872" xr:uid="{00000000-0005-0000-0000-0000215D0000}"/>
    <cellStyle name="Heading 3 3 2 8 4 2" xfId="23873" xr:uid="{00000000-0005-0000-0000-0000225D0000}"/>
    <cellStyle name="Heading 3 3 2 8 4 2 2" xfId="23874" xr:uid="{00000000-0005-0000-0000-0000235D0000}"/>
    <cellStyle name="Heading 3 3 2 8 4 3" xfId="23875" xr:uid="{00000000-0005-0000-0000-0000245D0000}"/>
    <cellStyle name="Heading 3 3 2 8 4 3 2" xfId="23876" xr:uid="{00000000-0005-0000-0000-0000255D0000}"/>
    <cellStyle name="Heading 3 3 2 8 4 4" xfId="23877" xr:uid="{00000000-0005-0000-0000-0000265D0000}"/>
    <cellStyle name="Heading 3 3 2 8 4 4 2" xfId="23878" xr:uid="{00000000-0005-0000-0000-0000275D0000}"/>
    <cellStyle name="Heading 3 3 2 8 4 5" xfId="23879" xr:uid="{00000000-0005-0000-0000-0000285D0000}"/>
    <cellStyle name="Heading 3 3 2 8 4 6" xfId="23880" xr:uid="{00000000-0005-0000-0000-0000295D0000}"/>
    <cellStyle name="Heading 3 3 2 8 4 7" xfId="23881" xr:uid="{00000000-0005-0000-0000-00002A5D0000}"/>
    <cellStyle name="Heading 3 3 2 8 5" xfId="23882" xr:uid="{00000000-0005-0000-0000-00002B5D0000}"/>
    <cellStyle name="Heading 3 3 2 8 5 2" xfId="23883" xr:uid="{00000000-0005-0000-0000-00002C5D0000}"/>
    <cellStyle name="Heading 3 3 2 8 5 2 2" xfId="23884" xr:uid="{00000000-0005-0000-0000-00002D5D0000}"/>
    <cellStyle name="Heading 3 3 2 8 5 3" xfId="23885" xr:uid="{00000000-0005-0000-0000-00002E5D0000}"/>
    <cellStyle name="Heading 3 3 2 8 5 3 2" xfId="23886" xr:uid="{00000000-0005-0000-0000-00002F5D0000}"/>
    <cellStyle name="Heading 3 3 2 8 5 4" xfId="23887" xr:uid="{00000000-0005-0000-0000-0000305D0000}"/>
    <cellStyle name="Heading 3 3 2 8 5 5" xfId="23888" xr:uid="{00000000-0005-0000-0000-0000315D0000}"/>
    <cellStyle name="Heading 3 3 2 8 5 6" xfId="23889" xr:uid="{00000000-0005-0000-0000-0000325D0000}"/>
    <cellStyle name="Heading 3 3 2 8 6" xfId="23890" xr:uid="{00000000-0005-0000-0000-0000335D0000}"/>
    <cellStyle name="Heading 3 3 2 8 6 2" xfId="23891" xr:uid="{00000000-0005-0000-0000-0000345D0000}"/>
    <cellStyle name="Heading 3 3 2 9" xfId="23892" xr:uid="{00000000-0005-0000-0000-0000355D0000}"/>
    <cellStyle name="Heading 3 3 2 9 2" xfId="23893" xr:uid="{00000000-0005-0000-0000-0000365D0000}"/>
    <cellStyle name="Heading 3 3 2 9 2 2" xfId="23894" xr:uid="{00000000-0005-0000-0000-0000375D0000}"/>
    <cellStyle name="Heading 3 3 2 9 3" xfId="23895" xr:uid="{00000000-0005-0000-0000-0000385D0000}"/>
    <cellStyle name="Heading 3 3 2 9 3 2" xfId="23896" xr:uid="{00000000-0005-0000-0000-0000395D0000}"/>
    <cellStyle name="Heading 3 3 2 9 4" xfId="23897" xr:uid="{00000000-0005-0000-0000-00003A5D0000}"/>
    <cellStyle name="Heading 3 3 2 9 4 2" xfId="23898" xr:uid="{00000000-0005-0000-0000-00003B5D0000}"/>
    <cellStyle name="Heading 3 3 2 9 5" xfId="23899" xr:uid="{00000000-0005-0000-0000-00003C5D0000}"/>
    <cellStyle name="Heading 3 3 2 9 6" xfId="23900" xr:uid="{00000000-0005-0000-0000-00003D5D0000}"/>
    <cellStyle name="Heading 3 3 2 9 7" xfId="23901" xr:uid="{00000000-0005-0000-0000-00003E5D0000}"/>
    <cellStyle name="Heading 3 3 3" xfId="23902" xr:uid="{00000000-0005-0000-0000-00003F5D0000}"/>
    <cellStyle name="Heading 3 3 3 10" xfId="23903" xr:uid="{00000000-0005-0000-0000-0000405D0000}"/>
    <cellStyle name="Heading 3 3 3 10 2" xfId="23904" xr:uid="{00000000-0005-0000-0000-0000415D0000}"/>
    <cellStyle name="Heading 3 3 3 10 2 2" xfId="23905" xr:uid="{00000000-0005-0000-0000-0000425D0000}"/>
    <cellStyle name="Heading 3 3 3 10 3" xfId="23906" xr:uid="{00000000-0005-0000-0000-0000435D0000}"/>
    <cellStyle name="Heading 3 3 3 10 3 2" xfId="23907" xr:uid="{00000000-0005-0000-0000-0000445D0000}"/>
    <cellStyle name="Heading 3 3 3 10 4" xfId="23908" xr:uid="{00000000-0005-0000-0000-0000455D0000}"/>
    <cellStyle name="Heading 3 3 3 10 4 2" xfId="23909" xr:uid="{00000000-0005-0000-0000-0000465D0000}"/>
    <cellStyle name="Heading 3 3 3 10 5" xfId="23910" xr:uid="{00000000-0005-0000-0000-0000475D0000}"/>
    <cellStyle name="Heading 3 3 3 10 6" xfId="23911" xr:uid="{00000000-0005-0000-0000-0000485D0000}"/>
    <cellStyle name="Heading 3 3 3 10 7" xfId="23912" xr:uid="{00000000-0005-0000-0000-0000495D0000}"/>
    <cellStyle name="Heading 3 3 3 11" xfId="23913" xr:uid="{00000000-0005-0000-0000-00004A5D0000}"/>
    <cellStyle name="Heading 3 3 3 11 2" xfId="23914" xr:uid="{00000000-0005-0000-0000-00004B5D0000}"/>
    <cellStyle name="Heading 3 3 3 11 2 2" xfId="23915" xr:uid="{00000000-0005-0000-0000-00004C5D0000}"/>
    <cellStyle name="Heading 3 3 3 11 3" xfId="23916" xr:uid="{00000000-0005-0000-0000-00004D5D0000}"/>
    <cellStyle name="Heading 3 3 3 11 3 2" xfId="23917" xr:uid="{00000000-0005-0000-0000-00004E5D0000}"/>
    <cellStyle name="Heading 3 3 3 11 4" xfId="23918" xr:uid="{00000000-0005-0000-0000-00004F5D0000}"/>
    <cellStyle name="Heading 3 3 3 11 5" xfId="23919" xr:uid="{00000000-0005-0000-0000-0000505D0000}"/>
    <cellStyle name="Heading 3 3 3 11 6" xfId="23920" xr:uid="{00000000-0005-0000-0000-0000515D0000}"/>
    <cellStyle name="Heading 3 3 3 12" xfId="23921" xr:uid="{00000000-0005-0000-0000-0000525D0000}"/>
    <cellStyle name="Heading 3 3 3 12 2" xfId="23922" xr:uid="{00000000-0005-0000-0000-0000535D0000}"/>
    <cellStyle name="Heading 3 3 3 13" xfId="23923" xr:uid="{00000000-0005-0000-0000-0000545D0000}"/>
    <cellStyle name="Heading 3 3 3 2" xfId="23924" xr:uid="{00000000-0005-0000-0000-0000555D0000}"/>
    <cellStyle name="Heading 3 3 3 2 10" xfId="23925" xr:uid="{00000000-0005-0000-0000-0000565D0000}"/>
    <cellStyle name="Heading 3 3 3 2 10 2" xfId="23926" xr:uid="{00000000-0005-0000-0000-0000575D0000}"/>
    <cellStyle name="Heading 3 3 3 2 10 2 2" xfId="23927" xr:uid="{00000000-0005-0000-0000-0000585D0000}"/>
    <cellStyle name="Heading 3 3 3 2 10 3" xfId="23928" xr:uid="{00000000-0005-0000-0000-0000595D0000}"/>
    <cellStyle name="Heading 3 3 3 2 10 3 2" xfId="23929" xr:uid="{00000000-0005-0000-0000-00005A5D0000}"/>
    <cellStyle name="Heading 3 3 3 2 10 4" xfId="23930" xr:uid="{00000000-0005-0000-0000-00005B5D0000}"/>
    <cellStyle name="Heading 3 3 3 2 10 5" xfId="23931" xr:uid="{00000000-0005-0000-0000-00005C5D0000}"/>
    <cellStyle name="Heading 3 3 3 2 10 6" xfId="23932" xr:uid="{00000000-0005-0000-0000-00005D5D0000}"/>
    <cellStyle name="Heading 3 3 3 2 11" xfId="23933" xr:uid="{00000000-0005-0000-0000-00005E5D0000}"/>
    <cellStyle name="Heading 3 3 3 2 11 2" xfId="23934" xr:uid="{00000000-0005-0000-0000-00005F5D0000}"/>
    <cellStyle name="Heading 3 3 3 2 12" xfId="23935" xr:uid="{00000000-0005-0000-0000-0000605D0000}"/>
    <cellStyle name="Heading 3 3 3 2 2" xfId="23936" xr:uid="{00000000-0005-0000-0000-0000615D0000}"/>
    <cellStyle name="Heading 3 3 3 2 2 2" xfId="23937" xr:uid="{00000000-0005-0000-0000-0000625D0000}"/>
    <cellStyle name="Heading 3 3 3 2 2 2 2" xfId="23938" xr:uid="{00000000-0005-0000-0000-0000635D0000}"/>
    <cellStyle name="Heading 3 3 3 2 2 2 2 2" xfId="23939" xr:uid="{00000000-0005-0000-0000-0000645D0000}"/>
    <cellStyle name="Heading 3 3 3 2 2 2 2 2 2" xfId="23940" xr:uid="{00000000-0005-0000-0000-0000655D0000}"/>
    <cellStyle name="Heading 3 3 3 2 2 2 2 3" xfId="23941" xr:uid="{00000000-0005-0000-0000-0000665D0000}"/>
    <cellStyle name="Heading 3 3 3 2 2 2 2 3 2" xfId="23942" xr:uid="{00000000-0005-0000-0000-0000675D0000}"/>
    <cellStyle name="Heading 3 3 3 2 2 2 2 4" xfId="23943" xr:uid="{00000000-0005-0000-0000-0000685D0000}"/>
    <cellStyle name="Heading 3 3 3 2 2 2 2 4 2" xfId="23944" xr:uid="{00000000-0005-0000-0000-0000695D0000}"/>
    <cellStyle name="Heading 3 3 3 2 2 2 2 5" xfId="23945" xr:uid="{00000000-0005-0000-0000-00006A5D0000}"/>
    <cellStyle name="Heading 3 3 3 2 2 2 2 6" xfId="23946" xr:uid="{00000000-0005-0000-0000-00006B5D0000}"/>
    <cellStyle name="Heading 3 3 3 2 2 2 2 7" xfId="23947" xr:uid="{00000000-0005-0000-0000-00006C5D0000}"/>
    <cellStyle name="Heading 3 3 3 2 2 2 3" xfId="23948" xr:uid="{00000000-0005-0000-0000-00006D5D0000}"/>
    <cellStyle name="Heading 3 3 3 2 2 2 3 2" xfId="23949" xr:uid="{00000000-0005-0000-0000-00006E5D0000}"/>
    <cellStyle name="Heading 3 3 3 2 2 2 3 2 2" xfId="23950" xr:uid="{00000000-0005-0000-0000-00006F5D0000}"/>
    <cellStyle name="Heading 3 3 3 2 2 2 3 3" xfId="23951" xr:uid="{00000000-0005-0000-0000-0000705D0000}"/>
    <cellStyle name="Heading 3 3 3 2 2 2 3 3 2" xfId="23952" xr:uid="{00000000-0005-0000-0000-0000715D0000}"/>
    <cellStyle name="Heading 3 3 3 2 2 2 3 4" xfId="23953" xr:uid="{00000000-0005-0000-0000-0000725D0000}"/>
    <cellStyle name="Heading 3 3 3 2 2 2 3 4 2" xfId="23954" xr:uid="{00000000-0005-0000-0000-0000735D0000}"/>
    <cellStyle name="Heading 3 3 3 2 2 2 3 5" xfId="23955" xr:uid="{00000000-0005-0000-0000-0000745D0000}"/>
    <cellStyle name="Heading 3 3 3 2 2 2 3 6" xfId="23956" xr:uid="{00000000-0005-0000-0000-0000755D0000}"/>
    <cellStyle name="Heading 3 3 3 2 2 2 3 7" xfId="23957" xr:uid="{00000000-0005-0000-0000-0000765D0000}"/>
    <cellStyle name="Heading 3 3 3 2 2 2 4" xfId="23958" xr:uid="{00000000-0005-0000-0000-0000775D0000}"/>
    <cellStyle name="Heading 3 3 3 2 2 2 4 2" xfId="23959" xr:uid="{00000000-0005-0000-0000-0000785D0000}"/>
    <cellStyle name="Heading 3 3 3 2 2 2 4 2 2" xfId="23960" xr:uid="{00000000-0005-0000-0000-0000795D0000}"/>
    <cellStyle name="Heading 3 3 3 2 2 2 4 3" xfId="23961" xr:uid="{00000000-0005-0000-0000-00007A5D0000}"/>
    <cellStyle name="Heading 3 3 3 2 2 2 4 3 2" xfId="23962" xr:uid="{00000000-0005-0000-0000-00007B5D0000}"/>
    <cellStyle name="Heading 3 3 3 2 2 2 4 4" xfId="23963" xr:uid="{00000000-0005-0000-0000-00007C5D0000}"/>
    <cellStyle name="Heading 3 3 3 2 2 2 4 5" xfId="23964" xr:uid="{00000000-0005-0000-0000-00007D5D0000}"/>
    <cellStyle name="Heading 3 3 3 2 2 2 4 6" xfId="23965" xr:uid="{00000000-0005-0000-0000-00007E5D0000}"/>
    <cellStyle name="Heading 3 3 3 2 2 2 5" xfId="23966" xr:uid="{00000000-0005-0000-0000-00007F5D0000}"/>
    <cellStyle name="Heading 3 3 3 2 2 2 5 2" xfId="23967" xr:uid="{00000000-0005-0000-0000-0000805D0000}"/>
    <cellStyle name="Heading 3 3 3 2 2 3" xfId="23968" xr:uid="{00000000-0005-0000-0000-0000815D0000}"/>
    <cellStyle name="Heading 3 3 3 2 2 3 2" xfId="23969" xr:uid="{00000000-0005-0000-0000-0000825D0000}"/>
    <cellStyle name="Heading 3 3 3 2 2 3 2 2" xfId="23970" xr:uid="{00000000-0005-0000-0000-0000835D0000}"/>
    <cellStyle name="Heading 3 3 3 2 2 3 3" xfId="23971" xr:uid="{00000000-0005-0000-0000-0000845D0000}"/>
    <cellStyle name="Heading 3 3 3 2 2 3 3 2" xfId="23972" xr:uid="{00000000-0005-0000-0000-0000855D0000}"/>
    <cellStyle name="Heading 3 3 3 2 2 3 4" xfId="23973" xr:uid="{00000000-0005-0000-0000-0000865D0000}"/>
    <cellStyle name="Heading 3 3 3 2 2 3 4 2" xfId="23974" xr:uid="{00000000-0005-0000-0000-0000875D0000}"/>
    <cellStyle name="Heading 3 3 3 2 2 3 5" xfId="23975" xr:uid="{00000000-0005-0000-0000-0000885D0000}"/>
    <cellStyle name="Heading 3 3 3 2 2 3 6" xfId="23976" xr:uid="{00000000-0005-0000-0000-0000895D0000}"/>
    <cellStyle name="Heading 3 3 3 2 2 3 7" xfId="23977" xr:uid="{00000000-0005-0000-0000-00008A5D0000}"/>
    <cellStyle name="Heading 3 3 3 2 2 4" xfId="23978" xr:uid="{00000000-0005-0000-0000-00008B5D0000}"/>
    <cellStyle name="Heading 3 3 3 2 2 4 2" xfId="23979" xr:uid="{00000000-0005-0000-0000-00008C5D0000}"/>
    <cellStyle name="Heading 3 3 3 2 2 4 2 2" xfId="23980" xr:uid="{00000000-0005-0000-0000-00008D5D0000}"/>
    <cellStyle name="Heading 3 3 3 2 2 4 3" xfId="23981" xr:uid="{00000000-0005-0000-0000-00008E5D0000}"/>
    <cellStyle name="Heading 3 3 3 2 2 4 3 2" xfId="23982" xr:uid="{00000000-0005-0000-0000-00008F5D0000}"/>
    <cellStyle name="Heading 3 3 3 2 2 4 4" xfId="23983" xr:uid="{00000000-0005-0000-0000-0000905D0000}"/>
    <cellStyle name="Heading 3 3 3 2 2 4 4 2" xfId="23984" xr:uid="{00000000-0005-0000-0000-0000915D0000}"/>
    <cellStyle name="Heading 3 3 3 2 2 4 5" xfId="23985" xr:uid="{00000000-0005-0000-0000-0000925D0000}"/>
    <cellStyle name="Heading 3 3 3 2 2 4 6" xfId="23986" xr:uid="{00000000-0005-0000-0000-0000935D0000}"/>
    <cellStyle name="Heading 3 3 3 2 2 4 7" xfId="23987" xr:uid="{00000000-0005-0000-0000-0000945D0000}"/>
    <cellStyle name="Heading 3 3 3 2 2 5" xfId="23988" xr:uid="{00000000-0005-0000-0000-0000955D0000}"/>
    <cellStyle name="Heading 3 3 3 2 2 5 2" xfId="23989" xr:uid="{00000000-0005-0000-0000-0000965D0000}"/>
    <cellStyle name="Heading 3 3 3 2 2 5 2 2" xfId="23990" xr:uid="{00000000-0005-0000-0000-0000975D0000}"/>
    <cellStyle name="Heading 3 3 3 2 2 5 3" xfId="23991" xr:uid="{00000000-0005-0000-0000-0000985D0000}"/>
    <cellStyle name="Heading 3 3 3 2 2 5 3 2" xfId="23992" xr:uid="{00000000-0005-0000-0000-0000995D0000}"/>
    <cellStyle name="Heading 3 3 3 2 2 5 4" xfId="23993" xr:uid="{00000000-0005-0000-0000-00009A5D0000}"/>
    <cellStyle name="Heading 3 3 3 2 2 5 5" xfId="23994" xr:uid="{00000000-0005-0000-0000-00009B5D0000}"/>
    <cellStyle name="Heading 3 3 3 2 2 5 6" xfId="23995" xr:uid="{00000000-0005-0000-0000-00009C5D0000}"/>
    <cellStyle name="Heading 3 3 3 2 2 6" xfId="23996" xr:uid="{00000000-0005-0000-0000-00009D5D0000}"/>
    <cellStyle name="Heading 3 3 3 2 2 6 2" xfId="23997" xr:uid="{00000000-0005-0000-0000-00009E5D0000}"/>
    <cellStyle name="Heading 3 3 3 2 3" xfId="23998" xr:uid="{00000000-0005-0000-0000-00009F5D0000}"/>
    <cellStyle name="Heading 3 3 3 2 3 2" xfId="23999" xr:uid="{00000000-0005-0000-0000-0000A05D0000}"/>
    <cellStyle name="Heading 3 3 3 2 3 2 2" xfId="24000" xr:uid="{00000000-0005-0000-0000-0000A15D0000}"/>
    <cellStyle name="Heading 3 3 3 2 3 2 2 2" xfId="24001" xr:uid="{00000000-0005-0000-0000-0000A25D0000}"/>
    <cellStyle name="Heading 3 3 3 2 3 2 2 2 2" xfId="24002" xr:uid="{00000000-0005-0000-0000-0000A35D0000}"/>
    <cellStyle name="Heading 3 3 3 2 3 2 2 3" xfId="24003" xr:uid="{00000000-0005-0000-0000-0000A45D0000}"/>
    <cellStyle name="Heading 3 3 3 2 3 2 2 3 2" xfId="24004" xr:uid="{00000000-0005-0000-0000-0000A55D0000}"/>
    <cellStyle name="Heading 3 3 3 2 3 2 2 4" xfId="24005" xr:uid="{00000000-0005-0000-0000-0000A65D0000}"/>
    <cellStyle name="Heading 3 3 3 2 3 2 2 4 2" xfId="24006" xr:uid="{00000000-0005-0000-0000-0000A75D0000}"/>
    <cellStyle name="Heading 3 3 3 2 3 2 2 5" xfId="24007" xr:uid="{00000000-0005-0000-0000-0000A85D0000}"/>
    <cellStyle name="Heading 3 3 3 2 3 2 2 6" xfId="24008" xr:uid="{00000000-0005-0000-0000-0000A95D0000}"/>
    <cellStyle name="Heading 3 3 3 2 3 2 2 7" xfId="24009" xr:uid="{00000000-0005-0000-0000-0000AA5D0000}"/>
    <cellStyle name="Heading 3 3 3 2 3 2 3" xfId="24010" xr:uid="{00000000-0005-0000-0000-0000AB5D0000}"/>
    <cellStyle name="Heading 3 3 3 2 3 2 3 2" xfId="24011" xr:uid="{00000000-0005-0000-0000-0000AC5D0000}"/>
    <cellStyle name="Heading 3 3 3 2 3 2 3 2 2" xfId="24012" xr:uid="{00000000-0005-0000-0000-0000AD5D0000}"/>
    <cellStyle name="Heading 3 3 3 2 3 2 3 3" xfId="24013" xr:uid="{00000000-0005-0000-0000-0000AE5D0000}"/>
    <cellStyle name="Heading 3 3 3 2 3 2 3 3 2" xfId="24014" xr:uid="{00000000-0005-0000-0000-0000AF5D0000}"/>
    <cellStyle name="Heading 3 3 3 2 3 2 3 4" xfId="24015" xr:uid="{00000000-0005-0000-0000-0000B05D0000}"/>
    <cellStyle name="Heading 3 3 3 2 3 2 3 4 2" xfId="24016" xr:uid="{00000000-0005-0000-0000-0000B15D0000}"/>
    <cellStyle name="Heading 3 3 3 2 3 2 3 5" xfId="24017" xr:uid="{00000000-0005-0000-0000-0000B25D0000}"/>
    <cellStyle name="Heading 3 3 3 2 3 2 3 6" xfId="24018" xr:uid="{00000000-0005-0000-0000-0000B35D0000}"/>
    <cellStyle name="Heading 3 3 3 2 3 2 3 7" xfId="24019" xr:uid="{00000000-0005-0000-0000-0000B45D0000}"/>
    <cellStyle name="Heading 3 3 3 2 3 2 4" xfId="24020" xr:uid="{00000000-0005-0000-0000-0000B55D0000}"/>
    <cellStyle name="Heading 3 3 3 2 3 2 4 2" xfId="24021" xr:uid="{00000000-0005-0000-0000-0000B65D0000}"/>
    <cellStyle name="Heading 3 3 3 2 3 2 4 2 2" xfId="24022" xr:uid="{00000000-0005-0000-0000-0000B75D0000}"/>
    <cellStyle name="Heading 3 3 3 2 3 2 4 3" xfId="24023" xr:uid="{00000000-0005-0000-0000-0000B85D0000}"/>
    <cellStyle name="Heading 3 3 3 2 3 2 4 3 2" xfId="24024" xr:uid="{00000000-0005-0000-0000-0000B95D0000}"/>
    <cellStyle name="Heading 3 3 3 2 3 2 4 4" xfId="24025" xr:uid="{00000000-0005-0000-0000-0000BA5D0000}"/>
    <cellStyle name="Heading 3 3 3 2 3 2 4 5" xfId="24026" xr:uid="{00000000-0005-0000-0000-0000BB5D0000}"/>
    <cellStyle name="Heading 3 3 3 2 3 2 4 6" xfId="24027" xr:uid="{00000000-0005-0000-0000-0000BC5D0000}"/>
    <cellStyle name="Heading 3 3 3 2 3 2 5" xfId="24028" xr:uid="{00000000-0005-0000-0000-0000BD5D0000}"/>
    <cellStyle name="Heading 3 3 3 2 3 2 5 2" xfId="24029" xr:uid="{00000000-0005-0000-0000-0000BE5D0000}"/>
    <cellStyle name="Heading 3 3 3 2 3 3" xfId="24030" xr:uid="{00000000-0005-0000-0000-0000BF5D0000}"/>
    <cellStyle name="Heading 3 3 3 2 3 3 2" xfId="24031" xr:uid="{00000000-0005-0000-0000-0000C05D0000}"/>
    <cellStyle name="Heading 3 3 3 2 3 3 2 2" xfId="24032" xr:uid="{00000000-0005-0000-0000-0000C15D0000}"/>
    <cellStyle name="Heading 3 3 3 2 3 3 3" xfId="24033" xr:uid="{00000000-0005-0000-0000-0000C25D0000}"/>
    <cellStyle name="Heading 3 3 3 2 3 3 3 2" xfId="24034" xr:uid="{00000000-0005-0000-0000-0000C35D0000}"/>
    <cellStyle name="Heading 3 3 3 2 3 3 4" xfId="24035" xr:uid="{00000000-0005-0000-0000-0000C45D0000}"/>
    <cellStyle name="Heading 3 3 3 2 3 3 4 2" xfId="24036" xr:uid="{00000000-0005-0000-0000-0000C55D0000}"/>
    <cellStyle name="Heading 3 3 3 2 3 3 5" xfId="24037" xr:uid="{00000000-0005-0000-0000-0000C65D0000}"/>
    <cellStyle name="Heading 3 3 3 2 3 3 6" xfId="24038" xr:uid="{00000000-0005-0000-0000-0000C75D0000}"/>
    <cellStyle name="Heading 3 3 3 2 3 3 7" xfId="24039" xr:uid="{00000000-0005-0000-0000-0000C85D0000}"/>
    <cellStyle name="Heading 3 3 3 2 3 4" xfId="24040" xr:uid="{00000000-0005-0000-0000-0000C95D0000}"/>
    <cellStyle name="Heading 3 3 3 2 3 4 2" xfId="24041" xr:uid="{00000000-0005-0000-0000-0000CA5D0000}"/>
    <cellStyle name="Heading 3 3 3 2 3 4 2 2" xfId="24042" xr:uid="{00000000-0005-0000-0000-0000CB5D0000}"/>
    <cellStyle name="Heading 3 3 3 2 3 4 3" xfId="24043" xr:uid="{00000000-0005-0000-0000-0000CC5D0000}"/>
    <cellStyle name="Heading 3 3 3 2 3 4 3 2" xfId="24044" xr:uid="{00000000-0005-0000-0000-0000CD5D0000}"/>
    <cellStyle name="Heading 3 3 3 2 3 4 4" xfId="24045" xr:uid="{00000000-0005-0000-0000-0000CE5D0000}"/>
    <cellStyle name="Heading 3 3 3 2 3 4 4 2" xfId="24046" xr:uid="{00000000-0005-0000-0000-0000CF5D0000}"/>
    <cellStyle name="Heading 3 3 3 2 3 4 5" xfId="24047" xr:uid="{00000000-0005-0000-0000-0000D05D0000}"/>
    <cellStyle name="Heading 3 3 3 2 3 4 6" xfId="24048" xr:uid="{00000000-0005-0000-0000-0000D15D0000}"/>
    <cellStyle name="Heading 3 3 3 2 3 4 7" xfId="24049" xr:uid="{00000000-0005-0000-0000-0000D25D0000}"/>
    <cellStyle name="Heading 3 3 3 2 3 5" xfId="24050" xr:uid="{00000000-0005-0000-0000-0000D35D0000}"/>
    <cellStyle name="Heading 3 3 3 2 3 5 2" xfId="24051" xr:uid="{00000000-0005-0000-0000-0000D45D0000}"/>
    <cellStyle name="Heading 3 3 3 2 3 5 2 2" xfId="24052" xr:uid="{00000000-0005-0000-0000-0000D55D0000}"/>
    <cellStyle name="Heading 3 3 3 2 3 5 3" xfId="24053" xr:uid="{00000000-0005-0000-0000-0000D65D0000}"/>
    <cellStyle name="Heading 3 3 3 2 3 5 3 2" xfId="24054" xr:uid="{00000000-0005-0000-0000-0000D75D0000}"/>
    <cellStyle name="Heading 3 3 3 2 3 5 4" xfId="24055" xr:uid="{00000000-0005-0000-0000-0000D85D0000}"/>
    <cellStyle name="Heading 3 3 3 2 3 5 5" xfId="24056" xr:uid="{00000000-0005-0000-0000-0000D95D0000}"/>
    <cellStyle name="Heading 3 3 3 2 3 5 6" xfId="24057" xr:uid="{00000000-0005-0000-0000-0000DA5D0000}"/>
    <cellStyle name="Heading 3 3 3 2 3 6" xfId="24058" xr:uid="{00000000-0005-0000-0000-0000DB5D0000}"/>
    <cellStyle name="Heading 3 3 3 2 3 6 2" xfId="24059" xr:uid="{00000000-0005-0000-0000-0000DC5D0000}"/>
    <cellStyle name="Heading 3 3 3 2 4" xfId="24060" xr:uid="{00000000-0005-0000-0000-0000DD5D0000}"/>
    <cellStyle name="Heading 3 3 3 2 4 2" xfId="24061" xr:uid="{00000000-0005-0000-0000-0000DE5D0000}"/>
    <cellStyle name="Heading 3 3 3 2 4 2 2" xfId="24062" xr:uid="{00000000-0005-0000-0000-0000DF5D0000}"/>
    <cellStyle name="Heading 3 3 3 2 4 2 2 2" xfId="24063" xr:uid="{00000000-0005-0000-0000-0000E05D0000}"/>
    <cellStyle name="Heading 3 3 3 2 4 2 2 2 2" xfId="24064" xr:uid="{00000000-0005-0000-0000-0000E15D0000}"/>
    <cellStyle name="Heading 3 3 3 2 4 2 2 3" xfId="24065" xr:uid="{00000000-0005-0000-0000-0000E25D0000}"/>
    <cellStyle name="Heading 3 3 3 2 4 2 2 3 2" xfId="24066" xr:uid="{00000000-0005-0000-0000-0000E35D0000}"/>
    <cellStyle name="Heading 3 3 3 2 4 2 2 4" xfId="24067" xr:uid="{00000000-0005-0000-0000-0000E45D0000}"/>
    <cellStyle name="Heading 3 3 3 2 4 2 2 4 2" xfId="24068" xr:uid="{00000000-0005-0000-0000-0000E55D0000}"/>
    <cellStyle name="Heading 3 3 3 2 4 2 2 5" xfId="24069" xr:uid="{00000000-0005-0000-0000-0000E65D0000}"/>
    <cellStyle name="Heading 3 3 3 2 4 2 2 6" xfId="24070" xr:uid="{00000000-0005-0000-0000-0000E75D0000}"/>
    <cellStyle name="Heading 3 3 3 2 4 2 2 7" xfId="24071" xr:uid="{00000000-0005-0000-0000-0000E85D0000}"/>
    <cellStyle name="Heading 3 3 3 2 4 2 3" xfId="24072" xr:uid="{00000000-0005-0000-0000-0000E95D0000}"/>
    <cellStyle name="Heading 3 3 3 2 4 2 3 2" xfId="24073" xr:uid="{00000000-0005-0000-0000-0000EA5D0000}"/>
    <cellStyle name="Heading 3 3 3 2 4 2 3 2 2" xfId="24074" xr:uid="{00000000-0005-0000-0000-0000EB5D0000}"/>
    <cellStyle name="Heading 3 3 3 2 4 2 3 3" xfId="24075" xr:uid="{00000000-0005-0000-0000-0000EC5D0000}"/>
    <cellStyle name="Heading 3 3 3 2 4 2 3 3 2" xfId="24076" xr:uid="{00000000-0005-0000-0000-0000ED5D0000}"/>
    <cellStyle name="Heading 3 3 3 2 4 2 3 4" xfId="24077" xr:uid="{00000000-0005-0000-0000-0000EE5D0000}"/>
    <cellStyle name="Heading 3 3 3 2 4 2 3 4 2" xfId="24078" xr:uid="{00000000-0005-0000-0000-0000EF5D0000}"/>
    <cellStyle name="Heading 3 3 3 2 4 2 3 5" xfId="24079" xr:uid="{00000000-0005-0000-0000-0000F05D0000}"/>
    <cellStyle name="Heading 3 3 3 2 4 2 3 6" xfId="24080" xr:uid="{00000000-0005-0000-0000-0000F15D0000}"/>
    <cellStyle name="Heading 3 3 3 2 4 2 3 7" xfId="24081" xr:uid="{00000000-0005-0000-0000-0000F25D0000}"/>
    <cellStyle name="Heading 3 3 3 2 4 2 4" xfId="24082" xr:uid="{00000000-0005-0000-0000-0000F35D0000}"/>
    <cellStyle name="Heading 3 3 3 2 4 2 4 2" xfId="24083" xr:uid="{00000000-0005-0000-0000-0000F45D0000}"/>
    <cellStyle name="Heading 3 3 3 2 4 2 4 2 2" xfId="24084" xr:uid="{00000000-0005-0000-0000-0000F55D0000}"/>
    <cellStyle name="Heading 3 3 3 2 4 2 4 3" xfId="24085" xr:uid="{00000000-0005-0000-0000-0000F65D0000}"/>
    <cellStyle name="Heading 3 3 3 2 4 2 4 3 2" xfId="24086" xr:uid="{00000000-0005-0000-0000-0000F75D0000}"/>
    <cellStyle name="Heading 3 3 3 2 4 2 4 4" xfId="24087" xr:uid="{00000000-0005-0000-0000-0000F85D0000}"/>
    <cellStyle name="Heading 3 3 3 2 4 2 4 5" xfId="24088" xr:uid="{00000000-0005-0000-0000-0000F95D0000}"/>
    <cellStyle name="Heading 3 3 3 2 4 2 4 6" xfId="24089" xr:uid="{00000000-0005-0000-0000-0000FA5D0000}"/>
    <cellStyle name="Heading 3 3 3 2 4 2 5" xfId="24090" xr:uid="{00000000-0005-0000-0000-0000FB5D0000}"/>
    <cellStyle name="Heading 3 3 3 2 4 2 5 2" xfId="24091" xr:uid="{00000000-0005-0000-0000-0000FC5D0000}"/>
    <cellStyle name="Heading 3 3 3 2 4 3" xfId="24092" xr:uid="{00000000-0005-0000-0000-0000FD5D0000}"/>
    <cellStyle name="Heading 3 3 3 2 4 3 2" xfId="24093" xr:uid="{00000000-0005-0000-0000-0000FE5D0000}"/>
    <cellStyle name="Heading 3 3 3 2 4 3 2 2" xfId="24094" xr:uid="{00000000-0005-0000-0000-0000FF5D0000}"/>
    <cellStyle name="Heading 3 3 3 2 4 3 3" xfId="24095" xr:uid="{00000000-0005-0000-0000-0000005E0000}"/>
    <cellStyle name="Heading 3 3 3 2 4 3 3 2" xfId="24096" xr:uid="{00000000-0005-0000-0000-0000015E0000}"/>
    <cellStyle name="Heading 3 3 3 2 4 3 4" xfId="24097" xr:uid="{00000000-0005-0000-0000-0000025E0000}"/>
    <cellStyle name="Heading 3 3 3 2 4 3 4 2" xfId="24098" xr:uid="{00000000-0005-0000-0000-0000035E0000}"/>
    <cellStyle name="Heading 3 3 3 2 4 3 5" xfId="24099" xr:uid="{00000000-0005-0000-0000-0000045E0000}"/>
    <cellStyle name="Heading 3 3 3 2 4 3 6" xfId="24100" xr:uid="{00000000-0005-0000-0000-0000055E0000}"/>
    <cellStyle name="Heading 3 3 3 2 4 3 7" xfId="24101" xr:uid="{00000000-0005-0000-0000-0000065E0000}"/>
    <cellStyle name="Heading 3 3 3 2 4 4" xfId="24102" xr:uid="{00000000-0005-0000-0000-0000075E0000}"/>
    <cellStyle name="Heading 3 3 3 2 4 4 2" xfId="24103" xr:uid="{00000000-0005-0000-0000-0000085E0000}"/>
    <cellStyle name="Heading 3 3 3 2 4 4 2 2" xfId="24104" xr:uid="{00000000-0005-0000-0000-0000095E0000}"/>
    <cellStyle name="Heading 3 3 3 2 4 4 3" xfId="24105" xr:uid="{00000000-0005-0000-0000-00000A5E0000}"/>
    <cellStyle name="Heading 3 3 3 2 4 4 3 2" xfId="24106" xr:uid="{00000000-0005-0000-0000-00000B5E0000}"/>
    <cellStyle name="Heading 3 3 3 2 4 4 4" xfId="24107" xr:uid="{00000000-0005-0000-0000-00000C5E0000}"/>
    <cellStyle name="Heading 3 3 3 2 4 4 4 2" xfId="24108" xr:uid="{00000000-0005-0000-0000-00000D5E0000}"/>
    <cellStyle name="Heading 3 3 3 2 4 4 5" xfId="24109" xr:uid="{00000000-0005-0000-0000-00000E5E0000}"/>
    <cellStyle name="Heading 3 3 3 2 4 4 6" xfId="24110" xr:uid="{00000000-0005-0000-0000-00000F5E0000}"/>
    <cellStyle name="Heading 3 3 3 2 4 4 7" xfId="24111" xr:uid="{00000000-0005-0000-0000-0000105E0000}"/>
    <cellStyle name="Heading 3 3 3 2 4 5" xfId="24112" xr:uid="{00000000-0005-0000-0000-0000115E0000}"/>
    <cellStyle name="Heading 3 3 3 2 4 5 2" xfId="24113" xr:uid="{00000000-0005-0000-0000-0000125E0000}"/>
    <cellStyle name="Heading 3 3 3 2 4 5 2 2" xfId="24114" xr:uid="{00000000-0005-0000-0000-0000135E0000}"/>
    <cellStyle name="Heading 3 3 3 2 4 5 3" xfId="24115" xr:uid="{00000000-0005-0000-0000-0000145E0000}"/>
    <cellStyle name="Heading 3 3 3 2 4 5 3 2" xfId="24116" xr:uid="{00000000-0005-0000-0000-0000155E0000}"/>
    <cellStyle name="Heading 3 3 3 2 4 5 4" xfId="24117" xr:uid="{00000000-0005-0000-0000-0000165E0000}"/>
    <cellStyle name="Heading 3 3 3 2 4 5 5" xfId="24118" xr:uid="{00000000-0005-0000-0000-0000175E0000}"/>
    <cellStyle name="Heading 3 3 3 2 4 5 6" xfId="24119" xr:uid="{00000000-0005-0000-0000-0000185E0000}"/>
    <cellStyle name="Heading 3 3 3 2 4 6" xfId="24120" xr:uid="{00000000-0005-0000-0000-0000195E0000}"/>
    <cellStyle name="Heading 3 3 3 2 4 6 2" xfId="24121" xr:uid="{00000000-0005-0000-0000-00001A5E0000}"/>
    <cellStyle name="Heading 3 3 3 2 5" xfId="24122" xr:uid="{00000000-0005-0000-0000-00001B5E0000}"/>
    <cellStyle name="Heading 3 3 3 2 5 2" xfId="24123" xr:uid="{00000000-0005-0000-0000-00001C5E0000}"/>
    <cellStyle name="Heading 3 3 3 2 5 2 2" xfId="24124" xr:uid="{00000000-0005-0000-0000-00001D5E0000}"/>
    <cellStyle name="Heading 3 3 3 2 5 2 2 2" xfId="24125" xr:uid="{00000000-0005-0000-0000-00001E5E0000}"/>
    <cellStyle name="Heading 3 3 3 2 5 2 2 2 2" xfId="24126" xr:uid="{00000000-0005-0000-0000-00001F5E0000}"/>
    <cellStyle name="Heading 3 3 3 2 5 2 2 3" xfId="24127" xr:uid="{00000000-0005-0000-0000-0000205E0000}"/>
    <cellStyle name="Heading 3 3 3 2 5 2 2 3 2" xfId="24128" xr:uid="{00000000-0005-0000-0000-0000215E0000}"/>
    <cellStyle name="Heading 3 3 3 2 5 2 2 4" xfId="24129" xr:uid="{00000000-0005-0000-0000-0000225E0000}"/>
    <cellStyle name="Heading 3 3 3 2 5 2 2 4 2" xfId="24130" xr:uid="{00000000-0005-0000-0000-0000235E0000}"/>
    <cellStyle name="Heading 3 3 3 2 5 2 2 5" xfId="24131" xr:uid="{00000000-0005-0000-0000-0000245E0000}"/>
    <cellStyle name="Heading 3 3 3 2 5 2 2 6" xfId="24132" xr:uid="{00000000-0005-0000-0000-0000255E0000}"/>
    <cellStyle name="Heading 3 3 3 2 5 2 2 7" xfId="24133" xr:uid="{00000000-0005-0000-0000-0000265E0000}"/>
    <cellStyle name="Heading 3 3 3 2 5 2 3" xfId="24134" xr:uid="{00000000-0005-0000-0000-0000275E0000}"/>
    <cellStyle name="Heading 3 3 3 2 5 2 3 2" xfId="24135" xr:uid="{00000000-0005-0000-0000-0000285E0000}"/>
    <cellStyle name="Heading 3 3 3 2 5 2 3 2 2" xfId="24136" xr:uid="{00000000-0005-0000-0000-0000295E0000}"/>
    <cellStyle name="Heading 3 3 3 2 5 2 3 3" xfId="24137" xr:uid="{00000000-0005-0000-0000-00002A5E0000}"/>
    <cellStyle name="Heading 3 3 3 2 5 2 3 3 2" xfId="24138" xr:uid="{00000000-0005-0000-0000-00002B5E0000}"/>
    <cellStyle name="Heading 3 3 3 2 5 2 3 4" xfId="24139" xr:uid="{00000000-0005-0000-0000-00002C5E0000}"/>
    <cellStyle name="Heading 3 3 3 2 5 2 3 4 2" xfId="24140" xr:uid="{00000000-0005-0000-0000-00002D5E0000}"/>
    <cellStyle name="Heading 3 3 3 2 5 2 3 5" xfId="24141" xr:uid="{00000000-0005-0000-0000-00002E5E0000}"/>
    <cellStyle name="Heading 3 3 3 2 5 2 3 6" xfId="24142" xr:uid="{00000000-0005-0000-0000-00002F5E0000}"/>
    <cellStyle name="Heading 3 3 3 2 5 2 3 7" xfId="24143" xr:uid="{00000000-0005-0000-0000-0000305E0000}"/>
    <cellStyle name="Heading 3 3 3 2 5 2 4" xfId="24144" xr:uid="{00000000-0005-0000-0000-0000315E0000}"/>
    <cellStyle name="Heading 3 3 3 2 5 2 4 2" xfId="24145" xr:uid="{00000000-0005-0000-0000-0000325E0000}"/>
    <cellStyle name="Heading 3 3 3 2 5 2 4 2 2" xfId="24146" xr:uid="{00000000-0005-0000-0000-0000335E0000}"/>
    <cellStyle name="Heading 3 3 3 2 5 2 4 3" xfId="24147" xr:uid="{00000000-0005-0000-0000-0000345E0000}"/>
    <cellStyle name="Heading 3 3 3 2 5 2 4 3 2" xfId="24148" xr:uid="{00000000-0005-0000-0000-0000355E0000}"/>
    <cellStyle name="Heading 3 3 3 2 5 2 4 4" xfId="24149" xr:uid="{00000000-0005-0000-0000-0000365E0000}"/>
    <cellStyle name="Heading 3 3 3 2 5 2 4 5" xfId="24150" xr:uid="{00000000-0005-0000-0000-0000375E0000}"/>
    <cellStyle name="Heading 3 3 3 2 5 2 4 6" xfId="24151" xr:uid="{00000000-0005-0000-0000-0000385E0000}"/>
    <cellStyle name="Heading 3 3 3 2 5 2 5" xfId="24152" xr:uid="{00000000-0005-0000-0000-0000395E0000}"/>
    <cellStyle name="Heading 3 3 3 2 5 2 5 2" xfId="24153" xr:uid="{00000000-0005-0000-0000-00003A5E0000}"/>
    <cellStyle name="Heading 3 3 3 2 5 3" xfId="24154" xr:uid="{00000000-0005-0000-0000-00003B5E0000}"/>
    <cellStyle name="Heading 3 3 3 2 5 3 2" xfId="24155" xr:uid="{00000000-0005-0000-0000-00003C5E0000}"/>
    <cellStyle name="Heading 3 3 3 2 5 3 2 2" xfId="24156" xr:uid="{00000000-0005-0000-0000-00003D5E0000}"/>
    <cellStyle name="Heading 3 3 3 2 5 3 3" xfId="24157" xr:uid="{00000000-0005-0000-0000-00003E5E0000}"/>
    <cellStyle name="Heading 3 3 3 2 5 3 3 2" xfId="24158" xr:uid="{00000000-0005-0000-0000-00003F5E0000}"/>
    <cellStyle name="Heading 3 3 3 2 5 3 4" xfId="24159" xr:uid="{00000000-0005-0000-0000-0000405E0000}"/>
    <cellStyle name="Heading 3 3 3 2 5 3 4 2" xfId="24160" xr:uid="{00000000-0005-0000-0000-0000415E0000}"/>
    <cellStyle name="Heading 3 3 3 2 5 3 5" xfId="24161" xr:uid="{00000000-0005-0000-0000-0000425E0000}"/>
    <cellStyle name="Heading 3 3 3 2 5 3 6" xfId="24162" xr:uid="{00000000-0005-0000-0000-0000435E0000}"/>
    <cellStyle name="Heading 3 3 3 2 5 3 7" xfId="24163" xr:uid="{00000000-0005-0000-0000-0000445E0000}"/>
    <cellStyle name="Heading 3 3 3 2 5 4" xfId="24164" xr:uid="{00000000-0005-0000-0000-0000455E0000}"/>
    <cellStyle name="Heading 3 3 3 2 5 4 2" xfId="24165" xr:uid="{00000000-0005-0000-0000-0000465E0000}"/>
    <cellStyle name="Heading 3 3 3 2 5 4 2 2" xfId="24166" xr:uid="{00000000-0005-0000-0000-0000475E0000}"/>
    <cellStyle name="Heading 3 3 3 2 5 4 3" xfId="24167" xr:uid="{00000000-0005-0000-0000-0000485E0000}"/>
    <cellStyle name="Heading 3 3 3 2 5 4 3 2" xfId="24168" xr:uid="{00000000-0005-0000-0000-0000495E0000}"/>
    <cellStyle name="Heading 3 3 3 2 5 4 4" xfId="24169" xr:uid="{00000000-0005-0000-0000-00004A5E0000}"/>
    <cellStyle name="Heading 3 3 3 2 5 4 4 2" xfId="24170" xr:uid="{00000000-0005-0000-0000-00004B5E0000}"/>
    <cellStyle name="Heading 3 3 3 2 5 4 5" xfId="24171" xr:uid="{00000000-0005-0000-0000-00004C5E0000}"/>
    <cellStyle name="Heading 3 3 3 2 5 4 6" xfId="24172" xr:uid="{00000000-0005-0000-0000-00004D5E0000}"/>
    <cellStyle name="Heading 3 3 3 2 5 4 7" xfId="24173" xr:uid="{00000000-0005-0000-0000-00004E5E0000}"/>
    <cellStyle name="Heading 3 3 3 2 5 5" xfId="24174" xr:uid="{00000000-0005-0000-0000-00004F5E0000}"/>
    <cellStyle name="Heading 3 3 3 2 5 5 2" xfId="24175" xr:uid="{00000000-0005-0000-0000-0000505E0000}"/>
    <cellStyle name="Heading 3 3 3 2 5 5 2 2" xfId="24176" xr:uid="{00000000-0005-0000-0000-0000515E0000}"/>
    <cellStyle name="Heading 3 3 3 2 5 5 3" xfId="24177" xr:uid="{00000000-0005-0000-0000-0000525E0000}"/>
    <cellStyle name="Heading 3 3 3 2 5 5 3 2" xfId="24178" xr:uid="{00000000-0005-0000-0000-0000535E0000}"/>
    <cellStyle name="Heading 3 3 3 2 5 5 4" xfId="24179" xr:uid="{00000000-0005-0000-0000-0000545E0000}"/>
    <cellStyle name="Heading 3 3 3 2 5 5 5" xfId="24180" xr:uid="{00000000-0005-0000-0000-0000555E0000}"/>
    <cellStyle name="Heading 3 3 3 2 5 5 6" xfId="24181" xr:uid="{00000000-0005-0000-0000-0000565E0000}"/>
    <cellStyle name="Heading 3 3 3 2 5 6" xfId="24182" xr:uid="{00000000-0005-0000-0000-0000575E0000}"/>
    <cellStyle name="Heading 3 3 3 2 5 6 2" xfId="24183" xr:uid="{00000000-0005-0000-0000-0000585E0000}"/>
    <cellStyle name="Heading 3 3 3 2 6" xfId="24184" xr:uid="{00000000-0005-0000-0000-0000595E0000}"/>
    <cellStyle name="Heading 3 3 3 2 6 2" xfId="24185" xr:uid="{00000000-0005-0000-0000-00005A5E0000}"/>
    <cellStyle name="Heading 3 3 3 2 6 2 2" xfId="24186" xr:uid="{00000000-0005-0000-0000-00005B5E0000}"/>
    <cellStyle name="Heading 3 3 3 2 6 2 2 2" xfId="24187" xr:uid="{00000000-0005-0000-0000-00005C5E0000}"/>
    <cellStyle name="Heading 3 3 3 2 6 2 2 2 2" xfId="24188" xr:uid="{00000000-0005-0000-0000-00005D5E0000}"/>
    <cellStyle name="Heading 3 3 3 2 6 2 2 3" xfId="24189" xr:uid="{00000000-0005-0000-0000-00005E5E0000}"/>
    <cellStyle name="Heading 3 3 3 2 6 2 2 3 2" xfId="24190" xr:uid="{00000000-0005-0000-0000-00005F5E0000}"/>
    <cellStyle name="Heading 3 3 3 2 6 2 2 4" xfId="24191" xr:uid="{00000000-0005-0000-0000-0000605E0000}"/>
    <cellStyle name="Heading 3 3 3 2 6 2 2 4 2" xfId="24192" xr:uid="{00000000-0005-0000-0000-0000615E0000}"/>
    <cellStyle name="Heading 3 3 3 2 6 2 2 5" xfId="24193" xr:uid="{00000000-0005-0000-0000-0000625E0000}"/>
    <cellStyle name="Heading 3 3 3 2 6 2 2 6" xfId="24194" xr:uid="{00000000-0005-0000-0000-0000635E0000}"/>
    <cellStyle name="Heading 3 3 3 2 6 2 2 7" xfId="24195" xr:uid="{00000000-0005-0000-0000-0000645E0000}"/>
    <cellStyle name="Heading 3 3 3 2 6 2 3" xfId="24196" xr:uid="{00000000-0005-0000-0000-0000655E0000}"/>
    <cellStyle name="Heading 3 3 3 2 6 2 3 2" xfId="24197" xr:uid="{00000000-0005-0000-0000-0000665E0000}"/>
    <cellStyle name="Heading 3 3 3 2 6 2 3 2 2" xfId="24198" xr:uid="{00000000-0005-0000-0000-0000675E0000}"/>
    <cellStyle name="Heading 3 3 3 2 6 2 3 3" xfId="24199" xr:uid="{00000000-0005-0000-0000-0000685E0000}"/>
    <cellStyle name="Heading 3 3 3 2 6 2 3 3 2" xfId="24200" xr:uid="{00000000-0005-0000-0000-0000695E0000}"/>
    <cellStyle name="Heading 3 3 3 2 6 2 3 4" xfId="24201" xr:uid="{00000000-0005-0000-0000-00006A5E0000}"/>
    <cellStyle name="Heading 3 3 3 2 6 2 3 4 2" xfId="24202" xr:uid="{00000000-0005-0000-0000-00006B5E0000}"/>
    <cellStyle name="Heading 3 3 3 2 6 2 3 5" xfId="24203" xr:uid="{00000000-0005-0000-0000-00006C5E0000}"/>
    <cellStyle name="Heading 3 3 3 2 6 2 3 6" xfId="24204" xr:uid="{00000000-0005-0000-0000-00006D5E0000}"/>
    <cellStyle name="Heading 3 3 3 2 6 2 3 7" xfId="24205" xr:uid="{00000000-0005-0000-0000-00006E5E0000}"/>
    <cellStyle name="Heading 3 3 3 2 6 2 4" xfId="24206" xr:uid="{00000000-0005-0000-0000-00006F5E0000}"/>
    <cellStyle name="Heading 3 3 3 2 6 2 4 2" xfId="24207" xr:uid="{00000000-0005-0000-0000-0000705E0000}"/>
    <cellStyle name="Heading 3 3 3 2 6 2 4 2 2" xfId="24208" xr:uid="{00000000-0005-0000-0000-0000715E0000}"/>
    <cellStyle name="Heading 3 3 3 2 6 2 4 3" xfId="24209" xr:uid="{00000000-0005-0000-0000-0000725E0000}"/>
    <cellStyle name="Heading 3 3 3 2 6 2 4 3 2" xfId="24210" xr:uid="{00000000-0005-0000-0000-0000735E0000}"/>
    <cellStyle name="Heading 3 3 3 2 6 2 4 4" xfId="24211" xr:uid="{00000000-0005-0000-0000-0000745E0000}"/>
    <cellStyle name="Heading 3 3 3 2 6 2 4 5" xfId="24212" xr:uid="{00000000-0005-0000-0000-0000755E0000}"/>
    <cellStyle name="Heading 3 3 3 2 6 2 4 6" xfId="24213" xr:uid="{00000000-0005-0000-0000-0000765E0000}"/>
    <cellStyle name="Heading 3 3 3 2 6 2 5" xfId="24214" xr:uid="{00000000-0005-0000-0000-0000775E0000}"/>
    <cellStyle name="Heading 3 3 3 2 6 2 5 2" xfId="24215" xr:uid="{00000000-0005-0000-0000-0000785E0000}"/>
    <cellStyle name="Heading 3 3 3 2 6 3" xfId="24216" xr:uid="{00000000-0005-0000-0000-0000795E0000}"/>
    <cellStyle name="Heading 3 3 3 2 6 3 2" xfId="24217" xr:uid="{00000000-0005-0000-0000-00007A5E0000}"/>
    <cellStyle name="Heading 3 3 3 2 6 3 2 2" xfId="24218" xr:uid="{00000000-0005-0000-0000-00007B5E0000}"/>
    <cellStyle name="Heading 3 3 3 2 6 3 3" xfId="24219" xr:uid="{00000000-0005-0000-0000-00007C5E0000}"/>
    <cellStyle name="Heading 3 3 3 2 6 3 3 2" xfId="24220" xr:uid="{00000000-0005-0000-0000-00007D5E0000}"/>
    <cellStyle name="Heading 3 3 3 2 6 3 4" xfId="24221" xr:uid="{00000000-0005-0000-0000-00007E5E0000}"/>
    <cellStyle name="Heading 3 3 3 2 6 3 4 2" xfId="24222" xr:uid="{00000000-0005-0000-0000-00007F5E0000}"/>
    <cellStyle name="Heading 3 3 3 2 6 3 5" xfId="24223" xr:uid="{00000000-0005-0000-0000-0000805E0000}"/>
    <cellStyle name="Heading 3 3 3 2 6 3 6" xfId="24224" xr:uid="{00000000-0005-0000-0000-0000815E0000}"/>
    <cellStyle name="Heading 3 3 3 2 6 3 7" xfId="24225" xr:uid="{00000000-0005-0000-0000-0000825E0000}"/>
    <cellStyle name="Heading 3 3 3 2 6 4" xfId="24226" xr:uid="{00000000-0005-0000-0000-0000835E0000}"/>
    <cellStyle name="Heading 3 3 3 2 6 4 2" xfId="24227" xr:uid="{00000000-0005-0000-0000-0000845E0000}"/>
    <cellStyle name="Heading 3 3 3 2 6 4 2 2" xfId="24228" xr:uid="{00000000-0005-0000-0000-0000855E0000}"/>
    <cellStyle name="Heading 3 3 3 2 6 4 3" xfId="24229" xr:uid="{00000000-0005-0000-0000-0000865E0000}"/>
    <cellStyle name="Heading 3 3 3 2 6 4 3 2" xfId="24230" xr:uid="{00000000-0005-0000-0000-0000875E0000}"/>
    <cellStyle name="Heading 3 3 3 2 6 4 4" xfId="24231" xr:uid="{00000000-0005-0000-0000-0000885E0000}"/>
    <cellStyle name="Heading 3 3 3 2 6 4 4 2" xfId="24232" xr:uid="{00000000-0005-0000-0000-0000895E0000}"/>
    <cellStyle name="Heading 3 3 3 2 6 4 5" xfId="24233" xr:uid="{00000000-0005-0000-0000-00008A5E0000}"/>
    <cellStyle name="Heading 3 3 3 2 6 4 6" xfId="24234" xr:uid="{00000000-0005-0000-0000-00008B5E0000}"/>
    <cellStyle name="Heading 3 3 3 2 6 4 7" xfId="24235" xr:uid="{00000000-0005-0000-0000-00008C5E0000}"/>
    <cellStyle name="Heading 3 3 3 2 6 5" xfId="24236" xr:uid="{00000000-0005-0000-0000-00008D5E0000}"/>
    <cellStyle name="Heading 3 3 3 2 6 5 2" xfId="24237" xr:uid="{00000000-0005-0000-0000-00008E5E0000}"/>
    <cellStyle name="Heading 3 3 3 2 6 5 2 2" xfId="24238" xr:uid="{00000000-0005-0000-0000-00008F5E0000}"/>
    <cellStyle name="Heading 3 3 3 2 6 5 3" xfId="24239" xr:uid="{00000000-0005-0000-0000-0000905E0000}"/>
    <cellStyle name="Heading 3 3 3 2 6 5 3 2" xfId="24240" xr:uid="{00000000-0005-0000-0000-0000915E0000}"/>
    <cellStyle name="Heading 3 3 3 2 6 5 4" xfId="24241" xr:uid="{00000000-0005-0000-0000-0000925E0000}"/>
    <cellStyle name="Heading 3 3 3 2 6 5 5" xfId="24242" xr:uid="{00000000-0005-0000-0000-0000935E0000}"/>
    <cellStyle name="Heading 3 3 3 2 6 5 6" xfId="24243" xr:uid="{00000000-0005-0000-0000-0000945E0000}"/>
    <cellStyle name="Heading 3 3 3 2 6 6" xfId="24244" xr:uid="{00000000-0005-0000-0000-0000955E0000}"/>
    <cellStyle name="Heading 3 3 3 2 6 6 2" xfId="24245" xr:uid="{00000000-0005-0000-0000-0000965E0000}"/>
    <cellStyle name="Heading 3 3 3 2 7" xfId="24246" xr:uid="{00000000-0005-0000-0000-0000975E0000}"/>
    <cellStyle name="Heading 3 3 3 2 7 2" xfId="24247" xr:uid="{00000000-0005-0000-0000-0000985E0000}"/>
    <cellStyle name="Heading 3 3 3 2 7 2 2" xfId="24248" xr:uid="{00000000-0005-0000-0000-0000995E0000}"/>
    <cellStyle name="Heading 3 3 3 2 7 2 2 2" xfId="24249" xr:uid="{00000000-0005-0000-0000-00009A5E0000}"/>
    <cellStyle name="Heading 3 3 3 2 7 2 3" xfId="24250" xr:uid="{00000000-0005-0000-0000-00009B5E0000}"/>
    <cellStyle name="Heading 3 3 3 2 7 2 3 2" xfId="24251" xr:uid="{00000000-0005-0000-0000-00009C5E0000}"/>
    <cellStyle name="Heading 3 3 3 2 7 2 4" xfId="24252" xr:uid="{00000000-0005-0000-0000-00009D5E0000}"/>
    <cellStyle name="Heading 3 3 3 2 7 2 4 2" xfId="24253" xr:uid="{00000000-0005-0000-0000-00009E5E0000}"/>
    <cellStyle name="Heading 3 3 3 2 7 2 5" xfId="24254" xr:uid="{00000000-0005-0000-0000-00009F5E0000}"/>
    <cellStyle name="Heading 3 3 3 2 7 2 6" xfId="24255" xr:uid="{00000000-0005-0000-0000-0000A05E0000}"/>
    <cellStyle name="Heading 3 3 3 2 7 2 7" xfId="24256" xr:uid="{00000000-0005-0000-0000-0000A15E0000}"/>
    <cellStyle name="Heading 3 3 3 2 7 3" xfId="24257" xr:uid="{00000000-0005-0000-0000-0000A25E0000}"/>
    <cellStyle name="Heading 3 3 3 2 7 3 2" xfId="24258" xr:uid="{00000000-0005-0000-0000-0000A35E0000}"/>
    <cellStyle name="Heading 3 3 3 2 7 3 2 2" xfId="24259" xr:uid="{00000000-0005-0000-0000-0000A45E0000}"/>
    <cellStyle name="Heading 3 3 3 2 7 3 3" xfId="24260" xr:uid="{00000000-0005-0000-0000-0000A55E0000}"/>
    <cellStyle name="Heading 3 3 3 2 7 3 3 2" xfId="24261" xr:uid="{00000000-0005-0000-0000-0000A65E0000}"/>
    <cellStyle name="Heading 3 3 3 2 7 3 4" xfId="24262" xr:uid="{00000000-0005-0000-0000-0000A75E0000}"/>
    <cellStyle name="Heading 3 3 3 2 7 3 4 2" xfId="24263" xr:uid="{00000000-0005-0000-0000-0000A85E0000}"/>
    <cellStyle name="Heading 3 3 3 2 7 3 5" xfId="24264" xr:uid="{00000000-0005-0000-0000-0000A95E0000}"/>
    <cellStyle name="Heading 3 3 3 2 7 3 6" xfId="24265" xr:uid="{00000000-0005-0000-0000-0000AA5E0000}"/>
    <cellStyle name="Heading 3 3 3 2 7 3 7" xfId="24266" xr:uid="{00000000-0005-0000-0000-0000AB5E0000}"/>
    <cellStyle name="Heading 3 3 3 2 7 4" xfId="24267" xr:uid="{00000000-0005-0000-0000-0000AC5E0000}"/>
    <cellStyle name="Heading 3 3 3 2 7 4 2" xfId="24268" xr:uid="{00000000-0005-0000-0000-0000AD5E0000}"/>
    <cellStyle name="Heading 3 3 3 2 7 4 2 2" xfId="24269" xr:uid="{00000000-0005-0000-0000-0000AE5E0000}"/>
    <cellStyle name="Heading 3 3 3 2 7 4 3" xfId="24270" xr:uid="{00000000-0005-0000-0000-0000AF5E0000}"/>
    <cellStyle name="Heading 3 3 3 2 7 4 3 2" xfId="24271" xr:uid="{00000000-0005-0000-0000-0000B05E0000}"/>
    <cellStyle name="Heading 3 3 3 2 7 4 4" xfId="24272" xr:uid="{00000000-0005-0000-0000-0000B15E0000}"/>
    <cellStyle name="Heading 3 3 3 2 7 4 5" xfId="24273" xr:uid="{00000000-0005-0000-0000-0000B25E0000}"/>
    <cellStyle name="Heading 3 3 3 2 7 4 6" xfId="24274" xr:uid="{00000000-0005-0000-0000-0000B35E0000}"/>
    <cellStyle name="Heading 3 3 3 2 7 5" xfId="24275" xr:uid="{00000000-0005-0000-0000-0000B45E0000}"/>
    <cellStyle name="Heading 3 3 3 2 7 5 2" xfId="24276" xr:uid="{00000000-0005-0000-0000-0000B55E0000}"/>
    <cellStyle name="Heading 3 3 3 2 8" xfId="24277" xr:uid="{00000000-0005-0000-0000-0000B65E0000}"/>
    <cellStyle name="Heading 3 3 3 2 8 2" xfId="24278" xr:uid="{00000000-0005-0000-0000-0000B75E0000}"/>
    <cellStyle name="Heading 3 3 3 2 8 2 2" xfId="24279" xr:uid="{00000000-0005-0000-0000-0000B85E0000}"/>
    <cellStyle name="Heading 3 3 3 2 8 3" xfId="24280" xr:uid="{00000000-0005-0000-0000-0000B95E0000}"/>
    <cellStyle name="Heading 3 3 3 2 8 3 2" xfId="24281" xr:uid="{00000000-0005-0000-0000-0000BA5E0000}"/>
    <cellStyle name="Heading 3 3 3 2 8 4" xfId="24282" xr:uid="{00000000-0005-0000-0000-0000BB5E0000}"/>
    <cellStyle name="Heading 3 3 3 2 8 4 2" xfId="24283" xr:uid="{00000000-0005-0000-0000-0000BC5E0000}"/>
    <cellStyle name="Heading 3 3 3 2 8 5" xfId="24284" xr:uid="{00000000-0005-0000-0000-0000BD5E0000}"/>
    <cellStyle name="Heading 3 3 3 2 8 6" xfId="24285" xr:uid="{00000000-0005-0000-0000-0000BE5E0000}"/>
    <cellStyle name="Heading 3 3 3 2 8 7" xfId="24286" xr:uid="{00000000-0005-0000-0000-0000BF5E0000}"/>
    <cellStyle name="Heading 3 3 3 2 9" xfId="24287" xr:uid="{00000000-0005-0000-0000-0000C05E0000}"/>
    <cellStyle name="Heading 3 3 3 2 9 2" xfId="24288" xr:uid="{00000000-0005-0000-0000-0000C15E0000}"/>
    <cellStyle name="Heading 3 3 3 2 9 2 2" xfId="24289" xr:uid="{00000000-0005-0000-0000-0000C25E0000}"/>
    <cellStyle name="Heading 3 3 3 2 9 3" xfId="24290" xr:uid="{00000000-0005-0000-0000-0000C35E0000}"/>
    <cellStyle name="Heading 3 3 3 2 9 3 2" xfId="24291" xr:uid="{00000000-0005-0000-0000-0000C45E0000}"/>
    <cellStyle name="Heading 3 3 3 2 9 4" xfId="24292" xr:uid="{00000000-0005-0000-0000-0000C55E0000}"/>
    <cellStyle name="Heading 3 3 3 2 9 4 2" xfId="24293" xr:uid="{00000000-0005-0000-0000-0000C65E0000}"/>
    <cellStyle name="Heading 3 3 3 2 9 5" xfId="24294" xr:uid="{00000000-0005-0000-0000-0000C75E0000}"/>
    <cellStyle name="Heading 3 3 3 2 9 6" xfId="24295" xr:uid="{00000000-0005-0000-0000-0000C85E0000}"/>
    <cellStyle name="Heading 3 3 3 2 9 7" xfId="24296" xr:uid="{00000000-0005-0000-0000-0000C95E0000}"/>
    <cellStyle name="Heading 3 3 3 3" xfId="24297" xr:uid="{00000000-0005-0000-0000-0000CA5E0000}"/>
    <cellStyle name="Heading 3 3 3 3 10" xfId="24298" xr:uid="{00000000-0005-0000-0000-0000CB5E0000}"/>
    <cellStyle name="Heading 3 3 3 3 10 2" xfId="24299" xr:uid="{00000000-0005-0000-0000-0000CC5E0000}"/>
    <cellStyle name="Heading 3 3 3 3 10 2 2" xfId="24300" xr:uid="{00000000-0005-0000-0000-0000CD5E0000}"/>
    <cellStyle name="Heading 3 3 3 3 10 3" xfId="24301" xr:uid="{00000000-0005-0000-0000-0000CE5E0000}"/>
    <cellStyle name="Heading 3 3 3 3 10 3 2" xfId="24302" xr:uid="{00000000-0005-0000-0000-0000CF5E0000}"/>
    <cellStyle name="Heading 3 3 3 3 10 4" xfId="24303" xr:uid="{00000000-0005-0000-0000-0000D05E0000}"/>
    <cellStyle name="Heading 3 3 3 3 10 5" xfId="24304" xr:uid="{00000000-0005-0000-0000-0000D15E0000}"/>
    <cellStyle name="Heading 3 3 3 3 10 6" xfId="24305" xr:uid="{00000000-0005-0000-0000-0000D25E0000}"/>
    <cellStyle name="Heading 3 3 3 3 11" xfId="24306" xr:uid="{00000000-0005-0000-0000-0000D35E0000}"/>
    <cellStyle name="Heading 3 3 3 3 11 2" xfId="24307" xr:uid="{00000000-0005-0000-0000-0000D45E0000}"/>
    <cellStyle name="Heading 3 3 3 3 12" xfId="24308" xr:uid="{00000000-0005-0000-0000-0000D55E0000}"/>
    <cellStyle name="Heading 3 3 3 3 2" xfId="24309" xr:uid="{00000000-0005-0000-0000-0000D65E0000}"/>
    <cellStyle name="Heading 3 3 3 3 2 2" xfId="24310" xr:uid="{00000000-0005-0000-0000-0000D75E0000}"/>
    <cellStyle name="Heading 3 3 3 3 2 2 2" xfId="24311" xr:uid="{00000000-0005-0000-0000-0000D85E0000}"/>
    <cellStyle name="Heading 3 3 3 3 2 2 2 2" xfId="24312" xr:uid="{00000000-0005-0000-0000-0000D95E0000}"/>
    <cellStyle name="Heading 3 3 3 3 2 2 2 2 2" xfId="24313" xr:uid="{00000000-0005-0000-0000-0000DA5E0000}"/>
    <cellStyle name="Heading 3 3 3 3 2 2 2 3" xfId="24314" xr:uid="{00000000-0005-0000-0000-0000DB5E0000}"/>
    <cellStyle name="Heading 3 3 3 3 2 2 2 3 2" xfId="24315" xr:uid="{00000000-0005-0000-0000-0000DC5E0000}"/>
    <cellStyle name="Heading 3 3 3 3 2 2 2 4" xfId="24316" xr:uid="{00000000-0005-0000-0000-0000DD5E0000}"/>
    <cellStyle name="Heading 3 3 3 3 2 2 2 4 2" xfId="24317" xr:uid="{00000000-0005-0000-0000-0000DE5E0000}"/>
    <cellStyle name="Heading 3 3 3 3 2 2 2 5" xfId="24318" xr:uid="{00000000-0005-0000-0000-0000DF5E0000}"/>
    <cellStyle name="Heading 3 3 3 3 2 2 2 6" xfId="24319" xr:uid="{00000000-0005-0000-0000-0000E05E0000}"/>
    <cellStyle name="Heading 3 3 3 3 2 2 2 7" xfId="24320" xr:uid="{00000000-0005-0000-0000-0000E15E0000}"/>
    <cellStyle name="Heading 3 3 3 3 2 2 3" xfId="24321" xr:uid="{00000000-0005-0000-0000-0000E25E0000}"/>
    <cellStyle name="Heading 3 3 3 3 2 2 3 2" xfId="24322" xr:uid="{00000000-0005-0000-0000-0000E35E0000}"/>
    <cellStyle name="Heading 3 3 3 3 2 2 3 2 2" xfId="24323" xr:uid="{00000000-0005-0000-0000-0000E45E0000}"/>
    <cellStyle name="Heading 3 3 3 3 2 2 3 3" xfId="24324" xr:uid="{00000000-0005-0000-0000-0000E55E0000}"/>
    <cellStyle name="Heading 3 3 3 3 2 2 3 3 2" xfId="24325" xr:uid="{00000000-0005-0000-0000-0000E65E0000}"/>
    <cellStyle name="Heading 3 3 3 3 2 2 3 4" xfId="24326" xr:uid="{00000000-0005-0000-0000-0000E75E0000}"/>
    <cellStyle name="Heading 3 3 3 3 2 2 3 4 2" xfId="24327" xr:uid="{00000000-0005-0000-0000-0000E85E0000}"/>
    <cellStyle name="Heading 3 3 3 3 2 2 3 5" xfId="24328" xr:uid="{00000000-0005-0000-0000-0000E95E0000}"/>
    <cellStyle name="Heading 3 3 3 3 2 2 3 6" xfId="24329" xr:uid="{00000000-0005-0000-0000-0000EA5E0000}"/>
    <cellStyle name="Heading 3 3 3 3 2 2 3 7" xfId="24330" xr:uid="{00000000-0005-0000-0000-0000EB5E0000}"/>
    <cellStyle name="Heading 3 3 3 3 2 2 4" xfId="24331" xr:uid="{00000000-0005-0000-0000-0000EC5E0000}"/>
    <cellStyle name="Heading 3 3 3 3 2 2 4 2" xfId="24332" xr:uid="{00000000-0005-0000-0000-0000ED5E0000}"/>
    <cellStyle name="Heading 3 3 3 3 2 2 4 2 2" xfId="24333" xr:uid="{00000000-0005-0000-0000-0000EE5E0000}"/>
    <cellStyle name="Heading 3 3 3 3 2 2 4 3" xfId="24334" xr:uid="{00000000-0005-0000-0000-0000EF5E0000}"/>
    <cellStyle name="Heading 3 3 3 3 2 2 4 3 2" xfId="24335" xr:uid="{00000000-0005-0000-0000-0000F05E0000}"/>
    <cellStyle name="Heading 3 3 3 3 2 2 4 4" xfId="24336" xr:uid="{00000000-0005-0000-0000-0000F15E0000}"/>
    <cellStyle name="Heading 3 3 3 3 2 2 4 5" xfId="24337" xr:uid="{00000000-0005-0000-0000-0000F25E0000}"/>
    <cellStyle name="Heading 3 3 3 3 2 2 4 6" xfId="24338" xr:uid="{00000000-0005-0000-0000-0000F35E0000}"/>
    <cellStyle name="Heading 3 3 3 3 2 2 5" xfId="24339" xr:uid="{00000000-0005-0000-0000-0000F45E0000}"/>
    <cellStyle name="Heading 3 3 3 3 2 2 5 2" xfId="24340" xr:uid="{00000000-0005-0000-0000-0000F55E0000}"/>
    <cellStyle name="Heading 3 3 3 3 2 3" xfId="24341" xr:uid="{00000000-0005-0000-0000-0000F65E0000}"/>
    <cellStyle name="Heading 3 3 3 3 2 3 2" xfId="24342" xr:uid="{00000000-0005-0000-0000-0000F75E0000}"/>
    <cellStyle name="Heading 3 3 3 3 2 3 2 2" xfId="24343" xr:uid="{00000000-0005-0000-0000-0000F85E0000}"/>
    <cellStyle name="Heading 3 3 3 3 2 3 3" xfId="24344" xr:uid="{00000000-0005-0000-0000-0000F95E0000}"/>
    <cellStyle name="Heading 3 3 3 3 2 3 3 2" xfId="24345" xr:uid="{00000000-0005-0000-0000-0000FA5E0000}"/>
    <cellStyle name="Heading 3 3 3 3 2 3 4" xfId="24346" xr:uid="{00000000-0005-0000-0000-0000FB5E0000}"/>
    <cellStyle name="Heading 3 3 3 3 2 3 4 2" xfId="24347" xr:uid="{00000000-0005-0000-0000-0000FC5E0000}"/>
    <cellStyle name="Heading 3 3 3 3 2 3 5" xfId="24348" xr:uid="{00000000-0005-0000-0000-0000FD5E0000}"/>
    <cellStyle name="Heading 3 3 3 3 2 3 6" xfId="24349" xr:uid="{00000000-0005-0000-0000-0000FE5E0000}"/>
    <cellStyle name="Heading 3 3 3 3 2 3 7" xfId="24350" xr:uid="{00000000-0005-0000-0000-0000FF5E0000}"/>
    <cellStyle name="Heading 3 3 3 3 2 4" xfId="24351" xr:uid="{00000000-0005-0000-0000-0000005F0000}"/>
    <cellStyle name="Heading 3 3 3 3 2 4 2" xfId="24352" xr:uid="{00000000-0005-0000-0000-0000015F0000}"/>
    <cellStyle name="Heading 3 3 3 3 2 4 2 2" xfId="24353" xr:uid="{00000000-0005-0000-0000-0000025F0000}"/>
    <cellStyle name="Heading 3 3 3 3 2 4 3" xfId="24354" xr:uid="{00000000-0005-0000-0000-0000035F0000}"/>
    <cellStyle name="Heading 3 3 3 3 2 4 3 2" xfId="24355" xr:uid="{00000000-0005-0000-0000-0000045F0000}"/>
    <cellStyle name="Heading 3 3 3 3 2 4 4" xfId="24356" xr:uid="{00000000-0005-0000-0000-0000055F0000}"/>
    <cellStyle name="Heading 3 3 3 3 2 4 4 2" xfId="24357" xr:uid="{00000000-0005-0000-0000-0000065F0000}"/>
    <cellStyle name="Heading 3 3 3 3 2 4 5" xfId="24358" xr:uid="{00000000-0005-0000-0000-0000075F0000}"/>
    <cellStyle name="Heading 3 3 3 3 2 4 6" xfId="24359" xr:uid="{00000000-0005-0000-0000-0000085F0000}"/>
    <cellStyle name="Heading 3 3 3 3 2 4 7" xfId="24360" xr:uid="{00000000-0005-0000-0000-0000095F0000}"/>
    <cellStyle name="Heading 3 3 3 3 2 5" xfId="24361" xr:uid="{00000000-0005-0000-0000-00000A5F0000}"/>
    <cellStyle name="Heading 3 3 3 3 2 5 2" xfId="24362" xr:uid="{00000000-0005-0000-0000-00000B5F0000}"/>
    <cellStyle name="Heading 3 3 3 3 2 5 2 2" xfId="24363" xr:uid="{00000000-0005-0000-0000-00000C5F0000}"/>
    <cellStyle name="Heading 3 3 3 3 2 5 3" xfId="24364" xr:uid="{00000000-0005-0000-0000-00000D5F0000}"/>
    <cellStyle name="Heading 3 3 3 3 2 5 3 2" xfId="24365" xr:uid="{00000000-0005-0000-0000-00000E5F0000}"/>
    <cellStyle name="Heading 3 3 3 3 2 5 4" xfId="24366" xr:uid="{00000000-0005-0000-0000-00000F5F0000}"/>
    <cellStyle name="Heading 3 3 3 3 2 5 5" xfId="24367" xr:uid="{00000000-0005-0000-0000-0000105F0000}"/>
    <cellStyle name="Heading 3 3 3 3 2 5 6" xfId="24368" xr:uid="{00000000-0005-0000-0000-0000115F0000}"/>
    <cellStyle name="Heading 3 3 3 3 2 6" xfId="24369" xr:uid="{00000000-0005-0000-0000-0000125F0000}"/>
    <cellStyle name="Heading 3 3 3 3 2 6 2" xfId="24370" xr:uid="{00000000-0005-0000-0000-0000135F0000}"/>
    <cellStyle name="Heading 3 3 3 3 3" xfId="24371" xr:uid="{00000000-0005-0000-0000-0000145F0000}"/>
    <cellStyle name="Heading 3 3 3 3 3 2" xfId="24372" xr:uid="{00000000-0005-0000-0000-0000155F0000}"/>
    <cellStyle name="Heading 3 3 3 3 3 2 2" xfId="24373" xr:uid="{00000000-0005-0000-0000-0000165F0000}"/>
    <cellStyle name="Heading 3 3 3 3 3 2 2 2" xfId="24374" xr:uid="{00000000-0005-0000-0000-0000175F0000}"/>
    <cellStyle name="Heading 3 3 3 3 3 2 2 2 2" xfId="24375" xr:uid="{00000000-0005-0000-0000-0000185F0000}"/>
    <cellStyle name="Heading 3 3 3 3 3 2 2 3" xfId="24376" xr:uid="{00000000-0005-0000-0000-0000195F0000}"/>
    <cellStyle name="Heading 3 3 3 3 3 2 2 3 2" xfId="24377" xr:uid="{00000000-0005-0000-0000-00001A5F0000}"/>
    <cellStyle name="Heading 3 3 3 3 3 2 2 4" xfId="24378" xr:uid="{00000000-0005-0000-0000-00001B5F0000}"/>
    <cellStyle name="Heading 3 3 3 3 3 2 2 4 2" xfId="24379" xr:uid="{00000000-0005-0000-0000-00001C5F0000}"/>
    <cellStyle name="Heading 3 3 3 3 3 2 2 5" xfId="24380" xr:uid="{00000000-0005-0000-0000-00001D5F0000}"/>
    <cellStyle name="Heading 3 3 3 3 3 2 2 6" xfId="24381" xr:uid="{00000000-0005-0000-0000-00001E5F0000}"/>
    <cellStyle name="Heading 3 3 3 3 3 2 2 7" xfId="24382" xr:uid="{00000000-0005-0000-0000-00001F5F0000}"/>
    <cellStyle name="Heading 3 3 3 3 3 2 3" xfId="24383" xr:uid="{00000000-0005-0000-0000-0000205F0000}"/>
    <cellStyle name="Heading 3 3 3 3 3 2 3 2" xfId="24384" xr:uid="{00000000-0005-0000-0000-0000215F0000}"/>
    <cellStyle name="Heading 3 3 3 3 3 2 3 2 2" xfId="24385" xr:uid="{00000000-0005-0000-0000-0000225F0000}"/>
    <cellStyle name="Heading 3 3 3 3 3 2 3 3" xfId="24386" xr:uid="{00000000-0005-0000-0000-0000235F0000}"/>
    <cellStyle name="Heading 3 3 3 3 3 2 3 3 2" xfId="24387" xr:uid="{00000000-0005-0000-0000-0000245F0000}"/>
    <cellStyle name="Heading 3 3 3 3 3 2 3 4" xfId="24388" xr:uid="{00000000-0005-0000-0000-0000255F0000}"/>
    <cellStyle name="Heading 3 3 3 3 3 2 3 4 2" xfId="24389" xr:uid="{00000000-0005-0000-0000-0000265F0000}"/>
    <cellStyle name="Heading 3 3 3 3 3 2 3 5" xfId="24390" xr:uid="{00000000-0005-0000-0000-0000275F0000}"/>
    <cellStyle name="Heading 3 3 3 3 3 2 3 6" xfId="24391" xr:uid="{00000000-0005-0000-0000-0000285F0000}"/>
    <cellStyle name="Heading 3 3 3 3 3 2 3 7" xfId="24392" xr:uid="{00000000-0005-0000-0000-0000295F0000}"/>
    <cellStyle name="Heading 3 3 3 3 3 2 4" xfId="24393" xr:uid="{00000000-0005-0000-0000-00002A5F0000}"/>
    <cellStyle name="Heading 3 3 3 3 3 2 4 2" xfId="24394" xr:uid="{00000000-0005-0000-0000-00002B5F0000}"/>
    <cellStyle name="Heading 3 3 3 3 3 2 4 2 2" xfId="24395" xr:uid="{00000000-0005-0000-0000-00002C5F0000}"/>
    <cellStyle name="Heading 3 3 3 3 3 2 4 3" xfId="24396" xr:uid="{00000000-0005-0000-0000-00002D5F0000}"/>
    <cellStyle name="Heading 3 3 3 3 3 2 4 3 2" xfId="24397" xr:uid="{00000000-0005-0000-0000-00002E5F0000}"/>
    <cellStyle name="Heading 3 3 3 3 3 2 4 4" xfId="24398" xr:uid="{00000000-0005-0000-0000-00002F5F0000}"/>
    <cellStyle name="Heading 3 3 3 3 3 2 4 5" xfId="24399" xr:uid="{00000000-0005-0000-0000-0000305F0000}"/>
    <cellStyle name="Heading 3 3 3 3 3 2 4 6" xfId="24400" xr:uid="{00000000-0005-0000-0000-0000315F0000}"/>
    <cellStyle name="Heading 3 3 3 3 3 2 5" xfId="24401" xr:uid="{00000000-0005-0000-0000-0000325F0000}"/>
    <cellStyle name="Heading 3 3 3 3 3 2 5 2" xfId="24402" xr:uid="{00000000-0005-0000-0000-0000335F0000}"/>
    <cellStyle name="Heading 3 3 3 3 3 3" xfId="24403" xr:uid="{00000000-0005-0000-0000-0000345F0000}"/>
    <cellStyle name="Heading 3 3 3 3 3 3 2" xfId="24404" xr:uid="{00000000-0005-0000-0000-0000355F0000}"/>
    <cellStyle name="Heading 3 3 3 3 3 3 2 2" xfId="24405" xr:uid="{00000000-0005-0000-0000-0000365F0000}"/>
    <cellStyle name="Heading 3 3 3 3 3 3 3" xfId="24406" xr:uid="{00000000-0005-0000-0000-0000375F0000}"/>
    <cellStyle name="Heading 3 3 3 3 3 3 3 2" xfId="24407" xr:uid="{00000000-0005-0000-0000-0000385F0000}"/>
    <cellStyle name="Heading 3 3 3 3 3 3 4" xfId="24408" xr:uid="{00000000-0005-0000-0000-0000395F0000}"/>
    <cellStyle name="Heading 3 3 3 3 3 3 4 2" xfId="24409" xr:uid="{00000000-0005-0000-0000-00003A5F0000}"/>
    <cellStyle name="Heading 3 3 3 3 3 3 5" xfId="24410" xr:uid="{00000000-0005-0000-0000-00003B5F0000}"/>
    <cellStyle name="Heading 3 3 3 3 3 3 6" xfId="24411" xr:uid="{00000000-0005-0000-0000-00003C5F0000}"/>
    <cellStyle name="Heading 3 3 3 3 3 3 7" xfId="24412" xr:uid="{00000000-0005-0000-0000-00003D5F0000}"/>
    <cellStyle name="Heading 3 3 3 3 3 4" xfId="24413" xr:uid="{00000000-0005-0000-0000-00003E5F0000}"/>
    <cellStyle name="Heading 3 3 3 3 3 4 2" xfId="24414" xr:uid="{00000000-0005-0000-0000-00003F5F0000}"/>
    <cellStyle name="Heading 3 3 3 3 3 4 2 2" xfId="24415" xr:uid="{00000000-0005-0000-0000-0000405F0000}"/>
    <cellStyle name="Heading 3 3 3 3 3 4 3" xfId="24416" xr:uid="{00000000-0005-0000-0000-0000415F0000}"/>
    <cellStyle name="Heading 3 3 3 3 3 4 3 2" xfId="24417" xr:uid="{00000000-0005-0000-0000-0000425F0000}"/>
    <cellStyle name="Heading 3 3 3 3 3 4 4" xfId="24418" xr:uid="{00000000-0005-0000-0000-0000435F0000}"/>
    <cellStyle name="Heading 3 3 3 3 3 4 4 2" xfId="24419" xr:uid="{00000000-0005-0000-0000-0000445F0000}"/>
    <cellStyle name="Heading 3 3 3 3 3 4 5" xfId="24420" xr:uid="{00000000-0005-0000-0000-0000455F0000}"/>
    <cellStyle name="Heading 3 3 3 3 3 4 6" xfId="24421" xr:uid="{00000000-0005-0000-0000-0000465F0000}"/>
    <cellStyle name="Heading 3 3 3 3 3 4 7" xfId="24422" xr:uid="{00000000-0005-0000-0000-0000475F0000}"/>
    <cellStyle name="Heading 3 3 3 3 3 5" xfId="24423" xr:uid="{00000000-0005-0000-0000-0000485F0000}"/>
    <cellStyle name="Heading 3 3 3 3 3 5 2" xfId="24424" xr:uid="{00000000-0005-0000-0000-0000495F0000}"/>
    <cellStyle name="Heading 3 3 3 3 3 5 2 2" xfId="24425" xr:uid="{00000000-0005-0000-0000-00004A5F0000}"/>
    <cellStyle name="Heading 3 3 3 3 3 5 3" xfId="24426" xr:uid="{00000000-0005-0000-0000-00004B5F0000}"/>
    <cellStyle name="Heading 3 3 3 3 3 5 3 2" xfId="24427" xr:uid="{00000000-0005-0000-0000-00004C5F0000}"/>
    <cellStyle name="Heading 3 3 3 3 3 5 4" xfId="24428" xr:uid="{00000000-0005-0000-0000-00004D5F0000}"/>
    <cellStyle name="Heading 3 3 3 3 3 5 5" xfId="24429" xr:uid="{00000000-0005-0000-0000-00004E5F0000}"/>
    <cellStyle name="Heading 3 3 3 3 3 5 6" xfId="24430" xr:uid="{00000000-0005-0000-0000-00004F5F0000}"/>
    <cellStyle name="Heading 3 3 3 3 3 6" xfId="24431" xr:uid="{00000000-0005-0000-0000-0000505F0000}"/>
    <cellStyle name="Heading 3 3 3 3 3 6 2" xfId="24432" xr:uid="{00000000-0005-0000-0000-0000515F0000}"/>
    <cellStyle name="Heading 3 3 3 3 4" xfId="24433" xr:uid="{00000000-0005-0000-0000-0000525F0000}"/>
    <cellStyle name="Heading 3 3 3 3 4 2" xfId="24434" xr:uid="{00000000-0005-0000-0000-0000535F0000}"/>
    <cellStyle name="Heading 3 3 3 3 4 2 2" xfId="24435" xr:uid="{00000000-0005-0000-0000-0000545F0000}"/>
    <cellStyle name="Heading 3 3 3 3 4 2 2 2" xfId="24436" xr:uid="{00000000-0005-0000-0000-0000555F0000}"/>
    <cellStyle name="Heading 3 3 3 3 4 2 2 2 2" xfId="24437" xr:uid="{00000000-0005-0000-0000-0000565F0000}"/>
    <cellStyle name="Heading 3 3 3 3 4 2 2 3" xfId="24438" xr:uid="{00000000-0005-0000-0000-0000575F0000}"/>
    <cellStyle name="Heading 3 3 3 3 4 2 2 3 2" xfId="24439" xr:uid="{00000000-0005-0000-0000-0000585F0000}"/>
    <cellStyle name="Heading 3 3 3 3 4 2 2 4" xfId="24440" xr:uid="{00000000-0005-0000-0000-0000595F0000}"/>
    <cellStyle name="Heading 3 3 3 3 4 2 2 4 2" xfId="24441" xr:uid="{00000000-0005-0000-0000-00005A5F0000}"/>
    <cellStyle name="Heading 3 3 3 3 4 2 2 5" xfId="24442" xr:uid="{00000000-0005-0000-0000-00005B5F0000}"/>
    <cellStyle name="Heading 3 3 3 3 4 2 2 6" xfId="24443" xr:uid="{00000000-0005-0000-0000-00005C5F0000}"/>
    <cellStyle name="Heading 3 3 3 3 4 2 2 7" xfId="24444" xr:uid="{00000000-0005-0000-0000-00005D5F0000}"/>
    <cellStyle name="Heading 3 3 3 3 4 2 3" xfId="24445" xr:uid="{00000000-0005-0000-0000-00005E5F0000}"/>
    <cellStyle name="Heading 3 3 3 3 4 2 3 2" xfId="24446" xr:uid="{00000000-0005-0000-0000-00005F5F0000}"/>
    <cellStyle name="Heading 3 3 3 3 4 2 3 2 2" xfId="24447" xr:uid="{00000000-0005-0000-0000-0000605F0000}"/>
    <cellStyle name="Heading 3 3 3 3 4 2 3 3" xfId="24448" xr:uid="{00000000-0005-0000-0000-0000615F0000}"/>
    <cellStyle name="Heading 3 3 3 3 4 2 3 3 2" xfId="24449" xr:uid="{00000000-0005-0000-0000-0000625F0000}"/>
    <cellStyle name="Heading 3 3 3 3 4 2 3 4" xfId="24450" xr:uid="{00000000-0005-0000-0000-0000635F0000}"/>
    <cellStyle name="Heading 3 3 3 3 4 2 3 4 2" xfId="24451" xr:uid="{00000000-0005-0000-0000-0000645F0000}"/>
    <cellStyle name="Heading 3 3 3 3 4 2 3 5" xfId="24452" xr:uid="{00000000-0005-0000-0000-0000655F0000}"/>
    <cellStyle name="Heading 3 3 3 3 4 2 3 6" xfId="24453" xr:uid="{00000000-0005-0000-0000-0000665F0000}"/>
    <cellStyle name="Heading 3 3 3 3 4 2 3 7" xfId="24454" xr:uid="{00000000-0005-0000-0000-0000675F0000}"/>
    <cellStyle name="Heading 3 3 3 3 4 2 4" xfId="24455" xr:uid="{00000000-0005-0000-0000-0000685F0000}"/>
    <cellStyle name="Heading 3 3 3 3 4 2 4 2" xfId="24456" xr:uid="{00000000-0005-0000-0000-0000695F0000}"/>
    <cellStyle name="Heading 3 3 3 3 4 2 4 2 2" xfId="24457" xr:uid="{00000000-0005-0000-0000-00006A5F0000}"/>
    <cellStyle name="Heading 3 3 3 3 4 2 4 3" xfId="24458" xr:uid="{00000000-0005-0000-0000-00006B5F0000}"/>
    <cellStyle name="Heading 3 3 3 3 4 2 4 3 2" xfId="24459" xr:uid="{00000000-0005-0000-0000-00006C5F0000}"/>
    <cellStyle name="Heading 3 3 3 3 4 2 4 4" xfId="24460" xr:uid="{00000000-0005-0000-0000-00006D5F0000}"/>
    <cellStyle name="Heading 3 3 3 3 4 2 4 5" xfId="24461" xr:uid="{00000000-0005-0000-0000-00006E5F0000}"/>
    <cellStyle name="Heading 3 3 3 3 4 2 4 6" xfId="24462" xr:uid="{00000000-0005-0000-0000-00006F5F0000}"/>
    <cellStyle name="Heading 3 3 3 3 4 2 5" xfId="24463" xr:uid="{00000000-0005-0000-0000-0000705F0000}"/>
    <cellStyle name="Heading 3 3 3 3 4 2 5 2" xfId="24464" xr:uid="{00000000-0005-0000-0000-0000715F0000}"/>
    <cellStyle name="Heading 3 3 3 3 4 3" xfId="24465" xr:uid="{00000000-0005-0000-0000-0000725F0000}"/>
    <cellStyle name="Heading 3 3 3 3 4 3 2" xfId="24466" xr:uid="{00000000-0005-0000-0000-0000735F0000}"/>
    <cellStyle name="Heading 3 3 3 3 4 3 2 2" xfId="24467" xr:uid="{00000000-0005-0000-0000-0000745F0000}"/>
    <cellStyle name="Heading 3 3 3 3 4 3 3" xfId="24468" xr:uid="{00000000-0005-0000-0000-0000755F0000}"/>
    <cellStyle name="Heading 3 3 3 3 4 3 3 2" xfId="24469" xr:uid="{00000000-0005-0000-0000-0000765F0000}"/>
    <cellStyle name="Heading 3 3 3 3 4 3 4" xfId="24470" xr:uid="{00000000-0005-0000-0000-0000775F0000}"/>
    <cellStyle name="Heading 3 3 3 3 4 3 4 2" xfId="24471" xr:uid="{00000000-0005-0000-0000-0000785F0000}"/>
    <cellStyle name="Heading 3 3 3 3 4 3 5" xfId="24472" xr:uid="{00000000-0005-0000-0000-0000795F0000}"/>
    <cellStyle name="Heading 3 3 3 3 4 3 6" xfId="24473" xr:uid="{00000000-0005-0000-0000-00007A5F0000}"/>
    <cellStyle name="Heading 3 3 3 3 4 3 7" xfId="24474" xr:uid="{00000000-0005-0000-0000-00007B5F0000}"/>
    <cellStyle name="Heading 3 3 3 3 4 4" xfId="24475" xr:uid="{00000000-0005-0000-0000-00007C5F0000}"/>
    <cellStyle name="Heading 3 3 3 3 4 4 2" xfId="24476" xr:uid="{00000000-0005-0000-0000-00007D5F0000}"/>
    <cellStyle name="Heading 3 3 3 3 4 4 2 2" xfId="24477" xr:uid="{00000000-0005-0000-0000-00007E5F0000}"/>
    <cellStyle name="Heading 3 3 3 3 4 4 3" xfId="24478" xr:uid="{00000000-0005-0000-0000-00007F5F0000}"/>
    <cellStyle name="Heading 3 3 3 3 4 4 3 2" xfId="24479" xr:uid="{00000000-0005-0000-0000-0000805F0000}"/>
    <cellStyle name="Heading 3 3 3 3 4 4 4" xfId="24480" xr:uid="{00000000-0005-0000-0000-0000815F0000}"/>
    <cellStyle name="Heading 3 3 3 3 4 4 4 2" xfId="24481" xr:uid="{00000000-0005-0000-0000-0000825F0000}"/>
    <cellStyle name="Heading 3 3 3 3 4 4 5" xfId="24482" xr:uid="{00000000-0005-0000-0000-0000835F0000}"/>
    <cellStyle name="Heading 3 3 3 3 4 4 6" xfId="24483" xr:uid="{00000000-0005-0000-0000-0000845F0000}"/>
    <cellStyle name="Heading 3 3 3 3 4 4 7" xfId="24484" xr:uid="{00000000-0005-0000-0000-0000855F0000}"/>
    <cellStyle name="Heading 3 3 3 3 4 5" xfId="24485" xr:uid="{00000000-0005-0000-0000-0000865F0000}"/>
    <cellStyle name="Heading 3 3 3 3 4 5 2" xfId="24486" xr:uid="{00000000-0005-0000-0000-0000875F0000}"/>
    <cellStyle name="Heading 3 3 3 3 4 5 2 2" xfId="24487" xr:uid="{00000000-0005-0000-0000-0000885F0000}"/>
    <cellStyle name="Heading 3 3 3 3 4 5 3" xfId="24488" xr:uid="{00000000-0005-0000-0000-0000895F0000}"/>
    <cellStyle name="Heading 3 3 3 3 4 5 3 2" xfId="24489" xr:uid="{00000000-0005-0000-0000-00008A5F0000}"/>
    <cellStyle name="Heading 3 3 3 3 4 5 4" xfId="24490" xr:uid="{00000000-0005-0000-0000-00008B5F0000}"/>
    <cellStyle name="Heading 3 3 3 3 4 5 5" xfId="24491" xr:uid="{00000000-0005-0000-0000-00008C5F0000}"/>
    <cellStyle name="Heading 3 3 3 3 4 5 6" xfId="24492" xr:uid="{00000000-0005-0000-0000-00008D5F0000}"/>
    <cellStyle name="Heading 3 3 3 3 4 6" xfId="24493" xr:uid="{00000000-0005-0000-0000-00008E5F0000}"/>
    <cellStyle name="Heading 3 3 3 3 4 6 2" xfId="24494" xr:uid="{00000000-0005-0000-0000-00008F5F0000}"/>
    <cellStyle name="Heading 3 3 3 3 5" xfId="24495" xr:uid="{00000000-0005-0000-0000-0000905F0000}"/>
    <cellStyle name="Heading 3 3 3 3 5 2" xfId="24496" xr:uid="{00000000-0005-0000-0000-0000915F0000}"/>
    <cellStyle name="Heading 3 3 3 3 5 2 2" xfId="24497" xr:uid="{00000000-0005-0000-0000-0000925F0000}"/>
    <cellStyle name="Heading 3 3 3 3 5 2 2 2" xfId="24498" xr:uid="{00000000-0005-0000-0000-0000935F0000}"/>
    <cellStyle name="Heading 3 3 3 3 5 2 2 2 2" xfId="24499" xr:uid="{00000000-0005-0000-0000-0000945F0000}"/>
    <cellStyle name="Heading 3 3 3 3 5 2 2 3" xfId="24500" xr:uid="{00000000-0005-0000-0000-0000955F0000}"/>
    <cellStyle name="Heading 3 3 3 3 5 2 2 3 2" xfId="24501" xr:uid="{00000000-0005-0000-0000-0000965F0000}"/>
    <cellStyle name="Heading 3 3 3 3 5 2 2 4" xfId="24502" xr:uid="{00000000-0005-0000-0000-0000975F0000}"/>
    <cellStyle name="Heading 3 3 3 3 5 2 2 4 2" xfId="24503" xr:uid="{00000000-0005-0000-0000-0000985F0000}"/>
    <cellStyle name="Heading 3 3 3 3 5 2 2 5" xfId="24504" xr:uid="{00000000-0005-0000-0000-0000995F0000}"/>
    <cellStyle name="Heading 3 3 3 3 5 2 2 6" xfId="24505" xr:uid="{00000000-0005-0000-0000-00009A5F0000}"/>
    <cellStyle name="Heading 3 3 3 3 5 2 2 7" xfId="24506" xr:uid="{00000000-0005-0000-0000-00009B5F0000}"/>
    <cellStyle name="Heading 3 3 3 3 5 2 3" xfId="24507" xr:uid="{00000000-0005-0000-0000-00009C5F0000}"/>
    <cellStyle name="Heading 3 3 3 3 5 2 3 2" xfId="24508" xr:uid="{00000000-0005-0000-0000-00009D5F0000}"/>
    <cellStyle name="Heading 3 3 3 3 5 2 3 2 2" xfId="24509" xr:uid="{00000000-0005-0000-0000-00009E5F0000}"/>
    <cellStyle name="Heading 3 3 3 3 5 2 3 3" xfId="24510" xr:uid="{00000000-0005-0000-0000-00009F5F0000}"/>
    <cellStyle name="Heading 3 3 3 3 5 2 3 3 2" xfId="24511" xr:uid="{00000000-0005-0000-0000-0000A05F0000}"/>
    <cellStyle name="Heading 3 3 3 3 5 2 3 4" xfId="24512" xr:uid="{00000000-0005-0000-0000-0000A15F0000}"/>
    <cellStyle name="Heading 3 3 3 3 5 2 3 4 2" xfId="24513" xr:uid="{00000000-0005-0000-0000-0000A25F0000}"/>
    <cellStyle name="Heading 3 3 3 3 5 2 3 5" xfId="24514" xr:uid="{00000000-0005-0000-0000-0000A35F0000}"/>
    <cellStyle name="Heading 3 3 3 3 5 2 3 6" xfId="24515" xr:uid="{00000000-0005-0000-0000-0000A45F0000}"/>
    <cellStyle name="Heading 3 3 3 3 5 2 3 7" xfId="24516" xr:uid="{00000000-0005-0000-0000-0000A55F0000}"/>
    <cellStyle name="Heading 3 3 3 3 5 2 4" xfId="24517" xr:uid="{00000000-0005-0000-0000-0000A65F0000}"/>
    <cellStyle name="Heading 3 3 3 3 5 2 4 2" xfId="24518" xr:uid="{00000000-0005-0000-0000-0000A75F0000}"/>
    <cellStyle name="Heading 3 3 3 3 5 2 4 2 2" xfId="24519" xr:uid="{00000000-0005-0000-0000-0000A85F0000}"/>
    <cellStyle name="Heading 3 3 3 3 5 2 4 3" xfId="24520" xr:uid="{00000000-0005-0000-0000-0000A95F0000}"/>
    <cellStyle name="Heading 3 3 3 3 5 2 4 3 2" xfId="24521" xr:uid="{00000000-0005-0000-0000-0000AA5F0000}"/>
    <cellStyle name="Heading 3 3 3 3 5 2 4 4" xfId="24522" xr:uid="{00000000-0005-0000-0000-0000AB5F0000}"/>
    <cellStyle name="Heading 3 3 3 3 5 2 4 5" xfId="24523" xr:uid="{00000000-0005-0000-0000-0000AC5F0000}"/>
    <cellStyle name="Heading 3 3 3 3 5 2 4 6" xfId="24524" xr:uid="{00000000-0005-0000-0000-0000AD5F0000}"/>
    <cellStyle name="Heading 3 3 3 3 5 2 5" xfId="24525" xr:uid="{00000000-0005-0000-0000-0000AE5F0000}"/>
    <cellStyle name="Heading 3 3 3 3 5 2 5 2" xfId="24526" xr:uid="{00000000-0005-0000-0000-0000AF5F0000}"/>
    <cellStyle name="Heading 3 3 3 3 5 3" xfId="24527" xr:uid="{00000000-0005-0000-0000-0000B05F0000}"/>
    <cellStyle name="Heading 3 3 3 3 5 3 2" xfId="24528" xr:uid="{00000000-0005-0000-0000-0000B15F0000}"/>
    <cellStyle name="Heading 3 3 3 3 5 3 2 2" xfId="24529" xr:uid="{00000000-0005-0000-0000-0000B25F0000}"/>
    <cellStyle name="Heading 3 3 3 3 5 3 3" xfId="24530" xr:uid="{00000000-0005-0000-0000-0000B35F0000}"/>
    <cellStyle name="Heading 3 3 3 3 5 3 3 2" xfId="24531" xr:uid="{00000000-0005-0000-0000-0000B45F0000}"/>
    <cellStyle name="Heading 3 3 3 3 5 3 4" xfId="24532" xr:uid="{00000000-0005-0000-0000-0000B55F0000}"/>
    <cellStyle name="Heading 3 3 3 3 5 3 4 2" xfId="24533" xr:uid="{00000000-0005-0000-0000-0000B65F0000}"/>
    <cellStyle name="Heading 3 3 3 3 5 3 5" xfId="24534" xr:uid="{00000000-0005-0000-0000-0000B75F0000}"/>
    <cellStyle name="Heading 3 3 3 3 5 3 6" xfId="24535" xr:uid="{00000000-0005-0000-0000-0000B85F0000}"/>
    <cellStyle name="Heading 3 3 3 3 5 3 7" xfId="24536" xr:uid="{00000000-0005-0000-0000-0000B95F0000}"/>
    <cellStyle name="Heading 3 3 3 3 5 4" xfId="24537" xr:uid="{00000000-0005-0000-0000-0000BA5F0000}"/>
    <cellStyle name="Heading 3 3 3 3 5 4 2" xfId="24538" xr:uid="{00000000-0005-0000-0000-0000BB5F0000}"/>
    <cellStyle name="Heading 3 3 3 3 5 4 2 2" xfId="24539" xr:uid="{00000000-0005-0000-0000-0000BC5F0000}"/>
    <cellStyle name="Heading 3 3 3 3 5 4 3" xfId="24540" xr:uid="{00000000-0005-0000-0000-0000BD5F0000}"/>
    <cellStyle name="Heading 3 3 3 3 5 4 3 2" xfId="24541" xr:uid="{00000000-0005-0000-0000-0000BE5F0000}"/>
    <cellStyle name="Heading 3 3 3 3 5 4 4" xfId="24542" xr:uid="{00000000-0005-0000-0000-0000BF5F0000}"/>
    <cellStyle name="Heading 3 3 3 3 5 4 4 2" xfId="24543" xr:uid="{00000000-0005-0000-0000-0000C05F0000}"/>
    <cellStyle name="Heading 3 3 3 3 5 4 5" xfId="24544" xr:uid="{00000000-0005-0000-0000-0000C15F0000}"/>
    <cellStyle name="Heading 3 3 3 3 5 4 6" xfId="24545" xr:uid="{00000000-0005-0000-0000-0000C25F0000}"/>
    <cellStyle name="Heading 3 3 3 3 5 4 7" xfId="24546" xr:uid="{00000000-0005-0000-0000-0000C35F0000}"/>
    <cellStyle name="Heading 3 3 3 3 5 5" xfId="24547" xr:uid="{00000000-0005-0000-0000-0000C45F0000}"/>
    <cellStyle name="Heading 3 3 3 3 5 5 2" xfId="24548" xr:uid="{00000000-0005-0000-0000-0000C55F0000}"/>
    <cellStyle name="Heading 3 3 3 3 5 5 2 2" xfId="24549" xr:uid="{00000000-0005-0000-0000-0000C65F0000}"/>
    <cellStyle name="Heading 3 3 3 3 5 5 3" xfId="24550" xr:uid="{00000000-0005-0000-0000-0000C75F0000}"/>
    <cellStyle name="Heading 3 3 3 3 5 5 3 2" xfId="24551" xr:uid="{00000000-0005-0000-0000-0000C85F0000}"/>
    <cellStyle name="Heading 3 3 3 3 5 5 4" xfId="24552" xr:uid="{00000000-0005-0000-0000-0000C95F0000}"/>
    <cellStyle name="Heading 3 3 3 3 5 5 5" xfId="24553" xr:uid="{00000000-0005-0000-0000-0000CA5F0000}"/>
    <cellStyle name="Heading 3 3 3 3 5 5 6" xfId="24554" xr:uid="{00000000-0005-0000-0000-0000CB5F0000}"/>
    <cellStyle name="Heading 3 3 3 3 5 6" xfId="24555" xr:uid="{00000000-0005-0000-0000-0000CC5F0000}"/>
    <cellStyle name="Heading 3 3 3 3 5 6 2" xfId="24556" xr:uid="{00000000-0005-0000-0000-0000CD5F0000}"/>
    <cellStyle name="Heading 3 3 3 3 6" xfId="24557" xr:uid="{00000000-0005-0000-0000-0000CE5F0000}"/>
    <cellStyle name="Heading 3 3 3 3 6 2" xfId="24558" xr:uid="{00000000-0005-0000-0000-0000CF5F0000}"/>
    <cellStyle name="Heading 3 3 3 3 6 2 2" xfId="24559" xr:uid="{00000000-0005-0000-0000-0000D05F0000}"/>
    <cellStyle name="Heading 3 3 3 3 6 2 2 2" xfId="24560" xr:uid="{00000000-0005-0000-0000-0000D15F0000}"/>
    <cellStyle name="Heading 3 3 3 3 6 2 2 2 2" xfId="24561" xr:uid="{00000000-0005-0000-0000-0000D25F0000}"/>
    <cellStyle name="Heading 3 3 3 3 6 2 2 3" xfId="24562" xr:uid="{00000000-0005-0000-0000-0000D35F0000}"/>
    <cellStyle name="Heading 3 3 3 3 6 2 2 3 2" xfId="24563" xr:uid="{00000000-0005-0000-0000-0000D45F0000}"/>
    <cellStyle name="Heading 3 3 3 3 6 2 2 4" xfId="24564" xr:uid="{00000000-0005-0000-0000-0000D55F0000}"/>
    <cellStyle name="Heading 3 3 3 3 6 2 2 4 2" xfId="24565" xr:uid="{00000000-0005-0000-0000-0000D65F0000}"/>
    <cellStyle name="Heading 3 3 3 3 6 2 2 5" xfId="24566" xr:uid="{00000000-0005-0000-0000-0000D75F0000}"/>
    <cellStyle name="Heading 3 3 3 3 6 2 2 6" xfId="24567" xr:uid="{00000000-0005-0000-0000-0000D85F0000}"/>
    <cellStyle name="Heading 3 3 3 3 6 2 2 7" xfId="24568" xr:uid="{00000000-0005-0000-0000-0000D95F0000}"/>
    <cellStyle name="Heading 3 3 3 3 6 2 3" xfId="24569" xr:uid="{00000000-0005-0000-0000-0000DA5F0000}"/>
    <cellStyle name="Heading 3 3 3 3 6 2 3 2" xfId="24570" xr:uid="{00000000-0005-0000-0000-0000DB5F0000}"/>
    <cellStyle name="Heading 3 3 3 3 6 2 3 2 2" xfId="24571" xr:uid="{00000000-0005-0000-0000-0000DC5F0000}"/>
    <cellStyle name="Heading 3 3 3 3 6 2 3 3" xfId="24572" xr:uid="{00000000-0005-0000-0000-0000DD5F0000}"/>
    <cellStyle name="Heading 3 3 3 3 6 2 3 3 2" xfId="24573" xr:uid="{00000000-0005-0000-0000-0000DE5F0000}"/>
    <cellStyle name="Heading 3 3 3 3 6 2 3 4" xfId="24574" xr:uid="{00000000-0005-0000-0000-0000DF5F0000}"/>
    <cellStyle name="Heading 3 3 3 3 6 2 3 4 2" xfId="24575" xr:uid="{00000000-0005-0000-0000-0000E05F0000}"/>
    <cellStyle name="Heading 3 3 3 3 6 2 3 5" xfId="24576" xr:uid="{00000000-0005-0000-0000-0000E15F0000}"/>
    <cellStyle name="Heading 3 3 3 3 6 2 3 6" xfId="24577" xr:uid="{00000000-0005-0000-0000-0000E25F0000}"/>
    <cellStyle name="Heading 3 3 3 3 6 2 3 7" xfId="24578" xr:uid="{00000000-0005-0000-0000-0000E35F0000}"/>
    <cellStyle name="Heading 3 3 3 3 6 2 4" xfId="24579" xr:uid="{00000000-0005-0000-0000-0000E45F0000}"/>
    <cellStyle name="Heading 3 3 3 3 6 2 4 2" xfId="24580" xr:uid="{00000000-0005-0000-0000-0000E55F0000}"/>
    <cellStyle name="Heading 3 3 3 3 6 2 4 2 2" xfId="24581" xr:uid="{00000000-0005-0000-0000-0000E65F0000}"/>
    <cellStyle name="Heading 3 3 3 3 6 2 4 3" xfId="24582" xr:uid="{00000000-0005-0000-0000-0000E75F0000}"/>
    <cellStyle name="Heading 3 3 3 3 6 2 4 3 2" xfId="24583" xr:uid="{00000000-0005-0000-0000-0000E85F0000}"/>
    <cellStyle name="Heading 3 3 3 3 6 2 4 4" xfId="24584" xr:uid="{00000000-0005-0000-0000-0000E95F0000}"/>
    <cellStyle name="Heading 3 3 3 3 6 2 4 5" xfId="24585" xr:uid="{00000000-0005-0000-0000-0000EA5F0000}"/>
    <cellStyle name="Heading 3 3 3 3 6 2 4 6" xfId="24586" xr:uid="{00000000-0005-0000-0000-0000EB5F0000}"/>
    <cellStyle name="Heading 3 3 3 3 6 2 5" xfId="24587" xr:uid="{00000000-0005-0000-0000-0000EC5F0000}"/>
    <cellStyle name="Heading 3 3 3 3 6 2 5 2" xfId="24588" xr:uid="{00000000-0005-0000-0000-0000ED5F0000}"/>
    <cellStyle name="Heading 3 3 3 3 6 3" xfId="24589" xr:uid="{00000000-0005-0000-0000-0000EE5F0000}"/>
    <cellStyle name="Heading 3 3 3 3 6 3 2" xfId="24590" xr:uid="{00000000-0005-0000-0000-0000EF5F0000}"/>
    <cellStyle name="Heading 3 3 3 3 6 3 2 2" xfId="24591" xr:uid="{00000000-0005-0000-0000-0000F05F0000}"/>
    <cellStyle name="Heading 3 3 3 3 6 3 3" xfId="24592" xr:uid="{00000000-0005-0000-0000-0000F15F0000}"/>
    <cellStyle name="Heading 3 3 3 3 6 3 3 2" xfId="24593" xr:uid="{00000000-0005-0000-0000-0000F25F0000}"/>
    <cellStyle name="Heading 3 3 3 3 6 3 4" xfId="24594" xr:uid="{00000000-0005-0000-0000-0000F35F0000}"/>
    <cellStyle name="Heading 3 3 3 3 6 3 4 2" xfId="24595" xr:uid="{00000000-0005-0000-0000-0000F45F0000}"/>
    <cellStyle name="Heading 3 3 3 3 6 3 5" xfId="24596" xr:uid="{00000000-0005-0000-0000-0000F55F0000}"/>
    <cellStyle name="Heading 3 3 3 3 6 3 6" xfId="24597" xr:uid="{00000000-0005-0000-0000-0000F65F0000}"/>
    <cellStyle name="Heading 3 3 3 3 6 3 7" xfId="24598" xr:uid="{00000000-0005-0000-0000-0000F75F0000}"/>
    <cellStyle name="Heading 3 3 3 3 6 4" xfId="24599" xr:uid="{00000000-0005-0000-0000-0000F85F0000}"/>
    <cellStyle name="Heading 3 3 3 3 6 4 2" xfId="24600" xr:uid="{00000000-0005-0000-0000-0000F95F0000}"/>
    <cellStyle name="Heading 3 3 3 3 6 4 2 2" xfId="24601" xr:uid="{00000000-0005-0000-0000-0000FA5F0000}"/>
    <cellStyle name="Heading 3 3 3 3 6 4 3" xfId="24602" xr:uid="{00000000-0005-0000-0000-0000FB5F0000}"/>
    <cellStyle name="Heading 3 3 3 3 6 4 3 2" xfId="24603" xr:uid="{00000000-0005-0000-0000-0000FC5F0000}"/>
    <cellStyle name="Heading 3 3 3 3 6 4 4" xfId="24604" xr:uid="{00000000-0005-0000-0000-0000FD5F0000}"/>
    <cellStyle name="Heading 3 3 3 3 6 4 4 2" xfId="24605" xr:uid="{00000000-0005-0000-0000-0000FE5F0000}"/>
    <cellStyle name="Heading 3 3 3 3 6 4 5" xfId="24606" xr:uid="{00000000-0005-0000-0000-0000FF5F0000}"/>
    <cellStyle name="Heading 3 3 3 3 6 4 6" xfId="24607" xr:uid="{00000000-0005-0000-0000-000000600000}"/>
    <cellStyle name="Heading 3 3 3 3 6 4 7" xfId="24608" xr:uid="{00000000-0005-0000-0000-000001600000}"/>
    <cellStyle name="Heading 3 3 3 3 6 5" xfId="24609" xr:uid="{00000000-0005-0000-0000-000002600000}"/>
    <cellStyle name="Heading 3 3 3 3 6 5 2" xfId="24610" xr:uid="{00000000-0005-0000-0000-000003600000}"/>
    <cellStyle name="Heading 3 3 3 3 6 5 2 2" xfId="24611" xr:uid="{00000000-0005-0000-0000-000004600000}"/>
    <cellStyle name="Heading 3 3 3 3 6 5 3" xfId="24612" xr:uid="{00000000-0005-0000-0000-000005600000}"/>
    <cellStyle name="Heading 3 3 3 3 6 5 3 2" xfId="24613" xr:uid="{00000000-0005-0000-0000-000006600000}"/>
    <cellStyle name="Heading 3 3 3 3 6 5 4" xfId="24614" xr:uid="{00000000-0005-0000-0000-000007600000}"/>
    <cellStyle name="Heading 3 3 3 3 6 5 5" xfId="24615" xr:uid="{00000000-0005-0000-0000-000008600000}"/>
    <cellStyle name="Heading 3 3 3 3 6 5 6" xfId="24616" xr:uid="{00000000-0005-0000-0000-000009600000}"/>
    <cellStyle name="Heading 3 3 3 3 6 6" xfId="24617" xr:uid="{00000000-0005-0000-0000-00000A600000}"/>
    <cellStyle name="Heading 3 3 3 3 6 6 2" xfId="24618" xr:uid="{00000000-0005-0000-0000-00000B600000}"/>
    <cellStyle name="Heading 3 3 3 3 7" xfId="24619" xr:uid="{00000000-0005-0000-0000-00000C600000}"/>
    <cellStyle name="Heading 3 3 3 3 7 2" xfId="24620" xr:uid="{00000000-0005-0000-0000-00000D600000}"/>
    <cellStyle name="Heading 3 3 3 3 7 2 2" xfId="24621" xr:uid="{00000000-0005-0000-0000-00000E600000}"/>
    <cellStyle name="Heading 3 3 3 3 7 2 2 2" xfId="24622" xr:uid="{00000000-0005-0000-0000-00000F600000}"/>
    <cellStyle name="Heading 3 3 3 3 7 2 3" xfId="24623" xr:uid="{00000000-0005-0000-0000-000010600000}"/>
    <cellStyle name="Heading 3 3 3 3 7 2 3 2" xfId="24624" xr:uid="{00000000-0005-0000-0000-000011600000}"/>
    <cellStyle name="Heading 3 3 3 3 7 2 4" xfId="24625" xr:uid="{00000000-0005-0000-0000-000012600000}"/>
    <cellStyle name="Heading 3 3 3 3 7 2 4 2" xfId="24626" xr:uid="{00000000-0005-0000-0000-000013600000}"/>
    <cellStyle name="Heading 3 3 3 3 7 2 5" xfId="24627" xr:uid="{00000000-0005-0000-0000-000014600000}"/>
    <cellStyle name="Heading 3 3 3 3 7 2 6" xfId="24628" xr:uid="{00000000-0005-0000-0000-000015600000}"/>
    <cellStyle name="Heading 3 3 3 3 7 2 7" xfId="24629" xr:uid="{00000000-0005-0000-0000-000016600000}"/>
    <cellStyle name="Heading 3 3 3 3 7 3" xfId="24630" xr:uid="{00000000-0005-0000-0000-000017600000}"/>
    <cellStyle name="Heading 3 3 3 3 7 3 2" xfId="24631" xr:uid="{00000000-0005-0000-0000-000018600000}"/>
    <cellStyle name="Heading 3 3 3 3 7 3 2 2" xfId="24632" xr:uid="{00000000-0005-0000-0000-000019600000}"/>
    <cellStyle name="Heading 3 3 3 3 7 3 3" xfId="24633" xr:uid="{00000000-0005-0000-0000-00001A600000}"/>
    <cellStyle name="Heading 3 3 3 3 7 3 3 2" xfId="24634" xr:uid="{00000000-0005-0000-0000-00001B600000}"/>
    <cellStyle name="Heading 3 3 3 3 7 3 4" xfId="24635" xr:uid="{00000000-0005-0000-0000-00001C600000}"/>
    <cellStyle name="Heading 3 3 3 3 7 3 4 2" xfId="24636" xr:uid="{00000000-0005-0000-0000-00001D600000}"/>
    <cellStyle name="Heading 3 3 3 3 7 3 5" xfId="24637" xr:uid="{00000000-0005-0000-0000-00001E600000}"/>
    <cellStyle name="Heading 3 3 3 3 7 3 6" xfId="24638" xr:uid="{00000000-0005-0000-0000-00001F600000}"/>
    <cellStyle name="Heading 3 3 3 3 7 3 7" xfId="24639" xr:uid="{00000000-0005-0000-0000-000020600000}"/>
    <cellStyle name="Heading 3 3 3 3 7 4" xfId="24640" xr:uid="{00000000-0005-0000-0000-000021600000}"/>
    <cellStyle name="Heading 3 3 3 3 7 4 2" xfId="24641" xr:uid="{00000000-0005-0000-0000-000022600000}"/>
    <cellStyle name="Heading 3 3 3 3 7 4 2 2" xfId="24642" xr:uid="{00000000-0005-0000-0000-000023600000}"/>
    <cellStyle name="Heading 3 3 3 3 7 4 3" xfId="24643" xr:uid="{00000000-0005-0000-0000-000024600000}"/>
    <cellStyle name="Heading 3 3 3 3 7 4 3 2" xfId="24644" xr:uid="{00000000-0005-0000-0000-000025600000}"/>
    <cellStyle name="Heading 3 3 3 3 7 4 4" xfId="24645" xr:uid="{00000000-0005-0000-0000-000026600000}"/>
    <cellStyle name="Heading 3 3 3 3 7 4 5" xfId="24646" xr:uid="{00000000-0005-0000-0000-000027600000}"/>
    <cellStyle name="Heading 3 3 3 3 7 4 6" xfId="24647" xr:uid="{00000000-0005-0000-0000-000028600000}"/>
    <cellStyle name="Heading 3 3 3 3 7 5" xfId="24648" xr:uid="{00000000-0005-0000-0000-000029600000}"/>
    <cellStyle name="Heading 3 3 3 3 7 5 2" xfId="24649" xr:uid="{00000000-0005-0000-0000-00002A600000}"/>
    <cellStyle name="Heading 3 3 3 3 8" xfId="24650" xr:uid="{00000000-0005-0000-0000-00002B600000}"/>
    <cellStyle name="Heading 3 3 3 3 8 2" xfId="24651" xr:uid="{00000000-0005-0000-0000-00002C600000}"/>
    <cellStyle name="Heading 3 3 3 3 8 2 2" xfId="24652" xr:uid="{00000000-0005-0000-0000-00002D600000}"/>
    <cellStyle name="Heading 3 3 3 3 8 3" xfId="24653" xr:uid="{00000000-0005-0000-0000-00002E600000}"/>
    <cellStyle name="Heading 3 3 3 3 8 3 2" xfId="24654" xr:uid="{00000000-0005-0000-0000-00002F600000}"/>
    <cellStyle name="Heading 3 3 3 3 8 4" xfId="24655" xr:uid="{00000000-0005-0000-0000-000030600000}"/>
    <cellStyle name="Heading 3 3 3 3 8 4 2" xfId="24656" xr:uid="{00000000-0005-0000-0000-000031600000}"/>
    <cellStyle name="Heading 3 3 3 3 8 5" xfId="24657" xr:uid="{00000000-0005-0000-0000-000032600000}"/>
    <cellStyle name="Heading 3 3 3 3 8 6" xfId="24658" xr:uid="{00000000-0005-0000-0000-000033600000}"/>
    <cellStyle name="Heading 3 3 3 3 8 7" xfId="24659" xr:uid="{00000000-0005-0000-0000-000034600000}"/>
    <cellStyle name="Heading 3 3 3 3 9" xfId="24660" xr:uid="{00000000-0005-0000-0000-000035600000}"/>
    <cellStyle name="Heading 3 3 3 3 9 2" xfId="24661" xr:uid="{00000000-0005-0000-0000-000036600000}"/>
    <cellStyle name="Heading 3 3 3 3 9 2 2" xfId="24662" xr:uid="{00000000-0005-0000-0000-000037600000}"/>
    <cellStyle name="Heading 3 3 3 3 9 3" xfId="24663" xr:uid="{00000000-0005-0000-0000-000038600000}"/>
    <cellStyle name="Heading 3 3 3 3 9 3 2" xfId="24664" xr:uid="{00000000-0005-0000-0000-000039600000}"/>
    <cellStyle name="Heading 3 3 3 3 9 4" xfId="24665" xr:uid="{00000000-0005-0000-0000-00003A600000}"/>
    <cellStyle name="Heading 3 3 3 3 9 4 2" xfId="24666" xr:uid="{00000000-0005-0000-0000-00003B600000}"/>
    <cellStyle name="Heading 3 3 3 3 9 5" xfId="24667" xr:uid="{00000000-0005-0000-0000-00003C600000}"/>
    <cellStyle name="Heading 3 3 3 3 9 6" xfId="24668" xr:uid="{00000000-0005-0000-0000-00003D600000}"/>
    <cellStyle name="Heading 3 3 3 3 9 7" xfId="24669" xr:uid="{00000000-0005-0000-0000-00003E600000}"/>
    <cellStyle name="Heading 3 3 3 4" xfId="24670" xr:uid="{00000000-0005-0000-0000-00003F600000}"/>
    <cellStyle name="Heading 3 3 3 4 10" xfId="24671" xr:uid="{00000000-0005-0000-0000-000040600000}"/>
    <cellStyle name="Heading 3 3 3 4 10 2" xfId="24672" xr:uid="{00000000-0005-0000-0000-000041600000}"/>
    <cellStyle name="Heading 3 3 3 4 10 2 2" xfId="24673" xr:uid="{00000000-0005-0000-0000-000042600000}"/>
    <cellStyle name="Heading 3 3 3 4 10 3" xfId="24674" xr:uid="{00000000-0005-0000-0000-000043600000}"/>
    <cellStyle name="Heading 3 3 3 4 10 3 2" xfId="24675" xr:uid="{00000000-0005-0000-0000-000044600000}"/>
    <cellStyle name="Heading 3 3 3 4 10 4" xfId="24676" xr:uid="{00000000-0005-0000-0000-000045600000}"/>
    <cellStyle name="Heading 3 3 3 4 10 5" xfId="24677" xr:uid="{00000000-0005-0000-0000-000046600000}"/>
    <cellStyle name="Heading 3 3 3 4 10 6" xfId="24678" xr:uid="{00000000-0005-0000-0000-000047600000}"/>
    <cellStyle name="Heading 3 3 3 4 11" xfId="24679" xr:uid="{00000000-0005-0000-0000-000048600000}"/>
    <cellStyle name="Heading 3 3 3 4 11 2" xfId="24680" xr:uid="{00000000-0005-0000-0000-000049600000}"/>
    <cellStyle name="Heading 3 3 3 4 2" xfId="24681" xr:uid="{00000000-0005-0000-0000-00004A600000}"/>
    <cellStyle name="Heading 3 3 3 4 2 2" xfId="24682" xr:uid="{00000000-0005-0000-0000-00004B600000}"/>
    <cellStyle name="Heading 3 3 3 4 2 2 2" xfId="24683" xr:uid="{00000000-0005-0000-0000-00004C600000}"/>
    <cellStyle name="Heading 3 3 3 4 2 2 2 2" xfId="24684" xr:uid="{00000000-0005-0000-0000-00004D600000}"/>
    <cellStyle name="Heading 3 3 3 4 2 2 2 2 2" xfId="24685" xr:uid="{00000000-0005-0000-0000-00004E600000}"/>
    <cellStyle name="Heading 3 3 3 4 2 2 2 3" xfId="24686" xr:uid="{00000000-0005-0000-0000-00004F600000}"/>
    <cellStyle name="Heading 3 3 3 4 2 2 2 3 2" xfId="24687" xr:uid="{00000000-0005-0000-0000-000050600000}"/>
    <cellStyle name="Heading 3 3 3 4 2 2 2 4" xfId="24688" xr:uid="{00000000-0005-0000-0000-000051600000}"/>
    <cellStyle name="Heading 3 3 3 4 2 2 2 4 2" xfId="24689" xr:uid="{00000000-0005-0000-0000-000052600000}"/>
    <cellStyle name="Heading 3 3 3 4 2 2 2 5" xfId="24690" xr:uid="{00000000-0005-0000-0000-000053600000}"/>
    <cellStyle name="Heading 3 3 3 4 2 2 2 6" xfId="24691" xr:uid="{00000000-0005-0000-0000-000054600000}"/>
    <cellStyle name="Heading 3 3 3 4 2 2 2 7" xfId="24692" xr:uid="{00000000-0005-0000-0000-000055600000}"/>
    <cellStyle name="Heading 3 3 3 4 2 2 3" xfId="24693" xr:uid="{00000000-0005-0000-0000-000056600000}"/>
    <cellStyle name="Heading 3 3 3 4 2 2 3 2" xfId="24694" xr:uid="{00000000-0005-0000-0000-000057600000}"/>
    <cellStyle name="Heading 3 3 3 4 2 2 3 2 2" xfId="24695" xr:uid="{00000000-0005-0000-0000-000058600000}"/>
    <cellStyle name="Heading 3 3 3 4 2 2 3 3" xfId="24696" xr:uid="{00000000-0005-0000-0000-000059600000}"/>
    <cellStyle name="Heading 3 3 3 4 2 2 3 3 2" xfId="24697" xr:uid="{00000000-0005-0000-0000-00005A600000}"/>
    <cellStyle name="Heading 3 3 3 4 2 2 3 4" xfId="24698" xr:uid="{00000000-0005-0000-0000-00005B600000}"/>
    <cellStyle name="Heading 3 3 3 4 2 2 3 4 2" xfId="24699" xr:uid="{00000000-0005-0000-0000-00005C600000}"/>
    <cellStyle name="Heading 3 3 3 4 2 2 3 5" xfId="24700" xr:uid="{00000000-0005-0000-0000-00005D600000}"/>
    <cellStyle name="Heading 3 3 3 4 2 2 3 6" xfId="24701" xr:uid="{00000000-0005-0000-0000-00005E600000}"/>
    <cellStyle name="Heading 3 3 3 4 2 2 3 7" xfId="24702" xr:uid="{00000000-0005-0000-0000-00005F600000}"/>
    <cellStyle name="Heading 3 3 3 4 2 2 4" xfId="24703" xr:uid="{00000000-0005-0000-0000-000060600000}"/>
    <cellStyle name="Heading 3 3 3 4 2 2 4 2" xfId="24704" xr:uid="{00000000-0005-0000-0000-000061600000}"/>
    <cellStyle name="Heading 3 3 3 4 2 2 4 2 2" xfId="24705" xr:uid="{00000000-0005-0000-0000-000062600000}"/>
    <cellStyle name="Heading 3 3 3 4 2 2 4 3" xfId="24706" xr:uid="{00000000-0005-0000-0000-000063600000}"/>
    <cellStyle name="Heading 3 3 3 4 2 2 4 3 2" xfId="24707" xr:uid="{00000000-0005-0000-0000-000064600000}"/>
    <cellStyle name="Heading 3 3 3 4 2 2 4 4" xfId="24708" xr:uid="{00000000-0005-0000-0000-000065600000}"/>
    <cellStyle name="Heading 3 3 3 4 2 2 4 5" xfId="24709" xr:uid="{00000000-0005-0000-0000-000066600000}"/>
    <cellStyle name="Heading 3 3 3 4 2 2 4 6" xfId="24710" xr:uid="{00000000-0005-0000-0000-000067600000}"/>
    <cellStyle name="Heading 3 3 3 4 2 2 5" xfId="24711" xr:uid="{00000000-0005-0000-0000-000068600000}"/>
    <cellStyle name="Heading 3 3 3 4 2 2 5 2" xfId="24712" xr:uid="{00000000-0005-0000-0000-000069600000}"/>
    <cellStyle name="Heading 3 3 3 4 2 3" xfId="24713" xr:uid="{00000000-0005-0000-0000-00006A600000}"/>
    <cellStyle name="Heading 3 3 3 4 2 3 2" xfId="24714" xr:uid="{00000000-0005-0000-0000-00006B600000}"/>
    <cellStyle name="Heading 3 3 3 4 2 3 2 2" xfId="24715" xr:uid="{00000000-0005-0000-0000-00006C600000}"/>
    <cellStyle name="Heading 3 3 3 4 2 3 3" xfId="24716" xr:uid="{00000000-0005-0000-0000-00006D600000}"/>
    <cellStyle name="Heading 3 3 3 4 2 3 3 2" xfId="24717" xr:uid="{00000000-0005-0000-0000-00006E600000}"/>
    <cellStyle name="Heading 3 3 3 4 2 3 4" xfId="24718" xr:uid="{00000000-0005-0000-0000-00006F600000}"/>
    <cellStyle name="Heading 3 3 3 4 2 3 4 2" xfId="24719" xr:uid="{00000000-0005-0000-0000-000070600000}"/>
    <cellStyle name="Heading 3 3 3 4 2 3 5" xfId="24720" xr:uid="{00000000-0005-0000-0000-000071600000}"/>
    <cellStyle name="Heading 3 3 3 4 2 3 6" xfId="24721" xr:uid="{00000000-0005-0000-0000-000072600000}"/>
    <cellStyle name="Heading 3 3 3 4 2 3 7" xfId="24722" xr:uid="{00000000-0005-0000-0000-000073600000}"/>
    <cellStyle name="Heading 3 3 3 4 2 4" xfId="24723" xr:uid="{00000000-0005-0000-0000-000074600000}"/>
    <cellStyle name="Heading 3 3 3 4 2 4 2" xfId="24724" xr:uid="{00000000-0005-0000-0000-000075600000}"/>
    <cellStyle name="Heading 3 3 3 4 2 4 2 2" xfId="24725" xr:uid="{00000000-0005-0000-0000-000076600000}"/>
    <cellStyle name="Heading 3 3 3 4 2 4 3" xfId="24726" xr:uid="{00000000-0005-0000-0000-000077600000}"/>
    <cellStyle name="Heading 3 3 3 4 2 4 3 2" xfId="24727" xr:uid="{00000000-0005-0000-0000-000078600000}"/>
    <cellStyle name="Heading 3 3 3 4 2 4 4" xfId="24728" xr:uid="{00000000-0005-0000-0000-000079600000}"/>
    <cellStyle name="Heading 3 3 3 4 2 4 4 2" xfId="24729" xr:uid="{00000000-0005-0000-0000-00007A600000}"/>
    <cellStyle name="Heading 3 3 3 4 2 4 5" xfId="24730" xr:uid="{00000000-0005-0000-0000-00007B600000}"/>
    <cellStyle name="Heading 3 3 3 4 2 4 6" xfId="24731" xr:uid="{00000000-0005-0000-0000-00007C600000}"/>
    <cellStyle name="Heading 3 3 3 4 2 4 7" xfId="24732" xr:uid="{00000000-0005-0000-0000-00007D600000}"/>
    <cellStyle name="Heading 3 3 3 4 2 5" xfId="24733" xr:uid="{00000000-0005-0000-0000-00007E600000}"/>
    <cellStyle name="Heading 3 3 3 4 2 5 2" xfId="24734" xr:uid="{00000000-0005-0000-0000-00007F600000}"/>
    <cellStyle name="Heading 3 3 3 4 2 5 2 2" xfId="24735" xr:uid="{00000000-0005-0000-0000-000080600000}"/>
    <cellStyle name="Heading 3 3 3 4 2 5 3" xfId="24736" xr:uid="{00000000-0005-0000-0000-000081600000}"/>
    <cellStyle name="Heading 3 3 3 4 2 5 3 2" xfId="24737" xr:uid="{00000000-0005-0000-0000-000082600000}"/>
    <cellStyle name="Heading 3 3 3 4 2 5 4" xfId="24738" xr:uid="{00000000-0005-0000-0000-000083600000}"/>
    <cellStyle name="Heading 3 3 3 4 2 5 5" xfId="24739" xr:uid="{00000000-0005-0000-0000-000084600000}"/>
    <cellStyle name="Heading 3 3 3 4 2 5 6" xfId="24740" xr:uid="{00000000-0005-0000-0000-000085600000}"/>
    <cellStyle name="Heading 3 3 3 4 2 6" xfId="24741" xr:uid="{00000000-0005-0000-0000-000086600000}"/>
    <cellStyle name="Heading 3 3 3 4 2 6 2" xfId="24742" xr:uid="{00000000-0005-0000-0000-000087600000}"/>
    <cellStyle name="Heading 3 3 3 4 3" xfId="24743" xr:uid="{00000000-0005-0000-0000-000088600000}"/>
    <cellStyle name="Heading 3 3 3 4 3 2" xfId="24744" xr:uid="{00000000-0005-0000-0000-000089600000}"/>
    <cellStyle name="Heading 3 3 3 4 3 2 2" xfId="24745" xr:uid="{00000000-0005-0000-0000-00008A600000}"/>
    <cellStyle name="Heading 3 3 3 4 3 2 2 2" xfId="24746" xr:uid="{00000000-0005-0000-0000-00008B600000}"/>
    <cellStyle name="Heading 3 3 3 4 3 2 2 2 2" xfId="24747" xr:uid="{00000000-0005-0000-0000-00008C600000}"/>
    <cellStyle name="Heading 3 3 3 4 3 2 2 3" xfId="24748" xr:uid="{00000000-0005-0000-0000-00008D600000}"/>
    <cellStyle name="Heading 3 3 3 4 3 2 2 3 2" xfId="24749" xr:uid="{00000000-0005-0000-0000-00008E600000}"/>
    <cellStyle name="Heading 3 3 3 4 3 2 2 4" xfId="24750" xr:uid="{00000000-0005-0000-0000-00008F600000}"/>
    <cellStyle name="Heading 3 3 3 4 3 2 2 4 2" xfId="24751" xr:uid="{00000000-0005-0000-0000-000090600000}"/>
    <cellStyle name="Heading 3 3 3 4 3 2 2 5" xfId="24752" xr:uid="{00000000-0005-0000-0000-000091600000}"/>
    <cellStyle name="Heading 3 3 3 4 3 2 2 6" xfId="24753" xr:uid="{00000000-0005-0000-0000-000092600000}"/>
    <cellStyle name="Heading 3 3 3 4 3 2 2 7" xfId="24754" xr:uid="{00000000-0005-0000-0000-000093600000}"/>
    <cellStyle name="Heading 3 3 3 4 3 2 3" xfId="24755" xr:uid="{00000000-0005-0000-0000-000094600000}"/>
    <cellStyle name="Heading 3 3 3 4 3 2 3 2" xfId="24756" xr:uid="{00000000-0005-0000-0000-000095600000}"/>
    <cellStyle name="Heading 3 3 3 4 3 2 3 2 2" xfId="24757" xr:uid="{00000000-0005-0000-0000-000096600000}"/>
    <cellStyle name="Heading 3 3 3 4 3 2 3 3" xfId="24758" xr:uid="{00000000-0005-0000-0000-000097600000}"/>
    <cellStyle name="Heading 3 3 3 4 3 2 3 3 2" xfId="24759" xr:uid="{00000000-0005-0000-0000-000098600000}"/>
    <cellStyle name="Heading 3 3 3 4 3 2 3 4" xfId="24760" xr:uid="{00000000-0005-0000-0000-000099600000}"/>
    <cellStyle name="Heading 3 3 3 4 3 2 3 4 2" xfId="24761" xr:uid="{00000000-0005-0000-0000-00009A600000}"/>
    <cellStyle name="Heading 3 3 3 4 3 2 3 5" xfId="24762" xr:uid="{00000000-0005-0000-0000-00009B600000}"/>
    <cellStyle name="Heading 3 3 3 4 3 2 3 6" xfId="24763" xr:uid="{00000000-0005-0000-0000-00009C600000}"/>
    <cellStyle name="Heading 3 3 3 4 3 2 3 7" xfId="24764" xr:uid="{00000000-0005-0000-0000-00009D600000}"/>
    <cellStyle name="Heading 3 3 3 4 3 2 4" xfId="24765" xr:uid="{00000000-0005-0000-0000-00009E600000}"/>
    <cellStyle name="Heading 3 3 3 4 3 2 4 2" xfId="24766" xr:uid="{00000000-0005-0000-0000-00009F600000}"/>
    <cellStyle name="Heading 3 3 3 4 3 2 4 2 2" xfId="24767" xr:uid="{00000000-0005-0000-0000-0000A0600000}"/>
    <cellStyle name="Heading 3 3 3 4 3 2 4 3" xfId="24768" xr:uid="{00000000-0005-0000-0000-0000A1600000}"/>
    <cellStyle name="Heading 3 3 3 4 3 2 4 3 2" xfId="24769" xr:uid="{00000000-0005-0000-0000-0000A2600000}"/>
    <cellStyle name="Heading 3 3 3 4 3 2 4 4" xfId="24770" xr:uid="{00000000-0005-0000-0000-0000A3600000}"/>
    <cellStyle name="Heading 3 3 3 4 3 2 4 5" xfId="24771" xr:uid="{00000000-0005-0000-0000-0000A4600000}"/>
    <cellStyle name="Heading 3 3 3 4 3 2 4 6" xfId="24772" xr:uid="{00000000-0005-0000-0000-0000A5600000}"/>
    <cellStyle name="Heading 3 3 3 4 3 2 5" xfId="24773" xr:uid="{00000000-0005-0000-0000-0000A6600000}"/>
    <cellStyle name="Heading 3 3 3 4 3 2 5 2" xfId="24774" xr:uid="{00000000-0005-0000-0000-0000A7600000}"/>
    <cellStyle name="Heading 3 3 3 4 3 3" xfId="24775" xr:uid="{00000000-0005-0000-0000-0000A8600000}"/>
    <cellStyle name="Heading 3 3 3 4 3 3 2" xfId="24776" xr:uid="{00000000-0005-0000-0000-0000A9600000}"/>
    <cellStyle name="Heading 3 3 3 4 3 3 2 2" xfId="24777" xr:uid="{00000000-0005-0000-0000-0000AA600000}"/>
    <cellStyle name="Heading 3 3 3 4 3 3 3" xfId="24778" xr:uid="{00000000-0005-0000-0000-0000AB600000}"/>
    <cellStyle name="Heading 3 3 3 4 3 3 3 2" xfId="24779" xr:uid="{00000000-0005-0000-0000-0000AC600000}"/>
    <cellStyle name="Heading 3 3 3 4 3 3 4" xfId="24780" xr:uid="{00000000-0005-0000-0000-0000AD600000}"/>
    <cellStyle name="Heading 3 3 3 4 3 3 4 2" xfId="24781" xr:uid="{00000000-0005-0000-0000-0000AE600000}"/>
    <cellStyle name="Heading 3 3 3 4 3 3 5" xfId="24782" xr:uid="{00000000-0005-0000-0000-0000AF600000}"/>
    <cellStyle name="Heading 3 3 3 4 3 3 6" xfId="24783" xr:uid="{00000000-0005-0000-0000-0000B0600000}"/>
    <cellStyle name="Heading 3 3 3 4 3 3 7" xfId="24784" xr:uid="{00000000-0005-0000-0000-0000B1600000}"/>
    <cellStyle name="Heading 3 3 3 4 3 4" xfId="24785" xr:uid="{00000000-0005-0000-0000-0000B2600000}"/>
    <cellStyle name="Heading 3 3 3 4 3 4 2" xfId="24786" xr:uid="{00000000-0005-0000-0000-0000B3600000}"/>
    <cellStyle name="Heading 3 3 3 4 3 4 2 2" xfId="24787" xr:uid="{00000000-0005-0000-0000-0000B4600000}"/>
    <cellStyle name="Heading 3 3 3 4 3 4 3" xfId="24788" xr:uid="{00000000-0005-0000-0000-0000B5600000}"/>
    <cellStyle name="Heading 3 3 3 4 3 4 3 2" xfId="24789" xr:uid="{00000000-0005-0000-0000-0000B6600000}"/>
    <cellStyle name="Heading 3 3 3 4 3 4 4" xfId="24790" xr:uid="{00000000-0005-0000-0000-0000B7600000}"/>
    <cellStyle name="Heading 3 3 3 4 3 4 4 2" xfId="24791" xr:uid="{00000000-0005-0000-0000-0000B8600000}"/>
    <cellStyle name="Heading 3 3 3 4 3 4 5" xfId="24792" xr:uid="{00000000-0005-0000-0000-0000B9600000}"/>
    <cellStyle name="Heading 3 3 3 4 3 4 6" xfId="24793" xr:uid="{00000000-0005-0000-0000-0000BA600000}"/>
    <cellStyle name="Heading 3 3 3 4 3 4 7" xfId="24794" xr:uid="{00000000-0005-0000-0000-0000BB600000}"/>
    <cellStyle name="Heading 3 3 3 4 3 5" xfId="24795" xr:uid="{00000000-0005-0000-0000-0000BC600000}"/>
    <cellStyle name="Heading 3 3 3 4 3 5 2" xfId="24796" xr:uid="{00000000-0005-0000-0000-0000BD600000}"/>
    <cellStyle name="Heading 3 3 3 4 3 5 2 2" xfId="24797" xr:uid="{00000000-0005-0000-0000-0000BE600000}"/>
    <cellStyle name="Heading 3 3 3 4 3 5 3" xfId="24798" xr:uid="{00000000-0005-0000-0000-0000BF600000}"/>
    <cellStyle name="Heading 3 3 3 4 3 5 3 2" xfId="24799" xr:uid="{00000000-0005-0000-0000-0000C0600000}"/>
    <cellStyle name="Heading 3 3 3 4 3 5 4" xfId="24800" xr:uid="{00000000-0005-0000-0000-0000C1600000}"/>
    <cellStyle name="Heading 3 3 3 4 3 5 5" xfId="24801" xr:uid="{00000000-0005-0000-0000-0000C2600000}"/>
    <cellStyle name="Heading 3 3 3 4 3 5 6" xfId="24802" xr:uid="{00000000-0005-0000-0000-0000C3600000}"/>
    <cellStyle name="Heading 3 3 3 4 3 6" xfId="24803" xr:uid="{00000000-0005-0000-0000-0000C4600000}"/>
    <cellStyle name="Heading 3 3 3 4 3 6 2" xfId="24804" xr:uid="{00000000-0005-0000-0000-0000C5600000}"/>
    <cellStyle name="Heading 3 3 3 4 4" xfId="24805" xr:uid="{00000000-0005-0000-0000-0000C6600000}"/>
    <cellStyle name="Heading 3 3 3 4 4 2" xfId="24806" xr:uid="{00000000-0005-0000-0000-0000C7600000}"/>
    <cellStyle name="Heading 3 3 3 4 4 2 2" xfId="24807" xr:uid="{00000000-0005-0000-0000-0000C8600000}"/>
    <cellStyle name="Heading 3 3 3 4 4 2 2 2" xfId="24808" xr:uid="{00000000-0005-0000-0000-0000C9600000}"/>
    <cellStyle name="Heading 3 3 3 4 4 2 2 2 2" xfId="24809" xr:uid="{00000000-0005-0000-0000-0000CA600000}"/>
    <cellStyle name="Heading 3 3 3 4 4 2 2 3" xfId="24810" xr:uid="{00000000-0005-0000-0000-0000CB600000}"/>
    <cellStyle name="Heading 3 3 3 4 4 2 2 3 2" xfId="24811" xr:uid="{00000000-0005-0000-0000-0000CC600000}"/>
    <cellStyle name="Heading 3 3 3 4 4 2 2 4" xfId="24812" xr:uid="{00000000-0005-0000-0000-0000CD600000}"/>
    <cellStyle name="Heading 3 3 3 4 4 2 2 4 2" xfId="24813" xr:uid="{00000000-0005-0000-0000-0000CE600000}"/>
    <cellStyle name="Heading 3 3 3 4 4 2 2 5" xfId="24814" xr:uid="{00000000-0005-0000-0000-0000CF600000}"/>
    <cellStyle name="Heading 3 3 3 4 4 2 2 6" xfId="24815" xr:uid="{00000000-0005-0000-0000-0000D0600000}"/>
    <cellStyle name="Heading 3 3 3 4 4 2 2 7" xfId="24816" xr:uid="{00000000-0005-0000-0000-0000D1600000}"/>
    <cellStyle name="Heading 3 3 3 4 4 2 3" xfId="24817" xr:uid="{00000000-0005-0000-0000-0000D2600000}"/>
    <cellStyle name="Heading 3 3 3 4 4 2 3 2" xfId="24818" xr:uid="{00000000-0005-0000-0000-0000D3600000}"/>
    <cellStyle name="Heading 3 3 3 4 4 2 3 2 2" xfId="24819" xr:uid="{00000000-0005-0000-0000-0000D4600000}"/>
    <cellStyle name="Heading 3 3 3 4 4 2 3 3" xfId="24820" xr:uid="{00000000-0005-0000-0000-0000D5600000}"/>
    <cellStyle name="Heading 3 3 3 4 4 2 3 3 2" xfId="24821" xr:uid="{00000000-0005-0000-0000-0000D6600000}"/>
    <cellStyle name="Heading 3 3 3 4 4 2 3 4" xfId="24822" xr:uid="{00000000-0005-0000-0000-0000D7600000}"/>
    <cellStyle name="Heading 3 3 3 4 4 2 3 4 2" xfId="24823" xr:uid="{00000000-0005-0000-0000-0000D8600000}"/>
    <cellStyle name="Heading 3 3 3 4 4 2 3 5" xfId="24824" xr:uid="{00000000-0005-0000-0000-0000D9600000}"/>
    <cellStyle name="Heading 3 3 3 4 4 2 3 6" xfId="24825" xr:uid="{00000000-0005-0000-0000-0000DA600000}"/>
    <cellStyle name="Heading 3 3 3 4 4 2 3 7" xfId="24826" xr:uid="{00000000-0005-0000-0000-0000DB600000}"/>
    <cellStyle name="Heading 3 3 3 4 4 2 4" xfId="24827" xr:uid="{00000000-0005-0000-0000-0000DC600000}"/>
    <cellStyle name="Heading 3 3 3 4 4 2 4 2" xfId="24828" xr:uid="{00000000-0005-0000-0000-0000DD600000}"/>
    <cellStyle name="Heading 3 3 3 4 4 2 4 2 2" xfId="24829" xr:uid="{00000000-0005-0000-0000-0000DE600000}"/>
    <cellStyle name="Heading 3 3 3 4 4 2 4 3" xfId="24830" xr:uid="{00000000-0005-0000-0000-0000DF600000}"/>
    <cellStyle name="Heading 3 3 3 4 4 2 4 3 2" xfId="24831" xr:uid="{00000000-0005-0000-0000-0000E0600000}"/>
    <cellStyle name="Heading 3 3 3 4 4 2 4 4" xfId="24832" xr:uid="{00000000-0005-0000-0000-0000E1600000}"/>
    <cellStyle name="Heading 3 3 3 4 4 2 4 5" xfId="24833" xr:uid="{00000000-0005-0000-0000-0000E2600000}"/>
    <cellStyle name="Heading 3 3 3 4 4 2 4 6" xfId="24834" xr:uid="{00000000-0005-0000-0000-0000E3600000}"/>
    <cellStyle name="Heading 3 3 3 4 4 2 5" xfId="24835" xr:uid="{00000000-0005-0000-0000-0000E4600000}"/>
    <cellStyle name="Heading 3 3 3 4 4 2 5 2" xfId="24836" xr:uid="{00000000-0005-0000-0000-0000E5600000}"/>
    <cellStyle name="Heading 3 3 3 4 4 3" xfId="24837" xr:uid="{00000000-0005-0000-0000-0000E6600000}"/>
    <cellStyle name="Heading 3 3 3 4 4 3 2" xfId="24838" xr:uid="{00000000-0005-0000-0000-0000E7600000}"/>
    <cellStyle name="Heading 3 3 3 4 4 3 2 2" xfId="24839" xr:uid="{00000000-0005-0000-0000-0000E8600000}"/>
    <cellStyle name="Heading 3 3 3 4 4 3 3" xfId="24840" xr:uid="{00000000-0005-0000-0000-0000E9600000}"/>
    <cellStyle name="Heading 3 3 3 4 4 3 3 2" xfId="24841" xr:uid="{00000000-0005-0000-0000-0000EA600000}"/>
    <cellStyle name="Heading 3 3 3 4 4 3 4" xfId="24842" xr:uid="{00000000-0005-0000-0000-0000EB600000}"/>
    <cellStyle name="Heading 3 3 3 4 4 3 4 2" xfId="24843" xr:uid="{00000000-0005-0000-0000-0000EC600000}"/>
    <cellStyle name="Heading 3 3 3 4 4 3 5" xfId="24844" xr:uid="{00000000-0005-0000-0000-0000ED600000}"/>
    <cellStyle name="Heading 3 3 3 4 4 3 6" xfId="24845" xr:uid="{00000000-0005-0000-0000-0000EE600000}"/>
    <cellStyle name="Heading 3 3 3 4 4 3 7" xfId="24846" xr:uid="{00000000-0005-0000-0000-0000EF600000}"/>
    <cellStyle name="Heading 3 3 3 4 4 4" xfId="24847" xr:uid="{00000000-0005-0000-0000-0000F0600000}"/>
    <cellStyle name="Heading 3 3 3 4 4 4 2" xfId="24848" xr:uid="{00000000-0005-0000-0000-0000F1600000}"/>
    <cellStyle name="Heading 3 3 3 4 4 4 2 2" xfId="24849" xr:uid="{00000000-0005-0000-0000-0000F2600000}"/>
    <cellStyle name="Heading 3 3 3 4 4 4 3" xfId="24850" xr:uid="{00000000-0005-0000-0000-0000F3600000}"/>
    <cellStyle name="Heading 3 3 3 4 4 4 3 2" xfId="24851" xr:uid="{00000000-0005-0000-0000-0000F4600000}"/>
    <cellStyle name="Heading 3 3 3 4 4 4 4" xfId="24852" xr:uid="{00000000-0005-0000-0000-0000F5600000}"/>
    <cellStyle name="Heading 3 3 3 4 4 4 4 2" xfId="24853" xr:uid="{00000000-0005-0000-0000-0000F6600000}"/>
    <cellStyle name="Heading 3 3 3 4 4 4 5" xfId="24854" xr:uid="{00000000-0005-0000-0000-0000F7600000}"/>
    <cellStyle name="Heading 3 3 3 4 4 4 6" xfId="24855" xr:uid="{00000000-0005-0000-0000-0000F8600000}"/>
    <cellStyle name="Heading 3 3 3 4 4 4 7" xfId="24856" xr:uid="{00000000-0005-0000-0000-0000F9600000}"/>
    <cellStyle name="Heading 3 3 3 4 4 5" xfId="24857" xr:uid="{00000000-0005-0000-0000-0000FA600000}"/>
    <cellStyle name="Heading 3 3 3 4 4 5 2" xfId="24858" xr:uid="{00000000-0005-0000-0000-0000FB600000}"/>
    <cellStyle name="Heading 3 3 3 4 4 5 2 2" xfId="24859" xr:uid="{00000000-0005-0000-0000-0000FC600000}"/>
    <cellStyle name="Heading 3 3 3 4 4 5 3" xfId="24860" xr:uid="{00000000-0005-0000-0000-0000FD600000}"/>
    <cellStyle name="Heading 3 3 3 4 4 5 3 2" xfId="24861" xr:uid="{00000000-0005-0000-0000-0000FE600000}"/>
    <cellStyle name="Heading 3 3 3 4 4 5 4" xfId="24862" xr:uid="{00000000-0005-0000-0000-0000FF600000}"/>
    <cellStyle name="Heading 3 3 3 4 4 5 5" xfId="24863" xr:uid="{00000000-0005-0000-0000-000000610000}"/>
    <cellStyle name="Heading 3 3 3 4 4 5 6" xfId="24864" xr:uid="{00000000-0005-0000-0000-000001610000}"/>
    <cellStyle name="Heading 3 3 3 4 4 6" xfId="24865" xr:uid="{00000000-0005-0000-0000-000002610000}"/>
    <cellStyle name="Heading 3 3 3 4 4 6 2" xfId="24866" xr:uid="{00000000-0005-0000-0000-000003610000}"/>
    <cellStyle name="Heading 3 3 3 4 5" xfId="24867" xr:uid="{00000000-0005-0000-0000-000004610000}"/>
    <cellStyle name="Heading 3 3 3 4 5 2" xfId="24868" xr:uid="{00000000-0005-0000-0000-000005610000}"/>
    <cellStyle name="Heading 3 3 3 4 5 2 2" xfId="24869" xr:uid="{00000000-0005-0000-0000-000006610000}"/>
    <cellStyle name="Heading 3 3 3 4 5 2 2 2" xfId="24870" xr:uid="{00000000-0005-0000-0000-000007610000}"/>
    <cellStyle name="Heading 3 3 3 4 5 2 2 2 2" xfId="24871" xr:uid="{00000000-0005-0000-0000-000008610000}"/>
    <cellStyle name="Heading 3 3 3 4 5 2 2 3" xfId="24872" xr:uid="{00000000-0005-0000-0000-000009610000}"/>
    <cellStyle name="Heading 3 3 3 4 5 2 2 3 2" xfId="24873" xr:uid="{00000000-0005-0000-0000-00000A610000}"/>
    <cellStyle name="Heading 3 3 3 4 5 2 2 4" xfId="24874" xr:uid="{00000000-0005-0000-0000-00000B610000}"/>
    <cellStyle name="Heading 3 3 3 4 5 2 2 4 2" xfId="24875" xr:uid="{00000000-0005-0000-0000-00000C610000}"/>
    <cellStyle name="Heading 3 3 3 4 5 2 2 5" xfId="24876" xr:uid="{00000000-0005-0000-0000-00000D610000}"/>
    <cellStyle name="Heading 3 3 3 4 5 2 2 6" xfId="24877" xr:uid="{00000000-0005-0000-0000-00000E610000}"/>
    <cellStyle name="Heading 3 3 3 4 5 2 2 7" xfId="24878" xr:uid="{00000000-0005-0000-0000-00000F610000}"/>
    <cellStyle name="Heading 3 3 3 4 5 2 3" xfId="24879" xr:uid="{00000000-0005-0000-0000-000010610000}"/>
    <cellStyle name="Heading 3 3 3 4 5 2 3 2" xfId="24880" xr:uid="{00000000-0005-0000-0000-000011610000}"/>
    <cellStyle name="Heading 3 3 3 4 5 2 3 2 2" xfId="24881" xr:uid="{00000000-0005-0000-0000-000012610000}"/>
    <cellStyle name="Heading 3 3 3 4 5 2 3 3" xfId="24882" xr:uid="{00000000-0005-0000-0000-000013610000}"/>
    <cellStyle name="Heading 3 3 3 4 5 2 3 3 2" xfId="24883" xr:uid="{00000000-0005-0000-0000-000014610000}"/>
    <cellStyle name="Heading 3 3 3 4 5 2 3 4" xfId="24884" xr:uid="{00000000-0005-0000-0000-000015610000}"/>
    <cellStyle name="Heading 3 3 3 4 5 2 3 4 2" xfId="24885" xr:uid="{00000000-0005-0000-0000-000016610000}"/>
    <cellStyle name="Heading 3 3 3 4 5 2 3 5" xfId="24886" xr:uid="{00000000-0005-0000-0000-000017610000}"/>
    <cellStyle name="Heading 3 3 3 4 5 2 3 6" xfId="24887" xr:uid="{00000000-0005-0000-0000-000018610000}"/>
    <cellStyle name="Heading 3 3 3 4 5 2 3 7" xfId="24888" xr:uid="{00000000-0005-0000-0000-000019610000}"/>
    <cellStyle name="Heading 3 3 3 4 5 2 4" xfId="24889" xr:uid="{00000000-0005-0000-0000-00001A610000}"/>
    <cellStyle name="Heading 3 3 3 4 5 2 4 2" xfId="24890" xr:uid="{00000000-0005-0000-0000-00001B610000}"/>
    <cellStyle name="Heading 3 3 3 4 5 2 4 2 2" xfId="24891" xr:uid="{00000000-0005-0000-0000-00001C610000}"/>
    <cellStyle name="Heading 3 3 3 4 5 2 4 3" xfId="24892" xr:uid="{00000000-0005-0000-0000-00001D610000}"/>
    <cellStyle name="Heading 3 3 3 4 5 2 4 3 2" xfId="24893" xr:uid="{00000000-0005-0000-0000-00001E610000}"/>
    <cellStyle name="Heading 3 3 3 4 5 2 4 4" xfId="24894" xr:uid="{00000000-0005-0000-0000-00001F610000}"/>
    <cellStyle name="Heading 3 3 3 4 5 2 4 5" xfId="24895" xr:uid="{00000000-0005-0000-0000-000020610000}"/>
    <cellStyle name="Heading 3 3 3 4 5 2 4 6" xfId="24896" xr:uid="{00000000-0005-0000-0000-000021610000}"/>
    <cellStyle name="Heading 3 3 3 4 5 2 5" xfId="24897" xr:uid="{00000000-0005-0000-0000-000022610000}"/>
    <cellStyle name="Heading 3 3 3 4 5 2 5 2" xfId="24898" xr:uid="{00000000-0005-0000-0000-000023610000}"/>
    <cellStyle name="Heading 3 3 3 4 5 3" xfId="24899" xr:uid="{00000000-0005-0000-0000-000024610000}"/>
    <cellStyle name="Heading 3 3 3 4 5 3 2" xfId="24900" xr:uid="{00000000-0005-0000-0000-000025610000}"/>
    <cellStyle name="Heading 3 3 3 4 5 3 2 2" xfId="24901" xr:uid="{00000000-0005-0000-0000-000026610000}"/>
    <cellStyle name="Heading 3 3 3 4 5 3 3" xfId="24902" xr:uid="{00000000-0005-0000-0000-000027610000}"/>
    <cellStyle name="Heading 3 3 3 4 5 3 3 2" xfId="24903" xr:uid="{00000000-0005-0000-0000-000028610000}"/>
    <cellStyle name="Heading 3 3 3 4 5 3 4" xfId="24904" xr:uid="{00000000-0005-0000-0000-000029610000}"/>
    <cellStyle name="Heading 3 3 3 4 5 3 4 2" xfId="24905" xr:uid="{00000000-0005-0000-0000-00002A610000}"/>
    <cellStyle name="Heading 3 3 3 4 5 3 5" xfId="24906" xr:uid="{00000000-0005-0000-0000-00002B610000}"/>
    <cellStyle name="Heading 3 3 3 4 5 3 6" xfId="24907" xr:uid="{00000000-0005-0000-0000-00002C610000}"/>
    <cellStyle name="Heading 3 3 3 4 5 3 7" xfId="24908" xr:uid="{00000000-0005-0000-0000-00002D610000}"/>
    <cellStyle name="Heading 3 3 3 4 5 4" xfId="24909" xr:uid="{00000000-0005-0000-0000-00002E610000}"/>
    <cellStyle name="Heading 3 3 3 4 5 4 2" xfId="24910" xr:uid="{00000000-0005-0000-0000-00002F610000}"/>
    <cellStyle name="Heading 3 3 3 4 5 4 2 2" xfId="24911" xr:uid="{00000000-0005-0000-0000-000030610000}"/>
    <cellStyle name="Heading 3 3 3 4 5 4 3" xfId="24912" xr:uid="{00000000-0005-0000-0000-000031610000}"/>
    <cellStyle name="Heading 3 3 3 4 5 4 3 2" xfId="24913" xr:uid="{00000000-0005-0000-0000-000032610000}"/>
    <cellStyle name="Heading 3 3 3 4 5 4 4" xfId="24914" xr:uid="{00000000-0005-0000-0000-000033610000}"/>
    <cellStyle name="Heading 3 3 3 4 5 4 4 2" xfId="24915" xr:uid="{00000000-0005-0000-0000-000034610000}"/>
    <cellStyle name="Heading 3 3 3 4 5 4 5" xfId="24916" xr:uid="{00000000-0005-0000-0000-000035610000}"/>
    <cellStyle name="Heading 3 3 3 4 5 4 6" xfId="24917" xr:uid="{00000000-0005-0000-0000-000036610000}"/>
    <cellStyle name="Heading 3 3 3 4 5 4 7" xfId="24918" xr:uid="{00000000-0005-0000-0000-000037610000}"/>
    <cellStyle name="Heading 3 3 3 4 5 5" xfId="24919" xr:uid="{00000000-0005-0000-0000-000038610000}"/>
    <cellStyle name="Heading 3 3 3 4 5 5 2" xfId="24920" xr:uid="{00000000-0005-0000-0000-000039610000}"/>
    <cellStyle name="Heading 3 3 3 4 5 5 2 2" xfId="24921" xr:uid="{00000000-0005-0000-0000-00003A610000}"/>
    <cellStyle name="Heading 3 3 3 4 5 5 3" xfId="24922" xr:uid="{00000000-0005-0000-0000-00003B610000}"/>
    <cellStyle name="Heading 3 3 3 4 5 5 3 2" xfId="24923" xr:uid="{00000000-0005-0000-0000-00003C610000}"/>
    <cellStyle name="Heading 3 3 3 4 5 5 4" xfId="24924" xr:uid="{00000000-0005-0000-0000-00003D610000}"/>
    <cellStyle name="Heading 3 3 3 4 5 5 5" xfId="24925" xr:uid="{00000000-0005-0000-0000-00003E610000}"/>
    <cellStyle name="Heading 3 3 3 4 5 5 6" xfId="24926" xr:uid="{00000000-0005-0000-0000-00003F610000}"/>
    <cellStyle name="Heading 3 3 3 4 5 6" xfId="24927" xr:uid="{00000000-0005-0000-0000-000040610000}"/>
    <cellStyle name="Heading 3 3 3 4 5 6 2" xfId="24928" xr:uid="{00000000-0005-0000-0000-000041610000}"/>
    <cellStyle name="Heading 3 3 3 4 6" xfId="24929" xr:uid="{00000000-0005-0000-0000-000042610000}"/>
    <cellStyle name="Heading 3 3 3 4 6 2" xfId="24930" xr:uid="{00000000-0005-0000-0000-000043610000}"/>
    <cellStyle name="Heading 3 3 3 4 6 2 2" xfId="24931" xr:uid="{00000000-0005-0000-0000-000044610000}"/>
    <cellStyle name="Heading 3 3 3 4 6 2 2 2" xfId="24932" xr:uid="{00000000-0005-0000-0000-000045610000}"/>
    <cellStyle name="Heading 3 3 3 4 6 2 2 2 2" xfId="24933" xr:uid="{00000000-0005-0000-0000-000046610000}"/>
    <cellStyle name="Heading 3 3 3 4 6 2 2 3" xfId="24934" xr:uid="{00000000-0005-0000-0000-000047610000}"/>
    <cellStyle name="Heading 3 3 3 4 6 2 2 3 2" xfId="24935" xr:uid="{00000000-0005-0000-0000-000048610000}"/>
    <cellStyle name="Heading 3 3 3 4 6 2 2 4" xfId="24936" xr:uid="{00000000-0005-0000-0000-000049610000}"/>
    <cellStyle name="Heading 3 3 3 4 6 2 2 4 2" xfId="24937" xr:uid="{00000000-0005-0000-0000-00004A610000}"/>
    <cellStyle name="Heading 3 3 3 4 6 2 2 5" xfId="24938" xr:uid="{00000000-0005-0000-0000-00004B610000}"/>
    <cellStyle name="Heading 3 3 3 4 6 2 2 6" xfId="24939" xr:uid="{00000000-0005-0000-0000-00004C610000}"/>
    <cellStyle name="Heading 3 3 3 4 6 2 2 7" xfId="24940" xr:uid="{00000000-0005-0000-0000-00004D610000}"/>
    <cellStyle name="Heading 3 3 3 4 6 2 3" xfId="24941" xr:uid="{00000000-0005-0000-0000-00004E610000}"/>
    <cellStyle name="Heading 3 3 3 4 6 2 3 2" xfId="24942" xr:uid="{00000000-0005-0000-0000-00004F610000}"/>
    <cellStyle name="Heading 3 3 3 4 6 2 3 2 2" xfId="24943" xr:uid="{00000000-0005-0000-0000-000050610000}"/>
    <cellStyle name="Heading 3 3 3 4 6 2 3 3" xfId="24944" xr:uid="{00000000-0005-0000-0000-000051610000}"/>
    <cellStyle name="Heading 3 3 3 4 6 2 3 3 2" xfId="24945" xr:uid="{00000000-0005-0000-0000-000052610000}"/>
    <cellStyle name="Heading 3 3 3 4 6 2 3 4" xfId="24946" xr:uid="{00000000-0005-0000-0000-000053610000}"/>
    <cellStyle name="Heading 3 3 3 4 6 2 3 4 2" xfId="24947" xr:uid="{00000000-0005-0000-0000-000054610000}"/>
    <cellStyle name="Heading 3 3 3 4 6 2 3 5" xfId="24948" xr:uid="{00000000-0005-0000-0000-000055610000}"/>
    <cellStyle name="Heading 3 3 3 4 6 2 3 6" xfId="24949" xr:uid="{00000000-0005-0000-0000-000056610000}"/>
    <cellStyle name="Heading 3 3 3 4 6 2 3 7" xfId="24950" xr:uid="{00000000-0005-0000-0000-000057610000}"/>
    <cellStyle name="Heading 3 3 3 4 6 2 4" xfId="24951" xr:uid="{00000000-0005-0000-0000-000058610000}"/>
    <cellStyle name="Heading 3 3 3 4 6 2 4 2" xfId="24952" xr:uid="{00000000-0005-0000-0000-000059610000}"/>
    <cellStyle name="Heading 3 3 3 4 6 2 4 2 2" xfId="24953" xr:uid="{00000000-0005-0000-0000-00005A610000}"/>
    <cellStyle name="Heading 3 3 3 4 6 2 4 3" xfId="24954" xr:uid="{00000000-0005-0000-0000-00005B610000}"/>
    <cellStyle name="Heading 3 3 3 4 6 2 4 3 2" xfId="24955" xr:uid="{00000000-0005-0000-0000-00005C610000}"/>
    <cellStyle name="Heading 3 3 3 4 6 2 4 4" xfId="24956" xr:uid="{00000000-0005-0000-0000-00005D610000}"/>
    <cellStyle name="Heading 3 3 3 4 6 2 4 5" xfId="24957" xr:uid="{00000000-0005-0000-0000-00005E610000}"/>
    <cellStyle name="Heading 3 3 3 4 6 2 4 6" xfId="24958" xr:uid="{00000000-0005-0000-0000-00005F610000}"/>
    <cellStyle name="Heading 3 3 3 4 6 2 5" xfId="24959" xr:uid="{00000000-0005-0000-0000-000060610000}"/>
    <cellStyle name="Heading 3 3 3 4 6 2 5 2" xfId="24960" xr:uid="{00000000-0005-0000-0000-000061610000}"/>
    <cellStyle name="Heading 3 3 3 4 6 3" xfId="24961" xr:uid="{00000000-0005-0000-0000-000062610000}"/>
    <cellStyle name="Heading 3 3 3 4 6 3 2" xfId="24962" xr:uid="{00000000-0005-0000-0000-000063610000}"/>
    <cellStyle name="Heading 3 3 3 4 6 3 2 2" xfId="24963" xr:uid="{00000000-0005-0000-0000-000064610000}"/>
    <cellStyle name="Heading 3 3 3 4 6 3 3" xfId="24964" xr:uid="{00000000-0005-0000-0000-000065610000}"/>
    <cellStyle name="Heading 3 3 3 4 6 3 3 2" xfId="24965" xr:uid="{00000000-0005-0000-0000-000066610000}"/>
    <cellStyle name="Heading 3 3 3 4 6 3 4" xfId="24966" xr:uid="{00000000-0005-0000-0000-000067610000}"/>
    <cellStyle name="Heading 3 3 3 4 6 3 4 2" xfId="24967" xr:uid="{00000000-0005-0000-0000-000068610000}"/>
    <cellStyle name="Heading 3 3 3 4 6 3 5" xfId="24968" xr:uid="{00000000-0005-0000-0000-000069610000}"/>
    <cellStyle name="Heading 3 3 3 4 6 3 6" xfId="24969" xr:uid="{00000000-0005-0000-0000-00006A610000}"/>
    <cellStyle name="Heading 3 3 3 4 6 3 7" xfId="24970" xr:uid="{00000000-0005-0000-0000-00006B610000}"/>
    <cellStyle name="Heading 3 3 3 4 6 4" xfId="24971" xr:uid="{00000000-0005-0000-0000-00006C610000}"/>
    <cellStyle name="Heading 3 3 3 4 6 4 2" xfId="24972" xr:uid="{00000000-0005-0000-0000-00006D610000}"/>
    <cellStyle name="Heading 3 3 3 4 6 4 2 2" xfId="24973" xr:uid="{00000000-0005-0000-0000-00006E610000}"/>
    <cellStyle name="Heading 3 3 3 4 6 4 3" xfId="24974" xr:uid="{00000000-0005-0000-0000-00006F610000}"/>
    <cellStyle name="Heading 3 3 3 4 6 4 3 2" xfId="24975" xr:uid="{00000000-0005-0000-0000-000070610000}"/>
    <cellStyle name="Heading 3 3 3 4 6 4 4" xfId="24976" xr:uid="{00000000-0005-0000-0000-000071610000}"/>
    <cellStyle name="Heading 3 3 3 4 6 4 4 2" xfId="24977" xr:uid="{00000000-0005-0000-0000-000072610000}"/>
    <cellStyle name="Heading 3 3 3 4 6 4 5" xfId="24978" xr:uid="{00000000-0005-0000-0000-000073610000}"/>
    <cellStyle name="Heading 3 3 3 4 6 4 6" xfId="24979" xr:uid="{00000000-0005-0000-0000-000074610000}"/>
    <cellStyle name="Heading 3 3 3 4 6 4 7" xfId="24980" xr:uid="{00000000-0005-0000-0000-000075610000}"/>
    <cellStyle name="Heading 3 3 3 4 6 5" xfId="24981" xr:uid="{00000000-0005-0000-0000-000076610000}"/>
    <cellStyle name="Heading 3 3 3 4 6 5 2" xfId="24982" xr:uid="{00000000-0005-0000-0000-000077610000}"/>
    <cellStyle name="Heading 3 3 3 4 6 5 2 2" xfId="24983" xr:uid="{00000000-0005-0000-0000-000078610000}"/>
    <cellStyle name="Heading 3 3 3 4 6 5 3" xfId="24984" xr:uid="{00000000-0005-0000-0000-000079610000}"/>
    <cellStyle name="Heading 3 3 3 4 6 5 3 2" xfId="24985" xr:uid="{00000000-0005-0000-0000-00007A610000}"/>
    <cellStyle name="Heading 3 3 3 4 6 5 4" xfId="24986" xr:uid="{00000000-0005-0000-0000-00007B610000}"/>
    <cellStyle name="Heading 3 3 3 4 6 5 5" xfId="24987" xr:uid="{00000000-0005-0000-0000-00007C610000}"/>
    <cellStyle name="Heading 3 3 3 4 6 5 6" xfId="24988" xr:uid="{00000000-0005-0000-0000-00007D610000}"/>
    <cellStyle name="Heading 3 3 3 4 6 6" xfId="24989" xr:uid="{00000000-0005-0000-0000-00007E610000}"/>
    <cellStyle name="Heading 3 3 3 4 6 6 2" xfId="24990" xr:uid="{00000000-0005-0000-0000-00007F610000}"/>
    <cellStyle name="Heading 3 3 3 4 7" xfId="24991" xr:uid="{00000000-0005-0000-0000-000080610000}"/>
    <cellStyle name="Heading 3 3 3 4 7 2" xfId="24992" xr:uid="{00000000-0005-0000-0000-000081610000}"/>
    <cellStyle name="Heading 3 3 3 4 7 2 2" xfId="24993" xr:uid="{00000000-0005-0000-0000-000082610000}"/>
    <cellStyle name="Heading 3 3 3 4 7 2 2 2" xfId="24994" xr:uid="{00000000-0005-0000-0000-000083610000}"/>
    <cellStyle name="Heading 3 3 3 4 7 2 3" xfId="24995" xr:uid="{00000000-0005-0000-0000-000084610000}"/>
    <cellStyle name="Heading 3 3 3 4 7 2 3 2" xfId="24996" xr:uid="{00000000-0005-0000-0000-000085610000}"/>
    <cellStyle name="Heading 3 3 3 4 7 2 4" xfId="24997" xr:uid="{00000000-0005-0000-0000-000086610000}"/>
    <cellStyle name="Heading 3 3 3 4 7 2 4 2" xfId="24998" xr:uid="{00000000-0005-0000-0000-000087610000}"/>
    <cellStyle name="Heading 3 3 3 4 7 2 5" xfId="24999" xr:uid="{00000000-0005-0000-0000-000088610000}"/>
    <cellStyle name="Heading 3 3 3 4 7 2 6" xfId="25000" xr:uid="{00000000-0005-0000-0000-000089610000}"/>
    <cellStyle name="Heading 3 3 3 4 7 2 7" xfId="25001" xr:uid="{00000000-0005-0000-0000-00008A610000}"/>
    <cellStyle name="Heading 3 3 3 4 7 3" xfId="25002" xr:uid="{00000000-0005-0000-0000-00008B610000}"/>
    <cellStyle name="Heading 3 3 3 4 7 3 2" xfId="25003" xr:uid="{00000000-0005-0000-0000-00008C610000}"/>
    <cellStyle name="Heading 3 3 3 4 7 3 2 2" xfId="25004" xr:uid="{00000000-0005-0000-0000-00008D610000}"/>
    <cellStyle name="Heading 3 3 3 4 7 3 3" xfId="25005" xr:uid="{00000000-0005-0000-0000-00008E610000}"/>
    <cellStyle name="Heading 3 3 3 4 7 3 3 2" xfId="25006" xr:uid="{00000000-0005-0000-0000-00008F610000}"/>
    <cellStyle name="Heading 3 3 3 4 7 3 4" xfId="25007" xr:uid="{00000000-0005-0000-0000-000090610000}"/>
    <cellStyle name="Heading 3 3 3 4 7 3 4 2" xfId="25008" xr:uid="{00000000-0005-0000-0000-000091610000}"/>
    <cellStyle name="Heading 3 3 3 4 7 3 5" xfId="25009" xr:uid="{00000000-0005-0000-0000-000092610000}"/>
    <cellStyle name="Heading 3 3 3 4 7 3 6" xfId="25010" xr:uid="{00000000-0005-0000-0000-000093610000}"/>
    <cellStyle name="Heading 3 3 3 4 7 3 7" xfId="25011" xr:uid="{00000000-0005-0000-0000-000094610000}"/>
    <cellStyle name="Heading 3 3 3 4 7 4" xfId="25012" xr:uid="{00000000-0005-0000-0000-000095610000}"/>
    <cellStyle name="Heading 3 3 3 4 7 4 2" xfId="25013" xr:uid="{00000000-0005-0000-0000-000096610000}"/>
    <cellStyle name="Heading 3 3 3 4 7 4 2 2" xfId="25014" xr:uid="{00000000-0005-0000-0000-000097610000}"/>
    <cellStyle name="Heading 3 3 3 4 7 4 3" xfId="25015" xr:uid="{00000000-0005-0000-0000-000098610000}"/>
    <cellStyle name="Heading 3 3 3 4 7 4 3 2" xfId="25016" xr:uid="{00000000-0005-0000-0000-000099610000}"/>
    <cellStyle name="Heading 3 3 3 4 7 4 4" xfId="25017" xr:uid="{00000000-0005-0000-0000-00009A610000}"/>
    <cellStyle name="Heading 3 3 3 4 7 4 5" xfId="25018" xr:uid="{00000000-0005-0000-0000-00009B610000}"/>
    <cellStyle name="Heading 3 3 3 4 7 4 6" xfId="25019" xr:uid="{00000000-0005-0000-0000-00009C610000}"/>
    <cellStyle name="Heading 3 3 3 4 7 5" xfId="25020" xr:uid="{00000000-0005-0000-0000-00009D610000}"/>
    <cellStyle name="Heading 3 3 3 4 7 5 2" xfId="25021" xr:uid="{00000000-0005-0000-0000-00009E610000}"/>
    <cellStyle name="Heading 3 3 3 4 8" xfId="25022" xr:uid="{00000000-0005-0000-0000-00009F610000}"/>
    <cellStyle name="Heading 3 3 3 4 8 2" xfId="25023" xr:uid="{00000000-0005-0000-0000-0000A0610000}"/>
    <cellStyle name="Heading 3 3 3 4 8 2 2" xfId="25024" xr:uid="{00000000-0005-0000-0000-0000A1610000}"/>
    <cellStyle name="Heading 3 3 3 4 8 3" xfId="25025" xr:uid="{00000000-0005-0000-0000-0000A2610000}"/>
    <cellStyle name="Heading 3 3 3 4 8 3 2" xfId="25026" xr:uid="{00000000-0005-0000-0000-0000A3610000}"/>
    <cellStyle name="Heading 3 3 3 4 8 4" xfId="25027" xr:uid="{00000000-0005-0000-0000-0000A4610000}"/>
    <cellStyle name="Heading 3 3 3 4 8 4 2" xfId="25028" xr:uid="{00000000-0005-0000-0000-0000A5610000}"/>
    <cellStyle name="Heading 3 3 3 4 8 5" xfId="25029" xr:uid="{00000000-0005-0000-0000-0000A6610000}"/>
    <cellStyle name="Heading 3 3 3 4 8 6" xfId="25030" xr:uid="{00000000-0005-0000-0000-0000A7610000}"/>
    <cellStyle name="Heading 3 3 3 4 8 7" xfId="25031" xr:uid="{00000000-0005-0000-0000-0000A8610000}"/>
    <cellStyle name="Heading 3 3 3 4 9" xfId="25032" xr:uid="{00000000-0005-0000-0000-0000A9610000}"/>
    <cellStyle name="Heading 3 3 3 4 9 2" xfId="25033" xr:uid="{00000000-0005-0000-0000-0000AA610000}"/>
    <cellStyle name="Heading 3 3 3 4 9 2 2" xfId="25034" xr:uid="{00000000-0005-0000-0000-0000AB610000}"/>
    <cellStyle name="Heading 3 3 3 4 9 3" xfId="25035" xr:uid="{00000000-0005-0000-0000-0000AC610000}"/>
    <cellStyle name="Heading 3 3 3 4 9 3 2" xfId="25036" xr:uid="{00000000-0005-0000-0000-0000AD610000}"/>
    <cellStyle name="Heading 3 3 3 4 9 4" xfId="25037" xr:uid="{00000000-0005-0000-0000-0000AE610000}"/>
    <cellStyle name="Heading 3 3 3 4 9 4 2" xfId="25038" xr:uid="{00000000-0005-0000-0000-0000AF610000}"/>
    <cellStyle name="Heading 3 3 3 4 9 5" xfId="25039" xr:uid="{00000000-0005-0000-0000-0000B0610000}"/>
    <cellStyle name="Heading 3 3 3 4 9 6" xfId="25040" xr:uid="{00000000-0005-0000-0000-0000B1610000}"/>
    <cellStyle name="Heading 3 3 3 4 9 7" xfId="25041" xr:uid="{00000000-0005-0000-0000-0000B2610000}"/>
    <cellStyle name="Heading 3 3 3 5" xfId="25042" xr:uid="{00000000-0005-0000-0000-0000B3610000}"/>
    <cellStyle name="Heading 3 3 3 5 2" xfId="25043" xr:uid="{00000000-0005-0000-0000-0000B4610000}"/>
    <cellStyle name="Heading 3 3 3 5 2 2" xfId="25044" xr:uid="{00000000-0005-0000-0000-0000B5610000}"/>
    <cellStyle name="Heading 3 3 3 5 2 2 2" xfId="25045" xr:uid="{00000000-0005-0000-0000-0000B6610000}"/>
    <cellStyle name="Heading 3 3 3 5 2 2 2 2" xfId="25046" xr:uid="{00000000-0005-0000-0000-0000B7610000}"/>
    <cellStyle name="Heading 3 3 3 5 2 2 3" xfId="25047" xr:uid="{00000000-0005-0000-0000-0000B8610000}"/>
    <cellStyle name="Heading 3 3 3 5 2 2 3 2" xfId="25048" xr:uid="{00000000-0005-0000-0000-0000B9610000}"/>
    <cellStyle name="Heading 3 3 3 5 2 2 4" xfId="25049" xr:uid="{00000000-0005-0000-0000-0000BA610000}"/>
    <cellStyle name="Heading 3 3 3 5 2 2 4 2" xfId="25050" xr:uid="{00000000-0005-0000-0000-0000BB610000}"/>
    <cellStyle name="Heading 3 3 3 5 2 2 5" xfId="25051" xr:uid="{00000000-0005-0000-0000-0000BC610000}"/>
    <cellStyle name="Heading 3 3 3 5 2 2 6" xfId="25052" xr:uid="{00000000-0005-0000-0000-0000BD610000}"/>
    <cellStyle name="Heading 3 3 3 5 2 2 7" xfId="25053" xr:uid="{00000000-0005-0000-0000-0000BE610000}"/>
    <cellStyle name="Heading 3 3 3 5 2 3" xfId="25054" xr:uid="{00000000-0005-0000-0000-0000BF610000}"/>
    <cellStyle name="Heading 3 3 3 5 2 3 2" xfId="25055" xr:uid="{00000000-0005-0000-0000-0000C0610000}"/>
    <cellStyle name="Heading 3 3 3 5 2 3 2 2" xfId="25056" xr:uid="{00000000-0005-0000-0000-0000C1610000}"/>
    <cellStyle name="Heading 3 3 3 5 2 3 3" xfId="25057" xr:uid="{00000000-0005-0000-0000-0000C2610000}"/>
    <cellStyle name="Heading 3 3 3 5 2 3 3 2" xfId="25058" xr:uid="{00000000-0005-0000-0000-0000C3610000}"/>
    <cellStyle name="Heading 3 3 3 5 2 3 4" xfId="25059" xr:uid="{00000000-0005-0000-0000-0000C4610000}"/>
    <cellStyle name="Heading 3 3 3 5 2 3 4 2" xfId="25060" xr:uid="{00000000-0005-0000-0000-0000C5610000}"/>
    <cellStyle name="Heading 3 3 3 5 2 3 5" xfId="25061" xr:uid="{00000000-0005-0000-0000-0000C6610000}"/>
    <cellStyle name="Heading 3 3 3 5 2 3 6" xfId="25062" xr:uid="{00000000-0005-0000-0000-0000C7610000}"/>
    <cellStyle name="Heading 3 3 3 5 2 3 7" xfId="25063" xr:uid="{00000000-0005-0000-0000-0000C8610000}"/>
    <cellStyle name="Heading 3 3 3 5 2 4" xfId="25064" xr:uid="{00000000-0005-0000-0000-0000C9610000}"/>
    <cellStyle name="Heading 3 3 3 5 2 4 2" xfId="25065" xr:uid="{00000000-0005-0000-0000-0000CA610000}"/>
    <cellStyle name="Heading 3 3 3 5 2 4 2 2" xfId="25066" xr:uid="{00000000-0005-0000-0000-0000CB610000}"/>
    <cellStyle name="Heading 3 3 3 5 2 4 3" xfId="25067" xr:uid="{00000000-0005-0000-0000-0000CC610000}"/>
    <cellStyle name="Heading 3 3 3 5 2 4 3 2" xfId="25068" xr:uid="{00000000-0005-0000-0000-0000CD610000}"/>
    <cellStyle name="Heading 3 3 3 5 2 4 4" xfId="25069" xr:uid="{00000000-0005-0000-0000-0000CE610000}"/>
    <cellStyle name="Heading 3 3 3 5 2 4 5" xfId="25070" xr:uid="{00000000-0005-0000-0000-0000CF610000}"/>
    <cellStyle name="Heading 3 3 3 5 2 4 6" xfId="25071" xr:uid="{00000000-0005-0000-0000-0000D0610000}"/>
    <cellStyle name="Heading 3 3 3 5 2 5" xfId="25072" xr:uid="{00000000-0005-0000-0000-0000D1610000}"/>
    <cellStyle name="Heading 3 3 3 5 2 5 2" xfId="25073" xr:uid="{00000000-0005-0000-0000-0000D2610000}"/>
    <cellStyle name="Heading 3 3 3 5 3" xfId="25074" xr:uid="{00000000-0005-0000-0000-0000D3610000}"/>
    <cellStyle name="Heading 3 3 3 5 3 2" xfId="25075" xr:uid="{00000000-0005-0000-0000-0000D4610000}"/>
    <cellStyle name="Heading 3 3 3 5 3 2 2" xfId="25076" xr:uid="{00000000-0005-0000-0000-0000D5610000}"/>
    <cellStyle name="Heading 3 3 3 5 3 3" xfId="25077" xr:uid="{00000000-0005-0000-0000-0000D6610000}"/>
    <cellStyle name="Heading 3 3 3 5 3 3 2" xfId="25078" xr:uid="{00000000-0005-0000-0000-0000D7610000}"/>
    <cellStyle name="Heading 3 3 3 5 3 4" xfId="25079" xr:uid="{00000000-0005-0000-0000-0000D8610000}"/>
    <cellStyle name="Heading 3 3 3 5 3 4 2" xfId="25080" xr:uid="{00000000-0005-0000-0000-0000D9610000}"/>
    <cellStyle name="Heading 3 3 3 5 3 5" xfId="25081" xr:uid="{00000000-0005-0000-0000-0000DA610000}"/>
    <cellStyle name="Heading 3 3 3 5 3 6" xfId="25082" xr:uid="{00000000-0005-0000-0000-0000DB610000}"/>
    <cellStyle name="Heading 3 3 3 5 3 7" xfId="25083" xr:uid="{00000000-0005-0000-0000-0000DC610000}"/>
    <cellStyle name="Heading 3 3 3 5 4" xfId="25084" xr:uid="{00000000-0005-0000-0000-0000DD610000}"/>
    <cellStyle name="Heading 3 3 3 5 4 2" xfId="25085" xr:uid="{00000000-0005-0000-0000-0000DE610000}"/>
    <cellStyle name="Heading 3 3 3 5 4 2 2" xfId="25086" xr:uid="{00000000-0005-0000-0000-0000DF610000}"/>
    <cellStyle name="Heading 3 3 3 5 4 3" xfId="25087" xr:uid="{00000000-0005-0000-0000-0000E0610000}"/>
    <cellStyle name="Heading 3 3 3 5 4 3 2" xfId="25088" xr:uid="{00000000-0005-0000-0000-0000E1610000}"/>
    <cellStyle name="Heading 3 3 3 5 4 4" xfId="25089" xr:uid="{00000000-0005-0000-0000-0000E2610000}"/>
    <cellStyle name="Heading 3 3 3 5 4 4 2" xfId="25090" xr:uid="{00000000-0005-0000-0000-0000E3610000}"/>
    <cellStyle name="Heading 3 3 3 5 4 5" xfId="25091" xr:uid="{00000000-0005-0000-0000-0000E4610000}"/>
    <cellStyle name="Heading 3 3 3 5 4 6" xfId="25092" xr:uid="{00000000-0005-0000-0000-0000E5610000}"/>
    <cellStyle name="Heading 3 3 3 5 4 7" xfId="25093" xr:uid="{00000000-0005-0000-0000-0000E6610000}"/>
    <cellStyle name="Heading 3 3 3 5 5" xfId="25094" xr:uid="{00000000-0005-0000-0000-0000E7610000}"/>
    <cellStyle name="Heading 3 3 3 5 5 2" xfId="25095" xr:uid="{00000000-0005-0000-0000-0000E8610000}"/>
    <cellStyle name="Heading 3 3 3 5 5 2 2" xfId="25096" xr:uid="{00000000-0005-0000-0000-0000E9610000}"/>
    <cellStyle name="Heading 3 3 3 5 5 3" xfId="25097" xr:uid="{00000000-0005-0000-0000-0000EA610000}"/>
    <cellStyle name="Heading 3 3 3 5 5 3 2" xfId="25098" xr:uid="{00000000-0005-0000-0000-0000EB610000}"/>
    <cellStyle name="Heading 3 3 3 5 5 4" xfId="25099" xr:uid="{00000000-0005-0000-0000-0000EC610000}"/>
    <cellStyle name="Heading 3 3 3 5 5 5" xfId="25100" xr:uid="{00000000-0005-0000-0000-0000ED610000}"/>
    <cellStyle name="Heading 3 3 3 5 5 6" xfId="25101" xr:uid="{00000000-0005-0000-0000-0000EE610000}"/>
    <cellStyle name="Heading 3 3 3 5 6" xfId="25102" xr:uid="{00000000-0005-0000-0000-0000EF610000}"/>
    <cellStyle name="Heading 3 3 3 5 6 2" xfId="25103" xr:uid="{00000000-0005-0000-0000-0000F0610000}"/>
    <cellStyle name="Heading 3 3 3 6" xfId="25104" xr:uid="{00000000-0005-0000-0000-0000F1610000}"/>
    <cellStyle name="Heading 3 3 3 6 2" xfId="25105" xr:uid="{00000000-0005-0000-0000-0000F2610000}"/>
    <cellStyle name="Heading 3 3 3 6 2 2" xfId="25106" xr:uid="{00000000-0005-0000-0000-0000F3610000}"/>
    <cellStyle name="Heading 3 3 3 6 2 2 2" xfId="25107" xr:uid="{00000000-0005-0000-0000-0000F4610000}"/>
    <cellStyle name="Heading 3 3 3 6 2 2 2 2" xfId="25108" xr:uid="{00000000-0005-0000-0000-0000F5610000}"/>
    <cellStyle name="Heading 3 3 3 6 2 2 3" xfId="25109" xr:uid="{00000000-0005-0000-0000-0000F6610000}"/>
    <cellStyle name="Heading 3 3 3 6 2 2 3 2" xfId="25110" xr:uid="{00000000-0005-0000-0000-0000F7610000}"/>
    <cellStyle name="Heading 3 3 3 6 2 2 4" xfId="25111" xr:uid="{00000000-0005-0000-0000-0000F8610000}"/>
    <cellStyle name="Heading 3 3 3 6 2 2 4 2" xfId="25112" xr:uid="{00000000-0005-0000-0000-0000F9610000}"/>
    <cellStyle name="Heading 3 3 3 6 2 2 5" xfId="25113" xr:uid="{00000000-0005-0000-0000-0000FA610000}"/>
    <cellStyle name="Heading 3 3 3 6 2 2 6" xfId="25114" xr:uid="{00000000-0005-0000-0000-0000FB610000}"/>
    <cellStyle name="Heading 3 3 3 6 2 2 7" xfId="25115" xr:uid="{00000000-0005-0000-0000-0000FC610000}"/>
    <cellStyle name="Heading 3 3 3 6 2 3" xfId="25116" xr:uid="{00000000-0005-0000-0000-0000FD610000}"/>
    <cellStyle name="Heading 3 3 3 6 2 3 2" xfId="25117" xr:uid="{00000000-0005-0000-0000-0000FE610000}"/>
    <cellStyle name="Heading 3 3 3 6 2 3 2 2" xfId="25118" xr:uid="{00000000-0005-0000-0000-0000FF610000}"/>
    <cellStyle name="Heading 3 3 3 6 2 3 3" xfId="25119" xr:uid="{00000000-0005-0000-0000-000000620000}"/>
    <cellStyle name="Heading 3 3 3 6 2 3 3 2" xfId="25120" xr:uid="{00000000-0005-0000-0000-000001620000}"/>
    <cellStyle name="Heading 3 3 3 6 2 3 4" xfId="25121" xr:uid="{00000000-0005-0000-0000-000002620000}"/>
    <cellStyle name="Heading 3 3 3 6 2 3 4 2" xfId="25122" xr:uid="{00000000-0005-0000-0000-000003620000}"/>
    <cellStyle name="Heading 3 3 3 6 2 3 5" xfId="25123" xr:uid="{00000000-0005-0000-0000-000004620000}"/>
    <cellStyle name="Heading 3 3 3 6 2 3 6" xfId="25124" xr:uid="{00000000-0005-0000-0000-000005620000}"/>
    <cellStyle name="Heading 3 3 3 6 2 3 7" xfId="25125" xr:uid="{00000000-0005-0000-0000-000006620000}"/>
    <cellStyle name="Heading 3 3 3 6 2 4" xfId="25126" xr:uid="{00000000-0005-0000-0000-000007620000}"/>
    <cellStyle name="Heading 3 3 3 6 2 4 2" xfId="25127" xr:uid="{00000000-0005-0000-0000-000008620000}"/>
    <cellStyle name="Heading 3 3 3 6 2 4 2 2" xfId="25128" xr:uid="{00000000-0005-0000-0000-000009620000}"/>
    <cellStyle name="Heading 3 3 3 6 2 4 3" xfId="25129" xr:uid="{00000000-0005-0000-0000-00000A620000}"/>
    <cellStyle name="Heading 3 3 3 6 2 4 3 2" xfId="25130" xr:uid="{00000000-0005-0000-0000-00000B620000}"/>
    <cellStyle name="Heading 3 3 3 6 2 4 4" xfId="25131" xr:uid="{00000000-0005-0000-0000-00000C620000}"/>
    <cellStyle name="Heading 3 3 3 6 2 4 5" xfId="25132" xr:uid="{00000000-0005-0000-0000-00000D620000}"/>
    <cellStyle name="Heading 3 3 3 6 2 4 6" xfId="25133" xr:uid="{00000000-0005-0000-0000-00000E620000}"/>
    <cellStyle name="Heading 3 3 3 6 2 5" xfId="25134" xr:uid="{00000000-0005-0000-0000-00000F620000}"/>
    <cellStyle name="Heading 3 3 3 6 2 5 2" xfId="25135" xr:uid="{00000000-0005-0000-0000-000010620000}"/>
    <cellStyle name="Heading 3 3 3 6 3" xfId="25136" xr:uid="{00000000-0005-0000-0000-000011620000}"/>
    <cellStyle name="Heading 3 3 3 6 3 2" xfId="25137" xr:uid="{00000000-0005-0000-0000-000012620000}"/>
    <cellStyle name="Heading 3 3 3 6 3 2 2" xfId="25138" xr:uid="{00000000-0005-0000-0000-000013620000}"/>
    <cellStyle name="Heading 3 3 3 6 3 3" xfId="25139" xr:uid="{00000000-0005-0000-0000-000014620000}"/>
    <cellStyle name="Heading 3 3 3 6 3 3 2" xfId="25140" xr:uid="{00000000-0005-0000-0000-000015620000}"/>
    <cellStyle name="Heading 3 3 3 6 3 4" xfId="25141" xr:uid="{00000000-0005-0000-0000-000016620000}"/>
    <cellStyle name="Heading 3 3 3 6 3 4 2" xfId="25142" xr:uid="{00000000-0005-0000-0000-000017620000}"/>
    <cellStyle name="Heading 3 3 3 6 3 5" xfId="25143" xr:uid="{00000000-0005-0000-0000-000018620000}"/>
    <cellStyle name="Heading 3 3 3 6 3 6" xfId="25144" xr:uid="{00000000-0005-0000-0000-000019620000}"/>
    <cellStyle name="Heading 3 3 3 6 3 7" xfId="25145" xr:uid="{00000000-0005-0000-0000-00001A620000}"/>
    <cellStyle name="Heading 3 3 3 6 4" xfId="25146" xr:uid="{00000000-0005-0000-0000-00001B620000}"/>
    <cellStyle name="Heading 3 3 3 6 4 2" xfId="25147" xr:uid="{00000000-0005-0000-0000-00001C620000}"/>
    <cellStyle name="Heading 3 3 3 6 4 2 2" xfId="25148" xr:uid="{00000000-0005-0000-0000-00001D620000}"/>
    <cellStyle name="Heading 3 3 3 6 4 3" xfId="25149" xr:uid="{00000000-0005-0000-0000-00001E620000}"/>
    <cellStyle name="Heading 3 3 3 6 4 3 2" xfId="25150" xr:uid="{00000000-0005-0000-0000-00001F620000}"/>
    <cellStyle name="Heading 3 3 3 6 4 4" xfId="25151" xr:uid="{00000000-0005-0000-0000-000020620000}"/>
    <cellStyle name="Heading 3 3 3 6 4 4 2" xfId="25152" xr:uid="{00000000-0005-0000-0000-000021620000}"/>
    <cellStyle name="Heading 3 3 3 6 4 5" xfId="25153" xr:uid="{00000000-0005-0000-0000-000022620000}"/>
    <cellStyle name="Heading 3 3 3 6 4 6" xfId="25154" xr:uid="{00000000-0005-0000-0000-000023620000}"/>
    <cellStyle name="Heading 3 3 3 6 4 7" xfId="25155" xr:uid="{00000000-0005-0000-0000-000024620000}"/>
    <cellStyle name="Heading 3 3 3 6 5" xfId="25156" xr:uid="{00000000-0005-0000-0000-000025620000}"/>
    <cellStyle name="Heading 3 3 3 6 5 2" xfId="25157" xr:uid="{00000000-0005-0000-0000-000026620000}"/>
    <cellStyle name="Heading 3 3 3 6 5 2 2" xfId="25158" xr:uid="{00000000-0005-0000-0000-000027620000}"/>
    <cellStyle name="Heading 3 3 3 6 5 3" xfId="25159" xr:uid="{00000000-0005-0000-0000-000028620000}"/>
    <cellStyle name="Heading 3 3 3 6 5 3 2" xfId="25160" xr:uid="{00000000-0005-0000-0000-000029620000}"/>
    <cellStyle name="Heading 3 3 3 6 5 4" xfId="25161" xr:uid="{00000000-0005-0000-0000-00002A620000}"/>
    <cellStyle name="Heading 3 3 3 6 5 5" xfId="25162" xr:uid="{00000000-0005-0000-0000-00002B620000}"/>
    <cellStyle name="Heading 3 3 3 6 5 6" xfId="25163" xr:uid="{00000000-0005-0000-0000-00002C620000}"/>
    <cellStyle name="Heading 3 3 3 6 6" xfId="25164" xr:uid="{00000000-0005-0000-0000-00002D620000}"/>
    <cellStyle name="Heading 3 3 3 6 6 2" xfId="25165" xr:uid="{00000000-0005-0000-0000-00002E620000}"/>
    <cellStyle name="Heading 3 3 3 7" xfId="25166" xr:uid="{00000000-0005-0000-0000-00002F620000}"/>
    <cellStyle name="Heading 3 3 3 7 2" xfId="25167" xr:uid="{00000000-0005-0000-0000-000030620000}"/>
    <cellStyle name="Heading 3 3 3 7 2 2" xfId="25168" xr:uid="{00000000-0005-0000-0000-000031620000}"/>
    <cellStyle name="Heading 3 3 3 7 2 2 2" xfId="25169" xr:uid="{00000000-0005-0000-0000-000032620000}"/>
    <cellStyle name="Heading 3 3 3 7 2 2 2 2" xfId="25170" xr:uid="{00000000-0005-0000-0000-000033620000}"/>
    <cellStyle name="Heading 3 3 3 7 2 2 3" xfId="25171" xr:uid="{00000000-0005-0000-0000-000034620000}"/>
    <cellStyle name="Heading 3 3 3 7 2 2 3 2" xfId="25172" xr:uid="{00000000-0005-0000-0000-000035620000}"/>
    <cellStyle name="Heading 3 3 3 7 2 2 4" xfId="25173" xr:uid="{00000000-0005-0000-0000-000036620000}"/>
    <cellStyle name="Heading 3 3 3 7 2 2 4 2" xfId="25174" xr:uid="{00000000-0005-0000-0000-000037620000}"/>
    <cellStyle name="Heading 3 3 3 7 2 2 5" xfId="25175" xr:uid="{00000000-0005-0000-0000-000038620000}"/>
    <cellStyle name="Heading 3 3 3 7 2 2 6" xfId="25176" xr:uid="{00000000-0005-0000-0000-000039620000}"/>
    <cellStyle name="Heading 3 3 3 7 2 2 7" xfId="25177" xr:uid="{00000000-0005-0000-0000-00003A620000}"/>
    <cellStyle name="Heading 3 3 3 7 2 3" xfId="25178" xr:uid="{00000000-0005-0000-0000-00003B620000}"/>
    <cellStyle name="Heading 3 3 3 7 2 3 2" xfId="25179" xr:uid="{00000000-0005-0000-0000-00003C620000}"/>
    <cellStyle name="Heading 3 3 3 7 2 3 2 2" xfId="25180" xr:uid="{00000000-0005-0000-0000-00003D620000}"/>
    <cellStyle name="Heading 3 3 3 7 2 3 3" xfId="25181" xr:uid="{00000000-0005-0000-0000-00003E620000}"/>
    <cellStyle name="Heading 3 3 3 7 2 3 3 2" xfId="25182" xr:uid="{00000000-0005-0000-0000-00003F620000}"/>
    <cellStyle name="Heading 3 3 3 7 2 3 4" xfId="25183" xr:uid="{00000000-0005-0000-0000-000040620000}"/>
    <cellStyle name="Heading 3 3 3 7 2 3 4 2" xfId="25184" xr:uid="{00000000-0005-0000-0000-000041620000}"/>
    <cellStyle name="Heading 3 3 3 7 2 3 5" xfId="25185" xr:uid="{00000000-0005-0000-0000-000042620000}"/>
    <cellStyle name="Heading 3 3 3 7 2 3 6" xfId="25186" xr:uid="{00000000-0005-0000-0000-000043620000}"/>
    <cellStyle name="Heading 3 3 3 7 2 3 7" xfId="25187" xr:uid="{00000000-0005-0000-0000-000044620000}"/>
    <cellStyle name="Heading 3 3 3 7 2 4" xfId="25188" xr:uid="{00000000-0005-0000-0000-000045620000}"/>
    <cellStyle name="Heading 3 3 3 7 2 4 2" xfId="25189" xr:uid="{00000000-0005-0000-0000-000046620000}"/>
    <cellStyle name="Heading 3 3 3 7 2 4 2 2" xfId="25190" xr:uid="{00000000-0005-0000-0000-000047620000}"/>
    <cellStyle name="Heading 3 3 3 7 2 4 3" xfId="25191" xr:uid="{00000000-0005-0000-0000-000048620000}"/>
    <cellStyle name="Heading 3 3 3 7 2 4 3 2" xfId="25192" xr:uid="{00000000-0005-0000-0000-000049620000}"/>
    <cellStyle name="Heading 3 3 3 7 2 4 4" xfId="25193" xr:uid="{00000000-0005-0000-0000-00004A620000}"/>
    <cellStyle name="Heading 3 3 3 7 2 4 5" xfId="25194" xr:uid="{00000000-0005-0000-0000-00004B620000}"/>
    <cellStyle name="Heading 3 3 3 7 2 4 6" xfId="25195" xr:uid="{00000000-0005-0000-0000-00004C620000}"/>
    <cellStyle name="Heading 3 3 3 7 2 5" xfId="25196" xr:uid="{00000000-0005-0000-0000-00004D620000}"/>
    <cellStyle name="Heading 3 3 3 7 2 5 2" xfId="25197" xr:uid="{00000000-0005-0000-0000-00004E620000}"/>
    <cellStyle name="Heading 3 3 3 7 3" xfId="25198" xr:uid="{00000000-0005-0000-0000-00004F620000}"/>
    <cellStyle name="Heading 3 3 3 7 3 2" xfId="25199" xr:uid="{00000000-0005-0000-0000-000050620000}"/>
    <cellStyle name="Heading 3 3 3 7 3 2 2" xfId="25200" xr:uid="{00000000-0005-0000-0000-000051620000}"/>
    <cellStyle name="Heading 3 3 3 7 3 3" xfId="25201" xr:uid="{00000000-0005-0000-0000-000052620000}"/>
    <cellStyle name="Heading 3 3 3 7 3 3 2" xfId="25202" xr:uid="{00000000-0005-0000-0000-000053620000}"/>
    <cellStyle name="Heading 3 3 3 7 3 4" xfId="25203" xr:uid="{00000000-0005-0000-0000-000054620000}"/>
    <cellStyle name="Heading 3 3 3 7 3 4 2" xfId="25204" xr:uid="{00000000-0005-0000-0000-000055620000}"/>
    <cellStyle name="Heading 3 3 3 7 3 5" xfId="25205" xr:uid="{00000000-0005-0000-0000-000056620000}"/>
    <cellStyle name="Heading 3 3 3 7 3 6" xfId="25206" xr:uid="{00000000-0005-0000-0000-000057620000}"/>
    <cellStyle name="Heading 3 3 3 7 3 7" xfId="25207" xr:uid="{00000000-0005-0000-0000-000058620000}"/>
    <cellStyle name="Heading 3 3 3 7 4" xfId="25208" xr:uid="{00000000-0005-0000-0000-000059620000}"/>
    <cellStyle name="Heading 3 3 3 7 4 2" xfId="25209" xr:uid="{00000000-0005-0000-0000-00005A620000}"/>
    <cellStyle name="Heading 3 3 3 7 4 2 2" xfId="25210" xr:uid="{00000000-0005-0000-0000-00005B620000}"/>
    <cellStyle name="Heading 3 3 3 7 4 3" xfId="25211" xr:uid="{00000000-0005-0000-0000-00005C620000}"/>
    <cellStyle name="Heading 3 3 3 7 4 3 2" xfId="25212" xr:uid="{00000000-0005-0000-0000-00005D620000}"/>
    <cellStyle name="Heading 3 3 3 7 4 4" xfId="25213" xr:uid="{00000000-0005-0000-0000-00005E620000}"/>
    <cellStyle name="Heading 3 3 3 7 4 4 2" xfId="25214" xr:uid="{00000000-0005-0000-0000-00005F620000}"/>
    <cellStyle name="Heading 3 3 3 7 4 5" xfId="25215" xr:uid="{00000000-0005-0000-0000-000060620000}"/>
    <cellStyle name="Heading 3 3 3 7 4 6" xfId="25216" xr:uid="{00000000-0005-0000-0000-000061620000}"/>
    <cellStyle name="Heading 3 3 3 7 4 7" xfId="25217" xr:uid="{00000000-0005-0000-0000-000062620000}"/>
    <cellStyle name="Heading 3 3 3 7 5" xfId="25218" xr:uid="{00000000-0005-0000-0000-000063620000}"/>
    <cellStyle name="Heading 3 3 3 7 5 2" xfId="25219" xr:uid="{00000000-0005-0000-0000-000064620000}"/>
    <cellStyle name="Heading 3 3 3 7 5 2 2" xfId="25220" xr:uid="{00000000-0005-0000-0000-000065620000}"/>
    <cellStyle name="Heading 3 3 3 7 5 3" xfId="25221" xr:uid="{00000000-0005-0000-0000-000066620000}"/>
    <cellStyle name="Heading 3 3 3 7 5 3 2" xfId="25222" xr:uid="{00000000-0005-0000-0000-000067620000}"/>
    <cellStyle name="Heading 3 3 3 7 5 4" xfId="25223" xr:uid="{00000000-0005-0000-0000-000068620000}"/>
    <cellStyle name="Heading 3 3 3 7 5 5" xfId="25224" xr:uid="{00000000-0005-0000-0000-000069620000}"/>
    <cellStyle name="Heading 3 3 3 7 5 6" xfId="25225" xr:uid="{00000000-0005-0000-0000-00006A620000}"/>
    <cellStyle name="Heading 3 3 3 7 6" xfId="25226" xr:uid="{00000000-0005-0000-0000-00006B620000}"/>
    <cellStyle name="Heading 3 3 3 7 6 2" xfId="25227" xr:uid="{00000000-0005-0000-0000-00006C620000}"/>
    <cellStyle name="Heading 3 3 3 8" xfId="25228" xr:uid="{00000000-0005-0000-0000-00006D620000}"/>
    <cellStyle name="Heading 3 3 3 8 2" xfId="25229" xr:uid="{00000000-0005-0000-0000-00006E620000}"/>
    <cellStyle name="Heading 3 3 3 8 2 2" xfId="25230" xr:uid="{00000000-0005-0000-0000-00006F620000}"/>
    <cellStyle name="Heading 3 3 3 8 2 2 2" xfId="25231" xr:uid="{00000000-0005-0000-0000-000070620000}"/>
    <cellStyle name="Heading 3 3 3 8 2 2 2 2" xfId="25232" xr:uid="{00000000-0005-0000-0000-000071620000}"/>
    <cellStyle name="Heading 3 3 3 8 2 2 3" xfId="25233" xr:uid="{00000000-0005-0000-0000-000072620000}"/>
    <cellStyle name="Heading 3 3 3 8 2 2 3 2" xfId="25234" xr:uid="{00000000-0005-0000-0000-000073620000}"/>
    <cellStyle name="Heading 3 3 3 8 2 2 4" xfId="25235" xr:uid="{00000000-0005-0000-0000-000074620000}"/>
    <cellStyle name="Heading 3 3 3 8 2 2 4 2" xfId="25236" xr:uid="{00000000-0005-0000-0000-000075620000}"/>
    <cellStyle name="Heading 3 3 3 8 2 2 5" xfId="25237" xr:uid="{00000000-0005-0000-0000-000076620000}"/>
    <cellStyle name="Heading 3 3 3 8 2 2 6" xfId="25238" xr:uid="{00000000-0005-0000-0000-000077620000}"/>
    <cellStyle name="Heading 3 3 3 8 2 2 7" xfId="25239" xr:uid="{00000000-0005-0000-0000-000078620000}"/>
    <cellStyle name="Heading 3 3 3 8 2 3" xfId="25240" xr:uid="{00000000-0005-0000-0000-000079620000}"/>
    <cellStyle name="Heading 3 3 3 8 2 3 2" xfId="25241" xr:uid="{00000000-0005-0000-0000-00007A620000}"/>
    <cellStyle name="Heading 3 3 3 8 2 3 2 2" xfId="25242" xr:uid="{00000000-0005-0000-0000-00007B620000}"/>
    <cellStyle name="Heading 3 3 3 8 2 3 3" xfId="25243" xr:uid="{00000000-0005-0000-0000-00007C620000}"/>
    <cellStyle name="Heading 3 3 3 8 2 3 3 2" xfId="25244" xr:uid="{00000000-0005-0000-0000-00007D620000}"/>
    <cellStyle name="Heading 3 3 3 8 2 3 4" xfId="25245" xr:uid="{00000000-0005-0000-0000-00007E620000}"/>
    <cellStyle name="Heading 3 3 3 8 2 3 4 2" xfId="25246" xr:uid="{00000000-0005-0000-0000-00007F620000}"/>
    <cellStyle name="Heading 3 3 3 8 2 3 5" xfId="25247" xr:uid="{00000000-0005-0000-0000-000080620000}"/>
    <cellStyle name="Heading 3 3 3 8 2 3 6" xfId="25248" xr:uid="{00000000-0005-0000-0000-000081620000}"/>
    <cellStyle name="Heading 3 3 3 8 2 3 7" xfId="25249" xr:uid="{00000000-0005-0000-0000-000082620000}"/>
    <cellStyle name="Heading 3 3 3 8 2 4" xfId="25250" xr:uid="{00000000-0005-0000-0000-000083620000}"/>
    <cellStyle name="Heading 3 3 3 8 2 4 2" xfId="25251" xr:uid="{00000000-0005-0000-0000-000084620000}"/>
    <cellStyle name="Heading 3 3 3 8 2 4 2 2" xfId="25252" xr:uid="{00000000-0005-0000-0000-000085620000}"/>
    <cellStyle name="Heading 3 3 3 8 2 4 3" xfId="25253" xr:uid="{00000000-0005-0000-0000-000086620000}"/>
    <cellStyle name="Heading 3 3 3 8 2 4 3 2" xfId="25254" xr:uid="{00000000-0005-0000-0000-000087620000}"/>
    <cellStyle name="Heading 3 3 3 8 2 4 4" xfId="25255" xr:uid="{00000000-0005-0000-0000-000088620000}"/>
    <cellStyle name="Heading 3 3 3 8 2 4 5" xfId="25256" xr:uid="{00000000-0005-0000-0000-000089620000}"/>
    <cellStyle name="Heading 3 3 3 8 2 4 6" xfId="25257" xr:uid="{00000000-0005-0000-0000-00008A620000}"/>
    <cellStyle name="Heading 3 3 3 8 2 5" xfId="25258" xr:uid="{00000000-0005-0000-0000-00008B620000}"/>
    <cellStyle name="Heading 3 3 3 8 2 5 2" xfId="25259" xr:uid="{00000000-0005-0000-0000-00008C620000}"/>
    <cellStyle name="Heading 3 3 3 8 3" xfId="25260" xr:uid="{00000000-0005-0000-0000-00008D620000}"/>
    <cellStyle name="Heading 3 3 3 8 3 2" xfId="25261" xr:uid="{00000000-0005-0000-0000-00008E620000}"/>
    <cellStyle name="Heading 3 3 3 8 3 2 2" xfId="25262" xr:uid="{00000000-0005-0000-0000-00008F620000}"/>
    <cellStyle name="Heading 3 3 3 8 3 3" xfId="25263" xr:uid="{00000000-0005-0000-0000-000090620000}"/>
    <cellStyle name="Heading 3 3 3 8 3 3 2" xfId="25264" xr:uid="{00000000-0005-0000-0000-000091620000}"/>
    <cellStyle name="Heading 3 3 3 8 3 4" xfId="25265" xr:uid="{00000000-0005-0000-0000-000092620000}"/>
    <cellStyle name="Heading 3 3 3 8 3 4 2" xfId="25266" xr:uid="{00000000-0005-0000-0000-000093620000}"/>
    <cellStyle name="Heading 3 3 3 8 3 5" xfId="25267" xr:uid="{00000000-0005-0000-0000-000094620000}"/>
    <cellStyle name="Heading 3 3 3 8 3 6" xfId="25268" xr:uid="{00000000-0005-0000-0000-000095620000}"/>
    <cellStyle name="Heading 3 3 3 8 3 7" xfId="25269" xr:uid="{00000000-0005-0000-0000-000096620000}"/>
    <cellStyle name="Heading 3 3 3 8 4" xfId="25270" xr:uid="{00000000-0005-0000-0000-000097620000}"/>
    <cellStyle name="Heading 3 3 3 8 4 2" xfId="25271" xr:uid="{00000000-0005-0000-0000-000098620000}"/>
    <cellStyle name="Heading 3 3 3 8 4 2 2" xfId="25272" xr:uid="{00000000-0005-0000-0000-000099620000}"/>
    <cellStyle name="Heading 3 3 3 8 4 3" xfId="25273" xr:uid="{00000000-0005-0000-0000-00009A620000}"/>
    <cellStyle name="Heading 3 3 3 8 4 3 2" xfId="25274" xr:uid="{00000000-0005-0000-0000-00009B620000}"/>
    <cellStyle name="Heading 3 3 3 8 4 4" xfId="25275" xr:uid="{00000000-0005-0000-0000-00009C620000}"/>
    <cellStyle name="Heading 3 3 3 8 4 4 2" xfId="25276" xr:uid="{00000000-0005-0000-0000-00009D620000}"/>
    <cellStyle name="Heading 3 3 3 8 4 5" xfId="25277" xr:uid="{00000000-0005-0000-0000-00009E620000}"/>
    <cellStyle name="Heading 3 3 3 8 4 6" xfId="25278" xr:uid="{00000000-0005-0000-0000-00009F620000}"/>
    <cellStyle name="Heading 3 3 3 8 4 7" xfId="25279" xr:uid="{00000000-0005-0000-0000-0000A0620000}"/>
    <cellStyle name="Heading 3 3 3 8 5" xfId="25280" xr:uid="{00000000-0005-0000-0000-0000A1620000}"/>
    <cellStyle name="Heading 3 3 3 8 5 2" xfId="25281" xr:uid="{00000000-0005-0000-0000-0000A2620000}"/>
    <cellStyle name="Heading 3 3 3 8 5 2 2" xfId="25282" xr:uid="{00000000-0005-0000-0000-0000A3620000}"/>
    <cellStyle name="Heading 3 3 3 8 5 3" xfId="25283" xr:uid="{00000000-0005-0000-0000-0000A4620000}"/>
    <cellStyle name="Heading 3 3 3 8 5 3 2" xfId="25284" xr:uid="{00000000-0005-0000-0000-0000A5620000}"/>
    <cellStyle name="Heading 3 3 3 8 5 4" xfId="25285" xr:uid="{00000000-0005-0000-0000-0000A6620000}"/>
    <cellStyle name="Heading 3 3 3 8 5 5" xfId="25286" xr:uid="{00000000-0005-0000-0000-0000A7620000}"/>
    <cellStyle name="Heading 3 3 3 8 5 6" xfId="25287" xr:uid="{00000000-0005-0000-0000-0000A8620000}"/>
    <cellStyle name="Heading 3 3 3 8 6" xfId="25288" xr:uid="{00000000-0005-0000-0000-0000A9620000}"/>
    <cellStyle name="Heading 3 3 3 8 6 2" xfId="25289" xr:uid="{00000000-0005-0000-0000-0000AA620000}"/>
    <cellStyle name="Heading 3 3 3 9" xfId="25290" xr:uid="{00000000-0005-0000-0000-0000AB620000}"/>
    <cellStyle name="Heading 3 3 3 9 2" xfId="25291" xr:uid="{00000000-0005-0000-0000-0000AC620000}"/>
    <cellStyle name="Heading 3 3 3 9 2 2" xfId="25292" xr:uid="{00000000-0005-0000-0000-0000AD620000}"/>
    <cellStyle name="Heading 3 3 3 9 3" xfId="25293" xr:uid="{00000000-0005-0000-0000-0000AE620000}"/>
    <cellStyle name="Heading 3 3 3 9 3 2" xfId="25294" xr:uid="{00000000-0005-0000-0000-0000AF620000}"/>
    <cellStyle name="Heading 3 3 3 9 4" xfId="25295" xr:uid="{00000000-0005-0000-0000-0000B0620000}"/>
    <cellStyle name="Heading 3 3 3 9 4 2" xfId="25296" xr:uid="{00000000-0005-0000-0000-0000B1620000}"/>
    <cellStyle name="Heading 3 3 3 9 5" xfId="25297" xr:uid="{00000000-0005-0000-0000-0000B2620000}"/>
    <cellStyle name="Heading 3 3 3 9 6" xfId="25298" xr:uid="{00000000-0005-0000-0000-0000B3620000}"/>
    <cellStyle name="Heading 3 3 3 9 7" xfId="25299" xr:uid="{00000000-0005-0000-0000-0000B4620000}"/>
    <cellStyle name="Heading 3 3 4" xfId="25300" xr:uid="{00000000-0005-0000-0000-0000B5620000}"/>
    <cellStyle name="Heading 3 3 4 10" xfId="25301" xr:uid="{00000000-0005-0000-0000-0000B6620000}"/>
    <cellStyle name="Heading 3 3 4 10 2" xfId="25302" xr:uid="{00000000-0005-0000-0000-0000B7620000}"/>
    <cellStyle name="Heading 3 3 4 10 2 2" xfId="25303" xr:uid="{00000000-0005-0000-0000-0000B8620000}"/>
    <cellStyle name="Heading 3 3 4 10 3" xfId="25304" xr:uid="{00000000-0005-0000-0000-0000B9620000}"/>
    <cellStyle name="Heading 3 3 4 10 3 2" xfId="25305" xr:uid="{00000000-0005-0000-0000-0000BA620000}"/>
    <cellStyle name="Heading 3 3 4 10 4" xfId="25306" xr:uid="{00000000-0005-0000-0000-0000BB620000}"/>
    <cellStyle name="Heading 3 3 4 10 4 2" xfId="25307" xr:uid="{00000000-0005-0000-0000-0000BC620000}"/>
    <cellStyle name="Heading 3 3 4 10 5" xfId="25308" xr:uid="{00000000-0005-0000-0000-0000BD620000}"/>
    <cellStyle name="Heading 3 3 4 10 6" xfId="25309" xr:uid="{00000000-0005-0000-0000-0000BE620000}"/>
    <cellStyle name="Heading 3 3 4 10 7" xfId="25310" xr:uid="{00000000-0005-0000-0000-0000BF620000}"/>
    <cellStyle name="Heading 3 3 4 11" xfId="25311" xr:uid="{00000000-0005-0000-0000-0000C0620000}"/>
    <cellStyle name="Heading 3 3 4 11 2" xfId="25312" xr:uid="{00000000-0005-0000-0000-0000C1620000}"/>
    <cellStyle name="Heading 3 3 4 11 2 2" xfId="25313" xr:uid="{00000000-0005-0000-0000-0000C2620000}"/>
    <cellStyle name="Heading 3 3 4 11 3" xfId="25314" xr:uid="{00000000-0005-0000-0000-0000C3620000}"/>
    <cellStyle name="Heading 3 3 4 11 3 2" xfId="25315" xr:uid="{00000000-0005-0000-0000-0000C4620000}"/>
    <cellStyle name="Heading 3 3 4 11 4" xfId="25316" xr:uid="{00000000-0005-0000-0000-0000C5620000}"/>
    <cellStyle name="Heading 3 3 4 11 4 2" xfId="25317" xr:uid="{00000000-0005-0000-0000-0000C6620000}"/>
    <cellStyle name="Heading 3 3 4 11 5" xfId="25318" xr:uid="{00000000-0005-0000-0000-0000C7620000}"/>
    <cellStyle name="Heading 3 3 4 11 6" xfId="25319" xr:uid="{00000000-0005-0000-0000-0000C8620000}"/>
    <cellStyle name="Heading 3 3 4 11 7" xfId="25320" xr:uid="{00000000-0005-0000-0000-0000C9620000}"/>
    <cellStyle name="Heading 3 3 4 12" xfId="25321" xr:uid="{00000000-0005-0000-0000-0000CA620000}"/>
    <cellStyle name="Heading 3 3 4 12 2" xfId="25322" xr:uid="{00000000-0005-0000-0000-0000CB620000}"/>
    <cellStyle name="Heading 3 3 4 12 2 2" xfId="25323" xr:uid="{00000000-0005-0000-0000-0000CC620000}"/>
    <cellStyle name="Heading 3 3 4 12 3" xfId="25324" xr:uid="{00000000-0005-0000-0000-0000CD620000}"/>
    <cellStyle name="Heading 3 3 4 12 3 2" xfId="25325" xr:uid="{00000000-0005-0000-0000-0000CE620000}"/>
    <cellStyle name="Heading 3 3 4 12 4" xfId="25326" xr:uid="{00000000-0005-0000-0000-0000CF620000}"/>
    <cellStyle name="Heading 3 3 4 12 5" xfId="25327" xr:uid="{00000000-0005-0000-0000-0000D0620000}"/>
    <cellStyle name="Heading 3 3 4 12 6" xfId="25328" xr:uid="{00000000-0005-0000-0000-0000D1620000}"/>
    <cellStyle name="Heading 3 3 4 13" xfId="25329" xr:uid="{00000000-0005-0000-0000-0000D2620000}"/>
    <cellStyle name="Heading 3 3 4 13 2" xfId="25330" xr:uid="{00000000-0005-0000-0000-0000D3620000}"/>
    <cellStyle name="Heading 3 3 4 14" xfId="25331" xr:uid="{00000000-0005-0000-0000-0000D4620000}"/>
    <cellStyle name="Heading 3 3 4 2" xfId="25332" xr:uid="{00000000-0005-0000-0000-0000D5620000}"/>
    <cellStyle name="Heading 3 3 4 2 10" xfId="25333" xr:uid="{00000000-0005-0000-0000-0000D6620000}"/>
    <cellStyle name="Heading 3 3 4 2 10 2" xfId="25334" xr:uid="{00000000-0005-0000-0000-0000D7620000}"/>
    <cellStyle name="Heading 3 3 4 2 10 2 2" xfId="25335" xr:uid="{00000000-0005-0000-0000-0000D8620000}"/>
    <cellStyle name="Heading 3 3 4 2 10 3" xfId="25336" xr:uid="{00000000-0005-0000-0000-0000D9620000}"/>
    <cellStyle name="Heading 3 3 4 2 10 3 2" xfId="25337" xr:uid="{00000000-0005-0000-0000-0000DA620000}"/>
    <cellStyle name="Heading 3 3 4 2 10 4" xfId="25338" xr:uid="{00000000-0005-0000-0000-0000DB620000}"/>
    <cellStyle name="Heading 3 3 4 2 10 5" xfId="25339" xr:uid="{00000000-0005-0000-0000-0000DC620000}"/>
    <cellStyle name="Heading 3 3 4 2 10 6" xfId="25340" xr:uid="{00000000-0005-0000-0000-0000DD620000}"/>
    <cellStyle name="Heading 3 3 4 2 11" xfId="25341" xr:uid="{00000000-0005-0000-0000-0000DE620000}"/>
    <cellStyle name="Heading 3 3 4 2 11 2" xfId="25342" xr:uid="{00000000-0005-0000-0000-0000DF620000}"/>
    <cellStyle name="Heading 3 3 4 2 12" xfId="25343" xr:uid="{00000000-0005-0000-0000-0000E0620000}"/>
    <cellStyle name="Heading 3 3 4 2 2" xfId="25344" xr:uid="{00000000-0005-0000-0000-0000E1620000}"/>
    <cellStyle name="Heading 3 3 4 2 2 2" xfId="25345" xr:uid="{00000000-0005-0000-0000-0000E2620000}"/>
    <cellStyle name="Heading 3 3 4 2 2 2 2" xfId="25346" xr:uid="{00000000-0005-0000-0000-0000E3620000}"/>
    <cellStyle name="Heading 3 3 4 2 2 2 2 2" xfId="25347" xr:uid="{00000000-0005-0000-0000-0000E4620000}"/>
    <cellStyle name="Heading 3 3 4 2 2 2 2 2 2" xfId="25348" xr:uid="{00000000-0005-0000-0000-0000E5620000}"/>
    <cellStyle name="Heading 3 3 4 2 2 2 2 3" xfId="25349" xr:uid="{00000000-0005-0000-0000-0000E6620000}"/>
    <cellStyle name="Heading 3 3 4 2 2 2 2 3 2" xfId="25350" xr:uid="{00000000-0005-0000-0000-0000E7620000}"/>
    <cellStyle name="Heading 3 3 4 2 2 2 2 4" xfId="25351" xr:uid="{00000000-0005-0000-0000-0000E8620000}"/>
    <cellStyle name="Heading 3 3 4 2 2 2 2 4 2" xfId="25352" xr:uid="{00000000-0005-0000-0000-0000E9620000}"/>
    <cellStyle name="Heading 3 3 4 2 2 2 2 5" xfId="25353" xr:uid="{00000000-0005-0000-0000-0000EA620000}"/>
    <cellStyle name="Heading 3 3 4 2 2 2 2 6" xfId="25354" xr:uid="{00000000-0005-0000-0000-0000EB620000}"/>
    <cellStyle name="Heading 3 3 4 2 2 2 2 7" xfId="25355" xr:uid="{00000000-0005-0000-0000-0000EC620000}"/>
    <cellStyle name="Heading 3 3 4 2 2 2 3" xfId="25356" xr:uid="{00000000-0005-0000-0000-0000ED620000}"/>
    <cellStyle name="Heading 3 3 4 2 2 2 3 2" xfId="25357" xr:uid="{00000000-0005-0000-0000-0000EE620000}"/>
    <cellStyle name="Heading 3 3 4 2 2 2 3 2 2" xfId="25358" xr:uid="{00000000-0005-0000-0000-0000EF620000}"/>
    <cellStyle name="Heading 3 3 4 2 2 2 3 3" xfId="25359" xr:uid="{00000000-0005-0000-0000-0000F0620000}"/>
    <cellStyle name="Heading 3 3 4 2 2 2 3 3 2" xfId="25360" xr:uid="{00000000-0005-0000-0000-0000F1620000}"/>
    <cellStyle name="Heading 3 3 4 2 2 2 3 4" xfId="25361" xr:uid="{00000000-0005-0000-0000-0000F2620000}"/>
    <cellStyle name="Heading 3 3 4 2 2 2 3 4 2" xfId="25362" xr:uid="{00000000-0005-0000-0000-0000F3620000}"/>
    <cellStyle name="Heading 3 3 4 2 2 2 3 5" xfId="25363" xr:uid="{00000000-0005-0000-0000-0000F4620000}"/>
    <cellStyle name="Heading 3 3 4 2 2 2 3 6" xfId="25364" xr:uid="{00000000-0005-0000-0000-0000F5620000}"/>
    <cellStyle name="Heading 3 3 4 2 2 2 3 7" xfId="25365" xr:uid="{00000000-0005-0000-0000-0000F6620000}"/>
    <cellStyle name="Heading 3 3 4 2 2 2 4" xfId="25366" xr:uid="{00000000-0005-0000-0000-0000F7620000}"/>
    <cellStyle name="Heading 3 3 4 2 2 2 4 2" xfId="25367" xr:uid="{00000000-0005-0000-0000-0000F8620000}"/>
    <cellStyle name="Heading 3 3 4 2 2 2 4 2 2" xfId="25368" xr:uid="{00000000-0005-0000-0000-0000F9620000}"/>
    <cellStyle name="Heading 3 3 4 2 2 2 4 3" xfId="25369" xr:uid="{00000000-0005-0000-0000-0000FA620000}"/>
    <cellStyle name="Heading 3 3 4 2 2 2 4 3 2" xfId="25370" xr:uid="{00000000-0005-0000-0000-0000FB620000}"/>
    <cellStyle name="Heading 3 3 4 2 2 2 4 4" xfId="25371" xr:uid="{00000000-0005-0000-0000-0000FC620000}"/>
    <cellStyle name="Heading 3 3 4 2 2 2 4 5" xfId="25372" xr:uid="{00000000-0005-0000-0000-0000FD620000}"/>
    <cellStyle name="Heading 3 3 4 2 2 2 4 6" xfId="25373" xr:uid="{00000000-0005-0000-0000-0000FE620000}"/>
    <cellStyle name="Heading 3 3 4 2 2 2 5" xfId="25374" xr:uid="{00000000-0005-0000-0000-0000FF620000}"/>
    <cellStyle name="Heading 3 3 4 2 2 2 5 2" xfId="25375" xr:uid="{00000000-0005-0000-0000-000000630000}"/>
    <cellStyle name="Heading 3 3 4 2 2 3" xfId="25376" xr:uid="{00000000-0005-0000-0000-000001630000}"/>
    <cellStyle name="Heading 3 3 4 2 2 3 2" xfId="25377" xr:uid="{00000000-0005-0000-0000-000002630000}"/>
    <cellStyle name="Heading 3 3 4 2 2 3 2 2" xfId="25378" xr:uid="{00000000-0005-0000-0000-000003630000}"/>
    <cellStyle name="Heading 3 3 4 2 2 3 3" xfId="25379" xr:uid="{00000000-0005-0000-0000-000004630000}"/>
    <cellStyle name="Heading 3 3 4 2 2 3 3 2" xfId="25380" xr:uid="{00000000-0005-0000-0000-000005630000}"/>
    <cellStyle name="Heading 3 3 4 2 2 3 4" xfId="25381" xr:uid="{00000000-0005-0000-0000-000006630000}"/>
    <cellStyle name="Heading 3 3 4 2 2 3 4 2" xfId="25382" xr:uid="{00000000-0005-0000-0000-000007630000}"/>
    <cellStyle name="Heading 3 3 4 2 2 3 5" xfId="25383" xr:uid="{00000000-0005-0000-0000-000008630000}"/>
    <cellStyle name="Heading 3 3 4 2 2 3 6" xfId="25384" xr:uid="{00000000-0005-0000-0000-000009630000}"/>
    <cellStyle name="Heading 3 3 4 2 2 3 7" xfId="25385" xr:uid="{00000000-0005-0000-0000-00000A630000}"/>
    <cellStyle name="Heading 3 3 4 2 2 4" xfId="25386" xr:uid="{00000000-0005-0000-0000-00000B630000}"/>
    <cellStyle name="Heading 3 3 4 2 2 4 2" xfId="25387" xr:uid="{00000000-0005-0000-0000-00000C630000}"/>
    <cellStyle name="Heading 3 3 4 2 2 4 2 2" xfId="25388" xr:uid="{00000000-0005-0000-0000-00000D630000}"/>
    <cellStyle name="Heading 3 3 4 2 2 4 3" xfId="25389" xr:uid="{00000000-0005-0000-0000-00000E630000}"/>
    <cellStyle name="Heading 3 3 4 2 2 4 3 2" xfId="25390" xr:uid="{00000000-0005-0000-0000-00000F630000}"/>
    <cellStyle name="Heading 3 3 4 2 2 4 4" xfId="25391" xr:uid="{00000000-0005-0000-0000-000010630000}"/>
    <cellStyle name="Heading 3 3 4 2 2 4 4 2" xfId="25392" xr:uid="{00000000-0005-0000-0000-000011630000}"/>
    <cellStyle name="Heading 3 3 4 2 2 4 5" xfId="25393" xr:uid="{00000000-0005-0000-0000-000012630000}"/>
    <cellStyle name="Heading 3 3 4 2 2 4 6" xfId="25394" xr:uid="{00000000-0005-0000-0000-000013630000}"/>
    <cellStyle name="Heading 3 3 4 2 2 4 7" xfId="25395" xr:uid="{00000000-0005-0000-0000-000014630000}"/>
    <cellStyle name="Heading 3 3 4 2 2 5" xfId="25396" xr:uid="{00000000-0005-0000-0000-000015630000}"/>
    <cellStyle name="Heading 3 3 4 2 2 5 2" xfId="25397" xr:uid="{00000000-0005-0000-0000-000016630000}"/>
    <cellStyle name="Heading 3 3 4 2 2 5 2 2" xfId="25398" xr:uid="{00000000-0005-0000-0000-000017630000}"/>
    <cellStyle name="Heading 3 3 4 2 2 5 3" xfId="25399" xr:uid="{00000000-0005-0000-0000-000018630000}"/>
    <cellStyle name="Heading 3 3 4 2 2 5 3 2" xfId="25400" xr:uid="{00000000-0005-0000-0000-000019630000}"/>
    <cellStyle name="Heading 3 3 4 2 2 5 4" xfId="25401" xr:uid="{00000000-0005-0000-0000-00001A630000}"/>
    <cellStyle name="Heading 3 3 4 2 2 5 5" xfId="25402" xr:uid="{00000000-0005-0000-0000-00001B630000}"/>
    <cellStyle name="Heading 3 3 4 2 2 5 6" xfId="25403" xr:uid="{00000000-0005-0000-0000-00001C630000}"/>
    <cellStyle name="Heading 3 3 4 2 2 6" xfId="25404" xr:uid="{00000000-0005-0000-0000-00001D630000}"/>
    <cellStyle name="Heading 3 3 4 2 2 6 2" xfId="25405" xr:uid="{00000000-0005-0000-0000-00001E630000}"/>
    <cellStyle name="Heading 3 3 4 2 3" xfId="25406" xr:uid="{00000000-0005-0000-0000-00001F630000}"/>
    <cellStyle name="Heading 3 3 4 2 3 2" xfId="25407" xr:uid="{00000000-0005-0000-0000-000020630000}"/>
    <cellStyle name="Heading 3 3 4 2 3 2 2" xfId="25408" xr:uid="{00000000-0005-0000-0000-000021630000}"/>
    <cellStyle name="Heading 3 3 4 2 3 2 2 2" xfId="25409" xr:uid="{00000000-0005-0000-0000-000022630000}"/>
    <cellStyle name="Heading 3 3 4 2 3 2 2 2 2" xfId="25410" xr:uid="{00000000-0005-0000-0000-000023630000}"/>
    <cellStyle name="Heading 3 3 4 2 3 2 2 3" xfId="25411" xr:uid="{00000000-0005-0000-0000-000024630000}"/>
    <cellStyle name="Heading 3 3 4 2 3 2 2 3 2" xfId="25412" xr:uid="{00000000-0005-0000-0000-000025630000}"/>
    <cellStyle name="Heading 3 3 4 2 3 2 2 4" xfId="25413" xr:uid="{00000000-0005-0000-0000-000026630000}"/>
    <cellStyle name="Heading 3 3 4 2 3 2 2 4 2" xfId="25414" xr:uid="{00000000-0005-0000-0000-000027630000}"/>
    <cellStyle name="Heading 3 3 4 2 3 2 2 5" xfId="25415" xr:uid="{00000000-0005-0000-0000-000028630000}"/>
    <cellStyle name="Heading 3 3 4 2 3 2 2 6" xfId="25416" xr:uid="{00000000-0005-0000-0000-000029630000}"/>
    <cellStyle name="Heading 3 3 4 2 3 2 2 7" xfId="25417" xr:uid="{00000000-0005-0000-0000-00002A630000}"/>
    <cellStyle name="Heading 3 3 4 2 3 2 3" xfId="25418" xr:uid="{00000000-0005-0000-0000-00002B630000}"/>
    <cellStyle name="Heading 3 3 4 2 3 2 3 2" xfId="25419" xr:uid="{00000000-0005-0000-0000-00002C630000}"/>
    <cellStyle name="Heading 3 3 4 2 3 2 3 2 2" xfId="25420" xr:uid="{00000000-0005-0000-0000-00002D630000}"/>
    <cellStyle name="Heading 3 3 4 2 3 2 3 3" xfId="25421" xr:uid="{00000000-0005-0000-0000-00002E630000}"/>
    <cellStyle name="Heading 3 3 4 2 3 2 3 3 2" xfId="25422" xr:uid="{00000000-0005-0000-0000-00002F630000}"/>
    <cellStyle name="Heading 3 3 4 2 3 2 3 4" xfId="25423" xr:uid="{00000000-0005-0000-0000-000030630000}"/>
    <cellStyle name="Heading 3 3 4 2 3 2 3 4 2" xfId="25424" xr:uid="{00000000-0005-0000-0000-000031630000}"/>
    <cellStyle name="Heading 3 3 4 2 3 2 3 5" xfId="25425" xr:uid="{00000000-0005-0000-0000-000032630000}"/>
    <cellStyle name="Heading 3 3 4 2 3 2 3 6" xfId="25426" xr:uid="{00000000-0005-0000-0000-000033630000}"/>
    <cellStyle name="Heading 3 3 4 2 3 2 3 7" xfId="25427" xr:uid="{00000000-0005-0000-0000-000034630000}"/>
    <cellStyle name="Heading 3 3 4 2 3 2 4" xfId="25428" xr:uid="{00000000-0005-0000-0000-000035630000}"/>
    <cellStyle name="Heading 3 3 4 2 3 2 4 2" xfId="25429" xr:uid="{00000000-0005-0000-0000-000036630000}"/>
    <cellStyle name="Heading 3 3 4 2 3 2 4 2 2" xfId="25430" xr:uid="{00000000-0005-0000-0000-000037630000}"/>
    <cellStyle name="Heading 3 3 4 2 3 2 4 3" xfId="25431" xr:uid="{00000000-0005-0000-0000-000038630000}"/>
    <cellStyle name="Heading 3 3 4 2 3 2 4 3 2" xfId="25432" xr:uid="{00000000-0005-0000-0000-000039630000}"/>
    <cellStyle name="Heading 3 3 4 2 3 2 4 4" xfId="25433" xr:uid="{00000000-0005-0000-0000-00003A630000}"/>
    <cellStyle name="Heading 3 3 4 2 3 2 4 5" xfId="25434" xr:uid="{00000000-0005-0000-0000-00003B630000}"/>
    <cellStyle name="Heading 3 3 4 2 3 2 4 6" xfId="25435" xr:uid="{00000000-0005-0000-0000-00003C630000}"/>
    <cellStyle name="Heading 3 3 4 2 3 2 5" xfId="25436" xr:uid="{00000000-0005-0000-0000-00003D630000}"/>
    <cellStyle name="Heading 3 3 4 2 3 2 5 2" xfId="25437" xr:uid="{00000000-0005-0000-0000-00003E630000}"/>
    <cellStyle name="Heading 3 3 4 2 3 3" xfId="25438" xr:uid="{00000000-0005-0000-0000-00003F630000}"/>
    <cellStyle name="Heading 3 3 4 2 3 3 2" xfId="25439" xr:uid="{00000000-0005-0000-0000-000040630000}"/>
    <cellStyle name="Heading 3 3 4 2 3 3 2 2" xfId="25440" xr:uid="{00000000-0005-0000-0000-000041630000}"/>
    <cellStyle name="Heading 3 3 4 2 3 3 3" xfId="25441" xr:uid="{00000000-0005-0000-0000-000042630000}"/>
    <cellStyle name="Heading 3 3 4 2 3 3 3 2" xfId="25442" xr:uid="{00000000-0005-0000-0000-000043630000}"/>
    <cellStyle name="Heading 3 3 4 2 3 3 4" xfId="25443" xr:uid="{00000000-0005-0000-0000-000044630000}"/>
    <cellStyle name="Heading 3 3 4 2 3 3 4 2" xfId="25444" xr:uid="{00000000-0005-0000-0000-000045630000}"/>
    <cellStyle name="Heading 3 3 4 2 3 3 5" xfId="25445" xr:uid="{00000000-0005-0000-0000-000046630000}"/>
    <cellStyle name="Heading 3 3 4 2 3 3 6" xfId="25446" xr:uid="{00000000-0005-0000-0000-000047630000}"/>
    <cellStyle name="Heading 3 3 4 2 3 3 7" xfId="25447" xr:uid="{00000000-0005-0000-0000-000048630000}"/>
    <cellStyle name="Heading 3 3 4 2 3 4" xfId="25448" xr:uid="{00000000-0005-0000-0000-000049630000}"/>
    <cellStyle name="Heading 3 3 4 2 3 4 2" xfId="25449" xr:uid="{00000000-0005-0000-0000-00004A630000}"/>
    <cellStyle name="Heading 3 3 4 2 3 4 2 2" xfId="25450" xr:uid="{00000000-0005-0000-0000-00004B630000}"/>
    <cellStyle name="Heading 3 3 4 2 3 4 3" xfId="25451" xr:uid="{00000000-0005-0000-0000-00004C630000}"/>
    <cellStyle name="Heading 3 3 4 2 3 4 3 2" xfId="25452" xr:uid="{00000000-0005-0000-0000-00004D630000}"/>
    <cellStyle name="Heading 3 3 4 2 3 4 4" xfId="25453" xr:uid="{00000000-0005-0000-0000-00004E630000}"/>
    <cellStyle name="Heading 3 3 4 2 3 4 4 2" xfId="25454" xr:uid="{00000000-0005-0000-0000-00004F630000}"/>
    <cellStyle name="Heading 3 3 4 2 3 4 5" xfId="25455" xr:uid="{00000000-0005-0000-0000-000050630000}"/>
    <cellStyle name="Heading 3 3 4 2 3 4 6" xfId="25456" xr:uid="{00000000-0005-0000-0000-000051630000}"/>
    <cellStyle name="Heading 3 3 4 2 3 4 7" xfId="25457" xr:uid="{00000000-0005-0000-0000-000052630000}"/>
    <cellStyle name="Heading 3 3 4 2 3 5" xfId="25458" xr:uid="{00000000-0005-0000-0000-000053630000}"/>
    <cellStyle name="Heading 3 3 4 2 3 5 2" xfId="25459" xr:uid="{00000000-0005-0000-0000-000054630000}"/>
    <cellStyle name="Heading 3 3 4 2 3 5 2 2" xfId="25460" xr:uid="{00000000-0005-0000-0000-000055630000}"/>
    <cellStyle name="Heading 3 3 4 2 3 5 3" xfId="25461" xr:uid="{00000000-0005-0000-0000-000056630000}"/>
    <cellStyle name="Heading 3 3 4 2 3 5 3 2" xfId="25462" xr:uid="{00000000-0005-0000-0000-000057630000}"/>
    <cellStyle name="Heading 3 3 4 2 3 5 4" xfId="25463" xr:uid="{00000000-0005-0000-0000-000058630000}"/>
    <cellStyle name="Heading 3 3 4 2 3 5 5" xfId="25464" xr:uid="{00000000-0005-0000-0000-000059630000}"/>
    <cellStyle name="Heading 3 3 4 2 3 5 6" xfId="25465" xr:uid="{00000000-0005-0000-0000-00005A630000}"/>
    <cellStyle name="Heading 3 3 4 2 3 6" xfId="25466" xr:uid="{00000000-0005-0000-0000-00005B630000}"/>
    <cellStyle name="Heading 3 3 4 2 3 6 2" xfId="25467" xr:uid="{00000000-0005-0000-0000-00005C630000}"/>
    <cellStyle name="Heading 3 3 4 2 4" xfId="25468" xr:uid="{00000000-0005-0000-0000-00005D630000}"/>
    <cellStyle name="Heading 3 3 4 2 4 2" xfId="25469" xr:uid="{00000000-0005-0000-0000-00005E630000}"/>
    <cellStyle name="Heading 3 3 4 2 4 2 2" xfId="25470" xr:uid="{00000000-0005-0000-0000-00005F630000}"/>
    <cellStyle name="Heading 3 3 4 2 4 2 2 2" xfId="25471" xr:uid="{00000000-0005-0000-0000-000060630000}"/>
    <cellStyle name="Heading 3 3 4 2 4 2 2 2 2" xfId="25472" xr:uid="{00000000-0005-0000-0000-000061630000}"/>
    <cellStyle name="Heading 3 3 4 2 4 2 2 3" xfId="25473" xr:uid="{00000000-0005-0000-0000-000062630000}"/>
    <cellStyle name="Heading 3 3 4 2 4 2 2 3 2" xfId="25474" xr:uid="{00000000-0005-0000-0000-000063630000}"/>
    <cellStyle name="Heading 3 3 4 2 4 2 2 4" xfId="25475" xr:uid="{00000000-0005-0000-0000-000064630000}"/>
    <cellStyle name="Heading 3 3 4 2 4 2 2 4 2" xfId="25476" xr:uid="{00000000-0005-0000-0000-000065630000}"/>
    <cellStyle name="Heading 3 3 4 2 4 2 2 5" xfId="25477" xr:uid="{00000000-0005-0000-0000-000066630000}"/>
    <cellStyle name="Heading 3 3 4 2 4 2 2 6" xfId="25478" xr:uid="{00000000-0005-0000-0000-000067630000}"/>
    <cellStyle name="Heading 3 3 4 2 4 2 2 7" xfId="25479" xr:uid="{00000000-0005-0000-0000-000068630000}"/>
    <cellStyle name="Heading 3 3 4 2 4 2 3" xfId="25480" xr:uid="{00000000-0005-0000-0000-000069630000}"/>
    <cellStyle name="Heading 3 3 4 2 4 2 3 2" xfId="25481" xr:uid="{00000000-0005-0000-0000-00006A630000}"/>
    <cellStyle name="Heading 3 3 4 2 4 2 3 2 2" xfId="25482" xr:uid="{00000000-0005-0000-0000-00006B630000}"/>
    <cellStyle name="Heading 3 3 4 2 4 2 3 3" xfId="25483" xr:uid="{00000000-0005-0000-0000-00006C630000}"/>
    <cellStyle name="Heading 3 3 4 2 4 2 3 3 2" xfId="25484" xr:uid="{00000000-0005-0000-0000-00006D630000}"/>
    <cellStyle name="Heading 3 3 4 2 4 2 3 4" xfId="25485" xr:uid="{00000000-0005-0000-0000-00006E630000}"/>
    <cellStyle name="Heading 3 3 4 2 4 2 3 4 2" xfId="25486" xr:uid="{00000000-0005-0000-0000-00006F630000}"/>
    <cellStyle name="Heading 3 3 4 2 4 2 3 5" xfId="25487" xr:uid="{00000000-0005-0000-0000-000070630000}"/>
    <cellStyle name="Heading 3 3 4 2 4 2 3 6" xfId="25488" xr:uid="{00000000-0005-0000-0000-000071630000}"/>
    <cellStyle name="Heading 3 3 4 2 4 2 3 7" xfId="25489" xr:uid="{00000000-0005-0000-0000-000072630000}"/>
    <cellStyle name="Heading 3 3 4 2 4 2 4" xfId="25490" xr:uid="{00000000-0005-0000-0000-000073630000}"/>
    <cellStyle name="Heading 3 3 4 2 4 2 4 2" xfId="25491" xr:uid="{00000000-0005-0000-0000-000074630000}"/>
    <cellStyle name="Heading 3 3 4 2 4 2 4 2 2" xfId="25492" xr:uid="{00000000-0005-0000-0000-000075630000}"/>
    <cellStyle name="Heading 3 3 4 2 4 2 4 3" xfId="25493" xr:uid="{00000000-0005-0000-0000-000076630000}"/>
    <cellStyle name="Heading 3 3 4 2 4 2 4 3 2" xfId="25494" xr:uid="{00000000-0005-0000-0000-000077630000}"/>
    <cellStyle name="Heading 3 3 4 2 4 2 4 4" xfId="25495" xr:uid="{00000000-0005-0000-0000-000078630000}"/>
    <cellStyle name="Heading 3 3 4 2 4 2 4 5" xfId="25496" xr:uid="{00000000-0005-0000-0000-000079630000}"/>
    <cellStyle name="Heading 3 3 4 2 4 2 4 6" xfId="25497" xr:uid="{00000000-0005-0000-0000-00007A630000}"/>
    <cellStyle name="Heading 3 3 4 2 4 2 5" xfId="25498" xr:uid="{00000000-0005-0000-0000-00007B630000}"/>
    <cellStyle name="Heading 3 3 4 2 4 2 5 2" xfId="25499" xr:uid="{00000000-0005-0000-0000-00007C630000}"/>
    <cellStyle name="Heading 3 3 4 2 4 3" xfId="25500" xr:uid="{00000000-0005-0000-0000-00007D630000}"/>
    <cellStyle name="Heading 3 3 4 2 4 3 2" xfId="25501" xr:uid="{00000000-0005-0000-0000-00007E630000}"/>
    <cellStyle name="Heading 3 3 4 2 4 3 2 2" xfId="25502" xr:uid="{00000000-0005-0000-0000-00007F630000}"/>
    <cellStyle name="Heading 3 3 4 2 4 3 3" xfId="25503" xr:uid="{00000000-0005-0000-0000-000080630000}"/>
    <cellStyle name="Heading 3 3 4 2 4 3 3 2" xfId="25504" xr:uid="{00000000-0005-0000-0000-000081630000}"/>
    <cellStyle name="Heading 3 3 4 2 4 3 4" xfId="25505" xr:uid="{00000000-0005-0000-0000-000082630000}"/>
    <cellStyle name="Heading 3 3 4 2 4 3 4 2" xfId="25506" xr:uid="{00000000-0005-0000-0000-000083630000}"/>
    <cellStyle name="Heading 3 3 4 2 4 3 5" xfId="25507" xr:uid="{00000000-0005-0000-0000-000084630000}"/>
    <cellStyle name="Heading 3 3 4 2 4 3 6" xfId="25508" xr:uid="{00000000-0005-0000-0000-000085630000}"/>
    <cellStyle name="Heading 3 3 4 2 4 3 7" xfId="25509" xr:uid="{00000000-0005-0000-0000-000086630000}"/>
    <cellStyle name="Heading 3 3 4 2 4 4" xfId="25510" xr:uid="{00000000-0005-0000-0000-000087630000}"/>
    <cellStyle name="Heading 3 3 4 2 4 4 2" xfId="25511" xr:uid="{00000000-0005-0000-0000-000088630000}"/>
    <cellStyle name="Heading 3 3 4 2 4 4 2 2" xfId="25512" xr:uid="{00000000-0005-0000-0000-000089630000}"/>
    <cellStyle name="Heading 3 3 4 2 4 4 3" xfId="25513" xr:uid="{00000000-0005-0000-0000-00008A630000}"/>
    <cellStyle name="Heading 3 3 4 2 4 4 3 2" xfId="25514" xr:uid="{00000000-0005-0000-0000-00008B630000}"/>
    <cellStyle name="Heading 3 3 4 2 4 4 4" xfId="25515" xr:uid="{00000000-0005-0000-0000-00008C630000}"/>
    <cellStyle name="Heading 3 3 4 2 4 4 4 2" xfId="25516" xr:uid="{00000000-0005-0000-0000-00008D630000}"/>
    <cellStyle name="Heading 3 3 4 2 4 4 5" xfId="25517" xr:uid="{00000000-0005-0000-0000-00008E630000}"/>
    <cellStyle name="Heading 3 3 4 2 4 4 6" xfId="25518" xr:uid="{00000000-0005-0000-0000-00008F630000}"/>
    <cellStyle name="Heading 3 3 4 2 4 4 7" xfId="25519" xr:uid="{00000000-0005-0000-0000-000090630000}"/>
    <cellStyle name="Heading 3 3 4 2 4 5" xfId="25520" xr:uid="{00000000-0005-0000-0000-000091630000}"/>
    <cellStyle name="Heading 3 3 4 2 4 5 2" xfId="25521" xr:uid="{00000000-0005-0000-0000-000092630000}"/>
    <cellStyle name="Heading 3 3 4 2 4 5 2 2" xfId="25522" xr:uid="{00000000-0005-0000-0000-000093630000}"/>
    <cellStyle name="Heading 3 3 4 2 4 5 3" xfId="25523" xr:uid="{00000000-0005-0000-0000-000094630000}"/>
    <cellStyle name="Heading 3 3 4 2 4 5 3 2" xfId="25524" xr:uid="{00000000-0005-0000-0000-000095630000}"/>
    <cellStyle name="Heading 3 3 4 2 4 5 4" xfId="25525" xr:uid="{00000000-0005-0000-0000-000096630000}"/>
    <cellStyle name="Heading 3 3 4 2 4 5 5" xfId="25526" xr:uid="{00000000-0005-0000-0000-000097630000}"/>
    <cellStyle name="Heading 3 3 4 2 4 5 6" xfId="25527" xr:uid="{00000000-0005-0000-0000-000098630000}"/>
    <cellStyle name="Heading 3 3 4 2 4 6" xfId="25528" xr:uid="{00000000-0005-0000-0000-000099630000}"/>
    <cellStyle name="Heading 3 3 4 2 4 6 2" xfId="25529" xr:uid="{00000000-0005-0000-0000-00009A630000}"/>
    <cellStyle name="Heading 3 3 4 2 5" xfId="25530" xr:uid="{00000000-0005-0000-0000-00009B630000}"/>
    <cellStyle name="Heading 3 3 4 2 5 2" xfId="25531" xr:uid="{00000000-0005-0000-0000-00009C630000}"/>
    <cellStyle name="Heading 3 3 4 2 5 2 2" xfId="25532" xr:uid="{00000000-0005-0000-0000-00009D630000}"/>
    <cellStyle name="Heading 3 3 4 2 5 2 2 2" xfId="25533" xr:uid="{00000000-0005-0000-0000-00009E630000}"/>
    <cellStyle name="Heading 3 3 4 2 5 2 2 2 2" xfId="25534" xr:uid="{00000000-0005-0000-0000-00009F630000}"/>
    <cellStyle name="Heading 3 3 4 2 5 2 2 3" xfId="25535" xr:uid="{00000000-0005-0000-0000-0000A0630000}"/>
    <cellStyle name="Heading 3 3 4 2 5 2 2 3 2" xfId="25536" xr:uid="{00000000-0005-0000-0000-0000A1630000}"/>
    <cellStyle name="Heading 3 3 4 2 5 2 2 4" xfId="25537" xr:uid="{00000000-0005-0000-0000-0000A2630000}"/>
    <cellStyle name="Heading 3 3 4 2 5 2 2 4 2" xfId="25538" xr:uid="{00000000-0005-0000-0000-0000A3630000}"/>
    <cellStyle name="Heading 3 3 4 2 5 2 2 5" xfId="25539" xr:uid="{00000000-0005-0000-0000-0000A4630000}"/>
    <cellStyle name="Heading 3 3 4 2 5 2 2 6" xfId="25540" xr:uid="{00000000-0005-0000-0000-0000A5630000}"/>
    <cellStyle name="Heading 3 3 4 2 5 2 2 7" xfId="25541" xr:uid="{00000000-0005-0000-0000-0000A6630000}"/>
    <cellStyle name="Heading 3 3 4 2 5 2 3" xfId="25542" xr:uid="{00000000-0005-0000-0000-0000A7630000}"/>
    <cellStyle name="Heading 3 3 4 2 5 2 3 2" xfId="25543" xr:uid="{00000000-0005-0000-0000-0000A8630000}"/>
    <cellStyle name="Heading 3 3 4 2 5 2 3 2 2" xfId="25544" xr:uid="{00000000-0005-0000-0000-0000A9630000}"/>
    <cellStyle name="Heading 3 3 4 2 5 2 3 3" xfId="25545" xr:uid="{00000000-0005-0000-0000-0000AA630000}"/>
    <cellStyle name="Heading 3 3 4 2 5 2 3 3 2" xfId="25546" xr:uid="{00000000-0005-0000-0000-0000AB630000}"/>
    <cellStyle name="Heading 3 3 4 2 5 2 3 4" xfId="25547" xr:uid="{00000000-0005-0000-0000-0000AC630000}"/>
    <cellStyle name="Heading 3 3 4 2 5 2 3 4 2" xfId="25548" xr:uid="{00000000-0005-0000-0000-0000AD630000}"/>
    <cellStyle name="Heading 3 3 4 2 5 2 3 5" xfId="25549" xr:uid="{00000000-0005-0000-0000-0000AE630000}"/>
    <cellStyle name="Heading 3 3 4 2 5 2 3 6" xfId="25550" xr:uid="{00000000-0005-0000-0000-0000AF630000}"/>
    <cellStyle name="Heading 3 3 4 2 5 2 3 7" xfId="25551" xr:uid="{00000000-0005-0000-0000-0000B0630000}"/>
    <cellStyle name="Heading 3 3 4 2 5 2 4" xfId="25552" xr:uid="{00000000-0005-0000-0000-0000B1630000}"/>
    <cellStyle name="Heading 3 3 4 2 5 2 4 2" xfId="25553" xr:uid="{00000000-0005-0000-0000-0000B2630000}"/>
    <cellStyle name="Heading 3 3 4 2 5 2 4 2 2" xfId="25554" xr:uid="{00000000-0005-0000-0000-0000B3630000}"/>
    <cellStyle name="Heading 3 3 4 2 5 2 4 3" xfId="25555" xr:uid="{00000000-0005-0000-0000-0000B4630000}"/>
    <cellStyle name="Heading 3 3 4 2 5 2 4 3 2" xfId="25556" xr:uid="{00000000-0005-0000-0000-0000B5630000}"/>
    <cellStyle name="Heading 3 3 4 2 5 2 4 4" xfId="25557" xr:uid="{00000000-0005-0000-0000-0000B6630000}"/>
    <cellStyle name="Heading 3 3 4 2 5 2 4 5" xfId="25558" xr:uid="{00000000-0005-0000-0000-0000B7630000}"/>
    <cellStyle name="Heading 3 3 4 2 5 2 4 6" xfId="25559" xr:uid="{00000000-0005-0000-0000-0000B8630000}"/>
    <cellStyle name="Heading 3 3 4 2 5 2 5" xfId="25560" xr:uid="{00000000-0005-0000-0000-0000B9630000}"/>
    <cellStyle name="Heading 3 3 4 2 5 2 5 2" xfId="25561" xr:uid="{00000000-0005-0000-0000-0000BA630000}"/>
    <cellStyle name="Heading 3 3 4 2 5 3" xfId="25562" xr:uid="{00000000-0005-0000-0000-0000BB630000}"/>
    <cellStyle name="Heading 3 3 4 2 5 3 2" xfId="25563" xr:uid="{00000000-0005-0000-0000-0000BC630000}"/>
    <cellStyle name="Heading 3 3 4 2 5 3 2 2" xfId="25564" xr:uid="{00000000-0005-0000-0000-0000BD630000}"/>
    <cellStyle name="Heading 3 3 4 2 5 3 3" xfId="25565" xr:uid="{00000000-0005-0000-0000-0000BE630000}"/>
    <cellStyle name="Heading 3 3 4 2 5 3 3 2" xfId="25566" xr:uid="{00000000-0005-0000-0000-0000BF630000}"/>
    <cellStyle name="Heading 3 3 4 2 5 3 4" xfId="25567" xr:uid="{00000000-0005-0000-0000-0000C0630000}"/>
    <cellStyle name="Heading 3 3 4 2 5 3 4 2" xfId="25568" xr:uid="{00000000-0005-0000-0000-0000C1630000}"/>
    <cellStyle name="Heading 3 3 4 2 5 3 5" xfId="25569" xr:uid="{00000000-0005-0000-0000-0000C2630000}"/>
    <cellStyle name="Heading 3 3 4 2 5 3 6" xfId="25570" xr:uid="{00000000-0005-0000-0000-0000C3630000}"/>
    <cellStyle name="Heading 3 3 4 2 5 3 7" xfId="25571" xr:uid="{00000000-0005-0000-0000-0000C4630000}"/>
    <cellStyle name="Heading 3 3 4 2 5 4" xfId="25572" xr:uid="{00000000-0005-0000-0000-0000C5630000}"/>
    <cellStyle name="Heading 3 3 4 2 5 4 2" xfId="25573" xr:uid="{00000000-0005-0000-0000-0000C6630000}"/>
    <cellStyle name="Heading 3 3 4 2 5 4 2 2" xfId="25574" xr:uid="{00000000-0005-0000-0000-0000C7630000}"/>
    <cellStyle name="Heading 3 3 4 2 5 4 3" xfId="25575" xr:uid="{00000000-0005-0000-0000-0000C8630000}"/>
    <cellStyle name="Heading 3 3 4 2 5 4 3 2" xfId="25576" xr:uid="{00000000-0005-0000-0000-0000C9630000}"/>
    <cellStyle name="Heading 3 3 4 2 5 4 4" xfId="25577" xr:uid="{00000000-0005-0000-0000-0000CA630000}"/>
    <cellStyle name="Heading 3 3 4 2 5 4 4 2" xfId="25578" xr:uid="{00000000-0005-0000-0000-0000CB630000}"/>
    <cellStyle name="Heading 3 3 4 2 5 4 5" xfId="25579" xr:uid="{00000000-0005-0000-0000-0000CC630000}"/>
    <cellStyle name="Heading 3 3 4 2 5 4 6" xfId="25580" xr:uid="{00000000-0005-0000-0000-0000CD630000}"/>
    <cellStyle name="Heading 3 3 4 2 5 4 7" xfId="25581" xr:uid="{00000000-0005-0000-0000-0000CE630000}"/>
    <cellStyle name="Heading 3 3 4 2 5 5" xfId="25582" xr:uid="{00000000-0005-0000-0000-0000CF630000}"/>
    <cellStyle name="Heading 3 3 4 2 5 5 2" xfId="25583" xr:uid="{00000000-0005-0000-0000-0000D0630000}"/>
    <cellStyle name="Heading 3 3 4 2 5 5 2 2" xfId="25584" xr:uid="{00000000-0005-0000-0000-0000D1630000}"/>
    <cellStyle name="Heading 3 3 4 2 5 5 3" xfId="25585" xr:uid="{00000000-0005-0000-0000-0000D2630000}"/>
    <cellStyle name="Heading 3 3 4 2 5 5 3 2" xfId="25586" xr:uid="{00000000-0005-0000-0000-0000D3630000}"/>
    <cellStyle name="Heading 3 3 4 2 5 5 4" xfId="25587" xr:uid="{00000000-0005-0000-0000-0000D4630000}"/>
    <cellStyle name="Heading 3 3 4 2 5 5 5" xfId="25588" xr:uid="{00000000-0005-0000-0000-0000D5630000}"/>
    <cellStyle name="Heading 3 3 4 2 5 5 6" xfId="25589" xr:uid="{00000000-0005-0000-0000-0000D6630000}"/>
    <cellStyle name="Heading 3 3 4 2 5 6" xfId="25590" xr:uid="{00000000-0005-0000-0000-0000D7630000}"/>
    <cellStyle name="Heading 3 3 4 2 5 6 2" xfId="25591" xr:uid="{00000000-0005-0000-0000-0000D8630000}"/>
    <cellStyle name="Heading 3 3 4 2 6" xfId="25592" xr:uid="{00000000-0005-0000-0000-0000D9630000}"/>
    <cellStyle name="Heading 3 3 4 2 6 2" xfId="25593" xr:uid="{00000000-0005-0000-0000-0000DA630000}"/>
    <cellStyle name="Heading 3 3 4 2 6 2 2" xfId="25594" xr:uid="{00000000-0005-0000-0000-0000DB630000}"/>
    <cellStyle name="Heading 3 3 4 2 6 2 2 2" xfId="25595" xr:uid="{00000000-0005-0000-0000-0000DC630000}"/>
    <cellStyle name="Heading 3 3 4 2 6 2 2 2 2" xfId="25596" xr:uid="{00000000-0005-0000-0000-0000DD630000}"/>
    <cellStyle name="Heading 3 3 4 2 6 2 2 3" xfId="25597" xr:uid="{00000000-0005-0000-0000-0000DE630000}"/>
    <cellStyle name="Heading 3 3 4 2 6 2 2 3 2" xfId="25598" xr:uid="{00000000-0005-0000-0000-0000DF630000}"/>
    <cellStyle name="Heading 3 3 4 2 6 2 2 4" xfId="25599" xr:uid="{00000000-0005-0000-0000-0000E0630000}"/>
    <cellStyle name="Heading 3 3 4 2 6 2 2 4 2" xfId="25600" xr:uid="{00000000-0005-0000-0000-0000E1630000}"/>
    <cellStyle name="Heading 3 3 4 2 6 2 2 5" xfId="25601" xr:uid="{00000000-0005-0000-0000-0000E2630000}"/>
    <cellStyle name="Heading 3 3 4 2 6 2 2 6" xfId="25602" xr:uid="{00000000-0005-0000-0000-0000E3630000}"/>
    <cellStyle name="Heading 3 3 4 2 6 2 2 7" xfId="25603" xr:uid="{00000000-0005-0000-0000-0000E4630000}"/>
    <cellStyle name="Heading 3 3 4 2 6 2 3" xfId="25604" xr:uid="{00000000-0005-0000-0000-0000E5630000}"/>
    <cellStyle name="Heading 3 3 4 2 6 2 3 2" xfId="25605" xr:uid="{00000000-0005-0000-0000-0000E6630000}"/>
    <cellStyle name="Heading 3 3 4 2 6 2 3 2 2" xfId="25606" xr:uid="{00000000-0005-0000-0000-0000E7630000}"/>
    <cellStyle name="Heading 3 3 4 2 6 2 3 3" xfId="25607" xr:uid="{00000000-0005-0000-0000-0000E8630000}"/>
    <cellStyle name="Heading 3 3 4 2 6 2 3 3 2" xfId="25608" xr:uid="{00000000-0005-0000-0000-0000E9630000}"/>
    <cellStyle name="Heading 3 3 4 2 6 2 3 4" xfId="25609" xr:uid="{00000000-0005-0000-0000-0000EA630000}"/>
    <cellStyle name="Heading 3 3 4 2 6 2 3 4 2" xfId="25610" xr:uid="{00000000-0005-0000-0000-0000EB630000}"/>
    <cellStyle name="Heading 3 3 4 2 6 2 3 5" xfId="25611" xr:uid="{00000000-0005-0000-0000-0000EC630000}"/>
    <cellStyle name="Heading 3 3 4 2 6 2 3 6" xfId="25612" xr:uid="{00000000-0005-0000-0000-0000ED630000}"/>
    <cellStyle name="Heading 3 3 4 2 6 2 3 7" xfId="25613" xr:uid="{00000000-0005-0000-0000-0000EE630000}"/>
    <cellStyle name="Heading 3 3 4 2 6 2 4" xfId="25614" xr:uid="{00000000-0005-0000-0000-0000EF630000}"/>
    <cellStyle name="Heading 3 3 4 2 6 2 4 2" xfId="25615" xr:uid="{00000000-0005-0000-0000-0000F0630000}"/>
    <cellStyle name="Heading 3 3 4 2 6 2 4 2 2" xfId="25616" xr:uid="{00000000-0005-0000-0000-0000F1630000}"/>
    <cellStyle name="Heading 3 3 4 2 6 2 4 3" xfId="25617" xr:uid="{00000000-0005-0000-0000-0000F2630000}"/>
    <cellStyle name="Heading 3 3 4 2 6 2 4 3 2" xfId="25618" xr:uid="{00000000-0005-0000-0000-0000F3630000}"/>
    <cellStyle name="Heading 3 3 4 2 6 2 4 4" xfId="25619" xr:uid="{00000000-0005-0000-0000-0000F4630000}"/>
    <cellStyle name="Heading 3 3 4 2 6 2 4 5" xfId="25620" xr:uid="{00000000-0005-0000-0000-0000F5630000}"/>
    <cellStyle name="Heading 3 3 4 2 6 2 4 6" xfId="25621" xr:uid="{00000000-0005-0000-0000-0000F6630000}"/>
    <cellStyle name="Heading 3 3 4 2 6 2 5" xfId="25622" xr:uid="{00000000-0005-0000-0000-0000F7630000}"/>
    <cellStyle name="Heading 3 3 4 2 6 2 5 2" xfId="25623" xr:uid="{00000000-0005-0000-0000-0000F8630000}"/>
    <cellStyle name="Heading 3 3 4 2 6 3" xfId="25624" xr:uid="{00000000-0005-0000-0000-0000F9630000}"/>
    <cellStyle name="Heading 3 3 4 2 6 3 2" xfId="25625" xr:uid="{00000000-0005-0000-0000-0000FA630000}"/>
    <cellStyle name="Heading 3 3 4 2 6 3 2 2" xfId="25626" xr:uid="{00000000-0005-0000-0000-0000FB630000}"/>
    <cellStyle name="Heading 3 3 4 2 6 3 3" xfId="25627" xr:uid="{00000000-0005-0000-0000-0000FC630000}"/>
    <cellStyle name="Heading 3 3 4 2 6 3 3 2" xfId="25628" xr:uid="{00000000-0005-0000-0000-0000FD630000}"/>
    <cellStyle name="Heading 3 3 4 2 6 3 4" xfId="25629" xr:uid="{00000000-0005-0000-0000-0000FE630000}"/>
    <cellStyle name="Heading 3 3 4 2 6 3 4 2" xfId="25630" xr:uid="{00000000-0005-0000-0000-0000FF630000}"/>
    <cellStyle name="Heading 3 3 4 2 6 3 5" xfId="25631" xr:uid="{00000000-0005-0000-0000-000000640000}"/>
    <cellStyle name="Heading 3 3 4 2 6 3 6" xfId="25632" xr:uid="{00000000-0005-0000-0000-000001640000}"/>
    <cellStyle name="Heading 3 3 4 2 6 3 7" xfId="25633" xr:uid="{00000000-0005-0000-0000-000002640000}"/>
    <cellStyle name="Heading 3 3 4 2 6 4" xfId="25634" xr:uid="{00000000-0005-0000-0000-000003640000}"/>
    <cellStyle name="Heading 3 3 4 2 6 4 2" xfId="25635" xr:uid="{00000000-0005-0000-0000-000004640000}"/>
    <cellStyle name="Heading 3 3 4 2 6 4 2 2" xfId="25636" xr:uid="{00000000-0005-0000-0000-000005640000}"/>
    <cellStyle name="Heading 3 3 4 2 6 4 3" xfId="25637" xr:uid="{00000000-0005-0000-0000-000006640000}"/>
    <cellStyle name="Heading 3 3 4 2 6 4 3 2" xfId="25638" xr:uid="{00000000-0005-0000-0000-000007640000}"/>
    <cellStyle name="Heading 3 3 4 2 6 4 4" xfId="25639" xr:uid="{00000000-0005-0000-0000-000008640000}"/>
    <cellStyle name="Heading 3 3 4 2 6 4 4 2" xfId="25640" xr:uid="{00000000-0005-0000-0000-000009640000}"/>
    <cellStyle name="Heading 3 3 4 2 6 4 5" xfId="25641" xr:uid="{00000000-0005-0000-0000-00000A640000}"/>
    <cellStyle name="Heading 3 3 4 2 6 4 6" xfId="25642" xr:uid="{00000000-0005-0000-0000-00000B640000}"/>
    <cellStyle name="Heading 3 3 4 2 6 4 7" xfId="25643" xr:uid="{00000000-0005-0000-0000-00000C640000}"/>
    <cellStyle name="Heading 3 3 4 2 6 5" xfId="25644" xr:uid="{00000000-0005-0000-0000-00000D640000}"/>
    <cellStyle name="Heading 3 3 4 2 6 5 2" xfId="25645" xr:uid="{00000000-0005-0000-0000-00000E640000}"/>
    <cellStyle name="Heading 3 3 4 2 6 5 2 2" xfId="25646" xr:uid="{00000000-0005-0000-0000-00000F640000}"/>
    <cellStyle name="Heading 3 3 4 2 6 5 3" xfId="25647" xr:uid="{00000000-0005-0000-0000-000010640000}"/>
    <cellStyle name="Heading 3 3 4 2 6 5 3 2" xfId="25648" xr:uid="{00000000-0005-0000-0000-000011640000}"/>
    <cellStyle name="Heading 3 3 4 2 6 5 4" xfId="25649" xr:uid="{00000000-0005-0000-0000-000012640000}"/>
    <cellStyle name="Heading 3 3 4 2 6 5 5" xfId="25650" xr:uid="{00000000-0005-0000-0000-000013640000}"/>
    <cellStyle name="Heading 3 3 4 2 6 5 6" xfId="25651" xr:uid="{00000000-0005-0000-0000-000014640000}"/>
    <cellStyle name="Heading 3 3 4 2 6 6" xfId="25652" xr:uid="{00000000-0005-0000-0000-000015640000}"/>
    <cellStyle name="Heading 3 3 4 2 6 6 2" xfId="25653" xr:uid="{00000000-0005-0000-0000-000016640000}"/>
    <cellStyle name="Heading 3 3 4 2 7" xfId="25654" xr:uid="{00000000-0005-0000-0000-000017640000}"/>
    <cellStyle name="Heading 3 3 4 2 7 2" xfId="25655" xr:uid="{00000000-0005-0000-0000-000018640000}"/>
    <cellStyle name="Heading 3 3 4 2 7 2 2" xfId="25656" xr:uid="{00000000-0005-0000-0000-000019640000}"/>
    <cellStyle name="Heading 3 3 4 2 7 2 2 2" xfId="25657" xr:uid="{00000000-0005-0000-0000-00001A640000}"/>
    <cellStyle name="Heading 3 3 4 2 7 2 3" xfId="25658" xr:uid="{00000000-0005-0000-0000-00001B640000}"/>
    <cellStyle name="Heading 3 3 4 2 7 2 3 2" xfId="25659" xr:uid="{00000000-0005-0000-0000-00001C640000}"/>
    <cellStyle name="Heading 3 3 4 2 7 2 4" xfId="25660" xr:uid="{00000000-0005-0000-0000-00001D640000}"/>
    <cellStyle name="Heading 3 3 4 2 7 2 4 2" xfId="25661" xr:uid="{00000000-0005-0000-0000-00001E640000}"/>
    <cellStyle name="Heading 3 3 4 2 7 2 5" xfId="25662" xr:uid="{00000000-0005-0000-0000-00001F640000}"/>
    <cellStyle name="Heading 3 3 4 2 7 2 6" xfId="25663" xr:uid="{00000000-0005-0000-0000-000020640000}"/>
    <cellStyle name="Heading 3 3 4 2 7 2 7" xfId="25664" xr:uid="{00000000-0005-0000-0000-000021640000}"/>
    <cellStyle name="Heading 3 3 4 2 7 3" xfId="25665" xr:uid="{00000000-0005-0000-0000-000022640000}"/>
    <cellStyle name="Heading 3 3 4 2 7 3 2" xfId="25666" xr:uid="{00000000-0005-0000-0000-000023640000}"/>
    <cellStyle name="Heading 3 3 4 2 7 3 2 2" xfId="25667" xr:uid="{00000000-0005-0000-0000-000024640000}"/>
    <cellStyle name="Heading 3 3 4 2 7 3 3" xfId="25668" xr:uid="{00000000-0005-0000-0000-000025640000}"/>
    <cellStyle name="Heading 3 3 4 2 7 3 3 2" xfId="25669" xr:uid="{00000000-0005-0000-0000-000026640000}"/>
    <cellStyle name="Heading 3 3 4 2 7 3 4" xfId="25670" xr:uid="{00000000-0005-0000-0000-000027640000}"/>
    <cellStyle name="Heading 3 3 4 2 7 3 4 2" xfId="25671" xr:uid="{00000000-0005-0000-0000-000028640000}"/>
    <cellStyle name="Heading 3 3 4 2 7 3 5" xfId="25672" xr:uid="{00000000-0005-0000-0000-000029640000}"/>
    <cellStyle name="Heading 3 3 4 2 7 3 6" xfId="25673" xr:uid="{00000000-0005-0000-0000-00002A640000}"/>
    <cellStyle name="Heading 3 3 4 2 7 3 7" xfId="25674" xr:uid="{00000000-0005-0000-0000-00002B640000}"/>
    <cellStyle name="Heading 3 3 4 2 7 4" xfId="25675" xr:uid="{00000000-0005-0000-0000-00002C640000}"/>
    <cellStyle name="Heading 3 3 4 2 7 4 2" xfId="25676" xr:uid="{00000000-0005-0000-0000-00002D640000}"/>
    <cellStyle name="Heading 3 3 4 2 7 4 2 2" xfId="25677" xr:uid="{00000000-0005-0000-0000-00002E640000}"/>
    <cellStyle name="Heading 3 3 4 2 7 4 3" xfId="25678" xr:uid="{00000000-0005-0000-0000-00002F640000}"/>
    <cellStyle name="Heading 3 3 4 2 7 4 3 2" xfId="25679" xr:uid="{00000000-0005-0000-0000-000030640000}"/>
    <cellStyle name="Heading 3 3 4 2 7 4 4" xfId="25680" xr:uid="{00000000-0005-0000-0000-000031640000}"/>
    <cellStyle name="Heading 3 3 4 2 7 4 5" xfId="25681" xr:uid="{00000000-0005-0000-0000-000032640000}"/>
    <cellStyle name="Heading 3 3 4 2 7 4 6" xfId="25682" xr:uid="{00000000-0005-0000-0000-000033640000}"/>
    <cellStyle name="Heading 3 3 4 2 7 5" xfId="25683" xr:uid="{00000000-0005-0000-0000-000034640000}"/>
    <cellStyle name="Heading 3 3 4 2 7 5 2" xfId="25684" xr:uid="{00000000-0005-0000-0000-000035640000}"/>
    <cellStyle name="Heading 3 3 4 2 8" xfId="25685" xr:uid="{00000000-0005-0000-0000-000036640000}"/>
    <cellStyle name="Heading 3 3 4 2 8 2" xfId="25686" xr:uid="{00000000-0005-0000-0000-000037640000}"/>
    <cellStyle name="Heading 3 3 4 2 8 2 2" xfId="25687" xr:uid="{00000000-0005-0000-0000-000038640000}"/>
    <cellStyle name="Heading 3 3 4 2 8 3" xfId="25688" xr:uid="{00000000-0005-0000-0000-000039640000}"/>
    <cellStyle name="Heading 3 3 4 2 8 3 2" xfId="25689" xr:uid="{00000000-0005-0000-0000-00003A640000}"/>
    <cellStyle name="Heading 3 3 4 2 8 4" xfId="25690" xr:uid="{00000000-0005-0000-0000-00003B640000}"/>
    <cellStyle name="Heading 3 3 4 2 8 4 2" xfId="25691" xr:uid="{00000000-0005-0000-0000-00003C640000}"/>
    <cellStyle name="Heading 3 3 4 2 8 5" xfId="25692" xr:uid="{00000000-0005-0000-0000-00003D640000}"/>
    <cellStyle name="Heading 3 3 4 2 8 6" xfId="25693" xr:uid="{00000000-0005-0000-0000-00003E640000}"/>
    <cellStyle name="Heading 3 3 4 2 8 7" xfId="25694" xr:uid="{00000000-0005-0000-0000-00003F640000}"/>
    <cellStyle name="Heading 3 3 4 2 9" xfId="25695" xr:uid="{00000000-0005-0000-0000-000040640000}"/>
    <cellStyle name="Heading 3 3 4 2 9 2" xfId="25696" xr:uid="{00000000-0005-0000-0000-000041640000}"/>
    <cellStyle name="Heading 3 3 4 2 9 2 2" xfId="25697" xr:uid="{00000000-0005-0000-0000-000042640000}"/>
    <cellStyle name="Heading 3 3 4 2 9 3" xfId="25698" xr:uid="{00000000-0005-0000-0000-000043640000}"/>
    <cellStyle name="Heading 3 3 4 2 9 3 2" xfId="25699" xr:uid="{00000000-0005-0000-0000-000044640000}"/>
    <cellStyle name="Heading 3 3 4 2 9 4" xfId="25700" xr:uid="{00000000-0005-0000-0000-000045640000}"/>
    <cellStyle name="Heading 3 3 4 2 9 4 2" xfId="25701" xr:uid="{00000000-0005-0000-0000-000046640000}"/>
    <cellStyle name="Heading 3 3 4 2 9 5" xfId="25702" xr:uid="{00000000-0005-0000-0000-000047640000}"/>
    <cellStyle name="Heading 3 3 4 2 9 6" xfId="25703" xr:uid="{00000000-0005-0000-0000-000048640000}"/>
    <cellStyle name="Heading 3 3 4 2 9 7" xfId="25704" xr:uid="{00000000-0005-0000-0000-000049640000}"/>
    <cellStyle name="Heading 3 3 4 3" xfId="25705" xr:uid="{00000000-0005-0000-0000-00004A640000}"/>
    <cellStyle name="Heading 3 3 4 3 10" xfId="25706" xr:uid="{00000000-0005-0000-0000-00004B640000}"/>
    <cellStyle name="Heading 3 3 4 3 10 2" xfId="25707" xr:uid="{00000000-0005-0000-0000-00004C640000}"/>
    <cellStyle name="Heading 3 3 4 3 10 2 2" xfId="25708" xr:uid="{00000000-0005-0000-0000-00004D640000}"/>
    <cellStyle name="Heading 3 3 4 3 10 3" xfId="25709" xr:uid="{00000000-0005-0000-0000-00004E640000}"/>
    <cellStyle name="Heading 3 3 4 3 10 3 2" xfId="25710" xr:uid="{00000000-0005-0000-0000-00004F640000}"/>
    <cellStyle name="Heading 3 3 4 3 10 4" xfId="25711" xr:uid="{00000000-0005-0000-0000-000050640000}"/>
    <cellStyle name="Heading 3 3 4 3 10 5" xfId="25712" xr:uid="{00000000-0005-0000-0000-000051640000}"/>
    <cellStyle name="Heading 3 3 4 3 10 6" xfId="25713" xr:uid="{00000000-0005-0000-0000-000052640000}"/>
    <cellStyle name="Heading 3 3 4 3 11" xfId="25714" xr:uid="{00000000-0005-0000-0000-000053640000}"/>
    <cellStyle name="Heading 3 3 4 3 11 2" xfId="25715" xr:uid="{00000000-0005-0000-0000-000054640000}"/>
    <cellStyle name="Heading 3 3 4 3 12" xfId="25716" xr:uid="{00000000-0005-0000-0000-000055640000}"/>
    <cellStyle name="Heading 3 3 4 3 2" xfId="25717" xr:uid="{00000000-0005-0000-0000-000056640000}"/>
    <cellStyle name="Heading 3 3 4 3 2 2" xfId="25718" xr:uid="{00000000-0005-0000-0000-000057640000}"/>
    <cellStyle name="Heading 3 3 4 3 2 2 2" xfId="25719" xr:uid="{00000000-0005-0000-0000-000058640000}"/>
    <cellStyle name="Heading 3 3 4 3 2 2 2 2" xfId="25720" xr:uid="{00000000-0005-0000-0000-000059640000}"/>
    <cellStyle name="Heading 3 3 4 3 2 2 2 2 2" xfId="25721" xr:uid="{00000000-0005-0000-0000-00005A640000}"/>
    <cellStyle name="Heading 3 3 4 3 2 2 2 3" xfId="25722" xr:uid="{00000000-0005-0000-0000-00005B640000}"/>
    <cellStyle name="Heading 3 3 4 3 2 2 2 3 2" xfId="25723" xr:uid="{00000000-0005-0000-0000-00005C640000}"/>
    <cellStyle name="Heading 3 3 4 3 2 2 2 4" xfId="25724" xr:uid="{00000000-0005-0000-0000-00005D640000}"/>
    <cellStyle name="Heading 3 3 4 3 2 2 2 4 2" xfId="25725" xr:uid="{00000000-0005-0000-0000-00005E640000}"/>
    <cellStyle name="Heading 3 3 4 3 2 2 2 5" xfId="25726" xr:uid="{00000000-0005-0000-0000-00005F640000}"/>
    <cellStyle name="Heading 3 3 4 3 2 2 2 6" xfId="25727" xr:uid="{00000000-0005-0000-0000-000060640000}"/>
    <cellStyle name="Heading 3 3 4 3 2 2 2 7" xfId="25728" xr:uid="{00000000-0005-0000-0000-000061640000}"/>
    <cellStyle name="Heading 3 3 4 3 2 2 3" xfId="25729" xr:uid="{00000000-0005-0000-0000-000062640000}"/>
    <cellStyle name="Heading 3 3 4 3 2 2 3 2" xfId="25730" xr:uid="{00000000-0005-0000-0000-000063640000}"/>
    <cellStyle name="Heading 3 3 4 3 2 2 3 2 2" xfId="25731" xr:uid="{00000000-0005-0000-0000-000064640000}"/>
    <cellStyle name="Heading 3 3 4 3 2 2 3 3" xfId="25732" xr:uid="{00000000-0005-0000-0000-000065640000}"/>
    <cellStyle name="Heading 3 3 4 3 2 2 3 3 2" xfId="25733" xr:uid="{00000000-0005-0000-0000-000066640000}"/>
    <cellStyle name="Heading 3 3 4 3 2 2 3 4" xfId="25734" xr:uid="{00000000-0005-0000-0000-000067640000}"/>
    <cellStyle name="Heading 3 3 4 3 2 2 3 4 2" xfId="25735" xr:uid="{00000000-0005-0000-0000-000068640000}"/>
    <cellStyle name="Heading 3 3 4 3 2 2 3 5" xfId="25736" xr:uid="{00000000-0005-0000-0000-000069640000}"/>
    <cellStyle name="Heading 3 3 4 3 2 2 3 6" xfId="25737" xr:uid="{00000000-0005-0000-0000-00006A640000}"/>
    <cellStyle name="Heading 3 3 4 3 2 2 3 7" xfId="25738" xr:uid="{00000000-0005-0000-0000-00006B640000}"/>
    <cellStyle name="Heading 3 3 4 3 2 2 4" xfId="25739" xr:uid="{00000000-0005-0000-0000-00006C640000}"/>
    <cellStyle name="Heading 3 3 4 3 2 2 4 2" xfId="25740" xr:uid="{00000000-0005-0000-0000-00006D640000}"/>
    <cellStyle name="Heading 3 3 4 3 2 2 4 2 2" xfId="25741" xr:uid="{00000000-0005-0000-0000-00006E640000}"/>
    <cellStyle name="Heading 3 3 4 3 2 2 4 3" xfId="25742" xr:uid="{00000000-0005-0000-0000-00006F640000}"/>
    <cellStyle name="Heading 3 3 4 3 2 2 4 3 2" xfId="25743" xr:uid="{00000000-0005-0000-0000-000070640000}"/>
    <cellStyle name="Heading 3 3 4 3 2 2 4 4" xfId="25744" xr:uid="{00000000-0005-0000-0000-000071640000}"/>
    <cellStyle name="Heading 3 3 4 3 2 2 4 5" xfId="25745" xr:uid="{00000000-0005-0000-0000-000072640000}"/>
    <cellStyle name="Heading 3 3 4 3 2 2 4 6" xfId="25746" xr:uid="{00000000-0005-0000-0000-000073640000}"/>
    <cellStyle name="Heading 3 3 4 3 2 2 5" xfId="25747" xr:uid="{00000000-0005-0000-0000-000074640000}"/>
    <cellStyle name="Heading 3 3 4 3 2 2 5 2" xfId="25748" xr:uid="{00000000-0005-0000-0000-000075640000}"/>
    <cellStyle name="Heading 3 3 4 3 2 3" xfId="25749" xr:uid="{00000000-0005-0000-0000-000076640000}"/>
    <cellStyle name="Heading 3 3 4 3 2 3 2" xfId="25750" xr:uid="{00000000-0005-0000-0000-000077640000}"/>
    <cellStyle name="Heading 3 3 4 3 2 3 2 2" xfId="25751" xr:uid="{00000000-0005-0000-0000-000078640000}"/>
    <cellStyle name="Heading 3 3 4 3 2 3 3" xfId="25752" xr:uid="{00000000-0005-0000-0000-000079640000}"/>
    <cellStyle name="Heading 3 3 4 3 2 3 3 2" xfId="25753" xr:uid="{00000000-0005-0000-0000-00007A640000}"/>
    <cellStyle name="Heading 3 3 4 3 2 3 4" xfId="25754" xr:uid="{00000000-0005-0000-0000-00007B640000}"/>
    <cellStyle name="Heading 3 3 4 3 2 3 4 2" xfId="25755" xr:uid="{00000000-0005-0000-0000-00007C640000}"/>
    <cellStyle name="Heading 3 3 4 3 2 3 5" xfId="25756" xr:uid="{00000000-0005-0000-0000-00007D640000}"/>
    <cellStyle name="Heading 3 3 4 3 2 3 6" xfId="25757" xr:uid="{00000000-0005-0000-0000-00007E640000}"/>
    <cellStyle name="Heading 3 3 4 3 2 3 7" xfId="25758" xr:uid="{00000000-0005-0000-0000-00007F640000}"/>
    <cellStyle name="Heading 3 3 4 3 2 4" xfId="25759" xr:uid="{00000000-0005-0000-0000-000080640000}"/>
    <cellStyle name="Heading 3 3 4 3 2 4 2" xfId="25760" xr:uid="{00000000-0005-0000-0000-000081640000}"/>
    <cellStyle name="Heading 3 3 4 3 2 4 2 2" xfId="25761" xr:uid="{00000000-0005-0000-0000-000082640000}"/>
    <cellStyle name="Heading 3 3 4 3 2 4 3" xfId="25762" xr:uid="{00000000-0005-0000-0000-000083640000}"/>
    <cellStyle name="Heading 3 3 4 3 2 4 3 2" xfId="25763" xr:uid="{00000000-0005-0000-0000-000084640000}"/>
    <cellStyle name="Heading 3 3 4 3 2 4 4" xfId="25764" xr:uid="{00000000-0005-0000-0000-000085640000}"/>
    <cellStyle name="Heading 3 3 4 3 2 4 4 2" xfId="25765" xr:uid="{00000000-0005-0000-0000-000086640000}"/>
    <cellStyle name="Heading 3 3 4 3 2 4 5" xfId="25766" xr:uid="{00000000-0005-0000-0000-000087640000}"/>
    <cellStyle name="Heading 3 3 4 3 2 4 6" xfId="25767" xr:uid="{00000000-0005-0000-0000-000088640000}"/>
    <cellStyle name="Heading 3 3 4 3 2 4 7" xfId="25768" xr:uid="{00000000-0005-0000-0000-000089640000}"/>
    <cellStyle name="Heading 3 3 4 3 2 5" xfId="25769" xr:uid="{00000000-0005-0000-0000-00008A640000}"/>
    <cellStyle name="Heading 3 3 4 3 2 5 2" xfId="25770" xr:uid="{00000000-0005-0000-0000-00008B640000}"/>
    <cellStyle name="Heading 3 3 4 3 2 5 2 2" xfId="25771" xr:uid="{00000000-0005-0000-0000-00008C640000}"/>
    <cellStyle name="Heading 3 3 4 3 2 5 3" xfId="25772" xr:uid="{00000000-0005-0000-0000-00008D640000}"/>
    <cellStyle name="Heading 3 3 4 3 2 5 3 2" xfId="25773" xr:uid="{00000000-0005-0000-0000-00008E640000}"/>
    <cellStyle name="Heading 3 3 4 3 2 5 4" xfId="25774" xr:uid="{00000000-0005-0000-0000-00008F640000}"/>
    <cellStyle name="Heading 3 3 4 3 2 5 5" xfId="25775" xr:uid="{00000000-0005-0000-0000-000090640000}"/>
    <cellStyle name="Heading 3 3 4 3 2 5 6" xfId="25776" xr:uid="{00000000-0005-0000-0000-000091640000}"/>
    <cellStyle name="Heading 3 3 4 3 2 6" xfId="25777" xr:uid="{00000000-0005-0000-0000-000092640000}"/>
    <cellStyle name="Heading 3 3 4 3 2 6 2" xfId="25778" xr:uid="{00000000-0005-0000-0000-000093640000}"/>
    <cellStyle name="Heading 3 3 4 3 3" xfId="25779" xr:uid="{00000000-0005-0000-0000-000094640000}"/>
    <cellStyle name="Heading 3 3 4 3 3 2" xfId="25780" xr:uid="{00000000-0005-0000-0000-000095640000}"/>
    <cellStyle name="Heading 3 3 4 3 3 2 2" xfId="25781" xr:uid="{00000000-0005-0000-0000-000096640000}"/>
    <cellStyle name="Heading 3 3 4 3 3 2 2 2" xfId="25782" xr:uid="{00000000-0005-0000-0000-000097640000}"/>
    <cellStyle name="Heading 3 3 4 3 3 2 2 2 2" xfId="25783" xr:uid="{00000000-0005-0000-0000-000098640000}"/>
    <cellStyle name="Heading 3 3 4 3 3 2 2 3" xfId="25784" xr:uid="{00000000-0005-0000-0000-000099640000}"/>
    <cellStyle name="Heading 3 3 4 3 3 2 2 3 2" xfId="25785" xr:uid="{00000000-0005-0000-0000-00009A640000}"/>
    <cellStyle name="Heading 3 3 4 3 3 2 2 4" xfId="25786" xr:uid="{00000000-0005-0000-0000-00009B640000}"/>
    <cellStyle name="Heading 3 3 4 3 3 2 2 4 2" xfId="25787" xr:uid="{00000000-0005-0000-0000-00009C640000}"/>
    <cellStyle name="Heading 3 3 4 3 3 2 2 5" xfId="25788" xr:uid="{00000000-0005-0000-0000-00009D640000}"/>
    <cellStyle name="Heading 3 3 4 3 3 2 2 6" xfId="25789" xr:uid="{00000000-0005-0000-0000-00009E640000}"/>
    <cellStyle name="Heading 3 3 4 3 3 2 2 7" xfId="25790" xr:uid="{00000000-0005-0000-0000-00009F640000}"/>
    <cellStyle name="Heading 3 3 4 3 3 2 3" xfId="25791" xr:uid="{00000000-0005-0000-0000-0000A0640000}"/>
    <cellStyle name="Heading 3 3 4 3 3 2 3 2" xfId="25792" xr:uid="{00000000-0005-0000-0000-0000A1640000}"/>
    <cellStyle name="Heading 3 3 4 3 3 2 3 2 2" xfId="25793" xr:uid="{00000000-0005-0000-0000-0000A2640000}"/>
    <cellStyle name="Heading 3 3 4 3 3 2 3 3" xfId="25794" xr:uid="{00000000-0005-0000-0000-0000A3640000}"/>
    <cellStyle name="Heading 3 3 4 3 3 2 3 3 2" xfId="25795" xr:uid="{00000000-0005-0000-0000-0000A4640000}"/>
    <cellStyle name="Heading 3 3 4 3 3 2 3 4" xfId="25796" xr:uid="{00000000-0005-0000-0000-0000A5640000}"/>
    <cellStyle name="Heading 3 3 4 3 3 2 3 4 2" xfId="25797" xr:uid="{00000000-0005-0000-0000-0000A6640000}"/>
    <cellStyle name="Heading 3 3 4 3 3 2 3 5" xfId="25798" xr:uid="{00000000-0005-0000-0000-0000A7640000}"/>
    <cellStyle name="Heading 3 3 4 3 3 2 3 6" xfId="25799" xr:uid="{00000000-0005-0000-0000-0000A8640000}"/>
    <cellStyle name="Heading 3 3 4 3 3 2 3 7" xfId="25800" xr:uid="{00000000-0005-0000-0000-0000A9640000}"/>
    <cellStyle name="Heading 3 3 4 3 3 2 4" xfId="25801" xr:uid="{00000000-0005-0000-0000-0000AA640000}"/>
    <cellStyle name="Heading 3 3 4 3 3 2 4 2" xfId="25802" xr:uid="{00000000-0005-0000-0000-0000AB640000}"/>
    <cellStyle name="Heading 3 3 4 3 3 2 4 2 2" xfId="25803" xr:uid="{00000000-0005-0000-0000-0000AC640000}"/>
    <cellStyle name="Heading 3 3 4 3 3 2 4 3" xfId="25804" xr:uid="{00000000-0005-0000-0000-0000AD640000}"/>
    <cellStyle name="Heading 3 3 4 3 3 2 4 3 2" xfId="25805" xr:uid="{00000000-0005-0000-0000-0000AE640000}"/>
    <cellStyle name="Heading 3 3 4 3 3 2 4 4" xfId="25806" xr:uid="{00000000-0005-0000-0000-0000AF640000}"/>
    <cellStyle name="Heading 3 3 4 3 3 2 4 5" xfId="25807" xr:uid="{00000000-0005-0000-0000-0000B0640000}"/>
    <cellStyle name="Heading 3 3 4 3 3 2 4 6" xfId="25808" xr:uid="{00000000-0005-0000-0000-0000B1640000}"/>
    <cellStyle name="Heading 3 3 4 3 3 2 5" xfId="25809" xr:uid="{00000000-0005-0000-0000-0000B2640000}"/>
    <cellStyle name="Heading 3 3 4 3 3 2 5 2" xfId="25810" xr:uid="{00000000-0005-0000-0000-0000B3640000}"/>
    <cellStyle name="Heading 3 3 4 3 3 3" xfId="25811" xr:uid="{00000000-0005-0000-0000-0000B4640000}"/>
    <cellStyle name="Heading 3 3 4 3 3 3 2" xfId="25812" xr:uid="{00000000-0005-0000-0000-0000B5640000}"/>
    <cellStyle name="Heading 3 3 4 3 3 3 2 2" xfId="25813" xr:uid="{00000000-0005-0000-0000-0000B6640000}"/>
    <cellStyle name="Heading 3 3 4 3 3 3 3" xfId="25814" xr:uid="{00000000-0005-0000-0000-0000B7640000}"/>
    <cellStyle name="Heading 3 3 4 3 3 3 3 2" xfId="25815" xr:uid="{00000000-0005-0000-0000-0000B8640000}"/>
    <cellStyle name="Heading 3 3 4 3 3 3 4" xfId="25816" xr:uid="{00000000-0005-0000-0000-0000B9640000}"/>
    <cellStyle name="Heading 3 3 4 3 3 3 4 2" xfId="25817" xr:uid="{00000000-0005-0000-0000-0000BA640000}"/>
    <cellStyle name="Heading 3 3 4 3 3 3 5" xfId="25818" xr:uid="{00000000-0005-0000-0000-0000BB640000}"/>
    <cellStyle name="Heading 3 3 4 3 3 3 6" xfId="25819" xr:uid="{00000000-0005-0000-0000-0000BC640000}"/>
    <cellStyle name="Heading 3 3 4 3 3 3 7" xfId="25820" xr:uid="{00000000-0005-0000-0000-0000BD640000}"/>
    <cellStyle name="Heading 3 3 4 3 3 4" xfId="25821" xr:uid="{00000000-0005-0000-0000-0000BE640000}"/>
    <cellStyle name="Heading 3 3 4 3 3 4 2" xfId="25822" xr:uid="{00000000-0005-0000-0000-0000BF640000}"/>
    <cellStyle name="Heading 3 3 4 3 3 4 2 2" xfId="25823" xr:uid="{00000000-0005-0000-0000-0000C0640000}"/>
    <cellStyle name="Heading 3 3 4 3 3 4 3" xfId="25824" xr:uid="{00000000-0005-0000-0000-0000C1640000}"/>
    <cellStyle name="Heading 3 3 4 3 3 4 3 2" xfId="25825" xr:uid="{00000000-0005-0000-0000-0000C2640000}"/>
    <cellStyle name="Heading 3 3 4 3 3 4 4" xfId="25826" xr:uid="{00000000-0005-0000-0000-0000C3640000}"/>
    <cellStyle name="Heading 3 3 4 3 3 4 4 2" xfId="25827" xr:uid="{00000000-0005-0000-0000-0000C4640000}"/>
    <cellStyle name="Heading 3 3 4 3 3 4 5" xfId="25828" xr:uid="{00000000-0005-0000-0000-0000C5640000}"/>
    <cellStyle name="Heading 3 3 4 3 3 4 6" xfId="25829" xr:uid="{00000000-0005-0000-0000-0000C6640000}"/>
    <cellStyle name="Heading 3 3 4 3 3 4 7" xfId="25830" xr:uid="{00000000-0005-0000-0000-0000C7640000}"/>
    <cellStyle name="Heading 3 3 4 3 3 5" xfId="25831" xr:uid="{00000000-0005-0000-0000-0000C8640000}"/>
    <cellStyle name="Heading 3 3 4 3 3 5 2" xfId="25832" xr:uid="{00000000-0005-0000-0000-0000C9640000}"/>
    <cellStyle name="Heading 3 3 4 3 3 5 2 2" xfId="25833" xr:uid="{00000000-0005-0000-0000-0000CA640000}"/>
    <cellStyle name="Heading 3 3 4 3 3 5 3" xfId="25834" xr:uid="{00000000-0005-0000-0000-0000CB640000}"/>
    <cellStyle name="Heading 3 3 4 3 3 5 3 2" xfId="25835" xr:uid="{00000000-0005-0000-0000-0000CC640000}"/>
    <cellStyle name="Heading 3 3 4 3 3 5 4" xfId="25836" xr:uid="{00000000-0005-0000-0000-0000CD640000}"/>
    <cellStyle name="Heading 3 3 4 3 3 5 5" xfId="25837" xr:uid="{00000000-0005-0000-0000-0000CE640000}"/>
    <cellStyle name="Heading 3 3 4 3 3 5 6" xfId="25838" xr:uid="{00000000-0005-0000-0000-0000CF640000}"/>
    <cellStyle name="Heading 3 3 4 3 3 6" xfId="25839" xr:uid="{00000000-0005-0000-0000-0000D0640000}"/>
    <cellStyle name="Heading 3 3 4 3 3 6 2" xfId="25840" xr:uid="{00000000-0005-0000-0000-0000D1640000}"/>
    <cellStyle name="Heading 3 3 4 3 4" xfId="25841" xr:uid="{00000000-0005-0000-0000-0000D2640000}"/>
    <cellStyle name="Heading 3 3 4 3 4 2" xfId="25842" xr:uid="{00000000-0005-0000-0000-0000D3640000}"/>
    <cellStyle name="Heading 3 3 4 3 4 2 2" xfId="25843" xr:uid="{00000000-0005-0000-0000-0000D4640000}"/>
    <cellStyle name="Heading 3 3 4 3 4 2 2 2" xfId="25844" xr:uid="{00000000-0005-0000-0000-0000D5640000}"/>
    <cellStyle name="Heading 3 3 4 3 4 2 2 2 2" xfId="25845" xr:uid="{00000000-0005-0000-0000-0000D6640000}"/>
    <cellStyle name="Heading 3 3 4 3 4 2 2 3" xfId="25846" xr:uid="{00000000-0005-0000-0000-0000D7640000}"/>
    <cellStyle name="Heading 3 3 4 3 4 2 2 3 2" xfId="25847" xr:uid="{00000000-0005-0000-0000-0000D8640000}"/>
    <cellStyle name="Heading 3 3 4 3 4 2 2 4" xfId="25848" xr:uid="{00000000-0005-0000-0000-0000D9640000}"/>
    <cellStyle name="Heading 3 3 4 3 4 2 2 4 2" xfId="25849" xr:uid="{00000000-0005-0000-0000-0000DA640000}"/>
    <cellStyle name="Heading 3 3 4 3 4 2 2 5" xfId="25850" xr:uid="{00000000-0005-0000-0000-0000DB640000}"/>
    <cellStyle name="Heading 3 3 4 3 4 2 2 6" xfId="25851" xr:uid="{00000000-0005-0000-0000-0000DC640000}"/>
    <cellStyle name="Heading 3 3 4 3 4 2 2 7" xfId="25852" xr:uid="{00000000-0005-0000-0000-0000DD640000}"/>
    <cellStyle name="Heading 3 3 4 3 4 2 3" xfId="25853" xr:uid="{00000000-0005-0000-0000-0000DE640000}"/>
    <cellStyle name="Heading 3 3 4 3 4 2 3 2" xfId="25854" xr:uid="{00000000-0005-0000-0000-0000DF640000}"/>
    <cellStyle name="Heading 3 3 4 3 4 2 3 2 2" xfId="25855" xr:uid="{00000000-0005-0000-0000-0000E0640000}"/>
    <cellStyle name="Heading 3 3 4 3 4 2 3 3" xfId="25856" xr:uid="{00000000-0005-0000-0000-0000E1640000}"/>
    <cellStyle name="Heading 3 3 4 3 4 2 3 3 2" xfId="25857" xr:uid="{00000000-0005-0000-0000-0000E2640000}"/>
    <cellStyle name="Heading 3 3 4 3 4 2 3 4" xfId="25858" xr:uid="{00000000-0005-0000-0000-0000E3640000}"/>
    <cellStyle name="Heading 3 3 4 3 4 2 3 4 2" xfId="25859" xr:uid="{00000000-0005-0000-0000-0000E4640000}"/>
    <cellStyle name="Heading 3 3 4 3 4 2 3 5" xfId="25860" xr:uid="{00000000-0005-0000-0000-0000E5640000}"/>
    <cellStyle name="Heading 3 3 4 3 4 2 3 6" xfId="25861" xr:uid="{00000000-0005-0000-0000-0000E6640000}"/>
    <cellStyle name="Heading 3 3 4 3 4 2 3 7" xfId="25862" xr:uid="{00000000-0005-0000-0000-0000E7640000}"/>
    <cellStyle name="Heading 3 3 4 3 4 2 4" xfId="25863" xr:uid="{00000000-0005-0000-0000-0000E8640000}"/>
    <cellStyle name="Heading 3 3 4 3 4 2 4 2" xfId="25864" xr:uid="{00000000-0005-0000-0000-0000E9640000}"/>
    <cellStyle name="Heading 3 3 4 3 4 2 4 2 2" xfId="25865" xr:uid="{00000000-0005-0000-0000-0000EA640000}"/>
    <cellStyle name="Heading 3 3 4 3 4 2 4 3" xfId="25866" xr:uid="{00000000-0005-0000-0000-0000EB640000}"/>
    <cellStyle name="Heading 3 3 4 3 4 2 4 3 2" xfId="25867" xr:uid="{00000000-0005-0000-0000-0000EC640000}"/>
    <cellStyle name="Heading 3 3 4 3 4 2 4 4" xfId="25868" xr:uid="{00000000-0005-0000-0000-0000ED640000}"/>
    <cellStyle name="Heading 3 3 4 3 4 2 4 5" xfId="25869" xr:uid="{00000000-0005-0000-0000-0000EE640000}"/>
    <cellStyle name="Heading 3 3 4 3 4 2 4 6" xfId="25870" xr:uid="{00000000-0005-0000-0000-0000EF640000}"/>
    <cellStyle name="Heading 3 3 4 3 4 2 5" xfId="25871" xr:uid="{00000000-0005-0000-0000-0000F0640000}"/>
    <cellStyle name="Heading 3 3 4 3 4 2 5 2" xfId="25872" xr:uid="{00000000-0005-0000-0000-0000F1640000}"/>
    <cellStyle name="Heading 3 3 4 3 4 3" xfId="25873" xr:uid="{00000000-0005-0000-0000-0000F2640000}"/>
    <cellStyle name="Heading 3 3 4 3 4 3 2" xfId="25874" xr:uid="{00000000-0005-0000-0000-0000F3640000}"/>
    <cellStyle name="Heading 3 3 4 3 4 3 2 2" xfId="25875" xr:uid="{00000000-0005-0000-0000-0000F4640000}"/>
    <cellStyle name="Heading 3 3 4 3 4 3 3" xfId="25876" xr:uid="{00000000-0005-0000-0000-0000F5640000}"/>
    <cellStyle name="Heading 3 3 4 3 4 3 3 2" xfId="25877" xr:uid="{00000000-0005-0000-0000-0000F6640000}"/>
    <cellStyle name="Heading 3 3 4 3 4 3 4" xfId="25878" xr:uid="{00000000-0005-0000-0000-0000F7640000}"/>
    <cellStyle name="Heading 3 3 4 3 4 3 4 2" xfId="25879" xr:uid="{00000000-0005-0000-0000-0000F8640000}"/>
    <cellStyle name="Heading 3 3 4 3 4 3 5" xfId="25880" xr:uid="{00000000-0005-0000-0000-0000F9640000}"/>
    <cellStyle name="Heading 3 3 4 3 4 3 6" xfId="25881" xr:uid="{00000000-0005-0000-0000-0000FA640000}"/>
    <cellStyle name="Heading 3 3 4 3 4 3 7" xfId="25882" xr:uid="{00000000-0005-0000-0000-0000FB640000}"/>
    <cellStyle name="Heading 3 3 4 3 4 4" xfId="25883" xr:uid="{00000000-0005-0000-0000-0000FC640000}"/>
    <cellStyle name="Heading 3 3 4 3 4 4 2" xfId="25884" xr:uid="{00000000-0005-0000-0000-0000FD640000}"/>
    <cellStyle name="Heading 3 3 4 3 4 4 2 2" xfId="25885" xr:uid="{00000000-0005-0000-0000-0000FE640000}"/>
    <cellStyle name="Heading 3 3 4 3 4 4 3" xfId="25886" xr:uid="{00000000-0005-0000-0000-0000FF640000}"/>
    <cellStyle name="Heading 3 3 4 3 4 4 3 2" xfId="25887" xr:uid="{00000000-0005-0000-0000-000000650000}"/>
    <cellStyle name="Heading 3 3 4 3 4 4 4" xfId="25888" xr:uid="{00000000-0005-0000-0000-000001650000}"/>
    <cellStyle name="Heading 3 3 4 3 4 4 4 2" xfId="25889" xr:uid="{00000000-0005-0000-0000-000002650000}"/>
    <cellStyle name="Heading 3 3 4 3 4 4 5" xfId="25890" xr:uid="{00000000-0005-0000-0000-000003650000}"/>
    <cellStyle name="Heading 3 3 4 3 4 4 6" xfId="25891" xr:uid="{00000000-0005-0000-0000-000004650000}"/>
    <cellStyle name="Heading 3 3 4 3 4 4 7" xfId="25892" xr:uid="{00000000-0005-0000-0000-000005650000}"/>
    <cellStyle name="Heading 3 3 4 3 4 5" xfId="25893" xr:uid="{00000000-0005-0000-0000-000006650000}"/>
    <cellStyle name="Heading 3 3 4 3 4 5 2" xfId="25894" xr:uid="{00000000-0005-0000-0000-000007650000}"/>
    <cellStyle name="Heading 3 3 4 3 4 5 2 2" xfId="25895" xr:uid="{00000000-0005-0000-0000-000008650000}"/>
    <cellStyle name="Heading 3 3 4 3 4 5 3" xfId="25896" xr:uid="{00000000-0005-0000-0000-000009650000}"/>
    <cellStyle name="Heading 3 3 4 3 4 5 3 2" xfId="25897" xr:uid="{00000000-0005-0000-0000-00000A650000}"/>
    <cellStyle name="Heading 3 3 4 3 4 5 4" xfId="25898" xr:uid="{00000000-0005-0000-0000-00000B650000}"/>
    <cellStyle name="Heading 3 3 4 3 4 5 5" xfId="25899" xr:uid="{00000000-0005-0000-0000-00000C650000}"/>
    <cellStyle name="Heading 3 3 4 3 4 5 6" xfId="25900" xr:uid="{00000000-0005-0000-0000-00000D650000}"/>
    <cellStyle name="Heading 3 3 4 3 4 6" xfId="25901" xr:uid="{00000000-0005-0000-0000-00000E650000}"/>
    <cellStyle name="Heading 3 3 4 3 4 6 2" xfId="25902" xr:uid="{00000000-0005-0000-0000-00000F650000}"/>
    <cellStyle name="Heading 3 3 4 3 5" xfId="25903" xr:uid="{00000000-0005-0000-0000-000010650000}"/>
    <cellStyle name="Heading 3 3 4 3 5 2" xfId="25904" xr:uid="{00000000-0005-0000-0000-000011650000}"/>
    <cellStyle name="Heading 3 3 4 3 5 2 2" xfId="25905" xr:uid="{00000000-0005-0000-0000-000012650000}"/>
    <cellStyle name="Heading 3 3 4 3 5 2 2 2" xfId="25906" xr:uid="{00000000-0005-0000-0000-000013650000}"/>
    <cellStyle name="Heading 3 3 4 3 5 2 2 2 2" xfId="25907" xr:uid="{00000000-0005-0000-0000-000014650000}"/>
    <cellStyle name="Heading 3 3 4 3 5 2 2 3" xfId="25908" xr:uid="{00000000-0005-0000-0000-000015650000}"/>
    <cellStyle name="Heading 3 3 4 3 5 2 2 3 2" xfId="25909" xr:uid="{00000000-0005-0000-0000-000016650000}"/>
    <cellStyle name="Heading 3 3 4 3 5 2 2 4" xfId="25910" xr:uid="{00000000-0005-0000-0000-000017650000}"/>
    <cellStyle name="Heading 3 3 4 3 5 2 2 4 2" xfId="25911" xr:uid="{00000000-0005-0000-0000-000018650000}"/>
    <cellStyle name="Heading 3 3 4 3 5 2 2 5" xfId="25912" xr:uid="{00000000-0005-0000-0000-000019650000}"/>
    <cellStyle name="Heading 3 3 4 3 5 2 2 6" xfId="25913" xr:uid="{00000000-0005-0000-0000-00001A650000}"/>
    <cellStyle name="Heading 3 3 4 3 5 2 2 7" xfId="25914" xr:uid="{00000000-0005-0000-0000-00001B650000}"/>
    <cellStyle name="Heading 3 3 4 3 5 2 3" xfId="25915" xr:uid="{00000000-0005-0000-0000-00001C650000}"/>
    <cellStyle name="Heading 3 3 4 3 5 2 3 2" xfId="25916" xr:uid="{00000000-0005-0000-0000-00001D650000}"/>
    <cellStyle name="Heading 3 3 4 3 5 2 3 2 2" xfId="25917" xr:uid="{00000000-0005-0000-0000-00001E650000}"/>
    <cellStyle name="Heading 3 3 4 3 5 2 3 3" xfId="25918" xr:uid="{00000000-0005-0000-0000-00001F650000}"/>
    <cellStyle name="Heading 3 3 4 3 5 2 3 3 2" xfId="25919" xr:uid="{00000000-0005-0000-0000-000020650000}"/>
    <cellStyle name="Heading 3 3 4 3 5 2 3 4" xfId="25920" xr:uid="{00000000-0005-0000-0000-000021650000}"/>
    <cellStyle name="Heading 3 3 4 3 5 2 3 4 2" xfId="25921" xr:uid="{00000000-0005-0000-0000-000022650000}"/>
    <cellStyle name="Heading 3 3 4 3 5 2 3 5" xfId="25922" xr:uid="{00000000-0005-0000-0000-000023650000}"/>
    <cellStyle name="Heading 3 3 4 3 5 2 3 6" xfId="25923" xr:uid="{00000000-0005-0000-0000-000024650000}"/>
    <cellStyle name="Heading 3 3 4 3 5 2 3 7" xfId="25924" xr:uid="{00000000-0005-0000-0000-000025650000}"/>
    <cellStyle name="Heading 3 3 4 3 5 2 4" xfId="25925" xr:uid="{00000000-0005-0000-0000-000026650000}"/>
    <cellStyle name="Heading 3 3 4 3 5 2 4 2" xfId="25926" xr:uid="{00000000-0005-0000-0000-000027650000}"/>
    <cellStyle name="Heading 3 3 4 3 5 2 4 2 2" xfId="25927" xr:uid="{00000000-0005-0000-0000-000028650000}"/>
    <cellStyle name="Heading 3 3 4 3 5 2 4 3" xfId="25928" xr:uid="{00000000-0005-0000-0000-000029650000}"/>
    <cellStyle name="Heading 3 3 4 3 5 2 4 3 2" xfId="25929" xr:uid="{00000000-0005-0000-0000-00002A650000}"/>
    <cellStyle name="Heading 3 3 4 3 5 2 4 4" xfId="25930" xr:uid="{00000000-0005-0000-0000-00002B650000}"/>
    <cellStyle name="Heading 3 3 4 3 5 2 4 5" xfId="25931" xr:uid="{00000000-0005-0000-0000-00002C650000}"/>
    <cellStyle name="Heading 3 3 4 3 5 2 4 6" xfId="25932" xr:uid="{00000000-0005-0000-0000-00002D650000}"/>
    <cellStyle name="Heading 3 3 4 3 5 2 5" xfId="25933" xr:uid="{00000000-0005-0000-0000-00002E650000}"/>
    <cellStyle name="Heading 3 3 4 3 5 2 5 2" xfId="25934" xr:uid="{00000000-0005-0000-0000-00002F650000}"/>
    <cellStyle name="Heading 3 3 4 3 5 3" xfId="25935" xr:uid="{00000000-0005-0000-0000-000030650000}"/>
    <cellStyle name="Heading 3 3 4 3 5 3 2" xfId="25936" xr:uid="{00000000-0005-0000-0000-000031650000}"/>
    <cellStyle name="Heading 3 3 4 3 5 3 2 2" xfId="25937" xr:uid="{00000000-0005-0000-0000-000032650000}"/>
    <cellStyle name="Heading 3 3 4 3 5 3 3" xfId="25938" xr:uid="{00000000-0005-0000-0000-000033650000}"/>
    <cellStyle name="Heading 3 3 4 3 5 3 3 2" xfId="25939" xr:uid="{00000000-0005-0000-0000-000034650000}"/>
    <cellStyle name="Heading 3 3 4 3 5 3 4" xfId="25940" xr:uid="{00000000-0005-0000-0000-000035650000}"/>
    <cellStyle name="Heading 3 3 4 3 5 3 4 2" xfId="25941" xr:uid="{00000000-0005-0000-0000-000036650000}"/>
    <cellStyle name="Heading 3 3 4 3 5 3 5" xfId="25942" xr:uid="{00000000-0005-0000-0000-000037650000}"/>
    <cellStyle name="Heading 3 3 4 3 5 3 6" xfId="25943" xr:uid="{00000000-0005-0000-0000-000038650000}"/>
    <cellStyle name="Heading 3 3 4 3 5 3 7" xfId="25944" xr:uid="{00000000-0005-0000-0000-000039650000}"/>
    <cellStyle name="Heading 3 3 4 3 5 4" xfId="25945" xr:uid="{00000000-0005-0000-0000-00003A650000}"/>
    <cellStyle name="Heading 3 3 4 3 5 4 2" xfId="25946" xr:uid="{00000000-0005-0000-0000-00003B650000}"/>
    <cellStyle name="Heading 3 3 4 3 5 4 2 2" xfId="25947" xr:uid="{00000000-0005-0000-0000-00003C650000}"/>
    <cellStyle name="Heading 3 3 4 3 5 4 3" xfId="25948" xr:uid="{00000000-0005-0000-0000-00003D650000}"/>
    <cellStyle name="Heading 3 3 4 3 5 4 3 2" xfId="25949" xr:uid="{00000000-0005-0000-0000-00003E650000}"/>
    <cellStyle name="Heading 3 3 4 3 5 4 4" xfId="25950" xr:uid="{00000000-0005-0000-0000-00003F650000}"/>
    <cellStyle name="Heading 3 3 4 3 5 4 4 2" xfId="25951" xr:uid="{00000000-0005-0000-0000-000040650000}"/>
    <cellStyle name="Heading 3 3 4 3 5 4 5" xfId="25952" xr:uid="{00000000-0005-0000-0000-000041650000}"/>
    <cellStyle name="Heading 3 3 4 3 5 4 6" xfId="25953" xr:uid="{00000000-0005-0000-0000-000042650000}"/>
    <cellStyle name="Heading 3 3 4 3 5 4 7" xfId="25954" xr:uid="{00000000-0005-0000-0000-000043650000}"/>
    <cellStyle name="Heading 3 3 4 3 5 5" xfId="25955" xr:uid="{00000000-0005-0000-0000-000044650000}"/>
    <cellStyle name="Heading 3 3 4 3 5 5 2" xfId="25956" xr:uid="{00000000-0005-0000-0000-000045650000}"/>
    <cellStyle name="Heading 3 3 4 3 5 5 2 2" xfId="25957" xr:uid="{00000000-0005-0000-0000-000046650000}"/>
    <cellStyle name="Heading 3 3 4 3 5 5 3" xfId="25958" xr:uid="{00000000-0005-0000-0000-000047650000}"/>
    <cellStyle name="Heading 3 3 4 3 5 5 3 2" xfId="25959" xr:uid="{00000000-0005-0000-0000-000048650000}"/>
    <cellStyle name="Heading 3 3 4 3 5 5 4" xfId="25960" xr:uid="{00000000-0005-0000-0000-000049650000}"/>
    <cellStyle name="Heading 3 3 4 3 5 5 5" xfId="25961" xr:uid="{00000000-0005-0000-0000-00004A650000}"/>
    <cellStyle name="Heading 3 3 4 3 5 5 6" xfId="25962" xr:uid="{00000000-0005-0000-0000-00004B650000}"/>
    <cellStyle name="Heading 3 3 4 3 5 6" xfId="25963" xr:uid="{00000000-0005-0000-0000-00004C650000}"/>
    <cellStyle name="Heading 3 3 4 3 5 6 2" xfId="25964" xr:uid="{00000000-0005-0000-0000-00004D650000}"/>
    <cellStyle name="Heading 3 3 4 3 6" xfId="25965" xr:uid="{00000000-0005-0000-0000-00004E650000}"/>
    <cellStyle name="Heading 3 3 4 3 6 2" xfId="25966" xr:uid="{00000000-0005-0000-0000-00004F650000}"/>
    <cellStyle name="Heading 3 3 4 3 6 2 2" xfId="25967" xr:uid="{00000000-0005-0000-0000-000050650000}"/>
    <cellStyle name="Heading 3 3 4 3 6 2 2 2" xfId="25968" xr:uid="{00000000-0005-0000-0000-000051650000}"/>
    <cellStyle name="Heading 3 3 4 3 6 2 2 2 2" xfId="25969" xr:uid="{00000000-0005-0000-0000-000052650000}"/>
    <cellStyle name="Heading 3 3 4 3 6 2 2 3" xfId="25970" xr:uid="{00000000-0005-0000-0000-000053650000}"/>
    <cellStyle name="Heading 3 3 4 3 6 2 2 3 2" xfId="25971" xr:uid="{00000000-0005-0000-0000-000054650000}"/>
    <cellStyle name="Heading 3 3 4 3 6 2 2 4" xfId="25972" xr:uid="{00000000-0005-0000-0000-000055650000}"/>
    <cellStyle name="Heading 3 3 4 3 6 2 2 4 2" xfId="25973" xr:uid="{00000000-0005-0000-0000-000056650000}"/>
    <cellStyle name="Heading 3 3 4 3 6 2 2 5" xfId="25974" xr:uid="{00000000-0005-0000-0000-000057650000}"/>
    <cellStyle name="Heading 3 3 4 3 6 2 2 6" xfId="25975" xr:uid="{00000000-0005-0000-0000-000058650000}"/>
    <cellStyle name="Heading 3 3 4 3 6 2 2 7" xfId="25976" xr:uid="{00000000-0005-0000-0000-000059650000}"/>
    <cellStyle name="Heading 3 3 4 3 6 2 3" xfId="25977" xr:uid="{00000000-0005-0000-0000-00005A650000}"/>
    <cellStyle name="Heading 3 3 4 3 6 2 3 2" xfId="25978" xr:uid="{00000000-0005-0000-0000-00005B650000}"/>
    <cellStyle name="Heading 3 3 4 3 6 2 3 2 2" xfId="25979" xr:uid="{00000000-0005-0000-0000-00005C650000}"/>
    <cellStyle name="Heading 3 3 4 3 6 2 3 3" xfId="25980" xr:uid="{00000000-0005-0000-0000-00005D650000}"/>
    <cellStyle name="Heading 3 3 4 3 6 2 3 3 2" xfId="25981" xr:uid="{00000000-0005-0000-0000-00005E650000}"/>
    <cellStyle name="Heading 3 3 4 3 6 2 3 4" xfId="25982" xr:uid="{00000000-0005-0000-0000-00005F650000}"/>
    <cellStyle name="Heading 3 3 4 3 6 2 3 4 2" xfId="25983" xr:uid="{00000000-0005-0000-0000-000060650000}"/>
    <cellStyle name="Heading 3 3 4 3 6 2 3 5" xfId="25984" xr:uid="{00000000-0005-0000-0000-000061650000}"/>
    <cellStyle name="Heading 3 3 4 3 6 2 3 6" xfId="25985" xr:uid="{00000000-0005-0000-0000-000062650000}"/>
    <cellStyle name="Heading 3 3 4 3 6 2 3 7" xfId="25986" xr:uid="{00000000-0005-0000-0000-000063650000}"/>
    <cellStyle name="Heading 3 3 4 3 6 2 4" xfId="25987" xr:uid="{00000000-0005-0000-0000-000064650000}"/>
    <cellStyle name="Heading 3 3 4 3 6 2 4 2" xfId="25988" xr:uid="{00000000-0005-0000-0000-000065650000}"/>
    <cellStyle name="Heading 3 3 4 3 6 2 4 2 2" xfId="25989" xr:uid="{00000000-0005-0000-0000-000066650000}"/>
    <cellStyle name="Heading 3 3 4 3 6 2 4 3" xfId="25990" xr:uid="{00000000-0005-0000-0000-000067650000}"/>
    <cellStyle name="Heading 3 3 4 3 6 2 4 3 2" xfId="25991" xr:uid="{00000000-0005-0000-0000-000068650000}"/>
    <cellStyle name="Heading 3 3 4 3 6 2 4 4" xfId="25992" xr:uid="{00000000-0005-0000-0000-000069650000}"/>
    <cellStyle name="Heading 3 3 4 3 6 2 4 5" xfId="25993" xr:uid="{00000000-0005-0000-0000-00006A650000}"/>
    <cellStyle name="Heading 3 3 4 3 6 2 4 6" xfId="25994" xr:uid="{00000000-0005-0000-0000-00006B650000}"/>
    <cellStyle name="Heading 3 3 4 3 6 2 5" xfId="25995" xr:uid="{00000000-0005-0000-0000-00006C650000}"/>
    <cellStyle name="Heading 3 3 4 3 6 2 5 2" xfId="25996" xr:uid="{00000000-0005-0000-0000-00006D650000}"/>
    <cellStyle name="Heading 3 3 4 3 6 3" xfId="25997" xr:uid="{00000000-0005-0000-0000-00006E650000}"/>
    <cellStyle name="Heading 3 3 4 3 6 3 2" xfId="25998" xr:uid="{00000000-0005-0000-0000-00006F650000}"/>
    <cellStyle name="Heading 3 3 4 3 6 3 2 2" xfId="25999" xr:uid="{00000000-0005-0000-0000-000070650000}"/>
    <cellStyle name="Heading 3 3 4 3 6 3 3" xfId="26000" xr:uid="{00000000-0005-0000-0000-000071650000}"/>
    <cellStyle name="Heading 3 3 4 3 6 3 3 2" xfId="26001" xr:uid="{00000000-0005-0000-0000-000072650000}"/>
    <cellStyle name="Heading 3 3 4 3 6 3 4" xfId="26002" xr:uid="{00000000-0005-0000-0000-000073650000}"/>
    <cellStyle name="Heading 3 3 4 3 6 3 4 2" xfId="26003" xr:uid="{00000000-0005-0000-0000-000074650000}"/>
    <cellStyle name="Heading 3 3 4 3 6 3 5" xfId="26004" xr:uid="{00000000-0005-0000-0000-000075650000}"/>
    <cellStyle name="Heading 3 3 4 3 6 3 6" xfId="26005" xr:uid="{00000000-0005-0000-0000-000076650000}"/>
    <cellStyle name="Heading 3 3 4 3 6 3 7" xfId="26006" xr:uid="{00000000-0005-0000-0000-000077650000}"/>
    <cellStyle name="Heading 3 3 4 3 6 4" xfId="26007" xr:uid="{00000000-0005-0000-0000-000078650000}"/>
    <cellStyle name="Heading 3 3 4 3 6 4 2" xfId="26008" xr:uid="{00000000-0005-0000-0000-000079650000}"/>
    <cellStyle name="Heading 3 3 4 3 6 4 2 2" xfId="26009" xr:uid="{00000000-0005-0000-0000-00007A650000}"/>
    <cellStyle name="Heading 3 3 4 3 6 4 3" xfId="26010" xr:uid="{00000000-0005-0000-0000-00007B650000}"/>
    <cellStyle name="Heading 3 3 4 3 6 4 3 2" xfId="26011" xr:uid="{00000000-0005-0000-0000-00007C650000}"/>
    <cellStyle name="Heading 3 3 4 3 6 4 4" xfId="26012" xr:uid="{00000000-0005-0000-0000-00007D650000}"/>
    <cellStyle name="Heading 3 3 4 3 6 4 4 2" xfId="26013" xr:uid="{00000000-0005-0000-0000-00007E650000}"/>
    <cellStyle name="Heading 3 3 4 3 6 4 5" xfId="26014" xr:uid="{00000000-0005-0000-0000-00007F650000}"/>
    <cellStyle name="Heading 3 3 4 3 6 4 6" xfId="26015" xr:uid="{00000000-0005-0000-0000-000080650000}"/>
    <cellStyle name="Heading 3 3 4 3 6 4 7" xfId="26016" xr:uid="{00000000-0005-0000-0000-000081650000}"/>
    <cellStyle name="Heading 3 3 4 3 6 5" xfId="26017" xr:uid="{00000000-0005-0000-0000-000082650000}"/>
    <cellStyle name="Heading 3 3 4 3 6 5 2" xfId="26018" xr:uid="{00000000-0005-0000-0000-000083650000}"/>
    <cellStyle name="Heading 3 3 4 3 6 5 2 2" xfId="26019" xr:uid="{00000000-0005-0000-0000-000084650000}"/>
    <cellStyle name="Heading 3 3 4 3 6 5 3" xfId="26020" xr:uid="{00000000-0005-0000-0000-000085650000}"/>
    <cellStyle name="Heading 3 3 4 3 6 5 3 2" xfId="26021" xr:uid="{00000000-0005-0000-0000-000086650000}"/>
    <cellStyle name="Heading 3 3 4 3 6 5 4" xfId="26022" xr:uid="{00000000-0005-0000-0000-000087650000}"/>
    <cellStyle name="Heading 3 3 4 3 6 5 5" xfId="26023" xr:uid="{00000000-0005-0000-0000-000088650000}"/>
    <cellStyle name="Heading 3 3 4 3 6 5 6" xfId="26024" xr:uid="{00000000-0005-0000-0000-000089650000}"/>
    <cellStyle name="Heading 3 3 4 3 6 6" xfId="26025" xr:uid="{00000000-0005-0000-0000-00008A650000}"/>
    <cellStyle name="Heading 3 3 4 3 6 6 2" xfId="26026" xr:uid="{00000000-0005-0000-0000-00008B650000}"/>
    <cellStyle name="Heading 3 3 4 3 7" xfId="26027" xr:uid="{00000000-0005-0000-0000-00008C650000}"/>
    <cellStyle name="Heading 3 3 4 3 7 2" xfId="26028" xr:uid="{00000000-0005-0000-0000-00008D650000}"/>
    <cellStyle name="Heading 3 3 4 3 7 2 2" xfId="26029" xr:uid="{00000000-0005-0000-0000-00008E650000}"/>
    <cellStyle name="Heading 3 3 4 3 7 2 2 2" xfId="26030" xr:uid="{00000000-0005-0000-0000-00008F650000}"/>
    <cellStyle name="Heading 3 3 4 3 7 2 3" xfId="26031" xr:uid="{00000000-0005-0000-0000-000090650000}"/>
    <cellStyle name="Heading 3 3 4 3 7 2 3 2" xfId="26032" xr:uid="{00000000-0005-0000-0000-000091650000}"/>
    <cellStyle name="Heading 3 3 4 3 7 2 4" xfId="26033" xr:uid="{00000000-0005-0000-0000-000092650000}"/>
    <cellStyle name="Heading 3 3 4 3 7 2 4 2" xfId="26034" xr:uid="{00000000-0005-0000-0000-000093650000}"/>
    <cellStyle name="Heading 3 3 4 3 7 2 5" xfId="26035" xr:uid="{00000000-0005-0000-0000-000094650000}"/>
    <cellStyle name="Heading 3 3 4 3 7 2 6" xfId="26036" xr:uid="{00000000-0005-0000-0000-000095650000}"/>
    <cellStyle name="Heading 3 3 4 3 7 2 7" xfId="26037" xr:uid="{00000000-0005-0000-0000-000096650000}"/>
    <cellStyle name="Heading 3 3 4 3 7 3" xfId="26038" xr:uid="{00000000-0005-0000-0000-000097650000}"/>
    <cellStyle name="Heading 3 3 4 3 7 3 2" xfId="26039" xr:uid="{00000000-0005-0000-0000-000098650000}"/>
    <cellStyle name="Heading 3 3 4 3 7 3 2 2" xfId="26040" xr:uid="{00000000-0005-0000-0000-000099650000}"/>
    <cellStyle name="Heading 3 3 4 3 7 3 3" xfId="26041" xr:uid="{00000000-0005-0000-0000-00009A650000}"/>
    <cellStyle name="Heading 3 3 4 3 7 3 3 2" xfId="26042" xr:uid="{00000000-0005-0000-0000-00009B650000}"/>
    <cellStyle name="Heading 3 3 4 3 7 3 4" xfId="26043" xr:uid="{00000000-0005-0000-0000-00009C650000}"/>
    <cellStyle name="Heading 3 3 4 3 7 3 4 2" xfId="26044" xr:uid="{00000000-0005-0000-0000-00009D650000}"/>
    <cellStyle name="Heading 3 3 4 3 7 3 5" xfId="26045" xr:uid="{00000000-0005-0000-0000-00009E650000}"/>
    <cellStyle name="Heading 3 3 4 3 7 3 6" xfId="26046" xr:uid="{00000000-0005-0000-0000-00009F650000}"/>
    <cellStyle name="Heading 3 3 4 3 7 3 7" xfId="26047" xr:uid="{00000000-0005-0000-0000-0000A0650000}"/>
    <cellStyle name="Heading 3 3 4 3 7 4" xfId="26048" xr:uid="{00000000-0005-0000-0000-0000A1650000}"/>
    <cellStyle name="Heading 3 3 4 3 7 4 2" xfId="26049" xr:uid="{00000000-0005-0000-0000-0000A2650000}"/>
    <cellStyle name="Heading 3 3 4 3 7 4 2 2" xfId="26050" xr:uid="{00000000-0005-0000-0000-0000A3650000}"/>
    <cellStyle name="Heading 3 3 4 3 7 4 3" xfId="26051" xr:uid="{00000000-0005-0000-0000-0000A4650000}"/>
    <cellStyle name="Heading 3 3 4 3 7 4 3 2" xfId="26052" xr:uid="{00000000-0005-0000-0000-0000A5650000}"/>
    <cellStyle name="Heading 3 3 4 3 7 4 4" xfId="26053" xr:uid="{00000000-0005-0000-0000-0000A6650000}"/>
    <cellStyle name="Heading 3 3 4 3 7 4 5" xfId="26054" xr:uid="{00000000-0005-0000-0000-0000A7650000}"/>
    <cellStyle name="Heading 3 3 4 3 7 4 6" xfId="26055" xr:uid="{00000000-0005-0000-0000-0000A8650000}"/>
    <cellStyle name="Heading 3 3 4 3 7 5" xfId="26056" xr:uid="{00000000-0005-0000-0000-0000A9650000}"/>
    <cellStyle name="Heading 3 3 4 3 7 5 2" xfId="26057" xr:uid="{00000000-0005-0000-0000-0000AA650000}"/>
    <cellStyle name="Heading 3 3 4 3 8" xfId="26058" xr:uid="{00000000-0005-0000-0000-0000AB650000}"/>
    <cellStyle name="Heading 3 3 4 3 8 2" xfId="26059" xr:uid="{00000000-0005-0000-0000-0000AC650000}"/>
    <cellStyle name="Heading 3 3 4 3 8 2 2" xfId="26060" xr:uid="{00000000-0005-0000-0000-0000AD650000}"/>
    <cellStyle name="Heading 3 3 4 3 8 3" xfId="26061" xr:uid="{00000000-0005-0000-0000-0000AE650000}"/>
    <cellStyle name="Heading 3 3 4 3 8 3 2" xfId="26062" xr:uid="{00000000-0005-0000-0000-0000AF650000}"/>
    <cellStyle name="Heading 3 3 4 3 8 4" xfId="26063" xr:uid="{00000000-0005-0000-0000-0000B0650000}"/>
    <cellStyle name="Heading 3 3 4 3 8 4 2" xfId="26064" xr:uid="{00000000-0005-0000-0000-0000B1650000}"/>
    <cellStyle name="Heading 3 3 4 3 8 5" xfId="26065" xr:uid="{00000000-0005-0000-0000-0000B2650000}"/>
    <cellStyle name="Heading 3 3 4 3 8 6" xfId="26066" xr:uid="{00000000-0005-0000-0000-0000B3650000}"/>
    <cellStyle name="Heading 3 3 4 3 8 7" xfId="26067" xr:uid="{00000000-0005-0000-0000-0000B4650000}"/>
    <cellStyle name="Heading 3 3 4 3 9" xfId="26068" xr:uid="{00000000-0005-0000-0000-0000B5650000}"/>
    <cellStyle name="Heading 3 3 4 3 9 2" xfId="26069" xr:uid="{00000000-0005-0000-0000-0000B6650000}"/>
    <cellStyle name="Heading 3 3 4 3 9 2 2" xfId="26070" xr:uid="{00000000-0005-0000-0000-0000B7650000}"/>
    <cellStyle name="Heading 3 3 4 3 9 3" xfId="26071" xr:uid="{00000000-0005-0000-0000-0000B8650000}"/>
    <cellStyle name="Heading 3 3 4 3 9 3 2" xfId="26072" xr:uid="{00000000-0005-0000-0000-0000B9650000}"/>
    <cellStyle name="Heading 3 3 4 3 9 4" xfId="26073" xr:uid="{00000000-0005-0000-0000-0000BA650000}"/>
    <cellStyle name="Heading 3 3 4 3 9 4 2" xfId="26074" xr:uid="{00000000-0005-0000-0000-0000BB650000}"/>
    <cellStyle name="Heading 3 3 4 3 9 5" xfId="26075" xr:uid="{00000000-0005-0000-0000-0000BC650000}"/>
    <cellStyle name="Heading 3 3 4 3 9 6" xfId="26076" xr:uid="{00000000-0005-0000-0000-0000BD650000}"/>
    <cellStyle name="Heading 3 3 4 3 9 7" xfId="26077" xr:uid="{00000000-0005-0000-0000-0000BE650000}"/>
    <cellStyle name="Heading 3 3 4 4" xfId="26078" xr:uid="{00000000-0005-0000-0000-0000BF650000}"/>
    <cellStyle name="Heading 3 3 4 4 2" xfId="26079" xr:uid="{00000000-0005-0000-0000-0000C0650000}"/>
    <cellStyle name="Heading 3 3 4 4 2 2" xfId="26080" xr:uid="{00000000-0005-0000-0000-0000C1650000}"/>
    <cellStyle name="Heading 3 3 4 4 2 2 2" xfId="26081" xr:uid="{00000000-0005-0000-0000-0000C2650000}"/>
    <cellStyle name="Heading 3 3 4 4 2 2 2 2" xfId="26082" xr:uid="{00000000-0005-0000-0000-0000C3650000}"/>
    <cellStyle name="Heading 3 3 4 4 2 2 3" xfId="26083" xr:uid="{00000000-0005-0000-0000-0000C4650000}"/>
    <cellStyle name="Heading 3 3 4 4 2 2 3 2" xfId="26084" xr:uid="{00000000-0005-0000-0000-0000C5650000}"/>
    <cellStyle name="Heading 3 3 4 4 2 2 4" xfId="26085" xr:uid="{00000000-0005-0000-0000-0000C6650000}"/>
    <cellStyle name="Heading 3 3 4 4 2 2 4 2" xfId="26086" xr:uid="{00000000-0005-0000-0000-0000C7650000}"/>
    <cellStyle name="Heading 3 3 4 4 2 2 5" xfId="26087" xr:uid="{00000000-0005-0000-0000-0000C8650000}"/>
    <cellStyle name="Heading 3 3 4 4 2 2 6" xfId="26088" xr:uid="{00000000-0005-0000-0000-0000C9650000}"/>
    <cellStyle name="Heading 3 3 4 4 2 2 7" xfId="26089" xr:uid="{00000000-0005-0000-0000-0000CA650000}"/>
    <cellStyle name="Heading 3 3 4 4 2 3" xfId="26090" xr:uid="{00000000-0005-0000-0000-0000CB650000}"/>
    <cellStyle name="Heading 3 3 4 4 2 3 2" xfId="26091" xr:uid="{00000000-0005-0000-0000-0000CC650000}"/>
    <cellStyle name="Heading 3 3 4 4 2 3 2 2" xfId="26092" xr:uid="{00000000-0005-0000-0000-0000CD650000}"/>
    <cellStyle name="Heading 3 3 4 4 2 3 3" xfId="26093" xr:uid="{00000000-0005-0000-0000-0000CE650000}"/>
    <cellStyle name="Heading 3 3 4 4 2 3 3 2" xfId="26094" xr:uid="{00000000-0005-0000-0000-0000CF650000}"/>
    <cellStyle name="Heading 3 3 4 4 2 3 4" xfId="26095" xr:uid="{00000000-0005-0000-0000-0000D0650000}"/>
    <cellStyle name="Heading 3 3 4 4 2 3 4 2" xfId="26096" xr:uid="{00000000-0005-0000-0000-0000D1650000}"/>
    <cellStyle name="Heading 3 3 4 4 2 3 5" xfId="26097" xr:uid="{00000000-0005-0000-0000-0000D2650000}"/>
    <cellStyle name="Heading 3 3 4 4 2 3 6" xfId="26098" xr:uid="{00000000-0005-0000-0000-0000D3650000}"/>
    <cellStyle name="Heading 3 3 4 4 2 3 7" xfId="26099" xr:uid="{00000000-0005-0000-0000-0000D4650000}"/>
    <cellStyle name="Heading 3 3 4 4 2 4" xfId="26100" xr:uid="{00000000-0005-0000-0000-0000D5650000}"/>
    <cellStyle name="Heading 3 3 4 4 2 4 2" xfId="26101" xr:uid="{00000000-0005-0000-0000-0000D6650000}"/>
    <cellStyle name="Heading 3 3 4 4 2 4 2 2" xfId="26102" xr:uid="{00000000-0005-0000-0000-0000D7650000}"/>
    <cellStyle name="Heading 3 3 4 4 2 4 3" xfId="26103" xr:uid="{00000000-0005-0000-0000-0000D8650000}"/>
    <cellStyle name="Heading 3 3 4 4 2 4 3 2" xfId="26104" xr:uid="{00000000-0005-0000-0000-0000D9650000}"/>
    <cellStyle name="Heading 3 3 4 4 2 4 4" xfId="26105" xr:uid="{00000000-0005-0000-0000-0000DA650000}"/>
    <cellStyle name="Heading 3 3 4 4 2 4 5" xfId="26106" xr:uid="{00000000-0005-0000-0000-0000DB650000}"/>
    <cellStyle name="Heading 3 3 4 4 2 4 6" xfId="26107" xr:uid="{00000000-0005-0000-0000-0000DC650000}"/>
    <cellStyle name="Heading 3 3 4 4 2 5" xfId="26108" xr:uid="{00000000-0005-0000-0000-0000DD650000}"/>
    <cellStyle name="Heading 3 3 4 4 2 5 2" xfId="26109" xr:uid="{00000000-0005-0000-0000-0000DE650000}"/>
    <cellStyle name="Heading 3 3 4 4 3" xfId="26110" xr:uid="{00000000-0005-0000-0000-0000DF650000}"/>
    <cellStyle name="Heading 3 3 4 4 3 2" xfId="26111" xr:uid="{00000000-0005-0000-0000-0000E0650000}"/>
    <cellStyle name="Heading 3 3 4 4 3 2 2" xfId="26112" xr:uid="{00000000-0005-0000-0000-0000E1650000}"/>
    <cellStyle name="Heading 3 3 4 4 3 3" xfId="26113" xr:uid="{00000000-0005-0000-0000-0000E2650000}"/>
    <cellStyle name="Heading 3 3 4 4 3 3 2" xfId="26114" xr:uid="{00000000-0005-0000-0000-0000E3650000}"/>
    <cellStyle name="Heading 3 3 4 4 3 4" xfId="26115" xr:uid="{00000000-0005-0000-0000-0000E4650000}"/>
    <cellStyle name="Heading 3 3 4 4 3 4 2" xfId="26116" xr:uid="{00000000-0005-0000-0000-0000E5650000}"/>
    <cellStyle name="Heading 3 3 4 4 3 5" xfId="26117" xr:uid="{00000000-0005-0000-0000-0000E6650000}"/>
    <cellStyle name="Heading 3 3 4 4 3 6" xfId="26118" xr:uid="{00000000-0005-0000-0000-0000E7650000}"/>
    <cellStyle name="Heading 3 3 4 4 3 7" xfId="26119" xr:uid="{00000000-0005-0000-0000-0000E8650000}"/>
    <cellStyle name="Heading 3 3 4 4 4" xfId="26120" xr:uid="{00000000-0005-0000-0000-0000E9650000}"/>
    <cellStyle name="Heading 3 3 4 4 4 2" xfId="26121" xr:uid="{00000000-0005-0000-0000-0000EA650000}"/>
    <cellStyle name="Heading 3 3 4 4 4 2 2" xfId="26122" xr:uid="{00000000-0005-0000-0000-0000EB650000}"/>
    <cellStyle name="Heading 3 3 4 4 4 3" xfId="26123" xr:uid="{00000000-0005-0000-0000-0000EC650000}"/>
    <cellStyle name="Heading 3 3 4 4 4 3 2" xfId="26124" xr:uid="{00000000-0005-0000-0000-0000ED650000}"/>
    <cellStyle name="Heading 3 3 4 4 4 4" xfId="26125" xr:uid="{00000000-0005-0000-0000-0000EE650000}"/>
    <cellStyle name="Heading 3 3 4 4 4 4 2" xfId="26126" xr:uid="{00000000-0005-0000-0000-0000EF650000}"/>
    <cellStyle name="Heading 3 3 4 4 4 5" xfId="26127" xr:uid="{00000000-0005-0000-0000-0000F0650000}"/>
    <cellStyle name="Heading 3 3 4 4 4 6" xfId="26128" xr:uid="{00000000-0005-0000-0000-0000F1650000}"/>
    <cellStyle name="Heading 3 3 4 4 4 7" xfId="26129" xr:uid="{00000000-0005-0000-0000-0000F2650000}"/>
    <cellStyle name="Heading 3 3 4 4 5" xfId="26130" xr:uid="{00000000-0005-0000-0000-0000F3650000}"/>
    <cellStyle name="Heading 3 3 4 4 5 2" xfId="26131" xr:uid="{00000000-0005-0000-0000-0000F4650000}"/>
    <cellStyle name="Heading 3 3 4 4 5 2 2" xfId="26132" xr:uid="{00000000-0005-0000-0000-0000F5650000}"/>
    <cellStyle name="Heading 3 3 4 4 5 3" xfId="26133" xr:uid="{00000000-0005-0000-0000-0000F6650000}"/>
    <cellStyle name="Heading 3 3 4 4 5 3 2" xfId="26134" xr:uid="{00000000-0005-0000-0000-0000F7650000}"/>
    <cellStyle name="Heading 3 3 4 4 5 4" xfId="26135" xr:uid="{00000000-0005-0000-0000-0000F8650000}"/>
    <cellStyle name="Heading 3 3 4 4 5 5" xfId="26136" xr:uid="{00000000-0005-0000-0000-0000F9650000}"/>
    <cellStyle name="Heading 3 3 4 4 5 6" xfId="26137" xr:uid="{00000000-0005-0000-0000-0000FA650000}"/>
    <cellStyle name="Heading 3 3 4 4 6" xfId="26138" xr:uid="{00000000-0005-0000-0000-0000FB650000}"/>
    <cellStyle name="Heading 3 3 4 4 6 2" xfId="26139" xr:uid="{00000000-0005-0000-0000-0000FC650000}"/>
    <cellStyle name="Heading 3 3 4 5" xfId="26140" xr:uid="{00000000-0005-0000-0000-0000FD650000}"/>
    <cellStyle name="Heading 3 3 4 5 2" xfId="26141" xr:uid="{00000000-0005-0000-0000-0000FE650000}"/>
    <cellStyle name="Heading 3 3 4 5 2 2" xfId="26142" xr:uid="{00000000-0005-0000-0000-0000FF650000}"/>
    <cellStyle name="Heading 3 3 4 5 2 2 2" xfId="26143" xr:uid="{00000000-0005-0000-0000-000000660000}"/>
    <cellStyle name="Heading 3 3 4 5 2 2 2 2" xfId="26144" xr:uid="{00000000-0005-0000-0000-000001660000}"/>
    <cellStyle name="Heading 3 3 4 5 2 2 3" xfId="26145" xr:uid="{00000000-0005-0000-0000-000002660000}"/>
    <cellStyle name="Heading 3 3 4 5 2 2 3 2" xfId="26146" xr:uid="{00000000-0005-0000-0000-000003660000}"/>
    <cellStyle name="Heading 3 3 4 5 2 2 4" xfId="26147" xr:uid="{00000000-0005-0000-0000-000004660000}"/>
    <cellStyle name="Heading 3 3 4 5 2 2 4 2" xfId="26148" xr:uid="{00000000-0005-0000-0000-000005660000}"/>
    <cellStyle name="Heading 3 3 4 5 2 2 5" xfId="26149" xr:uid="{00000000-0005-0000-0000-000006660000}"/>
    <cellStyle name="Heading 3 3 4 5 2 2 6" xfId="26150" xr:uid="{00000000-0005-0000-0000-000007660000}"/>
    <cellStyle name="Heading 3 3 4 5 2 2 7" xfId="26151" xr:uid="{00000000-0005-0000-0000-000008660000}"/>
    <cellStyle name="Heading 3 3 4 5 2 3" xfId="26152" xr:uid="{00000000-0005-0000-0000-000009660000}"/>
    <cellStyle name="Heading 3 3 4 5 2 3 2" xfId="26153" xr:uid="{00000000-0005-0000-0000-00000A660000}"/>
    <cellStyle name="Heading 3 3 4 5 2 3 2 2" xfId="26154" xr:uid="{00000000-0005-0000-0000-00000B660000}"/>
    <cellStyle name="Heading 3 3 4 5 2 3 3" xfId="26155" xr:uid="{00000000-0005-0000-0000-00000C660000}"/>
    <cellStyle name="Heading 3 3 4 5 2 3 3 2" xfId="26156" xr:uid="{00000000-0005-0000-0000-00000D660000}"/>
    <cellStyle name="Heading 3 3 4 5 2 3 4" xfId="26157" xr:uid="{00000000-0005-0000-0000-00000E660000}"/>
    <cellStyle name="Heading 3 3 4 5 2 3 4 2" xfId="26158" xr:uid="{00000000-0005-0000-0000-00000F660000}"/>
    <cellStyle name="Heading 3 3 4 5 2 3 5" xfId="26159" xr:uid="{00000000-0005-0000-0000-000010660000}"/>
    <cellStyle name="Heading 3 3 4 5 2 3 6" xfId="26160" xr:uid="{00000000-0005-0000-0000-000011660000}"/>
    <cellStyle name="Heading 3 3 4 5 2 3 7" xfId="26161" xr:uid="{00000000-0005-0000-0000-000012660000}"/>
    <cellStyle name="Heading 3 3 4 5 2 4" xfId="26162" xr:uid="{00000000-0005-0000-0000-000013660000}"/>
    <cellStyle name="Heading 3 3 4 5 2 4 2" xfId="26163" xr:uid="{00000000-0005-0000-0000-000014660000}"/>
    <cellStyle name="Heading 3 3 4 5 2 4 2 2" xfId="26164" xr:uid="{00000000-0005-0000-0000-000015660000}"/>
    <cellStyle name="Heading 3 3 4 5 2 4 3" xfId="26165" xr:uid="{00000000-0005-0000-0000-000016660000}"/>
    <cellStyle name="Heading 3 3 4 5 2 4 3 2" xfId="26166" xr:uid="{00000000-0005-0000-0000-000017660000}"/>
    <cellStyle name="Heading 3 3 4 5 2 4 4" xfId="26167" xr:uid="{00000000-0005-0000-0000-000018660000}"/>
    <cellStyle name="Heading 3 3 4 5 2 4 5" xfId="26168" xr:uid="{00000000-0005-0000-0000-000019660000}"/>
    <cellStyle name="Heading 3 3 4 5 2 4 6" xfId="26169" xr:uid="{00000000-0005-0000-0000-00001A660000}"/>
    <cellStyle name="Heading 3 3 4 5 2 5" xfId="26170" xr:uid="{00000000-0005-0000-0000-00001B660000}"/>
    <cellStyle name="Heading 3 3 4 5 2 5 2" xfId="26171" xr:uid="{00000000-0005-0000-0000-00001C660000}"/>
    <cellStyle name="Heading 3 3 4 5 3" xfId="26172" xr:uid="{00000000-0005-0000-0000-00001D660000}"/>
    <cellStyle name="Heading 3 3 4 5 3 2" xfId="26173" xr:uid="{00000000-0005-0000-0000-00001E660000}"/>
    <cellStyle name="Heading 3 3 4 5 3 2 2" xfId="26174" xr:uid="{00000000-0005-0000-0000-00001F660000}"/>
    <cellStyle name="Heading 3 3 4 5 3 3" xfId="26175" xr:uid="{00000000-0005-0000-0000-000020660000}"/>
    <cellStyle name="Heading 3 3 4 5 3 3 2" xfId="26176" xr:uid="{00000000-0005-0000-0000-000021660000}"/>
    <cellStyle name="Heading 3 3 4 5 3 4" xfId="26177" xr:uid="{00000000-0005-0000-0000-000022660000}"/>
    <cellStyle name="Heading 3 3 4 5 3 4 2" xfId="26178" xr:uid="{00000000-0005-0000-0000-000023660000}"/>
    <cellStyle name="Heading 3 3 4 5 3 5" xfId="26179" xr:uid="{00000000-0005-0000-0000-000024660000}"/>
    <cellStyle name="Heading 3 3 4 5 3 6" xfId="26180" xr:uid="{00000000-0005-0000-0000-000025660000}"/>
    <cellStyle name="Heading 3 3 4 5 3 7" xfId="26181" xr:uid="{00000000-0005-0000-0000-000026660000}"/>
    <cellStyle name="Heading 3 3 4 5 4" xfId="26182" xr:uid="{00000000-0005-0000-0000-000027660000}"/>
    <cellStyle name="Heading 3 3 4 5 4 2" xfId="26183" xr:uid="{00000000-0005-0000-0000-000028660000}"/>
    <cellStyle name="Heading 3 3 4 5 4 2 2" xfId="26184" xr:uid="{00000000-0005-0000-0000-000029660000}"/>
    <cellStyle name="Heading 3 3 4 5 4 3" xfId="26185" xr:uid="{00000000-0005-0000-0000-00002A660000}"/>
    <cellStyle name="Heading 3 3 4 5 4 3 2" xfId="26186" xr:uid="{00000000-0005-0000-0000-00002B660000}"/>
    <cellStyle name="Heading 3 3 4 5 4 4" xfId="26187" xr:uid="{00000000-0005-0000-0000-00002C660000}"/>
    <cellStyle name="Heading 3 3 4 5 4 4 2" xfId="26188" xr:uid="{00000000-0005-0000-0000-00002D660000}"/>
    <cellStyle name="Heading 3 3 4 5 4 5" xfId="26189" xr:uid="{00000000-0005-0000-0000-00002E660000}"/>
    <cellStyle name="Heading 3 3 4 5 4 6" xfId="26190" xr:uid="{00000000-0005-0000-0000-00002F660000}"/>
    <cellStyle name="Heading 3 3 4 5 4 7" xfId="26191" xr:uid="{00000000-0005-0000-0000-000030660000}"/>
    <cellStyle name="Heading 3 3 4 5 5" xfId="26192" xr:uid="{00000000-0005-0000-0000-000031660000}"/>
    <cellStyle name="Heading 3 3 4 5 5 2" xfId="26193" xr:uid="{00000000-0005-0000-0000-000032660000}"/>
    <cellStyle name="Heading 3 3 4 5 5 2 2" xfId="26194" xr:uid="{00000000-0005-0000-0000-000033660000}"/>
    <cellStyle name="Heading 3 3 4 5 5 3" xfId="26195" xr:uid="{00000000-0005-0000-0000-000034660000}"/>
    <cellStyle name="Heading 3 3 4 5 5 3 2" xfId="26196" xr:uid="{00000000-0005-0000-0000-000035660000}"/>
    <cellStyle name="Heading 3 3 4 5 5 4" xfId="26197" xr:uid="{00000000-0005-0000-0000-000036660000}"/>
    <cellStyle name="Heading 3 3 4 5 5 5" xfId="26198" xr:uid="{00000000-0005-0000-0000-000037660000}"/>
    <cellStyle name="Heading 3 3 4 5 5 6" xfId="26199" xr:uid="{00000000-0005-0000-0000-000038660000}"/>
    <cellStyle name="Heading 3 3 4 5 6" xfId="26200" xr:uid="{00000000-0005-0000-0000-000039660000}"/>
    <cellStyle name="Heading 3 3 4 5 6 2" xfId="26201" xr:uid="{00000000-0005-0000-0000-00003A660000}"/>
    <cellStyle name="Heading 3 3 4 6" xfId="26202" xr:uid="{00000000-0005-0000-0000-00003B660000}"/>
    <cellStyle name="Heading 3 3 4 6 2" xfId="26203" xr:uid="{00000000-0005-0000-0000-00003C660000}"/>
    <cellStyle name="Heading 3 3 4 6 2 2" xfId="26204" xr:uid="{00000000-0005-0000-0000-00003D660000}"/>
    <cellStyle name="Heading 3 3 4 6 2 2 2" xfId="26205" xr:uid="{00000000-0005-0000-0000-00003E660000}"/>
    <cellStyle name="Heading 3 3 4 6 2 2 2 2" xfId="26206" xr:uid="{00000000-0005-0000-0000-00003F660000}"/>
    <cellStyle name="Heading 3 3 4 6 2 2 3" xfId="26207" xr:uid="{00000000-0005-0000-0000-000040660000}"/>
    <cellStyle name="Heading 3 3 4 6 2 2 3 2" xfId="26208" xr:uid="{00000000-0005-0000-0000-000041660000}"/>
    <cellStyle name="Heading 3 3 4 6 2 2 4" xfId="26209" xr:uid="{00000000-0005-0000-0000-000042660000}"/>
    <cellStyle name="Heading 3 3 4 6 2 2 4 2" xfId="26210" xr:uid="{00000000-0005-0000-0000-000043660000}"/>
    <cellStyle name="Heading 3 3 4 6 2 2 5" xfId="26211" xr:uid="{00000000-0005-0000-0000-000044660000}"/>
    <cellStyle name="Heading 3 3 4 6 2 2 6" xfId="26212" xr:uid="{00000000-0005-0000-0000-000045660000}"/>
    <cellStyle name="Heading 3 3 4 6 2 2 7" xfId="26213" xr:uid="{00000000-0005-0000-0000-000046660000}"/>
    <cellStyle name="Heading 3 3 4 6 2 3" xfId="26214" xr:uid="{00000000-0005-0000-0000-000047660000}"/>
    <cellStyle name="Heading 3 3 4 6 2 3 2" xfId="26215" xr:uid="{00000000-0005-0000-0000-000048660000}"/>
    <cellStyle name="Heading 3 3 4 6 2 3 2 2" xfId="26216" xr:uid="{00000000-0005-0000-0000-000049660000}"/>
    <cellStyle name="Heading 3 3 4 6 2 3 3" xfId="26217" xr:uid="{00000000-0005-0000-0000-00004A660000}"/>
    <cellStyle name="Heading 3 3 4 6 2 3 3 2" xfId="26218" xr:uid="{00000000-0005-0000-0000-00004B660000}"/>
    <cellStyle name="Heading 3 3 4 6 2 3 4" xfId="26219" xr:uid="{00000000-0005-0000-0000-00004C660000}"/>
    <cellStyle name="Heading 3 3 4 6 2 3 4 2" xfId="26220" xr:uid="{00000000-0005-0000-0000-00004D660000}"/>
    <cellStyle name="Heading 3 3 4 6 2 3 5" xfId="26221" xr:uid="{00000000-0005-0000-0000-00004E660000}"/>
    <cellStyle name="Heading 3 3 4 6 2 3 6" xfId="26222" xr:uid="{00000000-0005-0000-0000-00004F660000}"/>
    <cellStyle name="Heading 3 3 4 6 2 3 7" xfId="26223" xr:uid="{00000000-0005-0000-0000-000050660000}"/>
    <cellStyle name="Heading 3 3 4 6 2 4" xfId="26224" xr:uid="{00000000-0005-0000-0000-000051660000}"/>
    <cellStyle name="Heading 3 3 4 6 2 4 2" xfId="26225" xr:uid="{00000000-0005-0000-0000-000052660000}"/>
    <cellStyle name="Heading 3 3 4 6 2 4 2 2" xfId="26226" xr:uid="{00000000-0005-0000-0000-000053660000}"/>
    <cellStyle name="Heading 3 3 4 6 2 4 3" xfId="26227" xr:uid="{00000000-0005-0000-0000-000054660000}"/>
    <cellStyle name="Heading 3 3 4 6 2 4 3 2" xfId="26228" xr:uid="{00000000-0005-0000-0000-000055660000}"/>
    <cellStyle name="Heading 3 3 4 6 2 4 4" xfId="26229" xr:uid="{00000000-0005-0000-0000-000056660000}"/>
    <cellStyle name="Heading 3 3 4 6 2 4 5" xfId="26230" xr:uid="{00000000-0005-0000-0000-000057660000}"/>
    <cellStyle name="Heading 3 3 4 6 2 4 6" xfId="26231" xr:uid="{00000000-0005-0000-0000-000058660000}"/>
    <cellStyle name="Heading 3 3 4 6 2 5" xfId="26232" xr:uid="{00000000-0005-0000-0000-000059660000}"/>
    <cellStyle name="Heading 3 3 4 6 2 5 2" xfId="26233" xr:uid="{00000000-0005-0000-0000-00005A660000}"/>
    <cellStyle name="Heading 3 3 4 6 3" xfId="26234" xr:uid="{00000000-0005-0000-0000-00005B660000}"/>
    <cellStyle name="Heading 3 3 4 6 3 2" xfId="26235" xr:uid="{00000000-0005-0000-0000-00005C660000}"/>
    <cellStyle name="Heading 3 3 4 6 3 2 2" xfId="26236" xr:uid="{00000000-0005-0000-0000-00005D660000}"/>
    <cellStyle name="Heading 3 3 4 6 3 3" xfId="26237" xr:uid="{00000000-0005-0000-0000-00005E660000}"/>
    <cellStyle name="Heading 3 3 4 6 3 3 2" xfId="26238" xr:uid="{00000000-0005-0000-0000-00005F660000}"/>
    <cellStyle name="Heading 3 3 4 6 3 4" xfId="26239" xr:uid="{00000000-0005-0000-0000-000060660000}"/>
    <cellStyle name="Heading 3 3 4 6 3 4 2" xfId="26240" xr:uid="{00000000-0005-0000-0000-000061660000}"/>
    <cellStyle name="Heading 3 3 4 6 3 5" xfId="26241" xr:uid="{00000000-0005-0000-0000-000062660000}"/>
    <cellStyle name="Heading 3 3 4 6 3 6" xfId="26242" xr:uid="{00000000-0005-0000-0000-000063660000}"/>
    <cellStyle name="Heading 3 3 4 6 3 7" xfId="26243" xr:uid="{00000000-0005-0000-0000-000064660000}"/>
    <cellStyle name="Heading 3 3 4 6 4" xfId="26244" xr:uid="{00000000-0005-0000-0000-000065660000}"/>
    <cellStyle name="Heading 3 3 4 6 4 2" xfId="26245" xr:uid="{00000000-0005-0000-0000-000066660000}"/>
    <cellStyle name="Heading 3 3 4 6 4 2 2" xfId="26246" xr:uid="{00000000-0005-0000-0000-000067660000}"/>
    <cellStyle name="Heading 3 3 4 6 4 3" xfId="26247" xr:uid="{00000000-0005-0000-0000-000068660000}"/>
    <cellStyle name="Heading 3 3 4 6 4 3 2" xfId="26248" xr:uid="{00000000-0005-0000-0000-000069660000}"/>
    <cellStyle name="Heading 3 3 4 6 4 4" xfId="26249" xr:uid="{00000000-0005-0000-0000-00006A660000}"/>
    <cellStyle name="Heading 3 3 4 6 4 4 2" xfId="26250" xr:uid="{00000000-0005-0000-0000-00006B660000}"/>
    <cellStyle name="Heading 3 3 4 6 4 5" xfId="26251" xr:uid="{00000000-0005-0000-0000-00006C660000}"/>
    <cellStyle name="Heading 3 3 4 6 4 6" xfId="26252" xr:uid="{00000000-0005-0000-0000-00006D660000}"/>
    <cellStyle name="Heading 3 3 4 6 4 7" xfId="26253" xr:uid="{00000000-0005-0000-0000-00006E660000}"/>
    <cellStyle name="Heading 3 3 4 6 5" xfId="26254" xr:uid="{00000000-0005-0000-0000-00006F660000}"/>
    <cellStyle name="Heading 3 3 4 6 5 2" xfId="26255" xr:uid="{00000000-0005-0000-0000-000070660000}"/>
    <cellStyle name="Heading 3 3 4 6 5 2 2" xfId="26256" xr:uid="{00000000-0005-0000-0000-000071660000}"/>
    <cellStyle name="Heading 3 3 4 6 5 3" xfId="26257" xr:uid="{00000000-0005-0000-0000-000072660000}"/>
    <cellStyle name="Heading 3 3 4 6 5 3 2" xfId="26258" xr:uid="{00000000-0005-0000-0000-000073660000}"/>
    <cellStyle name="Heading 3 3 4 6 5 4" xfId="26259" xr:uid="{00000000-0005-0000-0000-000074660000}"/>
    <cellStyle name="Heading 3 3 4 6 5 5" xfId="26260" xr:uid="{00000000-0005-0000-0000-000075660000}"/>
    <cellStyle name="Heading 3 3 4 6 5 6" xfId="26261" xr:uid="{00000000-0005-0000-0000-000076660000}"/>
    <cellStyle name="Heading 3 3 4 6 6" xfId="26262" xr:uid="{00000000-0005-0000-0000-000077660000}"/>
    <cellStyle name="Heading 3 3 4 6 6 2" xfId="26263" xr:uid="{00000000-0005-0000-0000-000078660000}"/>
    <cellStyle name="Heading 3 3 4 7" xfId="26264" xr:uid="{00000000-0005-0000-0000-000079660000}"/>
    <cellStyle name="Heading 3 3 4 7 2" xfId="26265" xr:uid="{00000000-0005-0000-0000-00007A660000}"/>
    <cellStyle name="Heading 3 3 4 7 2 2" xfId="26266" xr:uid="{00000000-0005-0000-0000-00007B660000}"/>
    <cellStyle name="Heading 3 3 4 7 2 2 2" xfId="26267" xr:uid="{00000000-0005-0000-0000-00007C660000}"/>
    <cellStyle name="Heading 3 3 4 7 2 2 2 2" xfId="26268" xr:uid="{00000000-0005-0000-0000-00007D660000}"/>
    <cellStyle name="Heading 3 3 4 7 2 2 3" xfId="26269" xr:uid="{00000000-0005-0000-0000-00007E660000}"/>
    <cellStyle name="Heading 3 3 4 7 2 2 3 2" xfId="26270" xr:uid="{00000000-0005-0000-0000-00007F660000}"/>
    <cellStyle name="Heading 3 3 4 7 2 2 4" xfId="26271" xr:uid="{00000000-0005-0000-0000-000080660000}"/>
    <cellStyle name="Heading 3 3 4 7 2 2 4 2" xfId="26272" xr:uid="{00000000-0005-0000-0000-000081660000}"/>
    <cellStyle name="Heading 3 3 4 7 2 2 5" xfId="26273" xr:uid="{00000000-0005-0000-0000-000082660000}"/>
    <cellStyle name="Heading 3 3 4 7 2 2 6" xfId="26274" xr:uid="{00000000-0005-0000-0000-000083660000}"/>
    <cellStyle name="Heading 3 3 4 7 2 2 7" xfId="26275" xr:uid="{00000000-0005-0000-0000-000084660000}"/>
    <cellStyle name="Heading 3 3 4 7 2 3" xfId="26276" xr:uid="{00000000-0005-0000-0000-000085660000}"/>
    <cellStyle name="Heading 3 3 4 7 2 3 2" xfId="26277" xr:uid="{00000000-0005-0000-0000-000086660000}"/>
    <cellStyle name="Heading 3 3 4 7 2 3 2 2" xfId="26278" xr:uid="{00000000-0005-0000-0000-000087660000}"/>
    <cellStyle name="Heading 3 3 4 7 2 3 3" xfId="26279" xr:uid="{00000000-0005-0000-0000-000088660000}"/>
    <cellStyle name="Heading 3 3 4 7 2 3 3 2" xfId="26280" xr:uid="{00000000-0005-0000-0000-000089660000}"/>
    <cellStyle name="Heading 3 3 4 7 2 3 4" xfId="26281" xr:uid="{00000000-0005-0000-0000-00008A660000}"/>
    <cellStyle name="Heading 3 3 4 7 2 3 4 2" xfId="26282" xr:uid="{00000000-0005-0000-0000-00008B660000}"/>
    <cellStyle name="Heading 3 3 4 7 2 3 5" xfId="26283" xr:uid="{00000000-0005-0000-0000-00008C660000}"/>
    <cellStyle name="Heading 3 3 4 7 2 3 6" xfId="26284" xr:uid="{00000000-0005-0000-0000-00008D660000}"/>
    <cellStyle name="Heading 3 3 4 7 2 3 7" xfId="26285" xr:uid="{00000000-0005-0000-0000-00008E660000}"/>
    <cellStyle name="Heading 3 3 4 7 2 4" xfId="26286" xr:uid="{00000000-0005-0000-0000-00008F660000}"/>
    <cellStyle name="Heading 3 3 4 7 2 4 2" xfId="26287" xr:uid="{00000000-0005-0000-0000-000090660000}"/>
    <cellStyle name="Heading 3 3 4 7 2 4 2 2" xfId="26288" xr:uid="{00000000-0005-0000-0000-000091660000}"/>
    <cellStyle name="Heading 3 3 4 7 2 4 3" xfId="26289" xr:uid="{00000000-0005-0000-0000-000092660000}"/>
    <cellStyle name="Heading 3 3 4 7 2 4 3 2" xfId="26290" xr:uid="{00000000-0005-0000-0000-000093660000}"/>
    <cellStyle name="Heading 3 3 4 7 2 4 4" xfId="26291" xr:uid="{00000000-0005-0000-0000-000094660000}"/>
    <cellStyle name="Heading 3 3 4 7 2 4 5" xfId="26292" xr:uid="{00000000-0005-0000-0000-000095660000}"/>
    <cellStyle name="Heading 3 3 4 7 2 4 6" xfId="26293" xr:uid="{00000000-0005-0000-0000-000096660000}"/>
    <cellStyle name="Heading 3 3 4 7 2 5" xfId="26294" xr:uid="{00000000-0005-0000-0000-000097660000}"/>
    <cellStyle name="Heading 3 3 4 7 2 5 2" xfId="26295" xr:uid="{00000000-0005-0000-0000-000098660000}"/>
    <cellStyle name="Heading 3 3 4 7 3" xfId="26296" xr:uid="{00000000-0005-0000-0000-000099660000}"/>
    <cellStyle name="Heading 3 3 4 7 3 2" xfId="26297" xr:uid="{00000000-0005-0000-0000-00009A660000}"/>
    <cellStyle name="Heading 3 3 4 7 3 2 2" xfId="26298" xr:uid="{00000000-0005-0000-0000-00009B660000}"/>
    <cellStyle name="Heading 3 3 4 7 3 3" xfId="26299" xr:uid="{00000000-0005-0000-0000-00009C660000}"/>
    <cellStyle name="Heading 3 3 4 7 3 3 2" xfId="26300" xr:uid="{00000000-0005-0000-0000-00009D660000}"/>
    <cellStyle name="Heading 3 3 4 7 3 4" xfId="26301" xr:uid="{00000000-0005-0000-0000-00009E660000}"/>
    <cellStyle name="Heading 3 3 4 7 3 4 2" xfId="26302" xr:uid="{00000000-0005-0000-0000-00009F660000}"/>
    <cellStyle name="Heading 3 3 4 7 3 5" xfId="26303" xr:uid="{00000000-0005-0000-0000-0000A0660000}"/>
    <cellStyle name="Heading 3 3 4 7 3 6" xfId="26304" xr:uid="{00000000-0005-0000-0000-0000A1660000}"/>
    <cellStyle name="Heading 3 3 4 7 3 7" xfId="26305" xr:uid="{00000000-0005-0000-0000-0000A2660000}"/>
    <cellStyle name="Heading 3 3 4 7 4" xfId="26306" xr:uid="{00000000-0005-0000-0000-0000A3660000}"/>
    <cellStyle name="Heading 3 3 4 7 4 2" xfId="26307" xr:uid="{00000000-0005-0000-0000-0000A4660000}"/>
    <cellStyle name="Heading 3 3 4 7 4 2 2" xfId="26308" xr:uid="{00000000-0005-0000-0000-0000A5660000}"/>
    <cellStyle name="Heading 3 3 4 7 4 3" xfId="26309" xr:uid="{00000000-0005-0000-0000-0000A6660000}"/>
    <cellStyle name="Heading 3 3 4 7 4 3 2" xfId="26310" xr:uid="{00000000-0005-0000-0000-0000A7660000}"/>
    <cellStyle name="Heading 3 3 4 7 4 4" xfId="26311" xr:uid="{00000000-0005-0000-0000-0000A8660000}"/>
    <cellStyle name="Heading 3 3 4 7 4 4 2" xfId="26312" xr:uid="{00000000-0005-0000-0000-0000A9660000}"/>
    <cellStyle name="Heading 3 3 4 7 4 5" xfId="26313" xr:uid="{00000000-0005-0000-0000-0000AA660000}"/>
    <cellStyle name="Heading 3 3 4 7 4 6" xfId="26314" xr:uid="{00000000-0005-0000-0000-0000AB660000}"/>
    <cellStyle name="Heading 3 3 4 7 4 7" xfId="26315" xr:uid="{00000000-0005-0000-0000-0000AC660000}"/>
    <cellStyle name="Heading 3 3 4 7 5" xfId="26316" xr:uid="{00000000-0005-0000-0000-0000AD660000}"/>
    <cellStyle name="Heading 3 3 4 7 5 2" xfId="26317" xr:uid="{00000000-0005-0000-0000-0000AE660000}"/>
    <cellStyle name="Heading 3 3 4 7 5 2 2" xfId="26318" xr:uid="{00000000-0005-0000-0000-0000AF660000}"/>
    <cellStyle name="Heading 3 3 4 7 5 3" xfId="26319" xr:uid="{00000000-0005-0000-0000-0000B0660000}"/>
    <cellStyle name="Heading 3 3 4 7 5 3 2" xfId="26320" xr:uid="{00000000-0005-0000-0000-0000B1660000}"/>
    <cellStyle name="Heading 3 3 4 7 5 4" xfId="26321" xr:uid="{00000000-0005-0000-0000-0000B2660000}"/>
    <cellStyle name="Heading 3 3 4 7 5 5" xfId="26322" xr:uid="{00000000-0005-0000-0000-0000B3660000}"/>
    <cellStyle name="Heading 3 3 4 7 5 6" xfId="26323" xr:uid="{00000000-0005-0000-0000-0000B4660000}"/>
    <cellStyle name="Heading 3 3 4 7 6" xfId="26324" xr:uid="{00000000-0005-0000-0000-0000B5660000}"/>
    <cellStyle name="Heading 3 3 4 7 6 2" xfId="26325" xr:uid="{00000000-0005-0000-0000-0000B6660000}"/>
    <cellStyle name="Heading 3 3 4 8" xfId="26326" xr:uid="{00000000-0005-0000-0000-0000B7660000}"/>
    <cellStyle name="Heading 3 3 4 8 2" xfId="26327" xr:uid="{00000000-0005-0000-0000-0000B8660000}"/>
    <cellStyle name="Heading 3 3 4 8 2 2" xfId="26328" xr:uid="{00000000-0005-0000-0000-0000B9660000}"/>
    <cellStyle name="Heading 3 3 4 8 2 2 2" xfId="26329" xr:uid="{00000000-0005-0000-0000-0000BA660000}"/>
    <cellStyle name="Heading 3 3 4 8 2 2 2 2" xfId="26330" xr:uid="{00000000-0005-0000-0000-0000BB660000}"/>
    <cellStyle name="Heading 3 3 4 8 2 2 3" xfId="26331" xr:uid="{00000000-0005-0000-0000-0000BC660000}"/>
    <cellStyle name="Heading 3 3 4 8 2 2 3 2" xfId="26332" xr:uid="{00000000-0005-0000-0000-0000BD660000}"/>
    <cellStyle name="Heading 3 3 4 8 2 2 4" xfId="26333" xr:uid="{00000000-0005-0000-0000-0000BE660000}"/>
    <cellStyle name="Heading 3 3 4 8 2 2 4 2" xfId="26334" xr:uid="{00000000-0005-0000-0000-0000BF660000}"/>
    <cellStyle name="Heading 3 3 4 8 2 2 5" xfId="26335" xr:uid="{00000000-0005-0000-0000-0000C0660000}"/>
    <cellStyle name="Heading 3 3 4 8 2 2 6" xfId="26336" xr:uid="{00000000-0005-0000-0000-0000C1660000}"/>
    <cellStyle name="Heading 3 3 4 8 2 2 7" xfId="26337" xr:uid="{00000000-0005-0000-0000-0000C2660000}"/>
    <cellStyle name="Heading 3 3 4 8 2 3" xfId="26338" xr:uid="{00000000-0005-0000-0000-0000C3660000}"/>
    <cellStyle name="Heading 3 3 4 8 2 3 2" xfId="26339" xr:uid="{00000000-0005-0000-0000-0000C4660000}"/>
    <cellStyle name="Heading 3 3 4 8 2 3 2 2" xfId="26340" xr:uid="{00000000-0005-0000-0000-0000C5660000}"/>
    <cellStyle name="Heading 3 3 4 8 2 3 3" xfId="26341" xr:uid="{00000000-0005-0000-0000-0000C6660000}"/>
    <cellStyle name="Heading 3 3 4 8 2 3 3 2" xfId="26342" xr:uid="{00000000-0005-0000-0000-0000C7660000}"/>
    <cellStyle name="Heading 3 3 4 8 2 3 4" xfId="26343" xr:uid="{00000000-0005-0000-0000-0000C8660000}"/>
    <cellStyle name="Heading 3 3 4 8 2 3 4 2" xfId="26344" xr:uid="{00000000-0005-0000-0000-0000C9660000}"/>
    <cellStyle name="Heading 3 3 4 8 2 3 5" xfId="26345" xr:uid="{00000000-0005-0000-0000-0000CA660000}"/>
    <cellStyle name="Heading 3 3 4 8 2 3 6" xfId="26346" xr:uid="{00000000-0005-0000-0000-0000CB660000}"/>
    <cellStyle name="Heading 3 3 4 8 2 3 7" xfId="26347" xr:uid="{00000000-0005-0000-0000-0000CC660000}"/>
    <cellStyle name="Heading 3 3 4 8 2 4" xfId="26348" xr:uid="{00000000-0005-0000-0000-0000CD660000}"/>
    <cellStyle name="Heading 3 3 4 8 2 4 2" xfId="26349" xr:uid="{00000000-0005-0000-0000-0000CE660000}"/>
    <cellStyle name="Heading 3 3 4 8 2 4 2 2" xfId="26350" xr:uid="{00000000-0005-0000-0000-0000CF660000}"/>
    <cellStyle name="Heading 3 3 4 8 2 4 3" xfId="26351" xr:uid="{00000000-0005-0000-0000-0000D0660000}"/>
    <cellStyle name="Heading 3 3 4 8 2 4 3 2" xfId="26352" xr:uid="{00000000-0005-0000-0000-0000D1660000}"/>
    <cellStyle name="Heading 3 3 4 8 2 4 4" xfId="26353" xr:uid="{00000000-0005-0000-0000-0000D2660000}"/>
    <cellStyle name="Heading 3 3 4 8 2 4 5" xfId="26354" xr:uid="{00000000-0005-0000-0000-0000D3660000}"/>
    <cellStyle name="Heading 3 3 4 8 2 4 6" xfId="26355" xr:uid="{00000000-0005-0000-0000-0000D4660000}"/>
    <cellStyle name="Heading 3 3 4 8 2 5" xfId="26356" xr:uid="{00000000-0005-0000-0000-0000D5660000}"/>
    <cellStyle name="Heading 3 3 4 8 2 5 2" xfId="26357" xr:uid="{00000000-0005-0000-0000-0000D6660000}"/>
    <cellStyle name="Heading 3 3 4 8 3" xfId="26358" xr:uid="{00000000-0005-0000-0000-0000D7660000}"/>
    <cellStyle name="Heading 3 3 4 8 3 2" xfId="26359" xr:uid="{00000000-0005-0000-0000-0000D8660000}"/>
    <cellStyle name="Heading 3 3 4 8 3 2 2" xfId="26360" xr:uid="{00000000-0005-0000-0000-0000D9660000}"/>
    <cellStyle name="Heading 3 3 4 8 3 3" xfId="26361" xr:uid="{00000000-0005-0000-0000-0000DA660000}"/>
    <cellStyle name="Heading 3 3 4 8 3 3 2" xfId="26362" xr:uid="{00000000-0005-0000-0000-0000DB660000}"/>
    <cellStyle name="Heading 3 3 4 8 3 4" xfId="26363" xr:uid="{00000000-0005-0000-0000-0000DC660000}"/>
    <cellStyle name="Heading 3 3 4 8 3 4 2" xfId="26364" xr:uid="{00000000-0005-0000-0000-0000DD660000}"/>
    <cellStyle name="Heading 3 3 4 8 3 5" xfId="26365" xr:uid="{00000000-0005-0000-0000-0000DE660000}"/>
    <cellStyle name="Heading 3 3 4 8 3 6" xfId="26366" xr:uid="{00000000-0005-0000-0000-0000DF660000}"/>
    <cellStyle name="Heading 3 3 4 8 3 7" xfId="26367" xr:uid="{00000000-0005-0000-0000-0000E0660000}"/>
    <cellStyle name="Heading 3 3 4 8 4" xfId="26368" xr:uid="{00000000-0005-0000-0000-0000E1660000}"/>
    <cellStyle name="Heading 3 3 4 8 4 2" xfId="26369" xr:uid="{00000000-0005-0000-0000-0000E2660000}"/>
    <cellStyle name="Heading 3 3 4 8 4 2 2" xfId="26370" xr:uid="{00000000-0005-0000-0000-0000E3660000}"/>
    <cellStyle name="Heading 3 3 4 8 4 3" xfId="26371" xr:uid="{00000000-0005-0000-0000-0000E4660000}"/>
    <cellStyle name="Heading 3 3 4 8 4 3 2" xfId="26372" xr:uid="{00000000-0005-0000-0000-0000E5660000}"/>
    <cellStyle name="Heading 3 3 4 8 4 4" xfId="26373" xr:uid="{00000000-0005-0000-0000-0000E6660000}"/>
    <cellStyle name="Heading 3 3 4 8 4 4 2" xfId="26374" xr:uid="{00000000-0005-0000-0000-0000E7660000}"/>
    <cellStyle name="Heading 3 3 4 8 4 5" xfId="26375" xr:uid="{00000000-0005-0000-0000-0000E8660000}"/>
    <cellStyle name="Heading 3 3 4 8 4 6" xfId="26376" xr:uid="{00000000-0005-0000-0000-0000E9660000}"/>
    <cellStyle name="Heading 3 3 4 8 4 7" xfId="26377" xr:uid="{00000000-0005-0000-0000-0000EA660000}"/>
    <cellStyle name="Heading 3 3 4 8 5" xfId="26378" xr:uid="{00000000-0005-0000-0000-0000EB660000}"/>
    <cellStyle name="Heading 3 3 4 8 5 2" xfId="26379" xr:uid="{00000000-0005-0000-0000-0000EC660000}"/>
    <cellStyle name="Heading 3 3 4 8 5 2 2" xfId="26380" xr:uid="{00000000-0005-0000-0000-0000ED660000}"/>
    <cellStyle name="Heading 3 3 4 8 5 3" xfId="26381" xr:uid="{00000000-0005-0000-0000-0000EE660000}"/>
    <cellStyle name="Heading 3 3 4 8 5 3 2" xfId="26382" xr:uid="{00000000-0005-0000-0000-0000EF660000}"/>
    <cellStyle name="Heading 3 3 4 8 5 4" xfId="26383" xr:uid="{00000000-0005-0000-0000-0000F0660000}"/>
    <cellStyle name="Heading 3 3 4 8 5 5" xfId="26384" xr:uid="{00000000-0005-0000-0000-0000F1660000}"/>
    <cellStyle name="Heading 3 3 4 8 5 6" xfId="26385" xr:uid="{00000000-0005-0000-0000-0000F2660000}"/>
    <cellStyle name="Heading 3 3 4 8 6" xfId="26386" xr:uid="{00000000-0005-0000-0000-0000F3660000}"/>
    <cellStyle name="Heading 3 3 4 8 6 2" xfId="26387" xr:uid="{00000000-0005-0000-0000-0000F4660000}"/>
    <cellStyle name="Heading 3 3 4 9" xfId="26388" xr:uid="{00000000-0005-0000-0000-0000F5660000}"/>
    <cellStyle name="Heading 3 3 4 9 2" xfId="26389" xr:uid="{00000000-0005-0000-0000-0000F6660000}"/>
    <cellStyle name="Heading 3 3 4 9 2 2" xfId="26390" xr:uid="{00000000-0005-0000-0000-0000F7660000}"/>
    <cellStyle name="Heading 3 3 4 9 2 2 2" xfId="26391" xr:uid="{00000000-0005-0000-0000-0000F8660000}"/>
    <cellStyle name="Heading 3 3 4 9 2 3" xfId="26392" xr:uid="{00000000-0005-0000-0000-0000F9660000}"/>
    <cellStyle name="Heading 3 3 4 9 2 3 2" xfId="26393" xr:uid="{00000000-0005-0000-0000-0000FA660000}"/>
    <cellStyle name="Heading 3 3 4 9 2 4" xfId="26394" xr:uid="{00000000-0005-0000-0000-0000FB660000}"/>
    <cellStyle name="Heading 3 3 4 9 2 4 2" xfId="26395" xr:uid="{00000000-0005-0000-0000-0000FC660000}"/>
    <cellStyle name="Heading 3 3 4 9 2 5" xfId="26396" xr:uid="{00000000-0005-0000-0000-0000FD660000}"/>
    <cellStyle name="Heading 3 3 4 9 2 6" xfId="26397" xr:uid="{00000000-0005-0000-0000-0000FE660000}"/>
    <cellStyle name="Heading 3 3 4 9 2 7" xfId="26398" xr:uid="{00000000-0005-0000-0000-0000FF660000}"/>
    <cellStyle name="Heading 3 3 4 9 3" xfId="26399" xr:uid="{00000000-0005-0000-0000-000000670000}"/>
    <cellStyle name="Heading 3 3 4 9 3 2" xfId="26400" xr:uid="{00000000-0005-0000-0000-000001670000}"/>
    <cellStyle name="Heading 3 3 4 9 3 2 2" xfId="26401" xr:uid="{00000000-0005-0000-0000-000002670000}"/>
    <cellStyle name="Heading 3 3 4 9 3 3" xfId="26402" xr:uid="{00000000-0005-0000-0000-000003670000}"/>
    <cellStyle name="Heading 3 3 4 9 3 3 2" xfId="26403" xr:uid="{00000000-0005-0000-0000-000004670000}"/>
    <cellStyle name="Heading 3 3 4 9 3 4" xfId="26404" xr:uid="{00000000-0005-0000-0000-000005670000}"/>
    <cellStyle name="Heading 3 3 4 9 3 4 2" xfId="26405" xr:uid="{00000000-0005-0000-0000-000006670000}"/>
    <cellStyle name="Heading 3 3 4 9 3 5" xfId="26406" xr:uid="{00000000-0005-0000-0000-000007670000}"/>
    <cellStyle name="Heading 3 3 4 9 3 6" xfId="26407" xr:uid="{00000000-0005-0000-0000-000008670000}"/>
    <cellStyle name="Heading 3 3 4 9 3 7" xfId="26408" xr:uid="{00000000-0005-0000-0000-000009670000}"/>
    <cellStyle name="Heading 3 3 4 9 4" xfId="26409" xr:uid="{00000000-0005-0000-0000-00000A670000}"/>
    <cellStyle name="Heading 3 3 4 9 4 2" xfId="26410" xr:uid="{00000000-0005-0000-0000-00000B670000}"/>
    <cellStyle name="Heading 3 3 4 9 4 2 2" xfId="26411" xr:uid="{00000000-0005-0000-0000-00000C670000}"/>
    <cellStyle name="Heading 3 3 4 9 4 3" xfId="26412" xr:uid="{00000000-0005-0000-0000-00000D670000}"/>
    <cellStyle name="Heading 3 3 4 9 4 3 2" xfId="26413" xr:uid="{00000000-0005-0000-0000-00000E670000}"/>
    <cellStyle name="Heading 3 3 4 9 4 4" xfId="26414" xr:uid="{00000000-0005-0000-0000-00000F670000}"/>
    <cellStyle name="Heading 3 3 4 9 4 5" xfId="26415" xr:uid="{00000000-0005-0000-0000-000010670000}"/>
    <cellStyle name="Heading 3 3 4 9 4 6" xfId="26416" xr:uid="{00000000-0005-0000-0000-000011670000}"/>
    <cellStyle name="Heading 3 3 4 9 5" xfId="26417" xr:uid="{00000000-0005-0000-0000-000012670000}"/>
    <cellStyle name="Heading 3 3 4 9 5 2" xfId="26418" xr:uid="{00000000-0005-0000-0000-000013670000}"/>
    <cellStyle name="Heading 3 3 5" xfId="26419" xr:uid="{00000000-0005-0000-0000-000014670000}"/>
    <cellStyle name="Heading 3 3 5 2" xfId="26420" xr:uid="{00000000-0005-0000-0000-000015670000}"/>
    <cellStyle name="Heading 3 3 5 2 2" xfId="26421" xr:uid="{00000000-0005-0000-0000-000016670000}"/>
    <cellStyle name="Heading 3 3 5 2 2 2" xfId="26422" xr:uid="{00000000-0005-0000-0000-000017670000}"/>
    <cellStyle name="Heading 3 3 5 2 2 2 2" xfId="26423" xr:uid="{00000000-0005-0000-0000-000018670000}"/>
    <cellStyle name="Heading 3 3 5 2 2 3" xfId="26424" xr:uid="{00000000-0005-0000-0000-000019670000}"/>
    <cellStyle name="Heading 3 3 5 2 2 4" xfId="26425" xr:uid="{00000000-0005-0000-0000-00001A670000}"/>
    <cellStyle name="Heading 3 3 5 2 3" xfId="26426" xr:uid="{00000000-0005-0000-0000-00001B670000}"/>
    <cellStyle name="Heading 3 3 5 2 3 2" xfId="26427" xr:uid="{00000000-0005-0000-0000-00001C670000}"/>
    <cellStyle name="Heading 3 3 5 2 4" xfId="26428" xr:uid="{00000000-0005-0000-0000-00001D670000}"/>
    <cellStyle name="Heading 3 3 5 2 5" xfId="26429" xr:uid="{00000000-0005-0000-0000-00001E670000}"/>
    <cellStyle name="Heading 3 3 5 3" xfId="26430" xr:uid="{00000000-0005-0000-0000-00001F670000}"/>
    <cellStyle name="Heading 3 3 5 3 2" xfId="26431" xr:uid="{00000000-0005-0000-0000-000020670000}"/>
    <cellStyle name="Heading 3 3 5 4" xfId="26432" xr:uid="{00000000-0005-0000-0000-000021670000}"/>
    <cellStyle name="Heading 3 3 6" xfId="26433" xr:uid="{00000000-0005-0000-0000-000022670000}"/>
    <cellStyle name="Heading 3 3 6 2" xfId="26434" xr:uid="{00000000-0005-0000-0000-000023670000}"/>
    <cellStyle name="Heading 3 3 6 2 2" xfId="26435" xr:uid="{00000000-0005-0000-0000-000024670000}"/>
    <cellStyle name="Heading 3 3 6 3" xfId="26436" xr:uid="{00000000-0005-0000-0000-000025670000}"/>
    <cellStyle name="Heading 3 3 6 3 2" xfId="26437" xr:uid="{00000000-0005-0000-0000-000026670000}"/>
    <cellStyle name="Heading 3 3 6 4" xfId="26438" xr:uid="{00000000-0005-0000-0000-000027670000}"/>
    <cellStyle name="Heading 3 3 6 4 2" xfId="26439" xr:uid="{00000000-0005-0000-0000-000028670000}"/>
    <cellStyle name="Heading 3 3 6 5" xfId="26440" xr:uid="{00000000-0005-0000-0000-000029670000}"/>
    <cellStyle name="Heading 3 3 6 6" xfId="26441" xr:uid="{00000000-0005-0000-0000-00002A670000}"/>
    <cellStyle name="Heading 3 3 6 7" xfId="26442" xr:uid="{00000000-0005-0000-0000-00002B670000}"/>
    <cellStyle name="Heading 3 3 6 8" xfId="26443" xr:uid="{00000000-0005-0000-0000-00002C670000}"/>
    <cellStyle name="Heading 3 3 7" xfId="26444" xr:uid="{00000000-0005-0000-0000-00002D670000}"/>
    <cellStyle name="Heading 3 3 7 2" xfId="26445" xr:uid="{00000000-0005-0000-0000-00002E670000}"/>
    <cellStyle name="Heading 3 3 7 2 2" xfId="26446" xr:uid="{00000000-0005-0000-0000-00002F670000}"/>
    <cellStyle name="Heading 3 3 7 3" xfId="26447" xr:uid="{00000000-0005-0000-0000-000030670000}"/>
    <cellStyle name="Heading 3 3 7 3 2" xfId="26448" xr:uid="{00000000-0005-0000-0000-000031670000}"/>
    <cellStyle name="Heading 3 3 7 4" xfId="26449" xr:uid="{00000000-0005-0000-0000-000032670000}"/>
    <cellStyle name="Heading 3 3 7 4 2" xfId="26450" xr:uid="{00000000-0005-0000-0000-000033670000}"/>
    <cellStyle name="Heading 3 3 7 5" xfId="26451" xr:uid="{00000000-0005-0000-0000-000034670000}"/>
    <cellStyle name="Heading 3 3 7 6" xfId="26452" xr:uid="{00000000-0005-0000-0000-000035670000}"/>
    <cellStyle name="Heading 3 3 7 7" xfId="26453" xr:uid="{00000000-0005-0000-0000-000036670000}"/>
    <cellStyle name="Heading 3 3 8" xfId="26454" xr:uid="{00000000-0005-0000-0000-000037670000}"/>
    <cellStyle name="Heading 3 3 8 2" xfId="26455" xr:uid="{00000000-0005-0000-0000-000038670000}"/>
    <cellStyle name="Heading 3 3 8 2 2" xfId="26456" xr:uid="{00000000-0005-0000-0000-000039670000}"/>
    <cellStyle name="Heading 3 3 8 3" xfId="26457" xr:uid="{00000000-0005-0000-0000-00003A670000}"/>
    <cellStyle name="Heading 3 3 8 3 2" xfId="26458" xr:uid="{00000000-0005-0000-0000-00003B670000}"/>
    <cellStyle name="Heading 3 3 8 4" xfId="26459" xr:uid="{00000000-0005-0000-0000-00003C670000}"/>
    <cellStyle name="Heading 3 3 8 5" xfId="26460" xr:uid="{00000000-0005-0000-0000-00003D670000}"/>
    <cellStyle name="Heading 3 3 8 6" xfId="26461" xr:uid="{00000000-0005-0000-0000-00003E670000}"/>
    <cellStyle name="Heading 3 3 9" xfId="26462" xr:uid="{00000000-0005-0000-0000-00003F670000}"/>
    <cellStyle name="Heading 3 3_CONS 1213" xfId="26463" xr:uid="{00000000-0005-0000-0000-000040670000}"/>
    <cellStyle name="Heading 3 4" xfId="26464" xr:uid="{00000000-0005-0000-0000-000041670000}"/>
    <cellStyle name="Heading 3 4 2" xfId="26465" xr:uid="{00000000-0005-0000-0000-000042670000}"/>
    <cellStyle name="Heading 3 4 2 2" xfId="26466" xr:uid="{00000000-0005-0000-0000-000043670000}"/>
    <cellStyle name="Heading 3 4 2 2 2" xfId="26467" xr:uid="{00000000-0005-0000-0000-000044670000}"/>
    <cellStyle name="Heading 3 4 2 2 2 2" xfId="26468" xr:uid="{00000000-0005-0000-0000-000045670000}"/>
    <cellStyle name="Heading 3 4 2 2 3" xfId="26469" xr:uid="{00000000-0005-0000-0000-000046670000}"/>
    <cellStyle name="Heading 3 4 2 2 4" xfId="26470" xr:uid="{00000000-0005-0000-0000-000047670000}"/>
    <cellStyle name="Heading 3 4 2 3" xfId="26471" xr:uid="{00000000-0005-0000-0000-000048670000}"/>
    <cellStyle name="Heading 3 4 2 3 2" xfId="26472" xr:uid="{00000000-0005-0000-0000-000049670000}"/>
    <cellStyle name="Heading 3 4 2 4" xfId="26473" xr:uid="{00000000-0005-0000-0000-00004A670000}"/>
    <cellStyle name="Heading 3 4 2 5" xfId="26474" xr:uid="{00000000-0005-0000-0000-00004B670000}"/>
    <cellStyle name="Heading 3 4 3" xfId="26475" xr:uid="{00000000-0005-0000-0000-00004C670000}"/>
    <cellStyle name="Heading 3 4 3 2" xfId="26476" xr:uid="{00000000-0005-0000-0000-00004D670000}"/>
    <cellStyle name="Heading 3 4 4" xfId="26477" xr:uid="{00000000-0005-0000-0000-00004E670000}"/>
    <cellStyle name="Heading 3 5" xfId="26478" xr:uid="{00000000-0005-0000-0000-00004F670000}"/>
    <cellStyle name="Heading 3 5 2" xfId="26479" xr:uid="{00000000-0005-0000-0000-000050670000}"/>
    <cellStyle name="Heading 3 5 2 2" xfId="26480" xr:uid="{00000000-0005-0000-0000-000051670000}"/>
    <cellStyle name="Heading 3 5 2 2 2" xfId="26481" xr:uid="{00000000-0005-0000-0000-000052670000}"/>
    <cellStyle name="Heading 3 5 2 2 2 2" xfId="26482" xr:uid="{00000000-0005-0000-0000-000053670000}"/>
    <cellStyle name="Heading 3 5 2 2 3" xfId="26483" xr:uid="{00000000-0005-0000-0000-000054670000}"/>
    <cellStyle name="Heading 3 5 2 2 4" xfId="26484" xr:uid="{00000000-0005-0000-0000-000055670000}"/>
    <cellStyle name="Heading 3 5 2 3" xfId="26485" xr:uid="{00000000-0005-0000-0000-000056670000}"/>
    <cellStyle name="Heading 3 5 2 3 2" xfId="26486" xr:uid="{00000000-0005-0000-0000-000057670000}"/>
    <cellStyle name="Heading 3 5 2 4" xfId="26487" xr:uid="{00000000-0005-0000-0000-000058670000}"/>
    <cellStyle name="Heading 3 5 2 5" xfId="26488" xr:uid="{00000000-0005-0000-0000-000059670000}"/>
    <cellStyle name="Heading 3 5 3" xfId="26489" xr:uid="{00000000-0005-0000-0000-00005A670000}"/>
    <cellStyle name="Heading 3 5 3 2" xfId="26490" xr:uid="{00000000-0005-0000-0000-00005B670000}"/>
    <cellStyle name="Heading 3 5 4" xfId="26491" xr:uid="{00000000-0005-0000-0000-00005C670000}"/>
    <cellStyle name="Heading 3 6" xfId="26492" xr:uid="{00000000-0005-0000-0000-00005D670000}"/>
    <cellStyle name="Heading 3 6 2" xfId="26493" xr:uid="{00000000-0005-0000-0000-00005E670000}"/>
    <cellStyle name="Heading 3 6 2 2" xfId="26494" xr:uid="{00000000-0005-0000-0000-00005F670000}"/>
    <cellStyle name="Heading 3 6 2 2 2" xfId="26495" xr:uid="{00000000-0005-0000-0000-000060670000}"/>
    <cellStyle name="Heading 3 6 2 2 2 2" xfId="26496" xr:uid="{00000000-0005-0000-0000-000061670000}"/>
    <cellStyle name="Heading 3 6 2 2 3" xfId="26497" xr:uid="{00000000-0005-0000-0000-000062670000}"/>
    <cellStyle name="Heading 3 6 2 2 4" xfId="26498" xr:uid="{00000000-0005-0000-0000-000063670000}"/>
    <cellStyle name="Heading 3 6 2 3" xfId="26499" xr:uid="{00000000-0005-0000-0000-000064670000}"/>
    <cellStyle name="Heading 3 6 2 3 2" xfId="26500" xr:uid="{00000000-0005-0000-0000-000065670000}"/>
    <cellStyle name="Heading 3 6 2 4" xfId="26501" xr:uid="{00000000-0005-0000-0000-000066670000}"/>
    <cellStyle name="Heading 3 6 2 5" xfId="26502" xr:uid="{00000000-0005-0000-0000-000067670000}"/>
    <cellStyle name="Heading 3 6 3" xfId="26503" xr:uid="{00000000-0005-0000-0000-000068670000}"/>
    <cellStyle name="Heading 3 6 3 2" xfId="26504" xr:uid="{00000000-0005-0000-0000-000069670000}"/>
    <cellStyle name="Heading 3 6 4" xfId="26505" xr:uid="{00000000-0005-0000-0000-00006A670000}"/>
    <cellStyle name="Heading 3 7" xfId="26506" xr:uid="{00000000-0005-0000-0000-00006B670000}"/>
    <cellStyle name="Heading 3 7 2" xfId="26507" xr:uid="{00000000-0005-0000-0000-00006C670000}"/>
    <cellStyle name="Heading 3 7 2 2" xfId="26508" xr:uid="{00000000-0005-0000-0000-00006D670000}"/>
    <cellStyle name="Heading 3 7 2 2 2" xfId="26509" xr:uid="{00000000-0005-0000-0000-00006E670000}"/>
    <cellStyle name="Heading 3 7 2 2 2 2" xfId="26510" xr:uid="{00000000-0005-0000-0000-00006F670000}"/>
    <cellStyle name="Heading 3 7 2 2 3" xfId="26511" xr:uid="{00000000-0005-0000-0000-000070670000}"/>
    <cellStyle name="Heading 3 7 2 2 4" xfId="26512" xr:uid="{00000000-0005-0000-0000-000071670000}"/>
    <cellStyle name="Heading 3 7 2 3" xfId="26513" xr:uid="{00000000-0005-0000-0000-000072670000}"/>
    <cellStyle name="Heading 3 7 2 3 2" xfId="26514" xr:uid="{00000000-0005-0000-0000-000073670000}"/>
    <cellStyle name="Heading 3 7 2 4" xfId="26515" xr:uid="{00000000-0005-0000-0000-000074670000}"/>
    <cellStyle name="Heading 3 7 2 5" xfId="26516" xr:uid="{00000000-0005-0000-0000-000075670000}"/>
    <cellStyle name="Heading 3 7 3" xfId="26517" xr:uid="{00000000-0005-0000-0000-000076670000}"/>
    <cellStyle name="Heading 3 7 3 2" xfId="26518" xr:uid="{00000000-0005-0000-0000-000077670000}"/>
    <cellStyle name="Heading 3 7 4" xfId="26519" xr:uid="{00000000-0005-0000-0000-000078670000}"/>
    <cellStyle name="Heading 3 8" xfId="26520" xr:uid="{00000000-0005-0000-0000-000079670000}"/>
    <cellStyle name="Heading 3 9" xfId="26521" xr:uid="{00000000-0005-0000-0000-00007A670000}"/>
    <cellStyle name="Heading 4 10" xfId="26522" xr:uid="{00000000-0005-0000-0000-00007B670000}"/>
    <cellStyle name="Heading 4 2" xfId="26523" xr:uid="{00000000-0005-0000-0000-00007C670000}"/>
    <cellStyle name="Heading 4 2 2" xfId="26524" xr:uid="{00000000-0005-0000-0000-00007D670000}"/>
    <cellStyle name="Heading 4 2 2 2" xfId="26525" xr:uid="{00000000-0005-0000-0000-00007E670000}"/>
    <cellStyle name="Heading 4 2 2 2 2" xfId="26526" xr:uid="{00000000-0005-0000-0000-00007F670000}"/>
    <cellStyle name="Heading 4 2 2 2 2 2" xfId="26527" xr:uid="{00000000-0005-0000-0000-000080670000}"/>
    <cellStyle name="Heading 4 2 2 2 2 2 2" xfId="26528" xr:uid="{00000000-0005-0000-0000-000081670000}"/>
    <cellStyle name="Heading 4 2 2 2 2 3" xfId="26529" xr:uid="{00000000-0005-0000-0000-000082670000}"/>
    <cellStyle name="Heading 4 2 2 2 2 3 2" xfId="26530" xr:uid="{00000000-0005-0000-0000-000083670000}"/>
    <cellStyle name="Heading 4 2 2 2 2 4" xfId="26531" xr:uid="{00000000-0005-0000-0000-000084670000}"/>
    <cellStyle name="Heading 4 2 2 2 3" xfId="26532" xr:uid="{00000000-0005-0000-0000-000085670000}"/>
    <cellStyle name="Heading 4 2 2 2 3 2" xfId="26533" xr:uid="{00000000-0005-0000-0000-000086670000}"/>
    <cellStyle name="Heading 4 2 2 2 4" xfId="26534" xr:uid="{00000000-0005-0000-0000-000087670000}"/>
    <cellStyle name="Heading 4 2 2 2 4 2" xfId="26535" xr:uid="{00000000-0005-0000-0000-000088670000}"/>
    <cellStyle name="Heading 4 2 2 2 5" xfId="26536" xr:uid="{00000000-0005-0000-0000-000089670000}"/>
    <cellStyle name="Heading 4 2 2 2 5 2" xfId="26537" xr:uid="{00000000-0005-0000-0000-00008A670000}"/>
    <cellStyle name="Heading 4 2 2 2 6" xfId="26538" xr:uid="{00000000-0005-0000-0000-00008B670000}"/>
    <cellStyle name="Heading 4 2 2 2 6 2" xfId="26539" xr:uid="{00000000-0005-0000-0000-00008C670000}"/>
    <cellStyle name="Heading 4 2 2 2 7" xfId="26540" xr:uid="{00000000-0005-0000-0000-00008D670000}"/>
    <cellStyle name="Heading 4 2 2 2 8" xfId="26541" xr:uid="{00000000-0005-0000-0000-00008E670000}"/>
    <cellStyle name="Heading 4 2 2 2 9" xfId="26542" xr:uid="{00000000-0005-0000-0000-00008F670000}"/>
    <cellStyle name="Heading 4 2 2 3" xfId="26543" xr:uid="{00000000-0005-0000-0000-000090670000}"/>
    <cellStyle name="Heading 4 2 2 3 2" xfId="26544" xr:uid="{00000000-0005-0000-0000-000091670000}"/>
    <cellStyle name="Heading 4 2 2 3 2 2" xfId="26545" xr:uid="{00000000-0005-0000-0000-000092670000}"/>
    <cellStyle name="Heading 4 2 2 3 3" xfId="26546" xr:uid="{00000000-0005-0000-0000-000093670000}"/>
    <cellStyle name="Heading 4 2 2 4" xfId="26547" xr:uid="{00000000-0005-0000-0000-000094670000}"/>
    <cellStyle name="Heading 4 2 2 5" xfId="26548" xr:uid="{00000000-0005-0000-0000-000095670000}"/>
    <cellStyle name="Heading 4 2 2_BS Summary" xfId="26549" xr:uid="{00000000-0005-0000-0000-000096670000}"/>
    <cellStyle name="Heading 4 2 3" xfId="26550" xr:uid="{00000000-0005-0000-0000-000097670000}"/>
    <cellStyle name="Heading 4 2 3 2" xfId="26551" xr:uid="{00000000-0005-0000-0000-000098670000}"/>
    <cellStyle name="Heading 4 2 3 2 2" xfId="26552" xr:uid="{00000000-0005-0000-0000-000099670000}"/>
    <cellStyle name="Heading 4 2 3 2 2 2" xfId="26553" xr:uid="{00000000-0005-0000-0000-00009A670000}"/>
    <cellStyle name="Heading 4 2 3 2 3" xfId="26554" xr:uid="{00000000-0005-0000-0000-00009B670000}"/>
    <cellStyle name="Heading 4 2 3 2 3 2" xfId="26555" xr:uid="{00000000-0005-0000-0000-00009C670000}"/>
    <cellStyle name="Heading 4 2 3 2 4" xfId="26556" xr:uid="{00000000-0005-0000-0000-00009D670000}"/>
    <cellStyle name="Heading 4 2 3 2 4 2" xfId="26557" xr:uid="{00000000-0005-0000-0000-00009E670000}"/>
    <cellStyle name="Heading 4 2 3 2 5" xfId="26558" xr:uid="{00000000-0005-0000-0000-00009F670000}"/>
    <cellStyle name="Heading 4 2 3 2 6" xfId="26559" xr:uid="{00000000-0005-0000-0000-0000A0670000}"/>
    <cellStyle name="Heading 4 2 3 2 7" xfId="26560" xr:uid="{00000000-0005-0000-0000-0000A1670000}"/>
    <cellStyle name="Heading 4 2 3 3" xfId="26561" xr:uid="{00000000-0005-0000-0000-0000A2670000}"/>
    <cellStyle name="Heading 4 2 3 3 2" xfId="26562" xr:uid="{00000000-0005-0000-0000-0000A3670000}"/>
    <cellStyle name="Heading 4 2 3 4" xfId="26563" xr:uid="{00000000-0005-0000-0000-0000A4670000}"/>
    <cellStyle name="Heading 4 2 3 4 2" xfId="26564" xr:uid="{00000000-0005-0000-0000-0000A5670000}"/>
    <cellStyle name="Heading 4 2 3_BS Summary" xfId="26565" xr:uid="{00000000-0005-0000-0000-0000A6670000}"/>
    <cellStyle name="Heading 4 2 4" xfId="26566" xr:uid="{00000000-0005-0000-0000-0000A7670000}"/>
    <cellStyle name="Heading 4 2 4 2" xfId="26567" xr:uid="{00000000-0005-0000-0000-0000A8670000}"/>
    <cellStyle name="Heading 4 2 4 2 2" xfId="26568" xr:uid="{00000000-0005-0000-0000-0000A9670000}"/>
    <cellStyle name="Heading 4 2 4 2 2 2" xfId="26569" xr:uid="{00000000-0005-0000-0000-0000AA670000}"/>
    <cellStyle name="Heading 4 2 4 2 3" xfId="26570" xr:uid="{00000000-0005-0000-0000-0000AB670000}"/>
    <cellStyle name="Heading 4 2 4 2 3 2" xfId="26571" xr:uid="{00000000-0005-0000-0000-0000AC670000}"/>
    <cellStyle name="Heading 4 2 4 2 4" xfId="26572" xr:uid="{00000000-0005-0000-0000-0000AD670000}"/>
    <cellStyle name="Heading 4 2 4 3" xfId="26573" xr:uid="{00000000-0005-0000-0000-0000AE670000}"/>
    <cellStyle name="Heading 4 2 4 3 2" xfId="26574" xr:uid="{00000000-0005-0000-0000-0000AF670000}"/>
    <cellStyle name="Heading 4 2 4 4" xfId="26575" xr:uid="{00000000-0005-0000-0000-0000B0670000}"/>
    <cellStyle name="Heading 4 2 4 4 2" xfId="26576" xr:uid="{00000000-0005-0000-0000-0000B1670000}"/>
    <cellStyle name="Heading 4 2 4 5" xfId="26577" xr:uid="{00000000-0005-0000-0000-0000B2670000}"/>
    <cellStyle name="Heading 4 2 4 5 2" xfId="26578" xr:uid="{00000000-0005-0000-0000-0000B3670000}"/>
    <cellStyle name="Heading 4 2 4 6" xfId="26579" xr:uid="{00000000-0005-0000-0000-0000B4670000}"/>
    <cellStyle name="Heading 4 2 4 6 2" xfId="26580" xr:uid="{00000000-0005-0000-0000-0000B5670000}"/>
    <cellStyle name="Heading 4 2 4 7" xfId="26581" xr:uid="{00000000-0005-0000-0000-0000B6670000}"/>
    <cellStyle name="Heading 4 2 4 8" xfId="26582" xr:uid="{00000000-0005-0000-0000-0000B7670000}"/>
    <cellStyle name="Heading 4 2 4 9" xfId="26583" xr:uid="{00000000-0005-0000-0000-0000B8670000}"/>
    <cellStyle name="Heading 4 2 5" xfId="26584" xr:uid="{00000000-0005-0000-0000-0000B9670000}"/>
    <cellStyle name="Heading 4 2 5 2" xfId="26585" xr:uid="{00000000-0005-0000-0000-0000BA670000}"/>
    <cellStyle name="Heading 4 2 6" xfId="26586" xr:uid="{00000000-0005-0000-0000-0000BB670000}"/>
    <cellStyle name="Heading 4 2 7" xfId="26587" xr:uid="{00000000-0005-0000-0000-0000BC670000}"/>
    <cellStyle name="Heading 4 2_BS Summary" xfId="26588" xr:uid="{00000000-0005-0000-0000-0000BD670000}"/>
    <cellStyle name="Heading 4 3" xfId="26589" xr:uid="{00000000-0005-0000-0000-0000BE670000}"/>
    <cellStyle name="Heading 4 3 2" xfId="26590" xr:uid="{00000000-0005-0000-0000-0000BF670000}"/>
    <cellStyle name="Heading 4 3 2 2" xfId="26591" xr:uid="{00000000-0005-0000-0000-0000C0670000}"/>
    <cellStyle name="Heading 4 3 3" xfId="26592" xr:uid="{00000000-0005-0000-0000-0000C1670000}"/>
    <cellStyle name="Heading 4 3 3 2" xfId="26593" xr:uid="{00000000-0005-0000-0000-0000C2670000}"/>
    <cellStyle name="Heading 4 3 3 2 2" xfId="26594" xr:uid="{00000000-0005-0000-0000-0000C3670000}"/>
    <cellStyle name="Heading 4 3 3 3" xfId="26595" xr:uid="{00000000-0005-0000-0000-0000C4670000}"/>
    <cellStyle name="Heading 4 3 3 3 2" xfId="26596" xr:uid="{00000000-0005-0000-0000-0000C5670000}"/>
    <cellStyle name="Heading 4 3 3 4" xfId="26597" xr:uid="{00000000-0005-0000-0000-0000C6670000}"/>
    <cellStyle name="Heading 4 3 4" xfId="26598" xr:uid="{00000000-0005-0000-0000-0000C7670000}"/>
    <cellStyle name="Heading 4 4" xfId="26599" xr:uid="{00000000-0005-0000-0000-0000C8670000}"/>
    <cellStyle name="Heading 4 4 2" xfId="26600" xr:uid="{00000000-0005-0000-0000-0000C9670000}"/>
    <cellStyle name="Heading 4 5" xfId="26601" xr:uid="{00000000-0005-0000-0000-0000CA670000}"/>
    <cellStyle name="Heading 4 6" xfId="26602" xr:uid="{00000000-0005-0000-0000-0000CB670000}"/>
    <cellStyle name="Heading 4 7" xfId="26603" xr:uid="{00000000-0005-0000-0000-0000CC670000}"/>
    <cellStyle name="Heading 4 8" xfId="26604" xr:uid="{00000000-0005-0000-0000-0000CD670000}"/>
    <cellStyle name="Heading 4 9" xfId="26605" xr:uid="{00000000-0005-0000-0000-0000CE670000}"/>
    <cellStyle name="HEADING 5" xfId="26606" xr:uid="{00000000-0005-0000-0000-0000CF670000}"/>
    <cellStyle name="HEADING 5 2" xfId="26607" xr:uid="{00000000-0005-0000-0000-0000D0670000}"/>
    <cellStyle name="HEADING 5 2 2" xfId="26608" xr:uid="{00000000-0005-0000-0000-0000D1670000}"/>
    <cellStyle name="HEADING 5 2 2 2" xfId="26609" xr:uid="{00000000-0005-0000-0000-0000D2670000}"/>
    <cellStyle name="HEADING 5 2 2 2 2" xfId="26610" xr:uid="{00000000-0005-0000-0000-0000D3670000}"/>
    <cellStyle name="HEADING 5 2 2 2 2 2" xfId="26611" xr:uid="{00000000-0005-0000-0000-0000D4670000}"/>
    <cellStyle name="HEADING 5 2 2 2 3" xfId="26612" xr:uid="{00000000-0005-0000-0000-0000D5670000}"/>
    <cellStyle name="HEADING 5 2 2 3" xfId="26613" xr:uid="{00000000-0005-0000-0000-0000D6670000}"/>
    <cellStyle name="HEADING 5 2 2 3 2" xfId="26614" xr:uid="{00000000-0005-0000-0000-0000D7670000}"/>
    <cellStyle name="HEADING 5 2 2 4" xfId="26615" xr:uid="{00000000-0005-0000-0000-0000D8670000}"/>
    <cellStyle name="HEADING 5 2 3" xfId="26616" xr:uid="{00000000-0005-0000-0000-0000D9670000}"/>
    <cellStyle name="HEADING 5 2 3 2" xfId="26617" xr:uid="{00000000-0005-0000-0000-0000DA670000}"/>
    <cellStyle name="HEADING 5 2 3 2 2" xfId="26618" xr:uid="{00000000-0005-0000-0000-0000DB670000}"/>
    <cellStyle name="HEADING 5 2 3 2 2 2" xfId="26619" xr:uid="{00000000-0005-0000-0000-0000DC670000}"/>
    <cellStyle name="HEADING 5 2 3 2 3" xfId="26620" xr:uid="{00000000-0005-0000-0000-0000DD670000}"/>
    <cellStyle name="HEADING 5 2 3 3" xfId="26621" xr:uid="{00000000-0005-0000-0000-0000DE670000}"/>
    <cellStyle name="HEADING 5 2 3 3 2" xfId="26622" xr:uid="{00000000-0005-0000-0000-0000DF670000}"/>
    <cellStyle name="HEADING 5 2 3 4" xfId="26623" xr:uid="{00000000-0005-0000-0000-0000E0670000}"/>
    <cellStyle name="HEADING 5 2 4" xfId="26624" xr:uid="{00000000-0005-0000-0000-0000E1670000}"/>
    <cellStyle name="HEADING 5 2 4 2" xfId="26625" xr:uid="{00000000-0005-0000-0000-0000E2670000}"/>
    <cellStyle name="HEADING 5 2 4 2 2" xfId="26626" xr:uid="{00000000-0005-0000-0000-0000E3670000}"/>
    <cellStyle name="HEADING 5 2 4 3" xfId="26627" xr:uid="{00000000-0005-0000-0000-0000E4670000}"/>
    <cellStyle name="HEADING 5 2 5" xfId="26628" xr:uid="{00000000-0005-0000-0000-0000E5670000}"/>
    <cellStyle name="HEADING 5 2 5 2" xfId="26629" xr:uid="{00000000-0005-0000-0000-0000E6670000}"/>
    <cellStyle name="HEADING 5 2 6" xfId="26630" xr:uid="{00000000-0005-0000-0000-0000E7670000}"/>
    <cellStyle name="HEADING 5 3" xfId="26631" xr:uid="{00000000-0005-0000-0000-0000E8670000}"/>
    <cellStyle name="HEADING 5 3 2" xfId="26632" xr:uid="{00000000-0005-0000-0000-0000E9670000}"/>
    <cellStyle name="HEADING 5 3 2 2" xfId="26633" xr:uid="{00000000-0005-0000-0000-0000EA670000}"/>
    <cellStyle name="HEADING 5 3 2 2 2" xfId="26634" xr:uid="{00000000-0005-0000-0000-0000EB670000}"/>
    <cellStyle name="HEADING 5 3 2 3" xfId="26635" xr:uid="{00000000-0005-0000-0000-0000EC670000}"/>
    <cellStyle name="HEADING 5 3 3" xfId="26636" xr:uid="{00000000-0005-0000-0000-0000ED670000}"/>
    <cellStyle name="HEADING 5 3 3 2" xfId="26637" xr:uid="{00000000-0005-0000-0000-0000EE670000}"/>
    <cellStyle name="HEADING 5 3 4" xfId="26638" xr:uid="{00000000-0005-0000-0000-0000EF670000}"/>
    <cellStyle name="HEADING 5 4" xfId="26639" xr:uid="{00000000-0005-0000-0000-0000F0670000}"/>
    <cellStyle name="HEADING 5 4 2" xfId="26640" xr:uid="{00000000-0005-0000-0000-0000F1670000}"/>
    <cellStyle name="HEADING 5 4 2 2" xfId="26641" xr:uid="{00000000-0005-0000-0000-0000F2670000}"/>
    <cellStyle name="HEADING 5 4 3" xfId="26642" xr:uid="{00000000-0005-0000-0000-0000F3670000}"/>
    <cellStyle name="HEADING 5 5" xfId="26643" xr:uid="{00000000-0005-0000-0000-0000F4670000}"/>
    <cellStyle name="HEADING 5 5 2" xfId="26644" xr:uid="{00000000-0005-0000-0000-0000F5670000}"/>
    <cellStyle name="HEADING 5 6" xfId="26645" xr:uid="{00000000-0005-0000-0000-0000F6670000}"/>
    <cellStyle name="Heading 6" xfId="26646" xr:uid="{00000000-0005-0000-0000-0000F7670000}"/>
    <cellStyle name="Heading 6 2" xfId="26647" xr:uid="{00000000-0005-0000-0000-0000F8670000}"/>
    <cellStyle name="Heading 7" xfId="26648" xr:uid="{00000000-0005-0000-0000-0000F9670000}"/>
    <cellStyle name="Heading 7 2" xfId="26649" xr:uid="{00000000-0005-0000-0000-0000FA670000}"/>
    <cellStyle name="Heading 8" xfId="26650" xr:uid="{00000000-0005-0000-0000-0000FB670000}"/>
    <cellStyle name="Heading 8 2" xfId="26651" xr:uid="{00000000-0005-0000-0000-0000FC670000}"/>
    <cellStyle name="Heading 9" xfId="26652" xr:uid="{00000000-0005-0000-0000-0000FD670000}"/>
    <cellStyle name="HEADING 9 2" xfId="26653" xr:uid="{00000000-0005-0000-0000-0000FE670000}"/>
    <cellStyle name="HEADING 9 2 2" xfId="26654" xr:uid="{00000000-0005-0000-0000-0000FF670000}"/>
    <cellStyle name="HEADING 9 3" xfId="26655" xr:uid="{00000000-0005-0000-0000-000000680000}"/>
    <cellStyle name="HEADING 9 3 2" xfId="26656" xr:uid="{00000000-0005-0000-0000-000001680000}"/>
    <cellStyle name="Heading 9 4" xfId="26657" xr:uid="{00000000-0005-0000-0000-000002680000}"/>
    <cellStyle name="Hyperlink 2" xfId="26658" xr:uid="{00000000-0005-0000-0000-000003680000}"/>
    <cellStyle name="Hyperlink 2 2" xfId="26659" xr:uid="{00000000-0005-0000-0000-000004680000}"/>
    <cellStyle name="Hyperlink 2 2 2" xfId="26660" xr:uid="{00000000-0005-0000-0000-000005680000}"/>
    <cellStyle name="Hyperlink 2 2 2 2" xfId="26661" xr:uid="{00000000-0005-0000-0000-000006680000}"/>
    <cellStyle name="Hyperlink 2 2 3" xfId="26662" xr:uid="{00000000-0005-0000-0000-000007680000}"/>
    <cellStyle name="Hyperlink 2 2 3 2" xfId="26663" xr:uid="{00000000-0005-0000-0000-000008680000}"/>
    <cellStyle name="Hyperlink 2 2 4" xfId="26664" xr:uid="{00000000-0005-0000-0000-000009680000}"/>
    <cellStyle name="Hyperlink 2 3" xfId="26665" xr:uid="{00000000-0005-0000-0000-00000A680000}"/>
    <cellStyle name="Hyperlink 2 3 2" xfId="26666" xr:uid="{00000000-0005-0000-0000-00000B680000}"/>
    <cellStyle name="Hyperlink 2 4" xfId="26667" xr:uid="{00000000-0005-0000-0000-00000C680000}"/>
    <cellStyle name="Hyperlink 2 4 2" xfId="26668" xr:uid="{00000000-0005-0000-0000-00000D680000}"/>
    <cellStyle name="Hyperlink 2 5" xfId="26669" xr:uid="{00000000-0005-0000-0000-00000E680000}"/>
    <cellStyle name="Hyperlink 2_Sheet7" xfId="26670" xr:uid="{00000000-0005-0000-0000-00000F680000}"/>
    <cellStyle name="Hyperlink 3" xfId="26671" xr:uid="{00000000-0005-0000-0000-000010680000}"/>
    <cellStyle name="Input 10" xfId="26672" xr:uid="{00000000-0005-0000-0000-000011680000}"/>
    <cellStyle name="Input 2" xfId="26673" xr:uid="{00000000-0005-0000-0000-000012680000}"/>
    <cellStyle name="Input 2 10" xfId="26674" xr:uid="{00000000-0005-0000-0000-000013680000}"/>
    <cellStyle name="Input 2 10 2" xfId="26675" xr:uid="{00000000-0005-0000-0000-000014680000}"/>
    <cellStyle name="Input 2 11" xfId="26676" xr:uid="{00000000-0005-0000-0000-000015680000}"/>
    <cellStyle name="Input 2 11 2" xfId="26677" xr:uid="{00000000-0005-0000-0000-000016680000}"/>
    <cellStyle name="Input 2 12" xfId="26678" xr:uid="{00000000-0005-0000-0000-000017680000}"/>
    <cellStyle name="Input 2 12 2" xfId="26679" xr:uid="{00000000-0005-0000-0000-000018680000}"/>
    <cellStyle name="Input 2 13" xfId="26680" xr:uid="{00000000-0005-0000-0000-000019680000}"/>
    <cellStyle name="Input 2 13 2" xfId="26681" xr:uid="{00000000-0005-0000-0000-00001A680000}"/>
    <cellStyle name="Input 2 14" xfId="26682" xr:uid="{00000000-0005-0000-0000-00001B680000}"/>
    <cellStyle name="Input 2 14 2" xfId="26683" xr:uid="{00000000-0005-0000-0000-00001C680000}"/>
    <cellStyle name="Input 2 15" xfId="26684" xr:uid="{00000000-0005-0000-0000-00001D680000}"/>
    <cellStyle name="Input 2 15 2" xfId="26685" xr:uid="{00000000-0005-0000-0000-00001E680000}"/>
    <cellStyle name="Input 2 16" xfId="26686" xr:uid="{00000000-0005-0000-0000-00001F680000}"/>
    <cellStyle name="Input 2 16 2" xfId="26687" xr:uid="{00000000-0005-0000-0000-000020680000}"/>
    <cellStyle name="Input 2 17" xfId="26688" xr:uid="{00000000-0005-0000-0000-000021680000}"/>
    <cellStyle name="Input 2 17 2" xfId="26689" xr:uid="{00000000-0005-0000-0000-000022680000}"/>
    <cellStyle name="Input 2 18" xfId="26690" xr:uid="{00000000-0005-0000-0000-000023680000}"/>
    <cellStyle name="Input 2 18 2" xfId="26691" xr:uid="{00000000-0005-0000-0000-000024680000}"/>
    <cellStyle name="Input 2 19" xfId="26692" xr:uid="{00000000-0005-0000-0000-000025680000}"/>
    <cellStyle name="Input 2 2" xfId="26693" xr:uid="{00000000-0005-0000-0000-000026680000}"/>
    <cellStyle name="Input 2 2 2" xfId="26694" xr:uid="{00000000-0005-0000-0000-000027680000}"/>
    <cellStyle name="Input 2 2 2 2" xfId="26695" xr:uid="{00000000-0005-0000-0000-000028680000}"/>
    <cellStyle name="Input 2 2 2 2 2" xfId="26696" xr:uid="{00000000-0005-0000-0000-000029680000}"/>
    <cellStyle name="Input 2 2 2 3" xfId="26697" xr:uid="{00000000-0005-0000-0000-00002A680000}"/>
    <cellStyle name="Input 2 2 2 3 2" xfId="26698" xr:uid="{00000000-0005-0000-0000-00002B680000}"/>
    <cellStyle name="Input 2 2 2 4" xfId="26699" xr:uid="{00000000-0005-0000-0000-00002C680000}"/>
    <cellStyle name="Input 2 2 3" xfId="26700" xr:uid="{00000000-0005-0000-0000-00002D680000}"/>
    <cellStyle name="Input 2 2 3 2" xfId="26701" xr:uid="{00000000-0005-0000-0000-00002E680000}"/>
    <cellStyle name="Input 2 2 3 2 2" xfId="26702" xr:uid="{00000000-0005-0000-0000-00002F680000}"/>
    <cellStyle name="Input 2 2 3 3" xfId="26703" xr:uid="{00000000-0005-0000-0000-000030680000}"/>
    <cellStyle name="Input 2 2 4" xfId="26704" xr:uid="{00000000-0005-0000-0000-000031680000}"/>
    <cellStyle name="Input 2 2 5" xfId="26705" xr:uid="{00000000-0005-0000-0000-000032680000}"/>
    <cellStyle name="Input 2 2 6" xfId="26706" xr:uid="{00000000-0005-0000-0000-000033680000}"/>
    <cellStyle name="Input 2 3" xfId="26707" xr:uid="{00000000-0005-0000-0000-000034680000}"/>
    <cellStyle name="Input 2 3 2" xfId="26708" xr:uid="{00000000-0005-0000-0000-000035680000}"/>
    <cellStyle name="Input 2 3 2 2" xfId="26709" xr:uid="{00000000-0005-0000-0000-000036680000}"/>
    <cellStyle name="Input 2 3 3" xfId="26710" xr:uid="{00000000-0005-0000-0000-000037680000}"/>
    <cellStyle name="Input 2 3 3 2" xfId="26711" xr:uid="{00000000-0005-0000-0000-000038680000}"/>
    <cellStyle name="Input 2 3 4" xfId="26712" xr:uid="{00000000-0005-0000-0000-000039680000}"/>
    <cellStyle name="Input 2 3 4 2" xfId="26713" xr:uid="{00000000-0005-0000-0000-00003A680000}"/>
    <cellStyle name="Input 2 3 5" xfId="26714" xr:uid="{00000000-0005-0000-0000-00003B680000}"/>
    <cellStyle name="Input 2 3 5 2" xfId="26715" xr:uid="{00000000-0005-0000-0000-00003C680000}"/>
    <cellStyle name="Input 2 4" xfId="26716" xr:uid="{00000000-0005-0000-0000-00003D680000}"/>
    <cellStyle name="Input 2 4 2" xfId="26717" xr:uid="{00000000-0005-0000-0000-00003E680000}"/>
    <cellStyle name="Input 2 4 2 2" xfId="26718" xr:uid="{00000000-0005-0000-0000-00003F680000}"/>
    <cellStyle name="Input 2 4 2 2 2" xfId="26719" xr:uid="{00000000-0005-0000-0000-000040680000}"/>
    <cellStyle name="Input 2 4 2 3" xfId="26720" xr:uid="{00000000-0005-0000-0000-000041680000}"/>
    <cellStyle name="Input 2 4 2 4" xfId="26721" xr:uid="{00000000-0005-0000-0000-000042680000}"/>
    <cellStyle name="Input 2 4 3" xfId="26722" xr:uid="{00000000-0005-0000-0000-000043680000}"/>
    <cellStyle name="Input 2 4 3 2" xfId="26723" xr:uid="{00000000-0005-0000-0000-000044680000}"/>
    <cellStyle name="Input 2 4 4" xfId="26724" xr:uid="{00000000-0005-0000-0000-000045680000}"/>
    <cellStyle name="Input 2 4 5" xfId="26725" xr:uid="{00000000-0005-0000-0000-000046680000}"/>
    <cellStyle name="Input 2 4 6" xfId="26726" xr:uid="{00000000-0005-0000-0000-000047680000}"/>
    <cellStyle name="Input 2 5" xfId="26727" xr:uid="{00000000-0005-0000-0000-000048680000}"/>
    <cellStyle name="Input 2 5 2" xfId="26728" xr:uid="{00000000-0005-0000-0000-000049680000}"/>
    <cellStyle name="Input 2 5 2 2" xfId="26729" xr:uid="{00000000-0005-0000-0000-00004A680000}"/>
    <cellStyle name="Input 2 5 2 2 2" xfId="26730" xr:uid="{00000000-0005-0000-0000-00004B680000}"/>
    <cellStyle name="Input 2 5 3" xfId="26731" xr:uid="{00000000-0005-0000-0000-00004C680000}"/>
    <cellStyle name="Input 2 5 3 2" xfId="26732" xr:uid="{00000000-0005-0000-0000-00004D680000}"/>
    <cellStyle name="Input 2 5 4" xfId="26733" xr:uid="{00000000-0005-0000-0000-00004E680000}"/>
    <cellStyle name="Input 2 6" xfId="26734" xr:uid="{00000000-0005-0000-0000-00004F680000}"/>
    <cellStyle name="Input 2 6 2" xfId="26735" xr:uid="{00000000-0005-0000-0000-000050680000}"/>
    <cellStyle name="Input 2 6 2 2" xfId="26736" xr:uid="{00000000-0005-0000-0000-000051680000}"/>
    <cellStyle name="Input 2 6 3" xfId="26737" xr:uid="{00000000-0005-0000-0000-000052680000}"/>
    <cellStyle name="Input 2 7" xfId="26738" xr:uid="{00000000-0005-0000-0000-000053680000}"/>
    <cellStyle name="Input 2 7 2" xfId="26739" xr:uid="{00000000-0005-0000-0000-000054680000}"/>
    <cellStyle name="Input 2 8" xfId="26740" xr:uid="{00000000-0005-0000-0000-000055680000}"/>
    <cellStyle name="Input 2 8 2" xfId="26741" xr:uid="{00000000-0005-0000-0000-000056680000}"/>
    <cellStyle name="Input 2 9" xfId="26742" xr:uid="{00000000-0005-0000-0000-000057680000}"/>
    <cellStyle name="Input 2 9 2" xfId="26743" xr:uid="{00000000-0005-0000-0000-000058680000}"/>
    <cellStyle name="Input 2_AFS template" xfId="26744" xr:uid="{00000000-0005-0000-0000-000059680000}"/>
    <cellStyle name="Input 3" xfId="26745" xr:uid="{00000000-0005-0000-0000-00005A680000}"/>
    <cellStyle name="Input 3 2" xfId="26746" xr:uid="{00000000-0005-0000-0000-00005B680000}"/>
    <cellStyle name="Input 3 2 2" xfId="26747" xr:uid="{00000000-0005-0000-0000-00005C680000}"/>
    <cellStyle name="Input 3 2 2 2" xfId="26748" xr:uid="{00000000-0005-0000-0000-00005D680000}"/>
    <cellStyle name="Input 3 2 3" xfId="26749" xr:uid="{00000000-0005-0000-0000-00005E680000}"/>
    <cellStyle name="Input 3 2 3 2" xfId="26750" xr:uid="{00000000-0005-0000-0000-00005F680000}"/>
    <cellStyle name="Input 3 2 4" xfId="26751" xr:uid="{00000000-0005-0000-0000-000060680000}"/>
    <cellStyle name="Input 3 3" xfId="26752" xr:uid="{00000000-0005-0000-0000-000061680000}"/>
    <cellStyle name="Input 3 3 2" xfId="26753" xr:uid="{00000000-0005-0000-0000-000062680000}"/>
    <cellStyle name="Input 3 3 2 2" xfId="26754" xr:uid="{00000000-0005-0000-0000-000063680000}"/>
    <cellStyle name="Input 3 3 2 2 2" xfId="26755" xr:uid="{00000000-0005-0000-0000-000064680000}"/>
    <cellStyle name="Input 3 3 2 3" xfId="26756" xr:uid="{00000000-0005-0000-0000-000065680000}"/>
    <cellStyle name="Input 3 3 3" xfId="26757" xr:uid="{00000000-0005-0000-0000-000066680000}"/>
    <cellStyle name="Input 3 3 3 2" xfId="26758" xr:uid="{00000000-0005-0000-0000-000067680000}"/>
    <cellStyle name="Input 3 3 4" xfId="26759" xr:uid="{00000000-0005-0000-0000-000068680000}"/>
    <cellStyle name="Input 3 3 5" xfId="26760" xr:uid="{00000000-0005-0000-0000-000069680000}"/>
    <cellStyle name="Input 3 3 6" xfId="26761" xr:uid="{00000000-0005-0000-0000-00006A680000}"/>
    <cellStyle name="Input 3 4" xfId="26762" xr:uid="{00000000-0005-0000-0000-00006B680000}"/>
    <cellStyle name="Input 3 4 2" xfId="26763" xr:uid="{00000000-0005-0000-0000-00006C680000}"/>
    <cellStyle name="Input 3 4 2 2" xfId="26764" xr:uid="{00000000-0005-0000-0000-00006D680000}"/>
    <cellStyle name="Input 3 4 3" xfId="26765" xr:uid="{00000000-0005-0000-0000-00006E680000}"/>
    <cellStyle name="Input 3 5" xfId="26766" xr:uid="{00000000-0005-0000-0000-00006F680000}"/>
    <cellStyle name="Input 3 5 2" xfId="26767" xr:uid="{00000000-0005-0000-0000-000070680000}"/>
    <cellStyle name="Input 3 6" xfId="26768" xr:uid="{00000000-0005-0000-0000-000071680000}"/>
    <cellStyle name="Input 3_AFS template" xfId="26769" xr:uid="{00000000-0005-0000-0000-000072680000}"/>
    <cellStyle name="Input 4" xfId="26770" xr:uid="{00000000-0005-0000-0000-000073680000}"/>
    <cellStyle name="Input 4 2" xfId="26771" xr:uid="{00000000-0005-0000-0000-000074680000}"/>
    <cellStyle name="Input 4 2 2" xfId="26772" xr:uid="{00000000-0005-0000-0000-000075680000}"/>
    <cellStyle name="Input 4 2 2 2" xfId="26773" xr:uid="{00000000-0005-0000-0000-000076680000}"/>
    <cellStyle name="Input 4 2 3" xfId="26774" xr:uid="{00000000-0005-0000-0000-000077680000}"/>
    <cellStyle name="Input 4 3" xfId="26775" xr:uid="{00000000-0005-0000-0000-000078680000}"/>
    <cellStyle name="Input 4 3 2" xfId="26776" xr:uid="{00000000-0005-0000-0000-000079680000}"/>
    <cellStyle name="Input 4 3 2 2" xfId="26777" xr:uid="{00000000-0005-0000-0000-00007A680000}"/>
    <cellStyle name="Input 4 3 3" xfId="26778" xr:uid="{00000000-0005-0000-0000-00007B680000}"/>
    <cellStyle name="Input 4 4" xfId="26779" xr:uid="{00000000-0005-0000-0000-00007C680000}"/>
    <cellStyle name="Input 5" xfId="26780" xr:uid="{00000000-0005-0000-0000-00007D680000}"/>
    <cellStyle name="Input 5 2" xfId="26781" xr:uid="{00000000-0005-0000-0000-00007E680000}"/>
    <cellStyle name="Input 6" xfId="26782" xr:uid="{00000000-0005-0000-0000-00007F680000}"/>
    <cellStyle name="Input 7" xfId="26783" xr:uid="{00000000-0005-0000-0000-000080680000}"/>
    <cellStyle name="Input 8" xfId="26784" xr:uid="{00000000-0005-0000-0000-000081680000}"/>
    <cellStyle name="Input 9" xfId="26785" xr:uid="{00000000-0005-0000-0000-000082680000}"/>
    <cellStyle name="Left" xfId="26786" xr:uid="{00000000-0005-0000-0000-000083680000}"/>
    <cellStyle name="Left 2" xfId="26787" xr:uid="{00000000-0005-0000-0000-000084680000}"/>
    <cellStyle name="lines" xfId="26788" xr:uid="{00000000-0005-0000-0000-000085680000}"/>
    <cellStyle name="lines 2" xfId="26789" xr:uid="{00000000-0005-0000-0000-000086680000}"/>
    <cellStyle name="Linked Cell 10" xfId="26790" xr:uid="{00000000-0005-0000-0000-000087680000}"/>
    <cellStyle name="Linked Cell 2" xfId="26791" xr:uid="{00000000-0005-0000-0000-000088680000}"/>
    <cellStyle name="Linked Cell 2 2" xfId="26792" xr:uid="{00000000-0005-0000-0000-000089680000}"/>
    <cellStyle name="Linked Cell 2 2 2" xfId="26793" xr:uid="{00000000-0005-0000-0000-00008A680000}"/>
    <cellStyle name="Linked Cell 2 2 2 2" xfId="26794" xr:uid="{00000000-0005-0000-0000-00008B680000}"/>
    <cellStyle name="Linked Cell 2 2 2 2 2" xfId="26795" xr:uid="{00000000-0005-0000-0000-00008C680000}"/>
    <cellStyle name="Linked Cell 2 2 2 3" xfId="26796" xr:uid="{00000000-0005-0000-0000-00008D680000}"/>
    <cellStyle name="Linked Cell 2 2 2 3 2" xfId="26797" xr:uid="{00000000-0005-0000-0000-00008E680000}"/>
    <cellStyle name="Linked Cell 2 2 2 4" xfId="26798" xr:uid="{00000000-0005-0000-0000-00008F680000}"/>
    <cellStyle name="Linked Cell 2 2 2 4 2" xfId="26799" xr:uid="{00000000-0005-0000-0000-000090680000}"/>
    <cellStyle name="Linked Cell 2 2 2 5" xfId="26800" xr:uid="{00000000-0005-0000-0000-000091680000}"/>
    <cellStyle name="Linked Cell 2 2 2 6" xfId="26801" xr:uid="{00000000-0005-0000-0000-000092680000}"/>
    <cellStyle name="Linked Cell 2 2 2 7" xfId="26802" xr:uid="{00000000-0005-0000-0000-000093680000}"/>
    <cellStyle name="Linked Cell 2 2 3" xfId="26803" xr:uid="{00000000-0005-0000-0000-000094680000}"/>
    <cellStyle name="Linked Cell 2 2 3 2" xfId="26804" xr:uid="{00000000-0005-0000-0000-000095680000}"/>
    <cellStyle name="Linked Cell 2 2 3 2 2" xfId="26805" xr:uid="{00000000-0005-0000-0000-000096680000}"/>
    <cellStyle name="Linked Cell 2 2 3 3" xfId="26806" xr:uid="{00000000-0005-0000-0000-000097680000}"/>
    <cellStyle name="Linked Cell 2 2 4" xfId="26807" xr:uid="{00000000-0005-0000-0000-000098680000}"/>
    <cellStyle name="Linked Cell 2 2 5" xfId="26808" xr:uid="{00000000-0005-0000-0000-000099680000}"/>
    <cellStyle name="Linked Cell 2 2_BS Summary" xfId="26809" xr:uid="{00000000-0005-0000-0000-00009A680000}"/>
    <cellStyle name="Linked Cell 2 3" xfId="26810" xr:uid="{00000000-0005-0000-0000-00009B680000}"/>
    <cellStyle name="Linked Cell 2 3 2" xfId="26811" xr:uid="{00000000-0005-0000-0000-00009C680000}"/>
    <cellStyle name="Linked Cell 2 3 2 2" xfId="26812" xr:uid="{00000000-0005-0000-0000-00009D680000}"/>
    <cellStyle name="Linked Cell 2 3 2 2 2" xfId="26813" xr:uid="{00000000-0005-0000-0000-00009E680000}"/>
    <cellStyle name="Linked Cell 2 3 2 3" xfId="26814" xr:uid="{00000000-0005-0000-0000-00009F680000}"/>
    <cellStyle name="Linked Cell 2 3 2 4" xfId="26815" xr:uid="{00000000-0005-0000-0000-0000A0680000}"/>
    <cellStyle name="Linked Cell 2 3 2 5" xfId="26816" xr:uid="{00000000-0005-0000-0000-0000A1680000}"/>
    <cellStyle name="Linked Cell 2 3 3" xfId="26817" xr:uid="{00000000-0005-0000-0000-0000A2680000}"/>
    <cellStyle name="Linked Cell 2 3 3 2" xfId="26818" xr:uid="{00000000-0005-0000-0000-0000A3680000}"/>
    <cellStyle name="Linked Cell 2 3 4" xfId="26819" xr:uid="{00000000-0005-0000-0000-0000A4680000}"/>
    <cellStyle name="Linked Cell 2 3 4 2" xfId="26820" xr:uid="{00000000-0005-0000-0000-0000A5680000}"/>
    <cellStyle name="Linked Cell 2 3_BS Summary" xfId="26821" xr:uid="{00000000-0005-0000-0000-0000A6680000}"/>
    <cellStyle name="Linked Cell 2 4" xfId="26822" xr:uid="{00000000-0005-0000-0000-0000A7680000}"/>
    <cellStyle name="Linked Cell 2 4 2" xfId="26823" xr:uid="{00000000-0005-0000-0000-0000A8680000}"/>
    <cellStyle name="Linked Cell 2 4 2 2" xfId="26824" xr:uid="{00000000-0005-0000-0000-0000A9680000}"/>
    <cellStyle name="Linked Cell 2 4 2 2 2" xfId="26825" xr:uid="{00000000-0005-0000-0000-0000AA680000}"/>
    <cellStyle name="Linked Cell 2 4 2 3" xfId="26826" xr:uid="{00000000-0005-0000-0000-0000AB680000}"/>
    <cellStyle name="Linked Cell 2 4 3" xfId="26827" xr:uid="{00000000-0005-0000-0000-0000AC680000}"/>
    <cellStyle name="Linked Cell 2 4 3 2" xfId="26828" xr:uid="{00000000-0005-0000-0000-0000AD680000}"/>
    <cellStyle name="Linked Cell 2 4 4" xfId="26829" xr:uid="{00000000-0005-0000-0000-0000AE680000}"/>
    <cellStyle name="Linked Cell 2 4 4 2" xfId="26830" xr:uid="{00000000-0005-0000-0000-0000AF680000}"/>
    <cellStyle name="Linked Cell 2 4 5" xfId="26831" xr:uid="{00000000-0005-0000-0000-0000B0680000}"/>
    <cellStyle name="Linked Cell 2 4 6" xfId="26832" xr:uid="{00000000-0005-0000-0000-0000B1680000}"/>
    <cellStyle name="Linked Cell 2 4 7" xfId="26833" xr:uid="{00000000-0005-0000-0000-0000B2680000}"/>
    <cellStyle name="Linked Cell 2 5" xfId="26834" xr:uid="{00000000-0005-0000-0000-0000B3680000}"/>
    <cellStyle name="Linked Cell 2 5 2" xfId="26835" xr:uid="{00000000-0005-0000-0000-0000B4680000}"/>
    <cellStyle name="Linked Cell 2 6" xfId="26836" xr:uid="{00000000-0005-0000-0000-0000B5680000}"/>
    <cellStyle name="Linked Cell 2 7" xfId="26837" xr:uid="{00000000-0005-0000-0000-0000B6680000}"/>
    <cellStyle name="Linked Cell 2_BS Summary" xfId="26838" xr:uid="{00000000-0005-0000-0000-0000B7680000}"/>
    <cellStyle name="Linked Cell 3" xfId="26839" xr:uid="{00000000-0005-0000-0000-0000B8680000}"/>
    <cellStyle name="Linked Cell 3 2" xfId="26840" xr:uid="{00000000-0005-0000-0000-0000B9680000}"/>
    <cellStyle name="Linked Cell 3 2 2" xfId="26841" xr:uid="{00000000-0005-0000-0000-0000BA680000}"/>
    <cellStyle name="Linked Cell 3 2 2 2" xfId="26842" xr:uid="{00000000-0005-0000-0000-0000BB680000}"/>
    <cellStyle name="Linked Cell 3 2 3" xfId="26843" xr:uid="{00000000-0005-0000-0000-0000BC680000}"/>
    <cellStyle name="Linked Cell 3 2 3 2" xfId="26844" xr:uid="{00000000-0005-0000-0000-0000BD680000}"/>
    <cellStyle name="Linked Cell 3 2 4" xfId="26845" xr:uid="{00000000-0005-0000-0000-0000BE680000}"/>
    <cellStyle name="Linked Cell 3 3" xfId="26846" xr:uid="{00000000-0005-0000-0000-0000BF680000}"/>
    <cellStyle name="Linked Cell 3 3 2" xfId="26847" xr:uid="{00000000-0005-0000-0000-0000C0680000}"/>
    <cellStyle name="Linked Cell 3 3 2 2" xfId="26848" xr:uid="{00000000-0005-0000-0000-0000C1680000}"/>
    <cellStyle name="Linked Cell 3 3 3" xfId="26849" xr:uid="{00000000-0005-0000-0000-0000C2680000}"/>
    <cellStyle name="Linked Cell 3 3 4" xfId="26850" xr:uid="{00000000-0005-0000-0000-0000C3680000}"/>
    <cellStyle name="Linked Cell 3 3 5" xfId="26851" xr:uid="{00000000-0005-0000-0000-0000C4680000}"/>
    <cellStyle name="Linked Cell 3 4" xfId="26852" xr:uid="{00000000-0005-0000-0000-0000C5680000}"/>
    <cellStyle name="Linked Cell 3 4 2" xfId="26853" xr:uid="{00000000-0005-0000-0000-0000C6680000}"/>
    <cellStyle name="Linked Cell 3 4 2 2" xfId="26854" xr:uid="{00000000-0005-0000-0000-0000C7680000}"/>
    <cellStyle name="Linked Cell 3 4 3" xfId="26855" xr:uid="{00000000-0005-0000-0000-0000C8680000}"/>
    <cellStyle name="Linked Cell 3 5" xfId="26856" xr:uid="{00000000-0005-0000-0000-0000C9680000}"/>
    <cellStyle name="Linked Cell 3 5 2" xfId="26857" xr:uid="{00000000-0005-0000-0000-0000CA680000}"/>
    <cellStyle name="Linked Cell 3 6" xfId="26858" xr:uid="{00000000-0005-0000-0000-0000CB680000}"/>
    <cellStyle name="Linked Cell 3_BS Summary" xfId="26859" xr:uid="{00000000-0005-0000-0000-0000CC680000}"/>
    <cellStyle name="Linked Cell 4" xfId="26860" xr:uid="{00000000-0005-0000-0000-0000CD680000}"/>
    <cellStyle name="Linked Cell 4 2" xfId="26861" xr:uid="{00000000-0005-0000-0000-0000CE680000}"/>
    <cellStyle name="Linked Cell 4 2 2" xfId="26862" xr:uid="{00000000-0005-0000-0000-0000CF680000}"/>
    <cellStyle name="Linked Cell 4 2 2 2" xfId="26863" xr:uid="{00000000-0005-0000-0000-0000D0680000}"/>
    <cellStyle name="Linked Cell 4 2 3" xfId="26864" xr:uid="{00000000-0005-0000-0000-0000D1680000}"/>
    <cellStyle name="Linked Cell 4 3" xfId="26865" xr:uid="{00000000-0005-0000-0000-0000D2680000}"/>
    <cellStyle name="Linked Cell 4 3 2" xfId="26866" xr:uid="{00000000-0005-0000-0000-0000D3680000}"/>
    <cellStyle name="Linked Cell 4 3 2 2" xfId="26867" xr:uid="{00000000-0005-0000-0000-0000D4680000}"/>
    <cellStyle name="Linked Cell 4 3 3" xfId="26868" xr:uid="{00000000-0005-0000-0000-0000D5680000}"/>
    <cellStyle name="Linked Cell 4 4" xfId="26869" xr:uid="{00000000-0005-0000-0000-0000D6680000}"/>
    <cellStyle name="Linked Cell 5" xfId="26870" xr:uid="{00000000-0005-0000-0000-0000D7680000}"/>
    <cellStyle name="Linked Cell 5 2" xfId="26871" xr:uid="{00000000-0005-0000-0000-0000D8680000}"/>
    <cellStyle name="Linked Cell 6" xfId="26872" xr:uid="{00000000-0005-0000-0000-0000D9680000}"/>
    <cellStyle name="Linked Cell 7" xfId="26873" xr:uid="{00000000-0005-0000-0000-0000DA680000}"/>
    <cellStyle name="Linked Cell 8" xfId="26874" xr:uid="{00000000-0005-0000-0000-0000DB680000}"/>
    <cellStyle name="Linked Cell 9" xfId="26875" xr:uid="{00000000-0005-0000-0000-0000DC680000}"/>
    <cellStyle name="Min" xfId="26876" xr:uid="{00000000-0005-0000-0000-0000DD680000}"/>
    <cellStyle name="Min 2" xfId="26877" xr:uid="{00000000-0005-0000-0000-0000DE680000}"/>
    <cellStyle name="Neutral 10" xfId="26878" xr:uid="{00000000-0005-0000-0000-0000DF680000}"/>
    <cellStyle name="Neutral 2" xfId="26879" xr:uid="{00000000-0005-0000-0000-0000E0680000}"/>
    <cellStyle name="Neutral 2 2" xfId="26880" xr:uid="{00000000-0005-0000-0000-0000E1680000}"/>
    <cellStyle name="Neutral 2 2 2" xfId="26881" xr:uid="{00000000-0005-0000-0000-0000E2680000}"/>
    <cellStyle name="Neutral 2 2 2 2" xfId="26882" xr:uid="{00000000-0005-0000-0000-0000E3680000}"/>
    <cellStyle name="Neutral 2 2 3" xfId="26883" xr:uid="{00000000-0005-0000-0000-0000E4680000}"/>
    <cellStyle name="Neutral 2 2 3 2" xfId="26884" xr:uid="{00000000-0005-0000-0000-0000E5680000}"/>
    <cellStyle name="Neutral 2 2 4" xfId="26885" xr:uid="{00000000-0005-0000-0000-0000E6680000}"/>
    <cellStyle name="Neutral 2 3" xfId="26886" xr:uid="{00000000-0005-0000-0000-0000E7680000}"/>
    <cellStyle name="Neutral 2 3 2" xfId="26887" xr:uid="{00000000-0005-0000-0000-0000E8680000}"/>
    <cellStyle name="Neutral 2 3 2 2" xfId="26888" xr:uid="{00000000-0005-0000-0000-0000E9680000}"/>
    <cellStyle name="Neutral 2 3 3" xfId="26889" xr:uid="{00000000-0005-0000-0000-0000EA680000}"/>
    <cellStyle name="Neutral 2 3 3 2" xfId="26890" xr:uid="{00000000-0005-0000-0000-0000EB680000}"/>
    <cellStyle name="Neutral 2 3 4" xfId="26891" xr:uid="{00000000-0005-0000-0000-0000EC680000}"/>
    <cellStyle name="Neutral 2 3 4 2" xfId="26892" xr:uid="{00000000-0005-0000-0000-0000ED680000}"/>
    <cellStyle name="Neutral 2 4" xfId="26893" xr:uid="{00000000-0005-0000-0000-0000EE680000}"/>
    <cellStyle name="Neutral 2 4 2" xfId="26894" xr:uid="{00000000-0005-0000-0000-0000EF680000}"/>
    <cellStyle name="Neutral 2 4 2 2" xfId="26895" xr:uid="{00000000-0005-0000-0000-0000F0680000}"/>
    <cellStyle name="Neutral 2 4 3" xfId="26896" xr:uid="{00000000-0005-0000-0000-0000F1680000}"/>
    <cellStyle name="Neutral 2 4 4" xfId="26897" xr:uid="{00000000-0005-0000-0000-0000F2680000}"/>
    <cellStyle name="Neutral 2 4 5" xfId="26898" xr:uid="{00000000-0005-0000-0000-0000F3680000}"/>
    <cellStyle name="Neutral 2 5" xfId="26899" xr:uid="{00000000-0005-0000-0000-0000F4680000}"/>
    <cellStyle name="Neutral 2 5 2" xfId="26900" xr:uid="{00000000-0005-0000-0000-0000F5680000}"/>
    <cellStyle name="Neutral 2 6" xfId="26901" xr:uid="{00000000-0005-0000-0000-0000F6680000}"/>
    <cellStyle name="Neutral 2 6 2" xfId="26902" xr:uid="{00000000-0005-0000-0000-0000F7680000}"/>
    <cellStyle name="Neutral 2 7" xfId="26903" xr:uid="{00000000-0005-0000-0000-0000F8680000}"/>
    <cellStyle name="Neutral 2_AFS template" xfId="26904" xr:uid="{00000000-0005-0000-0000-0000F9680000}"/>
    <cellStyle name="Neutral 3" xfId="26905" xr:uid="{00000000-0005-0000-0000-0000FA680000}"/>
    <cellStyle name="Neutral 3 2" xfId="26906" xr:uid="{00000000-0005-0000-0000-0000FB680000}"/>
    <cellStyle name="Neutral 3 2 2" xfId="26907" xr:uid="{00000000-0005-0000-0000-0000FC680000}"/>
    <cellStyle name="Neutral 3 2 2 2" xfId="26908" xr:uid="{00000000-0005-0000-0000-0000FD680000}"/>
    <cellStyle name="Neutral 3 2 3" xfId="26909" xr:uid="{00000000-0005-0000-0000-0000FE680000}"/>
    <cellStyle name="Neutral 3 2 3 2" xfId="26910" xr:uid="{00000000-0005-0000-0000-0000FF680000}"/>
    <cellStyle name="Neutral 3 2 4" xfId="26911" xr:uid="{00000000-0005-0000-0000-000000690000}"/>
    <cellStyle name="Neutral 3 3" xfId="26912" xr:uid="{00000000-0005-0000-0000-000001690000}"/>
    <cellStyle name="Neutral 3 3 2" xfId="26913" xr:uid="{00000000-0005-0000-0000-000002690000}"/>
    <cellStyle name="Neutral 3 3 2 2" xfId="26914" xr:uid="{00000000-0005-0000-0000-000003690000}"/>
    <cellStyle name="Neutral 3 3 3" xfId="26915" xr:uid="{00000000-0005-0000-0000-000004690000}"/>
    <cellStyle name="Neutral 3 3 4" xfId="26916" xr:uid="{00000000-0005-0000-0000-000005690000}"/>
    <cellStyle name="Neutral 3 3 5" xfId="26917" xr:uid="{00000000-0005-0000-0000-000006690000}"/>
    <cellStyle name="Neutral 3 4" xfId="26918" xr:uid="{00000000-0005-0000-0000-000007690000}"/>
    <cellStyle name="Neutral 3 4 2" xfId="26919" xr:uid="{00000000-0005-0000-0000-000008690000}"/>
    <cellStyle name="Neutral 3 4 2 2" xfId="26920" xr:uid="{00000000-0005-0000-0000-000009690000}"/>
    <cellStyle name="Neutral 3 4 3" xfId="26921" xr:uid="{00000000-0005-0000-0000-00000A690000}"/>
    <cellStyle name="Neutral 3 5" xfId="26922" xr:uid="{00000000-0005-0000-0000-00000B690000}"/>
    <cellStyle name="Neutral 3 5 2" xfId="26923" xr:uid="{00000000-0005-0000-0000-00000C690000}"/>
    <cellStyle name="Neutral 3 6" xfId="26924" xr:uid="{00000000-0005-0000-0000-00000D690000}"/>
    <cellStyle name="Neutral 3_AFS template" xfId="26925" xr:uid="{00000000-0005-0000-0000-00000E690000}"/>
    <cellStyle name="Neutral 4" xfId="26926" xr:uid="{00000000-0005-0000-0000-00000F690000}"/>
    <cellStyle name="Neutral 4 2" xfId="26927" xr:uid="{00000000-0005-0000-0000-000010690000}"/>
    <cellStyle name="Neutral 4 2 2" xfId="26928" xr:uid="{00000000-0005-0000-0000-000011690000}"/>
    <cellStyle name="Neutral 4 2 2 2" xfId="26929" xr:uid="{00000000-0005-0000-0000-000012690000}"/>
    <cellStyle name="Neutral 4 2 3" xfId="26930" xr:uid="{00000000-0005-0000-0000-000013690000}"/>
    <cellStyle name="Neutral 4 3" xfId="26931" xr:uid="{00000000-0005-0000-0000-000014690000}"/>
    <cellStyle name="Neutral 4 3 2" xfId="26932" xr:uid="{00000000-0005-0000-0000-000015690000}"/>
    <cellStyle name="Neutral 4 3 2 2" xfId="26933" xr:uid="{00000000-0005-0000-0000-000016690000}"/>
    <cellStyle name="Neutral 4 3 3" xfId="26934" xr:uid="{00000000-0005-0000-0000-000017690000}"/>
    <cellStyle name="Neutral 4 4" xfId="26935" xr:uid="{00000000-0005-0000-0000-000018690000}"/>
    <cellStyle name="Neutral 5" xfId="26936" xr:uid="{00000000-0005-0000-0000-000019690000}"/>
    <cellStyle name="Neutral 5 2" xfId="26937" xr:uid="{00000000-0005-0000-0000-00001A690000}"/>
    <cellStyle name="Neutral 6" xfId="26938" xr:uid="{00000000-0005-0000-0000-00001B690000}"/>
    <cellStyle name="Neutral 7" xfId="26939" xr:uid="{00000000-0005-0000-0000-00001C690000}"/>
    <cellStyle name="Neutral 8" xfId="26940" xr:uid="{00000000-0005-0000-0000-00001D690000}"/>
    <cellStyle name="Neutral 9" xfId="26941" xr:uid="{00000000-0005-0000-0000-00001E690000}"/>
    <cellStyle name="Norm`l_512A7AB" xfId="18" xr:uid="{00000000-0005-0000-0000-00001F690000}"/>
    <cellStyle name="Normal" xfId="0" builtinId="0"/>
    <cellStyle name="Normal 10" xfId="4" xr:uid="{00000000-0005-0000-0000-000021690000}"/>
    <cellStyle name="Normal 10 10" xfId="26942" xr:uid="{00000000-0005-0000-0000-000022690000}"/>
    <cellStyle name="Normal 10 11" xfId="26943" xr:uid="{00000000-0005-0000-0000-000023690000}"/>
    <cellStyle name="Normal 10 2" xfId="36" xr:uid="{00000000-0005-0000-0000-000024690000}"/>
    <cellStyle name="Normal 10 2 10" xfId="26944" xr:uid="{00000000-0005-0000-0000-000025690000}"/>
    <cellStyle name="Normal 10 2 11" xfId="26945" xr:uid="{00000000-0005-0000-0000-000026690000}"/>
    <cellStyle name="Normal 10 2 2" xfId="26946" xr:uid="{00000000-0005-0000-0000-000027690000}"/>
    <cellStyle name="Normal 10 2 2 10" xfId="26947" xr:uid="{00000000-0005-0000-0000-000028690000}"/>
    <cellStyle name="Normal 10 2 2 11" xfId="26948" xr:uid="{00000000-0005-0000-0000-000029690000}"/>
    <cellStyle name="Normal 10 2 2 2" xfId="26949" xr:uid="{00000000-0005-0000-0000-00002A690000}"/>
    <cellStyle name="Normal 10 2 2 2 10" xfId="26950" xr:uid="{00000000-0005-0000-0000-00002B690000}"/>
    <cellStyle name="Normal 10 2 2 2 2" xfId="26951" xr:uid="{00000000-0005-0000-0000-00002C690000}"/>
    <cellStyle name="Normal 10 2 2 2 2 2" xfId="26952" xr:uid="{00000000-0005-0000-0000-00002D690000}"/>
    <cellStyle name="Normal 10 2 2 2 2 2 2" xfId="26953" xr:uid="{00000000-0005-0000-0000-00002E690000}"/>
    <cellStyle name="Normal 10 2 2 2 2 2 2 2" xfId="26954" xr:uid="{00000000-0005-0000-0000-00002F690000}"/>
    <cellStyle name="Normal 10 2 2 2 2 2 2 2 2" xfId="26955" xr:uid="{00000000-0005-0000-0000-000030690000}"/>
    <cellStyle name="Normal 10 2 2 2 2 2 2 2 2 2" xfId="26956" xr:uid="{00000000-0005-0000-0000-000031690000}"/>
    <cellStyle name="Normal 10 2 2 2 2 2 2 2 2 3" xfId="26957" xr:uid="{00000000-0005-0000-0000-000032690000}"/>
    <cellStyle name="Normal 10 2 2 2 2 2 2 2 2 4" xfId="26958" xr:uid="{00000000-0005-0000-0000-000033690000}"/>
    <cellStyle name="Normal 10 2 2 2 2 2 2 2 3" xfId="26959" xr:uid="{00000000-0005-0000-0000-000034690000}"/>
    <cellStyle name="Normal 10 2 2 2 2 2 2 2 3 2" xfId="26960" xr:uid="{00000000-0005-0000-0000-000035690000}"/>
    <cellStyle name="Normal 10 2 2 2 2 2 2 2 3 3" xfId="26961" xr:uid="{00000000-0005-0000-0000-000036690000}"/>
    <cellStyle name="Normal 10 2 2 2 2 2 2 2 4" xfId="26962" xr:uid="{00000000-0005-0000-0000-000037690000}"/>
    <cellStyle name="Normal 10 2 2 2 2 2 2 2 5" xfId="26963" xr:uid="{00000000-0005-0000-0000-000038690000}"/>
    <cellStyle name="Normal 10 2 2 2 2 2 2 3" xfId="26964" xr:uid="{00000000-0005-0000-0000-000039690000}"/>
    <cellStyle name="Normal 10 2 2 2 2 2 2 3 2" xfId="26965" xr:uid="{00000000-0005-0000-0000-00003A690000}"/>
    <cellStyle name="Normal 10 2 2 2 2 2 2 3 3" xfId="26966" xr:uid="{00000000-0005-0000-0000-00003B690000}"/>
    <cellStyle name="Normal 10 2 2 2 2 2 2 3 4" xfId="26967" xr:uid="{00000000-0005-0000-0000-00003C690000}"/>
    <cellStyle name="Normal 10 2 2 2 2 2 2 4" xfId="26968" xr:uid="{00000000-0005-0000-0000-00003D690000}"/>
    <cellStyle name="Normal 10 2 2 2 2 2 2 4 2" xfId="26969" xr:uid="{00000000-0005-0000-0000-00003E690000}"/>
    <cellStyle name="Normal 10 2 2 2 2 2 2 4 3" xfId="26970" xr:uid="{00000000-0005-0000-0000-00003F690000}"/>
    <cellStyle name="Normal 10 2 2 2 2 2 2 5" xfId="26971" xr:uid="{00000000-0005-0000-0000-000040690000}"/>
    <cellStyle name="Normal 10 2 2 2 2 2 2 6" xfId="26972" xr:uid="{00000000-0005-0000-0000-000041690000}"/>
    <cellStyle name="Normal 10 2 2 2 2 2 3" xfId="26973" xr:uid="{00000000-0005-0000-0000-000042690000}"/>
    <cellStyle name="Normal 10 2 2 2 2 2 3 2" xfId="26974" xr:uid="{00000000-0005-0000-0000-000043690000}"/>
    <cellStyle name="Normal 10 2 2 2 2 2 3 2 2" xfId="26975" xr:uid="{00000000-0005-0000-0000-000044690000}"/>
    <cellStyle name="Normal 10 2 2 2 2 2 3 2 3" xfId="26976" xr:uid="{00000000-0005-0000-0000-000045690000}"/>
    <cellStyle name="Normal 10 2 2 2 2 2 3 2 4" xfId="26977" xr:uid="{00000000-0005-0000-0000-000046690000}"/>
    <cellStyle name="Normal 10 2 2 2 2 2 3 3" xfId="26978" xr:uid="{00000000-0005-0000-0000-000047690000}"/>
    <cellStyle name="Normal 10 2 2 2 2 2 3 3 2" xfId="26979" xr:uid="{00000000-0005-0000-0000-000048690000}"/>
    <cellStyle name="Normal 10 2 2 2 2 2 3 3 3" xfId="26980" xr:uid="{00000000-0005-0000-0000-000049690000}"/>
    <cellStyle name="Normal 10 2 2 2 2 2 3 4" xfId="26981" xr:uid="{00000000-0005-0000-0000-00004A690000}"/>
    <cellStyle name="Normal 10 2 2 2 2 2 3 5" xfId="26982" xr:uid="{00000000-0005-0000-0000-00004B690000}"/>
    <cellStyle name="Normal 10 2 2 2 2 2 4" xfId="26983" xr:uid="{00000000-0005-0000-0000-00004C690000}"/>
    <cellStyle name="Normal 10 2 2 2 2 2 4 2" xfId="26984" xr:uid="{00000000-0005-0000-0000-00004D690000}"/>
    <cellStyle name="Normal 10 2 2 2 2 2 4 3" xfId="26985" xr:uid="{00000000-0005-0000-0000-00004E690000}"/>
    <cellStyle name="Normal 10 2 2 2 2 2 4 4" xfId="26986" xr:uid="{00000000-0005-0000-0000-00004F690000}"/>
    <cellStyle name="Normal 10 2 2 2 2 2 5" xfId="26987" xr:uid="{00000000-0005-0000-0000-000050690000}"/>
    <cellStyle name="Normal 10 2 2 2 2 2 5 2" xfId="26988" xr:uid="{00000000-0005-0000-0000-000051690000}"/>
    <cellStyle name="Normal 10 2 2 2 2 2 5 3" xfId="26989" xr:uid="{00000000-0005-0000-0000-000052690000}"/>
    <cellStyle name="Normal 10 2 2 2 2 2 6" xfId="26990" xr:uid="{00000000-0005-0000-0000-000053690000}"/>
    <cellStyle name="Normal 10 2 2 2 2 2 7" xfId="26991" xr:uid="{00000000-0005-0000-0000-000054690000}"/>
    <cellStyle name="Normal 10 2 2 2 2 3" xfId="26992" xr:uid="{00000000-0005-0000-0000-000055690000}"/>
    <cellStyle name="Normal 10 2 2 2 2 3 2" xfId="26993" xr:uid="{00000000-0005-0000-0000-000056690000}"/>
    <cellStyle name="Normal 10 2 2 2 2 3 2 2" xfId="26994" xr:uid="{00000000-0005-0000-0000-000057690000}"/>
    <cellStyle name="Normal 10 2 2 2 2 3 2 2 2" xfId="26995" xr:uid="{00000000-0005-0000-0000-000058690000}"/>
    <cellStyle name="Normal 10 2 2 2 2 3 2 2 2 2" xfId="26996" xr:uid="{00000000-0005-0000-0000-000059690000}"/>
    <cellStyle name="Normal 10 2 2 2 2 3 2 2 2 3" xfId="26997" xr:uid="{00000000-0005-0000-0000-00005A690000}"/>
    <cellStyle name="Normal 10 2 2 2 2 3 2 2 2 4" xfId="26998" xr:uid="{00000000-0005-0000-0000-00005B690000}"/>
    <cellStyle name="Normal 10 2 2 2 2 3 2 2 3" xfId="26999" xr:uid="{00000000-0005-0000-0000-00005C690000}"/>
    <cellStyle name="Normal 10 2 2 2 2 3 2 2 3 2" xfId="27000" xr:uid="{00000000-0005-0000-0000-00005D690000}"/>
    <cellStyle name="Normal 10 2 2 2 2 3 2 2 3 3" xfId="27001" xr:uid="{00000000-0005-0000-0000-00005E690000}"/>
    <cellStyle name="Normal 10 2 2 2 2 3 2 2 4" xfId="27002" xr:uid="{00000000-0005-0000-0000-00005F690000}"/>
    <cellStyle name="Normal 10 2 2 2 2 3 2 2 5" xfId="27003" xr:uid="{00000000-0005-0000-0000-000060690000}"/>
    <cellStyle name="Normal 10 2 2 2 2 3 2 3" xfId="27004" xr:uid="{00000000-0005-0000-0000-000061690000}"/>
    <cellStyle name="Normal 10 2 2 2 2 3 2 3 2" xfId="27005" xr:uid="{00000000-0005-0000-0000-000062690000}"/>
    <cellStyle name="Normal 10 2 2 2 2 3 2 3 3" xfId="27006" xr:uid="{00000000-0005-0000-0000-000063690000}"/>
    <cellStyle name="Normal 10 2 2 2 2 3 2 3 4" xfId="27007" xr:uid="{00000000-0005-0000-0000-000064690000}"/>
    <cellStyle name="Normal 10 2 2 2 2 3 2 4" xfId="27008" xr:uid="{00000000-0005-0000-0000-000065690000}"/>
    <cellStyle name="Normal 10 2 2 2 2 3 2 4 2" xfId="27009" xr:uid="{00000000-0005-0000-0000-000066690000}"/>
    <cellStyle name="Normal 10 2 2 2 2 3 2 4 3" xfId="27010" xr:uid="{00000000-0005-0000-0000-000067690000}"/>
    <cellStyle name="Normal 10 2 2 2 2 3 2 5" xfId="27011" xr:uid="{00000000-0005-0000-0000-000068690000}"/>
    <cellStyle name="Normal 10 2 2 2 2 3 2 6" xfId="27012" xr:uid="{00000000-0005-0000-0000-000069690000}"/>
    <cellStyle name="Normal 10 2 2 2 2 3 3" xfId="27013" xr:uid="{00000000-0005-0000-0000-00006A690000}"/>
    <cellStyle name="Normal 10 2 2 2 2 3 3 2" xfId="27014" xr:uid="{00000000-0005-0000-0000-00006B690000}"/>
    <cellStyle name="Normal 10 2 2 2 2 3 3 2 2" xfId="27015" xr:uid="{00000000-0005-0000-0000-00006C690000}"/>
    <cellStyle name="Normal 10 2 2 2 2 3 3 2 3" xfId="27016" xr:uid="{00000000-0005-0000-0000-00006D690000}"/>
    <cellStyle name="Normal 10 2 2 2 2 3 3 2 4" xfId="27017" xr:uid="{00000000-0005-0000-0000-00006E690000}"/>
    <cellStyle name="Normal 10 2 2 2 2 3 3 3" xfId="27018" xr:uid="{00000000-0005-0000-0000-00006F690000}"/>
    <cellStyle name="Normal 10 2 2 2 2 3 3 3 2" xfId="27019" xr:uid="{00000000-0005-0000-0000-000070690000}"/>
    <cellStyle name="Normal 10 2 2 2 2 3 3 3 3" xfId="27020" xr:uid="{00000000-0005-0000-0000-000071690000}"/>
    <cellStyle name="Normal 10 2 2 2 2 3 3 4" xfId="27021" xr:uid="{00000000-0005-0000-0000-000072690000}"/>
    <cellStyle name="Normal 10 2 2 2 2 3 3 5" xfId="27022" xr:uid="{00000000-0005-0000-0000-000073690000}"/>
    <cellStyle name="Normal 10 2 2 2 2 3 4" xfId="27023" xr:uid="{00000000-0005-0000-0000-000074690000}"/>
    <cellStyle name="Normal 10 2 2 2 2 3 4 2" xfId="27024" xr:uid="{00000000-0005-0000-0000-000075690000}"/>
    <cellStyle name="Normal 10 2 2 2 2 3 4 3" xfId="27025" xr:uid="{00000000-0005-0000-0000-000076690000}"/>
    <cellStyle name="Normal 10 2 2 2 2 3 4 4" xfId="27026" xr:uid="{00000000-0005-0000-0000-000077690000}"/>
    <cellStyle name="Normal 10 2 2 2 2 3 5" xfId="27027" xr:uid="{00000000-0005-0000-0000-000078690000}"/>
    <cellStyle name="Normal 10 2 2 2 2 3 5 2" xfId="27028" xr:uid="{00000000-0005-0000-0000-000079690000}"/>
    <cellStyle name="Normal 10 2 2 2 2 3 5 3" xfId="27029" xr:uid="{00000000-0005-0000-0000-00007A690000}"/>
    <cellStyle name="Normal 10 2 2 2 2 3 6" xfId="27030" xr:uid="{00000000-0005-0000-0000-00007B690000}"/>
    <cellStyle name="Normal 10 2 2 2 2 3 7" xfId="27031" xr:uid="{00000000-0005-0000-0000-00007C690000}"/>
    <cellStyle name="Normal 10 2 2 2 2 4" xfId="27032" xr:uid="{00000000-0005-0000-0000-00007D690000}"/>
    <cellStyle name="Normal 10 2 2 2 2 4 2" xfId="27033" xr:uid="{00000000-0005-0000-0000-00007E690000}"/>
    <cellStyle name="Normal 10 2 2 2 2 4 2 2" xfId="27034" xr:uid="{00000000-0005-0000-0000-00007F690000}"/>
    <cellStyle name="Normal 10 2 2 2 2 4 2 2 2" xfId="27035" xr:uid="{00000000-0005-0000-0000-000080690000}"/>
    <cellStyle name="Normal 10 2 2 2 2 4 2 2 3" xfId="27036" xr:uid="{00000000-0005-0000-0000-000081690000}"/>
    <cellStyle name="Normal 10 2 2 2 2 4 2 2 4" xfId="27037" xr:uid="{00000000-0005-0000-0000-000082690000}"/>
    <cellStyle name="Normal 10 2 2 2 2 4 2 3" xfId="27038" xr:uid="{00000000-0005-0000-0000-000083690000}"/>
    <cellStyle name="Normal 10 2 2 2 2 4 2 3 2" xfId="27039" xr:uid="{00000000-0005-0000-0000-000084690000}"/>
    <cellStyle name="Normal 10 2 2 2 2 4 2 3 3" xfId="27040" xr:uid="{00000000-0005-0000-0000-000085690000}"/>
    <cellStyle name="Normal 10 2 2 2 2 4 2 4" xfId="27041" xr:uid="{00000000-0005-0000-0000-000086690000}"/>
    <cellStyle name="Normal 10 2 2 2 2 4 2 5" xfId="27042" xr:uid="{00000000-0005-0000-0000-000087690000}"/>
    <cellStyle name="Normal 10 2 2 2 2 4 3" xfId="27043" xr:uid="{00000000-0005-0000-0000-000088690000}"/>
    <cellStyle name="Normal 10 2 2 2 2 4 3 2" xfId="27044" xr:uid="{00000000-0005-0000-0000-000089690000}"/>
    <cellStyle name="Normal 10 2 2 2 2 4 3 3" xfId="27045" xr:uid="{00000000-0005-0000-0000-00008A690000}"/>
    <cellStyle name="Normal 10 2 2 2 2 4 3 4" xfId="27046" xr:uid="{00000000-0005-0000-0000-00008B690000}"/>
    <cellStyle name="Normal 10 2 2 2 2 4 4" xfId="27047" xr:uid="{00000000-0005-0000-0000-00008C690000}"/>
    <cellStyle name="Normal 10 2 2 2 2 4 4 2" xfId="27048" xr:uid="{00000000-0005-0000-0000-00008D690000}"/>
    <cellStyle name="Normal 10 2 2 2 2 4 4 3" xfId="27049" xr:uid="{00000000-0005-0000-0000-00008E690000}"/>
    <cellStyle name="Normal 10 2 2 2 2 4 5" xfId="27050" xr:uid="{00000000-0005-0000-0000-00008F690000}"/>
    <cellStyle name="Normal 10 2 2 2 2 4 6" xfId="27051" xr:uid="{00000000-0005-0000-0000-000090690000}"/>
    <cellStyle name="Normal 10 2 2 2 2 5" xfId="27052" xr:uid="{00000000-0005-0000-0000-000091690000}"/>
    <cellStyle name="Normal 10 2 2 2 2 5 2" xfId="27053" xr:uid="{00000000-0005-0000-0000-000092690000}"/>
    <cellStyle name="Normal 10 2 2 2 2 5 2 2" xfId="27054" xr:uid="{00000000-0005-0000-0000-000093690000}"/>
    <cellStyle name="Normal 10 2 2 2 2 5 2 3" xfId="27055" xr:uid="{00000000-0005-0000-0000-000094690000}"/>
    <cellStyle name="Normal 10 2 2 2 2 5 2 4" xfId="27056" xr:uid="{00000000-0005-0000-0000-000095690000}"/>
    <cellStyle name="Normal 10 2 2 2 2 5 3" xfId="27057" xr:uid="{00000000-0005-0000-0000-000096690000}"/>
    <cellStyle name="Normal 10 2 2 2 2 5 3 2" xfId="27058" xr:uid="{00000000-0005-0000-0000-000097690000}"/>
    <cellStyle name="Normal 10 2 2 2 2 5 3 3" xfId="27059" xr:uid="{00000000-0005-0000-0000-000098690000}"/>
    <cellStyle name="Normal 10 2 2 2 2 5 4" xfId="27060" xr:uid="{00000000-0005-0000-0000-000099690000}"/>
    <cellStyle name="Normal 10 2 2 2 2 5 5" xfId="27061" xr:uid="{00000000-0005-0000-0000-00009A690000}"/>
    <cellStyle name="Normal 10 2 2 2 2 6" xfId="27062" xr:uid="{00000000-0005-0000-0000-00009B690000}"/>
    <cellStyle name="Normal 10 2 2 2 2 6 2" xfId="27063" xr:uid="{00000000-0005-0000-0000-00009C690000}"/>
    <cellStyle name="Normal 10 2 2 2 2 6 3" xfId="27064" xr:uid="{00000000-0005-0000-0000-00009D690000}"/>
    <cellStyle name="Normal 10 2 2 2 2 6 4" xfId="27065" xr:uid="{00000000-0005-0000-0000-00009E690000}"/>
    <cellStyle name="Normal 10 2 2 2 2 7" xfId="27066" xr:uid="{00000000-0005-0000-0000-00009F690000}"/>
    <cellStyle name="Normal 10 2 2 2 2 7 2" xfId="27067" xr:uid="{00000000-0005-0000-0000-0000A0690000}"/>
    <cellStyle name="Normal 10 2 2 2 2 7 3" xfId="27068" xr:uid="{00000000-0005-0000-0000-0000A1690000}"/>
    <cellStyle name="Normal 10 2 2 2 2 8" xfId="27069" xr:uid="{00000000-0005-0000-0000-0000A2690000}"/>
    <cellStyle name="Normal 10 2 2 2 2 9" xfId="27070" xr:uid="{00000000-0005-0000-0000-0000A3690000}"/>
    <cellStyle name="Normal 10 2 2 2 3" xfId="27071" xr:uid="{00000000-0005-0000-0000-0000A4690000}"/>
    <cellStyle name="Normal 10 2 2 2 3 2" xfId="27072" xr:uid="{00000000-0005-0000-0000-0000A5690000}"/>
    <cellStyle name="Normal 10 2 2 2 3 2 2" xfId="27073" xr:uid="{00000000-0005-0000-0000-0000A6690000}"/>
    <cellStyle name="Normal 10 2 2 2 3 2 2 2" xfId="27074" xr:uid="{00000000-0005-0000-0000-0000A7690000}"/>
    <cellStyle name="Normal 10 2 2 2 3 2 2 2 2" xfId="27075" xr:uid="{00000000-0005-0000-0000-0000A8690000}"/>
    <cellStyle name="Normal 10 2 2 2 3 2 2 2 3" xfId="27076" xr:uid="{00000000-0005-0000-0000-0000A9690000}"/>
    <cellStyle name="Normal 10 2 2 2 3 2 2 2 4" xfId="27077" xr:uid="{00000000-0005-0000-0000-0000AA690000}"/>
    <cellStyle name="Normal 10 2 2 2 3 2 2 3" xfId="27078" xr:uid="{00000000-0005-0000-0000-0000AB690000}"/>
    <cellStyle name="Normal 10 2 2 2 3 2 2 3 2" xfId="27079" xr:uid="{00000000-0005-0000-0000-0000AC690000}"/>
    <cellStyle name="Normal 10 2 2 2 3 2 2 3 3" xfId="27080" xr:uid="{00000000-0005-0000-0000-0000AD690000}"/>
    <cellStyle name="Normal 10 2 2 2 3 2 2 4" xfId="27081" xr:uid="{00000000-0005-0000-0000-0000AE690000}"/>
    <cellStyle name="Normal 10 2 2 2 3 2 2 5" xfId="27082" xr:uid="{00000000-0005-0000-0000-0000AF690000}"/>
    <cellStyle name="Normal 10 2 2 2 3 2 3" xfId="27083" xr:uid="{00000000-0005-0000-0000-0000B0690000}"/>
    <cellStyle name="Normal 10 2 2 2 3 2 3 2" xfId="27084" xr:uid="{00000000-0005-0000-0000-0000B1690000}"/>
    <cellStyle name="Normal 10 2 2 2 3 2 3 3" xfId="27085" xr:uid="{00000000-0005-0000-0000-0000B2690000}"/>
    <cellStyle name="Normal 10 2 2 2 3 2 3 4" xfId="27086" xr:uid="{00000000-0005-0000-0000-0000B3690000}"/>
    <cellStyle name="Normal 10 2 2 2 3 2 4" xfId="27087" xr:uid="{00000000-0005-0000-0000-0000B4690000}"/>
    <cellStyle name="Normal 10 2 2 2 3 2 4 2" xfId="27088" xr:uid="{00000000-0005-0000-0000-0000B5690000}"/>
    <cellStyle name="Normal 10 2 2 2 3 2 4 3" xfId="27089" xr:uid="{00000000-0005-0000-0000-0000B6690000}"/>
    <cellStyle name="Normal 10 2 2 2 3 2 5" xfId="27090" xr:uid="{00000000-0005-0000-0000-0000B7690000}"/>
    <cellStyle name="Normal 10 2 2 2 3 2 6" xfId="27091" xr:uid="{00000000-0005-0000-0000-0000B8690000}"/>
    <cellStyle name="Normal 10 2 2 2 3 3" xfId="27092" xr:uid="{00000000-0005-0000-0000-0000B9690000}"/>
    <cellStyle name="Normal 10 2 2 2 3 3 2" xfId="27093" xr:uid="{00000000-0005-0000-0000-0000BA690000}"/>
    <cellStyle name="Normal 10 2 2 2 3 3 2 2" xfId="27094" xr:uid="{00000000-0005-0000-0000-0000BB690000}"/>
    <cellStyle name="Normal 10 2 2 2 3 3 2 3" xfId="27095" xr:uid="{00000000-0005-0000-0000-0000BC690000}"/>
    <cellStyle name="Normal 10 2 2 2 3 3 2 4" xfId="27096" xr:uid="{00000000-0005-0000-0000-0000BD690000}"/>
    <cellStyle name="Normal 10 2 2 2 3 3 3" xfId="27097" xr:uid="{00000000-0005-0000-0000-0000BE690000}"/>
    <cellStyle name="Normal 10 2 2 2 3 3 3 2" xfId="27098" xr:uid="{00000000-0005-0000-0000-0000BF690000}"/>
    <cellStyle name="Normal 10 2 2 2 3 3 3 3" xfId="27099" xr:uid="{00000000-0005-0000-0000-0000C0690000}"/>
    <cellStyle name="Normal 10 2 2 2 3 3 4" xfId="27100" xr:uid="{00000000-0005-0000-0000-0000C1690000}"/>
    <cellStyle name="Normal 10 2 2 2 3 3 5" xfId="27101" xr:uid="{00000000-0005-0000-0000-0000C2690000}"/>
    <cellStyle name="Normal 10 2 2 2 3 4" xfId="27102" xr:uid="{00000000-0005-0000-0000-0000C3690000}"/>
    <cellStyle name="Normal 10 2 2 2 3 4 2" xfId="27103" xr:uid="{00000000-0005-0000-0000-0000C4690000}"/>
    <cellStyle name="Normal 10 2 2 2 3 4 3" xfId="27104" xr:uid="{00000000-0005-0000-0000-0000C5690000}"/>
    <cellStyle name="Normal 10 2 2 2 3 4 4" xfId="27105" xr:uid="{00000000-0005-0000-0000-0000C6690000}"/>
    <cellStyle name="Normal 10 2 2 2 3 5" xfId="27106" xr:uid="{00000000-0005-0000-0000-0000C7690000}"/>
    <cellStyle name="Normal 10 2 2 2 3 5 2" xfId="27107" xr:uid="{00000000-0005-0000-0000-0000C8690000}"/>
    <cellStyle name="Normal 10 2 2 2 3 5 3" xfId="27108" xr:uid="{00000000-0005-0000-0000-0000C9690000}"/>
    <cellStyle name="Normal 10 2 2 2 3 6" xfId="27109" xr:uid="{00000000-0005-0000-0000-0000CA690000}"/>
    <cellStyle name="Normal 10 2 2 2 3 7" xfId="27110" xr:uid="{00000000-0005-0000-0000-0000CB690000}"/>
    <cellStyle name="Normal 10 2 2 2 4" xfId="27111" xr:uid="{00000000-0005-0000-0000-0000CC690000}"/>
    <cellStyle name="Normal 10 2 2 2 4 2" xfId="27112" xr:uid="{00000000-0005-0000-0000-0000CD690000}"/>
    <cellStyle name="Normal 10 2 2 2 4 2 2" xfId="27113" xr:uid="{00000000-0005-0000-0000-0000CE690000}"/>
    <cellStyle name="Normal 10 2 2 2 4 2 2 2" xfId="27114" xr:uid="{00000000-0005-0000-0000-0000CF690000}"/>
    <cellStyle name="Normal 10 2 2 2 4 2 2 2 2" xfId="27115" xr:uid="{00000000-0005-0000-0000-0000D0690000}"/>
    <cellStyle name="Normal 10 2 2 2 4 2 2 2 3" xfId="27116" xr:uid="{00000000-0005-0000-0000-0000D1690000}"/>
    <cellStyle name="Normal 10 2 2 2 4 2 2 2 4" xfId="27117" xr:uid="{00000000-0005-0000-0000-0000D2690000}"/>
    <cellStyle name="Normal 10 2 2 2 4 2 2 3" xfId="27118" xr:uid="{00000000-0005-0000-0000-0000D3690000}"/>
    <cellStyle name="Normal 10 2 2 2 4 2 2 3 2" xfId="27119" xr:uid="{00000000-0005-0000-0000-0000D4690000}"/>
    <cellStyle name="Normal 10 2 2 2 4 2 2 3 3" xfId="27120" xr:uid="{00000000-0005-0000-0000-0000D5690000}"/>
    <cellStyle name="Normal 10 2 2 2 4 2 2 4" xfId="27121" xr:uid="{00000000-0005-0000-0000-0000D6690000}"/>
    <cellStyle name="Normal 10 2 2 2 4 2 2 5" xfId="27122" xr:uid="{00000000-0005-0000-0000-0000D7690000}"/>
    <cellStyle name="Normal 10 2 2 2 4 2 3" xfId="27123" xr:uid="{00000000-0005-0000-0000-0000D8690000}"/>
    <cellStyle name="Normal 10 2 2 2 4 2 3 2" xfId="27124" xr:uid="{00000000-0005-0000-0000-0000D9690000}"/>
    <cellStyle name="Normal 10 2 2 2 4 2 3 3" xfId="27125" xr:uid="{00000000-0005-0000-0000-0000DA690000}"/>
    <cellStyle name="Normal 10 2 2 2 4 2 3 4" xfId="27126" xr:uid="{00000000-0005-0000-0000-0000DB690000}"/>
    <cellStyle name="Normal 10 2 2 2 4 2 4" xfId="27127" xr:uid="{00000000-0005-0000-0000-0000DC690000}"/>
    <cellStyle name="Normal 10 2 2 2 4 2 4 2" xfId="27128" xr:uid="{00000000-0005-0000-0000-0000DD690000}"/>
    <cellStyle name="Normal 10 2 2 2 4 2 4 3" xfId="27129" xr:uid="{00000000-0005-0000-0000-0000DE690000}"/>
    <cellStyle name="Normal 10 2 2 2 4 2 5" xfId="27130" xr:uid="{00000000-0005-0000-0000-0000DF690000}"/>
    <cellStyle name="Normal 10 2 2 2 4 2 6" xfId="27131" xr:uid="{00000000-0005-0000-0000-0000E0690000}"/>
    <cellStyle name="Normal 10 2 2 2 4 3" xfId="27132" xr:uid="{00000000-0005-0000-0000-0000E1690000}"/>
    <cellStyle name="Normal 10 2 2 2 4 3 2" xfId="27133" xr:uid="{00000000-0005-0000-0000-0000E2690000}"/>
    <cellStyle name="Normal 10 2 2 2 4 3 2 2" xfId="27134" xr:uid="{00000000-0005-0000-0000-0000E3690000}"/>
    <cellStyle name="Normal 10 2 2 2 4 3 2 3" xfId="27135" xr:uid="{00000000-0005-0000-0000-0000E4690000}"/>
    <cellStyle name="Normal 10 2 2 2 4 3 2 4" xfId="27136" xr:uid="{00000000-0005-0000-0000-0000E5690000}"/>
    <cellStyle name="Normal 10 2 2 2 4 3 3" xfId="27137" xr:uid="{00000000-0005-0000-0000-0000E6690000}"/>
    <cellStyle name="Normal 10 2 2 2 4 3 3 2" xfId="27138" xr:uid="{00000000-0005-0000-0000-0000E7690000}"/>
    <cellStyle name="Normal 10 2 2 2 4 3 3 3" xfId="27139" xr:uid="{00000000-0005-0000-0000-0000E8690000}"/>
    <cellStyle name="Normal 10 2 2 2 4 3 4" xfId="27140" xr:uid="{00000000-0005-0000-0000-0000E9690000}"/>
    <cellStyle name="Normal 10 2 2 2 4 3 5" xfId="27141" xr:uid="{00000000-0005-0000-0000-0000EA690000}"/>
    <cellStyle name="Normal 10 2 2 2 4 4" xfId="27142" xr:uid="{00000000-0005-0000-0000-0000EB690000}"/>
    <cellStyle name="Normal 10 2 2 2 4 4 2" xfId="27143" xr:uid="{00000000-0005-0000-0000-0000EC690000}"/>
    <cellStyle name="Normal 10 2 2 2 4 4 3" xfId="27144" xr:uid="{00000000-0005-0000-0000-0000ED690000}"/>
    <cellStyle name="Normal 10 2 2 2 4 4 4" xfId="27145" xr:uid="{00000000-0005-0000-0000-0000EE690000}"/>
    <cellStyle name="Normal 10 2 2 2 4 5" xfId="27146" xr:uid="{00000000-0005-0000-0000-0000EF690000}"/>
    <cellStyle name="Normal 10 2 2 2 4 5 2" xfId="27147" xr:uid="{00000000-0005-0000-0000-0000F0690000}"/>
    <cellStyle name="Normal 10 2 2 2 4 5 3" xfId="27148" xr:uid="{00000000-0005-0000-0000-0000F1690000}"/>
    <cellStyle name="Normal 10 2 2 2 4 6" xfId="27149" xr:uid="{00000000-0005-0000-0000-0000F2690000}"/>
    <cellStyle name="Normal 10 2 2 2 4 7" xfId="27150" xr:uid="{00000000-0005-0000-0000-0000F3690000}"/>
    <cellStyle name="Normal 10 2 2 2 5" xfId="27151" xr:uid="{00000000-0005-0000-0000-0000F4690000}"/>
    <cellStyle name="Normal 10 2 2 2 5 2" xfId="27152" xr:uid="{00000000-0005-0000-0000-0000F5690000}"/>
    <cellStyle name="Normal 10 2 2 2 5 2 2" xfId="27153" xr:uid="{00000000-0005-0000-0000-0000F6690000}"/>
    <cellStyle name="Normal 10 2 2 2 5 2 2 2" xfId="27154" xr:uid="{00000000-0005-0000-0000-0000F7690000}"/>
    <cellStyle name="Normal 10 2 2 2 5 2 2 3" xfId="27155" xr:uid="{00000000-0005-0000-0000-0000F8690000}"/>
    <cellStyle name="Normal 10 2 2 2 5 2 2 4" xfId="27156" xr:uid="{00000000-0005-0000-0000-0000F9690000}"/>
    <cellStyle name="Normal 10 2 2 2 5 2 3" xfId="27157" xr:uid="{00000000-0005-0000-0000-0000FA690000}"/>
    <cellStyle name="Normal 10 2 2 2 5 2 3 2" xfId="27158" xr:uid="{00000000-0005-0000-0000-0000FB690000}"/>
    <cellStyle name="Normal 10 2 2 2 5 2 3 3" xfId="27159" xr:uid="{00000000-0005-0000-0000-0000FC690000}"/>
    <cellStyle name="Normal 10 2 2 2 5 2 4" xfId="27160" xr:uid="{00000000-0005-0000-0000-0000FD690000}"/>
    <cellStyle name="Normal 10 2 2 2 5 2 5" xfId="27161" xr:uid="{00000000-0005-0000-0000-0000FE690000}"/>
    <cellStyle name="Normal 10 2 2 2 5 3" xfId="27162" xr:uid="{00000000-0005-0000-0000-0000FF690000}"/>
    <cellStyle name="Normal 10 2 2 2 5 3 2" xfId="27163" xr:uid="{00000000-0005-0000-0000-0000006A0000}"/>
    <cellStyle name="Normal 10 2 2 2 5 3 3" xfId="27164" xr:uid="{00000000-0005-0000-0000-0000016A0000}"/>
    <cellStyle name="Normal 10 2 2 2 5 3 4" xfId="27165" xr:uid="{00000000-0005-0000-0000-0000026A0000}"/>
    <cellStyle name="Normal 10 2 2 2 5 4" xfId="27166" xr:uid="{00000000-0005-0000-0000-0000036A0000}"/>
    <cellStyle name="Normal 10 2 2 2 5 4 2" xfId="27167" xr:uid="{00000000-0005-0000-0000-0000046A0000}"/>
    <cellStyle name="Normal 10 2 2 2 5 4 3" xfId="27168" xr:uid="{00000000-0005-0000-0000-0000056A0000}"/>
    <cellStyle name="Normal 10 2 2 2 5 5" xfId="27169" xr:uid="{00000000-0005-0000-0000-0000066A0000}"/>
    <cellStyle name="Normal 10 2 2 2 5 6" xfId="27170" xr:uid="{00000000-0005-0000-0000-0000076A0000}"/>
    <cellStyle name="Normal 10 2 2 2 6" xfId="27171" xr:uid="{00000000-0005-0000-0000-0000086A0000}"/>
    <cellStyle name="Normal 10 2 2 2 6 2" xfId="27172" xr:uid="{00000000-0005-0000-0000-0000096A0000}"/>
    <cellStyle name="Normal 10 2 2 2 6 2 2" xfId="27173" xr:uid="{00000000-0005-0000-0000-00000A6A0000}"/>
    <cellStyle name="Normal 10 2 2 2 6 2 3" xfId="27174" xr:uid="{00000000-0005-0000-0000-00000B6A0000}"/>
    <cellStyle name="Normal 10 2 2 2 6 2 4" xfId="27175" xr:uid="{00000000-0005-0000-0000-00000C6A0000}"/>
    <cellStyle name="Normal 10 2 2 2 6 3" xfId="27176" xr:uid="{00000000-0005-0000-0000-00000D6A0000}"/>
    <cellStyle name="Normal 10 2 2 2 6 3 2" xfId="27177" xr:uid="{00000000-0005-0000-0000-00000E6A0000}"/>
    <cellStyle name="Normal 10 2 2 2 6 3 3" xfId="27178" xr:uid="{00000000-0005-0000-0000-00000F6A0000}"/>
    <cellStyle name="Normal 10 2 2 2 6 4" xfId="27179" xr:uid="{00000000-0005-0000-0000-0000106A0000}"/>
    <cellStyle name="Normal 10 2 2 2 6 5" xfId="27180" xr:uid="{00000000-0005-0000-0000-0000116A0000}"/>
    <cellStyle name="Normal 10 2 2 2 7" xfId="27181" xr:uid="{00000000-0005-0000-0000-0000126A0000}"/>
    <cellStyle name="Normal 10 2 2 2 7 2" xfId="27182" xr:uid="{00000000-0005-0000-0000-0000136A0000}"/>
    <cellStyle name="Normal 10 2 2 2 7 3" xfId="27183" xr:uid="{00000000-0005-0000-0000-0000146A0000}"/>
    <cellStyle name="Normal 10 2 2 2 7 4" xfId="27184" xr:uid="{00000000-0005-0000-0000-0000156A0000}"/>
    <cellStyle name="Normal 10 2 2 2 8" xfId="27185" xr:uid="{00000000-0005-0000-0000-0000166A0000}"/>
    <cellStyle name="Normal 10 2 2 2 8 2" xfId="27186" xr:uid="{00000000-0005-0000-0000-0000176A0000}"/>
    <cellStyle name="Normal 10 2 2 2 8 3" xfId="27187" xr:uid="{00000000-0005-0000-0000-0000186A0000}"/>
    <cellStyle name="Normal 10 2 2 2 9" xfId="27188" xr:uid="{00000000-0005-0000-0000-0000196A0000}"/>
    <cellStyle name="Normal 10 2 2 3" xfId="27189" xr:uid="{00000000-0005-0000-0000-00001A6A0000}"/>
    <cellStyle name="Normal 10 2 2 3 2" xfId="27190" xr:uid="{00000000-0005-0000-0000-00001B6A0000}"/>
    <cellStyle name="Normal 10 2 2 3 2 2" xfId="27191" xr:uid="{00000000-0005-0000-0000-00001C6A0000}"/>
    <cellStyle name="Normal 10 2 2 3 2 2 2" xfId="27192" xr:uid="{00000000-0005-0000-0000-00001D6A0000}"/>
    <cellStyle name="Normal 10 2 2 3 2 2 2 2" xfId="27193" xr:uid="{00000000-0005-0000-0000-00001E6A0000}"/>
    <cellStyle name="Normal 10 2 2 3 2 2 2 2 2" xfId="27194" xr:uid="{00000000-0005-0000-0000-00001F6A0000}"/>
    <cellStyle name="Normal 10 2 2 3 2 2 2 2 3" xfId="27195" xr:uid="{00000000-0005-0000-0000-0000206A0000}"/>
    <cellStyle name="Normal 10 2 2 3 2 2 2 2 4" xfId="27196" xr:uid="{00000000-0005-0000-0000-0000216A0000}"/>
    <cellStyle name="Normal 10 2 2 3 2 2 2 3" xfId="27197" xr:uid="{00000000-0005-0000-0000-0000226A0000}"/>
    <cellStyle name="Normal 10 2 2 3 2 2 2 3 2" xfId="27198" xr:uid="{00000000-0005-0000-0000-0000236A0000}"/>
    <cellStyle name="Normal 10 2 2 3 2 2 2 3 3" xfId="27199" xr:uid="{00000000-0005-0000-0000-0000246A0000}"/>
    <cellStyle name="Normal 10 2 2 3 2 2 2 4" xfId="27200" xr:uid="{00000000-0005-0000-0000-0000256A0000}"/>
    <cellStyle name="Normal 10 2 2 3 2 2 2 5" xfId="27201" xr:uid="{00000000-0005-0000-0000-0000266A0000}"/>
    <cellStyle name="Normal 10 2 2 3 2 2 3" xfId="27202" xr:uid="{00000000-0005-0000-0000-0000276A0000}"/>
    <cellStyle name="Normal 10 2 2 3 2 2 3 2" xfId="27203" xr:uid="{00000000-0005-0000-0000-0000286A0000}"/>
    <cellStyle name="Normal 10 2 2 3 2 2 3 3" xfId="27204" xr:uid="{00000000-0005-0000-0000-0000296A0000}"/>
    <cellStyle name="Normal 10 2 2 3 2 2 3 4" xfId="27205" xr:uid="{00000000-0005-0000-0000-00002A6A0000}"/>
    <cellStyle name="Normal 10 2 2 3 2 2 4" xfId="27206" xr:uid="{00000000-0005-0000-0000-00002B6A0000}"/>
    <cellStyle name="Normal 10 2 2 3 2 2 4 2" xfId="27207" xr:uid="{00000000-0005-0000-0000-00002C6A0000}"/>
    <cellStyle name="Normal 10 2 2 3 2 2 4 3" xfId="27208" xr:uid="{00000000-0005-0000-0000-00002D6A0000}"/>
    <cellStyle name="Normal 10 2 2 3 2 2 5" xfId="27209" xr:uid="{00000000-0005-0000-0000-00002E6A0000}"/>
    <cellStyle name="Normal 10 2 2 3 2 2 6" xfId="27210" xr:uid="{00000000-0005-0000-0000-00002F6A0000}"/>
    <cellStyle name="Normal 10 2 2 3 2 3" xfId="27211" xr:uid="{00000000-0005-0000-0000-0000306A0000}"/>
    <cellStyle name="Normal 10 2 2 3 2 3 2" xfId="27212" xr:uid="{00000000-0005-0000-0000-0000316A0000}"/>
    <cellStyle name="Normal 10 2 2 3 2 3 2 2" xfId="27213" xr:uid="{00000000-0005-0000-0000-0000326A0000}"/>
    <cellStyle name="Normal 10 2 2 3 2 3 2 3" xfId="27214" xr:uid="{00000000-0005-0000-0000-0000336A0000}"/>
    <cellStyle name="Normal 10 2 2 3 2 3 2 4" xfId="27215" xr:uid="{00000000-0005-0000-0000-0000346A0000}"/>
    <cellStyle name="Normal 10 2 2 3 2 3 3" xfId="27216" xr:uid="{00000000-0005-0000-0000-0000356A0000}"/>
    <cellStyle name="Normal 10 2 2 3 2 3 3 2" xfId="27217" xr:uid="{00000000-0005-0000-0000-0000366A0000}"/>
    <cellStyle name="Normal 10 2 2 3 2 3 3 3" xfId="27218" xr:uid="{00000000-0005-0000-0000-0000376A0000}"/>
    <cellStyle name="Normal 10 2 2 3 2 3 4" xfId="27219" xr:uid="{00000000-0005-0000-0000-0000386A0000}"/>
    <cellStyle name="Normal 10 2 2 3 2 3 5" xfId="27220" xr:uid="{00000000-0005-0000-0000-0000396A0000}"/>
    <cellStyle name="Normal 10 2 2 3 2 4" xfId="27221" xr:uid="{00000000-0005-0000-0000-00003A6A0000}"/>
    <cellStyle name="Normal 10 2 2 3 2 4 2" xfId="27222" xr:uid="{00000000-0005-0000-0000-00003B6A0000}"/>
    <cellStyle name="Normal 10 2 2 3 2 4 3" xfId="27223" xr:uid="{00000000-0005-0000-0000-00003C6A0000}"/>
    <cellStyle name="Normal 10 2 2 3 2 4 4" xfId="27224" xr:uid="{00000000-0005-0000-0000-00003D6A0000}"/>
    <cellStyle name="Normal 10 2 2 3 2 5" xfId="27225" xr:uid="{00000000-0005-0000-0000-00003E6A0000}"/>
    <cellStyle name="Normal 10 2 2 3 2 5 2" xfId="27226" xr:uid="{00000000-0005-0000-0000-00003F6A0000}"/>
    <cellStyle name="Normal 10 2 2 3 2 5 3" xfId="27227" xr:uid="{00000000-0005-0000-0000-0000406A0000}"/>
    <cellStyle name="Normal 10 2 2 3 2 6" xfId="27228" xr:uid="{00000000-0005-0000-0000-0000416A0000}"/>
    <cellStyle name="Normal 10 2 2 3 2 7" xfId="27229" xr:uid="{00000000-0005-0000-0000-0000426A0000}"/>
    <cellStyle name="Normal 10 2 2 3 3" xfId="27230" xr:uid="{00000000-0005-0000-0000-0000436A0000}"/>
    <cellStyle name="Normal 10 2 2 3 3 2" xfId="27231" xr:uid="{00000000-0005-0000-0000-0000446A0000}"/>
    <cellStyle name="Normal 10 2 2 3 3 2 2" xfId="27232" xr:uid="{00000000-0005-0000-0000-0000456A0000}"/>
    <cellStyle name="Normal 10 2 2 3 3 2 2 2" xfId="27233" xr:uid="{00000000-0005-0000-0000-0000466A0000}"/>
    <cellStyle name="Normal 10 2 2 3 3 2 2 2 2" xfId="27234" xr:uid="{00000000-0005-0000-0000-0000476A0000}"/>
    <cellStyle name="Normal 10 2 2 3 3 2 2 2 3" xfId="27235" xr:uid="{00000000-0005-0000-0000-0000486A0000}"/>
    <cellStyle name="Normal 10 2 2 3 3 2 2 2 4" xfId="27236" xr:uid="{00000000-0005-0000-0000-0000496A0000}"/>
    <cellStyle name="Normal 10 2 2 3 3 2 2 3" xfId="27237" xr:uid="{00000000-0005-0000-0000-00004A6A0000}"/>
    <cellStyle name="Normal 10 2 2 3 3 2 2 3 2" xfId="27238" xr:uid="{00000000-0005-0000-0000-00004B6A0000}"/>
    <cellStyle name="Normal 10 2 2 3 3 2 2 3 3" xfId="27239" xr:uid="{00000000-0005-0000-0000-00004C6A0000}"/>
    <cellStyle name="Normal 10 2 2 3 3 2 2 4" xfId="27240" xr:uid="{00000000-0005-0000-0000-00004D6A0000}"/>
    <cellStyle name="Normal 10 2 2 3 3 2 2 5" xfId="27241" xr:uid="{00000000-0005-0000-0000-00004E6A0000}"/>
    <cellStyle name="Normal 10 2 2 3 3 2 3" xfId="27242" xr:uid="{00000000-0005-0000-0000-00004F6A0000}"/>
    <cellStyle name="Normal 10 2 2 3 3 2 3 2" xfId="27243" xr:uid="{00000000-0005-0000-0000-0000506A0000}"/>
    <cellStyle name="Normal 10 2 2 3 3 2 3 3" xfId="27244" xr:uid="{00000000-0005-0000-0000-0000516A0000}"/>
    <cellStyle name="Normal 10 2 2 3 3 2 3 4" xfId="27245" xr:uid="{00000000-0005-0000-0000-0000526A0000}"/>
    <cellStyle name="Normal 10 2 2 3 3 2 4" xfId="27246" xr:uid="{00000000-0005-0000-0000-0000536A0000}"/>
    <cellStyle name="Normal 10 2 2 3 3 2 4 2" xfId="27247" xr:uid="{00000000-0005-0000-0000-0000546A0000}"/>
    <cellStyle name="Normal 10 2 2 3 3 2 4 3" xfId="27248" xr:uid="{00000000-0005-0000-0000-0000556A0000}"/>
    <cellStyle name="Normal 10 2 2 3 3 2 5" xfId="27249" xr:uid="{00000000-0005-0000-0000-0000566A0000}"/>
    <cellStyle name="Normal 10 2 2 3 3 2 6" xfId="27250" xr:uid="{00000000-0005-0000-0000-0000576A0000}"/>
    <cellStyle name="Normal 10 2 2 3 3 3" xfId="27251" xr:uid="{00000000-0005-0000-0000-0000586A0000}"/>
    <cellStyle name="Normal 10 2 2 3 3 3 2" xfId="27252" xr:uid="{00000000-0005-0000-0000-0000596A0000}"/>
    <cellStyle name="Normal 10 2 2 3 3 3 2 2" xfId="27253" xr:uid="{00000000-0005-0000-0000-00005A6A0000}"/>
    <cellStyle name="Normal 10 2 2 3 3 3 2 3" xfId="27254" xr:uid="{00000000-0005-0000-0000-00005B6A0000}"/>
    <cellStyle name="Normal 10 2 2 3 3 3 2 4" xfId="27255" xr:uid="{00000000-0005-0000-0000-00005C6A0000}"/>
    <cellStyle name="Normal 10 2 2 3 3 3 3" xfId="27256" xr:uid="{00000000-0005-0000-0000-00005D6A0000}"/>
    <cellStyle name="Normal 10 2 2 3 3 3 3 2" xfId="27257" xr:uid="{00000000-0005-0000-0000-00005E6A0000}"/>
    <cellStyle name="Normal 10 2 2 3 3 3 3 3" xfId="27258" xr:uid="{00000000-0005-0000-0000-00005F6A0000}"/>
    <cellStyle name="Normal 10 2 2 3 3 3 4" xfId="27259" xr:uid="{00000000-0005-0000-0000-0000606A0000}"/>
    <cellStyle name="Normal 10 2 2 3 3 3 5" xfId="27260" xr:uid="{00000000-0005-0000-0000-0000616A0000}"/>
    <cellStyle name="Normal 10 2 2 3 3 4" xfId="27261" xr:uid="{00000000-0005-0000-0000-0000626A0000}"/>
    <cellStyle name="Normal 10 2 2 3 3 4 2" xfId="27262" xr:uid="{00000000-0005-0000-0000-0000636A0000}"/>
    <cellStyle name="Normal 10 2 2 3 3 4 3" xfId="27263" xr:uid="{00000000-0005-0000-0000-0000646A0000}"/>
    <cellStyle name="Normal 10 2 2 3 3 4 4" xfId="27264" xr:uid="{00000000-0005-0000-0000-0000656A0000}"/>
    <cellStyle name="Normal 10 2 2 3 3 5" xfId="27265" xr:uid="{00000000-0005-0000-0000-0000666A0000}"/>
    <cellStyle name="Normal 10 2 2 3 3 5 2" xfId="27266" xr:uid="{00000000-0005-0000-0000-0000676A0000}"/>
    <cellStyle name="Normal 10 2 2 3 3 5 3" xfId="27267" xr:uid="{00000000-0005-0000-0000-0000686A0000}"/>
    <cellStyle name="Normal 10 2 2 3 3 6" xfId="27268" xr:uid="{00000000-0005-0000-0000-0000696A0000}"/>
    <cellStyle name="Normal 10 2 2 3 3 7" xfId="27269" xr:uid="{00000000-0005-0000-0000-00006A6A0000}"/>
    <cellStyle name="Normal 10 2 2 3 4" xfId="27270" xr:uid="{00000000-0005-0000-0000-00006B6A0000}"/>
    <cellStyle name="Normal 10 2 2 3 4 2" xfId="27271" xr:uid="{00000000-0005-0000-0000-00006C6A0000}"/>
    <cellStyle name="Normal 10 2 2 3 4 2 2" xfId="27272" xr:uid="{00000000-0005-0000-0000-00006D6A0000}"/>
    <cellStyle name="Normal 10 2 2 3 4 2 2 2" xfId="27273" xr:uid="{00000000-0005-0000-0000-00006E6A0000}"/>
    <cellStyle name="Normal 10 2 2 3 4 2 2 3" xfId="27274" xr:uid="{00000000-0005-0000-0000-00006F6A0000}"/>
    <cellStyle name="Normal 10 2 2 3 4 2 2 4" xfId="27275" xr:uid="{00000000-0005-0000-0000-0000706A0000}"/>
    <cellStyle name="Normal 10 2 2 3 4 2 3" xfId="27276" xr:uid="{00000000-0005-0000-0000-0000716A0000}"/>
    <cellStyle name="Normal 10 2 2 3 4 2 3 2" xfId="27277" xr:uid="{00000000-0005-0000-0000-0000726A0000}"/>
    <cellStyle name="Normal 10 2 2 3 4 2 3 3" xfId="27278" xr:uid="{00000000-0005-0000-0000-0000736A0000}"/>
    <cellStyle name="Normal 10 2 2 3 4 2 4" xfId="27279" xr:uid="{00000000-0005-0000-0000-0000746A0000}"/>
    <cellStyle name="Normal 10 2 2 3 4 2 5" xfId="27280" xr:uid="{00000000-0005-0000-0000-0000756A0000}"/>
    <cellStyle name="Normal 10 2 2 3 4 3" xfId="27281" xr:uid="{00000000-0005-0000-0000-0000766A0000}"/>
    <cellStyle name="Normal 10 2 2 3 4 3 2" xfId="27282" xr:uid="{00000000-0005-0000-0000-0000776A0000}"/>
    <cellStyle name="Normal 10 2 2 3 4 3 3" xfId="27283" xr:uid="{00000000-0005-0000-0000-0000786A0000}"/>
    <cellStyle name="Normal 10 2 2 3 4 3 4" xfId="27284" xr:uid="{00000000-0005-0000-0000-0000796A0000}"/>
    <cellStyle name="Normal 10 2 2 3 4 4" xfId="27285" xr:uid="{00000000-0005-0000-0000-00007A6A0000}"/>
    <cellStyle name="Normal 10 2 2 3 4 4 2" xfId="27286" xr:uid="{00000000-0005-0000-0000-00007B6A0000}"/>
    <cellStyle name="Normal 10 2 2 3 4 4 3" xfId="27287" xr:uid="{00000000-0005-0000-0000-00007C6A0000}"/>
    <cellStyle name="Normal 10 2 2 3 4 5" xfId="27288" xr:uid="{00000000-0005-0000-0000-00007D6A0000}"/>
    <cellStyle name="Normal 10 2 2 3 4 6" xfId="27289" xr:uid="{00000000-0005-0000-0000-00007E6A0000}"/>
    <cellStyle name="Normal 10 2 2 3 5" xfId="27290" xr:uid="{00000000-0005-0000-0000-00007F6A0000}"/>
    <cellStyle name="Normal 10 2 2 3 5 2" xfId="27291" xr:uid="{00000000-0005-0000-0000-0000806A0000}"/>
    <cellStyle name="Normal 10 2 2 3 5 2 2" xfId="27292" xr:uid="{00000000-0005-0000-0000-0000816A0000}"/>
    <cellStyle name="Normal 10 2 2 3 5 2 3" xfId="27293" xr:uid="{00000000-0005-0000-0000-0000826A0000}"/>
    <cellStyle name="Normal 10 2 2 3 5 2 4" xfId="27294" xr:uid="{00000000-0005-0000-0000-0000836A0000}"/>
    <cellStyle name="Normal 10 2 2 3 5 3" xfId="27295" xr:uid="{00000000-0005-0000-0000-0000846A0000}"/>
    <cellStyle name="Normal 10 2 2 3 5 3 2" xfId="27296" xr:uid="{00000000-0005-0000-0000-0000856A0000}"/>
    <cellStyle name="Normal 10 2 2 3 5 3 3" xfId="27297" xr:uid="{00000000-0005-0000-0000-0000866A0000}"/>
    <cellStyle name="Normal 10 2 2 3 5 4" xfId="27298" xr:uid="{00000000-0005-0000-0000-0000876A0000}"/>
    <cellStyle name="Normal 10 2 2 3 5 5" xfId="27299" xr:uid="{00000000-0005-0000-0000-0000886A0000}"/>
    <cellStyle name="Normal 10 2 2 3 6" xfId="27300" xr:uid="{00000000-0005-0000-0000-0000896A0000}"/>
    <cellStyle name="Normal 10 2 2 3 6 2" xfId="27301" xr:uid="{00000000-0005-0000-0000-00008A6A0000}"/>
    <cellStyle name="Normal 10 2 2 3 6 3" xfId="27302" xr:uid="{00000000-0005-0000-0000-00008B6A0000}"/>
    <cellStyle name="Normal 10 2 2 3 6 4" xfId="27303" xr:uid="{00000000-0005-0000-0000-00008C6A0000}"/>
    <cellStyle name="Normal 10 2 2 3 7" xfId="27304" xr:uid="{00000000-0005-0000-0000-00008D6A0000}"/>
    <cellStyle name="Normal 10 2 2 3 7 2" xfId="27305" xr:uid="{00000000-0005-0000-0000-00008E6A0000}"/>
    <cellStyle name="Normal 10 2 2 3 7 3" xfId="27306" xr:uid="{00000000-0005-0000-0000-00008F6A0000}"/>
    <cellStyle name="Normal 10 2 2 3 8" xfId="27307" xr:uid="{00000000-0005-0000-0000-0000906A0000}"/>
    <cellStyle name="Normal 10 2 2 3 9" xfId="27308" xr:uid="{00000000-0005-0000-0000-0000916A0000}"/>
    <cellStyle name="Normal 10 2 2 4" xfId="27309" xr:uid="{00000000-0005-0000-0000-0000926A0000}"/>
    <cellStyle name="Normal 10 2 2 4 2" xfId="27310" xr:uid="{00000000-0005-0000-0000-0000936A0000}"/>
    <cellStyle name="Normal 10 2 2 4 2 2" xfId="27311" xr:uid="{00000000-0005-0000-0000-0000946A0000}"/>
    <cellStyle name="Normal 10 2 2 4 2 2 2" xfId="27312" xr:uid="{00000000-0005-0000-0000-0000956A0000}"/>
    <cellStyle name="Normal 10 2 2 4 2 2 2 2" xfId="27313" xr:uid="{00000000-0005-0000-0000-0000966A0000}"/>
    <cellStyle name="Normal 10 2 2 4 2 2 2 3" xfId="27314" xr:uid="{00000000-0005-0000-0000-0000976A0000}"/>
    <cellStyle name="Normal 10 2 2 4 2 2 2 4" xfId="27315" xr:uid="{00000000-0005-0000-0000-0000986A0000}"/>
    <cellStyle name="Normal 10 2 2 4 2 2 3" xfId="27316" xr:uid="{00000000-0005-0000-0000-0000996A0000}"/>
    <cellStyle name="Normal 10 2 2 4 2 2 3 2" xfId="27317" xr:uid="{00000000-0005-0000-0000-00009A6A0000}"/>
    <cellStyle name="Normal 10 2 2 4 2 2 3 3" xfId="27318" xr:uid="{00000000-0005-0000-0000-00009B6A0000}"/>
    <cellStyle name="Normal 10 2 2 4 2 2 4" xfId="27319" xr:uid="{00000000-0005-0000-0000-00009C6A0000}"/>
    <cellStyle name="Normal 10 2 2 4 2 2 5" xfId="27320" xr:uid="{00000000-0005-0000-0000-00009D6A0000}"/>
    <cellStyle name="Normal 10 2 2 4 2 3" xfId="27321" xr:uid="{00000000-0005-0000-0000-00009E6A0000}"/>
    <cellStyle name="Normal 10 2 2 4 2 3 2" xfId="27322" xr:uid="{00000000-0005-0000-0000-00009F6A0000}"/>
    <cellStyle name="Normal 10 2 2 4 2 3 3" xfId="27323" xr:uid="{00000000-0005-0000-0000-0000A06A0000}"/>
    <cellStyle name="Normal 10 2 2 4 2 3 4" xfId="27324" xr:uid="{00000000-0005-0000-0000-0000A16A0000}"/>
    <cellStyle name="Normal 10 2 2 4 2 4" xfId="27325" xr:uid="{00000000-0005-0000-0000-0000A26A0000}"/>
    <cellStyle name="Normal 10 2 2 4 2 4 2" xfId="27326" xr:uid="{00000000-0005-0000-0000-0000A36A0000}"/>
    <cellStyle name="Normal 10 2 2 4 2 4 3" xfId="27327" xr:uid="{00000000-0005-0000-0000-0000A46A0000}"/>
    <cellStyle name="Normal 10 2 2 4 2 5" xfId="27328" xr:uid="{00000000-0005-0000-0000-0000A56A0000}"/>
    <cellStyle name="Normal 10 2 2 4 2 6" xfId="27329" xr:uid="{00000000-0005-0000-0000-0000A66A0000}"/>
    <cellStyle name="Normal 10 2 2 4 3" xfId="27330" xr:uid="{00000000-0005-0000-0000-0000A76A0000}"/>
    <cellStyle name="Normal 10 2 2 4 3 2" xfId="27331" xr:uid="{00000000-0005-0000-0000-0000A86A0000}"/>
    <cellStyle name="Normal 10 2 2 4 3 2 2" xfId="27332" xr:uid="{00000000-0005-0000-0000-0000A96A0000}"/>
    <cellStyle name="Normal 10 2 2 4 3 2 3" xfId="27333" xr:uid="{00000000-0005-0000-0000-0000AA6A0000}"/>
    <cellStyle name="Normal 10 2 2 4 3 2 4" xfId="27334" xr:uid="{00000000-0005-0000-0000-0000AB6A0000}"/>
    <cellStyle name="Normal 10 2 2 4 3 3" xfId="27335" xr:uid="{00000000-0005-0000-0000-0000AC6A0000}"/>
    <cellStyle name="Normal 10 2 2 4 3 3 2" xfId="27336" xr:uid="{00000000-0005-0000-0000-0000AD6A0000}"/>
    <cellStyle name="Normal 10 2 2 4 3 3 3" xfId="27337" xr:uid="{00000000-0005-0000-0000-0000AE6A0000}"/>
    <cellStyle name="Normal 10 2 2 4 3 4" xfId="27338" xr:uid="{00000000-0005-0000-0000-0000AF6A0000}"/>
    <cellStyle name="Normal 10 2 2 4 3 5" xfId="27339" xr:uid="{00000000-0005-0000-0000-0000B06A0000}"/>
    <cellStyle name="Normal 10 2 2 4 4" xfId="27340" xr:uid="{00000000-0005-0000-0000-0000B16A0000}"/>
    <cellStyle name="Normal 10 2 2 4 4 2" xfId="27341" xr:uid="{00000000-0005-0000-0000-0000B26A0000}"/>
    <cellStyle name="Normal 10 2 2 4 4 3" xfId="27342" xr:uid="{00000000-0005-0000-0000-0000B36A0000}"/>
    <cellStyle name="Normal 10 2 2 4 4 4" xfId="27343" xr:uid="{00000000-0005-0000-0000-0000B46A0000}"/>
    <cellStyle name="Normal 10 2 2 4 5" xfId="27344" xr:uid="{00000000-0005-0000-0000-0000B56A0000}"/>
    <cellStyle name="Normal 10 2 2 4 5 2" xfId="27345" xr:uid="{00000000-0005-0000-0000-0000B66A0000}"/>
    <cellStyle name="Normal 10 2 2 4 5 3" xfId="27346" xr:uid="{00000000-0005-0000-0000-0000B76A0000}"/>
    <cellStyle name="Normal 10 2 2 4 6" xfId="27347" xr:uid="{00000000-0005-0000-0000-0000B86A0000}"/>
    <cellStyle name="Normal 10 2 2 4 7" xfId="27348" xr:uid="{00000000-0005-0000-0000-0000B96A0000}"/>
    <cellStyle name="Normal 10 2 2 5" xfId="27349" xr:uid="{00000000-0005-0000-0000-0000BA6A0000}"/>
    <cellStyle name="Normal 10 2 2 5 2" xfId="27350" xr:uid="{00000000-0005-0000-0000-0000BB6A0000}"/>
    <cellStyle name="Normal 10 2 2 5 2 2" xfId="27351" xr:uid="{00000000-0005-0000-0000-0000BC6A0000}"/>
    <cellStyle name="Normal 10 2 2 5 2 2 2" xfId="27352" xr:uid="{00000000-0005-0000-0000-0000BD6A0000}"/>
    <cellStyle name="Normal 10 2 2 5 2 2 2 2" xfId="27353" xr:uid="{00000000-0005-0000-0000-0000BE6A0000}"/>
    <cellStyle name="Normal 10 2 2 5 2 2 2 3" xfId="27354" xr:uid="{00000000-0005-0000-0000-0000BF6A0000}"/>
    <cellStyle name="Normal 10 2 2 5 2 2 2 4" xfId="27355" xr:uid="{00000000-0005-0000-0000-0000C06A0000}"/>
    <cellStyle name="Normal 10 2 2 5 2 2 3" xfId="27356" xr:uid="{00000000-0005-0000-0000-0000C16A0000}"/>
    <cellStyle name="Normal 10 2 2 5 2 2 3 2" xfId="27357" xr:uid="{00000000-0005-0000-0000-0000C26A0000}"/>
    <cellStyle name="Normal 10 2 2 5 2 2 3 3" xfId="27358" xr:uid="{00000000-0005-0000-0000-0000C36A0000}"/>
    <cellStyle name="Normal 10 2 2 5 2 2 4" xfId="27359" xr:uid="{00000000-0005-0000-0000-0000C46A0000}"/>
    <cellStyle name="Normal 10 2 2 5 2 2 5" xfId="27360" xr:uid="{00000000-0005-0000-0000-0000C56A0000}"/>
    <cellStyle name="Normal 10 2 2 5 2 3" xfId="27361" xr:uid="{00000000-0005-0000-0000-0000C66A0000}"/>
    <cellStyle name="Normal 10 2 2 5 2 3 2" xfId="27362" xr:uid="{00000000-0005-0000-0000-0000C76A0000}"/>
    <cellStyle name="Normal 10 2 2 5 2 3 3" xfId="27363" xr:uid="{00000000-0005-0000-0000-0000C86A0000}"/>
    <cellStyle name="Normal 10 2 2 5 2 3 4" xfId="27364" xr:uid="{00000000-0005-0000-0000-0000C96A0000}"/>
    <cellStyle name="Normal 10 2 2 5 2 4" xfId="27365" xr:uid="{00000000-0005-0000-0000-0000CA6A0000}"/>
    <cellStyle name="Normal 10 2 2 5 2 4 2" xfId="27366" xr:uid="{00000000-0005-0000-0000-0000CB6A0000}"/>
    <cellStyle name="Normal 10 2 2 5 2 4 3" xfId="27367" xr:uid="{00000000-0005-0000-0000-0000CC6A0000}"/>
    <cellStyle name="Normal 10 2 2 5 2 5" xfId="27368" xr:uid="{00000000-0005-0000-0000-0000CD6A0000}"/>
    <cellStyle name="Normal 10 2 2 5 2 6" xfId="27369" xr:uid="{00000000-0005-0000-0000-0000CE6A0000}"/>
    <cellStyle name="Normal 10 2 2 5 3" xfId="27370" xr:uid="{00000000-0005-0000-0000-0000CF6A0000}"/>
    <cellStyle name="Normal 10 2 2 5 3 2" xfId="27371" xr:uid="{00000000-0005-0000-0000-0000D06A0000}"/>
    <cellStyle name="Normal 10 2 2 5 3 2 2" xfId="27372" xr:uid="{00000000-0005-0000-0000-0000D16A0000}"/>
    <cellStyle name="Normal 10 2 2 5 3 2 3" xfId="27373" xr:uid="{00000000-0005-0000-0000-0000D26A0000}"/>
    <cellStyle name="Normal 10 2 2 5 3 2 4" xfId="27374" xr:uid="{00000000-0005-0000-0000-0000D36A0000}"/>
    <cellStyle name="Normal 10 2 2 5 3 3" xfId="27375" xr:uid="{00000000-0005-0000-0000-0000D46A0000}"/>
    <cellStyle name="Normal 10 2 2 5 3 3 2" xfId="27376" xr:uid="{00000000-0005-0000-0000-0000D56A0000}"/>
    <cellStyle name="Normal 10 2 2 5 3 3 3" xfId="27377" xr:uid="{00000000-0005-0000-0000-0000D66A0000}"/>
    <cellStyle name="Normal 10 2 2 5 3 4" xfId="27378" xr:uid="{00000000-0005-0000-0000-0000D76A0000}"/>
    <cellStyle name="Normal 10 2 2 5 3 5" xfId="27379" xr:uid="{00000000-0005-0000-0000-0000D86A0000}"/>
    <cellStyle name="Normal 10 2 2 5 4" xfId="27380" xr:uid="{00000000-0005-0000-0000-0000D96A0000}"/>
    <cellStyle name="Normal 10 2 2 5 4 2" xfId="27381" xr:uid="{00000000-0005-0000-0000-0000DA6A0000}"/>
    <cellStyle name="Normal 10 2 2 5 4 3" xfId="27382" xr:uid="{00000000-0005-0000-0000-0000DB6A0000}"/>
    <cellStyle name="Normal 10 2 2 5 4 4" xfId="27383" xr:uid="{00000000-0005-0000-0000-0000DC6A0000}"/>
    <cellStyle name="Normal 10 2 2 5 5" xfId="27384" xr:uid="{00000000-0005-0000-0000-0000DD6A0000}"/>
    <cellStyle name="Normal 10 2 2 5 5 2" xfId="27385" xr:uid="{00000000-0005-0000-0000-0000DE6A0000}"/>
    <cellStyle name="Normal 10 2 2 5 5 3" xfId="27386" xr:uid="{00000000-0005-0000-0000-0000DF6A0000}"/>
    <cellStyle name="Normal 10 2 2 5 6" xfId="27387" xr:uid="{00000000-0005-0000-0000-0000E06A0000}"/>
    <cellStyle name="Normal 10 2 2 5 7" xfId="27388" xr:uid="{00000000-0005-0000-0000-0000E16A0000}"/>
    <cellStyle name="Normal 10 2 2 6" xfId="27389" xr:uid="{00000000-0005-0000-0000-0000E26A0000}"/>
    <cellStyle name="Normal 10 2 2 6 2" xfId="27390" xr:uid="{00000000-0005-0000-0000-0000E36A0000}"/>
    <cellStyle name="Normal 10 2 2 6 2 2" xfId="27391" xr:uid="{00000000-0005-0000-0000-0000E46A0000}"/>
    <cellStyle name="Normal 10 2 2 6 2 2 2" xfId="27392" xr:uid="{00000000-0005-0000-0000-0000E56A0000}"/>
    <cellStyle name="Normal 10 2 2 6 2 2 3" xfId="27393" xr:uid="{00000000-0005-0000-0000-0000E66A0000}"/>
    <cellStyle name="Normal 10 2 2 6 2 2 4" xfId="27394" xr:uid="{00000000-0005-0000-0000-0000E76A0000}"/>
    <cellStyle name="Normal 10 2 2 6 2 3" xfId="27395" xr:uid="{00000000-0005-0000-0000-0000E86A0000}"/>
    <cellStyle name="Normal 10 2 2 6 2 3 2" xfId="27396" xr:uid="{00000000-0005-0000-0000-0000E96A0000}"/>
    <cellStyle name="Normal 10 2 2 6 2 3 3" xfId="27397" xr:uid="{00000000-0005-0000-0000-0000EA6A0000}"/>
    <cellStyle name="Normal 10 2 2 6 2 4" xfId="27398" xr:uid="{00000000-0005-0000-0000-0000EB6A0000}"/>
    <cellStyle name="Normal 10 2 2 6 2 5" xfId="27399" xr:uid="{00000000-0005-0000-0000-0000EC6A0000}"/>
    <cellStyle name="Normal 10 2 2 6 3" xfId="27400" xr:uid="{00000000-0005-0000-0000-0000ED6A0000}"/>
    <cellStyle name="Normal 10 2 2 6 3 2" xfId="27401" xr:uid="{00000000-0005-0000-0000-0000EE6A0000}"/>
    <cellStyle name="Normal 10 2 2 6 3 3" xfId="27402" xr:uid="{00000000-0005-0000-0000-0000EF6A0000}"/>
    <cellStyle name="Normal 10 2 2 6 3 4" xfId="27403" xr:uid="{00000000-0005-0000-0000-0000F06A0000}"/>
    <cellStyle name="Normal 10 2 2 6 4" xfId="27404" xr:uid="{00000000-0005-0000-0000-0000F16A0000}"/>
    <cellStyle name="Normal 10 2 2 6 4 2" xfId="27405" xr:uid="{00000000-0005-0000-0000-0000F26A0000}"/>
    <cellStyle name="Normal 10 2 2 6 4 3" xfId="27406" xr:uid="{00000000-0005-0000-0000-0000F36A0000}"/>
    <cellStyle name="Normal 10 2 2 6 5" xfId="27407" xr:uid="{00000000-0005-0000-0000-0000F46A0000}"/>
    <cellStyle name="Normal 10 2 2 6 6" xfId="27408" xr:uid="{00000000-0005-0000-0000-0000F56A0000}"/>
    <cellStyle name="Normal 10 2 2 7" xfId="27409" xr:uid="{00000000-0005-0000-0000-0000F66A0000}"/>
    <cellStyle name="Normal 10 2 2 7 2" xfId="27410" xr:uid="{00000000-0005-0000-0000-0000F76A0000}"/>
    <cellStyle name="Normal 10 2 2 7 2 2" xfId="27411" xr:uid="{00000000-0005-0000-0000-0000F86A0000}"/>
    <cellStyle name="Normal 10 2 2 7 2 3" xfId="27412" xr:uid="{00000000-0005-0000-0000-0000F96A0000}"/>
    <cellStyle name="Normal 10 2 2 7 2 4" xfId="27413" xr:uid="{00000000-0005-0000-0000-0000FA6A0000}"/>
    <cellStyle name="Normal 10 2 2 7 3" xfId="27414" xr:uid="{00000000-0005-0000-0000-0000FB6A0000}"/>
    <cellStyle name="Normal 10 2 2 7 3 2" xfId="27415" xr:uid="{00000000-0005-0000-0000-0000FC6A0000}"/>
    <cellStyle name="Normal 10 2 2 7 3 3" xfId="27416" xr:uid="{00000000-0005-0000-0000-0000FD6A0000}"/>
    <cellStyle name="Normal 10 2 2 7 4" xfId="27417" xr:uid="{00000000-0005-0000-0000-0000FE6A0000}"/>
    <cellStyle name="Normal 10 2 2 7 5" xfId="27418" xr:uid="{00000000-0005-0000-0000-0000FF6A0000}"/>
    <cellStyle name="Normal 10 2 2 8" xfId="27419" xr:uid="{00000000-0005-0000-0000-0000006B0000}"/>
    <cellStyle name="Normal 10 2 2 8 2" xfId="27420" xr:uid="{00000000-0005-0000-0000-0000016B0000}"/>
    <cellStyle name="Normal 10 2 2 8 3" xfId="27421" xr:uid="{00000000-0005-0000-0000-0000026B0000}"/>
    <cellStyle name="Normal 10 2 2 8 4" xfId="27422" xr:uid="{00000000-0005-0000-0000-0000036B0000}"/>
    <cellStyle name="Normal 10 2 2 9" xfId="27423" xr:uid="{00000000-0005-0000-0000-0000046B0000}"/>
    <cellStyle name="Normal 10 2 2 9 2" xfId="27424" xr:uid="{00000000-0005-0000-0000-0000056B0000}"/>
    <cellStyle name="Normal 10 2 2 9 3" xfId="27425" xr:uid="{00000000-0005-0000-0000-0000066B0000}"/>
    <cellStyle name="Normal 10 2 3" xfId="27426" xr:uid="{00000000-0005-0000-0000-0000076B0000}"/>
    <cellStyle name="Normal 10 2 3 10" xfId="27427" xr:uid="{00000000-0005-0000-0000-0000086B0000}"/>
    <cellStyle name="Normal 10 2 3 2" xfId="27428" xr:uid="{00000000-0005-0000-0000-0000096B0000}"/>
    <cellStyle name="Normal 10 2 3 2 2" xfId="27429" xr:uid="{00000000-0005-0000-0000-00000A6B0000}"/>
    <cellStyle name="Normal 10 2 3 2 2 2" xfId="27430" xr:uid="{00000000-0005-0000-0000-00000B6B0000}"/>
    <cellStyle name="Normal 10 2 3 2 2 2 2" xfId="27431" xr:uid="{00000000-0005-0000-0000-00000C6B0000}"/>
    <cellStyle name="Normal 10 2 3 2 2 2 2 2" xfId="27432" xr:uid="{00000000-0005-0000-0000-00000D6B0000}"/>
    <cellStyle name="Normal 10 2 3 2 2 2 2 2 2" xfId="27433" xr:uid="{00000000-0005-0000-0000-00000E6B0000}"/>
    <cellStyle name="Normal 10 2 3 2 2 2 2 2 3" xfId="27434" xr:uid="{00000000-0005-0000-0000-00000F6B0000}"/>
    <cellStyle name="Normal 10 2 3 2 2 2 2 2 4" xfId="27435" xr:uid="{00000000-0005-0000-0000-0000106B0000}"/>
    <cellStyle name="Normal 10 2 3 2 2 2 2 3" xfId="27436" xr:uid="{00000000-0005-0000-0000-0000116B0000}"/>
    <cellStyle name="Normal 10 2 3 2 2 2 2 3 2" xfId="27437" xr:uid="{00000000-0005-0000-0000-0000126B0000}"/>
    <cellStyle name="Normal 10 2 3 2 2 2 2 3 3" xfId="27438" xr:uid="{00000000-0005-0000-0000-0000136B0000}"/>
    <cellStyle name="Normal 10 2 3 2 2 2 2 4" xfId="27439" xr:uid="{00000000-0005-0000-0000-0000146B0000}"/>
    <cellStyle name="Normal 10 2 3 2 2 2 2 5" xfId="27440" xr:uid="{00000000-0005-0000-0000-0000156B0000}"/>
    <cellStyle name="Normal 10 2 3 2 2 2 3" xfId="27441" xr:uid="{00000000-0005-0000-0000-0000166B0000}"/>
    <cellStyle name="Normal 10 2 3 2 2 2 3 2" xfId="27442" xr:uid="{00000000-0005-0000-0000-0000176B0000}"/>
    <cellStyle name="Normal 10 2 3 2 2 2 3 3" xfId="27443" xr:uid="{00000000-0005-0000-0000-0000186B0000}"/>
    <cellStyle name="Normal 10 2 3 2 2 2 3 4" xfId="27444" xr:uid="{00000000-0005-0000-0000-0000196B0000}"/>
    <cellStyle name="Normal 10 2 3 2 2 2 4" xfId="27445" xr:uid="{00000000-0005-0000-0000-00001A6B0000}"/>
    <cellStyle name="Normal 10 2 3 2 2 2 4 2" xfId="27446" xr:uid="{00000000-0005-0000-0000-00001B6B0000}"/>
    <cellStyle name="Normal 10 2 3 2 2 2 4 3" xfId="27447" xr:uid="{00000000-0005-0000-0000-00001C6B0000}"/>
    <cellStyle name="Normal 10 2 3 2 2 2 5" xfId="27448" xr:uid="{00000000-0005-0000-0000-00001D6B0000}"/>
    <cellStyle name="Normal 10 2 3 2 2 2 6" xfId="27449" xr:uid="{00000000-0005-0000-0000-00001E6B0000}"/>
    <cellStyle name="Normal 10 2 3 2 2 3" xfId="27450" xr:uid="{00000000-0005-0000-0000-00001F6B0000}"/>
    <cellStyle name="Normal 10 2 3 2 2 3 2" xfId="27451" xr:uid="{00000000-0005-0000-0000-0000206B0000}"/>
    <cellStyle name="Normal 10 2 3 2 2 3 2 2" xfId="27452" xr:uid="{00000000-0005-0000-0000-0000216B0000}"/>
    <cellStyle name="Normal 10 2 3 2 2 3 2 3" xfId="27453" xr:uid="{00000000-0005-0000-0000-0000226B0000}"/>
    <cellStyle name="Normal 10 2 3 2 2 3 2 4" xfId="27454" xr:uid="{00000000-0005-0000-0000-0000236B0000}"/>
    <cellStyle name="Normal 10 2 3 2 2 3 3" xfId="27455" xr:uid="{00000000-0005-0000-0000-0000246B0000}"/>
    <cellStyle name="Normal 10 2 3 2 2 3 3 2" xfId="27456" xr:uid="{00000000-0005-0000-0000-0000256B0000}"/>
    <cellStyle name="Normal 10 2 3 2 2 3 3 3" xfId="27457" xr:uid="{00000000-0005-0000-0000-0000266B0000}"/>
    <cellStyle name="Normal 10 2 3 2 2 3 4" xfId="27458" xr:uid="{00000000-0005-0000-0000-0000276B0000}"/>
    <cellStyle name="Normal 10 2 3 2 2 3 5" xfId="27459" xr:uid="{00000000-0005-0000-0000-0000286B0000}"/>
    <cellStyle name="Normal 10 2 3 2 2 4" xfId="27460" xr:uid="{00000000-0005-0000-0000-0000296B0000}"/>
    <cellStyle name="Normal 10 2 3 2 2 4 2" xfId="27461" xr:uid="{00000000-0005-0000-0000-00002A6B0000}"/>
    <cellStyle name="Normal 10 2 3 2 2 4 3" xfId="27462" xr:uid="{00000000-0005-0000-0000-00002B6B0000}"/>
    <cellStyle name="Normal 10 2 3 2 2 4 4" xfId="27463" xr:uid="{00000000-0005-0000-0000-00002C6B0000}"/>
    <cellStyle name="Normal 10 2 3 2 2 5" xfId="27464" xr:uid="{00000000-0005-0000-0000-00002D6B0000}"/>
    <cellStyle name="Normal 10 2 3 2 2 5 2" xfId="27465" xr:uid="{00000000-0005-0000-0000-00002E6B0000}"/>
    <cellStyle name="Normal 10 2 3 2 2 5 3" xfId="27466" xr:uid="{00000000-0005-0000-0000-00002F6B0000}"/>
    <cellStyle name="Normal 10 2 3 2 2 6" xfId="27467" xr:uid="{00000000-0005-0000-0000-0000306B0000}"/>
    <cellStyle name="Normal 10 2 3 2 2 7" xfId="27468" xr:uid="{00000000-0005-0000-0000-0000316B0000}"/>
    <cellStyle name="Normal 10 2 3 2 3" xfId="27469" xr:uid="{00000000-0005-0000-0000-0000326B0000}"/>
    <cellStyle name="Normal 10 2 3 2 3 2" xfId="27470" xr:uid="{00000000-0005-0000-0000-0000336B0000}"/>
    <cellStyle name="Normal 10 2 3 2 3 2 2" xfId="27471" xr:uid="{00000000-0005-0000-0000-0000346B0000}"/>
    <cellStyle name="Normal 10 2 3 2 3 2 2 2" xfId="27472" xr:uid="{00000000-0005-0000-0000-0000356B0000}"/>
    <cellStyle name="Normal 10 2 3 2 3 2 2 2 2" xfId="27473" xr:uid="{00000000-0005-0000-0000-0000366B0000}"/>
    <cellStyle name="Normal 10 2 3 2 3 2 2 2 3" xfId="27474" xr:uid="{00000000-0005-0000-0000-0000376B0000}"/>
    <cellStyle name="Normal 10 2 3 2 3 2 2 2 4" xfId="27475" xr:uid="{00000000-0005-0000-0000-0000386B0000}"/>
    <cellStyle name="Normal 10 2 3 2 3 2 2 3" xfId="27476" xr:uid="{00000000-0005-0000-0000-0000396B0000}"/>
    <cellStyle name="Normal 10 2 3 2 3 2 2 3 2" xfId="27477" xr:uid="{00000000-0005-0000-0000-00003A6B0000}"/>
    <cellStyle name="Normal 10 2 3 2 3 2 2 3 3" xfId="27478" xr:uid="{00000000-0005-0000-0000-00003B6B0000}"/>
    <cellStyle name="Normal 10 2 3 2 3 2 2 4" xfId="27479" xr:uid="{00000000-0005-0000-0000-00003C6B0000}"/>
    <cellStyle name="Normal 10 2 3 2 3 2 2 5" xfId="27480" xr:uid="{00000000-0005-0000-0000-00003D6B0000}"/>
    <cellStyle name="Normal 10 2 3 2 3 2 3" xfId="27481" xr:uid="{00000000-0005-0000-0000-00003E6B0000}"/>
    <cellStyle name="Normal 10 2 3 2 3 2 3 2" xfId="27482" xr:uid="{00000000-0005-0000-0000-00003F6B0000}"/>
    <cellStyle name="Normal 10 2 3 2 3 2 3 3" xfId="27483" xr:uid="{00000000-0005-0000-0000-0000406B0000}"/>
    <cellStyle name="Normal 10 2 3 2 3 2 3 4" xfId="27484" xr:uid="{00000000-0005-0000-0000-0000416B0000}"/>
    <cellStyle name="Normal 10 2 3 2 3 2 4" xfId="27485" xr:uid="{00000000-0005-0000-0000-0000426B0000}"/>
    <cellStyle name="Normal 10 2 3 2 3 2 4 2" xfId="27486" xr:uid="{00000000-0005-0000-0000-0000436B0000}"/>
    <cellStyle name="Normal 10 2 3 2 3 2 4 3" xfId="27487" xr:uid="{00000000-0005-0000-0000-0000446B0000}"/>
    <cellStyle name="Normal 10 2 3 2 3 2 5" xfId="27488" xr:uid="{00000000-0005-0000-0000-0000456B0000}"/>
    <cellStyle name="Normal 10 2 3 2 3 2 6" xfId="27489" xr:uid="{00000000-0005-0000-0000-0000466B0000}"/>
    <cellStyle name="Normal 10 2 3 2 3 3" xfId="27490" xr:uid="{00000000-0005-0000-0000-0000476B0000}"/>
    <cellStyle name="Normal 10 2 3 2 3 3 2" xfId="27491" xr:uid="{00000000-0005-0000-0000-0000486B0000}"/>
    <cellStyle name="Normal 10 2 3 2 3 3 2 2" xfId="27492" xr:uid="{00000000-0005-0000-0000-0000496B0000}"/>
    <cellStyle name="Normal 10 2 3 2 3 3 2 3" xfId="27493" xr:uid="{00000000-0005-0000-0000-00004A6B0000}"/>
    <cellStyle name="Normal 10 2 3 2 3 3 2 4" xfId="27494" xr:uid="{00000000-0005-0000-0000-00004B6B0000}"/>
    <cellStyle name="Normal 10 2 3 2 3 3 3" xfId="27495" xr:uid="{00000000-0005-0000-0000-00004C6B0000}"/>
    <cellStyle name="Normal 10 2 3 2 3 3 3 2" xfId="27496" xr:uid="{00000000-0005-0000-0000-00004D6B0000}"/>
    <cellStyle name="Normal 10 2 3 2 3 3 3 3" xfId="27497" xr:uid="{00000000-0005-0000-0000-00004E6B0000}"/>
    <cellStyle name="Normal 10 2 3 2 3 3 4" xfId="27498" xr:uid="{00000000-0005-0000-0000-00004F6B0000}"/>
    <cellStyle name="Normal 10 2 3 2 3 3 5" xfId="27499" xr:uid="{00000000-0005-0000-0000-0000506B0000}"/>
    <cellStyle name="Normal 10 2 3 2 3 4" xfId="27500" xr:uid="{00000000-0005-0000-0000-0000516B0000}"/>
    <cellStyle name="Normal 10 2 3 2 3 4 2" xfId="27501" xr:uid="{00000000-0005-0000-0000-0000526B0000}"/>
    <cellStyle name="Normal 10 2 3 2 3 4 3" xfId="27502" xr:uid="{00000000-0005-0000-0000-0000536B0000}"/>
    <cellStyle name="Normal 10 2 3 2 3 4 4" xfId="27503" xr:uid="{00000000-0005-0000-0000-0000546B0000}"/>
    <cellStyle name="Normal 10 2 3 2 3 5" xfId="27504" xr:uid="{00000000-0005-0000-0000-0000556B0000}"/>
    <cellStyle name="Normal 10 2 3 2 3 5 2" xfId="27505" xr:uid="{00000000-0005-0000-0000-0000566B0000}"/>
    <cellStyle name="Normal 10 2 3 2 3 5 3" xfId="27506" xr:uid="{00000000-0005-0000-0000-0000576B0000}"/>
    <cellStyle name="Normal 10 2 3 2 3 6" xfId="27507" xr:uid="{00000000-0005-0000-0000-0000586B0000}"/>
    <cellStyle name="Normal 10 2 3 2 3 7" xfId="27508" xr:uid="{00000000-0005-0000-0000-0000596B0000}"/>
    <cellStyle name="Normal 10 2 3 2 4" xfId="27509" xr:uid="{00000000-0005-0000-0000-00005A6B0000}"/>
    <cellStyle name="Normal 10 2 3 2 4 2" xfId="27510" xr:uid="{00000000-0005-0000-0000-00005B6B0000}"/>
    <cellStyle name="Normal 10 2 3 2 4 2 2" xfId="27511" xr:uid="{00000000-0005-0000-0000-00005C6B0000}"/>
    <cellStyle name="Normal 10 2 3 2 4 2 2 2" xfId="27512" xr:uid="{00000000-0005-0000-0000-00005D6B0000}"/>
    <cellStyle name="Normal 10 2 3 2 4 2 2 3" xfId="27513" xr:uid="{00000000-0005-0000-0000-00005E6B0000}"/>
    <cellStyle name="Normal 10 2 3 2 4 2 2 4" xfId="27514" xr:uid="{00000000-0005-0000-0000-00005F6B0000}"/>
    <cellStyle name="Normal 10 2 3 2 4 2 3" xfId="27515" xr:uid="{00000000-0005-0000-0000-0000606B0000}"/>
    <cellStyle name="Normal 10 2 3 2 4 2 3 2" xfId="27516" xr:uid="{00000000-0005-0000-0000-0000616B0000}"/>
    <cellStyle name="Normal 10 2 3 2 4 2 3 3" xfId="27517" xr:uid="{00000000-0005-0000-0000-0000626B0000}"/>
    <cellStyle name="Normal 10 2 3 2 4 2 4" xfId="27518" xr:uid="{00000000-0005-0000-0000-0000636B0000}"/>
    <cellStyle name="Normal 10 2 3 2 4 2 5" xfId="27519" xr:uid="{00000000-0005-0000-0000-0000646B0000}"/>
    <cellStyle name="Normal 10 2 3 2 4 3" xfId="27520" xr:uid="{00000000-0005-0000-0000-0000656B0000}"/>
    <cellStyle name="Normal 10 2 3 2 4 3 2" xfId="27521" xr:uid="{00000000-0005-0000-0000-0000666B0000}"/>
    <cellStyle name="Normal 10 2 3 2 4 3 3" xfId="27522" xr:uid="{00000000-0005-0000-0000-0000676B0000}"/>
    <cellStyle name="Normal 10 2 3 2 4 3 4" xfId="27523" xr:uid="{00000000-0005-0000-0000-0000686B0000}"/>
    <cellStyle name="Normal 10 2 3 2 4 4" xfId="27524" xr:uid="{00000000-0005-0000-0000-0000696B0000}"/>
    <cellStyle name="Normal 10 2 3 2 4 4 2" xfId="27525" xr:uid="{00000000-0005-0000-0000-00006A6B0000}"/>
    <cellStyle name="Normal 10 2 3 2 4 4 3" xfId="27526" xr:uid="{00000000-0005-0000-0000-00006B6B0000}"/>
    <cellStyle name="Normal 10 2 3 2 4 5" xfId="27527" xr:uid="{00000000-0005-0000-0000-00006C6B0000}"/>
    <cellStyle name="Normal 10 2 3 2 4 6" xfId="27528" xr:uid="{00000000-0005-0000-0000-00006D6B0000}"/>
    <cellStyle name="Normal 10 2 3 2 5" xfId="27529" xr:uid="{00000000-0005-0000-0000-00006E6B0000}"/>
    <cellStyle name="Normal 10 2 3 2 5 2" xfId="27530" xr:uid="{00000000-0005-0000-0000-00006F6B0000}"/>
    <cellStyle name="Normal 10 2 3 2 5 2 2" xfId="27531" xr:uid="{00000000-0005-0000-0000-0000706B0000}"/>
    <cellStyle name="Normal 10 2 3 2 5 2 3" xfId="27532" xr:uid="{00000000-0005-0000-0000-0000716B0000}"/>
    <cellStyle name="Normal 10 2 3 2 5 2 4" xfId="27533" xr:uid="{00000000-0005-0000-0000-0000726B0000}"/>
    <cellStyle name="Normal 10 2 3 2 5 3" xfId="27534" xr:uid="{00000000-0005-0000-0000-0000736B0000}"/>
    <cellStyle name="Normal 10 2 3 2 5 3 2" xfId="27535" xr:uid="{00000000-0005-0000-0000-0000746B0000}"/>
    <cellStyle name="Normal 10 2 3 2 5 3 3" xfId="27536" xr:uid="{00000000-0005-0000-0000-0000756B0000}"/>
    <cellStyle name="Normal 10 2 3 2 5 4" xfId="27537" xr:uid="{00000000-0005-0000-0000-0000766B0000}"/>
    <cellStyle name="Normal 10 2 3 2 5 5" xfId="27538" xr:uid="{00000000-0005-0000-0000-0000776B0000}"/>
    <cellStyle name="Normal 10 2 3 2 6" xfId="27539" xr:uid="{00000000-0005-0000-0000-0000786B0000}"/>
    <cellStyle name="Normal 10 2 3 2 6 2" xfId="27540" xr:uid="{00000000-0005-0000-0000-0000796B0000}"/>
    <cellStyle name="Normal 10 2 3 2 6 3" xfId="27541" xr:uid="{00000000-0005-0000-0000-00007A6B0000}"/>
    <cellStyle name="Normal 10 2 3 2 6 4" xfId="27542" xr:uid="{00000000-0005-0000-0000-00007B6B0000}"/>
    <cellStyle name="Normal 10 2 3 2 7" xfId="27543" xr:uid="{00000000-0005-0000-0000-00007C6B0000}"/>
    <cellStyle name="Normal 10 2 3 2 7 2" xfId="27544" xr:uid="{00000000-0005-0000-0000-00007D6B0000}"/>
    <cellStyle name="Normal 10 2 3 2 7 3" xfId="27545" xr:uid="{00000000-0005-0000-0000-00007E6B0000}"/>
    <cellStyle name="Normal 10 2 3 2 8" xfId="27546" xr:uid="{00000000-0005-0000-0000-00007F6B0000}"/>
    <cellStyle name="Normal 10 2 3 2 9" xfId="27547" xr:uid="{00000000-0005-0000-0000-0000806B0000}"/>
    <cellStyle name="Normal 10 2 3 3" xfId="27548" xr:uid="{00000000-0005-0000-0000-0000816B0000}"/>
    <cellStyle name="Normal 10 2 3 3 2" xfId="27549" xr:uid="{00000000-0005-0000-0000-0000826B0000}"/>
    <cellStyle name="Normal 10 2 3 3 2 2" xfId="27550" xr:uid="{00000000-0005-0000-0000-0000836B0000}"/>
    <cellStyle name="Normal 10 2 3 3 2 2 2" xfId="27551" xr:uid="{00000000-0005-0000-0000-0000846B0000}"/>
    <cellStyle name="Normal 10 2 3 3 2 2 2 2" xfId="27552" xr:uid="{00000000-0005-0000-0000-0000856B0000}"/>
    <cellStyle name="Normal 10 2 3 3 2 2 2 3" xfId="27553" xr:uid="{00000000-0005-0000-0000-0000866B0000}"/>
    <cellStyle name="Normal 10 2 3 3 2 2 2 4" xfId="27554" xr:uid="{00000000-0005-0000-0000-0000876B0000}"/>
    <cellStyle name="Normal 10 2 3 3 2 2 3" xfId="27555" xr:uid="{00000000-0005-0000-0000-0000886B0000}"/>
    <cellStyle name="Normal 10 2 3 3 2 2 3 2" xfId="27556" xr:uid="{00000000-0005-0000-0000-0000896B0000}"/>
    <cellStyle name="Normal 10 2 3 3 2 2 3 3" xfId="27557" xr:uid="{00000000-0005-0000-0000-00008A6B0000}"/>
    <cellStyle name="Normal 10 2 3 3 2 2 4" xfId="27558" xr:uid="{00000000-0005-0000-0000-00008B6B0000}"/>
    <cellStyle name="Normal 10 2 3 3 2 2 5" xfId="27559" xr:uid="{00000000-0005-0000-0000-00008C6B0000}"/>
    <cellStyle name="Normal 10 2 3 3 2 3" xfId="27560" xr:uid="{00000000-0005-0000-0000-00008D6B0000}"/>
    <cellStyle name="Normal 10 2 3 3 2 3 2" xfId="27561" xr:uid="{00000000-0005-0000-0000-00008E6B0000}"/>
    <cellStyle name="Normal 10 2 3 3 2 3 3" xfId="27562" xr:uid="{00000000-0005-0000-0000-00008F6B0000}"/>
    <cellStyle name="Normal 10 2 3 3 2 3 4" xfId="27563" xr:uid="{00000000-0005-0000-0000-0000906B0000}"/>
    <cellStyle name="Normal 10 2 3 3 2 4" xfId="27564" xr:uid="{00000000-0005-0000-0000-0000916B0000}"/>
    <cellStyle name="Normal 10 2 3 3 2 4 2" xfId="27565" xr:uid="{00000000-0005-0000-0000-0000926B0000}"/>
    <cellStyle name="Normal 10 2 3 3 2 4 3" xfId="27566" xr:uid="{00000000-0005-0000-0000-0000936B0000}"/>
    <cellStyle name="Normal 10 2 3 3 2 5" xfId="27567" xr:uid="{00000000-0005-0000-0000-0000946B0000}"/>
    <cellStyle name="Normal 10 2 3 3 2 6" xfId="27568" xr:uid="{00000000-0005-0000-0000-0000956B0000}"/>
    <cellStyle name="Normal 10 2 3 3 3" xfId="27569" xr:uid="{00000000-0005-0000-0000-0000966B0000}"/>
    <cellStyle name="Normal 10 2 3 3 3 2" xfId="27570" xr:uid="{00000000-0005-0000-0000-0000976B0000}"/>
    <cellStyle name="Normal 10 2 3 3 3 2 2" xfId="27571" xr:uid="{00000000-0005-0000-0000-0000986B0000}"/>
    <cellStyle name="Normal 10 2 3 3 3 2 3" xfId="27572" xr:uid="{00000000-0005-0000-0000-0000996B0000}"/>
    <cellStyle name="Normal 10 2 3 3 3 2 4" xfId="27573" xr:uid="{00000000-0005-0000-0000-00009A6B0000}"/>
    <cellStyle name="Normal 10 2 3 3 3 3" xfId="27574" xr:uid="{00000000-0005-0000-0000-00009B6B0000}"/>
    <cellStyle name="Normal 10 2 3 3 3 3 2" xfId="27575" xr:uid="{00000000-0005-0000-0000-00009C6B0000}"/>
    <cellStyle name="Normal 10 2 3 3 3 3 3" xfId="27576" xr:uid="{00000000-0005-0000-0000-00009D6B0000}"/>
    <cellStyle name="Normal 10 2 3 3 3 4" xfId="27577" xr:uid="{00000000-0005-0000-0000-00009E6B0000}"/>
    <cellStyle name="Normal 10 2 3 3 3 5" xfId="27578" xr:uid="{00000000-0005-0000-0000-00009F6B0000}"/>
    <cellStyle name="Normal 10 2 3 3 4" xfId="27579" xr:uid="{00000000-0005-0000-0000-0000A06B0000}"/>
    <cellStyle name="Normal 10 2 3 3 4 2" xfId="27580" xr:uid="{00000000-0005-0000-0000-0000A16B0000}"/>
    <cellStyle name="Normal 10 2 3 3 4 3" xfId="27581" xr:uid="{00000000-0005-0000-0000-0000A26B0000}"/>
    <cellStyle name="Normal 10 2 3 3 4 4" xfId="27582" xr:uid="{00000000-0005-0000-0000-0000A36B0000}"/>
    <cellStyle name="Normal 10 2 3 3 5" xfId="27583" xr:uid="{00000000-0005-0000-0000-0000A46B0000}"/>
    <cellStyle name="Normal 10 2 3 3 5 2" xfId="27584" xr:uid="{00000000-0005-0000-0000-0000A56B0000}"/>
    <cellStyle name="Normal 10 2 3 3 5 3" xfId="27585" xr:uid="{00000000-0005-0000-0000-0000A66B0000}"/>
    <cellStyle name="Normal 10 2 3 3 6" xfId="27586" xr:uid="{00000000-0005-0000-0000-0000A76B0000}"/>
    <cellStyle name="Normal 10 2 3 3 7" xfId="27587" xr:uid="{00000000-0005-0000-0000-0000A86B0000}"/>
    <cellStyle name="Normal 10 2 3 4" xfId="27588" xr:uid="{00000000-0005-0000-0000-0000A96B0000}"/>
    <cellStyle name="Normal 10 2 3 4 2" xfId="27589" xr:uid="{00000000-0005-0000-0000-0000AA6B0000}"/>
    <cellStyle name="Normal 10 2 3 4 2 2" xfId="27590" xr:uid="{00000000-0005-0000-0000-0000AB6B0000}"/>
    <cellStyle name="Normal 10 2 3 4 2 2 2" xfId="27591" xr:uid="{00000000-0005-0000-0000-0000AC6B0000}"/>
    <cellStyle name="Normal 10 2 3 4 2 2 2 2" xfId="27592" xr:uid="{00000000-0005-0000-0000-0000AD6B0000}"/>
    <cellStyle name="Normal 10 2 3 4 2 2 2 3" xfId="27593" xr:uid="{00000000-0005-0000-0000-0000AE6B0000}"/>
    <cellStyle name="Normal 10 2 3 4 2 2 2 4" xfId="27594" xr:uid="{00000000-0005-0000-0000-0000AF6B0000}"/>
    <cellStyle name="Normal 10 2 3 4 2 2 3" xfId="27595" xr:uid="{00000000-0005-0000-0000-0000B06B0000}"/>
    <cellStyle name="Normal 10 2 3 4 2 2 3 2" xfId="27596" xr:uid="{00000000-0005-0000-0000-0000B16B0000}"/>
    <cellStyle name="Normal 10 2 3 4 2 2 3 3" xfId="27597" xr:uid="{00000000-0005-0000-0000-0000B26B0000}"/>
    <cellStyle name="Normal 10 2 3 4 2 2 4" xfId="27598" xr:uid="{00000000-0005-0000-0000-0000B36B0000}"/>
    <cellStyle name="Normal 10 2 3 4 2 2 5" xfId="27599" xr:uid="{00000000-0005-0000-0000-0000B46B0000}"/>
    <cellStyle name="Normal 10 2 3 4 2 3" xfId="27600" xr:uid="{00000000-0005-0000-0000-0000B56B0000}"/>
    <cellStyle name="Normal 10 2 3 4 2 3 2" xfId="27601" xr:uid="{00000000-0005-0000-0000-0000B66B0000}"/>
    <cellStyle name="Normal 10 2 3 4 2 3 3" xfId="27602" xr:uid="{00000000-0005-0000-0000-0000B76B0000}"/>
    <cellStyle name="Normal 10 2 3 4 2 3 4" xfId="27603" xr:uid="{00000000-0005-0000-0000-0000B86B0000}"/>
    <cellStyle name="Normal 10 2 3 4 2 4" xfId="27604" xr:uid="{00000000-0005-0000-0000-0000B96B0000}"/>
    <cellStyle name="Normal 10 2 3 4 2 4 2" xfId="27605" xr:uid="{00000000-0005-0000-0000-0000BA6B0000}"/>
    <cellStyle name="Normal 10 2 3 4 2 4 3" xfId="27606" xr:uid="{00000000-0005-0000-0000-0000BB6B0000}"/>
    <cellStyle name="Normal 10 2 3 4 2 5" xfId="27607" xr:uid="{00000000-0005-0000-0000-0000BC6B0000}"/>
    <cellStyle name="Normal 10 2 3 4 2 6" xfId="27608" xr:uid="{00000000-0005-0000-0000-0000BD6B0000}"/>
    <cellStyle name="Normal 10 2 3 4 3" xfId="27609" xr:uid="{00000000-0005-0000-0000-0000BE6B0000}"/>
    <cellStyle name="Normal 10 2 3 4 3 2" xfId="27610" xr:uid="{00000000-0005-0000-0000-0000BF6B0000}"/>
    <cellStyle name="Normal 10 2 3 4 3 2 2" xfId="27611" xr:uid="{00000000-0005-0000-0000-0000C06B0000}"/>
    <cellStyle name="Normal 10 2 3 4 3 2 3" xfId="27612" xr:uid="{00000000-0005-0000-0000-0000C16B0000}"/>
    <cellStyle name="Normal 10 2 3 4 3 2 4" xfId="27613" xr:uid="{00000000-0005-0000-0000-0000C26B0000}"/>
    <cellStyle name="Normal 10 2 3 4 3 3" xfId="27614" xr:uid="{00000000-0005-0000-0000-0000C36B0000}"/>
    <cellStyle name="Normal 10 2 3 4 3 3 2" xfId="27615" xr:uid="{00000000-0005-0000-0000-0000C46B0000}"/>
    <cellStyle name="Normal 10 2 3 4 3 3 3" xfId="27616" xr:uid="{00000000-0005-0000-0000-0000C56B0000}"/>
    <cellStyle name="Normal 10 2 3 4 3 4" xfId="27617" xr:uid="{00000000-0005-0000-0000-0000C66B0000}"/>
    <cellStyle name="Normal 10 2 3 4 3 5" xfId="27618" xr:uid="{00000000-0005-0000-0000-0000C76B0000}"/>
    <cellStyle name="Normal 10 2 3 4 4" xfId="27619" xr:uid="{00000000-0005-0000-0000-0000C86B0000}"/>
    <cellStyle name="Normal 10 2 3 4 4 2" xfId="27620" xr:uid="{00000000-0005-0000-0000-0000C96B0000}"/>
    <cellStyle name="Normal 10 2 3 4 4 3" xfId="27621" xr:uid="{00000000-0005-0000-0000-0000CA6B0000}"/>
    <cellStyle name="Normal 10 2 3 4 4 4" xfId="27622" xr:uid="{00000000-0005-0000-0000-0000CB6B0000}"/>
    <cellStyle name="Normal 10 2 3 4 5" xfId="27623" xr:uid="{00000000-0005-0000-0000-0000CC6B0000}"/>
    <cellStyle name="Normal 10 2 3 4 5 2" xfId="27624" xr:uid="{00000000-0005-0000-0000-0000CD6B0000}"/>
    <cellStyle name="Normal 10 2 3 4 5 3" xfId="27625" xr:uid="{00000000-0005-0000-0000-0000CE6B0000}"/>
    <cellStyle name="Normal 10 2 3 4 6" xfId="27626" xr:uid="{00000000-0005-0000-0000-0000CF6B0000}"/>
    <cellStyle name="Normal 10 2 3 4 7" xfId="27627" xr:uid="{00000000-0005-0000-0000-0000D06B0000}"/>
    <cellStyle name="Normal 10 2 3 5" xfId="27628" xr:uid="{00000000-0005-0000-0000-0000D16B0000}"/>
    <cellStyle name="Normal 10 2 3 5 2" xfId="27629" xr:uid="{00000000-0005-0000-0000-0000D26B0000}"/>
    <cellStyle name="Normal 10 2 3 5 2 2" xfId="27630" xr:uid="{00000000-0005-0000-0000-0000D36B0000}"/>
    <cellStyle name="Normal 10 2 3 5 2 2 2" xfId="27631" xr:uid="{00000000-0005-0000-0000-0000D46B0000}"/>
    <cellStyle name="Normal 10 2 3 5 2 2 3" xfId="27632" xr:uid="{00000000-0005-0000-0000-0000D56B0000}"/>
    <cellStyle name="Normal 10 2 3 5 2 2 4" xfId="27633" xr:uid="{00000000-0005-0000-0000-0000D66B0000}"/>
    <cellStyle name="Normal 10 2 3 5 2 3" xfId="27634" xr:uid="{00000000-0005-0000-0000-0000D76B0000}"/>
    <cellStyle name="Normal 10 2 3 5 2 3 2" xfId="27635" xr:uid="{00000000-0005-0000-0000-0000D86B0000}"/>
    <cellStyle name="Normal 10 2 3 5 2 3 3" xfId="27636" xr:uid="{00000000-0005-0000-0000-0000D96B0000}"/>
    <cellStyle name="Normal 10 2 3 5 2 4" xfId="27637" xr:uid="{00000000-0005-0000-0000-0000DA6B0000}"/>
    <cellStyle name="Normal 10 2 3 5 2 5" xfId="27638" xr:uid="{00000000-0005-0000-0000-0000DB6B0000}"/>
    <cellStyle name="Normal 10 2 3 5 3" xfId="27639" xr:uid="{00000000-0005-0000-0000-0000DC6B0000}"/>
    <cellStyle name="Normal 10 2 3 5 3 2" xfId="27640" xr:uid="{00000000-0005-0000-0000-0000DD6B0000}"/>
    <cellStyle name="Normal 10 2 3 5 3 3" xfId="27641" xr:uid="{00000000-0005-0000-0000-0000DE6B0000}"/>
    <cellStyle name="Normal 10 2 3 5 3 4" xfId="27642" xr:uid="{00000000-0005-0000-0000-0000DF6B0000}"/>
    <cellStyle name="Normal 10 2 3 5 4" xfId="27643" xr:uid="{00000000-0005-0000-0000-0000E06B0000}"/>
    <cellStyle name="Normal 10 2 3 5 4 2" xfId="27644" xr:uid="{00000000-0005-0000-0000-0000E16B0000}"/>
    <cellStyle name="Normal 10 2 3 5 4 3" xfId="27645" xr:uid="{00000000-0005-0000-0000-0000E26B0000}"/>
    <cellStyle name="Normal 10 2 3 5 5" xfId="27646" xr:uid="{00000000-0005-0000-0000-0000E36B0000}"/>
    <cellStyle name="Normal 10 2 3 5 6" xfId="27647" xr:uid="{00000000-0005-0000-0000-0000E46B0000}"/>
    <cellStyle name="Normal 10 2 3 6" xfId="27648" xr:uid="{00000000-0005-0000-0000-0000E56B0000}"/>
    <cellStyle name="Normal 10 2 3 6 2" xfId="27649" xr:uid="{00000000-0005-0000-0000-0000E66B0000}"/>
    <cellStyle name="Normal 10 2 3 6 2 2" xfId="27650" xr:uid="{00000000-0005-0000-0000-0000E76B0000}"/>
    <cellStyle name="Normal 10 2 3 6 2 3" xfId="27651" xr:uid="{00000000-0005-0000-0000-0000E86B0000}"/>
    <cellStyle name="Normal 10 2 3 6 2 4" xfId="27652" xr:uid="{00000000-0005-0000-0000-0000E96B0000}"/>
    <cellStyle name="Normal 10 2 3 6 3" xfId="27653" xr:uid="{00000000-0005-0000-0000-0000EA6B0000}"/>
    <cellStyle name="Normal 10 2 3 6 3 2" xfId="27654" xr:uid="{00000000-0005-0000-0000-0000EB6B0000}"/>
    <cellStyle name="Normal 10 2 3 6 3 3" xfId="27655" xr:uid="{00000000-0005-0000-0000-0000EC6B0000}"/>
    <cellStyle name="Normal 10 2 3 6 4" xfId="27656" xr:uid="{00000000-0005-0000-0000-0000ED6B0000}"/>
    <cellStyle name="Normal 10 2 3 6 5" xfId="27657" xr:uid="{00000000-0005-0000-0000-0000EE6B0000}"/>
    <cellStyle name="Normal 10 2 3 7" xfId="27658" xr:uid="{00000000-0005-0000-0000-0000EF6B0000}"/>
    <cellStyle name="Normal 10 2 3 7 2" xfId="27659" xr:uid="{00000000-0005-0000-0000-0000F06B0000}"/>
    <cellStyle name="Normal 10 2 3 7 3" xfId="27660" xr:uid="{00000000-0005-0000-0000-0000F16B0000}"/>
    <cellStyle name="Normal 10 2 3 7 4" xfId="27661" xr:uid="{00000000-0005-0000-0000-0000F26B0000}"/>
    <cellStyle name="Normal 10 2 3 8" xfId="27662" xr:uid="{00000000-0005-0000-0000-0000F36B0000}"/>
    <cellStyle name="Normal 10 2 3 8 2" xfId="27663" xr:uid="{00000000-0005-0000-0000-0000F46B0000}"/>
    <cellStyle name="Normal 10 2 3 8 3" xfId="27664" xr:uid="{00000000-0005-0000-0000-0000F56B0000}"/>
    <cellStyle name="Normal 10 2 3 9" xfId="27665" xr:uid="{00000000-0005-0000-0000-0000F66B0000}"/>
    <cellStyle name="Normal 10 2 4" xfId="27666" xr:uid="{00000000-0005-0000-0000-0000F76B0000}"/>
    <cellStyle name="Normal 10 2 4 2" xfId="27667" xr:uid="{00000000-0005-0000-0000-0000F86B0000}"/>
    <cellStyle name="Normal 10 2 4 2 2" xfId="27668" xr:uid="{00000000-0005-0000-0000-0000F96B0000}"/>
    <cellStyle name="Normal 10 2 4 2 2 2" xfId="27669" xr:uid="{00000000-0005-0000-0000-0000FA6B0000}"/>
    <cellStyle name="Normal 10 2 4 2 2 2 2" xfId="27670" xr:uid="{00000000-0005-0000-0000-0000FB6B0000}"/>
    <cellStyle name="Normal 10 2 4 2 2 2 2 2" xfId="27671" xr:uid="{00000000-0005-0000-0000-0000FC6B0000}"/>
    <cellStyle name="Normal 10 2 4 2 2 2 2 3" xfId="27672" xr:uid="{00000000-0005-0000-0000-0000FD6B0000}"/>
    <cellStyle name="Normal 10 2 4 2 2 2 2 4" xfId="27673" xr:uid="{00000000-0005-0000-0000-0000FE6B0000}"/>
    <cellStyle name="Normal 10 2 4 2 2 2 3" xfId="27674" xr:uid="{00000000-0005-0000-0000-0000FF6B0000}"/>
    <cellStyle name="Normal 10 2 4 2 2 2 3 2" xfId="27675" xr:uid="{00000000-0005-0000-0000-0000006C0000}"/>
    <cellStyle name="Normal 10 2 4 2 2 2 3 3" xfId="27676" xr:uid="{00000000-0005-0000-0000-0000016C0000}"/>
    <cellStyle name="Normal 10 2 4 2 2 2 4" xfId="27677" xr:uid="{00000000-0005-0000-0000-0000026C0000}"/>
    <cellStyle name="Normal 10 2 4 2 2 2 5" xfId="27678" xr:uid="{00000000-0005-0000-0000-0000036C0000}"/>
    <cellStyle name="Normal 10 2 4 2 2 3" xfId="27679" xr:uid="{00000000-0005-0000-0000-0000046C0000}"/>
    <cellStyle name="Normal 10 2 4 2 2 3 2" xfId="27680" xr:uid="{00000000-0005-0000-0000-0000056C0000}"/>
    <cellStyle name="Normal 10 2 4 2 2 3 3" xfId="27681" xr:uid="{00000000-0005-0000-0000-0000066C0000}"/>
    <cellStyle name="Normal 10 2 4 2 2 3 4" xfId="27682" xr:uid="{00000000-0005-0000-0000-0000076C0000}"/>
    <cellStyle name="Normal 10 2 4 2 2 4" xfId="27683" xr:uid="{00000000-0005-0000-0000-0000086C0000}"/>
    <cellStyle name="Normal 10 2 4 2 2 4 2" xfId="27684" xr:uid="{00000000-0005-0000-0000-0000096C0000}"/>
    <cellStyle name="Normal 10 2 4 2 2 4 3" xfId="27685" xr:uid="{00000000-0005-0000-0000-00000A6C0000}"/>
    <cellStyle name="Normal 10 2 4 2 2 5" xfId="27686" xr:uid="{00000000-0005-0000-0000-00000B6C0000}"/>
    <cellStyle name="Normal 10 2 4 2 2 6" xfId="27687" xr:uid="{00000000-0005-0000-0000-00000C6C0000}"/>
    <cellStyle name="Normal 10 2 4 2 3" xfId="27688" xr:uid="{00000000-0005-0000-0000-00000D6C0000}"/>
    <cellStyle name="Normal 10 2 4 2 3 2" xfId="27689" xr:uid="{00000000-0005-0000-0000-00000E6C0000}"/>
    <cellStyle name="Normal 10 2 4 2 3 2 2" xfId="27690" xr:uid="{00000000-0005-0000-0000-00000F6C0000}"/>
    <cellStyle name="Normal 10 2 4 2 3 2 3" xfId="27691" xr:uid="{00000000-0005-0000-0000-0000106C0000}"/>
    <cellStyle name="Normal 10 2 4 2 3 2 4" xfId="27692" xr:uid="{00000000-0005-0000-0000-0000116C0000}"/>
    <cellStyle name="Normal 10 2 4 2 3 3" xfId="27693" xr:uid="{00000000-0005-0000-0000-0000126C0000}"/>
    <cellStyle name="Normal 10 2 4 2 3 3 2" xfId="27694" xr:uid="{00000000-0005-0000-0000-0000136C0000}"/>
    <cellStyle name="Normal 10 2 4 2 3 3 3" xfId="27695" xr:uid="{00000000-0005-0000-0000-0000146C0000}"/>
    <cellStyle name="Normal 10 2 4 2 3 4" xfId="27696" xr:uid="{00000000-0005-0000-0000-0000156C0000}"/>
    <cellStyle name="Normal 10 2 4 2 3 5" xfId="27697" xr:uid="{00000000-0005-0000-0000-0000166C0000}"/>
    <cellStyle name="Normal 10 2 4 2 4" xfId="27698" xr:uid="{00000000-0005-0000-0000-0000176C0000}"/>
    <cellStyle name="Normal 10 2 4 2 4 2" xfId="27699" xr:uid="{00000000-0005-0000-0000-0000186C0000}"/>
    <cellStyle name="Normal 10 2 4 2 4 3" xfId="27700" xr:uid="{00000000-0005-0000-0000-0000196C0000}"/>
    <cellStyle name="Normal 10 2 4 2 4 4" xfId="27701" xr:uid="{00000000-0005-0000-0000-00001A6C0000}"/>
    <cellStyle name="Normal 10 2 4 2 5" xfId="27702" xr:uid="{00000000-0005-0000-0000-00001B6C0000}"/>
    <cellStyle name="Normal 10 2 4 2 5 2" xfId="27703" xr:uid="{00000000-0005-0000-0000-00001C6C0000}"/>
    <cellStyle name="Normal 10 2 4 2 5 3" xfId="27704" xr:uid="{00000000-0005-0000-0000-00001D6C0000}"/>
    <cellStyle name="Normal 10 2 4 2 6" xfId="27705" xr:uid="{00000000-0005-0000-0000-00001E6C0000}"/>
    <cellStyle name="Normal 10 2 4 2 7" xfId="27706" xr:uid="{00000000-0005-0000-0000-00001F6C0000}"/>
    <cellStyle name="Normal 10 2 4 3" xfId="27707" xr:uid="{00000000-0005-0000-0000-0000206C0000}"/>
    <cellStyle name="Normal 10 2 4 3 2" xfId="27708" xr:uid="{00000000-0005-0000-0000-0000216C0000}"/>
    <cellStyle name="Normal 10 2 4 3 2 2" xfId="27709" xr:uid="{00000000-0005-0000-0000-0000226C0000}"/>
    <cellStyle name="Normal 10 2 4 3 2 2 2" xfId="27710" xr:uid="{00000000-0005-0000-0000-0000236C0000}"/>
    <cellStyle name="Normal 10 2 4 3 2 2 2 2" xfId="27711" xr:uid="{00000000-0005-0000-0000-0000246C0000}"/>
    <cellStyle name="Normal 10 2 4 3 2 2 2 3" xfId="27712" xr:uid="{00000000-0005-0000-0000-0000256C0000}"/>
    <cellStyle name="Normal 10 2 4 3 2 2 2 4" xfId="27713" xr:uid="{00000000-0005-0000-0000-0000266C0000}"/>
    <cellStyle name="Normal 10 2 4 3 2 2 3" xfId="27714" xr:uid="{00000000-0005-0000-0000-0000276C0000}"/>
    <cellStyle name="Normal 10 2 4 3 2 2 3 2" xfId="27715" xr:uid="{00000000-0005-0000-0000-0000286C0000}"/>
    <cellStyle name="Normal 10 2 4 3 2 2 3 3" xfId="27716" xr:uid="{00000000-0005-0000-0000-0000296C0000}"/>
    <cellStyle name="Normal 10 2 4 3 2 2 4" xfId="27717" xr:uid="{00000000-0005-0000-0000-00002A6C0000}"/>
    <cellStyle name="Normal 10 2 4 3 2 2 5" xfId="27718" xr:uid="{00000000-0005-0000-0000-00002B6C0000}"/>
    <cellStyle name="Normal 10 2 4 3 2 3" xfId="27719" xr:uid="{00000000-0005-0000-0000-00002C6C0000}"/>
    <cellStyle name="Normal 10 2 4 3 2 3 2" xfId="27720" xr:uid="{00000000-0005-0000-0000-00002D6C0000}"/>
    <cellStyle name="Normal 10 2 4 3 2 3 3" xfId="27721" xr:uid="{00000000-0005-0000-0000-00002E6C0000}"/>
    <cellStyle name="Normal 10 2 4 3 2 3 4" xfId="27722" xr:uid="{00000000-0005-0000-0000-00002F6C0000}"/>
    <cellStyle name="Normal 10 2 4 3 2 4" xfId="27723" xr:uid="{00000000-0005-0000-0000-0000306C0000}"/>
    <cellStyle name="Normal 10 2 4 3 2 4 2" xfId="27724" xr:uid="{00000000-0005-0000-0000-0000316C0000}"/>
    <cellStyle name="Normal 10 2 4 3 2 4 3" xfId="27725" xr:uid="{00000000-0005-0000-0000-0000326C0000}"/>
    <cellStyle name="Normal 10 2 4 3 2 5" xfId="27726" xr:uid="{00000000-0005-0000-0000-0000336C0000}"/>
    <cellStyle name="Normal 10 2 4 3 2 6" xfId="27727" xr:uid="{00000000-0005-0000-0000-0000346C0000}"/>
    <cellStyle name="Normal 10 2 4 3 3" xfId="27728" xr:uid="{00000000-0005-0000-0000-0000356C0000}"/>
    <cellStyle name="Normal 10 2 4 3 3 2" xfId="27729" xr:uid="{00000000-0005-0000-0000-0000366C0000}"/>
    <cellStyle name="Normal 10 2 4 3 3 2 2" xfId="27730" xr:uid="{00000000-0005-0000-0000-0000376C0000}"/>
    <cellStyle name="Normal 10 2 4 3 3 2 3" xfId="27731" xr:uid="{00000000-0005-0000-0000-0000386C0000}"/>
    <cellStyle name="Normal 10 2 4 3 3 2 4" xfId="27732" xr:uid="{00000000-0005-0000-0000-0000396C0000}"/>
    <cellStyle name="Normal 10 2 4 3 3 3" xfId="27733" xr:uid="{00000000-0005-0000-0000-00003A6C0000}"/>
    <cellStyle name="Normal 10 2 4 3 3 3 2" xfId="27734" xr:uid="{00000000-0005-0000-0000-00003B6C0000}"/>
    <cellStyle name="Normal 10 2 4 3 3 3 3" xfId="27735" xr:uid="{00000000-0005-0000-0000-00003C6C0000}"/>
    <cellStyle name="Normal 10 2 4 3 3 4" xfId="27736" xr:uid="{00000000-0005-0000-0000-00003D6C0000}"/>
    <cellStyle name="Normal 10 2 4 3 3 5" xfId="27737" xr:uid="{00000000-0005-0000-0000-00003E6C0000}"/>
    <cellStyle name="Normal 10 2 4 3 4" xfId="27738" xr:uid="{00000000-0005-0000-0000-00003F6C0000}"/>
    <cellStyle name="Normal 10 2 4 3 4 2" xfId="27739" xr:uid="{00000000-0005-0000-0000-0000406C0000}"/>
    <cellStyle name="Normal 10 2 4 3 4 3" xfId="27740" xr:uid="{00000000-0005-0000-0000-0000416C0000}"/>
    <cellStyle name="Normal 10 2 4 3 4 4" xfId="27741" xr:uid="{00000000-0005-0000-0000-0000426C0000}"/>
    <cellStyle name="Normal 10 2 4 3 5" xfId="27742" xr:uid="{00000000-0005-0000-0000-0000436C0000}"/>
    <cellStyle name="Normal 10 2 4 3 5 2" xfId="27743" xr:uid="{00000000-0005-0000-0000-0000446C0000}"/>
    <cellStyle name="Normal 10 2 4 3 5 3" xfId="27744" xr:uid="{00000000-0005-0000-0000-0000456C0000}"/>
    <cellStyle name="Normal 10 2 4 3 6" xfId="27745" xr:uid="{00000000-0005-0000-0000-0000466C0000}"/>
    <cellStyle name="Normal 10 2 4 3 7" xfId="27746" xr:uid="{00000000-0005-0000-0000-0000476C0000}"/>
    <cellStyle name="Normal 10 2 4 4" xfId="27747" xr:uid="{00000000-0005-0000-0000-0000486C0000}"/>
    <cellStyle name="Normal 10 2 4 4 2" xfId="27748" xr:uid="{00000000-0005-0000-0000-0000496C0000}"/>
    <cellStyle name="Normal 10 2 4 4 2 2" xfId="27749" xr:uid="{00000000-0005-0000-0000-00004A6C0000}"/>
    <cellStyle name="Normal 10 2 4 4 2 2 2" xfId="27750" xr:uid="{00000000-0005-0000-0000-00004B6C0000}"/>
    <cellStyle name="Normal 10 2 4 4 2 2 3" xfId="27751" xr:uid="{00000000-0005-0000-0000-00004C6C0000}"/>
    <cellStyle name="Normal 10 2 4 4 2 2 4" xfId="27752" xr:uid="{00000000-0005-0000-0000-00004D6C0000}"/>
    <cellStyle name="Normal 10 2 4 4 2 3" xfId="27753" xr:uid="{00000000-0005-0000-0000-00004E6C0000}"/>
    <cellStyle name="Normal 10 2 4 4 2 3 2" xfId="27754" xr:uid="{00000000-0005-0000-0000-00004F6C0000}"/>
    <cellStyle name="Normal 10 2 4 4 2 3 3" xfId="27755" xr:uid="{00000000-0005-0000-0000-0000506C0000}"/>
    <cellStyle name="Normal 10 2 4 4 2 4" xfId="27756" xr:uid="{00000000-0005-0000-0000-0000516C0000}"/>
    <cellStyle name="Normal 10 2 4 4 2 5" xfId="27757" xr:uid="{00000000-0005-0000-0000-0000526C0000}"/>
    <cellStyle name="Normal 10 2 4 4 3" xfId="27758" xr:uid="{00000000-0005-0000-0000-0000536C0000}"/>
    <cellStyle name="Normal 10 2 4 4 3 2" xfId="27759" xr:uid="{00000000-0005-0000-0000-0000546C0000}"/>
    <cellStyle name="Normal 10 2 4 4 3 3" xfId="27760" xr:uid="{00000000-0005-0000-0000-0000556C0000}"/>
    <cellStyle name="Normal 10 2 4 4 3 4" xfId="27761" xr:uid="{00000000-0005-0000-0000-0000566C0000}"/>
    <cellStyle name="Normal 10 2 4 4 4" xfId="27762" xr:uid="{00000000-0005-0000-0000-0000576C0000}"/>
    <cellStyle name="Normal 10 2 4 4 4 2" xfId="27763" xr:uid="{00000000-0005-0000-0000-0000586C0000}"/>
    <cellStyle name="Normal 10 2 4 4 4 3" xfId="27764" xr:uid="{00000000-0005-0000-0000-0000596C0000}"/>
    <cellStyle name="Normal 10 2 4 4 5" xfId="27765" xr:uid="{00000000-0005-0000-0000-00005A6C0000}"/>
    <cellStyle name="Normal 10 2 4 4 6" xfId="27766" xr:uid="{00000000-0005-0000-0000-00005B6C0000}"/>
    <cellStyle name="Normal 10 2 4 5" xfId="27767" xr:uid="{00000000-0005-0000-0000-00005C6C0000}"/>
    <cellStyle name="Normal 10 2 4 5 2" xfId="27768" xr:uid="{00000000-0005-0000-0000-00005D6C0000}"/>
    <cellStyle name="Normal 10 2 4 5 2 2" xfId="27769" xr:uid="{00000000-0005-0000-0000-00005E6C0000}"/>
    <cellStyle name="Normal 10 2 4 5 2 3" xfId="27770" xr:uid="{00000000-0005-0000-0000-00005F6C0000}"/>
    <cellStyle name="Normal 10 2 4 5 2 4" xfId="27771" xr:uid="{00000000-0005-0000-0000-0000606C0000}"/>
    <cellStyle name="Normal 10 2 4 5 3" xfId="27772" xr:uid="{00000000-0005-0000-0000-0000616C0000}"/>
    <cellStyle name="Normal 10 2 4 5 3 2" xfId="27773" xr:uid="{00000000-0005-0000-0000-0000626C0000}"/>
    <cellStyle name="Normal 10 2 4 5 3 3" xfId="27774" xr:uid="{00000000-0005-0000-0000-0000636C0000}"/>
    <cellStyle name="Normal 10 2 4 5 4" xfId="27775" xr:uid="{00000000-0005-0000-0000-0000646C0000}"/>
    <cellStyle name="Normal 10 2 4 5 5" xfId="27776" xr:uid="{00000000-0005-0000-0000-0000656C0000}"/>
    <cellStyle name="Normal 10 2 4 6" xfId="27777" xr:uid="{00000000-0005-0000-0000-0000666C0000}"/>
    <cellStyle name="Normal 10 2 4 6 2" xfId="27778" xr:uid="{00000000-0005-0000-0000-0000676C0000}"/>
    <cellStyle name="Normal 10 2 4 6 3" xfId="27779" xr:uid="{00000000-0005-0000-0000-0000686C0000}"/>
    <cellStyle name="Normal 10 2 4 6 4" xfId="27780" xr:uid="{00000000-0005-0000-0000-0000696C0000}"/>
    <cellStyle name="Normal 10 2 4 7" xfId="27781" xr:uid="{00000000-0005-0000-0000-00006A6C0000}"/>
    <cellStyle name="Normal 10 2 4 7 2" xfId="27782" xr:uid="{00000000-0005-0000-0000-00006B6C0000}"/>
    <cellStyle name="Normal 10 2 4 7 3" xfId="27783" xr:uid="{00000000-0005-0000-0000-00006C6C0000}"/>
    <cellStyle name="Normal 10 2 4 8" xfId="27784" xr:uid="{00000000-0005-0000-0000-00006D6C0000}"/>
    <cellStyle name="Normal 10 2 4 9" xfId="27785" xr:uid="{00000000-0005-0000-0000-00006E6C0000}"/>
    <cellStyle name="Normal 10 2 5" xfId="27786" xr:uid="{00000000-0005-0000-0000-00006F6C0000}"/>
    <cellStyle name="Normal 10 2 5 2" xfId="27787" xr:uid="{00000000-0005-0000-0000-0000706C0000}"/>
    <cellStyle name="Normal 10 2 5 2 2" xfId="27788" xr:uid="{00000000-0005-0000-0000-0000716C0000}"/>
    <cellStyle name="Normal 10 2 5 2 2 2" xfId="27789" xr:uid="{00000000-0005-0000-0000-0000726C0000}"/>
    <cellStyle name="Normal 10 2 5 2 2 2 2" xfId="27790" xr:uid="{00000000-0005-0000-0000-0000736C0000}"/>
    <cellStyle name="Normal 10 2 5 2 2 2 3" xfId="27791" xr:uid="{00000000-0005-0000-0000-0000746C0000}"/>
    <cellStyle name="Normal 10 2 5 2 2 2 4" xfId="27792" xr:uid="{00000000-0005-0000-0000-0000756C0000}"/>
    <cellStyle name="Normal 10 2 5 2 2 3" xfId="27793" xr:uid="{00000000-0005-0000-0000-0000766C0000}"/>
    <cellStyle name="Normal 10 2 5 2 2 3 2" xfId="27794" xr:uid="{00000000-0005-0000-0000-0000776C0000}"/>
    <cellStyle name="Normal 10 2 5 2 2 3 3" xfId="27795" xr:uid="{00000000-0005-0000-0000-0000786C0000}"/>
    <cellStyle name="Normal 10 2 5 2 2 4" xfId="27796" xr:uid="{00000000-0005-0000-0000-0000796C0000}"/>
    <cellStyle name="Normal 10 2 5 2 2 5" xfId="27797" xr:uid="{00000000-0005-0000-0000-00007A6C0000}"/>
    <cellStyle name="Normal 10 2 5 2 3" xfId="27798" xr:uid="{00000000-0005-0000-0000-00007B6C0000}"/>
    <cellStyle name="Normal 10 2 5 2 3 2" xfId="27799" xr:uid="{00000000-0005-0000-0000-00007C6C0000}"/>
    <cellStyle name="Normal 10 2 5 2 3 3" xfId="27800" xr:uid="{00000000-0005-0000-0000-00007D6C0000}"/>
    <cellStyle name="Normal 10 2 5 2 3 4" xfId="27801" xr:uid="{00000000-0005-0000-0000-00007E6C0000}"/>
    <cellStyle name="Normal 10 2 5 2 4" xfId="27802" xr:uid="{00000000-0005-0000-0000-00007F6C0000}"/>
    <cellStyle name="Normal 10 2 5 2 4 2" xfId="27803" xr:uid="{00000000-0005-0000-0000-0000806C0000}"/>
    <cellStyle name="Normal 10 2 5 2 4 3" xfId="27804" xr:uid="{00000000-0005-0000-0000-0000816C0000}"/>
    <cellStyle name="Normal 10 2 5 2 5" xfId="27805" xr:uid="{00000000-0005-0000-0000-0000826C0000}"/>
    <cellStyle name="Normal 10 2 5 2 6" xfId="27806" xr:uid="{00000000-0005-0000-0000-0000836C0000}"/>
    <cellStyle name="Normal 10 2 5 3" xfId="27807" xr:uid="{00000000-0005-0000-0000-0000846C0000}"/>
    <cellStyle name="Normal 10 2 5 3 2" xfId="27808" xr:uid="{00000000-0005-0000-0000-0000856C0000}"/>
    <cellStyle name="Normal 10 2 5 3 2 2" xfId="27809" xr:uid="{00000000-0005-0000-0000-0000866C0000}"/>
    <cellStyle name="Normal 10 2 5 3 2 3" xfId="27810" xr:uid="{00000000-0005-0000-0000-0000876C0000}"/>
    <cellStyle name="Normal 10 2 5 3 2 4" xfId="27811" xr:uid="{00000000-0005-0000-0000-0000886C0000}"/>
    <cellStyle name="Normal 10 2 5 3 3" xfId="27812" xr:uid="{00000000-0005-0000-0000-0000896C0000}"/>
    <cellStyle name="Normal 10 2 5 3 3 2" xfId="27813" xr:uid="{00000000-0005-0000-0000-00008A6C0000}"/>
    <cellStyle name="Normal 10 2 5 3 3 3" xfId="27814" xr:uid="{00000000-0005-0000-0000-00008B6C0000}"/>
    <cellStyle name="Normal 10 2 5 3 4" xfId="27815" xr:uid="{00000000-0005-0000-0000-00008C6C0000}"/>
    <cellStyle name="Normal 10 2 5 3 5" xfId="27816" xr:uid="{00000000-0005-0000-0000-00008D6C0000}"/>
    <cellStyle name="Normal 10 2 5 4" xfId="27817" xr:uid="{00000000-0005-0000-0000-00008E6C0000}"/>
    <cellStyle name="Normal 10 2 5 4 2" xfId="27818" xr:uid="{00000000-0005-0000-0000-00008F6C0000}"/>
    <cellStyle name="Normal 10 2 5 4 3" xfId="27819" xr:uid="{00000000-0005-0000-0000-0000906C0000}"/>
    <cellStyle name="Normal 10 2 5 4 4" xfId="27820" xr:uid="{00000000-0005-0000-0000-0000916C0000}"/>
    <cellStyle name="Normal 10 2 5 5" xfId="27821" xr:uid="{00000000-0005-0000-0000-0000926C0000}"/>
    <cellStyle name="Normal 10 2 5 5 2" xfId="27822" xr:uid="{00000000-0005-0000-0000-0000936C0000}"/>
    <cellStyle name="Normal 10 2 5 5 3" xfId="27823" xr:uid="{00000000-0005-0000-0000-0000946C0000}"/>
    <cellStyle name="Normal 10 2 5 6" xfId="27824" xr:uid="{00000000-0005-0000-0000-0000956C0000}"/>
    <cellStyle name="Normal 10 2 5 7" xfId="27825" xr:uid="{00000000-0005-0000-0000-0000966C0000}"/>
    <cellStyle name="Normal 10 2 6" xfId="27826" xr:uid="{00000000-0005-0000-0000-0000976C0000}"/>
    <cellStyle name="Normal 10 2 6 2" xfId="27827" xr:uid="{00000000-0005-0000-0000-0000986C0000}"/>
    <cellStyle name="Normal 10 2 6 2 2" xfId="27828" xr:uid="{00000000-0005-0000-0000-0000996C0000}"/>
    <cellStyle name="Normal 10 2 6 2 2 2" xfId="27829" xr:uid="{00000000-0005-0000-0000-00009A6C0000}"/>
    <cellStyle name="Normal 10 2 6 2 2 2 2" xfId="27830" xr:uid="{00000000-0005-0000-0000-00009B6C0000}"/>
    <cellStyle name="Normal 10 2 6 2 2 2 3" xfId="27831" xr:uid="{00000000-0005-0000-0000-00009C6C0000}"/>
    <cellStyle name="Normal 10 2 6 2 2 2 4" xfId="27832" xr:uid="{00000000-0005-0000-0000-00009D6C0000}"/>
    <cellStyle name="Normal 10 2 6 2 2 3" xfId="27833" xr:uid="{00000000-0005-0000-0000-00009E6C0000}"/>
    <cellStyle name="Normal 10 2 6 2 2 3 2" xfId="27834" xr:uid="{00000000-0005-0000-0000-00009F6C0000}"/>
    <cellStyle name="Normal 10 2 6 2 2 3 3" xfId="27835" xr:uid="{00000000-0005-0000-0000-0000A06C0000}"/>
    <cellStyle name="Normal 10 2 6 2 2 4" xfId="27836" xr:uid="{00000000-0005-0000-0000-0000A16C0000}"/>
    <cellStyle name="Normal 10 2 6 2 2 5" xfId="27837" xr:uid="{00000000-0005-0000-0000-0000A26C0000}"/>
    <cellStyle name="Normal 10 2 6 2 3" xfId="27838" xr:uid="{00000000-0005-0000-0000-0000A36C0000}"/>
    <cellStyle name="Normal 10 2 6 2 3 2" xfId="27839" xr:uid="{00000000-0005-0000-0000-0000A46C0000}"/>
    <cellStyle name="Normal 10 2 6 2 3 3" xfId="27840" xr:uid="{00000000-0005-0000-0000-0000A56C0000}"/>
    <cellStyle name="Normal 10 2 6 2 3 4" xfId="27841" xr:uid="{00000000-0005-0000-0000-0000A66C0000}"/>
    <cellStyle name="Normal 10 2 6 2 4" xfId="27842" xr:uid="{00000000-0005-0000-0000-0000A76C0000}"/>
    <cellStyle name="Normal 10 2 6 2 4 2" xfId="27843" xr:uid="{00000000-0005-0000-0000-0000A86C0000}"/>
    <cellStyle name="Normal 10 2 6 2 4 3" xfId="27844" xr:uid="{00000000-0005-0000-0000-0000A96C0000}"/>
    <cellStyle name="Normal 10 2 6 2 5" xfId="27845" xr:uid="{00000000-0005-0000-0000-0000AA6C0000}"/>
    <cellStyle name="Normal 10 2 6 2 6" xfId="27846" xr:uid="{00000000-0005-0000-0000-0000AB6C0000}"/>
    <cellStyle name="Normal 10 2 6 3" xfId="27847" xr:uid="{00000000-0005-0000-0000-0000AC6C0000}"/>
    <cellStyle name="Normal 10 2 6 3 2" xfId="27848" xr:uid="{00000000-0005-0000-0000-0000AD6C0000}"/>
    <cellStyle name="Normal 10 2 6 3 2 2" xfId="27849" xr:uid="{00000000-0005-0000-0000-0000AE6C0000}"/>
    <cellStyle name="Normal 10 2 6 3 2 3" xfId="27850" xr:uid="{00000000-0005-0000-0000-0000AF6C0000}"/>
    <cellStyle name="Normal 10 2 6 3 2 4" xfId="27851" xr:uid="{00000000-0005-0000-0000-0000B06C0000}"/>
    <cellStyle name="Normal 10 2 6 3 3" xfId="27852" xr:uid="{00000000-0005-0000-0000-0000B16C0000}"/>
    <cellStyle name="Normal 10 2 6 3 3 2" xfId="27853" xr:uid="{00000000-0005-0000-0000-0000B26C0000}"/>
    <cellStyle name="Normal 10 2 6 3 3 3" xfId="27854" xr:uid="{00000000-0005-0000-0000-0000B36C0000}"/>
    <cellStyle name="Normal 10 2 6 3 4" xfId="27855" xr:uid="{00000000-0005-0000-0000-0000B46C0000}"/>
    <cellStyle name="Normal 10 2 6 3 5" xfId="27856" xr:uid="{00000000-0005-0000-0000-0000B56C0000}"/>
    <cellStyle name="Normal 10 2 6 4" xfId="27857" xr:uid="{00000000-0005-0000-0000-0000B66C0000}"/>
    <cellStyle name="Normal 10 2 6 4 2" xfId="27858" xr:uid="{00000000-0005-0000-0000-0000B76C0000}"/>
    <cellStyle name="Normal 10 2 6 4 3" xfId="27859" xr:uid="{00000000-0005-0000-0000-0000B86C0000}"/>
    <cellStyle name="Normal 10 2 6 4 4" xfId="27860" xr:uid="{00000000-0005-0000-0000-0000B96C0000}"/>
    <cellStyle name="Normal 10 2 6 5" xfId="27861" xr:uid="{00000000-0005-0000-0000-0000BA6C0000}"/>
    <cellStyle name="Normal 10 2 6 5 2" xfId="27862" xr:uid="{00000000-0005-0000-0000-0000BB6C0000}"/>
    <cellStyle name="Normal 10 2 6 5 3" xfId="27863" xr:uid="{00000000-0005-0000-0000-0000BC6C0000}"/>
    <cellStyle name="Normal 10 2 6 6" xfId="27864" xr:uid="{00000000-0005-0000-0000-0000BD6C0000}"/>
    <cellStyle name="Normal 10 2 6 7" xfId="27865" xr:uid="{00000000-0005-0000-0000-0000BE6C0000}"/>
    <cellStyle name="Normal 10 2 7" xfId="27866" xr:uid="{00000000-0005-0000-0000-0000BF6C0000}"/>
    <cellStyle name="Normal 10 2 7 2" xfId="27867" xr:uid="{00000000-0005-0000-0000-0000C06C0000}"/>
    <cellStyle name="Normal 10 2 7 2 2" xfId="27868" xr:uid="{00000000-0005-0000-0000-0000C16C0000}"/>
    <cellStyle name="Normal 10 2 7 2 2 2" xfId="27869" xr:uid="{00000000-0005-0000-0000-0000C26C0000}"/>
    <cellStyle name="Normal 10 2 7 2 2 3" xfId="27870" xr:uid="{00000000-0005-0000-0000-0000C36C0000}"/>
    <cellStyle name="Normal 10 2 7 2 2 4" xfId="27871" xr:uid="{00000000-0005-0000-0000-0000C46C0000}"/>
    <cellStyle name="Normal 10 2 7 2 3" xfId="27872" xr:uid="{00000000-0005-0000-0000-0000C56C0000}"/>
    <cellStyle name="Normal 10 2 7 2 3 2" xfId="27873" xr:uid="{00000000-0005-0000-0000-0000C66C0000}"/>
    <cellStyle name="Normal 10 2 7 2 3 3" xfId="27874" xr:uid="{00000000-0005-0000-0000-0000C76C0000}"/>
    <cellStyle name="Normal 10 2 7 2 4" xfId="27875" xr:uid="{00000000-0005-0000-0000-0000C86C0000}"/>
    <cellStyle name="Normal 10 2 7 2 5" xfId="27876" xr:uid="{00000000-0005-0000-0000-0000C96C0000}"/>
    <cellStyle name="Normal 10 2 7 3" xfId="27877" xr:uid="{00000000-0005-0000-0000-0000CA6C0000}"/>
    <cellStyle name="Normal 10 2 7 3 2" xfId="27878" xr:uid="{00000000-0005-0000-0000-0000CB6C0000}"/>
    <cellStyle name="Normal 10 2 7 3 3" xfId="27879" xr:uid="{00000000-0005-0000-0000-0000CC6C0000}"/>
    <cellStyle name="Normal 10 2 7 3 4" xfId="27880" xr:uid="{00000000-0005-0000-0000-0000CD6C0000}"/>
    <cellStyle name="Normal 10 2 7 4" xfId="27881" xr:uid="{00000000-0005-0000-0000-0000CE6C0000}"/>
    <cellStyle name="Normal 10 2 7 4 2" xfId="27882" xr:uid="{00000000-0005-0000-0000-0000CF6C0000}"/>
    <cellStyle name="Normal 10 2 7 4 3" xfId="27883" xr:uid="{00000000-0005-0000-0000-0000D06C0000}"/>
    <cellStyle name="Normal 10 2 7 5" xfId="27884" xr:uid="{00000000-0005-0000-0000-0000D16C0000}"/>
    <cellStyle name="Normal 10 2 7 6" xfId="27885" xr:uid="{00000000-0005-0000-0000-0000D26C0000}"/>
    <cellStyle name="Normal 10 2 8" xfId="27886" xr:uid="{00000000-0005-0000-0000-0000D36C0000}"/>
    <cellStyle name="Normal 10 2 8 2" xfId="27887" xr:uid="{00000000-0005-0000-0000-0000D46C0000}"/>
    <cellStyle name="Normal 10 2 8 2 2" xfId="27888" xr:uid="{00000000-0005-0000-0000-0000D56C0000}"/>
    <cellStyle name="Normal 10 2 8 2 3" xfId="27889" xr:uid="{00000000-0005-0000-0000-0000D66C0000}"/>
    <cellStyle name="Normal 10 2 8 2 4" xfId="27890" xr:uid="{00000000-0005-0000-0000-0000D76C0000}"/>
    <cellStyle name="Normal 10 2 8 3" xfId="27891" xr:uid="{00000000-0005-0000-0000-0000D86C0000}"/>
    <cellStyle name="Normal 10 2 8 3 2" xfId="27892" xr:uid="{00000000-0005-0000-0000-0000D96C0000}"/>
    <cellStyle name="Normal 10 2 8 3 3" xfId="27893" xr:uid="{00000000-0005-0000-0000-0000DA6C0000}"/>
    <cellStyle name="Normal 10 2 8 4" xfId="27894" xr:uid="{00000000-0005-0000-0000-0000DB6C0000}"/>
    <cellStyle name="Normal 10 2 8 5" xfId="27895" xr:uid="{00000000-0005-0000-0000-0000DC6C0000}"/>
    <cellStyle name="Normal 10 2 9" xfId="27896" xr:uid="{00000000-0005-0000-0000-0000DD6C0000}"/>
    <cellStyle name="Normal 10 3" xfId="27897" xr:uid="{00000000-0005-0000-0000-0000DE6C0000}"/>
    <cellStyle name="Normal 10 3 2" xfId="27898" xr:uid="{00000000-0005-0000-0000-0000DF6C0000}"/>
    <cellStyle name="Normal 10 3 2 10" xfId="27899" xr:uid="{00000000-0005-0000-0000-0000E06C0000}"/>
    <cellStyle name="Normal 10 3 2 2" xfId="27900" xr:uid="{00000000-0005-0000-0000-0000E16C0000}"/>
    <cellStyle name="Normal 10 3 2 2 2" xfId="27901" xr:uid="{00000000-0005-0000-0000-0000E26C0000}"/>
    <cellStyle name="Normal 10 3 2 2 2 2" xfId="27902" xr:uid="{00000000-0005-0000-0000-0000E36C0000}"/>
    <cellStyle name="Normal 10 3 2 2 2 2 2" xfId="27903" xr:uid="{00000000-0005-0000-0000-0000E46C0000}"/>
    <cellStyle name="Normal 10 3 2 2 2 2 2 2" xfId="27904" xr:uid="{00000000-0005-0000-0000-0000E56C0000}"/>
    <cellStyle name="Normal 10 3 2 2 2 2 2 2 2" xfId="27905" xr:uid="{00000000-0005-0000-0000-0000E66C0000}"/>
    <cellStyle name="Normal 10 3 2 2 2 2 2 2 3" xfId="27906" xr:uid="{00000000-0005-0000-0000-0000E76C0000}"/>
    <cellStyle name="Normal 10 3 2 2 2 2 2 2 4" xfId="27907" xr:uid="{00000000-0005-0000-0000-0000E86C0000}"/>
    <cellStyle name="Normal 10 3 2 2 2 2 2 3" xfId="27908" xr:uid="{00000000-0005-0000-0000-0000E96C0000}"/>
    <cellStyle name="Normal 10 3 2 2 2 2 2 3 2" xfId="27909" xr:uid="{00000000-0005-0000-0000-0000EA6C0000}"/>
    <cellStyle name="Normal 10 3 2 2 2 2 2 3 3" xfId="27910" xr:uid="{00000000-0005-0000-0000-0000EB6C0000}"/>
    <cellStyle name="Normal 10 3 2 2 2 2 2 4" xfId="27911" xr:uid="{00000000-0005-0000-0000-0000EC6C0000}"/>
    <cellStyle name="Normal 10 3 2 2 2 2 2 5" xfId="27912" xr:uid="{00000000-0005-0000-0000-0000ED6C0000}"/>
    <cellStyle name="Normal 10 3 2 2 2 2 3" xfId="27913" xr:uid="{00000000-0005-0000-0000-0000EE6C0000}"/>
    <cellStyle name="Normal 10 3 2 2 2 2 3 2" xfId="27914" xr:uid="{00000000-0005-0000-0000-0000EF6C0000}"/>
    <cellStyle name="Normal 10 3 2 2 2 2 3 3" xfId="27915" xr:uid="{00000000-0005-0000-0000-0000F06C0000}"/>
    <cellStyle name="Normal 10 3 2 2 2 2 3 4" xfId="27916" xr:uid="{00000000-0005-0000-0000-0000F16C0000}"/>
    <cellStyle name="Normal 10 3 2 2 2 2 4" xfId="27917" xr:uid="{00000000-0005-0000-0000-0000F26C0000}"/>
    <cellStyle name="Normal 10 3 2 2 2 2 4 2" xfId="27918" xr:uid="{00000000-0005-0000-0000-0000F36C0000}"/>
    <cellStyle name="Normal 10 3 2 2 2 2 4 3" xfId="27919" xr:uid="{00000000-0005-0000-0000-0000F46C0000}"/>
    <cellStyle name="Normal 10 3 2 2 2 2 5" xfId="27920" xr:uid="{00000000-0005-0000-0000-0000F56C0000}"/>
    <cellStyle name="Normal 10 3 2 2 2 2 6" xfId="27921" xr:uid="{00000000-0005-0000-0000-0000F66C0000}"/>
    <cellStyle name="Normal 10 3 2 2 2 3" xfId="27922" xr:uid="{00000000-0005-0000-0000-0000F76C0000}"/>
    <cellStyle name="Normal 10 3 2 2 2 3 2" xfId="27923" xr:uid="{00000000-0005-0000-0000-0000F86C0000}"/>
    <cellStyle name="Normal 10 3 2 2 2 3 2 2" xfId="27924" xr:uid="{00000000-0005-0000-0000-0000F96C0000}"/>
    <cellStyle name="Normal 10 3 2 2 2 3 2 3" xfId="27925" xr:uid="{00000000-0005-0000-0000-0000FA6C0000}"/>
    <cellStyle name="Normal 10 3 2 2 2 3 2 4" xfId="27926" xr:uid="{00000000-0005-0000-0000-0000FB6C0000}"/>
    <cellStyle name="Normal 10 3 2 2 2 3 3" xfId="27927" xr:uid="{00000000-0005-0000-0000-0000FC6C0000}"/>
    <cellStyle name="Normal 10 3 2 2 2 3 3 2" xfId="27928" xr:uid="{00000000-0005-0000-0000-0000FD6C0000}"/>
    <cellStyle name="Normal 10 3 2 2 2 3 3 3" xfId="27929" xr:uid="{00000000-0005-0000-0000-0000FE6C0000}"/>
    <cellStyle name="Normal 10 3 2 2 2 3 4" xfId="27930" xr:uid="{00000000-0005-0000-0000-0000FF6C0000}"/>
    <cellStyle name="Normal 10 3 2 2 2 3 5" xfId="27931" xr:uid="{00000000-0005-0000-0000-0000006D0000}"/>
    <cellStyle name="Normal 10 3 2 2 2 4" xfId="27932" xr:uid="{00000000-0005-0000-0000-0000016D0000}"/>
    <cellStyle name="Normal 10 3 2 2 2 4 2" xfId="27933" xr:uid="{00000000-0005-0000-0000-0000026D0000}"/>
    <cellStyle name="Normal 10 3 2 2 2 4 3" xfId="27934" xr:uid="{00000000-0005-0000-0000-0000036D0000}"/>
    <cellStyle name="Normal 10 3 2 2 2 4 4" xfId="27935" xr:uid="{00000000-0005-0000-0000-0000046D0000}"/>
    <cellStyle name="Normal 10 3 2 2 2 5" xfId="27936" xr:uid="{00000000-0005-0000-0000-0000056D0000}"/>
    <cellStyle name="Normal 10 3 2 2 2 5 2" xfId="27937" xr:uid="{00000000-0005-0000-0000-0000066D0000}"/>
    <cellStyle name="Normal 10 3 2 2 2 5 3" xfId="27938" xr:uid="{00000000-0005-0000-0000-0000076D0000}"/>
    <cellStyle name="Normal 10 3 2 2 2 6" xfId="27939" xr:uid="{00000000-0005-0000-0000-0000086D0000}"/>
    <cellStyle name="Normal 10 3 2 2 2 7" xfId="27940" xr:uid="{00000000-0005-0000-0000-0000096D0000}"/>
    <cellStyle name="Normal 10 3 2 2 3" xfId="27941" xr:uid="{00000000-0005-0000-0000-00000A6D0000}"/>
    <cellStyle name="Normal 10 3 2 2 3 2" xfId="27942" xr:uid="{00000000-0005-0000-0000-00000B6D0000}"/>
    <cellStyle name="Normal 10 3 2 2 3 2 2" xfId="27943" xr:uid="{00000000-0005-0000-0000-00000C6D0000}"/>
    <cellStyle name="Normal 10 3 2 2 3 2 2 2" xfId="27944" xr:uid="{00000000-0005-0000-0000-00000D6D0000}"/>
    <cellStyle name="Normal 10 3 2 2 3 2 2 2 2" xfId="27945" xr:uid="{00000000-0005-0000-0000-00000E6D0000}"/>
    <cellStyle name="Normal 10 3 2 2 3 2 2 2 3" xfId="27946" xr:uid="{00000000-0005-0000-0000-00000F6D0000}"/>
    <cellStyle name="Normal 10 3 2 2 3 2 2 2 4" xfId="27947" xr:uid="{00000000-0005-0000-0000-0000106D0000}"/>
    <cellStyle name="Normal 10 3 2 2 3 2 2 3" xfId="27948" xr:uid="{00000000-0005-0000-0000-0000116D0000}"/>
    <cellStyle name="Normal 10 3 2 2 3 2 2 3 2" xfId="27949" xr:uid="{00000000-0005-0000-0000-0000126D0000}"/>
    <cellStyle name="Normal 10 3 2 2 3 2 2 3 3" xfId="27950" xr:uid="{00000000-0005-0000-0000-0000136D0000}"/>
    <cellStyle name="Normal 10 3 2 2 3 2 2 4" xfId="27951" xr:uid="{00000000-0005-0000-0000-0000146D0000}"/>
    <cellStyle name="Normal 10 3 2 2 3 2 2 5" xfId="27952" xr:uid="{00000000-0005-0000-0000-0000156D0000}"/>
    <cellStyle name="Normal 10 3 2 2 3 2 3" xfId="27953" xr:uid="{00000000-0005-0000-0000-0000166D0000}"/>
    <cellStyle name="Normal 10 3 2 2 3 2 3 2" xfId="27954" xr:uid="{00000000-0005-0000-0000-0000176D0000}"/>
    <cellStyle name="Normal 10 3 2 2 3 2 3 3" xfId="27955" xr:uid="{00000000-0005-0000-0000-0000186D0000}"/>
    <cellStyle name="Normal 10 3 2 2 3 2 3 4" xfId="27956" xr:uid="{00000000-0005-0000-0000-0000196D0000}"/>
    <cellStyle name="Normal 10 3 2 2 3 2 4" xfId="27957" xr:uid="{00000000-0005-0000-0000-00001A6D0000}"/>
    <cellStyle name="Normal 10 3 2 2 3 2 4 2" xfId="27958" xr:uid="{00000000-0005-0000-0000-00001B6D0000}"/>
    <cellStyle name="Normal 10 3 2 2 3 2 4 3" xfId="27959" xr:uid="{00000000-0005-0000-0000-00001C6D0000}"/>
    <cellStyle name="Normal 10 3 2 2 3 2 5" xfId="27960" xr:uid="{00000000-0005-0000-0000-00001D6D0000}"/>
    <cellStyle name="Normal 10 3 2 2 3 2 6" xfId="27961" xr:uid="{00000000-0005-0000-0000-00001E6D0000}"/>
    <cellStyle name="Normal 10 3 2 2 3 3" xfId="27962" xr:uid="{00000000-0005-0000-0000-00001F6D0000}"/>
    <cellStyle name="Normal 10 3 2 2 3 3 2" xfId="27963" xr:uid="{00000000-0005-0000-0000-0000206D0000}"/>
    <cellStyle name="Normal 10 3 2 2 3 3 2 2" xfId="27964" xr:uid="{00000000-0005-0000-0000-0000216D0000}"/>
    <cellStyle name="Normal 10 3 2 2 3 3 2 3" xfId="27965" xr:uid="{00000000-0005-0000-0000-0000226D0000}"/>
    <cellStyle name="Normal 10 3 2 2 3 3 2 4" xfId="27966" xr:uid="{00000000-0005-0000-0000-0000236D0000}"/>
    <cellStyle name="Normal 10 3 2 2 3 3 3" xfId="27967" xr:uid="{00000000-0005-0000-0000-0000246D0000}"/>
    <cellStyle name="Normal 10 3 2 2 3 3 3 2" xfId="27968" xr:uid="{00000000-0005-0000-0000-0000256D0000}"/>
    <cellStyle name="Normal 10 3 2 2 3 3 3 3" xfId="27969" xr:uid="{00000000-0005-0000-0000-0000266D0000}"/>
    <cellStyle name="Normal 10 3 2 2 3 3 4" xfId="27970" xr:uid="{00000000-0005-0000-0000-0000276D0000}"/>
    <cellStyle name="Normal 10 3 2 2 3 3 5" xfId="27971" xr:uid="{00000000-0005-0000-0000-0000286D0000}"/>
    <cellStyle name="Normal 10 3 2 2 3 4" xfId="27972" xr:uid="{00000000-0005-0000-0000-0000296D0000}"/>
    <cellStyle name="Normal 10 3 2 2 3 4 2" xfId="27973" xr:uid="{00000000-0005-0000-0000-00002A6D0000}"/>
    <cellStyle name="Normal 10 3 2 2 3 4 3" xfId="27974" xr:uid="{00000000-0005-0000-0000-00002B6D0000}"/>
    <cellStyle name="Normal 10 3 2 2 3 4 4" xfId="27975" xr:uid="{00000000-0005-0000-0000-00002C6D0000}"/>
    <cellStyle name="Normal 10 3 2 2 3 5" xfId="27976" xr:uid="{00000000-0005-0000-0000-00002D6D0000}"/>
    <cellStyle name="Normal 10 3 2 2 3 5 2" xfId="27977" xr:uid="{00000000-0005-0000-0000-00002E6D0000}"/>
    <cellStyle name="Normal 10 3 2 2 3 5 3" xfId="27978" xr:uid="{00000000-0005-0000-0000-00002F6D0000}"/>
    <cellStyle name="Normal 10 3 2 2 3 6" xfId="27979" xr:uid="{00000000-0005-0000-0000-0000306D0000}"/>
    <cellStyle name="Normal 10 3 2 2 3 7" xfId="27980" xr:uid="{00000000-0005-0000-0000-0000316D0000}"/>
    <cellStyle name="Normal 10 3 2 2 4" xfId="27981" xr:uid="{00000000-0005-0000-0000-0000326D0000}"/>
    <cellStyle name="Normal 10 3 2 2 4 2" xfId="27982" xr:uid="{00000000-0005-0000-0000-0000336D0000}"/>
    <cellStyle name="Normal 10 3 2 2 4 2 2" xfId="27983" xr:uid="{00000000-0005-0000-0000-0000346D0000}"/>
    <cellStyle name="Normal 10 3 2 2 4 2 2 2" xfId="27984" xr:uid="{00000000-0005-0000-0000-0000356D0000}"/>
    <cellStyle name="Normal 10 3 2 2 4 2 2 3" xfId="27985" xr:uid="{00000000-0005-0000-0000-0000366D0000}"/>
    <cellStyle name="Normal 10 3 2 2 4 2 2 4" xfId="27986" xr:uid="{00000000-0005-0000-0000-0000376D0000}"/>
    <cellStyle name="Normal 10 3 2 2 4 2 3" xfId="27987" xr:uid="{00000000-0005-0000-0000-0000386D0000}"/>
    <cellStyle name="Normal 10 3 2 2 4 2 3 2" xfId="27988" xr:uid="{00000000-0005-0000-0000-0000396D0000}"/>
    <cellStyle name="Normal 10 3 2 2 4 2 3 3" xfId="27989" xr:uid="{00000000-0005-0000-0000-00003A6D0000}"/>
    <cellStyle name="Normal 10 3 2 2 4 2 4" xfId="27990" xr:uid="{00000000-0005-0000-0000-00003B6D0000}"/>
    <cellStyle name="Normal 10 3 2 2 4 2 5" xfId="27991" xr:uid="{00000000-0005-0000-0000-00003C6D0000}"/>
    <cellStyle name="Normal 10 3 2 2 4 3" xfId="27992" xr:uid="{00000000-0005-0000-0000-00003D6D0000}"/>
    <cellStyle name="Normal 10 3 2 2 4 3 2" xfId="27993" xr:uid="{00000000-0005-0000-0000-00003E6D0000}"/>
    <cellStyle name="Normal 10 3 2 2 4 3 3" xfId="27994" xr:uid="{00000000-0005-0000-0000-00003F6D0000}"/>
    <cellStyle name="Normal 10 3 2 2 4 3 4" xfId="27995" xr:uid="{00000000-0005-0000-0000-0000406D0000}"/>
    <cellStyle name="Normal 10 3 2 2 4 4" xfId="27996" xr:uid="{00000000-0005-0000-0000-0000416D0000}"/>
    <cellStyle name="Normal 10 3 2 2 4 4 2" xfId="27997" xr:uid="{00000000-0005-0000-0000-0000426D0000}"/>
    <cellStyle name="Normal 10 3 2 2 4 4 3" xfId="27998" xr:uid="{00000000-0005-0000-0000-0000436D0000}"/>
    <cellStyle name="Normal 10 3 2 2 4 5" xfId="27999" xr:uid="{00000000-0005-0000-0000-0000446D0000}"/>
    <cellStyle name="Normal 10 3 2 2 4 6" xfId="28000" xr:uid="{00000000-0005-0000-0000-0000456D0000}"/>
    <cellStyle name="Normal 10 3 2 2 5" xfId="28001" xr:uid="{00000000-0005-0000-0000-0000466D0000}"/>
    <cellStyle name="Normal 10 3 2 2 5 2" xfId="28002" xr:uid="{00000000-0005-0000-0000-0000476D0000}"/>
    <cellStyle name="Normal 10 3 2 2 5 2 2" xfId="28003" xr:uid="{00000000-0005-0000-0000-0000486D0000}"/>
    <cellStyle name="Normal 10 3 2 2 5 2 3" xfId="28004" xr:uid="{00000000-0005-0000-0000-0000496D0000}"/>
    <cellStyle name="Normal 10 3 2 2 5 2 4" xfId="28005" xr:uid="{00000000-0005-0000-0000-00004A6D0000}"/>
    <cellStyle name="Normal 10 3 2 2 5 3" xfId="28006" xr:uid="{00000000-0005-0000-0000-00004B6D0000}"/>
    <cellStyle name="Normal 10 3 2 2 5 3 2" xfId="28007" xr:uid="{00000000-0005-0000-0000-00004C6D0000}"/>
    <cellStyle name="Normal 10 3 2 2 5 3 3" xfId="28008" xr:uid="{00000000-0005-0000-0000-00004D6D0000}"/>
    <cellStyle name="Normal 10 3 2 2 5 4" xfId="28009" xr:uid="{00000000-0005-0000-0000-00004E6D0000}"/>
    <cellStyle name="Normal 10 3 2 2 5 5" xfId="28010" xr:uid="{00000000-0005-0000-0000-00004F6D0000}"/>
    <cellStyle name="Normal 10 3 2 2 6" xfId="28011" xr:uid="{00000000-0005-0000-0000-0000506D0000}"/>
    <cellStyle name="Normal 10 3 2 2 6 2" xfId="28012" xr:uid="{00000000-0005-0000-0000-0000516D0000}"/>
    <cellStyle name="Normal 10 3 2 2 6 3" xfId="28013" xr:uid="{00000000-0005-0000-0000-0000526D0000}"/>
    <cellStyle name="Normal 10 3 2 2 6 4" xfId="28014" xr:uid="{00000000-0005-0000-0000-0000536D0000}"/>
    <cellStyle name="Normal 10 3 2 2 7" xfId="28015" xr:uid="{00000000-0005-0000-0000-0000546D0000}"/>
    <cellStyle name="Normal 10 3 2 2 7 2" xfId="28016" xr:uid="{00000000-0005-0000-0000-0000556D0000}"/>
    <cellStyle name="Normal 10 3 2 2 7 3" xfId="28017" xr:uid="{00000000-0005-0000-0000-0000566D0000}"/>
    <cellStyle name="Normal 10 3 2 2 8" xfId="28018" xr:uid="{00000000-0005-0000-0000-0000576D0000}"/>
    <cellStyle name="Normal 10 3 2 2 9" xfId="28019" xr:uid="{00000000-0005-0000-0000-0000586D0000}"/>
    <cellStyle name="Normal 10 3 2 3" xfId="28020" xr:uid="{00000000-0005-0000-0000-0000596D0000}"/>
    <cellStyle name="Normal 10 3 2 3 2" xfId="28021" xr:uid="{00000000-0005-0000-0000-00005A6D0000}"/>
    <cellStyle name="Normal 10 3 2 3 2 2" xfId="28022" xr:uid="{00000000-0005-0000-0000-00005B6D0000}"/>
    <cellStyle name="Normal 10 3 2 3 2 2 2" xfId="28023" xr:uid="{00000000-0005-0000-0000-00005C6D0000}"/>
    <cellStyle name="Normal 10 3 2 3 2 2 2 2" xfId="28024" xr:uid="{00000000-0005-0000-0000-00005D6D0000}"/>
    <cellStyle name="Normal 10 3 2 3 2 2 2 3" xfId="28025" xr:uid="{00000000-0005-0000-0000-00005E6D0000}"/>
    <cellStyle name="Normal 10 3 2 3 2 2 2 4" xfId="28026" xr:uid="{00000000-0005-0000-0000-00005F6D0000}"/>
    <cellStyle name="Normal 10 3 2 3 2 2 3" xfId="28027" xr:uid="{00000000-0005-0000-0000-0000606D0000}"/>
    <cellStyle name="Normal 10 3 2 3 2 2 3 2" xfId="28028" xr:uid="{00000000-0005-0000-0000-0000616D0000}"/>
    <cellStyle name="Normal 10 3 2 3 2 2 3 3" xfId="28029" xr:uid="{00000000-0005-0000-0000-0000626D0000}"/>
    <cellStyle name="Normal 10 3 2 3 2 2 4" xfId="28030" xr:uid="{00000000-0005-0000-0000-0000636D0000}"/>
    <cellStyle name="Normal 10 3 2 3 2 2 5" xfId="28031" xr:uid="{00000000-0005-0000-0000-0000646D0000}"/>
    <cellStyle name="Normal 10 3 2 3 2 3" xfId="28032" xr:uid="{00000000-0005-0000-0000-0000656D0000}"/>
    <cellStyle name="Normal 10 3 2 3 2 3 2" xfId="28033" xr:uid="{00000000-0005-0000-0000-0000666D0000}"/>
    <cellStyle name="Normal 10 3 2 3 2 3 3" xfId="28034" xr:uid="{00000000-0005-0000-0000-0000676D0000}"/>
    <cellStyle name="Normal 10 3 2 3 2 3 4" xfId="28035" xr:uid="{00000000-0005-0000-0000-0000686D0000}"/>
    <cellStyle name="Normal 10 3 2 3 2 4" xfId="28036" xr:uid="{00000000-0005-0000-0000-0000696D0000}"/>
    <cellStyle name="Normal 10 3 2 3 2 4 2" xfId="28037" xr:uid="{00000000-0005-0000-0000-00006A6D0000}"/>
    <cellStyle name="Normal 10 3 2 3 2 4 3" xfId="28038" xr:uid="{00000000-0005-0000-0000-00006B6D0000}"/>
    <cellStyle name="Normal 10 3 2 3 2 5" xfId="28039" xr:uid="{00000000-0005-0000-0000-00006C6D0000}"/>
    <cellStyle name="Normal 10 3 2 3 2 6" xfId="28040" xr:uid="{00000000-0005-0000-0000-00006D6D0000}"/>
    <cellStyle name="Normal 10 3 2 3 3" xfId="28041" xr:uid="{00000000-0005-0000-0000-00006E6D0000}"/>
    <cellStyle name="Normal 10 3 2 3 3 2" xfId="28042" xr:uid="{00000000-0005-0000-0000-00006F6D0000}"/>
    <cellStyle name="Normal 10 3 2 3 3 2 2" xfId="28043" xr:uid="{00000000-0005-0000-0000-0000706D0000}"/>
    <cellStyle name="Normal 10 3 2 3 3 2 3" xfId="28044" xr:uid="{00000000-0005-0000-0000-0000716D0000}"/>
    <cellStyle name="Normal 10 3 2 3 3 2 4" xfId="28045" xr:uid="{00000000-0005-0000-0000-0000726D0000}"/>
    <cellStyle name="Normal 10 3 2 3 3 3" xfId="28046" xr:uid="{00000000-0005-0000-0000-0000736D0000}"/>
    <cellStyle name="Normal 10 3 2 3 3 3 2" xfId="28047" xr:uid="{00000000-0005-0000-0000-0000746D0000}"/>
    <cellStyle name="Normal 10 3 2 3 3 3 3" xfId="28048" xr:uid="{00000000-0005-0000-0000-0000756D0000}"/>
    <cellStyle name="Normal 10 3 2 3 3 4" xfId="28049" xr:uid="{00000000-0005-0000-0000-0000766D0000}"/>
    <cellStyle name="Normal 10 3 2 3 3 5" xfId="28050" xr:uid="{00000000-0005-0000-0000-0000776D0000}"/>
    <cellStyle name="Normal 10 3 2 3 4" xfId="28051" xr:uid="{00000000-0005-0000-0000-0000786D0000}"/>
    <cellStyle name="Normal 10 3 2 3 4 2" xfId="28052" xr:uid="{00000000-0005-0000-0000-0000796D0000}"/>
    <cellStyle name="Normal 10 3 2 3 4 3" xfId="28053" xr:uid="{00000000-0005-0000-0000-00007A6D0000}"/>
    <cellStyle name="Normal 10 3 2 3 4 4" xfId="28054" xr:uid="{00000000-0005-0000-0000-00007B6D0000}"/>
    <cellStyle name="Normal 10 3 2 3 5" xfId="28055" xr:uid="{00000000-0005-0000-0000-00007C6D0000}"/>
    <cellStyle name="Normal 10 3 2 3 5 2" xfId="28056" xr:uid="{00000000-0005-0000-0000-00007D6D0000}"/>
    <cellStyle name="Normal 10 3 2 3 5 3" xfId="28057" xr:uid="{00000000-0005-0000-0000-00007E6D0000}"/>
    <cellStyle name="Normal 10 3 2 3 6" xfId="28058" xr:uid="{00000000-0005-0000-0000-00007F6D0000}"/>
    <cellStyle name="Normal 10 3 2 3 7" xfId="28059" xr:uid="{00000000-0005-0000-0000-0000806D0000}"/>
    <cellStyle name="Normal 10 3 2 4" xfId="28060" xr:uid="{00000000-0005-0000-0000-0000816D0000}"/>
    <cellStyle name="Normal 10 3 2 4 2" xfId="28061" xr:uid="{00000000-0005-0000-0000-0000826D0000}"/>
    <cellStyle name="Normal 10 3 2 4 2 2" xfId="28062" xr:uid="{00000000-0005-0000-0000-0000836D0000}"/>
    <cellStyle name="Normal 10 3 2 4 2 2 2" xfId="28063" xr:uid="{00000000-0005-0000-0000-0000846D0000}"/>
    <cellStyle name="Normal 10 3 2 4 2 2 2 2" xfId="28064" xr:uid="{00000000-0005-0000-0000-0000856D0000}"/>
    <cellStyle name="Normal 10 3 2 4 2 2 2 3" xfId="28065" xr:uid="{00000000-0005-0000-0000-0000866D0000}"/>
    <cellStyle name="Normal 10 3 2 4 2 2 2 4" xfId="28066" xr:uid="{00000000-0005-0000-0000-0000876D0000}"/>
    <cellStyle name="Normal 10 3 2 4 2 2 3" xfId="28067" xr:uid="{00000000-0005-0000-0000-0000886D0000}"/>
    <cellStyle name="Normal 10 3 2 4 2 2 3 2" xfId="28068" xr:uid="{00000000-0005-0000-0000-0000896D0000}"/>
    <cellStyle name="Normal 10 3 2 4 2 2 3 3" xfId="28069" xr:uid="{00000000-0005-0000-0000-00008A6D0000}"/>
    <cellStyle name="Normal 10 3 2 4 2 2 4" xfId="28070" xr:uid="{00000000-0005-0000-0000-00008B6D0000}"/>
    <cellStyle name="Normal 10 3 2 4 2 2 5" xfId="28071" xr:uid="{00000000-0005-0000-0000-00008C6D0000}"/>
    <cellStyle name="Normal 10 3 2 4 2 3" xfId="28072" xr:uid="{00000000-0005-0000-0000-00008D6D0000}"/>
    <cellStyle name="Normal 10 3 2 4 2 3 2" xfId="28073" xr:uid="{00000000-0005-0000-0000-00008E6D0000}"/>
    <cellStyle name="Normal 10 3 2 4 2 3 3" xfId="28074" xr:uid="{00000000-0005-0000-0000-00008F6D0000}"/>
    <cellStyle name="Normal 10 3 2 4 2 3 4" xfId="28075" xr:uid="{00000000-0005-0000-0000-0000906D0000}"/>
    <cellStyle name="Normal 10 3 2 4 2 4" xfId="28076" xr:uid="{00000000-0005-0000-0000-0000916D0000}"/>
    <cellStyle name="Normal 10 3 2 4 2 4 2" xfId="28077" xr:uid="{00000000-0005-0000-0000-0000926D0000}"/>
    <cellStyle name="Normal 10 3 2 4 2 4 3" xfId="28078" xr:uid="{00000000-0005-0000-0000-0000936D0000}"/>
    <cellStyle name="Normal 10 3 2 4 2 5" xfId="28079" xr:uid="{00000000-0005-0000-0000-0000946D0000}"/>
    <cellStyle name="Normal 10 3 2 4 2 6" xfId="28080" xr:uid="{00000000-0005-0000-0000-0000956D0000}"/>
    <cellStyle name="Normal 10 3 2 4 3" xfId="28081" xr:uid="{00000000-0005-0000-0000-0000966D0000}"/>
    <cellStyle name="Normal 10 3 2 4 3 2" xfId="28082" xr:uid="{00000000-0005-0000-0000-0000976D0000}"/>
    <cellStyle name="Normal 10 3 2 4 3 2 2" xfId="28083" xr:uid="{00000000-0005-0000-0000-0000986D0000}"/>
    <cellStyle name="Normal 10 3 2 4 3 2 3" xfId="28084" xr:uid="{00000000-0005-0000-0000-0000996D0000}"/>
    <cellStyle name="Normal 10 3 2 4 3 2 4" xfId="28085" xr:uid="{00000000-0005-0000-0000-00009A6D0000}"/>
    <cellStyle name="Normal 10 3 2 4 3 3" xfId="28086" xr:uid="{00000000-0005-0000-0000-00009B6D0000}"/>
    <cellStyle name="Normal 10 3 2 4 3 3 2" xfId="28087" xr:uid="{00000000-0005-0000-0000-00009C6D0000}"/>
    <cellStyle name="Normal 10 3 2 4 3 3 3" xfId="28088" xr:uid="{00000000-0005-0000-0000-00009D6D0000}"/>
    <cellStyle name="Normal 10 3 2 4 3 4" xfId="28089" xr:uid="{00000000-0005-0000-0000-00009E6D0000}"/>
    <cellStyle name="Normal 10 3 2 4 3 5" xfId="28090" xr:uid="{00000000-0005-0000-0000-00009F6D0000}"/>
    <cellStyle name="Normal 10 3 2 4 4" xfId="28091" xr:uid="{00000000-0005-0000-0000-0000A06D0000}"/>
    <cellStyle name="Normal 10 3 2 4 4 2" xfId="28092" xr:uid="{00000000-0005-0000-0000-0000A16D0000}"/>
    <cellStyle name="Normal 10 3 2 4 4 3" xfId="28093" xr:uid="{00000000-0005-0000-0000-0000A26D0000}"/>
    <cellStyle name="Normal 10 3 2 4 4 4" xfId="28094" xr:uid="{00000000-0005-0000-0000-0000A36D0000}"/>
    <cellStyle name="Normal 10 3 2 4 5" xfId="28095" xr:uid="{00000000-0005-0000-0000-0000A46D0000}"/>
    <cellStyle name="Normal 10 3 2 4 5 2" xfId="28096" xr:uid="{00000000-0005-0000-0000-0000A56D0000}"/>
    <cellStyle name="Normal 10 3 2 4 5 3" xfId="28097" xr:uid="{00000000-0005-0000-0000-0000A66D0000}"/>
    <cellStyle name="Normal 10 3 2 4 6" xfId="28098" xr:uid="{00000000-0005-0000-0000-0000A76D0000}"/>
    <cellStyle name="Normal 10 3 2 4 7" xfId="28099" xr:uid="{00000000-0005-0000-0000-0000A86D0000}"/>
    <cellStyle name="Normal 10 3 2 5" xfId="28100" xr:uid="{00000000-0005-0000-0000-0000A96D0000}"/>
    <cellStyle name="Normal 10 3 2 5 2" xfId="28101" xr:uid="{00000000-0005-0000-0000-0000AA6D0000}"/>
    <cellStyle name="Normal 10 3 2 5 2 2" xfId="28102" xr:uid="{00000000-0005-0000-0000-0000AB6D0000}"/>
    <cellStyle name="Normal 10 3 2 5 2 2 2" xfId="28103" xr:uid="{00000000-0005-0000-0000-0000AC6D0000}"/>
    <cellStyle name="Normal 10 3 2 5 2 2 3" xfId="28104" xr:uid="{00000000-0005-0000-0000-0000AD6D0000}"/>
    <cellStyle name="Normal 10 3 2 5 2 2 4" xfId="28105" xr:uid="{00000000-0005-0000-0000-0000AE6D0000}"/>
    <cellStyle name="Normal 10 3 2 5 2 3" xfId="28106" xr:uid="{00000000-0005-0000-0000-0000AF6D0000}"/>
    <cellStyle name="Normal 10 3 2 5 2 3 2" xfId="28107" xr:uid="{00000000-0005-0000-0000-0000B06D0000}"/>
    <cellStyle name="Normal 10 3 2 5 2 3 3" xfId="28108" xr:uid="{00000000-0005-0000-0000-0000B16D0000}"/>
    <cellStyle name="Normal 10 3 2 5 2 4" xfId="28109" xr:uid="{00000000-0005-0000-0000-0000B26D0000}"/>
    <cellStyle name="Normal 10 3 2 5 2 5" xfId="28110" xr:uid="{00000000-0005-0000-0000-0000B36D0000}"/>
    <cellStyle name="Normal 10 3 2 5 3" xfId="28111" xr:uid="{00000000-0005-0000-0000-0000B46D0000}"/>
    <cellStyle name="Normal 10 3 2 5 3 2" xfId="28112" xr:uid="{00000000-0005-0000-0000-0000B56D0000}"/>
    <cellStyle name="Normal 10 3 2 5 3 3" xfId="28113" xr:uid="{00000000-0005-0000-0000-0000B66D0000}"/>
    <cellStyle name="Normal 10 3 2 5 3 4" xfId="28114" xr:uid="{00000000-0005-0000-0000-0000B76D0000}"/>
    <cellStyle name="Normal 10 3 2 5 4" xfId="28115" xr:uid="{00000000-0005-0000-0000-0000B86D0000}"/>
    <cellStyle name="Normal 10 3 2 5 4 2" xfId="28116" xr:uid="{00000000-0005-0000-0000-0000B96D0000}"/>
    <cellStyle name="Normal 10 3 2 5 4 3" xfId="28117" xr:uid="{00000000-0005-0000-0000-0000BA6D0000}"/>
    <cellStyle name="Normal 10 3 2 5 5" xfId="28118" xr:uid="{00000000-0005-0000-0000-0000BB6D0000}"/>
    <cellStyle name="Normal 10 3 2 5 6" xfId="28119" xr:uid="{00000000-0005-0000-0000-0000BC6D0000}"/>
    <cellStyle name="Normal 10 3 2 6" xfId="28120" xr:uid="{00000000-0005-0000-0000-0000BD6D0000}"/>
    <cellStyle name="Normal 10 3 2 6 2" xfId="28121" xr:uid="{00000000-0005-0000-0000-0000BE6D0000}"/>
    <cellStyle name="Normal 10 3 2 6 2 2" xfId="28122" xr:uid="{00000000-0005-0000-0000-0000BF6D0000}"/>
    <cellStyle name="Normal 10 3 2 6 2 3" xfId="28123" xr:uid="{00000000-0005-0000-0000-0000C06D0000}"/>
    <cellStyle name="Normal 10 3 2 6 2 4" xfId="28124" xr:uid="{00000000-0005-0000-0000-0000C16D0000}"/>
    <cellStyle name="Normal 10 3 2 6 3" xfId="28125" xr:uid="{00000000-0005-0000-0000-0000C26D0000}"/>
    <cellStyle name="Normal 10 3 2 6 3 2" xfId="28126" xr:uid="{00000000-0005-0000-0000-0000C36D0000}"/>
    <cellStyle name="Normal 10 3 2 6 3 3" xfId="28127" xr:uid="{00000000-0005-0000-0000-0000C46D0000}"/>
    <cellStyle name="Normal 10 3 2 6 4" xfId="28128" xr:uid="{00000000-0005-0000-0000-0000C56D0000}"/>
    <cellStyle name="Normal 10 3 2 6 5" xfId="28129" xr:uid="{00000000-0005-0000-0000-0000C66D0000}"/>
    <cellStyle name="Normal 10 3 2 7" xfId="28130" xr:uid="{00000000-0005-0000-0000-0000C76D0000}"/>
    <cellStyle name="Normal 10 3 2 7 2" xfId="28131" xr:uid="{00000000-0005-0000-0000-0000C86D0000}"/>
    <cellStyle name="Normal 10 3 2 7 3" xfId="28132" xr:uid="{00000000-0005-0000-0000-0000C96D0000}"/>
    <cellStyle name="Normal 10 3 2 7 4" xfId="28133" xr:uid="{00000000-0005-0000-0000-0000CA6D0000}"/>
    <cellStyle name="Normal 10 3 2 8" xfId="28134" xr:uid="{00000000-0005-0000-0000-0000CB6D0000}"/>
    <cellStyle name="Normal 10 3 2 8 2" xfId="28135" xr:uid="{00000000-0005-0000-0000-0000CC6D0000}"/>
    <cellStyle name="Normal 10 3 2 8 3" xfId="28136" xr:uid="{00000000-0005-0000-0000-0000CD6D0000}"/>
    <cellStyle name="Normal 10 3 2 9" xfId="28137" xr:uid="{00000000-0005-0000-0000-0000CE6D0000}"/>
    <cellStyle name="Normal 10 3 3" xfId="28138" xr:uid="{00000000-0005-0000-0000-0000CF6D0000}"/>
    <cellStyle name="Normal 10 3 3 2" xfId="28139" xr:uid="{00000000-0005-0000-0000-0000D06D0000}"/>
    <cellStyle name="Normal 10 3 3 2 2" xfId="28140" xr:uid="{00000000-0005-0000-0000-0000D16D0000}"/>
    <cellStyle name="Normal 10 3 3 2 2 2" xfId="28141" xr:uid="{00000000-0005-0000-0000-0000D26D0000}"/>
    <cellStyle name="Normal 10 3 3 2 2 2 2" xfId="28142" xr:uid="{00000000-0005-0000-0000-0000D36D0000}"/>
    <cellStyle name="Normal 10 3 3 2 2 2 2 2" xfId="28143" xr:uid="{00000000-0005-0000-0000-0000D46D0000}"/>
    <cellStyle name="Normal 10 3 3 2 2 2 2 3" xfId="28144" xr:uid="{00000000-0005-0000-0000-0000D56D0000}"/>
    <cellStyle name="Normal 10 3 3 2 2 2 2 4" xfId="28145" xr:uid="{00000000-0005-0000-0000-0000D66D0000}"/>
    <cellStyle name="Normal 10 3 3 2 2 2 3" xfId="28146" xr:uid="{00000000-0005-0000-0000-0000D76D0000}"/>
    <cellStyle name="Normal 10 3 3 2 2 2 3 2" xfId="28147" xr:uid="{00000000-0005-0000-0000-0000D86D0000}"/>
    <cellStyle name="Normal 10 3 3 2 2 2 3 3" xfId="28148" xr:uid="{00000000-0005-0000-0000-0000D96D0000}"/>
    <cellStyle name="Normal 10 3 3 2 2 2 4" xfId="28149" xr:uid="{00000000-0005-0000-0000-0000DA6D0000}"/>
    <cellStyle name="Normal 10 3 3 2 2 2 5" xfId="28150" xr:uid="{00000000-0005-0000-0000-0000DB6D0000}"/>
    <cellStyle name="Normal 10 3 3 2 2 3" xfId="28151" xr:uid="{00000000-0005-0000-0000-0000DC6D0000}"/>
    <cellStyle name="Normal 10 3 3 2 2 3 2" xfId="28152" xr:uid="{00000000-0005-0000-0000-0000DD6D0000}"/>
    <cellStyle name="Normal 10 3 3 2 2 3 3" xfId="28153" xr:uid="{00000000-0005-0000-0000-0000DE6D0000}"/>
    <cellStyle name="Normal 10 3 3 2 2 3 4" xfId="28154" xr:uid="{00000000-0005-0000-0000-0000DF6D0000}"/>
    <cellStyle name="Normal 10 3 3 2 2 4" xfId="28155" xr:uid="{00000000-0005-0000-0000-0000E06D0000}"/>
    <cellStyle name="Normal 10 3 3 2 2 4 2" xfId="28156" xr:uid="{00000000-0005-0000-0000-0000E16D0000}"/>
    <cellStyle name="Normal 10 3 3 2 2 4 3" xfId="28157" xr:uid="{00000000-0005-0000-0000-0000E26D0000}"/>
    <cellStyle name="Normal 10 3 3 2 2 5" xfId="28158" xr:uid="{00000000-0005-0000-0000-0000E36D0000}"/>
    <cellStyle name="Normal 10 3 3 2 2 6" xfId="28159" xr:uid="{00000000-0005-0000-0000-0000E46D0000}"/>
    <cellStyle name="Normal 10 3 3 2 3" xfId="28160" xr:uid="{00000000-0005-0000-0000-0000E56D0000}"/>
    <cellStyle name="Normal 10 3 3 2 3 2" xfId="28161" xr:uid="{00000000-0005-0000-0000-0000E66D0000}"/>
    <cellStyle name="Normal 10 3 3 2 3 2 2" xfId="28162" xr:uid="{00000000-0005-0000-0000-0000E76D0000}"/>
    <cellStyle name="Normal 10 3 3 2 3 2 3" xfId="28163" xr:uid="{00000000-0005-0000-0000-0000E86D0000}"/>
    <cellStyle name="Normal 10 3 3 2 3 2 4" xfId="28164" xr:uid="{00000000-0005-0000-0000-0000E96D0000}"/>
    <cellStyle name="Normal 10 3 3 2 3 3" xfId="28165" xr:uid="{00000000-0005-0000-0000-0000EA6D0000}"/>
    <cellStyle name="Normal 10 3 3 2 3 3 2" xfId="28166" xr:uid="{00000000-0005-0000-0000-0000EB6D0000}"/>
    <cellStyle name="Normal 10 3 3 2 3 3 3" xfId="28167" xr:uid="{00000000-0005-0000-0000-0000EC6D0000}"/>
    <cellStyle name="Normal 10 3 3 2 3 4" xfId="28168" xr:uid="{00000000-0005-0000-0000-0000ED6D0000}"/>
    <cellStyle name="Normal 10 3 3 2 3 5" xfId="28169" xr:uid="{00000000-0005-0000-0000-0000EE6D0000}"/>
    <cellStyle name="Normal 10 3 3 2 4" xfId="28170" xr:uid="{00000000-0005-0000-0000-0000EF6D0000}"/>
    <cellStyle name="Normal 10 3 3 2 4 2" xfId="28171" xr:uid="{00000000-0005-0000-0000-0000F06D0000}"/>
    <cellStyle name="Normal 10 3 3 2 4 3" xfId="28172" xr:uid="{00000000-0005-0000-0000-0000F16D0000}"/>
    <cellStyle name="Normal 10 3 3 2 4 4" xfId="28173" xr:uid="{00000000-0005-0000-0000-0000F26D0000}"/>
    <cellStyle name="Normal 10 3 3 2 5" xfId="28174" xr:uid="{00000000-0005-0000-0000-0000F36D0000}"/>
    <cellStyle name="Normal 10 3 3 2 5 2" xfId="28175" xr:uid="{00000000-0005-0000-0000-0000F46D0000}"/>
    <cellStyle name="Normal 10 3 3 2 5 3" xfId="28176" xr:uid="{00000000-0005-0000-0000-0000F56D0000}"/>
    <cellStyle name="Normal 10 3 3 2 6" xfId="28177" xr:uid="{00000000-0005-0000-0000-0000F66D0000}"/>
    <cellStyle name="Normal 10 3 3 2 7" xfId="28178" xr:uid="{00000000-0005-0000-0000-0000F76D0000}"/>
    <cellStyle name="Normal 10 3 3 3" xfId="28179" xr:uid="{00000000-0005-0000-0000-0000F86D0000}"/>
    <cellStyle name="Normal 10 3 3 3 2" xfId="28180" xr:uid="{00000000-0005-0000-0000-0000F96D0000}"/>
    <cellStyle name="Normal 10 3 3 3 2 2" xfId="28181" xr:uid="{00000000-0005-0000-0000-0000FA6D0000}"/>
    <cellStyle name="Normal 10 3 3 3 2 2 2" xfId="28182" xr:uid="{00000000-0005-0000-0000-0000FB6D0000}"/>
    <cellStyle name="Normal 10 3 3 3 2 2 2 2" xfId="28183" xr:uid="{00000000-0005-0000-0000-0000FC6D0000}"/>
    <cellStyle name="Normal 10 3 3 3 2 2 2 3" xfId="28184" xr:uid="{00000000-0005-0000-0000-0000FD6D0000}"/>
    <cellStyle name="Normal 10 3 3 3 2 2 2 4" xfId="28185" xr:uid="{00000000-0005-0000-0000-0000FE6D0000}"/>
    <cellStyle name="Normal 10 3 3 3 2 2 3" xfId="28186" xr:uid="{00000000-0005-0000-0000-0000FF6D0000}"/>
    <cellStyle name="Normal 10 3 3 3 2 2 3 2" xfId="28187" xr:uid="{00000000-0005-0000-0000-0000006E0000}"/>
    <cellStyle name="Normal 10 3 3 3 2 2 3 3" xfId="28188" xr:uid="{00000000-0005-0000-0000-0000016E0000}"/>
    <cellStyle name="Normal 10 3 3 3 2 2 4" xfId="28189" xr:uid="{00000000-0005-0000-0000-0000026E0000}"/>
    <cellStyle name="Normal 10 3 3 3 2 2 5" xfId="28190" xr:uid="{00000000-0005-0000-0000-0000036E0000}"/>
    <cellStyle name="Normal 10 3 3 3 2 3" xfId="28191" xr:uid="{00000000-0005-0000-0000-0000046E0000}"/>
    <cellStyle name="Normal 10 3 3 3 2 3 2" xfId="28192" xr:uid="{00000000-0005-0000-0000-0000056E0000}"/>
    <cellStyle name="Normal 10 3 3 3 2 3 3" xfId="28193" xr:uid="{00000000-0005-0000-0000-0000066E0000}"/>
    <cellStyle name="Normal 10 3 3 3 2 3 4" xfId="28194" xr:uid="{00000000-0005-0000-0000-0000076E0000}"/>
    <cellStyle name="Normal 10 3 3 3 2 4" xfId="28195" xr:uid="{00000000-0005-0000-0000-0000086E0000}"/>
    <cellStyle name="Normal 10 3 3 3 2 4 2" xfId="28196" xr:uid="{00000000-0005-0000-0000-0000096E0000}"/>
    <cellStyle name="Normal 10 3 3 3 2 4 3" xfId="28197" xr:uid="{00000000-0005-0000-0000-00000A6E0000}"/>
    <cellStyle name="Normal 10 3 3 3 2 5" xfId="28198" xr:uid="{00000000-0005-0000-0000-00000B6E0000}"/>
    <cellStyle name="Normal 10 3 3 3 2 6" xfId="28199" xr:uid="{00000000-0005-0000-0000-00000C6E0000}"/>
    <cellStyle name="Normal 10 3 3 3 3" xfId="28200" xr:uid="{00000000-0005-0000-0000-00000D6E0000}"/>
    <cellStyle name="Normal 10 3 3 3 3 2" xfId="28201" xr:uid="{00000000-0005-0000-0000-00000E6E0000}"/>
    <cellStyle name="Normal 10 3 3 3 3 2 2" xfId="28202" xr:uid="{00000000-0005-0000-0000-00000F6E0000}"/>
    <cellStyle name="Normal 10 3 3 3 3 2 3" xfId="28203" xr:uid="{00000000-0005-0000-0000-0000106E0000}"/>
    <cellStyle name="Normal 10 3 3 3 3 2 4" xfId="28204" xr:uid="{00000000-0005-0000-0000-0000116E0000}"/>
    <cellStyle name="Normal 10 3 3 3 3 3" xfId="28205" xr:uid="{00000000-0005-0000-0000-0000126E0000}"/>
    <cellStyle name="Normal 10 3 3 3 3 3 2" xfId="28206" xr:uid="{00000000-0005-0000-0000-0000136E0000}"/>
    <cellStyle name="Normal 10 3 3 3 3 3 3" xfId="28207" xr:uid="{00000000-0005-0000-0000-0000146E0000}"/>
    <cellStyle name="Normal 10 3 3 3 3 4" xfId="28208" xr:uid="{00000000-0005-0000-0000-0000156E0000}"/>
    <cellStyle name="Normal 10 3 3 3 3 5" xfId="28209" xr:uid="{00000000-0005-0000-0000-0000166E0000}"/>
    <cellStyle name="Normal 10 3 3 3 4" xfId="28210" xr:uid="{00000000-0005-0000-0000-0000176E0000}"/>
    <cellStyle name="Normal 10 3 3 3 4 2" xfId="28211" xr:uid="{00000000-0005-0000-0000-0000186E0000}"/>
    <cellStyle name="Normal 10 3 3 3 4 3" xfId="28212" xr:uid="{00000000-0005-0000-0000-0000196E0000}"/>
    <cellStyle name="Normal 10 3 3 3 4 4" xfId="28213" xr:uid="{00000000-0005-0000-0000-00001A6E0000}"/>
    <cellStyle name="Normal 10 3 3 3 5" xfId="28214" xr:uid="{00000000-0005-0000-0000-00001B6E0000}"/>
    <cellStyle name="Normal 10 3 3 3 5 2" xfId="28215" xr:uid="{00000000-0005-0000-0000-00001C6E0000}"/>
    <cellStyle name="Normal 10 3 3 3 5 3" xfId="28216" xr:uid="{00000000-0005-0000-0000-00001D6E0000}"/>
    <cellStyle name="Normal 10 3 3 3 6" xfId="28217" xr:uid="{00000000-0005-0000-0000-00001E6E0000}"/>
    <cellStyle name="Normal 10 3 3 3 7" xfId="28218" xr:uid="{00000000-0005-0000-0000-00001F6E0000}"/>
    <cellStyle name="Normal 10 3 3 4" xfId="28219" xr:uid="{00000000-0005-0000-0000-0000206E0000}"/>
    <cellStyle name="Normal 10 3 3 4 2" xfId="28220" xr:uid="{00000000-0005-0000-0000-0000216E0000}"/>
    <cellStyle name="Normal 10 3 3 4 2 2" xfId="28221" xr:uid="{00000000-0005-0000-0000-0000226E0000}"/>
    <cellStyle name="Normal 10 3 3 4 2 2 2" xfId="28222" xr:uid="{00000000-0005-0000-0000-0000236E0000}"/>
    <cellStyle name="Normal 10 3 3 4 2 2 3" xfId="28223" xr:uid="{00000000-0005-0000-0000-0000246E0000}"/>
    <cellStyle name="Normal 10 3 3 4 2 2 4" xfId="28224" xr:uid="{00000000-0005-0000-0000-0000256E0000}"/>
    <cellStyle name="Normal 10 3 3 4 2 3" xfId="28225" xr:uid="{00000000-0005-0000-0000-0000266E0000}"/>
    <cellStyle name="Normal 10 3 3 4 2 3 2" xfId="28226" xr:uid="{00000000-0005-0000-0000-0000276E0000}"/>
    <cellStyle name="Normal 10 3 3 4 2 3 3" xfId="28227" xr:uid="{00000000-0005-0000-0000-0000286E0000}"/>
    <cellStyle name="Normal 10 3 3 4 2 4" xfId="28228" xr:uid="{00000000-0005-0000-0000-0000296E0000}"/>
    <cellStyle name="Normal 10 3 3 4 2 5" xfId="28229" xr:uid="{00000000-0005-0000-0000-00002A6E0000}"/>
    <cellStyle name="Normal 10 3 3 4 3" xfId="28230" xr:uid="{00000000-0005-0000-0000-00002B6E0000}"/>
    <cellStyle name="Normal 10 3 3 4 3 2" xfId="28231" xr:uid="{00000000-0005-0000-0000-00002C6E0000}"/>
    <cellStyle name="Normal 10 3 3 4 3 3" xfId="28232" xr:uid="{00000000-0005-0000-0000-00002D6E0000}"/>
    <cellStyle name="Normal 10 3 3 4 3 4" xfId="28233" xr:uid="{00000000-0005-0000-0000-00002E6E0000}"/>
    <cellStyle name="Normal 10 3 3 4 4" xfId="28234" xr:uid="{00000000-0005-0000-0000-00002F6E0000}"/>
    <cellStyle name="Normal 10 3 3 4 4 2" xfId="28235" xr:uid="{00000000-0005-0000-0000-0000306E0000}"/>
    <cellStyle name="Normal 10 3 3 4 4 3" xfId="28236" xr:uid="{00000000-0005-0000-0000-0000316E0000}"/>
    <cellStyle name="Normal 10 3 3 4 5" xfId="28237" xr:uid="{00000000-0005-0000-0000-0000326E0000}"/>
    <cellStyle name="Normal 10 3 3 4 6" xfId="28238" xr:uid="{00000000-0005-0000-0000-0000336E0000}"/>
    <cellStyle name="Normal 10 3 3 5" xfId="28239" xr:uid="{00000000-0005-0000-0000-0000346E0000}"/>
    <cellStyle name="Normal 10 3 3 5 2" xfId="28240" xr:uid="{00000000-0005-0000-0000-0000356E0000}"/>
    <cellStyle name="Normal 10 3 3 5 2 2" xfId="28241" xr:uid="{00000000-0005-0000-0000-0000366E0000}"/>
    <cellStyle name="Normal 10 3 3 5 2 3" xfId="28242" xr:uid="{00000000-0005-0000-0000-0000376E0000}"/>
    <cellStyle name="Normal 10 3 3 5 2 4" xfId="28243" xr:uid="{00000000-0005-0000-0000-0000386E0000}"/>
    <cellStyle name="Normal 10 3 3 5 3" xfId="28244" xr:uid="{00000000-0005-0000-0000-0000396E0000}"/>
    <cellStyle name="Normal 10 3 3 5 3 2" xfId="28245" xr:uid="{00000000-0005-0000-0000-00003A6E0000}"/>
    <cellStyle name="Normal 10 3 3 5 3 3" xfId="28246" xr:uid="{00000000-0005-0000-0000-00003B6E0000}"/>
    <cellStyle name="Normal 10 3 3 5 4" xfId="28247" xr:uid="{00000000-0005-0000-0000-00003C6E0000}"/>
    <cellStyle name="Normal 10 3 3 5 5" xfId="28248" xr:uid="{00000000-0005-0000-0000-00003D6E0000}"/>
    <cellStyle name="Normal 10 3 3 6" xfId="28249" xr:uid="{00000000-0005-0000-0000-00003E6E0000}"/>
    <cellStyle name="Normal 10 3 3 6 2" xfId="28250" xr:uid="{00000000-0005-0000-0000-00003F6E0000}"/>
    <cellStyle name="Normal 10 3 3 6 3" xfId="28251" xr:uid="{00000000-0005-0000-0000-0000406E0000}"/>
    <cellStyle name="Normal 10 3 3 6 4" xfId="28252" xr:uid="{00000000-0005-0000-0000-0000416E0000}"/>
    <cellStyle name="Normal 10 3 3 7" xfId="28253" xr:uid="{00000000-0005-0000-0000-0000426E0000}"/>
    <cellStyle name="Normal 10 3 3 7 2" xfId="28254" xr:uid="{00000000-0005-0000-0000-0000436E0000}"/>
    <cellStyle name="Normal 10 3 3 7 3" xfId="28255" xr:uid="{00000000-0005-0000-0000-0000446E0000}"/>
    <cellStyle name="Normal 10 3 3 8" xfId="28256" xr:uid="{00000000-0005-0000-0000-0000456E0000}"/>
    <cellStyle name="Normal 10 3 3 9" xfId="28257" xr:uid="{00000000-0005-0000-0000-0000466E0000}"/>
    <cellStyle name="Normal 10 3 4" xfId="28258" xr:uid="{00000000-0005-0000-0000-0000476E0000}"/>
    <cellStyle name="Normal 10 3 4 2" xfId="28259" xr:uid="{00000000-0005-0000-0000-0000486E0000}"/>
    <cellStyle name="Normal 10 3 4 2 2" xfId="28260" xr:uid="{00000000-0005-0000-0000-0000496E0000}"/>
    <cellStyle name="Normal 10 3 4 2 2 2" xfId="28261" xr:uid="{00000000-0005-0000-0000-00004A6E0000}"/>
    <cellStyle name="Normal 10 3 4 2 2 2 2" xfId="28262" xr:uid="{00000000-0005-0000-0000-00004B6E0000}"/>
    <cellStyle name="Normal 10 3 4 2 2 2 3" xfId="28263" xr:uid="{00000000-0005-0000-0000-00004C6E0000}"/>
    <cellStyle name="Normal 10 3 4 2 2 2 4" xfId="28264" xr:uid="{00000000-0005-0000-0000-00004D6E0000}"/>
    <cellStyle name="Normal 10 3 4 2 2 3" xfId="28265" xr:uid="{00000000-0005-0000-0000-00004E6E0000}"/>
    <cellStyle name="Normal 10 3 4 2 2 3 2" xfId="28266" xr:uid="{00000000-0005-0000-0000-00004F6E0000}"/>
    <cellStyle name="Normal 10 3 4 2 2 3 3" xfId="28267" xr:uid="{00000000-0005-0000-0000-0000506E0000}"/>
    <cellStyle name="Normal 10 3 4 2 2 4" xfId="28268" xr:uid="{00000000-0005-0000-0000-0000516E0000}"/>
    <cellStyle name="Normal 10 3 4 2 2 5" xfId="28269" xr:uid="{00000000-0005-0000-0000-0000526E0000}"/>
    <cellStyle name="Normal 10 3 4 2 3" xfId="28270" xr:uid="{00000000-0005-0000-0000-0000536E0000}"/>
    <cellStyle name="Normal 10 3 4 2 3 2" xfId="28271" xr:uid="{00000000-0005-0000-0000-0000546E0000}"/>
    <cellStyle name="Normal 10 3 4 2 3 3" xfId="28272" xr:uid="{00000000-0005-0000-0000-0000556E0000}"/>
    <cellStyle name="Normal 10 3 4 2 3 4" xfId="28273" xr:uid="{00000000-0005-0000-0000-0000566E0000}"/>
    <cellStyle name="Normal 10 3 4 2 4" xfId="28274" xr:uid="{00000000-0005-0000-0000-0000576E0000}"/>
    <cellStyle name="Normal 10 3 4 2 4 2" xfId="28275" xr:uid="{00000000-0005-0000-0000-0000586E0000}"/>
    <cellStyle name="Normal 10 3 4 2 4 3" xfId="28276" xr:uid="{00000000-0005-0000-0000-0000596E0000}"/>
    <cellStyle name="Normal 10 3 4 2 5" xfId="28277" xr:uid="{00000000-0005-0000-0000-00005A6E0000}"/>
    <cellStyle name="Normal 10 3 4 2 6" xfId="28278" xr:uid="{00000000-0005-0000-0000-00005B6E0000}"/>
    <cellStyle name="Normal 10 3 4 3" xfId="28279" xr:uid="{00000000-0005-0000-0000-00005C6E0000}"/>
    <cellStyle name="Normal 10 3 4 3 2" xfId="28280" xr:uid="{00000000-0005-0000-0000-00005D6E0000}"/>
    <cellStyle name="Normal 10 3 4 3 2 2" xfId="28281" xr:uid="{00000000-0005-0000-0000-00005E6E0000}"/>
    <cellStyle name="Normal 10 3 4 3 2 3" xfId="28282" xr:uid="{00000000-0005-0000-0000-00005F6E0000}"/>
    <cellStyle name="Normal 10 3 4 3 2 4" xfId="28283" xr:uid="{00000000-0005-0000-0000-0000606E0000}"/>
    <cellStyle name="Normal 10 3 4 3 3" xfId="28284" xr:uid="{00000000-0005-0000-0000-0000616E0000}"/>
    <cellStyle name="Normal 10 3 4 3 3 2" xfId="28285" xr:uid="{00000000-0005-0000-0000-0000626E0000}"/>
    <cellStyle name="Normal 10 3 4 3 3 3" xfId="28286" xr:uid="{00000000-0005-0000-0000-0000636E0000}"/>
    <cellStyle name="Normal 10 3 4 3 4" xfId="28287" xr:uid="{00000000-0005-0000-0000-0000646E0000}"/>
    <cellStyle name="Normal 10 3 4 3 5" xfId="28288" xr:uid="{00000000-0005-0000-0000-0000656E0000}"/>
    <cellStyle name="Normal 10 3 4 4" xfId="28289" xr:uid="{00000000-0005-0000-0000-0000666E0000}"/>
    <cellStyle name="Normal 10 3 4 4 2" xfId="28290" xr:uid="{00000000-0005-0000-0000-0000676E0000}"/>
    <cellStyle name="Normal 10 3 4 4 3" xfId="28291" xr:uid="{00000000-0005-0000-0000-0000686E0000}"/>
    <cellStyle name="Normal 10 3 4 4 4" xfId="28292" xr:uid="{00000000-0005-0000-0000-0000696E0000}"/>
    <cellStyle name="Normal 10 3 4 5" xfId="28293" xr:uid="{00000000-0005-0000-0000-00006A6E0000}"/>
    <cellStyle name="Normal 10 3 4 5 2" xfId="28294" xr:uid="{00000000-0005-0000-0000-00006B6E0000}"/>
    <cellStyle name="Normal 10 3 4 5 3" xfId="28295" xr:uid="{00000000-0005-0000-0000-00006C6E0000}"/>
    <cellStyle name="Normal 10 3 4 6" xfId="28296" xr:uid="{00000000-0005-0000-0000-00006D6E0000}"/>
    <cellStyle name="Normal 10 3 4 7" xfId="28297" xr:uid="{00000000-0005-0000-0000-00006E6E0000}"/>
    <cellStyle name="Normal 10 3 5" xfId="28298" xr:uid="{00000000-0005-0000-0000-00006F6E0000}"/>
    <cellStyle name="Normal 10 3 5 2" xfId="28299" xr:uid="{00000000-0005-0000-0000-0000706E0000}"/>
    <cellStyle name="Normal 10 3 5 2 2" xfId="28300" xr:uid="{00000000-0005-0000-0000-0000716E0000}"/>
    <cellStyle name="Normal 10 3 5 2 2 2" xfId="28301" xr:uid="{00000000-0005-0000-0000-0000726E0000}"/>
    <cellStyle name="Normal 10 3 5 2 2 2 2" xfId="28302" xr:uid="{00000000-0005-0000-0000-0000736E0000}"/>
    <cellStyle name="Normal 10 3 5 2 2 2 3" xfId="28303" xr:uid="{00000000-0005-0000-0000-0000746E0000}"/>
    <cellStyle name="Normal 10 3 5 2 2 2 4" xfId="28304" xr:uid="{00000000-0005-0000-0000-0000756E0000}"/>
    <cellStyle name="Normal 10 3 5 2 2 3" xfId="28305" xr:uid="{00000000-0005-0000-0000-0000766E0000}"/>
    <cellStyle name="Normal 10 3 5 2 2 3 2" xfId="28306" xr:uid="{00000000-0005-0000-0000-0000776E0000}"/>
    <cellStyle name="Normal 10 3 5 2 2 3 3" xfId="28307" xr:uid="{00000000-0005-0000-0000-0000786E0000}"/>
    <cellStyle name="Normal 10 3 5 2 2 4" xfId="28308" xr:uid="{00000000-0005-0000-0000-0000796E0000}"/>
    <cellStyle name="Normal 10 3 5 2 2 5" xfId="28309" xr:uid="{00000000-0005-0000-0000-00007A6E0000}"/>
    <cellStyle name="Normal 10 3 5 2 3" xfId="28310" xr:uid="{00000000-0005-0000-0000-00007B6E0000}"/>
    <cellStyle name="Normal 10 3 5 2 3 2" xfId="28311" xr:uid="{00000000-0005-0000-0000-00007C6E0000}"/>
    <cellStyle name="Normal 10 3 5 2 3 3" xfId="28312" xr:uid="{00000000-0005-0000-0000-00007D6E0000}"/>
    <cellStyle name="Normal 10 3 5 2 3 4" xfId="28313" xr:uid="{00000000-0005-0000-0000-00007E6E0000}"/>
    <cellStyle name="Normal 10 3 5 2 4" xfId="28314" xr:uid="{00000000-0005-0000-0000-00007F6E0000}"/>
    <cellStyle name="Normal 10 3 5 2 4 2" xfId="28315" xr:uid="{00000000-0005-0000-0000-0000806E0000}"/>
    <cellStyle name="Normal 10 3 5 2 4 3" xfId="28316" xr:uid="{00000000-0005-0000-0000-0000816E0000}"/>
    <cellStyle name="Normal 10 3 5 2 5" xfId="28317" xr:uid="{00000000-0005-0000-0000-0000826E0000}"/>
    <cellStyle name="Normal 10 3 5 2 6" xfId="28318" xr:uid="{00000000-0005-0000-0000-0000836E0000}"/>
    <cellStyle name="Normal 10 3 5 3" xfId="28319" xr:uid="{00000000-0005-0000-0000-0000846E0000}"/>
    <cellStyle name="Normal 10 3 5 3 2" xfId="28320" xr:uid="{00000000-0005-0000-0000-0000856E0000}"/>
    <cellStyle name="Normal 10 3 5 3 2 2" xfId="28321" xr:uid="{00000000-0005-0000-0000-0000866E0000}"/>
    <cellStyle name="Normal 10 3 5 3 2 3" xfId="28322" xr:uid="{00000000-0005-0000-0000-0000876E0000}"/>
    <cellStyle name="Normal 10 3 5 3 2 4" xfId="28323" xr:uid="{00000000-0005-0000-0000-0000886E0000}"/>
    <cellStyle name="Normal 10 3 5 3 3" xfId="28324" xr:uid="{00000000-0005-0000-0000-0000896E0000}"/>
    <cellStyle name="Normal 10 3 5 3 3 2" xfId="28325" xr:uid="{00000000-0005-0000-0000-00008A6E0000}"/>
    <cellStyle name="Normal 10 3 5 3 3 3" xfId="28326" xr:uid="{00000000-0005-0000-0000-00008B6E0000}"/>
    <cellStyle name="Normal 10 3 5 3 4" xfId="28327" xr:uid="{00000000-0005-0000-0000-00008C6E0000}"/>
    <cellStyle name="Normal 10 3 5 3 5" xfId="28328" xr:uid="{00000000-0005-0000-0000-00008D6E0000}"/>
    <cellStyle name="Normal 10 3 5 4" xfId="28329" xr:uid="{00000000-0005-0000-0000-00008E6E0000}"/>
    <cellStyle name="Normal 10 3 5 4 2" xfId="28330" xr:uid="{00000000-0005-0000-0000-00008F6E0000}"/>
    <cellStyle name="Normal 10 3 5 4 3" xfId="28331" xr:uid="{00000000-0005-0000-0000-0000906E0000}"/>
    <cellStyle name="Normal 10 3 5 4 4" xfId="28332" xr:uid="{00000000-0005-0000-0000-0000916E0000}"/>
    <cellStyle name="Normal 10 3 5 5" xfId="28333" xr:uid="{00000000-0005-0000-0000-0000926E0000}"/>
    <cellStyle name="Normal 10 3 5 5 2" xfId="28334" xr:uid="{00000000-0005-0000-0000-0000936E0000}"/>
    <cellStyle name="Normal 10 3 5 5 3" xfId="28335" xr:uid="{00000000-0005-0000-0000-0000946E0000}"/>
    <cellStyle name="Normal 10 3 5 6" xfId="28336" xr:uid="{00000000-0005-0000-0000-0000956E0000}"/>
    <cellStyle name="Normal 10 3 5 7" xfId="28337" xr:uid="{00000000-0005-0000-0000-0000966E0000}"/>
    <cellStyle name="Normal 10 3 6" xfId="28338" xr:uid="{00000000-0005-0000-0000-0000976E0000}"/>
    <cellStyle name="Normal 10 3 6 2" xfId="28339" xr:uid="{00000000-0005-0000-0000-0000986E0000}"/>
    <cellStyle name="Normal 10 3 6 2 2" xfId="28340" xr:uid="{00000000-0005-0000-0000-0000996E0000}"/>
    <cellStyle name="Normal 10 3 6 2 2 2" xfId="28341" xr:uid="{00000000-0005-0000-0000-00009A6E0000}"/>
    <cellStyle name="Normal 10 3 6 2 2 3" xfId="28342" xr:uid="{00000000-0005-0000-0000-00009B6E0000}"/>
    <cellStyle name="Normal 10 3 6 2 2 4" xfId="28343" xr:uid="{00000000-0005-0000-0000-00009C6E0000}"/>
    <cellStyle name="Normal 10 3 6 2 3" xfId="28344" xr:uid="{00000000-0005-0000-0000-00009D6E0000}"/>
    <cellStyle name="Normal 10 3 6 2 3 2" xfId="28345" xr:uid="{00000000-0005-0000-0000-00009E6E0000}"/>
    <cellStyle name="Normal 10 3 6 2 3 3" xfId="28346" xr:uid="{00000000-0005-0000-0000-00009F6E0000}"/>
    <cellStyle name="Normal 10 3 6 2 4" xfId="28347" xr:uid="{00000000-0005-0000-0000-0000A06E0000}"/>
    <cellStyle name="Normal 10 3 6 2 5" xfId="28348" xr:uid="{00000000-0005-0000-0000-0000A16E0000}"/>
    <cellStyle name="Normal 10 3 6 3" xfId="28349" xr:uid="{00000000-0005-0000-0000-0000A26E0000}"/>
    <cellStyle name="Normal 10 3 6 3 2" xfId="28350" xr:uid="{00000000-0005-0000-0000-0000A36E0000}"/>
    <cellStyle name="Normal 10 3 6 3 3" xfId="28351" xr:uid="{00000000-0005-0000-0000-0000A46E0000}"/>
    <cellStyle name="Normal 10 3 6 3 4" xfId="28352" xr:uid="{00000000-0005-0000-0000-0000A56E0000}"/>
    <cellStyle name="Normal 10 3 6 4" xfId="28353" xr:uid="{00000000-0005-0000-0000-0000A66E0000}"/>
    <cellStyle name="Normal 10 3 6 4 2" xfId="28354" xr:uid="{00000000-0005-0000-0000-0000A76E0000}"/>
    <cellStyle name="Normal 10 3 6 4 3" xfId="28355" xr:uid="{00000000-0005-0000-0000-0000A86E0000}"/>
    <cellStyle name="Normal 10 3 6 5" xfId="28356" xr:uid="{00000000-0005-0000-0000-0000A96E0000}"/>
    <cellStyle name="Normal 10 3 6 6" xfId="28357" xr:uid="{00000000-0005-0000-0000-0000AA6E0000}"/>
    <cellStyle name="Normal 10 3 7" xfId="28358" xr:uid="{00000000-0005-0000-0000-0000AB6E0000}"/>
    <cellStyle name="Normal 10 3 7 2" xfId="28359" xr:uid="{00000000-0005-0000-0000-0000AC6E0000}"/>
    <cellStyle name="Normal 10 3 7 2 2" xfId="28360" xr:uid="{00000000-0005-0000-0000-0000AD6E0000}"/>
    <cellStyle name="Normal 10 3 7 2 3" xfId="28361" xr:uid="{00000000-0005-0000-0000-0000AE6E0000}"/>
    <cellStyle name="Normal 10 3 7 2 4" xfId="28362" xr:uid="{00000000-0005-0000-0000-0000AF6E0000}"/>
    <cellStyle name="Normal 10 3 7 3" xfId="28363" xr:uid="{00000000-0005-0000-0000-0000B06E0000}"/>
    <cellStyle name="Normal 10 3 7 3 2" xfId="28364" xr:uid="{00000000-0005-0000-0000-0000B16E0000}"/>
    <cellStyle name="Normal 10 3 7 3 3" xfId="28365" xr:uid="{00000000-0005-0000-0000-0000B26E0000}"/>
    <cellStyle name="Normal 10 3 7 4" xfId="28366" xr:uid="{00000000-0005-0000-0000-0000B36E0000}"/>
    <cellStyle name="Normal 10 3 7 5" xfId="28367" xr:uid="{00000000-0005-0000-0000-0000B46E0000}"/>
    <cellStyle name="Normal 10 3 8" xfId="28368" xr:uid="{00000000-0005-0000-0000-0000B56E0000}"/>
    <cellStyle name="Normal 10 3 9" xfId="28369" xr:uid="{00000000-0005-0000-0000-0000B66E0000}"/>
    <cellStyle name="Normal 10 4" xfId="28370" xr:uid="{00000000-0005-0000-0000-0000B76E0000}"/>
    <cellStyle name="Normal 10 4 10" xfId="28371" xr:uid="{00000000-0005-0000-0000-0000B86E0000}"/>
    <cellStyle name="Normal 10 4 2" xfId="28372" xr:uid="{00000000-0005-0000-0000-0000B96E0000}"/>
    <cellStyle name="Normal 10 4 2 2" xfId="28373" xr:uid="{00000000-0005-0000-0000-0000BA6E0000}"/>
    <cellStyle name="Normal 10 4 2 2 2" xfId="28374" xr:uid="{00000000-0005-0000-0000-0000BB6E0000}"/>
    <cellStyle name="Normal 10 4 2 2 2 2" xfId="28375" xr:uid="{00000000-0005-0000-0000-0000BC6E0000}"/>
    <cellStyle name="Normal 10 4 2 2 2 2 2" xfId="28376" xr:uid="{00000000-0005-0000-0000-0000BD6E0000}"/>
    <cellStyle name="Normal 10 4 2 2 2 2 2 2" xfId="28377" xr:uid="{00000000-0005-0000-0000-0000BE6E0000}"/>
    <cellStyle name="Normal 10 4 2 2 2 2 2 3" xfId="28378" xr:uid="{00000000-0005-0000-0000-0000BF6E0000}"/>
    <cellStyle name="Normal 10 4 2 2 2 2 2 4" xfId="28379" xr:uid="{00000000-0005-0000-0000-0000C06E0000}"/>
    <cellStyle name="Normal 10 4 2 2 2 2 3" xfId="28380" xr:uid="{00000000-0005-0000-0000-0000C16E0000}"/>
    <cellStyle name="Normal 10 4 2 2 2 2 3 2" xfId="28381" xr:uid="{00000000-0005-0000-0000-0000C26E0000}"/>
    <cellStyle name="Normal 10 4 2 2 2 2 3 3" xfId="28382" xr:uid="{00000000-0005-0000-0000-0000C36E0000}"/>
    <cellStyle name="Normal 10 4 2 2 2 2 4" xfId="28383" xr:uid="{00000000-0005-0000-0000-0000C46E0000}"/>
    <cellStyle name="Normal 10 4 2 2 2 2 5" xfId="28384" xr:uid="{00000000-0005-0000-0000-0000C56E0000}"/>
    <cellStyle name="Normal 10 4 2 2 2 3" xfId="28385" xr:uid="{00000000-0005-0000-0000-0000C66E0000}"/>
    <cellStyle name="Normal 10 4 2 2 2 3 2" xfId="28386" xr:uid="{00000000-0005-0000-0000-0000C76E0000}"/>
    <cellStyle name="Normal 10 4 2 2 2 3 3" xfId="28387" xr:uid="{00000000-0005-0000-0000-0000C86E0000}"/>
    <cellStyle name="Normal 10 4 2 2 2 3 4" xfId="28388" xr:uid="{00000000-0005-0000-0000-0000C96E0000}"/>
    <cellStyle name="Normal 10 4 2 2 2 4" xfId="28389" xr:uid="{00000000-0005-0000-0000-0000CA6E0000}"/>
    <cellStyle name="Normal 10 4 2 2 2 4 2" xfId="28390" xr:uid="{00000000-0005-0000-0000-0000CB6E0000}"/>
    <cellStyle name="Normal 10 4 2 2 2 4 3" xfId="28391" xr:uid="{00000000-0005-0000-0000-0000CC6E0000}"/>
    <cellStyle name="Normal 10 4 2 2 2 5" xfId="28392" xr:uid="{00000000-0005-0000-0000-0000CD6E0000}"/>
    <cellStyle name="Normal 10 4 2 2 2 6" xfId="28393" xr:uid="{00000000-0005-0000-0000-0000CE6E0000}"/>
    <cellStyle name="Normal 10 4 2 2 3" xfId="28394" xr:uid="{00000000-0005-0000-0000-0000CF6E0000}"/>
    <cellStyle name="Normal 10 4 2 2 3 2" xfId="28395" xr:uid="{00000000-0005-0000-0000-0000D06E0000}"/>
    <cellStyle name="Normal 10 4 2 2 3 2 2" xfId="28396" xr:uid="{00000000-0005-0000-0000-0000D16E0000}"/>
    <cellStyle name="Normal 10 4 2 2 3 2 3" xfId="28397" xr:uid="{00000000-0005-0000-0000-0000D26E0000}"/>
    <cellStyle name="Normal 10 4 2 2 3 2 4" xfId="28398" xr:uid="{00000000-0005-0000-0000-0000D36E0000}"/>
    <cellStyle name="Normal 10 4 2 2 3 3" xfId="28399" xr:uid="{00000000-0005-0000-0000-0000D46E0000}"/>
    <cellStyle name="Normal 10 4 2 2 3 3 2" xfId="28400" xr:uid="{00000000-0005-0000-0000-0000D56E0000}"/>
    <cellStyle name="Normal 10 4 2 2 3 3 3" xfId="28401" xr:uid="{00000000-0005-0000-0000-0000D66E0000}"/>
    <cellStyle name="Normal 10 4 2 2 3 4" xfId="28402" xr:uid="{00000000-0005-0000-0000-0000D76E0000}"/>
    <cellStyle name="Normal 10 4 2 2 3 5" xfId="28403" xr:uid="{00000000-0005-0000-0000-0000D86E0000}"/>
    <cellStyle name="Normal 10 4 2 2 4" xfId="28404" xr:uid="{00000000-0005-0000-0000-0000D96E0000}"/>
    <cellStyle name="Normal 10 4 2 2 4 2" xfId="28405" xr:uid="{00000000-0005-0000-0000-0000DA6E0000}"/>
    <cellStyle name="Normal 10 4 2 2 4 3" xfId="28406" xr:uid="{00000000-0005-0000-0000-0000DB6E0000}"/>
    <cellStyle name="Normal 10 4 2 2 4 4" xfId="28407" xr:uid="{00000000-0005-0000-0000-0000DC6E0000}"/>
    <cellStyle name="Normal 10 4 2 2 5" xfId="28408" xr:uid="{00000000-0005-0000-0000-0000DD6E0000}"/>
    <cellStyle name="Normal 10 4 2 2 5 2" xfId="28409" xr:uid="{00000000-0005-0000-0000-0000DE6E0000}"/>
    <cellStyle name="Normal 10 4 2 2 5 3" xfId="28410" xr:uid="{00000000-0005-0000-0000-0000DF6E0000}"/>
    <cellStyle name="Normal 10 4 2 2 6" xfId="28411" xr:uid="{00000000-0005-0000-0000-0000E06E0000}"/>
    <cellStyle name="Normal 10 4 2 2 7" xfId="28412" xr:uid="{00000000-0005-0000-0000-0000E16E0000}"/>
    <cellStyle name="Normal 10 4 2 3" xfId="28413" xr:uid="{00000000-0005-0000-0000-0000E26E0000}"/>
    <cellStyle name="Normal 10 4 2 3 2" xfId="28414" xr:uid="{00000000-0005-0000-0000-0000E36E0000}"/>
    <cellStyle name="Normal 10 4 2 3 2 2" xfId="28415" xr:uid="{00000000-0005-0000-0000-0000E46E0000}"/>
    <cellStyle name="Normal 10 4 2 3 2 2 2" xfId="28416" xr:uid="{00000000-0005-0000-0000-0000E56E0000}"/>
    <cellStyle name="Normal 10 4 2 3 2 2 2 2" xfId="28417" xr:uid="{00000000-0005-0000-0000-0000E66E0000}"/>
    <cellStyle name="Normal 10 4 2 3 2 2 2 3" xfId="28418" xr:uid="{00000000-0005-0000-0000-0000E76E0000}"/>
    <cellStyle name="Normal 10 4 2 3 2 2 2 4" xfId="28419" xr:uid="{00000000-0005-0000-0000-0000E86E0000}"/>
    <cellStyle name="Normal 10 4 2 3 2 2 3" xfId="28420" xr:uid="{00000000-0005-0000-0000-0000E96E0000}"/>
    <cellStyle name="Normal 10 4 2 3 2 2 3 2" xfId="28421" xr:uid="{00000000-0005-0000-0000-0000EA6E0000}"/>
    <cellStyle name="Normal 10 4 2 3 2 2 3 3" xfId="28422" xr:uid="{00000000-0005-0000-0000-0000EB6E0000}"/>
    <cellStyle name="Normal 10 4 2 3 2 2 4" xfId="28423" xr:uid="{00000000-0005-0000-0000-0000EC6E0000}"/>
    <cellStyle name="Normal 10 4 2 3 2 2 5" xfId="28424" xr:uid="{00000000-0005-0000-0000-0000ED6E0000}"/>
    <cellStyle name="Normal 10 4 2 3 2 3" xfId="28425" xr:uid="{00000000-0005-0000-0000-0000EE6E0000}"/>
    <cellStyle name="Normal 10 4 2 3 2 3 2" xfId="28426" xr:uid="{00000000-0005-0000-0000-0000EF6E0000}"/>
    <cellStyle name="Normal 10 4 2 3 2 3 3" xfId="28427" xr:uid="{00000000-0005-0000-0000-0000F06E0000}"/>
    <cellStyle name="Normal 10 4 2 3 2 3 4" xfId="28428" xr:uid="{00000000-0005-0000-0000-0000F16E0000}"/>
    <cellStyle name="Normal 10 4 2 3 2 4" xfId="28429" xr:uid="{00000000-0005-0000-0000-0000F26E0000}"/>
    <cellStyle name="Normal 10 4 2 3 2 4 2" xfId="28430" xr:uid="{00000000-0005-0000-0000-0000F36E0000}"/>
    <cellStyle name="Normal 10 4 2 3 2 4 3" xfId="28431" xr:uid="{00000000-0005-0000-0000-0000F46E0000}"/>
    <cellStyle name="Normal 10 4 2 3 2 5" xfId="28432" xr:uid="{00000000-0005-0000-0000-0000F56E0000}"/>
    <cellStyle name="Normal 10 4 2 3 2 6" xfId="28433" xr:uid="{00000000-0005-0000-0000-0000F66E0000}"/>
    <cellStyle name="Normal 10 4 2 3 3" xfId="28434" xr:uid="{00000000-0005-0000-0000-0000F76E0000}"/>
    <cellStyle name="Normal 10 4 2 3 3 2" xfId="28435" xr:uid="{00000000-0005-0000-0000-0000F86E0000}"/>
    <cellStyle name="Normal 10 4 2 3 3 2 2" xfId="28436" xr:uid="{00000000-0005-0000-0000-0000F96E0000}"/>
    <cellStyle name="Normal 10 4 2 3 3 2 3" xfId="28437" xr:uid="{00000000-0005-0000-0000-0000FA6E0000}"/>
    <cellStyle name="Normal 10 4 2 3 3 2 4" xfId="28438" xr:uid="{00000000-0005-0000-0000-0000FB6E0000}"/>
    <cellStyle name="Normal 10 4 2 3 3 3" xfId="28439" xr:uid="{00000000-0005-0000-0000-0000FC6E0000}"/>
    <cellStyle name="Normal 10 4 2 3 3 3 2" xfId="28440" xr:uid="{00000000-0005-0000-0000-0000FD6E0000}"/>
    <cellStyle name="Normal 10 4 2 3 3 3 3" xfId="28441" xr:uid="{00000000-0005-0000-0000-0000FE6E0000}"/>
    <cellStyle name="Normal 10 4 2 3 3 4" xfId="28442" xr:uid="{00000000-0005-0000-0000-0000FF6E0000}"/>
    <cellStyle name="Normal 10 4 2 3 3 5" xfId="28443" xr:uid="{00000000-0005-0000-0000-0000006F0000}"/>
    <cellStyle name="Normal 10 4 2 3 4" xfId="28444" xr:uid="{00000000-0005-0000-0000-0000016F0000}"/>
    <cellStyle name="Normal 10 4 2 3 4 2" xfId="28445" xr:uid="{00000000-0005-0000-0000-0000026F0000}"/>
    <cellStyle name="Normal 10 4 2 3 4 3" xfId="28446" xr:uid="{00000000-0005-0000-0000-0000036F0000}"/>
    <cellStyle name="Normal 10 4 2 3 4 4" xfId="28447" xr:uid="{00000000-0005-0000-0000-0000046F0000}"/>
    <cellStyle name="Normal 10 4 2 3 5" xfId="28448" xr:uid="{00000000-0005-0000-0000-0000056F0000}"/>
    <cellStyle name="Normal 10 4 2 3 5 2" xfId="28449" xr:uid="{00000000-0005-0000-0000-0000066F0000}"/>
    <cellStyle name="Normal 10 4 2 3 5 3" xfId="28450" xr:uid="{00000000-0005-0000-0000-0000076F0000}"/>
    <cellStyle name="Normal 10 4 2 3 6" xfId="28451" xr:uid="{00000000-0005-0000-0000-0000086F0000}"/>
    <cellStyle name="Normal 10 4 2 3 7" xfId="28452" xr:uid="{00000000-0005-0000-0000-0000096F0000}"/>
    <cellStyle name="Normal 10 4 2 4" xfId="28453" xr:uid="{00000000-0005-0000-0000-00000A6F0000}"/>
    <cellStyle name="Normal 10 4 2 4 2" xfId="28454" xr:uid="{00000000-0005-0000-0000-00000B6F0000}"/>
    <cellStyle name="Normal 10 4 2 4 2 2" xfId="28455" xr:uid="{00000000-0005-0000-0000-00000C6F0000}"/>
    <cellStyle name="Normal 10 4 2 4 2 2 2" xfId="28456" xr:uid="{00000000-0005-0000-0000-00000D6F0000}"/>
    <cellStyle name="Normal 10 4 2 4 2 2 3" xfId="28457" xr:uid="{00000000-0005-0000-0000-00000E6F0000}"/>
    <cellStyle name="Normal 10 4 2 4 2 2 4" xfId="28458" xr:uid="{00000000-0005-0000-0000-00000F6F0000}"/>
    <cellStyle name="Normal 10 4 2 4 2 3" xfId="28459" xr:uid="{00000000-0005-0000-0000-0000106F0000}"/>
    <cellStyle name="Normal 10 4 2 4 2 3 2" xfId="28460" xr:uid="{00000000-0005-0000-0000-0000116F0000}"/>
    <cellStyle name="Normal 10 4 2 4 2 3 3" xfId="28461" xr:uid="{00000000-0005-0000-0000-0000126F0000}"/>
    <cellStyle name="Normal 10 4 2 4 2 4" xfId="28462" xr:uid="{00000000-0005-0000-0000-0000136F0000}"/>
    <cellStyle name="Normal 10 4 2 4 2 5" xfId="28463" xr:uid="{00000000-0005-0000-0000-0000146F0000}"/>
    <cellStyle name="Normal 10 4 2 4 3" xfId="28464" xr:uid="{00000000-0005-0000-0000-0000156F0000}"/>
    <cellStyle name="Normal 10 4 2 4 3 2" xfId="28465" xr:uid="{00000000-0005-0000-0000-0000166F0000}"/>
    <cellStyle name="Normal 10 4 2 4 3 3" xfId="28466" xr:uid="{00000000-0005-0000-0000-0000176F0000}"/>
    <cellStyle name="Normal 10 4 2 4 3 4" xfId="28467" xr:uid="{00000000-0005-0000-0000-0000186F0000}"/>
    <cellStyle name="Normal 10 4 2 4 4" xfId="28468" xr:uid="{00000000-0005-0000-0000-0000196F0000}"/>
    <cellStyle name="Normal 10 4 2 4 4 2" xfId="28469" xr:uid="{00000000-0005-0000-0000-00001A6F0000}"/>
    <cellStyle name="Normal 10 4 2 4 4 3" xfId="28470" xr:uid="{00000000-0005-0000-0000-00001B6F0000}"/>
    <cellStyle name="Normal 10 4 2 4 5" xfId="28471" xr:uid="{00000000-0005-0000-0000-00001C6F0000}"/>
    <cellStyle name="Normal 10 4 2 4 6" xfId="28472" xr:uid="{00000000-0005-0000-0000-00001D6F0000}"/>
    <cellStyle name="Normal 10 4 2 5" xfId="28473" xr:uid="{00000000-0005-0000-0000-00001E6F0000}"/>
    <cellStyle name="Normal 10 4 2 5 2" xfId="28474" xr:uid="{00000000-0005-0000-0000-00001F6F0000}"/>
    <cellStyle name="Normal 10 4 2 5 2 2" xfId="28475" xr:uid="{00000000-0005-0000-0000-0000206F0000}"/>
    <cellStyle name="Normal 10 4 2 5 2 3" xfId="28476" xr:uid="{00000000-0005-0000-0000-0000216F0000}"/>
    <cellStyle name="Normal 10 4 2 5 2 4" xfId="28477" xr:uid="{00000000-0005-0000-0000-0000226F0000}"/>
    <cellStyle name="Normal 10 4 2 5 3" xfId="28478" xr:uid="{00000000-0005-0000-0000-0000236F0000}"/>
    <cellStyle name="Normal 10 4 2 5 3 2" xfId="28479" xr:uid="{00000000-0005-0000-0000-0000246F0000}"/>
    <cellStyle name="Normal 10 4 2 5 3 3" xfId="28480" xr:uid="{00000000-0005-0000-0000-0000256F0000}"/>
    <cellStyle name="Normal 10 4 2 5 4" xfId="28481" xr:uid="{00000000-0005-0000-0000-0000266F0000}"/>
    <cellStyle name="Normal 10 4 2 5 5" xfId="28482" xr:uid="{00000000-0005-0000-0000-0000276F0000}"/>
    <cellStyle name="Normal 10 4 2 6" xfId="28483" xr:uid="{00000000-0005-0000-0000-0000286F0000}"/>
    <cellStyle name="Normal 10 4 2 6 2" xfId="28484" xr:uid="{00000000-0005-0000-0000-0000296F0000}"/>
    <cellStyle name="Normal 10 4 2 6 3" xfId="28485" xr:uid="{00000000-0005-0000-0000-00002A6F0000}"/>
    <cellStyle name="Normal 10 4 2 6 4" xfId="28486" xr:uid="{00000000-0005-0000-0000-00002B6F0000}"/>
    <cellStyle name="Normal 10 4 2 7" xfId="28487" xr:uid="{00000000-0005-0000-0000-00002C6F0000}"/>
    <cellStyle name="Normal 10 4 2 7 2" xfId="28488" xr:uid="{00000000-0005-0000-0000-00002D6F0000}"/>
    <cellStyle name="Normal 10 4 2 7 3" xfId="28489" xr:uid="{00000000-0005-0000-0000-00002E6F0000}"/>
    <cellStyle name="Normal 10 4 2 8" xfId="28490" xr:uid="{00000000-0005-0000-0000-00002F6F0000}"/>
    <cellStyle name="Normal 10 4 2 9" xfId="28491" xr:uid="{00000000-0005-0000-0000-0000306F0000}"/>
    <cellStyle name="Normal 10 4 3" xfId="28492" xr:uid="{00000000-0005-0000-0000-0000316F0000}"/>
    <cellStyle name="Normal 10 4 3 2" xfId="28493" xr:uid="{00000000-0005-0000-0000-0000326F0000}"/>
    <cellStyle name="Normal 10 4 3 2 2" xfId="28494" xr:uid="{00000000-0005-0000-0000-0000336F0000}"/>
    <cellStyle name="Normal 10 4 3 2 2 2" xfId="28495" xr:uid="{00000000-0005-0000-0000-0000346F0000}"/>
    <cellStyle name="Normal 10 4 3 2 2 2 2" xfId="28496" xr:uid="{00000000-0005-0000-0000-0000356F0000}"/>
    <cellStyle name="Normal 10 4 3 2 2 2 3" xfId="28497" xr:uid="{00000000-0005-0000-0000-0000366F0000}"/>
    <cellStyle name="Normal 10 4 3 2 2 2 4" xfId="28498" xr:uid="{00000000-0005-0000-0000-0000376F0000}"/>
    <cellStyle name="Normal 10 4 3 2 2 3" xfId="28499" xr:uid="{00000000-0005-0000-0000-0000386F0000}"/>
    <cellStyle name="Normal 10 4 3 2 2 3 2" xfId="28500" xr:uid="{00000000-0005-0000-0000-0000396F0000}"/>
    <cellStyle name="Normal 10 4 3 2 2 3 3" xfId="28501" xr:uid="{00000000-0005-0000-0000-00003A6F0000}"/>
    <cellStyle name="Normal 10 4 3 2 2 4" xfId="28502" xr:uid="{00000000-0005-0000-0000-00003B6F0000}"/>
    <cellStyle name="Normal 10 4 3 2 2 5" xfId="28503" xr:uid="{00000000-0005-0000-0000-00003C6F0000}"/>
    <cellStyle name="Normal 10 4 3 2 3" xfId="28504" xr:uid="{00000000-0005-0000-0000-00003D6F0000}"/>
    <cellStyle name="Normal 10 4 3 2 3 2" xfId="28505" xr:uid="{00000000-0005-0000-0000-00003E6F0000}"/>
    <cellStyle name="Normal 10 4 3 2 3 3" xfId="28506" xr:uid="{00000000-0005-0000-0000-00003F6F0000}"/>
    <cellStyle name="Normal 10 4 3 2 3 4" xfId="28507" xr:uid="{00000000-0005-0000-0000-0000406F0000}"/>
    <cellStyle name="Normal 10 4 3 2 4" xfId="28508" xr:uid="{00000000-0005-0000-0000-0000416F0000}"/>
    <cellStyle name="Normal 10 4 3 2 4 2" xfId="28509" xr:uid="{00000000-0005-0000-0000-0000426F0000}"/>
    <cellStyle name="Normal 10 4 3 2 4 3" xfId="28510" xr:uid="{00000000-0005-0000-0000-0000436F0000}"/>
    <cellStyle name="Normal 10 4 3 2 5" xfId="28511" xr:uid="{00000000-0005-0000-0000-0000446F0000}"/>
    <cellStyle name="Normal 10 4 3 2 6" xfId="28512" xr:uid="{00000000-0005-0000-0000-0000456F0000}"/>
    <cellStyle name="Normal 10 4 3 3" xfId="28513" xr:uid="{00000000-0005-0000-0000-0000466F0000}"/>
    <cellStyle name="Normal 10 4 3 3 2" xfId="28514" xr:uid="{00000000-0005-0000-0000-0000476F0000}"/>
    <cellStyle name="Normal 10 4 3 3 2 2" xfId="28515" xr:uid="{00000000-0005-0000-0000-0000486F0000}"/>
    <cellStyle name="Normal 10 4 3 3 2 3" xfId="28516" xr:uid="{00000000-0005-0000-0000-0000496F0000}"/>
    <cellStyle name="Normal 10 4 3 3 2 4" xfId="28517" xr:uid="{00000000-0005-0000-0000-00004A6F0000}"/>
    <cellStyle name="Normal 10 4 3 3 3" xfId="28518" xr:uid="{00000000-0005-0000-0000-00004B6F0000}"/>
    <cellStyle name="Normal 10 4 3 3 3 2" xfId="28519" xr:uid="{00000000-0005-0000-0000-00004C6F0000}"/>
    <cellStyle name="Normal 10 4 3 3 3 3" xfId="28520" xr:uid="{00000000-0005-0000-0000-00004D6F0000}"/>
    <cellStyle name="Normal 10 4 3 3 4" xfId="28521" xr:uid="{00000000-0005-0000-0000-00004E6F0000}"/>
    <cellStyle name="Normal 10 4 3 3 5" xfId="28522" xr:uid="{00000000-0005-0000-0000-00004F6F0000}"/>
    <cellStyle name="Normal 10 4 3 4" xfId="28523" xr:uid="{00000000-0005-0000-0000-0000506F0000}"/>
    <cellStyle name="Normal 10 4 3 4 2" xfId="28524" xr:uid="{00000000-0005-0000-0000-0000516F0000}"/>
    <cellStyle name="Normal 10 4 3 4 3" xfId="28525" xr:uid="{00000000-0005-0000-0000-0000526F0000}"/>
    <cellStyle name="Normal 10 4 3 4 4" xfId="28526" xr:uid="{00000000-0005-0000-0000-0000536F0000}"/>
    <cellStyle name="Normal 10 4 3 5" xfId="28527" xr:uid="{00000000-0005-0000-0000-0000546F0000}"/>
    <cellStyle name="Normal 10 4 3 5 2" xfId="28528" xr:uid="{00000000-0005-0000-0000-0000556F0000}"/>
    <cellStyle name="Normal 10 4 3 5 3" xfId="28529" xr:uid="{00000000-0005-0000-0000-0000566F0000}"/>
    <cellStyle name="Normal 10 4 3 6" xfId="28530" xr:uid="{00000000-0005-0000-0000-0000576F0000}"/>
    <cellStyle name="Normal 10 4 3 7" xfId="28531" xr:uid="{00000000-0005-0000-0000-0000586F0000}"/>
    <cellStyle name="Normal 10 4 4" xfId="28532" xr:uid="{00000000-0005-0000-0000-0000596F0000}"/>
    <cellStyle name="Normal 10 4 4 2" xfId="28533" xr:uid="{00000000-0005-0000-0000-00005A6F0000}"/>
    <cellStyle name="Normal 10 4 4 2 2" xfId="28534" xr:uid="{00000000-0005-0000-0000-00005B6F0000}"/>
    <cellStyle name="Normal 10 4 4 2 2 2" xfId="28535" xr:uid="{00000000-0005-0000-0000-00005C6F0000}"/>
    <cellStyle name="Normal 10 4 4 2 2 2 2" xfId="28536" xr:uid="{00000000-0005-0000-0000-00005D6F0000}"/>
    <cellStyle name="Normal 10 4 4 2 2 2 3" xfId="28537" xr:uid="{00000000-0005-0000-0000-00005E6F0000}"/>
    <cellStyle name="Normal 10 4 4 2 2 2 4" xfId="28538" xr:uid="{00000000-0005-0000-0000-00005F6F0000}"/>
    <cellStyle name="Normal 10 4 4 2 2 3" xfId="28539" xr:uid="{00000000-0005-0000-0000-0000606F0000}"/>
    <cellStyle name="Normal 10 4 4 2 2 3 2" xfId="28540" xr:uid="{00000000-0005-0000-0000-0000616F0000}"/>
    <cellStyle name="Normal 10 4 4 2 2 3 3" xfId="28541" xr:uid="{00000000-0005-0000-0000-0000626F0000}"/>
    <cellStyle name="Normal 10 4 4 2 2 4" xfId="28542" xr:uid="{00000000-0005-0000-0000-0000636F0000}"/>
    <cellStyle name="Normal 10 4 4 2 2 5" xfId="28543" xr:uid="{00000000-0005-0000-0000-0000646F0000}"/>
    <cellStyle name="Normal 10 4 4 2 3" xfId="28544" xr:uid="{00000000-0005-0000-0000-0000656F0000}"/>
    <cellStyle name="Normal 10 4 4 2 3 2" xfId="28545" xr:uid="{00000000-0005-0000-0000-0000666F0000}"/>
    <cellStyle name="Normal 10 4 4 2 3 3" xfId="28546" xr:uid="{00000000-0005-0000-0000-0000676F0000}"/>
    <cellStyle name="Normal 10 4 4 2 3 4" xfId="28547" xr:uid="{00000000-0005-0000-0000-0000686F0000}"/>
    <cellStyle name="Normal 10 4 4 2 4" xfId="28548" xr:uid="{00000000-0005-0000-0000-0000696F0000}"/>
    <cellStyle name="Normal 10 4 4 2 4 2" xfId="28549" xr:uid="{00000000-0005-0000-0000-00006A6F0000}"/>
    <cellStyle name="Normal 10 4 4 2 4 3" xfId="28550" xr:uid="{00000000-0005-0000-0000-00006B6F0000}"/>
    <cellStyle name="Normal 10 4 4 2 5" xfId="28551" xr:uid="{00000000-0005-0000-0000-00006C6F0000}"/>
    <cellStyle name="Normal 10 4 4 2 6" xfId="28552" xr:uid="{00000000-0005-0000-0000-00006D6F0000}"/>
    <cellStyle name="Normal 10 4 4 3" xfId="28553" xr:uid="{00000000-0005-0000-0000-00006E6F0000}"/>
    <cellStyle name="Normal 10 4 4 3 2" xfId="28554" xr:uid="{00000000-0005-0000-0000-00006F6F0000}"/>
    <cellStyle name="Normal 10 4 4 3 2 2" xfId="28555" xr:uid="{00000000-0005-0000-0000-0000706F0000}"/>
    <cellStyle name="Normal 10 4 4 3 2 3" xfId="28556" xr:uid="{00000000-0005-0000-0000-0000716F0000}"/>
    <cellStyle name="Normal 10 4 4 3 2 4" xfId="28557" xr:uid="{00000000-0005-0000-0000-0000726F0000}"/>
    <cellStyle name="Normal 10 4 4 3 3" xfId="28558" xr:uid="{00000000-0005-0000-0000-0000736F0000}"/>
    <cellStyle name="Normal 10 4 4 3 3 2" xfId="28559" xr:uid="{00000000-0005-0000-0000-0000746F0000}"/>
    <cellStyle name="Normal 10 4 4 3 3 3" xfId="28560" xr:uid="{00000000-0005-0000-0000-0000756F0000}"/>
    <cellStyle name="Normal 10 4 4 3 4" xfId="28561" xr:uid="{00000000-0005-0000-0000-0000766F0000}"/>
    <cellStyle name="Normal 10 4 4 3 5" xfId="28562" xr:uid="{00000000-0005-0000-0000-0000776F0000}"/>
    <cellStyle name="Normal 10 4 4 4" xfId="28563" xr:uid="{00000000-0005-0000-0000-0000786F0000}"/>
    <cellStyle name="Normal 10 4 4 4 2" xfId="28564" xr:uid="{00000000-0005-0000-0000-0000796F0000}"/>
    <cellStyle name="Normal 10 4 4 4 3" xfId="28565" xr:uid="{00000000-0005-0000-0000-00007A6F0000}"/>
    <cellStyle name="Normal 10 4 4 4 4" xfId="28566" xr:uid="{00000000-0005-0000-0000-00007B6F0000}"/>
    <cellStyle name="Normal 10 4 4 5" xfId="28567" xr:uid="{00000000-0005-0000-0000-00007C6F0000}"/>
    <cellStyle name="Normal 10 4 4 5 2" xfId="28568" xr:uid="{00000000-0005-0000-0000-00007D6F0000}"/>
    <cellStyle name="Normal 10 4 4 5 3" xfId="28569" xr:uid="{00000000-0005-0000-0000-00007E6F0000}"/>
    <cellStyle name="Normal 10 4 4 6" xfId="28570" xr:uid="{00000000-0005-0000-0000-00007F6F0000}"/>
    <cellStyle name="Normal 10 4 4 7" xfId="28571" xr:uid="{00000000-0005-0000-0000-0000806F0000}"/>
    <cellStyle name="Normal 10 4 5" xfId="28572" xr:uid="{00000000-0005-0000-0000-0000816F0000}"/>
    <cellStyle name="Normal 10 4 5 2" xfId="28573" xr:uid="{00000000-0005-0000-0000-0000826F0000}"/>
    <cellStyle name="Normal 10 4 5 2 2" xfId="28574" xr:uid="{00000000-0005-0000-0000-0000836F0000}"/>
    <cellStyle name="Normal 10 4 5 2 2 2" xfId="28575" xr:uid="{00000000-0005-0000-0000-0000846F0000}"/>
    <cellStyle name="Normal 10 4 5 2 2 3" xfId="28576" xr:uid="{00000000-0005-0000-0000-0000856F0000}"/>
    <cellStyle name="Normal 10 4 5 2 2 4" xfId="28577" xr:uid="{00000000-0005-0000-0000-0000866F0000}"/>
    <cellStyle name="Normal 10 4 5 2 3" xfId="28578" xr:uid="{00000000-0005-0000-0000-0000876F0000}"/>
    <cellStyle name="Normal 10 4 5 2 3 2" xfId="28579" xr:uid="{00000000-0005-0000-0000-0000886F0000}"/>
    <cellStyle name="Normal 10 4 5 2 3 3" xfId="28580" xr:uid="{00000000-0005-0000-0000-0000896F0000}"/>
    <cellStyle name="Normal 10 4 5 2 4" xfId="28581" xr:uid="{00000000-0005-0000-0000-00008A6F0000}"/>
    <cellStyle name="Normal 10 4 5 2 5" xfId="28582" xr:uid="{00000000-0005-0000-0000-00008B6F0000}"/>
    <cellStyle name="Normal 10 4 5 3" xfId="28583" xr:uid="{00000000-0005-0000-0000-00008C6F0000}"/>
    <cellStyle name="Normal 10 4 5 3 2" xfId="28584" xr:uid="{00000000-0005-0000-0000-00008D6F0000}"/>
    <cellStyle name="Normal 10 4 5 3 3" xfId="28585" xr:uid="{00000000-0005-0000-0000-00008E6F0000}"/>
    <cellStyle name="Normal 10 4 5 3 4" xfId="28586" xr:uid="{00000000-0005-0000-0000-00008F6F0000}"/>
    <cellStyle name="Normal 10 4 5 4" xfId="28587" xr:uid="{00000000-0005-0000-0000-0000906F0000}"/>
    <cellStyle name="Normal 10 4 5 4 2" xfId="28588" xr:uid="{00000000-0005-0000-0000-0000916F0000}"/>
    <cellStyle name="Normal 10 4 5 4 3" xfId="28589" xr:uid="{00000000-0005-0000-0000-0000926F0000}"/>
    <cellStyle name="Normal 10 4 5 5" xfId="28590" xr:uid="{00000000-0005-0000-0000-0000936F0000}"/>
    <cellStyle name="Normal 10 4 5 6" xfId="28591" xr:uid="{00000000-0005-0000-0000-0000946F0000}"/>
    <cellStyle name="Normal 10 4 6" xfId="28592" xr:uid="{00000000-0005-0000-0000-0000956F0000}"/>
    <cellStyle name="Normal 10 4 6 2" xfId="28593" xr:uid="{00000000-0005-0000-0000-0000966F0000}"/>
    <cellStyle name="Normal 10 4 6 2 2" xfId="28594" xr:uid="{00000000-0005-0000-0000-0000976F0000}"/>
    <cellStyle name="Normal 10 4 6 2 3" xfId="28595" xr:uid="{00000000-0005-0000-0000-0000986F0000}"/>
    <cellStyle name="Normal 10 4 6 2 4" xfId="28596" xr:uid="{00000000-0005-0000-0000-0000996F0000}"/>
    <cellStyle name="Normal 10 4 6 3" xfId="28597" xr:uid="{00000000-0005-0000-0000-00009A6F0000}"/>
    <cellStyle name="Normal 10 4 6 3 2" xfId="28598" xr:uid="{00000000-0005-0000-0000-00009B6F0000}"/>
    <cellStyle name="Normal 10 4 6 3 3" xfId="28599" xr:uid="{00000000-0005-0000-0000-00009C6F0000}"/>
    <cellStyle name="Normal 10 4 6 4" xfId="28600" xr:uid="{00000000-0005-0000-0000-00009D6F0000}"/>
    <cellStyle name="Normal 10 4 6 5" xfId="28601" xr:uid="{00000000-0005-0000-0000-00009E6F0000}"/>
    <cellStyle name="Normal 10 4 7" xfId="28602" xr:uid="{00000000-0005-0000-0000-00009F6F0000}"/>
    <cellStyle name="Normal 10 4 7 2" xfId="28603" xr:uid="{00000000-0005-0000-0000-0000A06F0000}"/>
    <cellStyle name="Normal 10 4 7 3" xfId="28604" xr:uid="{00000000-0005-0000-0000-0000A16F0000}"/>
    <cellStyle name="Normal 10 4 7 4" xfId="28605" xr:uid="{00000000-0005-0000-0000-0000A26F0000}"/>
    <cellStyle name="Normal 10 4 8" xfId="28606" xr:uid="{00000000-0005-0000-0000-0000A36F0000}"/>
    <cellStyle name="Normal 10 4 8 2" xfId="28607" xr:uid="{00000000-0005-0000-0000-0000A46F0000}"/>
    <cellStyle name="Normal 10 4 8 3" xfId="28608" xr:uid="{00000000-0005-0000-0000-0000A56F0000}"/>
    <cellStyle name="Normal 10 4 9" xfId="28609" xr:uid="{00000000-0005-0000-0000-0000A66F0000}"/>
    <cellStyle name="Normal 10 5" xfId="28610" xr:uid="{00000000-0005-0000-0000-0000A76F0000}"/>
    <cellStyle name="Normal 10 5 2" xfId="28611" xr:uid="{00000000-0005-0000-0000-0000A86F0000}"/>
    <cellStyle name="Normal 10 5 2 2" xfId="28612" xr:uid="{00000000-0005-0000-0000-0000A96F0000}"/>
    <cellStyle name="Normal 10 5 3" xfId="28613" xr:uid="{00000000-0005-0000-0000-0000AA6F0000}"/>
    <cellStyle name="Normal 10 6" xfId="28614" xr:uid="{00000000-0005-0000-0000-0000AB6F0000}"/>
    <cellStyle name="Normal 10 6 2" xfId="28615" xr:uid="{00000000-0005-0000-0000-0000AC6F0000}"/>
    <cellStyle name="Normal 10 6 2 2" xfId="28616" xr:uid="{00000000-0005-0000-0000-0000AD6F0000}"/>
    <cellStyle name="Normal 10 6 3" xfId="28617" xr:uid="{00000000-0005-0000-0000-0000AE6F0000}"/>
    <cellStyle name="Normal 10 7" xfId="28618" xr:uid="{00000000-0005-0000-0000-0000AF6F0000}"/>
    <cellStyle name="Normal 10 7 2" xfId="28619" xr:uid="{00000000-0005-0000-0000-0000B06F0000}"/>
    <cellStyle name="Normal 10 7 2 2" xfId="28620" xr:uid="{00000000-0005-0000-0000-0000B16F0000}"/>
    <cellStyle name="Normal 10 7 3" xfId="28621" xr:uid="{00000000-0005-0000-0000-0000B26F0000}"/>
    <cellStyle name="Normal 10 8" xfId="28622" xr:uid="{00000000-0005-0000-0000-0000B36F0000}"/>
    <cellStyle name="Normal 10 8 2" xfId="28623" xr:uid="{00000000-0005-0000-0000-0000B46F0000}"/>
    <cellStyle name="Normal 10 9" xfId="28624" xr:uid="{00000000-0005-0000-0000-0000B56F0000}"/>
    <cellStyle name="Normal 100" xfId="28625" xr:uid="{00000000-0005-0000-0000-0000B66F0000}"/>
    <cellStyle name="Normal 100 2" xfId="28626" xr:uid="{00000000-0005-0000-0000-0000B76F0000}"/>
    <cellStyle name="Normal 101" xfId="28627" xr:uid="{00000000-0005-0000-0000-0000B86F0000}"/>
    <cellStyle name="Normal 102" xfId="28628" xr:uid="{00000000-0005-0000-0000-0000B96F0000}"/>
    <cellStyle name="Normal 102 2" xfId="28629" xr:uid="{00000000-0005-0000-0000-0000BA6F0000}"/>
    <cellStyle name="Normal 103" xfId="28630" xr:uid="{00000000-0005-0000-0000-0000BB6F0000}"/>
    <cellStyle name="Normal 104" xfId="28631" xr:uid="{00000000-0005-0000-0000-0000BC6F0000}"/>
    <cellStyle name="Normal 105" xfId="28632" xr:uid="{00000000-0005-0000-0000-0000BD6F0000}"/>
    <cellStyle name="Normal 106" xfId="28633" xr:uid="{00000000-0005-0000-0000-0000BE6F0000}"/>
    <cellStyle name="Normal 106 2" xfId="53" xr:uid="{00000000-0005-0000-0000-0000BF6F0000}"/>
    <cellStyle name="Normal 107" xfId="58857" xr:uid="{00000000-0005-0000-0000-0000C06F0000}"/>
    <cellStyle name="Normal 108" xfId="58858" xr:uid="{00000000-0005-0000-0000-0000C16F0000}"/>
    <cellStyle name="Normal 109" xfId="58859" xr:uid="{00000000-0005-0000-0000-0000C26F0000}"/>
    <cellStyle name="Normal 11" xfId="34" xr:uid="{00000000-0005-0000-0000-0000C36F0000}"/>
    <cellStyle name="Normal 11 10" xfId="28634" xr:uid="{00000000-0005-0000-0000-0000C46F0000}"/>
    <cellStyle name="Normal 11 10 2" xfId="28635" xr:uid="{00000000-0005-0000-0000-0000C56F0000}"/>
    <cellStyle name="Normal 11 10 2 2" xfId="28636" xr:uid="{00000000-0005-0000-0000-0000C66F0000}"/>
    <cellStyle name="Normal 11 10 2 2 2" xfId="28637" xr:uid="{00000000-0005-0000-0000-0000C76F0000}"/>
    <cellStyle name="Normal 11 10 2 2 2 2" xfId="28638" xr:uid="{00000000-0005-0000-0000-0000C86F0000}"/>
    <cellStyle name="Normal 11 10 2 2 3" xfId="28639" xr:uid="{00000000-0005-0000-0000-0000C96F0000}"/>
    <cellStyle name="Normal 11 10 2 3" xfId="28640" xr:uid="{00000000-0005-0000-0000-0000CA6F0000}"/>
    <cellStyle name="Normal 11 10 2 3 2" xfId="28641" xr:uid="{00000000-0005-0000-0000-0000CB6F0000}"/>
    <cellStyle name="Normal 11 10 2 3 2 2" xfId="28642" xr:uid="{00000000-0005-0000-0000-0000CC6F0000}"/>
    <cellStyle name="Normal 11 10 2 3 3" xfId="28643" xr:uid="{00000000-0005-0000-0000-0000CD6F0000}"/>
    <cellStyle name="Normal 11 10 2 4" xfId="28644" xr:uid="{00000000-0005-0000-0000-0000CE6F0000}"/>
    <cellStyle name="Normal 11 10 2 4 2" xfId="28645" xr:uid="{00000000-0005-0000-0000-0000CF6F0000}"/>
    <cellStyle name="Normal 11 10 2 5" xfId="28646" xr:uid="{00000000-0005-0000-0000-0000D06F0000}"/>
    <cellStyle name="Normal 11 10 3" xfId="28647" xr:uid="{00000000-0005-0000-0000-0000D16F0000}"/>
    <cellStyle name="Normal 11 10 3 2" xfId="28648" xr:uid="{00000000-0005-0000-0000-0000D26F0000}"/>
    <cellStyle name="Normal 11 10 3 2 2" xfId="28649" xr:uid="{00000000-0005-0000-0000-0000D36F0000}"/>
    <cellStyle name="Normal 11 10 3 3" xfId="28650" xr:uid="{00000000-0005-0000-0000-0000D46F0000}"/>
    <cellStyle name="Normal 11 10 4" xfId="28651" xr:uid="{00000000-0005-0000-0000-0000D56F0000}"/>
    <cellStyle name="Normal 11 10 4 2" xfId="28652" xr:uid="{00000000-0005-0000-0000-0000D66F0000}"/>
    <cellStyle name="Normal 11 10 4 2 2" xfId="28653" xr:uid="{00000000-0005-0000-0000-0000D76F0000}"/>
    <cellStyle name="Normal 11 10 4 3" xfId="28654" xr:uid="{00000000-0005-0000-0000-0000D86F0000}"/>
    <cellStyle name="Normal 11 10 5" xfId="28655" xr:uid="{00000000-0005-0000-0000-0000D96F0000}"/>
    <cellStyle name="Normal 11 10 5 2" xfId="28656" xr:uid="{00000000-0005-0000-0000-0000DA6F0000}"/>
    <cellStyle name="Normal 11 10 6" xfId="28657" xr:uid="{00000000-0005-0000-0000-0000DB6F0000}"/>
    <cellStyle name="Normal 11 11" xfId="28658" xr:uid="{00000000-0005-0000-0000-0000DC6F0000}"/>
    <cellStyle name="Normal 11 11 2" xfId="28659" xr:uid="{00000000-0005-0000-0000-0000DD6F0000}"/>
    <cellStyle name="Normal 11 11 2 2" xfId="28660" xr:uid="{00000000-0005-0000-0000-0000DE6F0000}"/>
    <cellStyle name="Normal 11 11 2 2 2" xfId="28661" xr:uid="{00000000-0005-0000-0000-0000DF6F0000}"/>
    <cellStyle name="Normal 11 11 2 2 2 2" xfId="28662" xr:uid="{00000000-0005-0000-0000-0000E06F0000}"/>
    <cellStyle name="Normal 11 11 2 2 3" xfId="28663" xr:uid="{00000000-0005-0000-0000-0000E16F0000}"/>
    <cellStyle name="Normal 11 11 2 3" xfId="28664" xr:uid="{00000000-0005-0000-0000-0000E26F0000}"/>
    <cellStyle name="Normal 11 11 2 3 2" xfId="28665" xr:uid="{00000000-0005-0000-0000-0000E36F0000}"/>
    <cellStyle name="Normal 11 11 2 3 2 2" xfId="28666" xr:uid="{00000000-0005-0000-0000-0000E46F0000}"/>
    <cellStyle name="Normal 11 11 2 3 3" xfId="28667" xr:uid="{00000000-0005-0000-0000-0000E56F0000}"/>
    <cellStyle name="Normal 11 11 2 4" xfId="28668" xr:uid="{00000000-0005-0000-0000-0000E66F0000}"/>
    <cellStyle name="Normal 11 11 2 4 2" xfId="28669" xr:uid="{00000000-0005-0000-0000-0000E76F0000}"/>
    <cellStyle name="Normal 11 11 2 5" xfId="28670" xr:uid="{00000000-0005-0000-0000-0000E86F0000}"/>
    <cellStyle name="Normal 11 11 3" xfId="28671" xr:uid="{00000000-0005-0000-0000-0000E96F0000}"/>
    <cellStyle name="Normal 11 11 3 2" xfId="28672" xr:uid="{00000000-0005-0000-0000-0000EA6F0000}"/>
    <cellStyle name="Normal 11 11 3 2 2" xfId="28673" xr:uid="{00000000-0005-0000-0000-0000EB6F0000}"/>
    <cellStyle name="Normal 11 11 3 3" xfId="28674" xr:uid="{00000000-0005-0000-0000-0000EC6F0000}"/>
    <cellStyle name="Normal 11 11 4" xfId="28675" xr:uid="{00000000-0005-0000-0000-0000ED6F0000}"/>
    <cellStyle name="Normal 11 11 4 2" xfId="28676" xr:uid="{00000000-0005-0000-0000-0000EE6F0000}"/>
    <cellStyle name="Normal 11 11 4 2 2" xfId="28677" xr:uid="{00000000-0005-0000-0000-0000EF6F0000}"/>
    <cellStyle name="Normal 11 11 4 3" xfId="28678" xr:uid="{00000000-0005-0000-0000-0000F06F0000}"/>
    <cellStyle name="Normal 11 11 5" xfId="28679" xr:uid="{00000000-0005-0000-0000-0000F16F0000}"/>
    <cellStyle name="Normal 11 11 5 2" xfId="28680" xr:uid="{00000000-0005-0000-0000-0000F26F0000}"/>
    <cellStyle name="Normal 11 11 6" xfId="28681" xr:uid="{00000000-0005-0000-0000-0000F36F0000}"/>
    <cellStyle name="Normal 11 12" xfId="28682" xr:uid="{00000000-0005-0000-0000-0000F46F0000}"/>
    <cellStyle name="Normal 11 12 2" xfId="28683" xr:uid="{00000000-0005-0000-0000-0000F56F0000}"/>
    <cellStyle name="Normal 11 12 2 2" xfId="28684" xr:uid="{00000000-0005-0000-0000-0000F66F0000}"/>
    <cellStyle name="Normal 11 12 2 2 2" xfId="28685" xr:uid="{00000000-0005-0000-0000-0000F76F0000}"/>
    <cellStyle name="Normal 11 12 2 3" xfId="28686" xr:uid="{00000000-0005-0000-0000-0000F86F0000}"/>
    <cellStyle name="Normal 11 12 3" xfId="28687" xr:uid="{00000000-0005-0000-0000-0000F96F0000}"/>
    <cellStyle name="Normal 11 12 3 2" xfId="28688" xr:uid="{00000000-0005-0000-0000-0000FA6F0000}"/>
    <cellStyle name="Normal 11 12 3 2 2" xfId="28689" xr:uid="{00000000-0005-0000-0000-0000FB6F0000}"/>
    <cellStyle name="Normal 11 12 3 3" xfId="28690" xr:uid="{00000000-0005-0000-0000-0000FC6F0000}"/>
    <cellStyle name="Normal 11 12 4" xfId="28691" xr:uid="{00000000-0005-0000-0000-0000FD6F0000}"/>
    <cellStyle name="Normal 11 12 4 2" xfId="28692" xr:uid="{00000000-0005-0000-0000-0000FE6F0000}"/>
    <cellStyle name="Normal 11 12 5" xfId="28693" xr:uid="{00000000-0005-0000-0000-0000FF6F0000}"/>
    <cellStyle name="Normal 11 13" xfId="28694" xr:uid="{00000000-0005-0000-0000-000000700000}"/>
    <cellStyle name="Normal 11 13 2" xfId="28695" xr:uid="{00000000-0005-0000-0000-000001700000}"/>
    <cellStyle name="Normal 11 13 2 2" xfId="28696" xr:uid="{00000000-0005-0000-0000-000002700000}"/>
    <cellStyle name="Normal 11 13 2 2 2" xfId="28697" xr:uid="{00000000-0005-0000-0000-000003700000}"/>
    <cellStyle name="Normal 11 13 2 3" xfId="28698" xr:uid="{00000000-0005-0000-0000-000004700000}"/>
    <cellStyle name="Normal 11 13 3" xfId="28699" xr:uid="{00000000-0005-0000-0000-000005700000}"/>
    <cellStyle name="Normal 11 13 3 2" xfId="28700" xr:uid="{00000000-0005-0000-0000-000006700000}"/>
    <cellStyle name="Normal 11 13 3 2 2" xfId="28701" xr:uid="{00000000-0005-0000-0000-000007700000}"/>
    <cellStyle name="Normal 11 13 3 3" xfId="28702" xr:uid="{00000000-0005-0000-0000-000008700000}"/>
    <cellStyle name="Normal 11 13 4" xfId="28703" xr:uid="{00000000-0005-0000-0000-000009700000}"/>
    <cellStyle name="Normal 11 13 4 2" xfId="28704" xr:uid="{00000000-0005-0000-0000-00000A700000}"/>
    <cellStyle name="Normal 11 13 5" xfId="28705" xr:uid="{00000000-0005-0000-0000-00000B700000}"/>
    <cellStyle name="Normal 11 14" xfId="28706" xr:uid="{00000000-0005-0000-0000-00000C700000}"/>
    <cellStyle name="Normal 11 14 2" xfId="28707" xr:uid="{00000000-0005-0000-0000-00000D700000}"/>
    <cellStyle name="Normal 11 14 2 2" xfId="28708" xr:uid="{00000000-0005-0000-0000-00000E700000}"/>
    <cellStyle name="Normal 11 14 2 2 2" xfId="28709" xr:uid="{00000000-0005-0000-0000-00000F700000}"/>
    <cellStyle name="Normal 11 14 2 3" xfId="28710" xr:uid="{00000000-0005-0000-0000-000010700000}"/>
    <cellStyle name="Normal 11 14 3" xfId="28711" xr:uid="{00000000-0005-0000-0000-000011700000}"/>
    <cellStyle name="Normal 11 14 3 2" xfId="28712" xr:uid="{00000000-0005-0000-0000-000012700000}"/>
    <cellStyle name="Normal 11 14 3 2 2" xfId="28713" xr:uid="{00000000-0005-0000-0000-000013700000}"/>
    <cellStyle name="Normal 11 14 3 3" xfId="28714" xr:uid="{00000000-0005-0000-0000-000014700000}"/>
    <cellStyle name="Normal 11 14 4" xfId="28715" xr:uid="{00000000-0005-0000-0000-000015700000}"/>
    <cellStyle name="Normal 11 14 4 2" xfId="28716" xr:uid="{00000000-0005-0000-0000-000016700000}"/>
    <cellStyle name="Normal 11 14 5" xfId="28717" xr:uid="{00000000-0005-0000-0000-000017700000}"/>
    <cellStyle name="Normal 11 15" xfId="28718" xr:uid="{00000000-0005-0000-0000-000018700000}"/>
    <cellStyle name="Normal 11 15 2" xfId="28719" xr:uid="{00000000-0005-0000-0000-000019700000}"/>
    <cellStyle name="Normal 11 15 2 2" xfId="28720" xr:uid="{00000000-0005-0000-0000-00001A700000}"/>
    <cellStyle name="Normal 11 15 2 2 2" xfId="28721" xr:uid="{00000000-0005-0000-0000-00001B700000}"/>
    <cellStyle name="Normal 11 15 2 3" xfId="28722" xr:uid="{00000000-0005-0000-0000-00001C700000}"/>
    <cellStyle name="Normal 11 15 3" xfId="28723" xr:uid="{00000000-0005-0000-0000-00001D700000}"/>
    <cellStyle name="Normal 11 15 3 2" xfId="28724" xr:uid="{00000000-0005-0000-0000-00001E700000}"/>
    <cellStyle name="Normal 11 15 3 2 2" xfId="28725" xr:uid="{00000000-0005-0000-0000-00001F700000}"/>
    <cellStyle name="Normal 11 15 3 3" xfId="28726" xr:uid="{00000000-0005-0000-0000-000020700000}"/>
    <cellStyle name="Normal 11 15 4" xfId="28727" xr:uid="{00000000-0005-0000-0000-000021700000}"/>
    <cellStyle name="Normal 11 15 4 2" xfId="28728" xr:uid="{00000000-0005-0000-0000-000022700000}"/>
    <cellStyle name="Normal 11 15 5" xfId="28729" xr:uid="{00000000-0005-0000-0000-000023700000}"/>
    <cellStyle name="Normal 11 16" xfId="28730" xr:uid="{00000000-0005-0000-0000-000024700000}"/>
    <cellStyle name="Normal 11 16 2" xfId="28731" xr:uid="{00000000-0005-0000-0000-000025700000}"/>
    <cellStyle name="Normal 11 16 2 2" xfId="28732" xr:uid="{00000000-0005-0000-0000-000026700000}"/>
    <cellStyle name="Normal 11 16 3" xfId="28733" xr:uid="{00000000-0005-0000-0000-000027700000}"/>
    <cellStyle name="Normal 11 17" xfId="28734" xr:uid="{00000000-0005-0000-0000-000028700000}"/>
    <cellStyle name="Normal 11 17 2" xfId="28735" xr:uid="{00000000-0005-0000-0000-000029700000}"/>
    <cellStyle name="Normal 11 17 2 2" xfId="28736" xr:uid="{00000000-0005-0000-0000-00002A700000}"/>
    <cellStyle name="Normal 11 17 3" xfId="28737" xr:uid="{00000000-0005-0000-0000-00002B700000}"/>
    <cellStyle name="Normal 11 18" xfId="28738" xr:uid="{00000000-0005-0000-0000-00002C700000}"/>
    <cellStyle name="Normal 11 18 2" xfId="28739" xr:uid="{00000000-0005-0000-0000-00002D700000}"/>
    <cellStyle name="Normal 11 19" xfId="28740" xr:uid="{00000000-0005-0000-0000-00002E700000}"/>
    <cellStyle name="Normal 11 19 2" xfId="28741" xr:uid="{00000000-0005-0000-0000-00002F700000}"/>
    <cellStyle name="Normal 11 2" xfId="45" xr:uid="{00000000-0005-0000-0000-000030700000}"/>
    <cellStyle name="Normal 11 2 2" xfId="28742" xr:uid="{00000000-0005-0000-0000-000031700000}"/>
    <cellStyle name="Normal 11 2 2 10" xfId="28743" xr:uid="{00000000-0005-0000-0000-000032700000}"/>
    <cellStyle name="Normal 11 2 2 11" xfId="28744" xr:uid="{00000000-0005-0000-0000-000033700000}"/>
    <cellStyle name="Normal 11 2 2 2" xfId="28745" xr:uid="{00000000-0005-0000-0000-000034700000}"/>
    <cellStyle name="Normal 11 2 2 2 2" xfId="28746" xr:uid="{00000000-0005-0000-0000-000035700000}"/>
    <cellStyle name="Normal 11 2 2 2 2 2" xfId="28747" xr:uid="{00000000-0005-0000-0000-000036700000}"/>
    <cellStyle name="Normal 11 2 2 2 2 2 2" xfId="28748" xr:uid="{00000000-0005-0000-0000-000037700000}"/>
    <cellStyle name="Normal 11 2 2 2 2 2 2 2" xfId="28749" xr:uid="{00000000-0005-0000-0000-000038700000}"/>
    <cellStyle name="Normal 11 2 2 2 2 2 3" xfId="28750" xr:uid="{00000000-0005-0000-0000-000039700000}"/>
    <cellStyle name="Normal 11 2 2 2 2 3" xfId="28751" xr:uid="{00000000-0005-0000-0000-00003A700000}"/>
    <cellStyle name="Normal 11 2 2 2 2 3 2" xfId="28752" xr:uid="{00000000-0005-0000-0000-00003B700000}"/>
    <cellStyle name="Normal 11 2 2 2 2 3 2 2" xfId="28753" xr:uid="{00000000-0005-0000-0000-00003C700000}"/>
    <cellStyle name="Normal 11 2 2 2 2 3 3" xfId="28754" xr:uid="{00000000-0005-0000-0000-00003D700000}"/>
    <cellStyle name="Normal 11 2 2 2 2 4" xfId="28755" xr:uid="{00000000-0005-0000-0000-00003E700000}"/>
    <cellStyle name="Normal 11 2 2 2 2 4 2" xfId="28756" xr:uid="{00000000-0005-0000-0000-00003F700000}"/>
    <cellStyle name="Normal 11 2 2 2 2 5" xfId="28757" xr:uid="{00000000-0005-0000-0000-000040700000}"/>
    <cellStyle name="Normal 11 2 2 2 3" xfId="28758" xr:uid="{00000000-0005-0000-0000-000041700000}"/>
    <cellStyle name="Normal 11 2 2 2 3 2" xfId="28759" xr:uid="{00000000-0005-0000-0000-000042700000}"/>
    <cellStyle name="Normal 11 2 2 2 3 2 2" xfId="28760" xr:uid="{00000000-0005-0000-0000-000043700000}"/>
    <cellStyle name="Normal 11 2 2 2 3 3" xfId="28761" xr:uid="{00000000-0005-0000-0000-000044700000}"/>
    <cellStyle name="Normal 11 2 2 2 4" xfId="28762" xr:uid="{00000000-0005-0000-0000-000045700000}"/>
    <cellStyle name="Normal 11 2 2 2 4 2" xfId="28763" xr:uid="{00000000-0005-0000-0000-000046700000}"/>
    <cellStyle name="Normal 11 2 2 2 4 2 2" xfId="28764" xr:uid="{00000000-0005-0000-0000-000047700000}"/>
    <cellStyle name="Normal 11 2 2 2 4 3" xfId="28765" xr:uid="{00000000-0005-0000-0000-000048700000}"/>
    <cellStyle name="Normal 11 2 2 2 5" xfId="28766" xr:uid="{00000000-0005-0000-0000-000049700000}"/>
    <cellStyle name="Normal 11 2 2 2 5 2" xfId="28767" xr:uid="{00000000-0005-0000-0000-00004A700000}"/>
    <cellStyle name="Normal 11 2 2 2 6" xfId="28768" xr:uid="{00000000-0005-0000-0000-00004B700000}"/>
    <cellStyle name="Normal 11 2 2 2 6 2" xfId="28769" xr:uid="{00000000-0005-0000-0000-00004C700000}"/>
    <cellStyle name="Normal 11 2 2 2 7" xfId="28770" xr:uid="{00000000-0005-0000-0000-00004D700000}"/>
    <cellStyle name="Normal 11 2 2 3" xfId="28771" xr:uid="{00000000-0005-0000-0000-00004E700000}"/>
    <cellStyle name="Normal 11 2 2 3 2" xfId="28772" xr:uid="{00000000-0005-0000-0000-00004F700000}"/>
    <cellStyle name="Normal 11 2 2 3 2 2" xfId="28773" xr:uid="{00000000-0005-0000-0000-000050700000}"/>
    <cellStyle name="Normal 11 2 2 3 2 2 2" xfId="28774" xr:uid="{00000000-0005-0000-0000-000051700000}"/>
    <cellStyle name="Normal 11 2 2 3 2 2 2 2" xfId="28775" xr:uid="{00000000-0005-0000-0000-000052700000}"/>
    <cellStyle name="Normal 11 2 2 3 2 2 3" xfId="28776" xr:uid="{00000000-0005-0000-0000-000053700000}"/>
    <cellStyle name="Normal 11 2 2 3 2 3" xfId="28777" xr:uid="{00000000-0005-0000-0000-000054700000}"/>
    <cellStyle name="Normal 11 2 2 3 2 3 2" xfId="28778" xr:uid="{00000000-0005-0000-0000-000055700000}"/>
    <cellStyle name="Normal 11 2 2 3 2 3 2 2" xfId="28779" xr:uid="{00000000-0005-0000-0000-000056700000}"/>
    <cellStyle name="Normal 11 2 2 3 2 3 3" xfId="28780" xr:uid="{00000000-0005-0000-0000-000057700000}"/>
    <cellStyle name="Normal 11 2 2 3 2 4" xfId="28781" xr:uid="{00000000-0005-0000-0000-000058700000}"/>
    <cellStyle name="Normal 11 2 2 3 2 4 2" xfId="28782" xr:uid="{00000000-0005-0000-0000-000059700000}"/>
    <cellStyle name="Normal 11 2 2 3 2 5" xfId="28783" xr:uid="{00000000-0005-0000-0000-00005A700000}"/>
    <cellStyle name="Normal 11 2 2 3 3" xfId="28784" xr:uid="{00000000-0005-0000-0000-00005B700000}"/>
    <cellStyle name="Normal 11 2 2 3 3 2" xfId="28785" xr:uid="{00000000-0005-0000-0000-00005C700000}"/>
    <cellStyle name="Normal 11 2 2 3 3 2 2" xfId="28786" xr:uid="{00000000-0005-0000-0000-00005D700000}"/>
    <cellStyle name="Normal 11 2 2 3 3 3" xfId="28787" xr:uid="{00000000-0005-0000-0000-00005E700000}"/>
    <cellStyle name="Normal 11 2 2 3 4" xfId="28788" xr:uid="{00000000-0005-0000-0000-00005F700000}"/>
    <cellStyle name="Normal 11 2 2 3 4 2" xfId="28789" xr:uid="{00000000-0005-0000-0000-000060700000}"/>
    <cellStyle name="Normal 11 2 2 3 4 2 2" xfId="28790" xr:uid="{00000000-0005-0000-0000-000061700000}"/>
    <cellStyle name="Normal 11 2 2 3 4 3" xfId="28791" xr:uid="{00000000-0005-0000-0000-000062700000}"/>
    <cellStyle name="Normal 11 2 2 3 5" xfId="28792" xr:uid="{00000000-0005-0000-0000-000063700000}"/>
    <cellStyle name="Normal 11 2 2 3 5 2" xfId="28793" xr:uid="{00000000-0005-0000-0000-000064700000}"/>
    <cellStyle name="Normal 11 2 2 3 6" xfId="28794" xr:uid="{00000000-0005-0000-0000-000065700000}"/>
    <cellStyle name="Normal 11 2 2 4" xfId="28795" xr:uid="{00000000-0005-0000-0000-000066700000}"/>
    <cellStyle name="Normal 11 2 2 4 2" xfId="28796" xr:uid="{00000000-0005-0000-0000-000067700000}"/>
    <cellStyle name="Normal 11 2 2 5" xfId="28797" xr:uid="{00000000-0005-0000-0000-000068700000}"/>
    <cellStyle name="Normal 11 2 2 5 2" xfId="28798" xr:uid="{00000000-0005-0000-0000-000069700000}"/>
    <cellStyle name="Normal 11 2 2 5 2 2" xfId="28799" xr:uid="{00000000-0005-0000-0000-00006A700000}"/>
    <cellStyle name="Normal 11 2 2 5 3" xfId="28800" xr:uid="{00000000-0005-0000-0000-00006B700000}"/>
    <cellStyle name="Normal 11 2 2 6" xfId="28801" xr:uid="{00000000-0005-0000-0000-00006C700000}"/>
    <cellStyle name="Normal 11 2 2 6 2" xfId="28802" xr:uid="{00000000-0005-0000-0000-00006D700000}"/>
    <cellStyle name="Normal 11 2 2 6 2 2" xfId="28803" xr:uid="{00000000-0005-0000-0000-00006E700000}"/>
    <cellStyle name="Normal 11 2 2 6 3" xfId="28804" xr:uid="{00000000-0005-0000-0000-00006F700000}"/>
    <cellStyle name="Normal 11 2 2 7" xfId="28805" xr:uid="{00000000-0005-0000-0000-000070700000}"/>
    <cellStyle name="Normal 11 2 2 7 2" xfId="28806" xr:uid="{00000000-0005-0000-0000-000071700000}"/>
    <cellStyle name="Normal 11 2 2 7 3" xfId="28807" xr:uid="{00000000-0005-0000-0000-000072700000}"/>
    <cellStyle name="Normal 11 2 2 8" xfId="28808" xr:uid="{00000000-0005-0000-0000-000073700000}"/>
    <cellStyle name="Normal 11 2 2 8 2" xfId="28809" xr:uid="{00000000-0005-0000-0000-000074700000}"/>
    <cellStyle name="Normal 11 2 2 9" xfId="28810" xr:uid="{00000000-0005-0000-0000-000075700000}"/>
    <cellStyle name="Normal 11 2 3" xfId="28811" xr:uid="{00000000-0005-0000-0000-000076700000}"/>
    <cellStyle name="Normal 11 2 3 2" xfId="28812" xr:uid="{00000000-0005-0000-0000-000077700000}"/>
    <cellStyle name="Normal 11 2 3 2 2" xfId="28813" xr:uid="{00000000-0005-0000-0000-000078700000}"/>
    <cellStyle name="Normal 11 2 3 3" xfId="28814" xr:uid="{00000000-0005-0000-0000-000079700000}"/>
    <cellStyle name="Normal 11 2 4" xfId="28815" xr:uid="{00000000-0005-0000-0000-00007A700000}"/>
    <cellStyle name="Normal 11 2 4 2" xfId="28816" xr:uid="{00000000-0005-0000-0000-00007B700000}"/>
    <cellStyle name="Normal 11 2 4 2 2" xfId="28817" xr:uid="{00000000-0005-0000-0000-00007C700000}"/>
    <cellStyle name="Normal 11 2 4 3" xfId="28818" xr:uid="{00000000-0005-0000-0000-00007D700000}"/>
    <cellStyle name="Normal 11 2 5" xfId="28819" xr:uid="{00000000-0005-0000-0000-00007E700000}"/>
    <cellStyle name="Normal 11 2 6" xfId="28820" xr:uid="{00000000-0005-0000-0000-00007F700000}"/>
    <cellStyle name="Normal 11 2_BS Summary" xfId="28821" xr:uid="{00000000-0005-0000-0000-000080700000}"/>
    <cellStyle name="Normal 11 20" xfId="28822" xr:uid="{00000000-0005-0000-0000-000081700000}"/>
    <cellStyle name="Normal 11 21" xfId="28823" xr:uid="{00000000-0005-0000-0000-000082700000}"/>
    <cellStyle name="Normal 11 3" xfId="28824" xr:uid="{00000000-0005-0000-0000-000083700000}"/>
    <cellStyle name="Normal 11 3 2" xfId="28825" xr:uid="{00000000-0005-0000-0000-000084700000}"/>
    <cellStyle name="Normal 11 4" xfId="28826" xr:uid="{00000000-0005-0000-0000-000085700000}"/>
    <cellStyle name="Normal 11 4 2" xfId="28827" xr:uid="{00000000-0005-0000-0000-000086700000}"/>
    <cellStyle name="Normal 11 4 2 2" xfId="28828" xr:uid="{00000000-0005-0000-0000-000087700000}"/>
    <cellStyle name="Normal 11 4 2 2 2" xfId="28829" xr:uid="{00000000-0005-0000-0000-000088700000}"/>
    <cellStyle name="Normal 11 4 2 2 2 2" xfId="28830" xr:uid="{00000000-0005-0000-0000-000089700000}"/>
    <cellStyle name="Normal 11 4 2 2 2 2 2" xfId="28831" xr:uid="{00000000-0005-0000-0000-00008A700000}"/>
    <cellStyle name="Normal 11 4 2 2 2 3" xfId="28832" xr:uid="{00000000-0005-0000-0000-00008B700000}"/>
    <cellStyle name="Normal 11 4 2 2 3" xfId="28833" xr:uid="{00000000-0005-0000-0000-00008C700000}"/>
    <cellStyle name="Normal 11 4 2 2 3 2" xfId="28834" xr:uid="{00000000-0005-0000-0000-00008D700000}"/>
    <cellStyle name="Normal 11 4 2 2 3 2 2" xfId="28835" xr:uid="{00000000-0005-0000-0000-00008E700000}"/>
    <cellStyle name="Normal 11 4 2 2 3 3" xfId="28836" xr:uid="{00000000-0005-0000-0000-00008F700000}"/>
    <cellStyle name="Normal 11 4 2 2 4" xfId="28837" xr:uid="{00000000-0005-0000-0000-000090700000}"/>
    <cellStyle name="Normal 11 4 2 2 4 2" xfId="28838" xr:uid="{00000000-0005-0000-0000-000091700000}"/>
    <cellStyle name="Normal 11 4 2 2 5" xfId="28839" xr:uid="{00000000-0005-0000-0000-000092700000}"/>
    <cellStyle name="Normal 11 4 2 3" xfId="28840" xr:uid="{00000000-0005-0000-0000-000093700000}"/>
    <cellStyle name="Normal 11 4 2 3 2" xfId="28841" xr:uid="{00000000-0005-0000-0000-000094700000}"/>
    <cellStyle name="Normal 11 4 2 3 2 2" xfId="28842" xr:uid="{00000000-0005-0000-0000-000095700000}"/>
    <cellStyle name="Normal 11 4 2 3 3" xfId="28843" xr:uid="{00000000-0005-0000-0000-000096700000}"/>
    <cellStyle name="Normal 11 4 2 4" xfId="28844" xr:uid="{00000000-0005-0000-0000-000097700000}"/>
    <cellStyle name="Normal 11 4 2 4 2" xfId="28845" xr:uid="{00000000-0005-0000-0000-000098700000}"/>
    <cellStyle name="Normal 11 4 2 4 2 2" xfId="28846" xr:uid="{00000000-0005-0000-0000-000099700000}"/>
    <cellStyle name="Normal 11 4 2 4 3" xfId="28847" xr:uid="{00000000-0005-0000-0000-00009A700000}"/>
    <cellStyle name="Normal 11 4 2 5" xfId="28848" xr:uid="{00000000-0005-0000-0000-00009B700000}"/>
    <cellStyle name="Normal 11 4 2 5 2" xfId="28849" xr:uid="{00000000-0005-0000-0000-00009C700000}"/>
    <cellStyle name="Normal 11 4 2 6" xfId="28850" xr:uid="{00000000-0005-0000-0000-00009D700000}"/>
    <cellStyle name="Normal 11 4 2 6 2" xfId="28851" xr:uid="{00000000-0005-0000-0000-00009E700000}"/>
    <cellStyle name="Normal 11 4 2 7" xfId="28852" xr:uid="{00000000-0005-0000-0000-00009F700000}"/>
    <cellStyle name="Normal 11 4 3" xfId="28853" xr:uid="{00000000-0005-0000-0000-0000A0700000}"/>
    <cellStyle name="Normal 11 4 3 2" xfId="28854" xr:uid="{00000000-0005-0000-0000-0000A1700000}"/>
    <cellStyle name="Normal 11 4 3 2 2" xfId="28855" xr:uid="{00000000-0005-0000-0000-0000A2700000}"/>
    <cellStyle name="Normal 11 4 3 2 2 2" xfId="28856" xr:uid="{00000000-0005-0000-0000-0000A3700000}"/>
    <cellStyle name="Normal 11 4 3 2 2 2 2" xfId="28857" xr:uid="{00000000-0005-0000-0000-0000A4700000}"/>
    <cellStyle name="Normal 11 4 3 2 2 3" xfId="28858" xr:uid="{00000000-0005-0000-0000-0000A5700000}"/>
    <cellStyle name="Normal 11 4 3 2 3" xfId="28859" xr:uid="{00000000-0005-0000-0000-0000A6700000}"/>
    <cellStyle name="Normal 11 4 3 2 3 2" xfId="28860" xr:uid="{00000000-0005-0000-0000-0000A7700000}"/>
    <cellStyle name="Normal 11 4 3 2 3 2 2" xfId="28861" xr:uid="{00000000-0005-0000-0000-0000A8700000}"/>
    <cellStyle name="Normal 11 4 3 2 3 3" xfId="28862" xr:uid="{00000000-0005-0000-0000-0000A9700000}"/>
    <cellStyle name="Normal 11 4 3 2 4" xfId="28863" xr:uid="{00000000-0005-0000-0000-0000AA700000}"/>
    <cellStyle name="Normal 11 4 3 2 4 2" xfId="28864" xr:uid="{00000000-0005-0000-0000-0000AB700000}"/>
    <cellStyle name="Normal 11 4 3 2 5" xfId="28865" xr:uid="{00000000-0005-0000-0000-0000AC700000}"/>
    <cellStyle name="Normal 11 4 3 3" xfId="28866" xr:uid="{00000000-0005-0000-0000-0000AD700000}"/>
    <cellStyle name="Normal 11 4 3 3 2" xfId="28867" xr:uid="{00000000-0005-0000-0000-0000AE700000}"/>
    <cellStyle name="Normal 11 4 3 3 2 2" xfId="28868" xr:uid="{00000000-0005-0000-0000-0000AF700000}"/>
    <cellStyle name="Normal 11 4 3 3 3" xfId="28869" xr:uid="{00000000-0005-0000-0000-0000B0700000}"/>
    <cellStyle name="Normal 11 4 3 4" xfId="28870" xr:uid="{00000000-0005-0000-0000-0000B1700000}"/>
    <cellStyle name="Normal 11 4 3 4 2" xfId="28871" xr:uid="{00000000-0005-0000-0000-0000B2700000}"/>
    <cellStyle name="Normal 11 4 3 4 2 2" xfId="28872" xr:uid="{00000000-0005-0000-0000-0000B3700000}"/>
    <cellStyle name="Normal 11 4 3 4 3" xfId="28873" xr:uid="{00000000-0005-0000-0000-0000B4700000}"/>
    <cellStyle name="Normal 11 4 3 5" xfId="28874" xr:uid="{00000000-0005-0000-0000-0000B5700000}"/>
    <cellStyle name="Normal 11 4 3 5 2" xfId="28875" xr:uid="{00000000-0005-0000-0000-0000B6700000}"/>
    <cellStyle name="Normal 11 4 3 6" xfId="28876" xr:uid="{00000000-0005-0000-0000-0000B7700000}"/>
    <cellStyle name="Normal 11 4 4" xfId="28877" xr:uid="{00000000-0005-0000-0000-0000B8700000}"/>
    <cellStyle name="Normal 11 4 4 2" xfId="28878" xr:uid="{00000000-0005-0000-0000-0000B9700000}"/>
    <cellStyle name="Normal 11 4 5" xfId="28879" xr:uid="{00000000-0005-0000-0000-0000BA700000}"/>
    <cellStyle name="Normal 11 4 5 2" xfId="28880" xr:uid="{00000000-0005-0000-0000-0000BB700000}"/>
    <cellStyle name="Normal 11 4 5 2 2" xfId="28881" xr:uid="{00000000-0005-0000-0000-0000BC700000}"/>
    <cellStyle name="Normal 11 4 5 3" xfId="28882" xr:uid="{00000000-0005-0000-0000-0000BD700000}"/>
    <cellStyle name="Normal 11 4 6" xfId="28883" xr:uid="{00000000-0005-0000-0000-0000BE700000}"/>
    <cellStyle name="Normal 11 4 6 2" xfId="28884" xr:uid="{00000000-0005-0000-0000-0000BF700000}"/>
    <cellStyle name="Normal 11 4 6 2 2" xfId="28885" xr:uid="{00000000-0005-0000-0000-0000C0700000}"/>
    <cellStyle name="Normal 11 4 6 3" xfId="28886" xr:uid="{00000000-0005-0000-0000-0000C1700000}"/>
    <cellStyle name="Normal 11 4 7" xfId="28887" xr:uid="{00000000-0005-0000-0000-0000C2700000}"/>
    <cellStyle name="Normal 11 4 7 2" xfId="28888" xr:uid="{00000000-0005-0000-0000-0000C3700000}"/>
    <cellStyle name="Normal 11 4 7 3" xfId="28889" xr:uid="{00000000-0005-0000-0000-0000C4700000}"/>
    <cellStyle name="Normal 11 4 8" xfId="28890" xr:uid="{00000000-0005-0000-0000-0000C5700000}"/>
    <cellStyle name="Normal 11 4 8 2" xfId="28891" xr:uid="{00000000-0005-0000-0000-0000C6700000}"/>
    <cellStyle name="Normal 11 4 9" xfId="28892" xr:uid="{00000000-0005-0000-0000-0000C7700000}"/>
    <cellStyle name="Normal 11 5" xfId="28893" xr:uid="{00000000-0005-0000-0000-0000C8700000}"/>
    <cellStyle name="Normal 11 5 2" xfId="28894" xr:uid="{00000000-0005-0000-0000-0000C9700000}"/>
    <cellStyle name="Normal 11 5 2 2" xfId="28895" xr:uid="{00000000-0005-0000-0000-0000CA700000}"/>
    <cellStyle name="Normal 11 5 2 2 2" xfId="28896" xr:uid="{00000000-0005-0000-0000-0000CB700000}"/>
    <cellStyle name="Normal 11 5 2 2 2 2" xfId="28897" xr:uid="{00000000-0005-0000-0000-0000CC700000}"/>
    <cellStyle name="Normal 11 5 2 2 2 2 2" xfId="28898" xr:uid="{00000000-0005-0000-0000-0000CD700000}"/>
    <cellStyle name="Normal 11 5 2 2 2 3" xfId="28899" xr:uid="{00000000-0005-0000-0000-0000CE700000}"/>
    <cellStyle name="Normal 11 5 2 2 3" xfId="28900" xr:uid="{00000000-0005-0000-0000-0000CF700000}"/>
    <cellStyle name="Normal 11 5 2 2 3 2" xfId="28901" xr:uid="{00000000-0005-0000-0000-0000D0700000}"/>
    <cellStyle name="Normal 11 5 2 2 3 2 2" xfId="28902" xr:uid="{00000000-0005-0000-0000-0000D1700000}"/>
    <cellStyle name="Normal 11 5 2 2 3 3" xfId="28903" xr:uid="{00000000-0005-0000-0000-0000D2700000}"/>
    <cellStyle name="Normal 11 5 2 2 4" xfId="28904" xr:uid="{00000000-0005-0000-0000-0000D3700000}"/>
    <cellStyle name="Normal 11 5 2 2 4 2" xfId="28905" xr:uid="{00000000-0005-0000-0000-0000D4700000}"/>
    <cellStyle name="Normal 11 5 2 2 5" xfId="28906" xr:uid="{00000000-0005-0000-0000-0000D5700000}"/>
    <cellStyle name="Normal 11 5 2 3" xfId="28907" xr:uid="{00000000-0005-0000-0000-0000D6700000}"/>
    <cellStyle name="Normal 11 5 2 3 2" xfId="28908" xr:uid="{00000000-0005-0000-0000-0000D7700000}"/>
    <cellStyle name="Normal 11 5 2 3 2 2" xfId="28909" xr:uid="{00000000-0005-0000-0000-0000D8700000}"/>
    <cellStyle name="Normal 11 5 2 3 3" xfId="28910" xr:uid="{00000000-0005-0000-0000-0000D9700000}"/>
    <cellStyle name="Normal 11 5 2 4" xfId="28911" xr:uid="{00000000-0005-0000-0000-0000DA700000}"/>
    <cellStyle name="Normal 11 5 2 4 2" xfId="28912" xr:uid="{00000000-0005-0000-0000-0000DB700000}"/>
    <cellStyle name="Normal 11 5 2 4 2 2" xfId="28913" xr:uid="{00000000-0005-0000-0000-0000DC700000}"/>
    <cellStyle name="Normal 11 5 2 4 3" xfId="28914" xr:uid="{00000000-0005-0000-0000-0000DD700000}"/>
    <cellStyle name="Normal 11 5 2 5" xfId="28915" xr:uid="{00000000-0005-0000-0000-0000DE700000}"/>
    <cellStyle name="Normal 11 5 2 5 2" xfId="28916" xr:uid="{00000000-0005-0000-0000-0000DF700000}"/>
    <cellStyle name="Normal 11 5 2 6" xfId="28917" xr:uid="{00000000-0005-0000-0000-0000E0700000}"/>
    <cellStyle name="Normal 11 5 3" xfId="28918" xr:uid="{00000000-0005-0000-0000-0000E1700000}"/>
    <cellStyle name="Normal 11 5 3 2" xfId="28919" xr:uid="{00000000-0005-0000-0000-0000E2700000}"/>
    <cellStyle name="Normal 11 5 3 2 2" xfId="28920" xr:uid="{00000000-0005-0000-0000-0000E3700000}"/>
    <cellStyle name="Normal 11 5 3 2 2 2" xfId="28921" xr:uid="{00000000-0005-0000-0000-0000E4700000}"/>
    <cellStyle name="Normal 11 5 3 2 2 2 2" xfId="28922" xr:uid="{00000000-0005-0000-0000-0000E5700000}"/>
    <cellStyle name="Normal 11 5 3 2 2 3" xfId="28923" xr:uid="{00000000-0005-0000-0000-0000E6700000}"/>
    <cellStyle name="Normal 11 5 3 2 3" xfId="28924" xr:uid="{00000000-0005-0000-0000-0000E7700000}"/>
    <cellStyle name="Normal 11 5 3 2 3 2" xfId="28925" xr:uid="{00000000-0005-0000-0000-0000E8700000}"/>
    <cellStyle name="Normal 11 5 3 2 3 2 2" xfId="28926" xr:uid="{00000000-0005-0000-0000-0000E9700000}"/>
    <cellStyle name="Normal 11 5 3 2 3 3" xfId="28927" xr:uid="{00000000-0005-0000-0000-0000EA700000}"/>
    <cellStyle name="Normal 11 5 3 2 4" xfId="28928" xr:uid="{00000000-0005-0000-0000-0000EB700000}"/>
    <cellStyle name="Normal 11 5 3 2 4 2" xfId="28929" xr:uid="{00000000-0005-0000-0000-0000EC700000}"/>
    <cellStyle name="Normal 11 5 3 2 5" xfId="28930" xr:uid="{00000000-0005-0000-0000-0000ED700000}"/>
    <cellStyle name="Normal 11 5 3 3" xfId="28931" xr:uid="{00000000-0005-0000-0000-0000EE700000}"/>
    <cellStyle name="Normal 11 5 3 3 2" xfId="28932" xr:uid="{00000000-0005-0000-0000-0000EF700000}"/>
    <cellStyle name="Normal 11 5 3 3 2 2" xfId="28933" xr:uid="{00000000-0005-0000-0000-0000F0700000}"/>
    <cellStyle name="Normal 11 5 3 3 3" xfId="28934" xr:uid="{00000000-0005-0000-0000-0000F1700000}"/>
    <cellStyle name="Normal 11 5 3 4" xfId="28935" xr:uid="{00000000-0005-0000-0000-0000F2700000}"/>
    <cellStyle name="Normal 11 5 3 4 2" xfId="28936" xr:uid="{00000000-0005-0000-0000-0000F3700000}"/>
    <cellStyle name="Normal 11 5 3 4 2 2" xfId="28937" xr:uid="{00000000-0005-0000-0000-0000F4700000}"/>
    <cellStyle name="Normal 11 5 3 4 3" xfId="28938" xr:uid="{00000000-0005-0000-0000-0000F5700000}"/>
    <cellStyle name="Normal 11 5 3 5" xfId="28939" xr:uid="{00000000-0005-0000-0000-0000F6700000}"/>
    <cellStyle name="Normal 11 5 3 5 2" xfId="28940" xr:uid="{00000000-0005-0000-0000-0000F7700000}"/>
    <cellStyle name="Normal 11 5 3 6" xfId="28941" xr:uid="{00000000-0005-0000-0000-0000F8700000}"/>
    <cellStyle name="Normal 11 5 4" xfId="28942" xr:uid="{00000000-0005-0000-0000-0000F9700000}"/>
    <cellStyle name="Normal 11 5 4 2" xfId="28943" xr:uid="{00000000-0005-0000-0000-0000FA700000}"/>
    <cellStyle name="Normal 11 5 5" xfId="28944" xr:uid="{00000000-0005-0000-0000-0000FB700000}"/>
    <cellStyle name="Normal 11 5 5 2" xfId="28945" xr:uid="{00000000-0005-0000-0000-0000FC700000}"/>
    <cellStyle name="Normal 11 5 5 2 2" xfId="28946" xr:uid="{00000000-0005-0000-0000-0000FD700000}"/>
    <cellStyle name="Normal 11 5 5 3" xfId="28947" xr:uid="{00000000-0005-0000-0000-0000FE700000}"/>
    <cellStyle name="Normal 11 5 6" xfId="28948" xr:uid="{00000000-0005-0000-0000-0000FF700000}"/>
    <cellStyle name="Normal 11 5 6 2" xfId="28949" xr:uid="{00000000-0005-0000-0000-000000710000}"/>
    <cellStyle name="Normal 11 5 6 2 2" xfId="28950" xr:uid="{00000000-0005-0000-0000-000001710000}"/>
    <cellStyle name="Normal 11 5 6 3" xfId="28951" xr:uid="{00000000-0005-0000-0000-000002710000}"/>
    <cellStyle name="Normal 11 5 7" xfId="28952" xr:uid="{00000000-0005-0000-0000-000003710000}"/>
    <cellStyle name="Normal 11 5 7 2" xfId="28953" xr:uid="{00000000-0005-0000-0000-000004710000}"/>
    <cellStyle name="Normal 11 5 8" xfId="28954" xr:uid="{00000000-0005-0000-0000-000005710000}"/>
    <cellStyle name="Normal 11 5 8 2" xfId="28955" xr:uid="{00000000-0005-0000-0000-000006710000}"/>
    <cellStyle name="Normal 11 5 9" xfId="28956" xr:uid="{00000000-0005-0000-0000-000007710000}"/>
    <cellStyle name="Normal 11 6" xfId="28957" xr:uid="{00000000-0005-0000-0000-000008710000}"/>
    <cellStyle name="Normal 11 6 2" xfId="28958" xr:uid="{00000000-0005-0000-0000-000009710000}"/>
    <cellStyle name="Normal 11 6 2 2" xfId="28959" xr:uid="{00000000-0005-0000-0000-00000A710000}"/>
    <cellStyle name="Normal 11 6 2 2 2" xfId="28960" xr:uid="{00000000-0005-0000-0000-00000B710000}"/>
    <cellStyle name="Normal 11 6 2 2 2 2" xfId="28961" xr:uid="{00000000-0005-0000-0000-00000C710000}"/>
    <cellStyle name="Normal 11 6 2 2 2 2 2" xfId="28962" xr:uid="{00000000-0005-0000-0000-00000D710000}"/>
    <cellStyle name="Normal 11 6 2 2 2 3" xfId="28963" xr:uid="{00000000-0005-0000-0000-00000E710000}"/>
    <cellStyle name="Normal 11 6 2 2 3" xfId="28964" xr:uid="{00000000-0005-0000-0000-00000F710000}"/>
    <cellStyle name="Normal 11 6 2 2 3 2" xfId="28965" xr:uid="{00000000-0005-0000-0000-000010710000}"/>
    <cellStyle name="Normal 11 6 2 2 3 2 2" xfId="28966" xr:uid="{00000000-0005-0000-0000-000011710000}"/>
    <cellStyle name="Normal 11 6 2 2 3 3" xfId="28967" xr:uid="{00000000-0005-0000-0000-000012710000}"/>
    <cellStyle name="Normal 11 6 2 2 4" xfId="28968" xr:uid="{00000000-0005-0000-0000-000013710000}"/>
    <cellStyle name="Normal 11 6 2 2 4 2" xfId="28969" xr:uid="{00000000-0005-0000-0000-000014710000}"/>
    <cellStyle name="Normal 11 6 2 2 5" xfId="28970" xr:uid="{00000000-0005-0000-0000-000015710000}"/>
    <cellStyle name="Normal 11 6 2 3" xfId="28971" xr:uid="{00000000-0005-0000-0000-000016710000}"/>
    <cellStyle name="Normal 11 6 2 3 2" xfId="28972" xr:uid="{00000000-0005-0000-0000-000017710000}"/>
    <cellStyle name="Normal 11 6 2 3 2 2" xfId="28973" xr:uid="{00000000-0005-0000-0000-000018710000}"/>
    <cellStyle name="Normal 11 6 2 3 3" xfId="28974" xr:uid="{00000000-0005-0000-0000-000019710000}"/>
    <cellStyle name="Normal 11 6 2 4" xfId="28975" xr:uid="{00000000-0005-0000-0000-00001A710000}"/>
    <cellStyle name="Normal 11 6 2 4 2" xfId="28976" xr:uid="{00000000-0005-0000-0000-00001B710000}"/>
    <cellStyle name="Normal 11 6 2 4 2 2" xfId="28977" xr:uid="{00000000-0005-0000-0000-00001C710000}"/>
    <cellStyle name="Normal 11 6 2 4 3" xfId="28978" xr:uid="{00000000-0005-0000-0000-00001D710000}"/>
    <cellStyle name="Normal 11 6 2 5" xfId="28979" xr:uid="{00000000-0005-0000-0000-00001E710000}"/>
    <cellStyle name="Normal 11 6 2 5 2" xfId="28980" xr:uid="{00000000-0005-0000-0000-00001F710000}"/>
    <cellStyle name="Normal 11 6 2 6" xfId="28981" xr:uid="{00000000-0005-0000-0000-000020710000}"/>
    <cellStyle name="Normal 11 6 3" xfId="28982" xr:uid="{00000000-0005-0000-0000-000021710000}"/>
    <cellStyle name="Normal 11 6 3 2" xfId="28983" xr:uid="{00000000-0005-0000-0000-000022710000}"/>
    <cellStyle name="Normal 11 6 3 2 2" xfId="28984" xr:uid="{00000000-0005-0000-0000-000023710000}"/>
    <cellStyle name="Normal 11 6 3 2 2 2" xfId="28985" xr:uid="{00000000-0005-0000-0000-000024710000}"/>
    <cellStyle name="Normal 11 6 3 2 2 2 2" xfId="28986" xr:uid="{00000000-0005-0000-0000-000025710000}"/>
    <cellStyle name="Normal 11 6 3 2 2 3" xfId="28987" xr:uid="{00000000-0005-0000-0000-000026710000}"/>
    <cellStyle name="Normal 11 6 3 2 3" xfId="28988" xr:uid="{00000000-0005-0000-0000-000027710000}"/>
    <cellStyle name="Normal 11 6 3 2 3 2" xfId="28989" xr:uid="{00000000-0005-0000-0000-000028710000}"/>
    <cellStyle name="Normal 11 6 3 2 3 2 2" xfId="28990" xr:uid="{00000000-0005-0000-0000-000029710000}"/>
    <cellStyle name="Normal 11 6 3 2 3 3" xfId="28991" xr:uid="{00000000-0005-0000-0000-00002A710000}"/>
    <cellStyle name="Normal 11 6 3 2 4" xfId="28992" xr:uid="{00000000-0005-0000-0000-00002B710000}"/>
    <cellStyle name="Normal 11 6 3 2 4 2" xfId="28993" xr:uid="{00000000-0005-0000-0000-00002C710000}"/>
    <cellStyle name="Normal 11 6 3 2 5" xfId="28994" xr:uid="{00000000-0005-0000-0000-00002D710000}"/>
    <cellStyle name="Normal 11 6 3 3" xfId="28995" xr:uid="{00000000-0005-0000-0000-00002E710000}"/>
    <cellStyle name="Normal 11 6 3 3 2" xfId="28996" xr:uid="{00000000-0005-0000-0000-00002F710000}"/>
    <cellStyle name="Normal 11 6 3 3 2 2" xfId="28997" xr:uid="{00000000-0005-0000-0000-000030710000}"/>
    <cellStyle name="Normal 11 6 3 3 3" xfId="28998" xr:uid="{00000000-0005-0000-0000-000031710000}"/>
    <cellStyle name="Normal 11 6 3 4" xfId="28999" xr:uid="{00000000-0005-0000-0000-000032710000}"/>
    <cellStyle name="Normal 11 6 3 4 2" xfId="29000" xr:uid="{00000000-0005-0000-0000-000033710000}"/>
    <cellStyle name="Normal 11 6 3 4 2 2" xfId="29001" xr:uid="{00000000-0005-0000-0000-000034710000}"/>
    <cellStyle name="Normal 11 6 3 4 3" xfId="29002" xr:uid="{00000000-0005-0000-0000-000035710000}"/>
    <cellStyle name="Normal 11 6 3 5" xfId="29003" xr:uid="{00000000-0005-0000-0000-000036710000}"/>
    <cellStyle name="Normal 11 6 3 5 2" xfId="29004" xr:uid="{00000000-0005-0000-0000-000037710000}"/>
    <cellStyle name="Normal 11 6 3 6" xfId="29005" xr:uid="{00000000-0005-0000-0000-000038710000}"/>
    <cellStyle name="Normal 11 6 4" xfId="29006" xr:uid="{00000000-0005-0000-0000-000039710000}"/>
    <cellStyle name="Normal 11 6 4 2" xfId="29007" xr:uid="{00000000-0005-0000-0000-00003A710000}"/>
    <cellStyle name="Normal 11 6 5" xfId="29008" xr:uid="{00000000-0005-0000-0000-00003B710000}"/>
    <cellStyle name="Normal 11 6 5 2" xfId="29009" xr:uid="{00000000-0005-0000-0000-00003C710000}"/>
    <cellStyle name="Normal 11 6 5 2 2" xfId="29010" xr:uid="{00000000-0005-0000-0000-00003D710000}"/>
    <cellStyle name="Normal 11 6 5 3" xfId="29011" xr:uid="{00000000-0005-0000-0000-00003E710000}"/>
    <cellStyle name="Normal 11 6 6" xfId="29012" xr:uid="{00000000-0005-0000-0000-00003F710000}"/>
    <cellStyle name="Normal 11 6 6 2" xfId="29013" xr:uid="{00000000-0005-0000-0000-000040710000}"/>
    <cellStyle name="Normal 11 6 6 2 2" xfId="29014" xr:uid="{00000000-0005-0000-0000-000041710000}"/>
    <cellStyle name="Normal 11 6 6 3" xfId="29015" xr:uid="{00000000-0005-0000-0000-000042710000}"/>
    <cellStyle name="Normal 11 6 7" xfId="29016" xr:uid="{00000000-0005-0000-0000-000043710000}"/>
    <cellStyle name="Normal 11 6 7 2" xfId="29017" xr:uid="{00000000-0005-0000-0000-000044710000}"/>
    <cellStyle name="Normal 11 6 8" xfId="29018" xr:uid="{00000000-0005-0000-0000-000045710000}"/>
    <cellStyle name="Normal 11 6 8 2" xfId="29019" xr:uid="{00000000-0005-0000-0000-000046710000}"/>
    <cellStyle name="Normal 11 6 9" xfId="29020" xr:uid="{00000000-0005-0000-0000-000047710000}"/>
    <cellStyle name="Normal 11 7" xfId="29021" xr:uid="{00000000-0005-0000-0000-000048710000}"/>
    <cellStyle name="Normal 11 7 2" xfId="29022" xr:uid="{00000000-0005-0000-0000-000049710000}"/>
    <cellStyle name="Normal 11 7 2 2" xfId="29023" xr:uid="{00000000-0005-0000-0000-00004A710000}"/>
    <cellStyle name="Normal 11 7 2 2 2" xfId="29024" xr:uid="{00000000-0005-0000-0000-00004B710000}"/>
    <cellStyle name="Normal 11 7 2 2 2 2" xfId="29025" xr:uid="{00000000-0005-0000-0000-00004C710000}"/>
    <cellStyle name="Normal 11 7 2 2 2 2 2" xfId="29026" xr:uid="{00000000-0005-0000-0000-00004D710000}"/>
    <cellStyle name="Normal 11 7 2 2 2 3" xfId="29027" xr:uid="{00000000-0005-0000-0000-00004E710000}"/>
    <cellStyle name="Normal 11 7 2 2 3" xfId="29028" xr:uid="{00000000-0005-0000-0000-00004F710000}"/>
    <cellStyle name="Normal 11 7 2 2 3 2" xfId="29029" xr:uid="{00000000-0005-0000-0000-000050710000}"/>
    <cellStyle name="Normal 11 7 2 2 3 2 2" xfId="29030" xr:uid="{00000000-0005-0000-0000-000051710000}"/>
    <cellStyle name="Normal 11 7 2 2 3 3" xfId="29031" xr:uid="{00000000-0005-0000-0000-000052710000}"/>
    <cellStyle name="Normal 11 7 2 2 4" xfId="29032" xr:uid="{00000000-0005-0000-0000-000053710000}"/>
    <cellStyle name="Normal 11 7 2 2 4 2" xfId="29033" xr:uid="{00000000-0005-0000-0000-000054710000}"/>
    <cellStyle name="Normal 11 7 2 2 5" xfId="29034" xr:uid="{00000000-0005-0000-0000-000055710000}"/>
    <cellStyle name="Normal 11 7 2 3" xfId="29035" xr:uid="{00000000-0005-0000-0000-000056710000}"/>
    <cellStyle name="Normal 11 7 2 3 2" xfId="29036" xr:uid="{00000000-0005-0000-0000-000057710000}"/>
    <cellStyle name="Normal 11 7 2 3 2 2" xfId="29037" xr:uid="{00000000-0005-0000-0000-000058710000}"/>
    <cellStyle name="Normal 11 7 2 3 3" xfId="29038" xr:uid="{00000000-0005-0000-0000-000059710000}"/>
    <cellStyle name="Normal 11 7 2 4" xfId="29039" xr:uid="{00000000-0005-0000-0000-00005A710000}"/>
    <cellStyle name="Normal 11 7 2 4 2" xfId="29040" xr:uid="{00000000-0005-0000-0000-00005B710000}"/>
    <cellStyle name="Normal 11 7 2 4 2 2" xfId="29041" xr:uid="{00000000-0005-0000-0000-00005C710000}"/>
    <cellStyle name="Normal 11 7 2 4 3" xfId="29042" xr:uid="{00000000-0005-0000-0000-00005D710000}"/>
    <cellStyle name="Normal 11 7 2 5" xfId="29043" xr:uid="{00000000-0005-0000-0000-00005E710000}"/>
    <cellStyle name="Normal 11 7 2 5 2" xfId="29044" xr:uid="{00000000-0005-0000-0000-00005F710000}"/>
    <cellStyle name="Normal 11 7 2 6" xfId="29045" xr:uid="{00000000-0005-0000-0000-000060710000}"/>
    <cellStyle name="Normal 11 7 3" xfId="29046" xr:uid="{00000000-0005-0000-0000-000061710000}"/>
    <cellStyle name="Normal 11 7 3 2" xfId="29047" xr:uid="{00000000-0005-0000-0000-000062710000}"/>
    <cellStyle name="Normal 11 7 3 2 2" xfId="29048" xr:uid="{00000000-0005-0000-0000-000063710000}"/>
    <cellStyle name="Normal 11 7 3 2 2 2" xfId="29049" xr:uid="{00000000-0005-0000-0000-000064710000}"/>
    <cellStyle name="Normal 11 7 3 2 2 2 2" xfId="29050" xr:uid="{00000000-0005-0000-0000-000065710000}"/>
    <cellStyle name="Normal 11 7 3 2 2 3" xfId="29051" xr:uid="{00000000-0005-0000-0000-000066710000}"/>
    <cellStyle name="Normal 11 7 3 2 3" xfId="29052" xr:uid="{00000000-0005-0000-0000-000067710000}"/>
    <cellStyle name="Normal 11 7 3 2 3 2" xfId="29053" xr:uid="{00000000-0005-0000-0000-000068710000}"/>
    <cellStyle name="Normal 11 7 3 2 3 2 2" xfId="29054" xr:uid="{00000000-0005-0000-0000-000069710000}"/>
    <cellStyle name="Normal 11 7 3 2 3 3" xfId="29055" xr:uid="{00000000-0005-0000-0000-00006A710000}"/>
    <cellStyle name="Normal 11 7 3 2 4" xfId="29056" xr:uid="{00000000-0005-0000-0000-00006B710000}"/>
    <cellStyle name="Normal 11 7 3 2 4 2" xfId="29057" xr:uid="{00000000-0005-0000-0000-00006C710000}"/>
    <cellStyle name="Normal 11 7 3 2 5" xfId="29058" xr:uid="{00000000-0005-0000-0000-00006D710000}"/>
    <cellStyle name="Normal 11 7 3 3" xfId="29059" xr:uid="{00000000-0005-0000-0000-00006E710000}"/>
    <cellStyle name="Normal 11 7 3 3 2" xfId="29060" xr:uid="{00000000-0005-0000-0000-00006F710000}"/>
    <cellStyle name="Normal 11 7 3 3 2 2" xfId="29061" xr:uid="{00000000-0005-0000-0000-000070710000}"/>
    <cellStyle name="Normal 11 7 3 3 3" xfId="29062" xr:uid="{00000000-0005-0000-0000-000071710000}"/>
    <cellStyle name="Normal 11 7 3 4" xfId="29063" xr:uid="{00000000-0005-0000-0000-000072710000}"/>
    <cellStyle name="Normal 11 7 3 4 2" xfId="29064" xr:uid="{00000000-0005-0000-0000-000073710000}"/>
    <cellStyle name="Normal 11 7 3 4 2 2" xfId="29065" xr:uid="{00000000-0005-0000-0000-000074710000}"/>
    <cellStyle name="Normal 11 7 3 4 3" xfId="29066" xr:uid="{00000000-0005-0000-0000-000075710000}"/>
    <cellStyle name="Normal 11 7 3 5" xfId="29067" xr:uid="{00000000-0005-0000-0000-000076710000}"/>
    <cellStyle name="Normal 11 7 3 5 2" xfId="29068" xr:uid="{00000000-0005-0000-0000-000077710000}"/>
    <cellStyle name="Normal 11 7 3 6" xfId="29069" xr:uid="{00000000-0005-0000-0000-000078710000}"/>
    <cellStyle name="Normal 11 7 4" xfId="29070" xr:uid="{00000000-0005-0000-0000-000079710000}"/>
    <cellStyle name="Normal 11 7 4 2" xfId="29071" xr:uid="{00000000-0005-0000-0000-00007A710000}"/>
    <cellStyle name="Normal 11 7 5" xfId="29072" xr:uid="{00000000-0005-0000-0000-00007B710000}"/>
    <cellStyle name="Normal 11 7 5 2" xfId="29073" xr:uid="{00000000-0005-0000-0000-00007C710000}"/>
    <cellStyle name="Normal 11 7 5 2 2" xfId="29074" xr:uid="{00000000-0005-0000-0000-00007D710000}"/>
    <cellStyle name="Normal 11 7 5 3" xfId="29075" xr:uid="{00000000-0005-0000-0000-00007E710000}"/>
    <cellStyle name="Normal 11 7 6" xfId="29076" xr:uid="{00000000-0005-0000-0000-00007F710000}"/>
    <cellStyle name="Normal 11 7 6 2" xfId="29077" xr:uid="{00000000-0005-0000-0000-000080710000}"/>
    <cellStyle name="Normal 11 7 6 2 2" xfId="29078" xr:uid="{00000000-0005-0000-0000-000081710000}"/>
    <cellStyle name="Normal 11 7 6 3" xfId="29079" xr:uid="{00000000-0005-0000-0000-000082710000}"/>
    <cellStyle name="Normal 11 7 7" xfId="29080" xr:uid="{00000000-0005-0000-0000-000083710000}"/>
    <cellStyle name="Normal 11 7 7 2" xfId="29081" xr:uid="{00000000-0005-0000-0000-000084710000}"/>
    <cellStyle name="Normal 11 7 8" xfId="29082" xr:uid="{00000000-0005-0000-0000-000085710000}"/>
    <cellStyle name="Normal 11 7 8 2" xfId="29083" xr:uid="{00000000-0005-0000-0000-000086710000}"/>
    <cellStyle name="Normal 11 7 9" xfId="29084" xr:uid="{00000000-0005-0000-0000-000087710000}"/>
    <cellStyle name="Normal 11 8" xfId="29085" xr:uid="{00000000-0005-0000-0000-000088710000}"/>
    <cellStyle name="Normal 11 8 2" xfId="29086" xr:uid="{00000000-0005-0000-0000-000089710000}"/>
    <cellStyle name="Normal 11 8 2 2" xfId="29087" xr:uid="{00000000-0005-0000-0000-00008A710000}"/>
    <cellStyle name="Normal 11 8 2 2 2" xfId="29088" xr:uid="{00000000-0005-0000-0000-00008B710000}"/>
    <cellStyle name="Normal 11 8 2 2 2 2" xfId="29089" xr:uid="{00000000-0005-0000-0000-00008C710000}"/>
    <cellStyle name="Normal 11 8 2 2 2 2 2" xfId="29090" xr:uid="{00000000-0005-0000-0000-00008D710000}"/>
    <cellStyle name="Normal 11 8 2 2 2 3" xfId="29091" xr:uid="{00000000-0005-0000-0000-00008E710000}"/>
    <cellStyle name="Normal 11 8 2 2 3" xfId="29092" xr:uid="{00000000-0005-0000-0000-00008F710000}"/>
    <cellStyle name="Normal 11 8 2 2 3 2" xfId="29093" xr:uid="{00000000-0005-0000-0000-000090710000}"/>
    <cellStyle name="Normal 11 8 2 2 3 2 2" xfId="29094" xr:uid="{00000000-0005-0000-0000-000091710000}"/>
    <cellStyle name="Normal 11 8 2 2 3 3" xfId="29095" xr:uid="{00000000-0005-0000-0000-000092710000}"/>
    <cellStyle name="Normal 11 8 2 2 4" xfId="29096" xr:uid="{00000000-0005-0000-0000-000093710000}"/>
    <cellStyle name="Normal 11 8 2 2 4 2" xfId="29097" xr:uid="{00000000-0005-0000-0000-000094710000}"/>
    <cellStyle name="Normal 11 8 2 2 5" xfId="29098" xr:uid="{00000000-0005-0000-0000-000095710000}"/>
    <cellStyle name="Normal 11 8 2 3" xfId="29099" xr:uid="{00000000-0005-0000-0000-000096710000}"/>
    <cellStyle name="Normal 11 8 2 3 2" xfId="29100" xr:uid="{00000000-0005-0000-0000-000097710000}"/>
    <cellStyle name="Normal 11 8 2 3 2 2" xfId="29101" xr:uid="{00000000-0005-0000-0000-000098710000}"/>
    <cellStyle name="Normal 11 8 2 3 3" xfId="29102" xr:uid="{00000000-0005-0000-0000-000099710000}"/>
    <cellStyle name="Normal 11 8 2 4" xfId="29103" xr:uid="{00000000-0005-0000-0000-00009A710000}"/>
    <cellStyle name="Normal 11 8 2 4 2" xfId="29104" xr:uid="{00000000-0005-0000-0000-00009B710000}"/>
    <cellStyle name="Normal 11 8 2 4 2 2" xfId="29105" xr:uid="{00000000-0005-0000-0000-00009C710000}"/>
    <cellStyle name="Normal 11 8 2 4 3" xfId="29106" xr:uid="{00000000-0005-0000-0000-00009D710000}"/>
    <cellStyle name="Normal 11 8 2 5" xfId="29107" xr:uid="{00000000-0005-0000-0000-00009E710000}"/>
    <cellStyle name="Normal 11 8 2 5 2" xfId="29108" xr:uid="{00000000-0005-0000-0000-00009F710000}"/>
    <cellStyle name="Normal 11 8 2 6" xfId="29109" xr:uid="{00000000-0005-0000-0000-0000A0710000}"/>
    <cellStyle name="Normal 11 8 3" xfId="29110" xr:uid="{00000000-0005-0000-0000-0000A1710000}"/>
    <cellStyle name="Normal 11 8 3 2" xfId="29111" xr:uid="{00000000-0005-0000-0000-0000A2710000}"/>
    <cellStyle name="Normal 11 8 3 2 2" xfId="29112" xr:uid="{00000000-0005-0000-0000-0000A3710000}"/>
    <cellStyle name="Normal 11 8 3 2 2 2" xfId="29113" xr:uid="{00000000-0005-0000-0000-0000A4710000}"/>
    <cellStyle name="Normal 11 8 3 2 2 2 2" xfId="29114" xr:uid="{00000000-0005-0000-0000-0000A5710000}"/>
    <cellStyle name="Normal 11 8 3 2 2 3" xfId="29115" xr:uid="{00000000-0005-0000-0000-0000A6710000}"/>
    <cellStyle name="Normal 11 8 3 2 3" xfId="29116" xr:uid="{00000000-0005-0000-0000-0000A7710000}"/>
    <cellStyle name="Normal 11 8 3 2 3 2" xfId="29117" xr:uid="{00000000-0005-0000-0000-0000A8710000}"/>
    <cellStyle name="Normal 11 8 3 2 3 2 2" xfId="29118" xr:uid="{00000000-0005-0000-0000-0000A9710000}"/>
    <cellStyle name="Normal 11 8 3 2 3 3" xfId="29119" xr:uid="{00000000-0005-0000-0000-0000AA710000}"/>
    <cellStyle name="Normal 11 8 3 2 4" xfId="29120" xr:uid="{00000000-0005-0000-0000-0000AB710000}"/>
    <cellStyle name="Normal 11 8 3 2 4 2" xfId="29121" xr:uid="{00000000-0005-0000-0000-0000AC710000}"/>
    <cellStyle name="Normal 11 8 3 2 5" xfId="29122" xr:uid="{00000000-0005-0000-0000-0000AD710000}"/>
    <cellStyle name="Normal 11 8 3 3" xfId="29123" xr:uid="{00000000-0005-0000-0000-0000AE710000}"/>
    <cellStyle name="Normal 11 8 3 3 2" xfId="29124" xr:uid="{00000000-0005-0000-0000-0000AF710000}"/>
    <cellStyle name="Normal 11 8 3 3 2 2" xfId="29125" xr:uid="{00000000-0005-0000-0000-0000B0710000}"/>
    <cellStyle name="Normal 11 8 3 3 3" xfId="29126" xr:uid="{00000000-0005-0000-0000-0000B1710000}"/>
    <cellStyle name="Normal 11 8 3 4" xfId="29127" xr:uid="{00000000-0005-0000-0000-0000B2710000}"/>
    <cellStyle name="Normal 11 8 3 4 2" xfId="29128" xr:uid="{00000000-0005-0000-0000-0000B3710000}"/>
    <cellStyle name="Normal 11 8 3 4 2 2" xfId="29129" xr:uid="{00000000-0005-0000-0000-0000B4710000}"/>
    <cellStyle name="Normal 11 8 3 4 3" xfId="29130" xr:uid="{00000000-0005-0000-0000-0000B5710000}"/>
    <cellStyle name="Normal 11 8 3 5" xfId="29131" xr:uid="{00000000-0005-0000-0000-0000B6710000}"/>
    <cellStyle name="Normal 11 8 3 5 2" xfId="29132" xr:uid="{00000000-0005-0000-0000-0000B7710000}"/>
    <cellStyle name="Normal 11 8 3 6" xfId="29133" xr:uid="{00000000-0005-0000-0000-0000B8710000}"/>
    <cellStyle name="Normal 11 8 4" xfId="29134" xr:uid="{00000000-0005-0000-0000-0000B9710000}"/>
    <cellStyle name="Normal 11 8 4 2" xfId="29135" xr:uid="{00000000-0005-0000-0000-0000BA710000}"/>
    <cellStyle name="Normal 11 8 5" xfId="29136" xr:uid="{00000000-0005-0000-0000-0000BB710000}"/>
    <cellStyle name="Normal 11 8 5 2" xfId="29137" xr:uid="{00000000-0005-0000-0000-0000BC710000}"/>
    <cellStyle name="Normal 11 8 5 2 2" xfId="29138" xr:uid="{00000000-0005-0000-0000-0000BD710000}"/>
    <cellStyle name="Normal 11 8 5 3" xfId="29139" xr:uid="{00000000-0005-0000-0000-0000BE710000}"/>
    <cellStyle name="Normal 11 8 6" xfId="29140" xr:uid="{00000000-0005-0000-0000-0000BF710000}"/>
    <cellStyle name="Normal 11 8 6 2" xfId="29141" xr:uid="{00000000-0005-0000-0000-0000C0710000}"/>
    <cellStyle name="Normal 11 8 6 2 2" xfId="29142" xr:uid="{00000000-0005-0000-0000-0000C1710000}"/>
    <cellStyle name="Normal 11 8 6 3" xfId="29143" xr:uid="{00000000-0005-0000-0000-0000C2710000}"/>
    <cellStyle name="Normal 11 8 7" xfId="29144" xr:uid="{00000000-0005-0000-0000-0000C3710000}"/>
    <cellStyle name="Normal 11 8 7 2" xfId="29145" xr:uid="{00000000-0005-0000-0000-0000C4710000}"/>
    <cellStyle name="Normal 11 8 8" xfId="29146" xr:uid="{00000000-0005-0000-0000-0000C5710000}"/>
    <cellStyle name="Normal 11 8 8 2" xfId="29147" xr:uid="{00000000-0005-0000-0000-0000C6710000}"/>
    <cellStyle name="Normal 11 8 9" xfId="29148" xr:uid="{00000000-0005-0000-0000-0000C7710000}"/>
    <cellStyle name="Normal 11 9" xfId="29149" xr:uid="{00000000-0005-0000-0000-0000C8710000}"/>
    <cellStyle name="Normal 11 9 2" xfId="29150" xr:uid="{00000000-0005-0000-0000-0000C9710000}"/>
    <cellStyle name="Normal 11 9 2 2" xfId="29151" xr:uid="{00000000-0005-0000-0000-0000CA710000}"/>
    <cellStyle name="Normal 11 9 2 2 2" xfId="29152" xr:uid="{00000000-0005-0000-0000-0000CB710000}"/>
    <cellStyle name="Normal 11 9 2 2 2 2" xfId="29153" xr:uid="{00000000-0005-0000-0000-0000CC710000}"/>
    <cellStyle name="Normal 11 9 2 2 2 2 2" xfId="29154" xr:uid="{00000000-0005-0000-0000-0000CD710000}"/>
    <cellStyle name="Normal 11 9 2 2 2 3" xfId="29155" xr:uid="{00000000-0005-0000-0000-0000CE710000}"/>
    <cellStyle name="Normal 11 9 2 2 3" xfId="29156" xr:uid="{00000000-0005-0000-0000-0000CF710000}"/>
    <cellStyle name="Normal 11 9 2 2 3 2" xfId="29157" xr:uid="{00000000-0005-0000-0000-0000D0710000}"/>
    <cellStyle name="Normal 11 9 2 2 3 2 2" xfId="29158" xr:uid="{00000000-0005-0000-0000-0000D1710000}"/>
    <cellStyle name="Normal 11 9 2 2 3 3" xfId="29159" xr:uid="{00000000-0005-0000-0000-0000D2710000}"/>
    <cellStyle name="Normal 11 9 2 2 4" xfId="29160" xr:uid="{00000000-0005-0000-0000-0000D3710000}"/>
    <cellStyle name="Normal 11 9 2 2 4 2" xfId="29161" xr:uid="{00000000-0005-0000-0000-0000D4710000}"/>
    <cellStyle name="Normal 11 9 2 2 5" xfId="29162" xr:uid="{00000000-0005-0000-0000-0000D5710000}"/>
    <cellStyle name="Normal 11 9 2 3" xfId="29163" xr:uid="{00000000-0005-0000-0000-0000D6710000}"/>
    <cellStyle name="Normal 11 9 2 3 2" xfId="29164" xr:uid="{00000000-0005-0000-0000-0000D7710000}"/>
    <cellStyle name="Normal 11 9 2 3 2 2" xfId="29165" xr:uid="{00000000-0005-0000-0000-0000D8710000}"/>
    <cellStyle name="Normal 11 9 2 3 3" xfId="29166" xr:uid="{00000000-0005-0000-0000-0000D9710000}"/>
    <cellStyle name="Normal 11 9 2 4" xfId="29167" xr:uid="{00000000-0005-0000-0000-0000DA710000}"/>
    <cellStyle name="Normal 11 9 2 4 2" xfId="29168" xr:uid="{00000000-0005-0000-0000-0000DB710000}"/>
    <cellStyle name="Normal 11 9 2 4 2 2" xfId="29169" xr:uid="{00000000-0005-0000-0000-0000DC710000}"/>
    <cellStyle name="Normal 11 9 2 4 3" xfId="29170" xr:uid="{00000000-0005-0000-0000-0000DD710000}"/>
    <cellStyle name="Normal 11 9 2 5" xfId="29171" xr:uid="{00000000-0005-0000-0000-0000DE710000}"/>
    <cellStyle name="Normal 11 9 2 5 2" xfId="29172" xr:uid="{00000000-0005-0000-0000-0000DF710000}"/>
    <cellStyle name="Normal 11 9 2 6" xfId="29173" xr:uid="{00000000-0005-0000-0000-0000E0710000}"/>
    <cellStyle name="Normal 11 9 3" xfId="29174" xr:uid="{00000000-0005-0000-0000-0000E1710000}"/>
    <cellStyle name="Normal 11 9 3 2" xfId="29175" xr:uid="{00000000-0005-0000-0000-0000E2710000}"/>
    <cellStyle name="Normal 11 9 3 2 2" xfId="29176" xr:uid="{00000000-0005-0000-0000-0000E3710000}"/>
    <cellStyle name="Normal 11 9 3 2 2 2" xfId="29177" xr:uid="{00000000-0005-0000-0000-0000E4710000}"/>
    <cellStyle name="Normal 11 9 3 2 2 2 2" xfId="29178" xr:uid="{00000000-0005-0000-0000-0000E5710000}"/>
    <cellStyle name="Normal 11 9 3 2 2 3" xfId="29179" xr:uid="{00000000-0005-0000-0000-0000E6710000}"/>
    <cellStyle name="Normal 11 9 3 2 3" xfId="29180" xr:uid="{00000000-0005-0000-0000-0000E7710000}"/>
    <cellStyle name="Normal 11 9 3 2 3 2" xfId="29181" xr:uid="{00000000-0005-0000-0000-0000E8710000}"/>
    <cellStyle name="Normal 11 9 3 2 3 2 2" xfId="29182" xr:uid="{00000000-0005-0000-0000-0000E9710000}"/>
    <cellStyle name="Normal 11 9 3 2 3 3" xfId="29183" xr:uid="{00000000-0005-0000-0000-0000EA710000}"/>
    <cellStyle name="Normal 11 9 3 2 4" xfId="29184" xr:uid="{00000000-0005-0000-0000-0000EB710000}"/>
    <cellStyle name="Normal 11 9 3 2 4 2" xfId="29185" xr:uid="{00000000-0005-0000-0000-0000EC710000}"/>
    <cellStyle name="Normal 11 9 3 2 5" xfId="29186" xr:uid="{00000000-0005-0000-0000-0000ED710000}"/>
    <cellStyle name="Normal 11 9 3 3" xfId="29187" xr:uid="{00000000-0005-0000-0000-0000EE710000}"/>
    <cellStyle name="Normal 11 9 3 3 2" xfId="29188" xr:uid="{00000000-0005-0000-0000-0000EF710000}"/>
    <cellStyle name="Normal 11 9 3 3 2 2" xfId="29189" xr:uid="{00000000-0005-0000-0000-0000F0710000}"/>
    <cellStyle name="Normal 11 9 3 3 3" xfId="29190" xr:uid="{00000000-0005-0000-0000-0000F1710000}"/>
    <cellStyle name="Normal 11 9 3 4" xfId="29191" xr:uid="{00000000-0005-0000-0000-0000F2710000}"/>
    <cellStyle name="Normal 11 9 3 4 2" xfId="29192" xr:uid="{00000000-0005-0000-0000-0000F3710000}"/>
    <cellStyle name="Normal 11 9 3 4 2 2" xfId="29193" xr:uid="{00000000-0005-0000-0000-0000F4710000}"/>
    <cellStyle name="Normal 11 9 3 4 3" xfId="29194" xr:uid="{00000000-0005-0000-0000-0000F5710000}"/>
    <cellStyle name="Normal 11 9 3 5" xfId="29195" xr:uid="{00000000-0005-0000-0000-0000F6710000}"/>
    <cellStyle name="Normal 11 9 3 5 2" xfId="29196" xr:uid="{00000000-0005-0000-0000-0000F7710000}"/>
    <cellStyle name="Normal 11 9 3 6" xfId="29197" xr:uid="{00000000-0005-0000-0000-0000F8710000}"/>
    <cellStyle name="Normal 11 9 4" xfId="29198" xr:uid="{00000000-0005-0000-0000-0000F9710000}"/>
    <cellStyle name="Normal 11 9 4 2" xfId="29199" xr:uid="{00000000-0005-0000-0000-0000FA710000}"/>
    <cellStyle name="Normal 11 9 5" xfId="29200" xr:uid="{00000000-0005-0000-0000-0000FB710000}"/>
    <cellStyle name="Normal 11 9 5 2" xfId="29201" xr:uid="{00000000-0005-0000-0000-0000FC710000}"/>
    <cellStyle name="Normal 11 9 5 2 2" xfId="29202" xr:uid="{00000000-0005-0000-0000-0000FD710000}"/>
    <cellStyle name="Normal 11 9 5 3" xfId="29203" xr:uid="{00000000-0005-0000-0000-0000FE710000}"/>
    <cellStyle name="Normal 11 9 6" xfId="29204" xr:uid="{00000000-0005-0000-0000-0000FF710000}"/>
    <cellStyle name="Normal 11 9 6 2" xfId="29205" xr:uid="{00000000-0005-0000-0000-000000720000}"/>
    <cellStyle name="Normal 11 9 6 2 2" xfId="29206" xr:uid="{00000000-0005-0000-0000-000001720000}"/>
    <cellStyle name="Normal 11 9 6 3" xfId="29207" xr:uid="{00000000-0005-0000-0000-000002720000}"/>
    <cellStyle name="Normal 11 9 7" xfId="29208" xr:uid="{00000000-0005-0000-0000-000003720000}"/>
    <cellStyle name="Normal 11 9 7 2" xfId="29209" xr:uid="{00000000-0005-0000-0000-000004720000}"/>
    <cellStyle name="Normal 11 9 8" xfId="29210" xr:uid="{00000000-0005-0000-0000-000005720000}"/>
    <cellStyle name="Normal 11 9 8 2" xfId="29211" xr:uid="{00000000-0005-0000-0000-000006720000}"/>
    <cellStyle name="Normal 11 9 9" xfId="29212" xr:uid="{00000000-0005-0000-0000-000007720000}"/>
    <cellStyle name="Normal 11_AFS template" xfId="29213" xr:uid="{00000000-0005-0000-0000-000008720000}"/>
    <cellStyle name="Normal 110" xfId="58860" xr:uid="{00000000-0005-0000-0000-000009720000}"/>
    <cellStyle name="Normal 111" xfId="58862" xr:uid="{00000000-0005-0000-0000-00000A720000}"/>
    <cellStyle name="Normal 112" xfId="58863" xr:uid="{00000000-0005-0000-0000-00000B720000}"/>
    <cellStyle name="Normal 113" xfId="58864" xr:uid="{00000000-0005-0000-0000-00000C720000}"/>
    <cellStyle name="Normal 114" xfId="58865" xr:uid="{00000000-0005-0000-0000-00000D720000}"/>
    <cellStyle name="Normal 115" xfId="58867" xr:uid="{00000000-0005-0000-0000-00000E720000}"/>
    <cellStyle name="Normal 116" xfId="58871" xr:uid="{00000000-0005-0000-0000-00000F720000}"/>
    <cellStyle name="Normal 117" xfId="58874" xr:uid="{00000000-0005-0000-0000-000010720000}"/>
    <cellStyle name="Normal 118" xfId="58875" xr:uid="{00000000-0005-0000-0000-000011720000}"/>
    <cellStyle name="Normal 119" xfId="58876" xr:uid="{00000000-0005-0000-0000-000012720000}"/>
    <cellStyle name="Normal 12" xfId="46" xr:uid="{00000000-0005-0000-0000-000013720000}"/>
    <cellStyle name="Normal 12 2" xfId="29214" xr:uid="{00000000-0005-0000-0000-000014720000}"/>
    <cellStyle name="Normal 12 2 2" xfId="29215" xr:uid="{00000000-0005-0000-0000-000015720000}"/>
    <cellStyle name="Normal 12 2 2 10" xfId="29216" xr:uid="{00000000-0005-0000-0000-000016720000}"/>
    <cellStyle name="Normal 12 2 2 2" xfId="29217" xr:uid="{00000000-0005-0000-0000-000017720000}"/>
    <cellStyle name="Normal 12 2 2 2 2" xfId="29218" xr:uid="{00000000-0005-0000-0000-000018720000}"/>
    <cellStyle name="Normal 12 2 2 2 2 2" xfId="29219" xr:uid="{00000000-0005-0000-0000-000019720000}"/>
    <cellStyle name="Normal 12 2 2 2 2 2 2" xfId="29220" xr:uid="{00000000-0005-0000-0000-00001A720000}"/>
    <cellStyle name="Normal 12 2 2 2 2 2 2 2" xfId="29221" xr:uid="{00000000-0005-0000-0000-00001B720000}"/>
    <cellStyle name="Normal 12 2 2 2 2 2 2 2 2" xfId="29222" xr:uid="{00000000-0005-0000-0000-00001C720000}"/>
    <cellStyle name="Normal 12 2 2 2 2 2 2 2 3" xfId="29223" xr:uid="{00000000-0005-0000-0000-00001D720000}"/>
    <cellStyle name="Normal 12 2 2 2 2 2 2 2 4" xfId="29224" xr:uid="{00000000-0005-0000-0000-00001E720000}"/>
    <cellStyle name="Normal 12 2 2 2 2 2 2 3" xfId="29225" xr:uid="{00000000-0005-0000-0000-00001F720000}"/>
    <cellStyle name="Normal 12 2 2 2 2 2 2 3 2" xfId="29226" xr:uid="{00000000-0005-0000-0000-000020720000}"/>
    <cellStyle name="Normal 12 2 2 2 2 2 2 3 3" xfId="29227" xr:uid="{00000000-0005-0000-0000-000021720000}"/>
    <cellStyle name="Normal 12 2 2 2 2 2 2 4" xfId="29228" xr:uid="{00000000-0005-0000-0000-000022720000}"/>
    <cellStyle name="Normal 12 2 2 2 2 2 2 5" xfId="29229" xr:uid="{00000000-0005-0000-0000-000023720000}"/>
    <cellStyle name="Normal 12 2 2 2 2 2 3" xfId="29230" xr:uid="{00000000-0005-0000-0000-000024720000}"/>
    <cellStyle name="Normal 12 2 2 2 2 2 3 2" xfId="29231" xr:uid="{00000000-0005-0000-0000-000025720000}"/>
    <cellStyle name="Normal 12 2 2 2 2 2 3 3" xfId="29232" xr:uid="{00000000-0005-0000-0000-000026720000}"/>
    <cellStyle name="Normal 12 2 2 2 2 2 3 4" xfId="29233" xr:uid="{00000000-0005-0000-0000-000027720000}"/>
    <cellStyle name="Normal 12 2 2 2 2 2 4" xfId="29234" xr:uid="{00000000-0005-0000-0000-000028720000}"/>
    <cellStyle name="Normal 12 2 2 2 2 2 4 2" xfId="29235" xr:uid="{00000000-0005-0000-0000-000029720000}"/>
    <cellStyle name="Normal 12 2 2 2 2 2 4 3" xfId="29236" xr:uid="{00000000-0005-0000-0000-00002A720000}"/>
    <cellStyle name="Normal 12 2 2 2 2 2 5" xfId="29237" xr:uid="{00000000-0005-0000-0000-00002B720000}"/>
    <cellStyle name="Normal 12 2 2 2 2 2 6" xfId="29238" xr:uid="{00000000-0005-0000-0000-00002C720000}"/>
    <cellStyle name="Normal 12 2 2 2 2 3" xfId="29239" xr:uid="{00000000-0005-0000-0000-00002D720000}"/>
    <cellStyle name="Normal 12 2 2 2 2 3 2" xfId="29240" xr:uid="{00000000-0005-0000-0000-00002E720000}"/>
    <cellStyle name="Normal 12 2 2 2 2 3 2 2" xfId="29241" xr:uid="{00000000-0005-0000-0000-00002F720000}"/>
    <cellStyle name="Normal 12 2 2 2 2 3 2 3" xfId="29242" xr:uid="{00000000-0005-0000-0000-000030720000}"/>
    <cellStyle name="Normal 12 2 2 2 2 3 2 4" xfId="29243" xr:uid="{00000000-0005-0000-0000-000031720000}"/>
    <cellStyle name="Normal 12 2 2 2 2 3 3" xfId="29244" xr:uid="{00000000-0005-0000-0000-000032720000}"/>
    <cellStyle name="Normal 12 2 2 2 2 3 3 2" xfId="29245" xr:uid="{00000000-0005-0000-0000-000033720000}"/>
    <cellStyle name="Normal 12 2 2 2 2 3 3 3" xfId="29246" xr:uid="{00000000-0005-0000-0000-000034720000}"/>
    <cellStyle name="Normal 12 2 2 2 2 3 4" xfId="29247" xr:uid="{00000000-0005-0000-0000-000035720000}"/>
    <cellStyle name="Normal 12 2 2 2 2 3 5" xfId="29248" xr:uid="{00000000-0005-0000-0000-000036720000}"/>
    <cellStyle name="Normal 12 2 2 2 2 4" xfId="29249" xr:uid="{00000000-0005-0000-0000-000037720000}"/>
    <cellStyle name="Normal 12 2 2 2 2 4 2" xfId="29250" xr:uid="{00000000-0005-0000-0000-000038720000}"/>
    <cellStyle name="Normal 12 2 2 2 2 4 3" xfId="29251" xr:uid="{00000000-0005-0000-0000-000039720000}"/>
    <cellStyle name="Normal 12 2 2 2 2 4 4" xfId="29252" xr:uid="{00000000-0005-0000-0000-00003A720000}"/>
    <cellStyle name="Normal 12 2 2 2 2 5" xfId="29253" xr:uid="{00000000-0005-0000-0000-00003B720000}"/>
    <cellStyle name="Normal 12 2 2 2 2 5 2" xfId="29254" xr:uid="{00000000-0005-0000-0000-00003C720000}"/>
    <cellStyle name="Normal 12 2 2 2 2 5 3" xfId="29255" xr:uid="{00000000-0005-0000-0000-00003D720000}"/>
    <cellStyle name="Normal 12 2 2 2 2 6" xfId="29256" xr:uid="{00000000-0005-0000-0000-00003E720000}"/>
    <cellStyle name="Normal 12 2 2 2 2 7" xfId="29257" xr:uid="{00000000-0005-0000-0000-00003F720000}"/>
    <cellStyle name="Normal 12 2 2 2 3" xfId="29258" xr:uid="{00000000-0005-0000-0000-000040720000}"/>
    <cellStyle name="Normal 12 2 2 2 3 2" xfId="29259" xr:uid="{00000000-0005-0000-0000-000041720000}"/>
    <cellStyle name="Normal 12 2 2 2 3 2 2" xfId="29260" xr:uid="{00000000-0005-0000-0000-000042720000}"/>
    <cellStyle name="Normal 12 2 2 2 3 2 2 2" xfId="29261" xr:uid="{00000000-0005-0000-0000-000043720000}"/>
    <cellStyle name="Normal 12 2 2 2 3 2 2 2 2" xfId="29262" xr:uid="{00000000-0005-0000-0000-000044720000}"/>
    <cellStyle name="Normal 12 2 2 2 3 2 2 2 3" xfId="29263" xr:uid="{00000000-0005-0000-0000-000045720000}"/>
    <cellStyle name="Normal 12 2 2 2 3 2 2 2 4" xfId="29264" xr:uid="{00000000-0005-0000-0000-000046720000}"/>
    <cellStyle name="Normal 12 2 2 2 3 2 2 3" xfId="29265" xr:uid="{00000000-0005-0000-0000-000047720000}"/>
    <cellStyle name="Normal 12 2 2 2 3 2 2 3 2" xfId="29266" xr:uid="{00000000-0005-0000-0000-000048720000}"/>
    <cellStyle name="Normal 12 2 2 2 3 2 2 3 3" xfId="29267" xr:uid="{00000000-0005-0000-0000-000049720000}"/>
    <cellStyle name="Normal 12 2 2 2 3 2 2 4" xfId="29268" xr:uid="{00000000-0005-0000-0000-00004A720000}"/>
    <cellStyle name="Normal 12 2 2 2 3 2 2 5" xfId="29269" xr:uid="{00000000-0005-0000-0000-00004B720000}"/>
    <cellStyle name="Normal 12 2 2 2 3 2 3" xfId="29270" xr:uid="{00000000-0005-0000-0000-00004C720000}"/>
    <cellStyle name="Normal 12 2 2 2 3 2 3 2" xfId="29271" xr:uid="{00000000-0005-0000-0000-00004D720000}"/>
    <cellStyle name="Normal 12 2 2 2 3 2 3 3" xfId="29272" xr:uid="{00000000-0005-0000-0000-00004E720000}"/>
    <cellStyle name="Normal 12 2 2 2 3 2 3 4" xfId="29273" xr:uid="{00000000-0005-0000-0000-00004F720000}"/>
    <cellStyle name="Normal 12 2 2 2 3 2 4" xfId="29274" xr:uid="{00000000-0005-0000-0000-000050720000}"/>
    <cellStyle name="Normal 12 2 2 2 3 2 4 2" xfId="29275" xr:uid="{00000000-0005-0000-0000-000051720000}"/>
    <cellStyle name="Normal 12 2 2 2 3 2 4 3" xfId="29276" xr:uid="{00000000-0005-0000-0000-000052720000}"/>
    <cellStyle name="Normal 12 2 2 2 3 2 5" xfId="29277" xr:uid="{00000000-0005-0000-0000-000053720000}"/>
    <cellStyle name="Normal 12 2 2 2 3 2 6" xfId="29278" xr:uid="{00000000-0005-0000-0000-000054720000}"/>
    <cellStyle name="Normal 12 2 2 2 3 3" xfId="29279" xr:uid="{00000000-0005-0000-0000-000055720000}"/>
    <cellStyle name="Normal 12 2 2 2 3 3 2" xfId="29280" xr:uid="{00000000-0005-0000-0000-000056720000}"/>
    <cellStyle name="Normal 12 2 2 2 3 3 2 2" xfId="29281" xr:uid="{00000000-0005-0000-0000-000057720000}"/>
    <cellStyle name="Normal 12 2 2 2 3 3 2 3" xfId="29282" xr:uid="{00000000-0005-0000-0000-000058720000}"/>
    <cellStyle name="Normal 12 2 2 2 3 3 2 4" xfId="29283" xr:uid="{00000000-0005-0000-0000-000059720000}"/>
    <cellStyle name="Normal 12 2 2 2 3 3 3" xfId="29284" xr:uid="{00000000-0005-0000-0000-00005A720000}"/>
    <cellStyle name="Normal 12 2 2 2 3 3 3 2" xfId="29285" xr:uid="{00000000-0005-0000-0000-00005B720000}"/>
    <cellStyle name="Normal 12 2 2 2 3 3 3 3" xfId="29286" xr:uid="{00000000-0005-0000-0000-00005C720000}"/>
    <cellStyle name="Normal 12 2 2 2 3 3 4" xfId="29287" xr:uid="{00000000-0005-0000-0000-00005D720000}"/>
    <cellStyle name="Normal 12 2 2 2 3 3 5" xfId="29288" xr:uid="{00000000-0005-0000-0000-00005E720000}"/>
    <cellStyle name="Normal 12 2 2 2 3 4" xfId="29289" xr:uid="{00000000-0005-0000-0000-00005F720000}"/>
    <cellStyle name="Normal 12 2 2 2 3 4 2" xfId="29290" xr:uid="{00000000-0005-0000-0000-000060720000}"/>
    <cellStyle name="Normal 12 2 2 2 3 4 3" xfId="29291" xr:uid="{00000000-0005-0000-0000-000061720000}"/>
    <cellStyle name="Normal 12 2 2 2 3 4 4" xfId="29292" xr:uid="{00000000-0005-0000-0000-000062720000}"/>
    <cellStyle name="Normal 12 2 2 2 3 5" xfId="29293" xr:uid="{00000000-0005-0000-0000-000063720000}"/>
    <cellStyle name="Normal 12 2 2 2 3 5 2" xfId="29294" xr:uid="{00000000-0005-0000-0000-000064720000}"/>
    <cellStyle name="Normal 12 2 2 2 3 5 3" xfId="29295" xr:uid="{00000000-0005-0000-0000-000065720000}"/>
    <cellStyle name="Normal 12 2 2 2 3 6" xfId="29296" xr:uid="{00000000-0005-0000-0000-000066720000}"/>
    <cellStyle name="Normal 12 2 2 2 3 7" xfId="29297" xr:uid="{00000000-0005-0000-0000-000067720000}"/>
    <cellStyle name="Normal 12 2 2 2 4" xfId="29298" xr:uid="{00000000-0005-0000-0000-000068720000}"/>
    <cellStyle name="Normal 12 2 2 2 4 2" xfId="29299" xr:uid="{00000000-0005-0000-0000-000069720000}"/>
    <cellStyle name="Normal 12 2 2 2 4 2 2" xfId="29300" xr:uid="{00000000-0005-0000-0000-00006A720000}"/>
    <cellStyle name="Normal 12 2 2 2 4 2 2 2" xfId="29301" xr:uid="{00000000-0005-0000-0000-00006B720000}"/>
    <cellStyle name="Normal 12 2 2 2 4 2 2 3" xfId="29302" xr:uid="{00000000-0005-0000-0000-00006C720000}"/>
    <cellStyle name="Normal 12 2 2 2 4 2 2 4" xfId="29303" xr:uid="{00000000-0005-0000-0000-00006D720000}"/>
    <cellStyle name="Normal 12 2 2 2 4 2 3" xfId="29304" xr:uid="{00000000-0005-0000-0000-00006E720000}"/>
    <cellStyle name="Normal 12 2 2 2 4 2 3 2" xfId="29305" xr:uid="{00000000-0005-0000-0000-00006F720000}"/>
    <cellStyle name="Normal 12 2 2 2 4 2 3 3" xfId="29306" xr:uid="{00000000-0005-0000-0000-000070720000}"/>
    <cellStyle name="Normal 12 2 2 2 4 2 4" xfId="29307" xr:uid="{00000000-0005-0000-0000-000071720000}"/>
    <cellStyle name="Normal 12 2 2 2 4 2 5" xfId="29308" xr:uid="{00000000-0005-0000-0000-000072720000}"/>
    <cellStyle name="Normal 12 2 2 2 4 3" xfId="29309" xr:uid="{00000000-0005-0000-0000-000073720000}"/>
    <cellStyle name="Normal 12 2 2 2 4 3 2" xfId="29310" xr:uid="{00000000-0005-0000-0000-000074720000}"/>
    <cellStyle name="Normal 12 2 2 2 4 3 3" xfId="29311" xr:uid="{00000000-0005-0000-0000-000075720000}"/>
    <cellStyle name="Normal 12 2 2 2 4 3 4" xfId="29312" xr:uid="{00000000-0005-0000-0000-000076720000}"/>
    <cellStyle name="Normal 12 2 2 2 4 4" xfId="29313" xr:uid="{00000000-0005-0000-0000-000077720000}"/>
    <cellStyle name="Normal 12 2 2 2 4 4 2" xfId="29314" xr:uid="{00000000-0005-0000-0000-000078720000}"/>
    <cellStyle name="Normal 12 2 2 2 4 4 3" xfId="29315" xr:uid="{00000000-0005-0000-0000-000079720000}"/>
    <cellStyle name="Normal 12 2 2 2 4 5" xfId="29316" xr:uid="{00000000-0005-0000-0000-00007A720000}"/>
    <cellStyle name="Normal 12 2 2 2 4 6" xfId="29317" xr:uid="{00000000-0005-0000-0000-00007B720000}"/>
    <cellStyle name="Normal 12 2 2 2 5" xfId="29318" xr:uid="{00000000-0005-0000-0000-00007C720000}"/>
    <cellStyle name="Normal 12 2 2 2 5 2" xfId="29319" xr:uid="{00000000-0005-0000-0000-00007D720000}"/>
    <cellStyle name="Normal 12 2 2 2 5 2 2" xfId="29320" xr:uid="{00000000-0005-0000-0000-00007E720000}"/>
    <cellStyle name="Normal 12 2 2 2 5 2 3" xfId="29321" xr:uid="{00000000-0005-0000-0000-00007F720000}"/>
    <cellStyle name="Normal 12 2 2 2 5 2 4" xfId="29322" xr:uid="{00000000-0005-0000-0000-000080720000}"/>
    <cellStyle name="Normal 12 2 2 2 5 3" xfId="29323" xr:uid="{00000000-0005-0000-0000-000081720000}"/>
    <cellStyle name="Normal 12 2 2 2 5 3 2" xfId="29324" xr:uid="{00000000-0005-0000-0000-000082720000}"/>
    <cellStyle name="Normal 12 2 2 2 5 3 3" xfId="29325" xr:uid="{00000000-0005-0000-0000-000083720000}"/>
    <cellStyle name="Normal 12 2 2 2 5 4" xfId="29326" xr:uid="{00000000-0005-0000-0000-000084720000}"/>
    <cellStyle name="Normal 12 2 2 2 5 5" xfId="29327" xr:uid="{00000000-0005-0000-0000-000085720000}"/>
    <cellStyle name="Normal 12 2 2 2 6" xfId="29328" xr:uid="{00000000-0005-0000-0000-000086720000}"/>
    <cellStyle name="Normal 12 2 2 2 6 2" xfId="29329" xr:uid="{00000000-0005-0000-0000-000087720000}"/>
    <cellStyle name="Normal 12 2 2 2 6 2 2" xfId="29330" xr:uid="{00000000-0005-0000-0000-000088720000}"/>
    <cellStyle name="Normal 12 2 2 2 6 3" xfId="29331" xr:uid="{00000000-0005-0000-0000-000089720000}"/>
    <cellStyle name="Normal 12 2 2 2 6 3 2" xfId="29332" xr:uid="{00000000-0005-0000-0000-00008A720000}"/>
    <cellStyle name="Normal 12 2 2 2 6 3 3" xfId="29333" xr:uid="{00000000-0005-0000-0000-00008B720000}"/>
    <cellStyle name="Normal 12 2 2 2 6 3 4" xfId="29334" xr:uid="{00000000-0005-0000-0000-00008C720000}"/>
    <cellStyle name="Normal 12 2 2 2 6 4" xfId="29335" xr:uid="{00000000-0005-0000-0000-00008D720000}"/>
    <cellStyle name="Normal 12 2 2 2 7" xfId="29336" xr:uid="{00000000-0005-0000-0000-00008E720000}"/>
    <cellStyle name="Normal 12 2 2 2 7 2" xfId="29337" xr:uid="{00000000-0005-0000-0000-00008F720000}"/>
    <cellStyle name="Normal 12 2 2 2 7 3" xfId="29338" xr:uid="{00000000-0005-0000-0000-000090720000}"/>
    <cellStyle name="Normal 12 2 2 2 8" xfId="29339" xr:uid="{00000000-0005-0000-0000-000091720000}"/>
    <cellStyle name="Normal 12 2 2 2 9" xfId="29340" xr:uid="{00000000-0005-0000-0000-000092720000}"/>
    <cellStyle name="Normal 12 2 2 3" xfId="29341" xr:uid="{00000000-0005-0000-0000-000093720000}"/>
    <cellStyle name="Normal 12 2 2 3 2" xfId="29342" xr:uid="{00000000-0005-0000-0000-000094720000}"/>
    <cellStyle name="Normal 12 2 2 3 2 2" xfId="29343" xr:uid="{00000000-0005-0000-0000-000095720000}"/>
    <cellStyle name="Normal 12 2 2 3 2 2 2" xfId="29344" xr:uid="{00000000-0005-0000-0000-000096720000}"/>
    <cellStyle name="Normal 12 2 2 3 2 2 2 2" xfId="29345" xr:uid="{00000000-0005-0000-0000-000097720000}"/>
    <cellStyle name="Normal 12 2 2 3 2 2 2 3" xfId="29346" xr:uid="{00000000-0005-0000-0000-000098720000}"/>
    <cellStyle name="Normal 12 2 2 3 2 2 2 4" xfId="29347" xr:uid="{00000000-0005-0000-0000-000099720000}"/>
    <cellStyle name="Normal 12 2 2 3 2 2 3" xfId="29348" xr:uid="{00000000-0005-0000-0000-00009A720000}"/>
    <cellStyle name="Normal 12 2 2 3 2 2 3 2" xfId="29349" xr:uid="{00000000-0005-0000-0000-00009B720000}"/>
    <cellStyle name="Normal 12 2 2 3 2 2 3 3" xfId="29350" xr:uid="{00000000-0005-0000-0000-00009C720000}"/>
    <cellStyle name="Normal 12 2 2 3 2 2 4" xfId="29351" xr:uid="{00000000-0005-0000-0000-00009D720000}"/>
    <cellStyle name="Normal 12 2 2 3 2 2 5" xfId="29352" xr:uid="{00000000-0005-0000-0000-00009E720000}"/>
    <cellStyle name="Normal 12 2 2 3 2 3" xfId="29353" xr:uid="{00000000-0005-0000-0000-00009F720000}"/>
    <cellStyle name="Normal 12 2 2 3 2 3 2" xfId="29354" xr:uid="{00000000-0005-0000-0000-0000A0720000}"/>
    <cellStyle name="Normal 12 2 2 3 2 3 3" xfId="29355" xr:uid="{00000000-0005-0000-0000-0000A1720000}"/>
    <cellStyle name="Normal 12 2 2 3 2 3 4" xfId="29356" xr:uid="{00000000-0005-0000-0000-0000A2720000}"/>
    <cellStyle name="Normal 12 2 2 3 2 4" xfId="29357" xr:uid="{00000000-0005-0000-0000-0000A3720000}"/>
    <cellStyle name="Normal 12 2 2 3 2 4 2" xfId="29358" xr:uid="{00000000-0005-0000-0000-0000A4720000}"/>
    <cellStyle name="Normal 12 2 2 3 2 4 3" xfId="29359" xr:uid="{00000000-0005-0000-0000-0000A5720000}"/>
    <cellStyle name="Normal 12 2 2 3 2 5" xfId="29360" xr:uid="{00000000-0005-0000-0000-0000A6720000}"/>
    <cellStyle name="Normal 12 2 2 3 2 6" xfId="29361" xr:uid="{00000000-0005-0000-0000-0000A7720000}"/>
    <cellStyle name="Normal 12 2 2 3 3" xfId="29362" xr:uid="{00000000-0005-0000-0000-0000A8720000}"/>
    <cellStyle name="Normal 12 2 2 3 3 2" xfId="29363" xr:uid="{00000000-0005-0000-0000-0000A9720000}"/>
    <cellStyle name="Normal 12 2 2 3 3 2 2" xfId="29364" xr:uid="{00000000-0005-0000-0000-0000AA720000}"/>
    <cellStyle name="Normal 12 2 2 3 3 2 3" xfId="29365" xr:uid="{00000000-0005-0000-0000-0000AB720000}"/>
    <cellStyle name="Normal 12 2 2 3 3 2 4" xfId="29366" xr:uid="{00000000-0005-0000-0000-0000AC720000}"/>
    <cellStyle name="Normal 12 2 2 3 3 3" xfId="29367" xr:uid="{00000000-0005-0000-0000-0000AD720000}"/>
    <cellStyle name="Normal 12 2 2 3 3 3 2" xfId="29368" xr:uid="{00000000-0005-0000-0000-0000AE720000}"/>
    <cellStyle name="Normal 12 2 2 3 3 3 3" xfId="29369" xr:uid="{00000000-0005-0000-0000-0000AF720000}"/>
    <cellStyle name="Normal 12 2 2 3 3 4" xfId="29370" xr:uid="{00000000-0005-0000-0000-0000B0720000}"/>
    <cellStyle name="Normal 12 2 2 3 3 5" xfId="29371" xr:uid="{00000000-0005-0000-0000-0000B1720000}"/>
    <cellStyle name="Normal 12 2 2 3 4" xfId="29372" xr:uid="{00000000-0005-0000-0000-0000B2720000}"/>
    <cellStyle name="Normal 12 2 2 3 4 2" xfId="29373" xr:uid="{00000000-0005-0000-0000-0000B3720000}"/>
    <cellStyle name="Normal 12 2 2 3 4 3" xfId="29374" xr:uid="{00000000-0005-0000-0000-0000B4720000}"/>
    <cellStyle name="Normal 12 2 2 3 4 4" xfId="29375" xr:uid="{00000000-0005-0000-0000-0000B5720000}"/>
    <cellStyle name="Normal 12 2 2 3 5" xfId="29376" xr:uid="{00000000-0005-0000-0000-0000B6720000}"/>
    <cellStyle name="Normal 12 2 2 3 5 2" xfId="29377" xr:uid="{00000000-0005-0000-0000-0000B7720000}"/>
    <cellStyle name="Normal 12 2 2 3 5 3" xfId="29378" xr:uid="{00000000-0005-0000-0000-0000B8720000}"/>
    <cellStyle name="Normal 12 2 2 3 6" xfId="29379" xr:uid="{00000000-0005-0000-0000-0000B9720000}"/>
    <cellStyle name="Normal 12 2 2 3 7" xfId="29380" xr:uid="{00000000-0005-0000-0000-0000BA720000}"/>
    <cellStyle name="Normal 12 2 2 4" xfId="29381" xr:uid="{00000000-0005-0000-0000-0000BB720000}"/>
    <cellStyle name="Normal 12 2 2 4 2" xfId="29382" xr:uid="{00000000-0005-0000-0000-0000BC720000}"/>
    <cellStyle name="Normal 12 2 2 4 2 2" xfId="29383" xr:uid="{00000000-0005-0000-0000-0000BD720000}"/>
    <cellStyle name="Normal 12 2 2 4 2 2 2" xfId="29384" xr:uid="{00000000-0005-0000-0000-0000BE720000}"/>
    <cellStyle name="Normal 12 2 2 4 2 2 2 2" xfId="29385" xr:uid="{00000000-0005-0000-0000-0000BF720000}"/>
    <cellStyle name="Normal 12 2 2 4 2 2 2 3" xfId="29386" xr:uid="{00000000-0005-0000-0000-0000C0720000}"/>
    <cellStyle name="Normal 12 2 2 4 2 2 2 4" xfId="29387" xr:uid="{00000000-0005-0000-0000-0000C1720000}"/>
    <cellStyle name="Normal 12 2 2 4 2 2 3" xfId="29388" xr:uid="{00000000-0005-0000-0000-0000C2720000}"/>
    <cellStyle name="Normal 12 2 2 4 2 2 3 2" xfId="29389" xr:uid="{00000000-0005-0000-0000-0000C3720000}"/>
    <cellStyle name="Normal 12 2 2 4 2 2 3 3" xfId="29390" xr:uid="{00000000-0005-0000-0000-0000C4720000}"/>
    <cellStyle name="Normal 12 2 2 4 2 2 4" xfId="29391" xr:uid="{00000000-0005-0000-0000-0000C5720000}"/>
    <cellStyle name="Normal 12 2 2 4 2 2 5" xfId="29392" xr:uid="{00000000-0005-0000-0000-0000C6720000}"/>
    <cellStyle name="Normal 12 2 2 4 2 3" xfId="29393" xr:uid="{00000000-0005-0000-0000-0000C7720000}"/>
    <cellStyle name="Normal 12 2 2 4 2 3 2" xfId="29394" xr:uid="{00000000-0005-0000-0000-0000C8720000}"/>
    <cellStyle name="Normal 12 2 2 4 2 3 3" xfId="29395" xr:uid="{00000000-0005-0000-0000-0000C9720000}"/>
    <cellStyle name="Normal 12 2 2 4 2 3 4" xfId="29396" xr:uid="{00000000-0005-0000-0000-0000CA720000}"/>
    <cellStyle name="Normal 12 2 2 4 2 4" xfId="29397" xr:uid="{00000000-0005-0000-0000-0000CB720000}"/>
    <cellStyle name="Normal 12 2 2 4 2 4 2" xfId="29398" xr:uid="{00000000-0005-0000-0000-0000CC720000}"/>
    <cellStyle name="Normal 12 2 2 4 2 4 3" xfId="29399" xr:uid="{00000000-0005-0000-0000-0000CD720000}"/>
    <cellStyle name="Normal 12 2 2 4 2 5" xfId="29400" xr:uid="{00000000-0005-0000-0000-0000CE720000}"/>
    <cellStyle name="Normal 12 2 2 4 2 6" xfId="29401" xr:uid="{00000000-0005-0000-0000-0000CF720000}"/>
    <cellStyle name="Normal 12 2 2 4 3" xfId="29402" xr:uid="{00000000-0005-0000-0000-0000D0720000}"/>
    <cellStyle name="Normal 12 2 2 4 3 2" xfId="29403" xr:uid="{00000000-0005-0000-0000-0000D1720000}"/>
    <cellStyle name="Normal 12 2 2 4 3 2 2" xfId="29404" xr:uid="{00000000-0005-0000-0000-0000D2720000}"/>
    <cellStyle name="Normal 12 2 2 4 3 2 3" xfId="29405" xr:uid="{00000000-0005-0000-0000-0000D3720000}"/>
    <cellStyle name="Normal 12 2 2 4 3 2 4" xfId="29406" xr:uid="{00000000-0005-0000-0000-0000D4720000}"/>
    <cellStyle name="Normal 12 2 2 4 3 3" xfId="29407" xr:uid="{00000000-0005-0000-0000-0000D5720000}"/>
    <cellStyle name="Normal 12 2 2 4 3 3 2" xfId="29408" xr:uid="{00000000-0005-0000-0000-0000D6720000}"/>
    <cellStyle name="Normal 12 2 2 4 3 3 3" xfId="29409" xr:uid="{00000000-0005-0000-0000-0000D7720000}"/>
    <cellStyle name="Normal 12 2 2 4 3 4" xfId="29410" xr:uid="{00000000-0005-0000-0000-0000D8720000}"/>
    <cellStyle name="Normal 12 2 2 4 3 5" xfId="29411" xr:uid="{00000000-0005-0000-0000-0000D9720000}"/>
    <cellStyle name="Normal 12 2 2 4 4" xfId="29412" xr:uid="{00000000-0005-0000-0000-0000DA720000}"/>
    <cellStyle name="Normal 12 2 2 4 4 2" xfId="29413" xr:uid="{00000000-0005-0000-0000-0000DB720000}"/>
    <cellStyle name="Normal 12 2 2 4 4 3" xfId="29414" xr:uid="{00000000-0005-0000-0000-0000DC720000}"/>
    <cellStyle name="Normal 12 2 2 4 4 4" xfId="29415" xr:uid="{00000000-0005-0000-0000-0000DD720000}"/>
    <cellStyle name="Normal 12 2 2 4 5" xfId="29416" xr:uid="{00000000-0005-0000-0000-0000DE720000}"/>
    <cellStyle name="Normal 12 2 2 4 5 2" xfId="29417" xr:uid="{00000000-0005-0000-0000-0000DF720000}"/>
    <cellStyle name="Normal 12 2 2 4 5 3" xfId="29418" xr:uid="{00000000-0005-0000-0000-0000E0720000}"/>
    <cellStyle name="Normal 12 2 2 4 6" xfId="29419" xr:uid="{00000000-0005-0000-0000-0000E1720000}"/>
    <cellStyle name="Normal 12 2 2 4 7" xfId="29420" xr:uid="{00000000-0005-0000-0000-0000E2720000}"/>
    <cellStyle name="Normal 12 2 2 5" xfId="29421" xr:uid="{00000000-0005-0000-0000-0000E3720000}"/>
    <cellStyle name="Normal 12 2 2 5 2" xfId="29422" xr:uid="{00000000-0005-0000-0000-0000E4720000}"/>
    <cellStyle name="Normal 12 2 2 5 2 2" xfId="29423" xr:uid="{00000000-0005-0000-0000-0000E5720000}"/>
    <cellStyle name="Normal 12 2 2 5 2 2 2" xfId="29424" xr:uid="{00000000-0005-0000-0000-0000E6720000}"/>
    <cellStyle name="Normal 12 2 2 5 2 2 3" xfId="29425" xr:uid="{00000000-0005-0000-0000-0000E7720000}"/>
    <cellStyle name="Normal 12 2 2 5 2 2 4" xfId="29426" xr:uid="{00000000-0005-0000-0000-0000E8720000}"/>
    <cellStyle name="Normal 12 2 2 5 2 3" xfId="29427" xr:uid="{00000000-0005-0000-0000-0000E9720000}"/>
    <cellStyle name="Normal 12 2 2 5 2 3 2" xfId="29428" xr:uid="{00000000-0005-0000-0000-0000EA720000}"/>
    <cellStyle name="Normal 12 2 2 5 2 3 3" xfId="29429" xr:uid="{00000000-0005-0000-0000-0000EB720000}"/>
    <cellStyle name="Normal 12 2 2 5 2 4" xfId="29430" xr:uid="{00000000-0005-0000-0000-0000EC720000}"/>
    <cellStyle name="Normal 12 2 2 5 2 5" xfId="29431" xr:uid="{00000000-0005-0000-0000-0000ED720000}"/>
    <cellStyle name="Normal 12 2 2 5 3" xfId="29432" xr:uid="{00000000-0005-0000-0000-0000EE720000}"/>
    <cellStyle name="Normal 12 2 2 5 3 2" xfId="29433" xr:uid="{00000000-0005-0000-0000-0000EF720000}"/>
    <cellStyle name="Normal 12 2 2 5 3 3" xfId="29434" xr:uid="{00000000-0005-0000-0000-0000F0720000}"/>
    <cellStyle name="Normal 12 2 2 5 3 4" xfId="29435" xr:uid="{00000000-0005-0000-0000-0000F1720000}"/>
    <cellStyle name="Normal 12 2 2 5 4" xfId="29436" xr:uid="{00000000-0005-0000-0000-0000F2720000}"/>
    <cellStyle name="Normal 12 2 2 5 4 2" xfId="29437" xr:uid="{00000000-0005-0000-0000-0000F3720000}"/>
    <cellStyle name="Normal 12 2 2 5 4 3" xfId="29438" xr:uid="{00000000-0005-0000-0000-0000F4720000}"/>
    <cellStyle name="Normal 12 2 2 5 5" xfId="29439" xr:uid="{00000000-0005-0000-0000-0000F5720000}"/>
    <cellStyle name="Normal 12 2 2 5 6" xfId="29440" xr:uid="{00000000-0005-0000-0000-0000F6720000}"/>
    <cellStyle name="Normal 12 2 2 6" xfId="29441" xr:uid="{00000000-0005-0000-0000-0000F7720000}"/>
    <cellStyle name="Normal 12 2 2 6 2" xfId="29442" xr:uid="{00000000-0005-0000-0000-0000F8720000}"/>
    <cellStyle name="Normal 12 2 2 6 2 2" xfId="29443" xr:uid="{00000000-0005-0000-0000-0000F9720000}"/>
    <cellStyle name="Normal 12 2 2 6 2 3" xfId="29444" xr:uid="{00000000-0005-0000-0000-0000FA720000}"/>
    <cellStyle name="Normal 12 2 2 6 2 4" xfId="29445" xr:uid="{00000000-0005-0000-0000-0000FB720000}"/>
    <cellStyle name="Normal 12 2 2 6 3" xfId="29446" xr:uid="{00000000-0005-0000-0000-0000FC720000}"/>
    <cellStyle name="Normal 12 2 2 6 3 2" xfId="29447" xr:uid="{00000000-0005-0000-0000-0000FD720000}"/>
    <cellStyle name="Normal 12 2 2 6 3 3" xfId="29448" xr:uid="{00000000-0005-0000-0000-0000FE720000}"/>
    <cellStyle name="Normal 12 2 2 6 4" xfId="29449" xr:uid="{00000000-0005-0000-0000-0000FF720000}"/>
    <cellStyle name="Normal 12 2 2 6 5" xfId="29450" xr:uid="{00000000-0005-0000-0000-000000730000}"/>
    <cellStyle name="Normal 12 2 2 7" xfId="29451" xr:uid="{00000000-0005-0000-0000-000001730000}"/>
    <cellStyle name="Normal 12 2 2 7 2" xfId="29452" xr:uid="{00000000-0005-0000-0000-000002730000}"/>
    <cellStyle name="Normal 12 2 2 8" xfId="29453" xr:uid="{00000000-0005-0000-0000-000003730000}"/>
    <cellStyle name="Normal 12 2 2 9" xfId="29454" xr:uid="{00000000-0005-0000-0000-000004730000}"/>
    <cellStyle name="Normal 12 2 3" xfId="29455" xr:uid="{00000000-0005-0000-0000-000005730000}"/>
    <cellStyle name="Normal 12 2 3 2" xfId="29456" xr:uid="{00000000-0005-0000-0000-000006730000}"/>
    <cellStyle name="Normal 12 2 3 2 2" xfId="29457" xr:uid="{00000000-0005-0000-0000-000007730000}"/>
    <cellStyle name="Normal 12 2 3 2 2 2" xfId="29458" xr:uid="{00000000-0005-0000-0000-000008730000}"/>
    <cellStyle name="Normal 12 2 3 2 2 2 2" xfId="29459" xr:uid="{00000000-0005-0000-0000-000009730000}"/>
    <cellStyle name="Normal 12 2 3 2 2 2 2 2" xfId="29460" xr:uid="{00000000-0005-0000-0000-00000A730000}"/>
    <cellStyle name="Normal 12 2 3 2 2 2 2 3" xfId="29461" xr:uid="{00000000-0005-0000-0000-00000B730000}"/>
    <cellStyle name="Normal 12 2 3 2 2 2 2 4" xfId="29462" xr:uid="{00000000-0005-0000-0000-00000C730000}"/>
    <cellStyle name="Normal 12 2 3 2 2 2 3" xfId="29463" xr:uid="{00000000-0005-0000-0000-00000D730000}"/>
    <cellStyle name="Normal 12 2 3 2 2 2 3 2" xfId="29464" xr:uid="{00000000-0005-0000-0000-00000E730000}"/>
    <cellStyle name="Normal 12 2 3 2 2 2 3 3" xfId="29465" xr:uid="{00000000-0005-0000-0000-00000F730000}"/>
    <cellStyle name="Normal 12 2 3 2 2 2 4" xfId="29466" xr:uid="{00000000-0005-0000-0000-000010730000}"/>
    <cellStyle name="Normal 12 2 3 2 2 2 5" xfId="29467" xr:uid="{00000000-0005-0000-0000-000011730000}"/>
    <cellStyle name="Normal 12 2 3 2 2 3" xfId="29468" xr:uid="{00000000-0005-0000-0000-000012730000}"/>
    <cellStyle name="Normal 12 2 3 2 2 3 2" xfId="29469" xr:uid="{00000000-0005-0000-0000-000013730000}"/>
    <cellStyle name="Normal 12 2 3 2 2 3 3" xfId="29470" xr:uid="{00000000-0005-0000-0000-000014730000}"/>
    <cellStyle name="Normal 12 2 3 2 2 3 4" xfId="29471" xr:uid="{00000000-0005-0000-0000-000015730000}"/>
    <cellStyle name="Normal 12 2 3 2 2 4" xfId="29472" xr:uid="{00000000-0005-0000-0000-000016730000}"/>
    <cellStyle name="Normal 12 2 3 2 2 4 2" xfId="29473" xr:uid="{00000000-0005-0000-0000-000017730000}"/>
    <cellStyle name="Normal 12 2 3 2 2 4 3" xfId="29474" xr:uid="{00000000-0005-0000-0000-000018730000}"/>
    <cellStyle name="Normal 12 2 3 2 2 5" xfId="29475" xr:uid="{00000000-0005-0000-0000-000019730000}"/>
    <cellStyle name="Normal 12 2 3 2 2 6" xfId="29476" xr:uid="{00000000-0005-0000-0000-00001A730000}"/>
    <cellStyle name="Normal 12 2 3 2 3" xfId="29477" xr:uid="{00000000-0005-0000-0000-00001B730000}"/>
    <cellStyle name="Normal 12 2 3 2 3 2" xfId="29478" xr:uid="{00000000-0005-0000-0000-00001C730000}"/>
    <cellStyle name="Normal 12 2 3 2 3 2 2" xfId="29479" xr:uid="{00000000-0005-0000-0000-00001D730000}"/>
    <cellStyle name="Normal 12 2 3 2 3 2 3" xfId="29480" xr:uid="{00000000-0005-0000-0000-00001E730000}"/>
    <cellStyle name="Normal 12 2 3 2 3 2 4" xfId="29481" xr:uid="{00000000-0005-0000-0000-00001F730000}"/>
    <cellStyle name="Normal 12 2 3 2 3 3" xfId="29482" xr:uid="{00000000-0005-0000-0000-000020730000}"/>
    <cellStyle name="Normal 12 2 3 2 3 3 2" xfId="29483" xr:uid="{00000000-0005-0000-0000-000021730000}"/>
    <cellStyle name="Normal 12 2 3 2 3 3 3" xfId="29484" xr:uid="{00000000-0005-0000-0000-000022730000}"/>
    <cellStyle name="Normal 12 2 3 2 3 4" xfId="29485" xr:uid="{00000000-0005-0000-0000-000023730000}"/>
    <cellStyle name="Normal 12 2 3 2 3 5" xfId="29486" xr:uid="{00000000-0005-0000-0000-000024730000}"/>
    <cellStyle name="Normal 12 2 3 2 4" xfId="29487" xr:uid="{00000000-0005-0000-0000-000025730000}"/>
    <cellStyle name="Normal 12 2 3 2 4 2" xfId="29488" xr:uid="{00000000-0005-0000-0000-000026730000}"/>
    <cellStyle name="Normal 12 2 3 2 4 3" xfId="29489" xr:uid="{00000000-0005-0000-0000-000027730000}"/>
    <cellStyle name="Normal 12 2 3 2 4 4" xfId="29490" xr:uid="{00000000-0005-0000-0000-000028730000}"/>
    <cellStyle name="Normal 12 2 3 2 5" xfId="29491" xr:uid="{00000000-0005-0000-0000-000029730000}"/>
    <cellStyle name="Normal 12 2 3 2 5 2" xfId="29492" xr:uid="{00000000-0005-0000-0000-00002A730000}"/>
    <cellStyle name="Normal 12 2 3 2 5 3" xfId="29493" xr:uid="{00000000-0005-0000-0000-00002B730000}"/>
    <cellStyle name="Normal 12 2 3 2 6" xfId="29494" xr:uid="{00000000-0005-0000-0000-00002C730000}"/>
    <cellStyle name="Normal 12 2 3 2 7" xfId="29495" xr:uid="{00000000-0005-0000-0000-00002D730000}"/>
    <cellStyle name="Normal 12 2 3 3" xfId="29496" xr:uid="{00000000-0005-0000-0000-00002E730000}"/>
    <cellStyle name="Normal 12 2 3 3 2" xfId="29497" xr:uid="{00000000-0005-0000-0000-00002F730000}"/>
    <cellStyle name="Normal 12 2 3 3 2 2" xfId="29498" xr:uid="{00000000-0005-0000-0000-000030730000}"/>
    <cellStyle name="Normal 12 2 3 3 2 2 2" xfId="29499" xr:uid="{00000000-0005-0000-0000-000031730000}"/>
    <cellStyle name="Normal 12 2 3 3 2 2 2 2" xfId="29500" xr:uid="{00000000-0005-0000-0000-000032730000}"/>
    <cellStyle name="Normal 12 2 3 3 2 2 2 3" xfId="29501" xr:uid="{00000000-0005-0000-0000-000033730000}"/>
    <cellStyle name="Normal 12 2 3 3 2 2 2 4" xfId="29502" xr:uid="{00000000-0005-0000-0000-000034730000}"/>
    <cellStyle name="Normal 12 2 3 3 2 2 3" xfId="29503" xr:uid="{00000000-0005-0000-0000-000035730000}"/>
    <cellStyle name="Normal 12 2 3 3 2 2 3 2" xfId="29504" xr:uid="{00000000-0005-0000-0000-000036730000}"/>
    <cellStyle name="Normal 12 2 3 3 2 2 3 3" xfId="29505" xr:uid="{00000000-0005-0000-0000-000037730000}"/>
    <cellStyle name="Normal 12 2 3 3 2 2 4" xfId="29506" xr:uid="{00000000-0005-0000-0000-000038730000}"/>
    <cellStyle name="Normal 12 2 3 3 2 2 5" xfId="29507" xr:uid="{00000000-0005-0000-0000-000039730000}"/>
    <cellStyle name="Normal 12 2 3 3 2 3" xfId="29508" xr:uid="{00000000-0005-0000-0000-00003A730000}"/>
    <cellStyle name="Normal 12 2 3 3 2 3 2" xfId="29509" xr:uid="{00000000-0005-0000-0000-00003B730000}"/>
    <cellStyle name="Normal 12 2 3 3 2 3 3" xfId="29510" xr:uid="{00000000-0005-0000-0000-00003C730000}"/>
    <cellStyle name="Normal 12 2 3 3 2 3 4" xfId="29511" xr:uid="{00000000-0005-0000-0000-00003D730000}"/>
    <cellStyle name="Normal 12 2 3 3 2 4" xfId="29512" xr:uid="{00000000-0005-0000-0000-00003E730000}"/>
    <cellStyle name="Normal 12 2 3 3 2 4 2" xfId="29513" xr:uid="{00000000-0005-0000-0000-00003F730000}"/>
    <cellStyle name="Normal 12 2 3 3 2 4 3" xfId="29514" xr:uid="{00000000-0005-0000-0000-000040730000}"/>
    <cellStyle name="Normal 12 2 3 3 2 5" xfId="29515" xr:uid="{00000000-0005-0000-0000-000041730000}"/>
    <cellStyle name="Normal 12 2 3 3 2 6" xfId="29516" xr:uid="{00000000-0005-0000-0000-000042730000}"/>
    <cellStyle name="Normal 12 2 3 3 3" xfId="29517" xr:uid="{00000000-0005-0000-0000-000043730000}"/>
    <cellStyle name="Normal 12 2 3 3 3 2" xfId="29518" xr:uid="{00000000-0005-0000-0000-000044730000}"/>
    <cellStyle name="Normal 12 2 3 3 3 2 2" xfId="29519" xr:uid="{00000000-0005-0000-0000-000045730000}"/>
    <cellStyle name="Normal 12 2 3 3 3 2 3" xfId="29520" xr:uid="{00000000-0005-0000-0000-000046730000}"/>
    <cellStyle name="Normal 12 2 3 3 3 2 4" xfId="29521" xr:uid="{00000000-0005-0000-0000-000047730000}"/>
    <cellStyle name="Normal 12 2 3 3 3 3" xfId="29522" xr:uid="{00000000-0005-0000-0000-000048730000}"/>
    <cellStyle name="Normal 12 2 3 3 3 3 2" xfId="29523" xr:uid="{00000000-0005-0000-0000-000049730000}"/>
    <cellStyle name="Normal 12 2 3 3 3 3 3" xfId="29524" xr:uid="{00000000-0005-0000-0000-00004A730000}"/>
    <cellStyle name="Normal 12 2 3 3 3 4" xfId="29525" xr:uid="{00000000-0005-0000-0000-00004B730000}"/>
    <cellStyle name="Normal 12 2 3 3 3 5" xfId="29526" xr:uid="{00000000-0005-0000-0000-00004C730000}"/>
    <cellStyle name="Normal 12 2 3 3 4" xfId="29527" xr:uid="{00000000-0005-0000-0000-00004D730000}"/>
    <cellStyle name="Normal 12 2 3 3 4 2" xfId="29528" xr:uid="{00000000-0005-0000-0000-00004E730000}"/>
    <cellStyle name="Normal 12 2 3 3 4 3" xfId="29529" xr:uid="{00000000-0005-0000-0000-00004F730000}"/>
    <cellStyle name="Normal 12 2 3 3 4 4" xfId="29530" xr:uid="{00000000-0005-0000-0000-000050730000}"/>
    <cellStyle name="Normal 12 2 3 3 5" xfId="29531" xr:uid="{00000000-0005-0000-0000-000051730000}"/>
    <cellStyle name="Normal 12 2 3 3 5 2" xfId="29532" xr:uid="{00000000-0005-0000-0000-000052730000}"/>
    <cellStyle name="Normal 12 2 3 3 5 3" xfId="29533" xr:uid="{00000000-0005-0000-0000-000053730000}"/>
    <cellStyle name="Normal 12 2 3 3 6" xfId="29534" xr:uid="{00000000-0005-0000-0000-000054730000}"/>
    <cellStyle name="Normal 12 2 3 3 7" xfId="29535" xr:uid="{00000000-0005-0000-0000-000055730000}"/>
    <cellStyle name="Normal 12 2 3 4" xfId="29536" xr:uid="{00000000-0005-0000-0000-000056730000}"/>
    <cellStyle name="Normal 12 2 3 4 2" xfId="29537" xr:uid="{00000000-0005-0000-0000-000057730000}"/>
    <cellStyle name="Normal 12 2 3 4 2 2" xfId="29538" xr:uid="{00000000-0005-0000-0000-000058730000}"/>
    <cellStyle name="Normal 12 2 3 4 2 2 2" xfId="29539" xr:uid="{00000000-0005-0000-0000-000059730000}"/>
    <cellStyle name="Normal 12 2 3 4 2 2 3" xfId="29540" xr:uid="{00000000-0005-0000-0000-00005A730000}"/>
    <cellStyle name="Normal 12 2 3 4 2 2 4" xfId="29541" xr:uid="{00000000-0005-0000-0000-00005B730000}"/>
    <cellStyle name="Normal 12 2 3 4 2 3" xfId="29542" xr:uid="{00000000-0005-0000-0000-00005C730000}"/>
    <cellStyle name="Normal 12 2 3 4 2 3 2" xfId="29543" xr:uid="{00000000-0005-0000-0000-00005D730000}"/>
    <cellStyle name="Normal 12 2 3 4 2 3 3" xfId="29544" xr:uid="{00000000-0005-0000-0000-00005E730000}"/>
    <cellStyle name="Normal 12 2 3 4 2 4" xfId="29545" xr:uid="{00000000-0005-0000-0000-00005F730000}"/>
    <cellStyle name="Normal 12 2 3 4 2 5" xfId="29546" xr:uid="{00000000-0005-0000-0000-000060730000}"/>
    <cellStyle name="Normal 12 2 3 4 3" xfId="29547" xr:uid="{00000000-0005-0000-0000-000061730000}"/>
    <cellStyle name="Normal 12 2 3 4 3 2" xfId="29548" xr:uid="{00000000-0005-0000-0000-000062730000}"/>
    <cellStyle name="Normal 12 2 3 4 3 3" xfId="29549" xr:uid="{00000000-0005-0000-0000-000063730000}"/>
    <cellStyle name="Normal 12 2 3 4 3 4" xfId="29550" xr:uid="{00000000-0005-0000-0000-000064730000}"/>
    <cellStyle name="Normal 12 2 3 4 4" xfId="29551" xr:uid="{00000000-0005-0000-0000-000065730000}"/>
    <cellStyle name="Normal 12 2 3 4 4 2" xfId="29552" xr:uid="{00000000-0005-0000-0000-000066730000}"/>
    <cellStyle name="Normal 12 2 3 4 4 3" xfId="29553" xr:uid="{00000000-0005-0000-0000-000067730000}"/>
    <cellStyle name="Normal 12 2 3 4 5" xfId="29554" xr:uid="{00000000-0005-0000-0000-000068730000}"/>
    <cellStyle name="Normal 12 2 3 4 6" xfId="29555" xr:uid="{00000000-0005-0000-0000-000069730000}"/>
    <cellStyle name="Normal 12 2 3 5" xfId="29556" xr:uid="{00000000-0005-0000-0000-00006A730000}"/>
    <cellStyle name="Normal 12 2 3 5 2" xfId="29557" xr:uid="{00000000-0005-0000-0000-00006B730000}"/>
    <cellStyle name="Normal 12 2 3 5 2 2" xfId="29558" xr:uid="{00000000-0005-0000-0000-00006C730000}"/>
    <cellStyle name="Normal 12 2 3 5 2 3" xfId="29559" xr:uid="{00000000-0005-0000-0000-00006D730000}"/>
    <cellStyle name="Normal 12 2 3 5 2 4" xfId="29560" xr:uid="{00000000-0005-0000-0000-00006E730000}"/>
    <cellStyle name="Normal 12 2 3 5 3" xfId="29561" xr:uid="{00000000-0005-0000-0000-00006F730000}"/>
    <cellStyle name="Normal 12 2 3 5 3 2" xfId="29562" xr:uid="{00000000-0005-0000-0000-000070730000}"/>
    <cellStyle name="Normal 12 2 3 5 3 3" xfId="29563" xr:uid="{00000000-0005-0000-0000-000071730000}"/>
    <cellStyle name="Normal 12 2 3 5 4" xfId="29564" xr:uid="{00000000-0005-0000-0000-000072730000}"/>
    <cellStyle name="Normal 12 2 3 5 5" xfId="29565" xr:uid="{00000000-0005-0000-0000-000073730000}"/>
    <cellStyle name="Normal 12 2 3 6" xfId="29566" xr:uid="{00000000-0005-0000-0000-000074730000}"/>
    <cellStyle name="Normal 12 2 3 6 2" xfId="29567" xr:uid="{00000000-0005-0000-0000-000075730000}"/>
    <cellStyle name="Normal 12 2 3 6 2 2" xfId="29568" xr:uid="{00000000-0005-0000-0000-000076730000}"/>
    <cellStyle name="Normal 12 2 3 6 3" xfId="29569" xr:uid="{00000000-0005-0000-0000-000077730000}"/>
    <cellStyle name="Normal 12 2 3 6 3 2" xfId="29570" xr:uid="{00000000-0005-0000-0000-000078730000}"/>
    <cellStyle name="Normal 12 2 3 6 3 3" xfId="29571" xr:uid="{00000000-0005-0000-0000-000079730000}"/>
    <cellStyle name="Normal 12 2 3 6 3 4" xfId="29572" xr:uid="{00000000-0005-0000-0000-00007A730000}"/>
    <cellStyle name="Normal 12 2 3 6 4" xfId="29573" xr:uid="{00000000-0005-0000-0000-00007B730000}"/>
    <cellStyle name="Normal 12 2 3 7" xfId="29574" xr:uid="{00000000-0005-0000-0000-00007C730000}"/>
    <cellStyle name="Normal 12 2 3 7 2" xfId="29575" xr:uid="{00000000-0005-0000-0000-00007D730000}"/>
    <cellStyle name="Normal 12 2 3 7 3" xfId="29576" xr:uid="{00000000-0005-0000-0000-00007E730000}"/>
    <cellStyle name="Normal 12 2 3 8" xfId="29577" xr:uid="{00000000-0005-0000-0000-00007F730000}"/>
    <cellStyle name="Normal 12 2 3 9" xfId="29578" xr:uid="{00000000-0005-0000-0000-000080730000}"/>
    <cellStyle name="Normal 12 2 4" xfId="29579" xr:uid="{00000000-0005-0000-0000-000081730000}"/>
    <cellStyle name="Normal 12 2 4 2" xfId="29580" xr:uid="{00000000-0005-0000-0000-000082730000}"/>
    <cellStyle name="Normal 12 2 4 2 2" xfId="29581" xr:uid="{00000000-0005-0000-0000-000083730000}"/>
    <cellStyle name="Normal 12 2 4 2 2 2" xfId="29582" xr:uid="{00000000-0005-0000-0000-000084730000}"/>
    <cellStyle name="Normal 12 2 4 2 2 2 2" xfId="29583" xr:uid="{00000000-0005-0000-0000-000085730000}"/>
    <cellStyle name="Normal 12 2 4 2 2 2 3" xfId="29584" xr:uid="{00000000-0005-0000-0000-000086730000}"/>
    <cellStyle name="Normal 12 2 4 2 2 2 4" xfId="29585" xr:uid="{00000000-0005-0000-0000-000087730000}"/>
    <cellStyle name="Normal 12 2 4 2 2 3" xfId="29586" xr:uid="{00000000-0005-0000-0000-000088730000}"/>
    <cellStyle name="Normal 12 2 4 2 2 3 2" xfId="29587" xr:uid="{00000000-0005-0000-0000-000089730000}"/>
    <cellStyle name="Normal 12 2 4 2 2 3 3" xfId="29588" xr:uid="{00000000-0005-0000-0000-00008A730000}"/>
    <cellStyle name="Normal 12 2 4 2 2 4" xfId="29589" xr:uid="{00000000-0005-0000-0000-00008B730000}"/>
    <cellStyle name="Normal 12 2 4 2 2 5" xfId="29590" xr:uid="{00000000-0005-0000-0000-00008C730000}"/>
    <cellStyle name="Normal 12 2 4 2 3" xfId="29591" xr:uid="{00000000-0005-0000-0000-00008D730000}"/>
    <cellStyle name="Normal 12 2 4 2 3 2" xfId="29592" xr:uid="{00000000-0005-0000-0000-00008E730000}"/>
    <cellStyle name="Normal 12 2 4 2 3 3" xfId="29593" xr:uid="{00000000-0005-0000-0000-00008F730000}"/>
    <cellStyle name="Normal 12 2 4 2 3 4" xfId="29594" xr:uid="{00000000-0005-0000-0000-000090730000}"/>
    <cellStyle name="Normal 12 2 4 2 4" xfId="29595" xr:uid="{00000000-0005-0000-0000-000091730000}"/>
    <cellStyle name="Normal 12 2 4 2 4 2" xfId="29596" xr:uid="{00000000-0005-0000-0000-000092730000}"/>
    <cellStyle name="Normal 12 2 4 2 4 3" xfId="29597" xr:uid="{00000000-0005-0000-0000-000093730000}"/>
    <cellStyle name="Normal 12 2 4 2 5" xfId="29598" xr:uid="{00000000-0005-0000-0000-000094730000}"/>
    <cellStyle name="Normal 12 2 4 2 6" xfId="29599" xr:uid="{00000000-0005-0000-0000-000095730000}"/>
    <cellStyle name="Normal 12 2 4 3" xfId="29600" xr:uid="{00000000-0005-0000-0000-000096730000}"/>
    <cellStyle name="Normal 12 2 4 3 2" xfId="29601" xr:uid="{00000000-0005-0000-0000-000097730000}"/>
    <cellStyle name="Normal 12 2 4 3 2 2" xfId="29602" xr:uid="{00000000-0005-0000-0000-000098730000}"/>
    <cellStyle name="Normal 12 2 4 3 2 3" xfId="29603" xr:uid="{00000000-0005-0000-0000-000099730000}"/>
    <cellStyle name="Normal 12 2 4 3 2 4" xfId="29604" xr:uid="{00000000-0005-0000-0000-00009A730000}"/>
    <cellStyle name="Normal 12 2 4 3 3" xfId="29605" xr:uid="{00000000-0005-0000-0000-00009B730000}"/>
    <cellStyle name="Normal 12 2 4 3 3 2" xfId="29606" xr:uid="{00000000-0005-0000-0000-00009C730000}"/>
    <cellStyle name="Normal 12 2 4 3 3 3" xfId="29607" xr:uid="{00000000-0005-0000-0000-00009D730000}"/>
    <cellStyle name="Normal 12 2 4 3 4" xfId="29608" xr:uid="{00000000-0005-0000-0000-00009E730000}"/>
    <cellStyle name="Normal 12 2 4 3 5" xfId="29609" xr:uid="{00000000-0005-0000-0000-00009F730000}"/>
    <cellStyle name="Normal 12 2 4 4" xfId="29610" xr:uid="{00000000-0005-0000-0000-0000A0730000}"/>
    <cellStyle name="Normal 12 2 4 4 2" xfId="29611" xr:uid="{00000000-0005-0000-0000-0000A1730000}"/>
    <cellStyle name="Normal 12 2 4 4 3" xfId="29612" xr:uid="{00000000-0005-0000-0000-0000A2730000}"/>
    <cellStyle name="Normal 12 2 4 4 4" xfId="29613" xr:uid="{00000000-0005-0000-0000-0000A3730000}"/>
    <cellStyle name="Normal 12 2 4 5" xfId="29614" xr:uid="{00000000-0005-0000-0000-0000A4730000}"/>
    <cellStyle name="Normal 12 2 4 5 2" xfId="29615" xr:uid="{00000000-0005-0000-0000-0000A5730000}"/>
    <cellStyle name="Normal 12 2 4 5 3" xfId="29616" xr:uid="{00000000-0005-0000-0000-0000A6730000}"/>
    <cellStyle name="Normal 12 2 4 6" xfId="29617" xr:uid="{00000000-0005-0000-0000-0000A7730000}"/>
    <cellStyle name="Normal 12 2 4 7" xfId="29618" xr:uid="{00000000-0005-0000-0000-0000A8730000}"/>
    <cellStyle name="Normal 12 2 5" xfId="29619" xr:uid="{00000000-0005-0000-0000-0000A9730000}"/>
    <cellStyle name="Normal 12 2 5 2" xfId="29620" xr:uid="{00000000-0005-0000-0000-0000AA730000}"/>
    <cellStyle name="Normal 12 2 5 2 2" xfId="29621" xr:uid="{00000000-0005-0000-0000-0000AB730000}"/>
    <cellStyle name="Normal 12 2 5 2 2 2" xfId="29622" xr:uid="{00000000-0005-0000-0000-0000AC730000}"/>
    <cellStyle name="Normal 12 2 5 2 2 2 2" xfId="29623" xr:uid="{00000000-0005-0000-0000-0000AD730000}"/>
    <cellStyle name="Normal 12 2 5 2 2 2 3" xfId="29624" xr:uid="{00000000-0005-0000-0000-0000AE730000}"/>
    <cellStyle name="Normal 12 2 5 2 2 2 4" xfId="29625" xr:uid="{00000000-0005-0000-0000-0000AF730000}"/>
    <cellStyle name="Normal 12 2 5 2 2 3" xfId="29626" xr:uid="{00000000-0005-0000-0000-0000B0730000}"/>
    <cellStyle name="Normal 12 2 5 2 2 3 2" xfId="29627" xr:uid="{00000000-0005-0000-0000-0000B1730000}"/>
    <cellStyle name="Normal 12 2 5 2 2 3 3" xfId="29628" xr:uid="{00000000-0005-0000-0000-0000B2730000}"/>
    <cellStyle name="Normal 12 2 5 2 2 4" xfId="29629" xr:uid="{00000000-0005-0000-0000-0000B3730000}"/>
    <cellStyle name="Normal 12 2 5 2 2 5" xfId="29630" xr:uid="{00000000-0005-0000-0000-0000B4730000}"/>
    <cellStyle name="Normal 12 2 5 2 3" xfId="29631" xr:uid="{00000000-0005-0000-0000-0000B5730000}"/>
    <cellStyle name="Normal 12 2 5 2 3 2" xfId="29632" xr:uid="{00000000-0005-0000-0000-0000B6730000}"/>
    <cellStyle name="Normal 12 2 5 2 3 3" xfId="29633" xr:uid="{00000000-0005-0000-0000-0000B7730000}"/>
    <cellStyle name="Normal 12 2 5 2 3 4" xfId="29634" xr:uid="{00000000-0005-0000-0000-0000B8730000}"/>
    <cellStyle name="Normal 12 2 5 2 4" xfId="29635" xr:uid="{00000000-0005-0000-0000-0000B9730000}"/>
    <cellStyle name="Normal 12 2 5 2 4 2" xfId="29636" xr:uid="{00000000-0005-0000-0000-0000BA730000}"/>
    <cellStyle name="Normal 12 2 5 2 4 3" xfId="29637" xr:uid="{00000000-0005-0000-0000-0000BB730000}"/>
    <cellStyle name="Normal 12 2 5 2 5" xfId="29638" xr:uid="{00000000-0005-0000-0000-0000BC730000}"/>
    <cellStyle name="Normal 12 2 5 2 6" xfId="29639" xr:uid="{00000000-0005-0000-0000-0000BD730000}"/>
    <cellStyle name="Normal 12 2 5 3" xfId="29640" xr:uid="{00000000-0005-0000-0000-0000BE730000}"/>
    <cellStyle name="Normal 12 2 5 3 2" xfId="29641" xr:uid="{00000000-0005-0000-0000-0000BF730000}"/>
    <cellStyle name="Normal 12 2 5 3 2 2" xfId="29642" xr:uid="{00000000-0005-0000-0000-0000C0730000}"/>
    <cellStyle name="Normal 12 2 5 3 2 3" xfId="29643" xr:uid="{00000000-0005-0000-0000-0000C1730000}"/>
    <cellStyle name="Normal 12 2 5 3 2 4" xfId="29644" xr:uid="{00000000-0005-0000-0000-0000C2730000}"/>
    <cellStyle name="Normal 12 2 5 3 3" xfId="29645" xr:uid="{00000000-0005-0000-0000-0000C3730000}"/>
    <cellStyle name="Normal 12 2 5 3 3 2" xfId="29646" xr:uid="{00000000-0005-0000-0000-0000C4730000}"/>
    <cellStyle name="Normal 12 2 5 3 3 3" xfId="29647" xr:uid="{00000000-0005-0000-0000-0000C5730000}"/>
    <cellStyle name="Normal 12 2 5 3 4" xfId="29648" xr:uid="{00000000-0005-0000-0000-0000C6730000}"/>
    <cellStyle name="Normal 12 2 5 3 5" xfId="29649" xr:uid="{00000000-0005-0000-0000-0000C7730000}"/>
    <cellStyle name="Normal 12 2 5 4" xfId="29650" xr:uid="{00000000-0005-0000-0000-0000C8730000}"/>
    <cellStyle name="Normal 12 2 5 4 2" xfId="29651" xr:uid="{00000000-0005-0000-0000-0000C9730000}"/>
    <cellStyle name="Normal 12 2 5 4 3" xfId="29652" xr:uid="{00000000-0005-0000-0000-0000CA730000}"/>
    <cellStyle name="Normal 12 2 5 4 4" xfId="29653" xr:uid="{00000000-0005-0000-0000-0000CB730000}"/>
    <cellStyle name="Normal 12 2 5 5" xfId="29654" xr:uid="{00000000-0005-0000-0000-0000CC730000}"/>
    <cellStyle name="Normal 12 2 5 5 2" xfId="29655" xr:uid="{00000000-0005-0000-0000-0000CD730000}"/>
    <cellStyle name="Normal 12 2 5 5 3" xfId="29656" xr:uid="{00000000-0005-0000-0000-0000CE730000}"/>
    <cellStyle name="Normal 12 2 5 6" xfId="29657" xr:uid="{00000000-0005-0000-0000-0000CF730000}"/>
    <cellStyle name="Normal 12 2 5 7" xfId="29658" xr:uid="{00000000-0005-0000-0000-0000D0730000}"/>
    <cellStyle name="Normal 12 2 6" xfId="29659" xr:uid="{00000000-0005-0000-0000-0000D1730000}"/>
    <cellStyle name="Normal 12 2 6 2" xfId="29660" xr:uid="{00000000-0005-0000-0000-0000D2730000}"/>
    <cellStyle name="Normal 12 2 6 2 2" xfId="29661" xr:uid="{00000000-0005-0000-0000-0000D3730000}"/>
    <cellStyle name="Normal 12 2 6 2 2 2" xfId="29662" xr:uid="{00000000-0005-0000-0000-0000D4730000}"/>
    <cellStyle name="Normal 12 2 6 2 2 3" xfId="29663" xr:uid="{00000000-0005-0000-0000-0000D5730000}"/>
    <cellStyle name="Normal 12 2 6 2 2 4" xfId="29664" xr:uid="{00000000-0005-0000-0000-0000D6730000}"/>
    <cellStyle name="Normal 12 2 6 2 3" xfId="29665" xr:uid="{00000000-0005-0000-0000-0000D7730000}"/>
    <cellStyle name="Normal 12 2 6 2 3 2" xfId="29666" xr:uid="{00000000-0005-0000-0000-0000D8730000}"/>
    <cellStyle name="Normal 12 2 6 2 3 3" xfId="29667" xr:uid="{00000000-0005-0000-0000-0000D9730000}"/>
    <cellStyle name="Normal 12 2 6 2 4" xfId="29668" xr:uid="{00000000-0005-0000-0000-0000DA730000}"/>
    <cellStyle name="Normal 12 2 6 2 5" xfId="29669" xr:uid="{00000000-0005-0000-0000-0000DB730000}"/>
    <cellStyle name="Normal 12 2 6 3" xfId="29670" xr:uid="{00000000-0005-0000-0000-0000DC730000}"/>
    <cellStyle name="Normal 12 2 6 3 2" xfId="29671" xr:uid="{00000000-0005-0000-0000-0000DD730000}"/>
    <cellStyle name="Normal 12 2 6 3 3" xfId="29672" xr:uid="{00000000-0005-0000-0000-0000DE730000}"/>
    <cellStyle name="Normal 12 2 6 3 4" xfId="29673" xr:uid="{00000000-0005-0000-0000-0000DF730000}"/>
    <cellStyle name="Normal 12 2 6 4" xfId="29674" xr:uid="{00000000-0005-0000-0000-0000E0730000}"/>
    <cellStyle name="Normal 12 2 6 4 2" xfId="29675" xr:uid="{00000000-0005-0000-0000-0000E1730000}"/>
    <cellStyle name="Normal 12 2 6 4 3" xfId="29676" xr:uid="{00000000-0005-0000-0000-0000E2730000}"/>
    <cellStyle name="Normal 12 2 6 5" xfId="29677" xr:uid="{00000000-0005-0000-0000-0000E3730000}"/>
    <cellStyle name="Normal 12 2 6 6" xfId="29678" xr:uid="{00000000-0005-0000-0000-0000E4730000}"/>
    <cellStyle name="Normal 12 2 7" xfId="29679" xr:uid="{00000000-0005-0000-0000-0000E5730000}"/>
    <cellStyle name="Normal 12 2 7 2" xfId="29680" xr:uid="{00000000-0005-0000-0000-0000E6730000}"/>
    <cellStyle name="Normal 12 2 7 2 2" xfId="29681" xr:uid="{00000000-0005-0000-0000-0000E7730000}"/>
    <cellStyle name="Normal 12 2 7 2 3" xfId="29682" xr:uid="{00000000-0005-0000-0000-0000E8730000}"/>
    <cellStyle name="Normal 12 2 7 2 4" xfId="29683" xr:uid="{00000000-0005-0000-0000-0000E9730000}"/>
    <cellStyle name="Normal 12 2 7 3" xfId="29684" xr:uid="{00000000-0005-0000-0000-0000EA730000}"/>
    <cellStyle name="Normal 12 2 7 3 2" xfId="29685" xr:uid="{00000000-0005-0000-0000-0000EB730000}"/>
    <cellStyle name="Normal 12 2 7 3 3" xfId="29686" xr:uid="{00000000-0005-0000-0000-0000EC730000}"/>
    <cellStyle name="Normal 12 2 7 4" xfId="29687" xr:uid="{00000000-0005-0000-0000-0000ED730000}"/>
    <cellStyle name="Normal 12 2 7 5" xfId="29688" xr:uid="{00000000-0005-0000-0000-0000EE730000}"/>
    <cellStyle name="Normal 12 2 8" xfId="29689" xr:uid="{00000000-0005-0000-0000-0000EF730000}"/>
    <cellStyle name="Normal 12 2_BS Summary" xfId="29690" xr:uid="{00000000-0005-0000-0000-0000F0730000}"/>
    <cellStyle name="Normal 12 3" xfId="29691" xr:uid="{00000000-0005-0000-0000-0000F1730000}"/>
    <cellStyle name="Normal 12 3 2" xfId="29692" xr:uid="{00000000-0005-0000-0000-0000F2730000}"/>
    <cellStyle name="Normal 12 3 2 2" xfId="29693" xr:uid="{00000000-0005-0000-0000-0000F3730000}"/>
    <cellStyle name="Normal 12 3 2 2 2" xfId="29694" xr:uid="{00000000-0005-0000-0000-0000F4730000}"/>
    <cellStyle name="Normal 12 3 2 2 2 2" xfId="29695" xr:uid="{00000000-0005-0000-0000-0000F5730000}"/>
    <cellStyle name="Normal 12 3 2 2 2 2 2" xfId="29696" xr:uid="{00000000-0005-0000-0000-0000F6730000}"/>
    <cellStyle name="Normal 12 3 2 2 2 2 2 2" xfId="29697" xr:uid="{00000000-0005-0000-0000-0000F7730000}"/>
    <cellStyle name="Normal 12 3 2 2 2 2 2 3" xfId="29698" xr:uid="{00000000-0005-0000-0000-0000F8730000}"/>
    <cellStyle name="Normal 12 3 2 2 2 2 2 4" xfId="29699" xr:uid="{00000000-0005-0000-0000-0000F9730000}"/>
    <cellStyle name="Normal 12 3 2 2 2 2 3" xfId="29700" xr:uid="{00000000-0005-0000-0000-0000FA730000}"/>
    <cellStyle name="Normal 12 3 2 2 2 2 3 2" xfId="29701" xr:uid="{00000000-0005-0000-0000-0000FB730000}"/>
    <cellStyle name="Normal 12 3 2 2 2 2 3 3" xfId="29702" xr:uid="{00000000-0005-0000-0000-0000FC730000}"/>
    <cellStyle name="Normal 12 3 2 2 2 2 4" xfId="29703" xr:uid="{00000000-0005-0000-0000-0000FD730000}"/>
    <cellStyle name="Normal 12 3 2 2 2 2 5" xfId="29704" xr:uid="{00000000-0005-0000-0000-0000FE730000}"/>
    <cellStyle name="Normal 12 3 2 2 2 3" xfId="29705" xr:uid="{00000000-0005-0000-0000-0000FF730000}"/>
    <cellStyle name="Normal 12 3 2 2 2 3 2" xfId="29706" xr:uid="{00000000-0005-0000-0000-000000740000}"/>
    <cellStyle name="Normal 12 3 2 2 2 3 3" xfId="29707" xr:uid="{00000000-0005-0000-0000-000001740000}"/>
    <cellStyle name="Normal 12 3 2 2 2 3 4" xfId="29708" xr:uid="{00000000-0005-0000-0000-000002740000}"/>
    <cellStyle name="Normal 12 3 2 2 2 4" xfId="29709" xr:uid="{00000000-0005-0000-0000-000003740000}"/>
    <cellStyle name="Normal 12 3 2 2 2 4 2" xfId="29710" xr:uid="{00000000-0005-0000-0000-000004740000}"/>
    <cellStyle name="Normal 12 3 2 2 2 4 3" xfId="29711" xr:uid="{00000000-0005-0000-0000-000005740000}"/>
    <cellStyle name="Normal 12 3 2 2 2 5" xfId="29712" xr:uid="{00000000-0005-0000-0000-000006740000}"/>
    <cellStyle name="Normal 12 3 2 2 2 6" xfId="29713" xr:uid="{00000000-0005-0000-0000-000007740000}"/>
    <cellStyle name="Normal 12 3 2 2 3" xfId="29714" xr:uid="{00000000-0005-0000-0000-000008740000}"/>
    <cellStyle name="Normal 12 3 2 2 3 2" xfId="29715" xr:uid="{00000000-0005-0000-0000-000009740000}"/>
    <cellStyle name="Normal 12 3 2 2 3 2 2" xfId="29716" xr:uid="{00000000-0005-0000-0000-00000A740000}"/>
    <cellStyle name="Normal 12 3 2 2 3 2 3" xfId="29717" xr:uid="{00000000-0005-0000-0000-00000B740000}"/>
    <cellStyle name="Normal 12 3 2 2 3 2 4" xfId="29718" xr:uid="{00000000-0005-0000-0000-00000C740000}"/>
    <cellStyle name="Normal 12 3 2 2 3 3" xfId="29719" xr:uid="{00000000-0005-0000-0000-00000D740000}"/>
    <cellStyle name="Normal 12 3 2 2 3 3 2" xfId="29720" xr:uid="{00000000-0005-0000-0000-00000E740000}"/>
    <cellStyle name="Normal 12 3 2 2 3 3 3" xfId="29721" xr:uid="{00000000-0005-0000-0000-00000F740000}"/>
    <cellStyle name="Normal 12 3 2 2 3 4" xfId="29722" xr:uid="{00000000-0005-0000-0000-000010740000}"/>
    <cellStyle name="Normal 12 3 2 2 3 5" xfId="29723" xr:uid="{00000000-0005-0000-0000-000011740000}"/>
    <cellStyle name="Normal 12 3 2 2 4" xfId="29724" xr:uid="{00000000-0005-0000-0000-000012740000}"/>
    <cellStyle name="Normal 12 3 2 2 4 2" xfId="29725" xr:uid="{00000000-0005-0000-0000-000013740000}"/>
    <cellStyle name="Normal 12 3 2 2 4 3" xfId="29726" xr:uid="{00000000-0005-0000-0000-000014740000}"/>
    <cellStyle name="Normal 12 3 2 2 4 4" xfId="29727" xr:uid="{00000000-0005-0000-0000-000015740000}"/>
    <cellStyle name="Normal 12 3 2 2 5" xfId="29728" xr:uid="{00000000-0005-0000-0000-000016740000}"/>
    <cellStyle name="Normal 12 3 2 2 5 2" xfId="29729" xr:uid="{00000000-0005-0000-0000-000017740000}"/>
    <cellStyle name="Normal 12 3 2 2 5 3" xfId="29730" xr:uid="{00000000-0005-0000-0000-000018740000}"/>
    <cellStyle name="Normal 12 3 2 2 6" xfId="29731" xr:uid="{00000000-0005-0000-0000-000019740000}"/>
    <cellStyle name="Normal 12 3 2 2 7" xfId="29732" xr:uid="{00000000-0005-0000-0000-00001A740000}"/>
    <cellStyle name="Normal 12 3 2 3" xfId="29733" xr:uid="{00000000-0005-0000-0000-00001B740000}"/>
    <cellStyle name="Normal 12 3 2 3 2" xfId="29734" xr:uid="{00000000-0005-0000-0000-00001C740000}"/>
    <cellStyle name="Normal 12 3 2 3 2 2" xfId="29735" xr:uid="{00000000-0005-0000-0000-00001D740000}"/>
    <cellStyle name="Normal 12 3 2 3 2 2 2" xfId="29736" xr:uid="{00000000-0005-0000-0000-00001E740000}"/>
    <cellStyle name="Normal 12 3 2 3 2 2 2 2" xfId="29737" xr:uid="{00000000-0005-0000-0000-00001F740000}"/>
    <cellStyle name="Normal 12 3 2 3 2 2 2 3" xfId="29738" xr:uid="{00000000-0005-0000-0000-000020740000}"/>
    <cellStyle name="Normal 12 3 2 3 2 2 2 4" xfId="29739" xr:uid="{00000000-0005-0000-0000-000021740000}"/>
    <cellStyle name="Normal 12 3 2 3 2 2 3" xfId="29740" xr:uid="{00000000-0005-0000-0000-000022740000}"/>
    <cellStyle name="Normal 12 3 2 3 2 2 3 2" xfId="29741" xr:uid="{00000000-0005-0000-0000-000023740000}"/>
    <cellStyle name="Normal 12 3 2 3 2 2 3 3" xfId="29742" xr:uid="{00000000-0005-0000-0000-000024740000}"/>
    <cellStyle name="Normal 12 3 2 3 2 2 4" xfId="29743" xr:uid="{00000000-0005-0000-0000-000025740000}"/>
    <cellStyle name="Normal 12 3 2 3 2 2 5" xfId="29744" xr:uid="{00000000-0005-0000-0000-000026740000}"/>
    <cellStyle name="Normal 12 3 2 3 2 3" xfId="29745" xr:uid="{00000000-0005-0000-0000-000027740000}"/>
    <cellStyle name="Normal 12 3 2 3 2 3 2" xfId="29746" xr:uid="{00000000-0005-0000-0000-000028740000}"/>
    <cellStyle name="Normal 12 3 2 3 2 3 3" xfId="29747" xr:uid="{00000000-0005-0000-0000-000029740000}"/>
    <cellStyle name="Normal 12 3 2 3 2 3 4" xfId="29748" xr:uid="{00000000-0005-0000-0000-00002A740000}"/>
    <cellStyle name="Normal 12 3 2 3 2 4" xfId="29749" xr:uid="{00000000-0005-0000-0000-00002B740000}"/>
    <cellStyle name="Normal 12 3 2 3 2 4 2" xfId="29750" xr:uid="{00000000-0005-0000-0000-00002C740000}"/>
    <cellStyle name="Normal 12 3 2 3 2 4 3" xfId="29751" xr:uid="{00000000-0005-0000-0000-00002D740000}"/>
    <cellStyle name="Normal 12 3 2 3 2 5" xfId="29752" xr:uid="{00000000-0005-0000-0000-00002E740000}"/>
    <cellStyle name="Normal 12 3 2 3 2 6" xfId="29753" xr:uid="{00000000-0005-0000-0000-00002F740000}"/>
    <cellStyle name="Normal 12 3 2 3 3" xfId="29754" xr:uid="{00000000-0005-0000-0000-000030740000}"/>
    <cellStyle name="Normal 12 3 2 3 3 2" xfId="29755" xr:uid="{00000000-0005-0000-0000-000031740000}"/>
    <cellStyle name="Normal 12 3 2 3 3 2 2" xfId="29756" xr:uid="{00000000-0005-0000-0000-000032740000}"/>
    <cellStyle name="Normal 12 3 2 3 3 2 3" xfId="29757" xr:uid="{00000000-0005-0000-0000-000033740000}"/>
    <cellStyle name="Normal 12 3 2 3 3 2 4" xfId="29758" xr:uid="{00000000-0005-0000-0000-000034740000}"/>
    <cellStyle name="Normal 12 3 2 3 3 3" xfId="29759" xr:uid="{00000000-0005-0000-0000-000035740000}"/>
    <cellStyle name="Normal 12 3 2 3 3 3 2" xfId="29760" xr:uid="{00000000-0005-0000-0000-000036740000}"/>
    <cellStyle name="Normal 12 3 2 3 3 3 3" xfId="29761" xr:uid="{00000000-0005-0000-0000-000037740000}"/>
    <cellStyle name="Normal 12 3 2 3 3 4" xfId="29762" xr:uid="{00000000-0005-0000-0000-000038740000}"/>
    <cellStyle name="Normal 12 3 2 3 3 5" xfId="29763" xr:uid="{00000000-0005-0000-0000-000039740000}"/>
    <cellStyle name="Normal 12 3 2 3 4" xfId="29764" xr:uid="{00000000-0005-0000-0000-00003A740000}"/>
    <cellStyle name="Normal 12 3 2 3 4 2" xfId="29765" xr:uid="{00000000-0005-0000-0000-00003B740000}"/>
    <cellStyle name="Normal 12 3 2 3 4 3" xfId="29766" xr:uid="{00000000-0005-0000-0000-00003C740000}"/>
    <cellStyle name="Normal 12 3 2 3 4 4" xfId="29767" xr:uid="{00000000-0005-0000-0000-00003D740000}"/>
    <cellStyle name="Normal 12 3 2 3 5" xfId="29768" xr:uid="{00000000-0005-0000-0000-00003E740000}"/>
    <cellStyle name="Normal 12 3 2 3 5 2" xfId="29769" xr:uid="{00000000-0005-0000-0000-00003F740000}"/>
    <cellStyle name="Normal 12 3 2 3 5 3" xfId="29770" xr:uid="{00000000-0005-0000-0000-000040740000}"/>
    <cellStyle name="Normal 12 3 2 3 6" xfId="29771" xr:uid="{00000000-0005-0000-0000-000041740000}"/>
    <cellStyle name="Normal 12 3 2 3 7" xfId="29772" xr:uid="{00000000-0005-0000-0000-000042740000}"/>
    <cellStyle name="Normal 12 3 2 4" xfId="29773" xr:uid="{00000000-0005-0000-0000-000043740000}"/>
    <cellStyle name="Normal 12 3 2 4 2" xfId="29774" xr:uid="{00000000-0005-0000-0000-000044740000}"/>
    <cellStyle name="Normal 12 3 2 4 2 2" xfId="29775" xr:uid="{00000000-0005-0000-0000-000045740000}"/>
    <cellStyle name="Normal 12 3 2 4 2 2 2" xfId="29776" xr:uid="{00000000-0005-0000-0000-000046740000}"/>
    <cellStyle name="Normal 12 3 2 4 2 2 3" xfId="29777" xr:uid="{00000000-0005-0000-0000-000047740000}"/>
    <cellStyle name="Normal 12 3 2 4 2 2 4" xfId="29778" xr:uid="{00000000-0005-0000-0000-000048740000}"/>
    <cellStyle name="Normal 12 3 2 4 2 3" xfId="29779" xr:uid="{00000000-0005-0000-0000-000049740000}"/>
    <cellStyle name="Normal 12 3 2 4 2 3 2" xfId="29780" xr:uid="{00000000-0005-0000-0000-00004A740000}"/>
    <cellStyle name="Normal 12 3 2 4 2 3 3" xfId="29781" xr:uid="{00000000-0005-0000-0000-00004B740000}"/>
    <cellStyle name="Normal 12 3 2 4 2 4" xfId="29782" xr:uid="{00000000-0005-0000-0000-00004C740000}"/>
    <cellStyle name="Normal 12 3 2 4 2 5" xfId="29783" xr:uid="{00000000-0005-0000-0000-00004D740000}"/>
    <cellStyle name="Normal 12 3 2 4 3" xfId="29784" xr:uid="{00000000-0005-0000-0000-00004E740000}"/>
    <cellStyle name="Normal 12 3 2 4 3 2" xfId="29785" xr:uid="{00000000-0005-0000-0000-00004F740000}"/>
    <cellStyle name="Normal 12 3 2 4 3 3" xfId="29786" xr:uid="{00000000-0005-0000-0000-000050740000}"/>
    <cellStyle name="Normal 12 3 2 4 3 4" xfId="29787" xr:uid="{00000000-0005-0000-0000-000051740000}"/>
    <cellStyle name="Normal 12 3 2 4 4" xfId="29788" xr:uid="{00000000-0005-0000-0000-000052740000}"/>
    <cellStyle name="Normal 12 3 2 4 4 2" xfId="29789" xr:uid="{00000000-0005-0000-0000-000053740000}"/>
    <cellStyle name="Normal 12 3 2 4 4 3" xfId="29790" xr:uid="{00000000-0005-0000-0000-000054740000}"/>
    <cellStyle name="Normal 12 3 2 4 5" xfId="29791" xr:uid="{00000000-0005-0000-0000-000055740000}"/>
    <cellStyle name="Normal 12 3 2 4 6" xfId="29792" xr:uid="{00000000-0005-0000-0000-000056740000}"/>
    <cellStyle name="Normal 12 3 2 5" xfId="29793" xr:uid="{00000000-0005-0000-0000-000057740000}"/>
    <cellStyle name="Normal 12 3 2 5 2" xfId="29794" xr:uid="{00000000-0005-0000-0000-000058740000}"/>
    <cellStyle name="Normal 12 3 2 5 2 2" xfId="29795" xr:uid="{00000000-0005-0000-0000-000059740000}"/>
    <cellStyle name="Normal 12 3 2 5 2 3" xfId="29796" xr:uid="{00000000-0005-0000-0000-00005A740000}"/>
    <cellStyle name="Normal 12 3 2 5 2 4" xfId="29797" xr:uid="{00000000-0005-0000-0000-00005B740000}"/>
    <cellStyle name="Normal 12 3 2 5 3" xfId="29798" xr:uid="{00000000-0005-0000-0000-00005C740000}"/>
    <cellStyle name="Normal 12 3 2 5 3 2" xfId="29799" xr:uid="{00000000-0005-0000-0000-00005D740000}"/>
    <cellStyle name="Normal 12 3 2 5 3 3" xfId="29800" xr:uid="{00000000-0005-0000-0000-00005E740000}"/>
    <cellStyle name="Normal 12 3 2 5 4" xfId="29801" xr:uid="{00000000-0005-0000-0000-00005F740000}"/>
    <cellStyle name="Normal 12 3 2 5 5" xfId="29802" xr:uid="{00000000-0005-0000-0000-000060740000}"/>
    <cellStyle name="Normal 12 3 2 6" xfId="29803" xr:uid="{00000000-0005-0000-0000-000061740000}"/>
    <cellStyle name="Normal 12 3 2 6 2" xfId="29804" xr:uid="{00000000-0005-0000-0000-000062740000}"/>
    <cellStyle name="Normal 12 3 2 7" xfId="29805" xr:uid="{00000000-0005-0000-0000-000063740000}"/>
    <cellStyle name="Normal 12 3 2 8" xfId="29806" xr:uid="{00000000-0005-0000-0000-000064740000}"/>
    <cellStyle name="Normal 12 3 3" xfId="29807" xr:uid="{00000000-0005-0000-0000-000065740000}"/>
    <cellStyle name="Normal 12 3 3 2" xfId="29808" xr:uid="{00000000-0005-0000-0000-000066740000}"/>
    <cellStyle name="Normal 12 3 3 2 2" xfId="29809" xr:uid="{00000000-0005-0000-0000-000067740000}"/>
    <cellStyle name="Normal 12 3 3 2 2 2" xfId="29810" xr:uid="{00000000-0005-0000-0000-000068740000}"/>
    <cellStyle name="Normal 12 3 3 2 2 2 2" xfId="29811" xr:uid="{00000000-0005-0000-0000-000069740000}"/>
    <cellStyle name="Normal 12 3 3 2 2 2 3" xfId="29812" xr:uid="{00000000-0005-0000-0000-00006A740000}"/>
    <cellStyle name="Normal 12 3 3 2 2 2 4" xfId="29813" xr:uid="{00000000-0005-0000-0000-00006B740000}"/>
    <cellStyle name="Normal 12 3 3 2 2 3" xfId="29814" xr:uid="{00000000-0005-0000-0000-00006C740000}"/>
    <cellStyle name="Normal 12 3 3 2 2 3 2" xfId="29815" xr:uid="{00000000-0005-0000-0000-00006D740000}"/>
    <cellStyle name="Normal 12 3 3 2 2 3 3" xfId="29816" xr:uid="{00000000-0005-0000-0000-00006E740000}"/>
    <cellStyle name="Normal 12 3 3 2 2 4" xfId="29817" xr:uid="{00000000-0005-0000-0000-00006F740000}"/>
    <cellStyle name="Normal 12 3 3 2 2 5" xfId="29818" xr:uid="{00000000-0005-0000-0000-000070740000}"/>
    <cellStyle name="Normal 12 3 3 2 3" xfId="29819" xr:uid="{00000000-0005-0000-0000-000071740000}"/>
    <cellStyle name="Normal 12 3 3 2 3 2" xfId="29820" xr:uid="{00000000-0005-0000-0000-000072740000}"/>
    <cellStyle name="Normal 12 3 3 2 3 3" xfId="29821" xr:uid="{00000000-0005-0000-0000-000073740000}"/>
    <cellStyle name="Normal 12 3 3 2 3 4" xfId="29822" xr:uid="{00000000-0005-0000-0000-000074740000}"/>
    <cellStyle name="Normal 12 3 3 2 4" xfId="29823" xr:uid="{00000000-0005-0000-0000-000075740000}"/>
    <cellStyle name="Normal 12 3 3 2 4 2" xfId="29824" xr:uid="{00000000-0005-0000-0000-000076740000}"/>
    <cellStyle name="Normal 12 3 3 2 4 3" xfId="29825" xr:uid="{00000000-0005-0000-0000-000077740000}"/>
    <cellStyle name="Normal 12 3 3 2 5" xfId="29826" xr:uid="{00000000-0005-0000-0000-000078740000}"/>
    <cellStyle name="Normal 12 3 3 2 6" xfId="29827" xr:uid="{00000000-0005-0000-0000-000079740000}"/>
    <cellStyle name="Normal 12 3 3 3" xfId="29828" xr:uid="{00000000-0005-0000-0000-00007A740000}"/>
    <cellStyle name="Normal 12 3 3 3 2" xfId="29829" xr:uid="{00000000-0005-0000-0000-00007B740000}"/>
    <cellStyle name="Normal 12 3 3 3 2 2" xfId="29830" xr:uid="{00000000-0005-0000-0000-00007C740000}"/>
    <cellStyle name="Normal 12 3 3 3 2 3" xfId="29831" xr:uid="{00000000-0005-0000-0000-00007D740000}"/>
    <cellStyle name="Normal 12 3 3 3 2 4" xfId="29832" xr:uid="{00000000-0005-0000-0000-00007E740000}"/>
    <cellStyle name="Normal 12 3 3 3 3" xfId="29833" xr:uid="{00000000-0005-0000-0000-00007F740000}"/>
    <cellStyle name="Normal 12 3 3 3 3 2" xfId="29834" xr:uid="{00000000-0005-0000-0000-000080740000}"/>
    <cellStyle name="Normal 12 3 3 3 3 3" xfId="29835" xr:uid="{00000000-0005-0000-0000-000081740000}"/>
    <cellStyle name="Normal 12 3 3 3 4" xfId="29836" xr:uid="{00000000-0005-0000-0000-000082740000}"/>
    <cellStyle name="Normal 12 3 3 3 5" xfId="29837" xr:uid="{00000000-0005-0000-0000-000083740000}"/>
    <cellStyle name="Normal 12 3 3 4" xfId="29838" xr:uid="{00000000-0005-0000-0000-000084740000}"/>
    <cellStyle name="Normal 12 3 3 4 2" xfId="29839" xr:uid="{00000000-0005-0000-0000-000085740000}"/>
    <cellStyle name="Normal 12 3 3 4 3" xfId="29840" xr:uid="{00000000-0005-0000-0000-000086740000}"/>
    <cellStyle name="Normal 12 3 3 4 4" xfId="29841" xr:uid="{00000000-0005-0000-0000-000087740000}"/>
    <cellStyle name="Normal 12 3 3 5" xfId="29842" xr:uid="{00000000-0005-0000-0000-000088740000}"/>
    <cellStyle name="Normal 12 3 3 5 2" xfId="29843" xr:uid="{00000000-0005-0000-0000-000089740000}"/>
    <cellStyle name="Normal 12 3 3 5 3" xfId="29844" xr:uid="{00000000-0005-0000-0000-00008A740000}"/>
    <cellStyle name="Normal 12 3 3 6" xfId="29845" xr:uid="{00000000-0005-0000-0000-00008B740000}"/>
    <cellStyle name="Normal 12 3 3 7" xfId="29846" xr:uid="{00000000-0005-0000-0000-00008C740000}"/>
    <cellStyle name="Normal 12 3 4" xfId="29847" xr:uid="{00000000-0005-0000-0000-00008D740000}"/>
    <cellStyle name="Normal 12 3 4 2" xfId="29848" xr:uid="{00000000-0005-0000-0000-00008E740000}"/>
    <cellStyle name="Normal 12 3 4 2 2" xfId="29849" xr:uid="{00000000-0005-0000-0000-00008F740000}"/>
    <cellStyle name="Normal 12 3 4 2 2 2" xfId="29850" xr:uid="{00000000-0005-0000-0000-000090740000}"/>
    <cellStyle name="Normal 12 3 4 2 2 2 2" xfId="29851" xr:uid="{00000000-0005-0000-0000-000091740000}"/>
    <cellStyle name="Normal 12 3 4 2 2 2 3" xfId="29852" xr:uid="{00000000-0005-0000-0000-000092740000}"/>
    <cellStyle name="Normal 12 3 4 2 2 2 4" xfId="29853" xr:uid="{00000000-0005-0000-0000-000093740000}"/>
    <cellStyle name="Normal 12 3 4 2 2 3" xfId="29854" xr:uid="{00000000-0005-0000-0000-000094740000}"/>
    <cellStyle name="Normal 12 3 4 2 2 3 2" xfId="29855" xr:uid="{00000000-0005-0000-0000-000095740000}"/>
    <cellStyle name="Normal 12 3 4 2 2 3 3" xfId="29856" xr:uid="{00000000-0005-0000-0000-000096740000}"/>
    <cellStyle name="Normal 12 3 4 2 2 4" xfId="29857" xr:uid="{00000000-0005-0000-0000-000097740000}"/>
    <cellStyle name="Normal 12 3 4 2 2 5" xfId="29858" xr:uid="{00000000-0005-0000-0000-000098740000}"/>
    <cellStyle name="Normal 12 3 4 2 3" xfId="29859" xr:uid="{00000000-0005-0000-0000-000099740000}"/>
    <cellStyle name="Normal 12 3 4 2 3 2" xfId="29860" xr:uid="{00000000-0005-0000-0000-00009A740000}"/>
    <cellStyle name="Normal 12 3 4 2 3 3" xfId="29861" xr:uid="{00000000-0005-0000-0000-00009B740000}"/>
    <cellStyle name="Normal 12 3 4 2 3 4" xfId="29862" xr:uid="{00000000-0005-0000-0000-00009C740000}"/>
    <cellStyle name="Normal 12 3 4 2 4" xfId="29863" xr:uid="{00000000-0005-0000-0000-00009D740000}"/>
    <cellStyle name="Normal 12 3 4 2 4 2" xfId="29864" xr:uid="{00000000-0005-0000-0000-00009E740000}"/>
    <cellStyle name="Normal 12 3 4 2 4 3" xfId="29865" xr:uid="{00000000-0005-0000-0000-00009F740000}"/>
    <cellStyle name="Normal 12 3 4 2 5" xfId="29866" xr:uid="{00000000-0005-0000-0000-0000A0740000}"/>
    <cellStyle name="Normal 12 3 4 2 6" xfId="29867" xr:uid="{00000000-0005-0000-0000-0000A1740000}"/>
    <cellStyle name="Normal 12 3 4 3" xfId="29868" xr:uid="{00000000-0005-0000-0000-0000A2740000}"/>
    <cellStyle name="Normal 12 3 4 3 2" xfId="29869" xr:uid="{00000000-0005-0000-0000-0000A3740000}"/>
    <cellStyle name="Normal 12 3 4 3 2 2" xfId="29870" xr:uid="{00000000-0005-0000-0000-0000A4740000}"/>
    <cellStyle name="Normal 12 3 4 3 2 3" xfId="29871" xr:uid="{00000000-0005-0000-0000-0000A5740000}"/>
    <cellStyle name="Normal 12 3 4 3 2 4" xfId="29872" xr:uid="{00000000-0005-0000-0000-0000A6740000}"/>
    <cellStyle name="Normal 12 3 4 3 3" xfId="29873" xr:uid="{00000000-0005-0000-0000-0000A7740000}"/>
    <cellStyle name="Normal 12 3 4 3 3 2" xfId="29874" xr:uid="{00000000-0005-0000-0000-0000A8740000}"/>
    <cellStyle name="Normal 12 3 4 3 3 3" xfId="29875" xr:uid="{00000000-0005-0000-0000-0000A9740000}"/>
    <cellStyle name="Normal 12 3 4 3 4" xfId="29876" xr:uid="{00000000-0005-0000-0000-0000AA740000}"/>
    <cellStyle name="Normal 12 3 4 3 5" xfId="29877" xr:uid="{00000000-0005-0000-0000-0000AB740000}"/>
    <cellStyle name="Normal 12 3 4 4" xfId="29878" xr:uid="{00000000-0005-0000-0000-0000AC740000}"/>
    <cellStyle name="Normal 12 3 4 4 2" xfId="29879" xr:uid="{00000000-0005-0000-0000-0000AD740000}"/>
    <cellStyle name="Normal 12 3 4 4 3" xfId="29880" xr:uid="{00000000-0005-0000-0000-0000AE740000}"/>
    <cellStyle name="Normal 12 3 4 4 4" xfId="29881" xr:uid="{00000000-0005-0000-0000-0000AF740000}"/>
    <cellStyle name="Normal 12 3 4 5" xfId="29882" xr:uid="{00000000-0005-0000-0000-0000B0740000}"/>
    <cellStyle name="Normal 12 3 4 5 2" xfId="29883" xr:uid="{00000000-0005-0000-0000-0000B1740000}"/>
    <cellStyle name="Normal 12 3 4 5 3" xfId="29884" xr:uid="{00000000-0005-0000-0000-0000B2740000}"/>
    <cellStyle name="Normal 12 3 4 6" xfId="29885" xr:uid="{00000000-0005-0000-0000-0000B3740000}"/>
    <cellStyle name="Normal 12 3 4 7" xfId="29886" xr:uid="{00000000-0005-0000-0000-0000B4740000}"/>
    <cellStyle name="Normal 12 3 5" xfId="29887" xr:uid="{00000000-0005-0000-0000-0000B5740000}"/>
    <cellStyle name="Normal 12 3 5 2" xfId="29888" xr:uid="{00000000-0005-0000-0000-0000B6740000}"/>
    <cellStyle name="Normal 12 3 5 2 2" xfId="29889" xr:uid="{00000000-0005-0000-0000-0000B7740000}"/>
    <cellStyle name="Normal 12 3 5 2 2 2" xfId="29890" xr:uid="{00000000-0005-0000-0000-0000B8740000}"/>
    <cellStyle name="Normal 12 3 5 2 2 3" xfId="29891" xr:uid="{00000000-0005-0000-0000-0000B9740000}"/>
    <cellStyle name="Normal 12 3 5 2 2 4" xfId="29892" xr:uid="{00000000-0005-0000-0000-0000BA740000}"/>
    <cellStyle name="Normal 12 3 5 2 3" xfId="29893" xr:uid="{00000000-0005-0000-0000-0000BB740000}"/>
    <cellStyle name="Normal 12 3 5 2 3 2" xfId="29894" xr:uid="{00000000-0005-0000-0000-0000BC740000}"/>
    <cellStyle name="Normal 12 3 5 2 3 3" xfId="29895" xr:uid="{00000000-0005-0000-0000-0000BD740000}"/>
    <cellStyle name="Normal 12 3 5 2 4" xfId="29896" xr:uid="{00000000-0005-0000-0000-0000BE740000}"/>
    <cellStyle name="Normal 12 3 5 2 5" xfId="29897" xr:uid="{00000000-0005-0000-0000-0000BF740000}"/>
    <cellStyle name="Normal 12 3 5 3" xfId="29898" xr:uid="{00000000-0005-0000-0000-0000C0740000}"/>
    <cellStyle name="Normal 12 3 5 3 2" xfId="29899" xr:uid="{00000000-0005-0000-0000-0000C1740000}"/>
    <cellStyle name="Normal 12 3 5 3 3" xfId="29900" xr:uid="{00000000-0005-0000-0000-0000C2740000}"/>
    <cellStyle name="Normal 12 3 5 3 4" xfId="29901" xr:uid="{00000000-0005-0000-0000-0000C3740000}"/>
    <cellStyle name="Normal 12 3 5 4" xfId="29902" xr:uid="{00000000-0005-0000-0000-0000C4740000}"/>
    <cellStyle name="Normal 12 3 5 4 2" xfId="29903" xr:uid="{00000000-0005-0000-0000-0000C5740000}"/>
    <cellStyle name="Normal 12 3 5 4 3" xfId="29904" xr:uid="{00000000-0005-0000-0000-0000C6740000}"/>
    <cellStyle name="Normal 12 3 5 5" xfId="29905" xr:uid="{00000000-0005-0000-0000-0000C7740000}"/>
    <cellStyle name="Normal 12 3 5 6" xfId="29906" xr:uid="{00000000-0005-0000-0000-0000C8740000}"/>
    <cellStyle name="Normal 12 3 6" xfId="29907" xr:uid="{00000000-0005-0000-0000-0000C9740000}"/>
    <cellStyle name="Normal 12 3 6 2" xfId="29908" xr:uid="{00000000-0005-0000-0000-0000CA740000}"/>
    <cellStyle name="Normal 12 3 6 2 2" xfId="29909" xr:uid="{00000000-0005-0000-0000-0000CB740000}"/>
    <cellStyle name="Normal 12 3 6 2 3" xfId="29910" xr:uid="{00000000-0005-0000-0000-0000CC740000}"/>
    <cellStyle name="Normal 12 3 6 2 4" xfId="29911" xr:uid="{00000000-0005-0000-0000-0000CD740000}"/>
    <cellStyle name="Normal 12 3 6 3" xfId="29912" xr:uid="{00000000-0005-0000-0000-0000CE740000}"/>
    <cellStyle name="Normal 12 3 6 3 2" xfId="29913" xr:uid="{00000000-0005-0000-0000-0000CF740000}"/>
    <cellStyle name="Normal 12 3 6 3 3" xfId="29914" xr:uid="{00000000-0005-0000-0000-0000D0740000}"/>
    <cellStyle name="Normal 12 3 6 4" xfId="29915" xr:uid="{00000000-0005-0000-0000-0000D1740000}"/>
    <cellStyle name="Normal 12 3 6 5" xfId="29916" xr:uid="{00000000-0005-0000-0000-0000D2740000}"/>
    <cellStyle name="Normal 12 3 7" xfId="29917" xr:uid="{00000000-0005-0000-0000-0000D3740000}"/>
    <cellStyle name="Normal 12 4" xfId="29918" xr:uid="{00000000-0005-0000-0000-0000D4740000}"/>
    <cellStyle name="Normal 12 4 2" xfId="29919" xr:uid="{00000000-0005-0000-0000-0000D5740000}"/>
    <cellStyle name="Normal 12 4 2 2" xfId="29920" xr:uid="{00000000-0005-0000-0000-0000D6740000}"/>
    <cellStyle name="Normal 12 4 3" xfId="29921" xr:uid="{00000000-0005-0000-0000-0000D7740000}"/>
    <cellStyle name="Normal 12 5" xfId="29922" xr:uid="{00000000-0005-0000-0000-0000D8740000}"/>
    <cellStyle name="Normal 12 5 2" xfId="29923" xr:uid="{00000000-0005-0000-0000-0000D9740000}"/>
    <cellStyle name="Normal 12 5 2 2" xfId="29924" xr:uid="{00000000-0005-0000-0000-0000DA740000}"/>
    <cellStyle name="Normal 12 5 3" xfId="29925" xr:uid="{00000000-0005-0000-0000-0000DB740000}"/>
    <cellStyle name="Normal 12 6" xfId="29926" xr:uid="{00000000-0005-0000-0000-0000DC740000}"/>
    <cellStyle name="Normal 12 6 2" xfId="29927" xr:uid="{00000000-0005-0000-0000-0000DD740000}"/>
    <cellStyle name="Normal 12 7" xfId="29928" xr:uid="{00000000-0005-0000-0000-0000DE740000}"/>
    <cellStyle name="Normal 12 8" xfId="29929" xr:uid="{00000000-0005-0000-0000-0000DF740000}"/>
    <cellStyle name="Normal 12 9" xfId="29930" xr:uid="{00000000-0005-0000-0000-0000E0740000}"/>
    <cellStyle name="Normal 12_BS Summary" xfId="29931" xr:uid="{00000000-0005-0000-0000-0000E1740000}"/>
    <cellStyle name="Normal 13" xfId="47" xr:uid="{00000000-0005-0000-0000-0000E2740000}"/>
    <cellStyle name="Normal 13 2" xfId="29932" xr:uid="{00000000-0005-0000-0000-0000E3740000}"/>
    <cellStyle name="Normal 13 2 2" xfId="29933" xr:uid="{00000000-0005-0000-0000-0000E4740000}"/>
    <cellStyle name="Normal 13 2 2 2" xfId="29934" xr:uid="{00000000-0005-0000-0000-0000E5740000}"/>
    <cellStyle name="Normal 13 2 3" xfId="29935" xr:uid="{00000000-0005-0000-0000-0000E6740000}"/>
    <cellStyle name="Normal 13 2 3 2" xfId="29936" xr:uid="{00000000-0005-0000-0000-0000E7740000}"/>
    <cellStyle name="Normal 13 2 3 2 2" xfId="29937" xr:uid="{00000000-0005-0000-0000-0000E8740000}"/>
    <cellStyle name="Normal 13 2 3 2 2 2" xfId="29938" xr:uid="{00000000-0005-0000-0000-0000E9740000}"/>
    <cellStyle name="Normal 13 2 3 2 3" xfId="29939" xr:uid="{00000000-0005-0000-0000-0000EA740000}"/>
    <cellStyle name="Normal 13 2 3 3" xfId="29940" xr:uid="{00000000-0005-0000-0000-0000EB740000}"/>
    <cellStyle name="Normal 13 2 3 3 2" xfId="29941" xr:uid="{00000000-0005-0000-0000-0000EC740000}"/>
    <cellStyle name="Normal 13 2 3 4" xfId="29942" xr:uid="{00000000-0005-0000-0000-0000ED740000}"/>
    <cellStyle name="Normal 13 2 3 5" xfId="29943" xr:uid="{00000000-0005-0000-0000-0000EE740000}"/>
    <cellStyle name="Normal 13 2 3 6" xfId="29944" xr:uid="{00000000-0005-0000-0000-0000EF740000}"/>
    <cellStyle name="Normal 13 2 4" xfId="29945" xr:uid="{00000000-0005-0000-0000-0000F0740000}"/>
    <cellStyle name="Normal 13 2 4 2" xfId="29946" xr:uid="{00000000-0005-0000-0000-0000F1740000}"/>
    <cellStyle name="Normal 13 2 5" xfId="29947" xr:uid="{00000000-0005-0000-0000-0000F2740000}"/>
    <cellStyle name="Normal 13 3" xfId="29948" xr:uid="{00000000-0005-0000-0000-0000F3740000}"/>
    <cellStyle name="Normal 13 3 2" xfId="29949" xr:uid="{00000000-0005-0000-0000-0000F4740000}"/>
    <cellStyle name="Normal 13 3 2 2" xfId="29950" xr:uid="{00000000-0005-0000-0000-0000F5740000}"/>
    <cellStyle name="Normal 13 3 3" xfId="29951" xr:uid="{00000000-0005-0000-0000-0000F6740000}"/>
    <cellStyle name="Normal 13 3 3 2" xfId="29952" xr:uid="{00000000-0005-0000-0000-0000F7740000}"/>
    <cellStyle name="Normal 13 3 3 2 2" xfId="29953" xr:uid="{00000000-0005-0000-0000-0000F8740000}"/>
    <cellStyle name="Normal 13 3 3 3" xfId="29954" xr:uid="{00000000-0005-0000-0000-0000F9740000}"/>
    <cellStyle name="Normal 13 3 4" xfId="29955" xr:uid="{00000000-0005-0000-0000-0000FA740000}"/>
    <cellStyle name="Normal 13 4" xfId="29956" xr:uid="{00000000-0005-0000-0000-0000FB740000}"/>
    <cellStyle name="Normal 13 4 2" xfId="29957" xr:uid="{00000000-0005-0000-0000-0000FC740000}"/>
    <cellStyle name="Normal 13 5" xfId="29958" xr:uid="{00000000-0005-0000-0000-0000FD740000}"/>
    <cellStyle name="Normal 13 5 2" xfId="29959" xr:uid="{00000000-0005-0000-0000-0000FE740000}"/>
    <cellStyle name="Normal 13 5 2 2" xfId="29960" xr:uid="{00000000-0005-0000-0000-0000FF740000}"/>
    <cellStyle name="Normal 13 5 3" xfId="29961" xr:uid="{00000000-0005-0000-0000-000000750000}"/>
    <cellStyle name="Normal 13 5 4" xfId="29962" xr:uid="{00000000-0005-0000-0000-000001750000}"/>
    <cellStyle name="Normal 13 5 5" xfId="29963" xr:uid="{00000000-0005-0000-0000-000002750000}"/>
    <cellStyle name="Normal 13 6" xfId="29964" xr:uid="{00000000-0005-0000-0000-000003750000}"/>
    <cellStyle name="Normal 13 6 2" xfId="29965" xr:uid="{00000000-0005-0000-0000-000004750000}"/>
    <cellStyle name="Normal 13 7" xfId="29966" xr:uid="{00000000-0005-0000-0000-000005750000}"/>
    <cellStyle name="Normal 13 7 2" xfId="29967" xr:uid="{00000000-0005-0000-0000-000006750000}"/>
    <cellStyle name="Normal 13 7 3" xfId="29968" xr:uid="{00000000-0005-0000-0000-000007750000}"/>
    <cellStyle name="Normal 13 8" xfId="29969" xr:uid="{00000000-0005-0000-0000-000008750000}"/>
    <cellStyle name="Normal 13 8 2" xfId="29970" xr:uid="{00000000-0005-0000-0000-000009750000}"/>
    <cellStyle name="Normal 13 9" xfId="29971" xr:uid="{00000000-0005-0000-0000-00000A750000}"/>
    <cellStyle name="Normal 13_BS Summary" xfId="29972" xr:uid="{00000000-0005-0000-0000-00000B750000}"/>
    <cellStyle name="Normal 14" xfId="48" xr:uid="{00000000-0005-0000-0000-00000C750000}"/>
    <cellStyle name="Normal 14 10" xfId="29973" xr:uid="{00000000-0005-0000-0000-00000D750000}"/>
    <cellStyle name="Normal 14 2" xfId="29974" xr:uid="{00000000-0005-0000-0000-00000E750000}"/>
    <cellStyle name="Normal 14 2 10" xfId="29975" xr:uid="{00000000-0005-0000-0000-00000F750000}"/>
    <cellStyle name="Normal 14 2 2" xfId="29976" xr:uid="{00000000-0005-0000-0000-000010750000}"/>
    <cellStyle name="Normal 14 2 2 2" xfId="29977" xr:uid="{00000000-0005-0000-0000-000011750000}"/>
    <cellStyle name="Normal 14 2 2 2 2" xfId="29978" xr:uid="{00000000-0005-0000-0000-000012750000}"/>
    <cellStyle name="Normal 14 2 2 2 2 2" xfId="29979" xr:uid="{00000000-0005-0000-0000-000013750000}"/>
    <cellStyle name="Normal 14 2 2 2 2 2 2" xfId="29980" xr:uid="{00000000-0005-0000-0000-000014750000}"/>
    <cellStyle name="Normal 14 2 2 2 2 2 2 2" xfId="29981" xr:uid="{00000000-0005-0000-0000-000015750000}"/>
    <cellStyle name="Normal 14 2 2 2 2 2 2 3" xfId="29982" xr:uid="{00000000-0005-0000-0000-000016750000}"/>
    <cellStyle name="Normal 14 2 2 2 2 2 2 4" xfId="29983" xr:uid="{00000000-0005-0000-0000-000017750000}"/>
    <cellStyle name="Normal 14 2 2 2 2 2 3" xfId="29984" xr:uid="{00000000-0005-0000-0000-000018750000}"/>
    <cellStyle name="Normal 14 2 2 2 2 2 3 2" xfId="29985" xr:uid="{00000000-0005-0000-0000-000019750000}"/>
    <cellStyle name="Normal 14 2 2 2 2 2 3 3" xfId="29986" xr:uid="{00000000-0005-0000-0000-00001A750000}"/>
    <cellStyle name="Normal 14 2 2 2 2 2 4" xfId="29987" xr:uid="{00000000-0005-0000-0000-00001B750000}"/>
    <cellStyle name="Normal 14 2 2 2 2 2 5" xfId="29988" xr:uid="{00000000-0005-0000-0000-00001C750000}"/>
    <cellStyle name="Normal 14 2 2 2 2 3" xfId="29989" xr:uid="{00000000-0005-0000-0000-00001D750000}"/>
    <cellStyle name="Normal 14 2 2 2 2 3 2" xfId="29990" xr:uid="{00000000-0005-0000-0000-00001E750000}"/>
    <cellStyle name="Normal 14 2 2 2 2 3 3" xfId="29991" xr:uid="{00000000-0005-0000-0000-00001F750000}"/>
    <cellStyle name="Normal 14 2 2 2 2 3 4" xfId="29992" xr:uid="{00000000-0005-0000-0000-000020750000}"/>
    <cellStyle name="Normal 14 2 2 2 2 4" xfId="29993" xr:uid="{00000000-0005-0000-0000-000021750000}"/>
    <cellStyle name="Normal 14 2 2 2 2 4 2" xfId="29994" xr:uid="{00000000-0005-0000-0000-000022750000}"/>
    <cellStyle name="Normal 14 2 2 2 2 4 3" xfId="29995" xr:uid="{00000000-0005-0000-0000-000023750000}"/>
    <cellStyle name="Normal 14 2 2 2 2 5" xfId="29996" xr:uid="{00000000-0005-0000-0000-000024750000}"/>
    <cellStyle name="Normal 14 2 2 2 2 6" xfId="29997" xr:uid="{00000000-0005-0000-0000-000025750000}"/>
    <cellStyle name="Normal 14 2 2 2 3" xfId="29998" xr:uid="{00000000-0005-0000-0000-000026750000}"/>
    <cellStyle name="Normal 14 2 2 2 3 2" xfId="29999" xr:uid="{00000000-0005-0000-0000-000027750000}"/>
    <cellStyle name="Normal 14 2 2 2 3 2 2" xfId="30000" xr:uid="{00000000-0005-0000-0000-000028750000}"/>
    <cellStyle name="Normal 14 2 2 2 3 2 3" xfId="30001" xr:uid="{00000000-0005-0000-0000-000029750000}"/>
    <cellStyle name="Normal 14 2 2 2 3 2 4" xfId="30002" xr:uid="{00000000-0005-0000-0000-00002A750000}"/>
    <cellStyle name="Normal 14 2 2 2 3 3" xfId="30003" xr:uid="{00000000-0005-0000-0000-00002B750000}"/>
    <cellStyle name="Normal 14 2 2 2 3 3 2" xfId="30004" xr:uid="{00000000-0005-0000-0000-00002C750000}"/>
    <cellStyle name="Normal 14 2 2 2 3 3 3" xfId="30005" xr:uid="{00000000-0005-0000-0000-00002D750000}"/>
    <cellStyle name="Normal 14 2 2 2 3 4" xfId="30006" xr:uid="{00000000-0005-0000-0000-00002E750000}"/>
    <cellStyle name="Normal 14 2 2 2 3 5" xfId="30007" xr:uid="{00000000-0005-0000-0000-00002F750000}"/>
    <cellStyle name="Normal 14 2 2 2 4" xfId="30008" xr:uid="{00000000-0005-0000-0000-000030750000}"/>
    <cellStyle name="Normal 14 2 2 2 5" xfId="30009" xr:uid="{00000000-0005-0000-0000-000031750000}"/>
    <cellStyle name="Normal 14 2 2 3" xfId="30010" xr:uid="{00000000-0005-0000-0000-000032750000}"/>
    <cellStyle name="Normal 14 2 2 3 2" xfId="30011" xr:uid="{00000000-0005-0000-0000-000033750000}"/>
    <cellStyle name="Normal 14 2 2 3 2 2" xfId="30012" xr:uid="{00000000-0005-0000-0000-000034750000}"/>
    <cellStyle name="Normal 14 2 2 3 2 2 2" xfId="30013" xr:uid="{00000000-0005-0000-0000-000035750000}"/>
    <cellStyle name="Normal 14 2 2 3 2 2 2 2" xfId="30014" xr:uid="{00000000-0005-0000-0000-000036750000}"/>
    <cellStyle name="Normal 14 2 2 3 2 2 2 3" xfId="30015" xr:uid="{00000000-0005-0000-0000-000037750000}"/>
    <cellStyle name="Normal 14 2 2 3 2 2 2 4" xfId="30016" xr:uid="{00000000-0005-0000-0000-000038750000}"/>
    <cellStyle name="Normal 14 2 2 3 2 2 3" xfId="30017" xr:uid="{00000000-0005-0000-0000-000039750000}"/>
    <cellStyle name="Normal 14 2 2 3 2 2 3 2" xfId="30018" xr:uid="{00000000-0005-0000-0000-00003A750000}"/>
    <cellStyle name="Normal 14 2 2 3 2 2 3 3" xfId="30019" xr:uid="{00000000-0005-0000-0000-00003B750000}"/>
    <cellStyle name="Normal 14 2 2 3 2 2 4" xfId="30020" xr:uid="{00000000-0005-0000-0000-00003C750000}"/>
    <cellStyle name="Normal 14 2 2 3 2 2 5" xfId="30021" xr:uid="{00000000-0005-0000-0000-00003D750000}"/>
    <cellStyle name="Normal 14 2 2 3 2 3" xfId="30022" xr:uid="{00000000-0005-0000-0000-00003E750000}"/>
    <cellStyle name="Normal 14 2 2 3 2 3 2" xfId="30023" xr:uid="{00000000-0005-0000-0000-00003F750000}"/>
    <cellStyle name="Normal 14 2 2 3 2 3 3" xfId="30024" xr:uid="{00000000-0005-0000-0000-000040750000}"/>
    <cellStyle name="Normal 14 2 2 3 2 3 4" xfId="30025" xr:uid="{00000000-0005-0000-0000-000041750000}"/>
    <cellStyle name="Normal 14 2 2 3 2 4" xfId="30026" xr:uid="{00000000-0005-0000-0000-000042750000}"/>
    <cellStyle name="Normal 14 2 2 3 2 4 2" xfId="30027" xr:uid="{00000000-0005-0000-0000-000043750000}"/>
    <cellStyle name="Normal 14 2 2 3 2 4 3" xfId="30028" xr:uid="{00000000-0005-0000-0000-000044750000}"/>
    <cellStyle name="Normal 14 2 2 3 2 5" xfId="30029" xr:uid="{00000000-0005-0000-0000-000045750000}"/>
    <cellStyle name="Normal 14 2 2 3 2 6" xfId="30030" xr:uid="{00000000-0005-0000-0000-000046750000}"/>
    <cellStyle name="Normal 14 2 2 3 3" xfId="30031" xr:uid="{00000000-0005-0000-0000-000047750000}"/>
    <cellStyle name="Normal 14 2 2 3 3 2" xfId="30032" xr:uid="{00000000-0005-0000-0000-000048750000}"/>
    <cellStyle name="Normal 14 2 2 3 3 2 2" xfId="30033" xr:uid="{00000000-0005-0000-0000-000049750000}"/>
    <cellStyle name="Normal 14 2 2 3 3 2 3" xfId="30034" xr:uid="{00000000-0005-0000-0000-00004A750000}"/>
    <cellStyle name="Normal 14 2 2 3 3 2 4" xfId="30035" xr:uid="{00000000-0005-0000-0000-00004B750000}"/>
    <cellStyle name="Normal 14 2 2 3 3 3" xfId="30036" xr:uid="{00000000-0005-0000-0000-00004C750000}"/>
    <cellStyle name="Normal 14 2 2 3 3 3 2" xfId="30037" xr:uid="{00000000-0005-0000-0000-00004D750000}"/>
    <cellStyle name="Normal 14 2 2 3 3 3 3" xfId="30038" xr:uid="{00000000-0005-0000-0000-00004E750000}"/>
    <cellStyle name="Normal 14 2 2 3 3 4" xfId="30039" xr:uid="{00000000-0005-0000-0000-00004F750000}"/>
    <cellStyle name="Normal 14 2 2 3 3 5" xfId="30040" xr:uid="{00000000-0005-0000-0000-000050750000}"/>
    <cellStyle name="Normal 14 2 2 3 4" xfId="30041" xr:uid="{00000000-0005-0000-0000-000051750000}"/>
    <cellStyle name="Normal 14 2 2 3 4 2" xfId="30042" xr:uid="{00000000-0005-0000-0000-000052750000}"/>
    <cellStyle name="Normal 14 2 2 3 5" xfId="30043" xr:uid="{00000000-0005-0000-0000-000053750000}"/>
    <cellStyle name="Normal 14 2 2 4" xfId="30044" xr:uid="{00000000-0005-0000-0000-000054750000}"/>
    <cellStyle name="Normal 14 2 2 4 2" xfId="30045" xr:uid="{00000000-0005-0000-0000-000055750000}"/>
    <cellStyle name="Normal 14 2 2 4 2 2" xfId="30046" xr:uid="{00000000-0005-0000-0000-000056750000}"/>
    <cellStyle name="Normal 14 2 2 4 2 2 2" xfId="30047" xr:uid="{00000000-0005-0000-0000-000057750000}"/>
    <cellStyle name="Normal 14 2 2 4 2 2 3" xfId="30048" xr:uid="{00000000-0005-0000-0000-000058750000}"/>
    <cellStyle name="Normal 14 2 2 4 2 2 4" xfId="30049" xr:uid="{00000000-0005-0000-0000-000059750000}"/>
    <cellStyle name="Normal 14 2 2 4 2 3" xfId="30050" xr:uid="{00000000-0005-0000-0000-00005A750000}"/>
    <cellStyle name="Normal 14 2 2 4 2 3 2" xfId="30051" xr:uid="{00000000-0005-0000-0000-00005B750000}"/>
    <cellStyle name="Normal 14 2 2 4 2 3 3" xfId="30052" xr:uid="{00000000-0005-0000-0000-00005C750000}"/>
    <cellStyle name="Normal 14 2 2 4 2 4" xfId="30053" xr:uid="{00000000-0005-0000-0000-00005D750000}"/>
    <cellStyle name="Normal 14 2 2 4 2 5" xfId="30054" xr:uid="{00000000-0005-0000-0000-00005E750000}"/>
    <cellStyle name="Normal 14 2 2 4 3" xfId="30055" xr:uid="{00000000-0005-0000-0000-00005F750000}"/>
    <cellStyle name="Normal 14 2 2 4 3 2" xfId="30056" xr:uid="{00000000-0005-0000-0000-000060750000}"/>
    <cellStyle name="Normal 14 2 2 4 3 3" xfId="30057" xr:uid="{00000000-0005-0000-0000-000061750000}"/>
    <cellStyle name="Normal 14 2 2 4 3 4" xfId="30058" xr:uid="{00000000-0005-0000-0000-000062750000}"/>
    <cellStyle name="Normal 14 2 2 4 4" xfId="30059" xr:uid="{00000000-0005-0000-0000-000063750000}"/>
    <cellStyle name="Normal 14 2 2 4 4 2" xfId="30060" xr:uid="{00000000-0005-0000-0000-000064750000}"/>
    <cellStyle name="Normal 14 2 2 4 4 3" xfId="30061" xr:uid="{00000000-0005-0000-0000-000065750000}"/>
    <cellStyle name="Normal 14 2 2 4 5" xfId="30062" xr:uid="{00000000-0005-0000-0000-000066750000}"/>
    <cellStyle name="Normal 14 2 2 4 6" xfId="30063" xr:uid="{00000000-0005-0000-0000-000067750000}"/>
    <cellStyle name="Normal 14 2 2 5" xfId="30064" xr:uid="{00000000-0005-0000-0000-000068750000}"/>
    <cellStyle name="Normal 14 2 2 5 2" xfId="30065" xr:uid="{00000000-0005-0000-0000-000069750000}"/>
    <cellStyle name="Normal 14 2 2 5 2 2" xfId="30066" xr:uid="{00000000-0005-0000-0000-00006A750000}"/>
    <cellStyle name="Normal 14 2 2 5 2 3" xfId="30067" xr:uid="{00000000-0005-0000-0000-00006B750000}"/>
    <cellStyle name="Normal 14 2 2 5 2 4" xfId="30068" xr:uid="{00000000-0005-0000-0000-00006C750000}"/>
    <cellStyle name="Normal 14 2 2 5 3" xfId="30069" xr:uid="{00000000-0005-0000-0000-00006D750000}"/>
    <cellStyle name="Normal 14 2 2 5 3 2" xfId="30070" xr:uid="{00000000-0005-0000-0000-00006E750000}"/>
    <cellStyle name="Normal 14 2 2 5 3 3" xfId="30071" xr:uid="{00000000-0005-0000-0000-00006F750000}"/>
    <cellStyle name="Normal 14 2 2 5 4" xfId="30072" xr:uid="{00000000-0005-0000-0000-000070750000}"/>
    <cellStyle name="Normal 14 2 2 5 5" xfId="30073" xr:uid="{00000000-0005-0000-0000-000071750000}"/>
    <cellStyle name="Normal 14 2 2 6" xfId="30074" xr:uid="{00000000-0005-0000-0000-000072750000}"/>
    <cellStyle name="Normal 14 2 2 7" xfId="30075" xr:uid="{00000000-0005-0000-0000-000073750000}"/>
    <cellStyle name="Normal 14 2 3" xfId="30076" xr:uid="{00000000-0005-0000-0000-000074750000}"/>
    <cellStyle name="Normal 14 2 3 2" xfId="30077" xr:uid="{00000000-0005-0000-0000-000075750000}"/>
    <cellStyle name="Normal 14 2 3 2 2" xfId="30078" xr:uid="{00000000-0005-0000-0000-000076750000}"/>
    <cellStyle name="Normal 14 2 3 2 2 2" xfId="30079" xr:uid="{00000000-0005-0000-0000-000077750000}"/>
    <cellStyle name="Normal 14 2 3 2 2 2 2" xfId="30080" xr:uid="{00000000-0005-0000-0000-000078750000}"/>
    <cellStyle name="Normal 14 2 3 2 2 2 3" xfId="30081" xr:uid="{00000000-0005-0000-0000-000079750000}"/>
    <cellStyle name="Normal 14 2 3 2 2 2 4" xfId="30082" xr:uid="{00000000-0005-0000-0000-00007A750000}"/>
    <cellStyle name="Normal 14 2 3 2 2 3" xfId="30083" xr:uid="{00000000-0005-0000-0000-00007B750000}"/>
    <cellStyle name="Normal 14 2 3 2 2 3 2" xfId="30084" xr:uid="{00000000-0005-0000-0000-00007C750000}"/>
    <cellStyle name="Normal 14 2 3 2 2 3 3" xfId="30085" xr:uid="{00000000-0005-0000-0000-00007D750000}"/>
    <cellStyle name="Normal 14 2 3 2 2 4" xfId="30086" xr:uid="{00000000-0005-0000-0000-00007E750000}"/>
    <cellStyle name="Normal 14 2 3 2 2 5" xfId="30087" xr:uid="{00000000-0005-0000-0000-00007F750000}"/>
    <cellStyle name="Normal 14 2 3 2 3" xfId="30088" xr:uid="{00000000-0005-0000-0000-000080750000}"/>
    <cellStyle name="Normal 14 2 3 2 3 2" xfId="30089" xr:uid="{00000000-0005-0000-0000-000081750000}"/>
    <cellStyle name="Normal 14 2 3 2 3 3" xfId="30090" xr:uid="{00000000-0005-0000-0000-000082750000}"/>
    <cellStyle name="Normal 14 2 3 2 3 4" xfId="30091" xr:uid="{00000000-0005-0000-0000-000083750000}"/>
    <cellStyle name="Normal 14 2 3 2 4" xfId="30092" xr:uid="{00000000-0005-0000-0000-000084750000}"/>
    <cellStyle name="Normal 14 2 3 2 4 2" xfId="30093" xr:uid="{00000000-0005-0000-0000-000085750000}"/>
    <cellStyle name="Normal 14 2 3 2 4 3" xfId="30094" xr:uid="{00000000-0005-0000-0000-000086750000}"/>
    <cellStyle name="Normal 14 2 3 2 5" xfId="30095" xr:uid="{00000000-0005-0000-0000-000087750000}"/>
    <cellStyle name="Normal 14 2 3 2 6" xfId="30096" xr:uid="{00000000-0005-0000-0000-000088750000}"/>
    <cellStyle name="Normal 14 2 3 3" xfId="30097" xr:uid="{00000000-0005-0000-0000-000089750000}"/>
    <cellStyle name="Normal 14 2 3 3 2" xfId="30098" xr:uid="{00000000-0005-0000-0000-00008A750000}"/>
    <cellStyle name="Normal 14 2 3 3 2 2" xfId="30099" xr:uid="{00000000-0005-0000-0000-00008B750000}"/>
    <cellStyle name="Normal 14 2 3 3 2 3" xfId="30100" xr:uid="{00000000-0005-0000-0000-00008C750000}"/>
    <cellStyle name="Normal 14 2 3 3 2 4" xfId="30101" xr:uid="{00000000-0005-0000-0000-00008D750000}"/>
    <cellStyle name="Normal 14 2 3 3 3" xfId="30102" xr:uid="{00000000-0005-0000-0000-00008E750000}"/>
    <cellStyle name="Normal 14 2 3 3 3 2" xfId="30103" xr:uid="{00000000-0005-0000-0000-00008F750000}"/>
    <cellStyle name="Normal 14 2 3 3 3 3" xfId="30104" xr:uid="{00000000-0005-0000-0000-000090750000}"/>
    <cellStyle name="Normal 14 2 3 3 4" xfId="30105" xr:uid="{00000000-0005-0000-0000-000091750000}"/>
    <cellStyle name="Normal 14 2 3 3 5" xfId="30106" xr:uid="{00000000-0005-0000-0000-000092750000}"/>
    <cellStyle name="Normal 14 2 3 4" xfId="30107" xr:uid="{00000000-0005-0000-0000-000093750000}"/>
    <cellStyle name="Normal 14 2 3 5" xfId="30108" xr:uid="{00000000-0005-0000-0000-000094750000}"/>
    <cellStyle name="Normal 14 2 4" xfId="30109" xr:uid="{00000000-0005-0000-0000-000095750000}"/>
    <cellStyle name="Normal 14 2 4 2" xfId="30110" xr:uid="{00000000-0005-0000-0000-000096750000}"/>
    <cellStyle name="Normal 14 2 4 2 2" xfId="30111" xr:uid="{00000000-0005-0000-0000-000097750000}"/>
    <cellStyle name="Normal 14 2 4 2 2 2" xfId="30112" xr:uid="{00000000-0005-0000-0000-000098750000}"/>
    <cellStyle name="Normal 14 2 4 2 2 2 2" xfId="30113" xr:uid="{00000000-0005-0000-0000-000099750000}"/>
    <cellStyle name="Normal 14 2 4 2 2 2 3" xfId="30114" xr:uid="{00000000-0005-0000-0000-00009A750000}"/>
    <cellStyle name="Normal 14 2 4 2 2 2 4" xfId="30115" xr:uid="{00000000-0005-0000-0000-00009B750000}"/>
    <cellStyle name="Normal 14 2 4 2 2 3" xfId="30116" xr:uid="{00000000-0005-0000-0000-00009C750000}"/>
    <cellStyle name="Normal 14 2 4 2 2 3 2" xfId="30117" xr:uid="{00000000-0005-0000-0000-00009D750000}"/>
    <cellStyle name="Normal 14 2 4 2 2 3 3" xfId="30118" xr:uid="{00000000-0005-0000-0000-00009E750000}"/>
    <cellStyle name="Normal 14 2 4 2 2 4" xfId="30119" xr:uid="{00000000-0005-0000-0000-00009F750000}"/>
    <cellStyle name="Normal 14 2 4 2 2 5" xfId="30120" xr:uid="{00000000-0005-0000-0000-0000A0750000}"/>
    <cellStyle name="Normal 14 2 4 2 3" xfId="30121" xr:uid="{00000000-0005-0000-0000-0000A1750000}"/>
    <cellStyle name="Normal 14 2 4 2 3 2" xfId="30122" xr:uid="{00000000-0005-0000-0000-0000A2750000}"/>
    <cellStyle name="Normal 14 2 4 2 3 3" xfId="30123" xr:uid="{00000000-0005-0000-0000-0000A3750000}"/>
    <cellStyle name="Normal 14 2 4 2 3 4" xfId="30124" xr:uid="{00000000-0005-0000-0000-0000A4750000}"/>
    <cellStyle name="Normal 14 2 4 2 4" xfId="30125" xr:uid="{00000000-0005-0000-0000-0000A5750000}"/>
    <cellStyle name="Normal 14 2 4 2 4 2" xfId="30126" xr:uid="{00000000-0005-0000-0000-0000A6750000}"/>
    <cellStyle name="Normal 14 2 4 2 4 3" xfId="30127" xr:uid="{00000000-0005-0000-0000-0000A7750000}"/>
    <cellStyle name="Normal 14 2 4 2 5" xfId="30128" xr:uid="{00000000-0005-0000-0000-0000A8750000}"/>
    <cellStyle name="Normal 14 2 4 2 6" xfId="30129" xr:uid="{00000000-0005-0000-0000-0000A9750000}"/>
    <cellStyle name="Normal 14 2 4 3" xfId="30130" xr:uid="{00000000-0005-0000-0000-0000AA750000}"/>
    <cellStyle name="Normal 14 2 4 3 2" xfId="30131" xr:uid="{00000000-0005-0000-0000-0000AB750000}"/>
    <cellStyle name="Normal 14 2 4 3 2 2" xfId="30132" xr:uid="{00000000-0005-0000-0000-0000AC750000}"/>
    <cellStyle name="Normal 14 2 4 3 2 3" xfId="30133" xr:uid="{00000000-0005-0000-0000-0000AD750000}"/>
    <cellStyle name="Normal 14 2 4 3 2 4" xfId="30134" xr:uid="{00000000-0005-0000-0000-0000AE750000}"/>
    <cellStyle name="Normal 14 2 4 3 3" xfId="30135" xr:uid="{00000000-0005-0000-0000-0000AF750000}"/>
    <cellStyle name="Normal 14 2 4 3 3 2" xfId="30136" xr:uid="{00000000-0005-0000-0000-0000B0750000}"/>
    <cellStyle name="Normal 14 2 4 3 3 3" xfId="30137" xr:uid="{00000000-0005-0000-0000-0000B1750000}"/>
    <cellStyle name="Normal 14 2 4 3 4" xfId="30138" xr:uid="{00000000-0005-0000-0000-0000B2750000}"/>
    <cellStyle name="Normal 14 2 4 3 5" xfId="30139" xr:uid="{00000000-0005-0000-0000-0000B3750000}"/>
    <cellStyle name="Normal 14 2 4 4" xfId="30140" xr:uid="{00000000-0005-0000-0000-0000B4750000}"/>
    <cellStyle name="Normal 14 2 4 4 2" xfId="30141" xr:uid="{00000000-0005-0000-0000-0000B5750000}"/>
    <cellStyle name="Normal 14 2 4 5" xfId="30142" xr:uid="{00000000-0005-0000-0000-0000B6750000}"/>
    <cellStyle name="Normal 14 2 4 6" xfId="30143" xr:uid="{00000000-0005-0000-0000-0000B7750000}"/>
    <cellStyle name="Normal 14 2 4 7" xfId="30144" xr:uid="{00000000-0005-0000-0000-0000B8750000}"/>
    <cellStyle name="Normal 14 2 5" xfId="30145" xr:uid="{00000000-0005-0000-0000-0000B9750000}"/>
    <cellStyle name="Normal 14 2 5 2" xfId="30146" xr:uid="{00000000-0005-0000-0000-0000BA750000}"/>
    <cellStyle name="Normal 14 2 5 2 2" xfId="30147" xr:uid="{00000000-0005-0000-0000-0000BB750000}"/>
    <cellStyle name="Normal 14 2 5 2 2 2" xfId="30148" xr:uid="{00000000-0005-0000-0000-0000BC750000}"/>
    <cellStyle name="Normal 14 2 5 2 2 3" xfId="30149" xr:uid="{00000000-0005-0000-0000-0000BD750000}"/>
    <cellStyle name="Normal 14 2 5 2 2 4" xfId="30150" xr:uid="{00000000-0005-0000-0000-0000BE750000}"/>
    <cellStyle name="Normal 14 2 5 2 3" xfId="30151" xr:uid="{00000000-0005-0000-0000-0000BF750000}"/>
    <cellStyle name="Normal 14 2 5 2 3 2" xfId="30152" xr:uid="{00000000-0005-0000-0000-0000C0750000}"/>
    <cellStyle name="Normal 14 2 5 2 3 3" xfId="30153" xr:uid="{00000000-0005-0000-0000-0000C1750000}"/>
    <cellStyle name="Normal 14 2 5 2 4" xfId="30154" xr:uid="{00000000-0005-0000-0000-0000C2750000}"/>
    <cellStyle name="Normal 14 2 5 2 5" xfId="30155" xr:uid="{00000000-0005-0000-0000-0000C3750000}"/>
    <cellStyle name="Normal 14 2 5 3" xfId="30156" xr:uid="{00000000-0005-0000-0000-0000C4750000}"/>
    <cellStyle name="Normal 14 2 5 3 2" xfId="30157" xr:uid="{00000000-0005-0000-0000-0000C5750000}"/>
    <cellStyle name="Normal 14 2 5 3 2 2" xfId="30158" xr:uid="{00000000-0005-0000-0000-0000C6750000}"/>
    <cellStyle name="Normal 14 2 5 3 3" xfId="30159" xr:uid="{00000000-0005-0000-0000-0000C7750000}"/>
    <cellStyle name="Normal 14 2 5 3 3 2" xfId="30160" xr:uid="{00000000-0005-0000-0000-0000C8750000}"/>
    <cellStyle name="Normal 14 2 5 3 3 3" xfId="30161" xr:uid="{00000000-0005-0000-0000-0000C9750000}"/>
    <cellStyle name="Normal 14 2 5 3 3 4" xfId="30162" xr:uid="{00000000-0005-0000-0000-0000CA750000}"/>
    <cellStyle name="Normal 14 2 5 3 4" xfId="30163" xr:uid="{00000000-0005-0000-0000-0000CB750000}"/>
    <cellStyle name="Normal 14 2 5 4" xfId="30164" xr:uid="{00000000-0005-0000-0000-0000CC750000}"/>
    <cellStyle name="Normal 14 2 5 4 2" xfId="30165" xr:uid="{00000000-0005-0000-0000-0000CD750000}"/>
    <cellStyle name="Normal 14 2 5 4 3" xfId="30166" xr:uid="{00000000-0005-0000-0000-0000CE750000}"/>
    <cellStyle name="Normal 14 2 5 5" xfId="30167" xr:uid="{00000000-0005-0000-0000-0000CF750000}"/>
    <cellStyle name="Normal 14 2 5 6" xfId="30168" xr:uid="{00000000-0005-0000-0000-0000D0750000}"/>
    <cellStyle name="Normal 14 2 6" xfId="30169" xr:uid="{00000000-0005-0000-0000-0000D1750000}"/>
    <cellStyle name="Normal 14 2 6 2" xfId="30170" xr:uid="{00000000-0005-0000-0000-0000D2750000}"/>
    <cellStyle name="Normal 14 2 6 2 2" xfId="30171" xr:uid="{00000000-0005-0000-0000-0000D3750000}"/>
    <cellStyle name="Normal 14 2 6 2 3" xfId="30172" xr:uid="{00000000-0005-0000-0000-0000D4750000}"/>
    <cellStyle name="Normal 14 2 6 2 4" xfId="30173" xr:uid="{00000000-0005-0000-0000-0000D5750000}"/>
    <cellStyle name="Normal 14 2 6 3" xfId="30174" xr:uid="{00000000-0005-0000-0000-0000D6750000}"/>
    <cellStyle name="Normal 14 2 6 3 2" xfId="30175" xr:uid="{00000000-0005-0000-0000-0000D7750000}"/>
    <cellStyle name="Normal 14 2 6 3 3" xfId="30176" xr:uid="{00000000-0005-0000-0000-0000D8750000}"/>
    <cellStyle name="Normal 14 2 6 4" xfId="30177" xr:uid="{00000000-0005-0000-0000-0000D9750000}"/>
    <cellStyle name="Normal 14 2 6 5" xfId="30178" xr:uid="{00000000-0005-0000-0000-0000DA750000}"/>
    <cellStyle name="Normal 14 2 7" xfId="30179" xr:uid="{00000000-0005-0000-0000-0000DB750000}"/>
    <cellStyle name="Normal 14 2 7 2" xfId="30180" xr:uid="{00000000-0005-0000-0000-0000DC750000}"/>
    <cellStyle name="Normal 14 2 8" xfId="30181" xr:uid="{00000000-0005-0000-0000-0000DD750000}"/>
    <cellStyle name="Normal 14 2 9" xfId="30182" xr:uid="{00000000-0005-0000-0000-0000DE750000}"/>
    <cellStyle name="Normal 14 2_BS Summary" xfId="30183" xr:uid="{00000000-0005-0000-0000-0000DF750000}"/>
    <cellStyle name="Normal 14 3" xfId="30184" xr:uid="{00000000-0005-0000-0000-0000E0750000}"/>
    <cellStyle name="Normal 14 3 2" xfId="30185" xr:uid="{00000000-0005-0000-0000-0000E1750000}"/>
    <cellStyle name="Normal 14 3 2 2" xfId="30186" xr:uid="{00000000-0005-0000-0000-0000E2750000}"/>
    <cellStyle name="Normal 14 3 2 2 2" xfId="30187" xr:uid="{00000000-0005-0000-0000-0000E3750000}"/>
    <cellStyle name="Normal 14 3 2 2 2 2" xfId="30188" xr:uid="{00000000-0005-0000-0000-0000E4750000}"/>
    <cellStyle name="Normal 14 3 2 2 2 2 2" xfId="30189" xr:uid="{00000000-0005-0000-0000-0000E5750000}"/>
    <cellStyle name="Normal 14 3 2 2 2 2 3" xfId="30190" xr:uid="{00000000-0005-0000-0000-0000E6750000}"/>
    <cellStyle name="Normal 14 3 2 2 2 2 4" xfId="30191" xr:uid="{00000000-0005-0000-0000-0000E7750000}"/>
    <cellStyle name="Normal 14 3 2 2 2 3" xfId="30192" xr:uid="{00000000-0005-0000-0000-0000E8750000}"/>
    <cellStyle name="Normal 14 3 2 2 2 3 2" xfId="30193" xr:uid="{00000000-0005-0000-0000-0000E9750000}"/>
    <cellStyle name="Normal 14 3 2 2 2 3 3" xfId="30194" xr:uid="{00000000-0005-0000-0000-0000EA750000}"/>
    <cellStyle name="Normal 14 3 2 2 2 4" xfId="30195" xr:uid="{00000000-0005-0000-0000-0000EB750000}"/>
    <cellStyle name="Normal 14 3 2 2 2 5" xfId="30196" xr:uid="{00000000-0005-0000-0000-0000EC750000}"/>
    <cellStyle name="Normal 14 3 2 2 3" xfId="30197" xr:uid="{00000000-0005-0000-0000-0000ED750000}"/>
    <cellStyle name="Normal 14 3 2 2 3 2" xfId="30198" xr:uid="{00000000-0005-0000-0000-0000EE750000}"/>
    <cellStyle name="Normal 14 3 2 2 3 3" xfId="30199" xr:uid="{00000000-0005-0000-0000-0000EF750000}"/>
    <cellStyle name="Normal 14 3 2 2 3 4" xfId="30200" xr:uid="{00000000-0005-0000-0000-0000F0750000}"/>
    <cellStyle name="Normal 14 3 2 2 4" xfId="30201" xr:uid="{00000000-0005-0000-0000-0000F1750000}"/>
    <cellStyle name="Normal 14 3 2 2 4 2" xfId="30202" xr:uid="{00000000-0005-0000-0000-0000F2750000}"/>
    <cellStyle name="Normal 14 3 2 2 4 3" xfId="30203" xr:uid="{00000000-0005-0000-0000-0000F3750000}"/>
    <cellStyle name="Normal 14 3 2 2 5" xfId="30204" xr:uid="{00000000-0005-0000-0000-0000F4750000}"/>
    <cellStyle name="Normal 14 3 2 2 6" xfId="30205" xr:uid="{00000000-0005-0000-0000-0000F5750000}"/>
    <cellStyle name="Normal 14 3 2 3" xfId="30206" xr:uid="{00000000-0005-0000-0000-0000F6750000}"/>
    <cellStyle name="Normal 14 3 2 3 2" xfId="30207" xr:uid="{00000000-0005-0000-0000-0000F7750000}"/>
    <cellStyle name="Normal 14 3 2 3 2 2" xfId="30208" xr:uid="{00000000-0005-0000-0000-0000F8750000}"/>
    <cellStyle name="Normal 14 3 2 3 2 3" xfId="30209" xr:uid="{00000000-0005-0000-0000-0000F9750000}"/>
    <cellStyle name="Normal 14 3 2 3 2 4" xfId="30210" xr:uid="{00000000-0005-0000-0000-0000FA750000}"/>
    <cellStyle name="Normal 14 3 2 3 3" xfId="30211" xr:uid="{00000000-0005-0000-0000-0000FB750000}"/>
    <cellStyle name="Normal 14 3 2 3 3 2" xfId="30212" xr:uid="{00000000-0005-0000-0000-0000FC750000}"/>
    <cellStyle name="Normal 14 3 2 3 3 3" xfId="30213" xr:uid="{00000000-0005-0000-0000-0000FD750000}"/>
    <cellStyle name="Normal 14 3 2 3 4" xfId="30214" xr:uid="{00000000-0005-0000-0000-0000FE750000}"/>
    <cellStyle name="Normal 14 3 2 3 5" xfId="30215" xr:uid="{00000000-0005-0000-0000-0000FF750000}"/>
    <cellStyle name="Normal 14 3 2 4" xfId="30216" xr:uid="{00000000-0005-0000-0000-000000760000}"/>
    <cellStyle name="Normal 14 3 2 5" xfId="30217" xr:uid="{00000000-0005-0000-0000-000001760000}"/>
    <cellStyle name="Normal 14 3 3" xfId="30218" xr:uid="{00000000-0005-0000-0000-000002760000}"/>
    <cellStyle name="Normal 14 3 3 2" xfId="30219" xr:uid="{00000000-0005-0000-0000-000003760000}"/>
    <cellStyle name="Normal 14 3 3 2 2" xfId="30220" xr:uid="{00000000-0005-0000-0000-000004760000}"/>
    <cellStyle name="Normal 14 3 3 2 2 2" xfId="30221" xr:uid="{00000000-0005-0000-0000-000005760000}"/>
    <cellStyle name="Normal 14 3 3 2 2 2 2" xfId="30222" xr:uid="{00000000-0005-0000-0000-000006760000}"/>
    <cellStyle name="Normal 14 3 3 2 2 2 3" xfId="30223" xr:uid="{00000000-0005-0000-0000-000007760000}"/>
    <cellStyle name="Normal 14 3 3 2 2 2 4" xfId="30224" xr:uid="{00000000-0005-0000-0000-000008760000}"/>
    <cellStyle name="Normal 14 3 3 2 2 3" xfId="30225" xr:uid="{00000000-0005-0000-0000-000009760000}"/>
    <cellStyle name="Normal 14 3 3 2 2 3 2" xfId="30226" xr:uid="{00000000-0005-0000-0000-00000A760000}"/>
    <cellStyle name="Normal 14 3 3 2 2 3 3" xfId="30227" xr:uid="{00000000-0005-0000-0000-00000B760000}"/>
    <cellStyle name="Normal 14 3 3 2 2 4" xfId="30228" xr:uid="{00000000-0005-0000-0000-00000C760000}"/>
    <cellStyle name="Normal 14 3 3 2 2 5" xfId="30229" xr:uid="{00000000-0005-0000-0000-00000D760000}"/>
    <cellStyle name="Normal 14 3 3 2 3" xfId="30230" xr:uid="{00000000-0005-0000-0000-00000E760000}"/>
    <cellStyle name="Normal 14 3 3 2 3 2" xfId="30231" xr:uid="{00000000-0005-0000-0000-00000F760000}"/>
    <cellStyle name="Normal 14 3 3 2 3 3" xfId="30232" xr:uid="{00000000-0005-0000-0000-000010760000}"/>
    <cellStyle name="Normal 14 3 3 2 3 4" xfId="30233" xr:uid="{00000000-0005-0000-0000-000011760000}"/>
    <cellStyle name="Normal 14 3 3 2 4" xfId="30234" xr:uid="{00000000-0005-0000-0000-000012760000}"/>
    <cellStyle name="Normal 14 3 3 2 4 2" xfId="30235" xr:uid="{00000000-0005-0000-0000-000013760000}"/>
    <cellStyle name="Normal 14 3 3 2 4 3" xfId="30236" xr:uid="{00000000-0005-0000-0000-000014760000}"/>
    <cellStyle name="Normal 14 3 3 2 5" xfId="30237" xr:uid="{00000000-0005-0000-0000-000015760000}"/>
    <cellStyle name="Normal 14 3 3 2 6" xfId="30238" xr:uid="{00000000-0005-0000-0000-000016760000}"/>
    <cellStyle name="Normal 14 3 3 3" xfId="30239" xr:uid="{00000000-0005-0000-0000-000017760000}"/>
    <cellStyle name="Normal 14 3 3 3 2" xfId="30240" xr:uid="{00000000-0005-0000-0000-000018760000}"/>
    <cellStyle name="Normal 14 3 3 3 2 2" xfId="30241" xr:uid="{00000000-0005-0000-0000-000019760000}"/>
    <cellStyle name="Normal 14 3 3 3 2 3" xfId="30242" xr:uid="{00000000-0005-0000-0000-00001A760000}"/>
    <cellStyle name="Normal 14 3 3 3 2 4" xfId="30243" xr:uid="{00000000-0005-0000-0000-00001B760000}"/>
    <cellStyle name="Normal 14 3 3 3 3" xfId="30244" xr:uid="{00000000-0005-0000-0000-00001C760000}"/>
    <cellStyle name="Normal 14 3 3 3 3 2" xfId="30245" xr:uid="{00000000-0005-0000-0000-00001D760000}"/>
    <cellStyle name="Normal 14 3 3 3 3 3" xfId="30246" xr:uid="{00000000-0005-0000-0000-00001E760000}"/>
    <cellStyle name="Normal 14 3 3 3 4" xfId="30247" xr:uid="{00000000-0005-0000-0000-00001F760000}"/>
    <cellStyle name="Normal 14 3 3 3 5" xfId="30248" xr:uid="{00000000-0005-0000-0000-000020760000}"/>
    <cellStyle name="Normal 14 3 3 4" xfId="30249" xr:uid="{00000000-0005-0000-0000-000021760000}"/>
    <cellStyle name="Normal 14 3 3 4 2" xfId="30250" xr:uid="{00000000-0005-0000-0000-000022760000}"/>
    <cellStyle name="Normal 14 3 3 5" xfId="30251" xr:uid="{00000000-0005-0000-0000-000023760000}"/>
    <cellStyle name="Normal 14 3 4" xfId="30252" xr:uid="{00000000-0005-0000-0000-000024760000}"/>
    <cellStyle name="Normal 14 3 4 2" xfId="30253" xr:uid="{00000000-0005-0000-0000-000025760000}"/>
    <cellStyle name="Normal 14 3 4 2 2" xfId="30254" xr:uid="{00000000-0005-0000-0000-000026760000}"/>
    <cellStyle name="Normal 14 3 4 2 2 2" xfId="30255" xr:uid="{00000000-0005-0000-0000-000027760000}"/>
    <cellStyle name="Normal 14 3 4 2 2 3" xfId="30256" xr:uid="{00000000-0005-0000-0000-000028760000}"/>
    <cellStyle name="Normal 14 3 4 2 2 4" xfId="30257" xr:uid="{00000000-0005-0000-0000-000029760000}"/>
    <cellStyle name="Normal 14 3 4 2 3" xfId="30258" xr:uid="{00000000-0005-0000-0000-00002A760000}"/>
    <cellStyle name="Normal 14 3 4 2 3 2" xfId="30259" xr:uid="{00000000-0005-0000-0000-00002B760000}"/>
    <cellStyle name="Normal 14 3 4 2 3 3" xfId="30260" xr:uid="{00000000-0005-0000-0000-00002C760000}"/>
    <cellStyle name="Normal 14 3 4 2 4" xfId="30261" xr:uid="{00000000-0005-0000-0000-00002D760000}"/>
    <cellStyle name="Normal 14 3 4 2 5" xfId="30262" xr:uid="{00000000-0005-0000-0000-00002E760000}"/>
    <cellStyle name="Normal 14 3 4 3" xfId="30263" xr:uid="{00000000-0005-0000-0000-00002F760000}"/>
    <cellStyle name="Normal 14 3 5" xfId="30264" xr:uid="{00000000-0005-0000-0000-000030760000}"/>
    <cellStyle name="Normal 14 3 5 2" xfId="30265" xr:uid="{00000000-0005-0000-0000-000031760000}"/>
    <cellStyle name="Normal 14 3 5 2 2" xfId="30266" xr:uid="{00000000-0005-0000-0000-000032760000}"/>
    <cellStyle name="Normal 14 3 5 2 3" xfId="30267" xr:uid="{00000000-0005-0000-0000-000033760000}"/>
    <cellStyle name="Normal 14 3 5 2 4" xfId="30268" xr:uid="{00000000-0005-0000-0000-000034760000}"/>
    <cellStyle name="Normal 14 3 5 3" xfId="30269" xr:uid="{00000000-0005-0000-0000-000035760000}"/>
    <cellStyle name="Normal 14 3 5 3 2" xfId="30270" xr:uid="{00000000-0005-0000-0000-000036760000}"/>
    <cellStyle name="Normal 14 3 5 3 3" xfId="30271" xr:uid="{00000000-0005-0000-0000-000037760000}"/>
    <cellStyle name="Normal 14 3 5 4" xfId="30272" xr:uid="{00000000-0005-0000-0000-000038760000}"/>
    <cellStyle name="Normal 14 3 5 5" xfId="30273" xr:uid="{00000000-0005-0000-0000-000039760000}"/>
    <cellStyle name="Normal 14 3 6" xfId="30274" xr:uid="{00000000-0005-0000-0000-00003A760000}"/>
    <cellStyle name="Normal 14 3 6 2" xfId="30275" xr:uid="{00000000-0005-0000-0000-00003B760000}"/>
    <cellStyle name="Normal 14 3 7" xfId="30276" xr:uid="{00000000-0005-0000-0000-00003C760000}"/>
    <cellStyle name="Normal 14 3 8" xfId="30277" xr:uid="{00000000-0005-0000-0000-00003D760000}"/>
    <cellStyle name="Normal 14 3 9" xfId="30278" xr:uid="{00000000-0005-0000-0000-00003E760000}"/>
    <cellStyle name="Normal 14 4" xfId="30279" xr:uid="{00000000-0005-0000-0000-00003F760000}"/>
    <cellStyle name="Normal 14 4 2" xfId="30280" xr:uid="{00000000-0005-0000-0000-000040760000}"/>
    <cellStyle name="Normal 14 4 2 2" xfId="30281" xr:uid="{00000000-0005-0000-0000-000041760000}"/>
    <cellStyle name="Normal 14 4 2 2 2" xfId="30282" xr:uid="{00000000-0005-0000-0000-000042760000}"/>
    <cellStyle name="Normal 14 4 2 2 2 2" xfId="30283" xr:uid="{00000000-0005-0000-0000-000043760000}"/>
    <cellStyle name="Normal 14 4 2 2 2 3" xfId="30284" xr:uid="{00000000-0005-0000-0000-000044760000}"/>
    <cellStyle name="Normal 14 4 2 2 2 4" xfId="30285" xr:uid="{00000000-0005-0000-0000-000045760000}"/>
    <cellStyle name="Normal 14 4 2 2 3" xfId="30286" xr:uid="{00000000-0005-0000-0000-000046760000}"/>
    <cellStyle name="Normal 14 4 2 2 4" xfId="30287" xr:uid="{00000000-0005-0000-0000-000047760000}"/>
    <cellStyle name="Normal 14 4 2 2 5" xfId="30288" xr:uid="{00000000-0005-0000-0000-000048760000}"/>
    <cellStyle name="Normal 14 4 2 3" xfId="30289" xr:uid="{00000000-0005-0000-0000-000049760000}"/>
    <cellStyle name="Normal 14 4 2 4" xfId="30290" xr:uid="{00000000-0005-0000-0000-00004A760000}"/>
    <cellStyle name="Normal 14 4 3" xfId="30291" xr:uid="{00000000-0005-0000-0000-00004B760000}"/>
    <cellStyle name="Normal 14 4 3 2" xfId="30292" xr:uid="{00000000-0005-0000-0000-00004C760000}"/>
    <cellStyle name="Normal 14 4 3 2 2" xfId="30293" xr:uid="{00000000-0005-0000-0000-00004D760000}"/>
    <cellStyle name="Normal 14 4 3 2 3" xfId="30294" xr:uid="{00000000-0005-0000-0000-00004E760000}"/>
    <cellStyle name="Normal 14 4 3 2 4" xfId="30295" xr:uid="{00000000-0005-0000-0000-00004F760000}"/>
    <cellStyle name="Normal 14 4 3 3" xfId="30296" xr:uid="{00000000-0005-0000-0000-000050760000}"/>
    <cellStyle name="Normal 14 4 3 3 2" xfId="30297" xr:uid="{00000000-0005-0000-0000-000051760000}"/>
    <cellStyle name="Normal 14 4 3 3 3" xfId="30298" xr:uid="{00000000-0005-0000-0000-000052760000}"/>
    <cellStyle name="Normal 14 4 3 4" xfId="30299" xr:uid="{00000000-0005-0000-0000-000053760000}"/>
    <cellStyle name="Normal 14 4 3 5" xfId="30300" xr:uid="{00000000-0005-0000-0000-000054760000}"/>
    <cellStyle name="Normal 14 4 4" xfId="30301" xr:uid="{00000000-0005-0000-0000-000055760000}"/>
    <cellStyle name="Normal 14 4 5" xfId="30302" xr:uid="{00000000-0005-0000-0000-000056760000}"/>
    <cellStyle name="Normal 14 5" xfId="30303" xr:uid="{00000000-0005-0000-0000-000057760000}"/>
    <cellStyle name="Normal 14 5 2" xfId="30304" xr:uid="{00000000-0005-0000-0000-000058760000}"/>
    <cellStyle name="Normal 14 5 2 2" xfId="30305" xr:uid="{00000000-0005-0000-0000-000059760000}"/>
    <cellStyle name="Normal 14 5 2 2 2" xfId="30306" xr:uid="{00000000-0005-0000-0000-00005A760000}"/>
    <cellStyle name="Normal 14 5 2 2 2 2" xfId="30307" xr:uid="{00000000-0005-0000-0000-00005B760000}"/>
    <cellStyle name="Normal 14 5 2 2 2 3" xfId="30308" xr:uid="{00000000-0005-0000-0000-00005C760000}"/>
    <cellStyle name="Normal 14 5 2 2 2 4" xfId="30309" xr:uid="{00000000-0005-0000-0000-00005D760000}"/>
    <cellStyle name="Normal 14 5 2 2 3" xfId="30310" xr:uid="{00000000-0005-0000-0000-00005E760000}"/>
    <cellStyle name="Normal 14 5 2 2 3 2" xfId="30311" xr:uid="{00000000-0005-0000-0000-00005F760000}"/>
    <cellStyle name="Normal 14 5 2 2 3 3" xfId="30312" xr:uid="{00000000-0005-0000-0000-000060760000}"/>
    <cellStyle name="Normal 14 5 2 2 4" xfId="30313" xr:uid="{00000000-0005-0000-0000-000061760000}"/>
    <cellStyle name="Normal 14 5 2 2 5" xfId="30314" xr:uid="{00000000-0005-0000-0000-000062760000}"/>
    <cellStyle name="Normal 14 5 2 3" xfId="30315" xr:uid="{00000000-0005-0000-0000-000063760000}"/>
    <cellStyle name="Normal 14 5 2 3 2" xfId="30316" xr:uid="{00000000-0005-0000-0000-000064760000}"/>
    <cellStyle name="Normal 14 5 2 3 3" xfId="30317" xr:uid="{00000000-0005-0000-0000-000065760000}"/>
    <cellStyle name="Normal 14 5 2 3 4" xfId="30318" xr:uid="{00000000-0005-0000-0000-000066760000}"/>
    <cellStyle name="Normal 14 5 2 4" xfId="30319" xr:uid="{00000000-0005-0000-0000-000067760000}"/>
    <cellStyle name="Normal 14 5 2 4 2" xfId="30320" xr:uid="{00000000-0005-0000-0000-000068760000}"/>
    <cellStyle name="Normal 14 5 2 4 3" xfId="30321" xr:uid="{00000000-0005-0000-0000-000069760000}"/>
    <cellStyle name="Normal 14 5 2 5" xfId="30322" xr:uid="{00000000-0005-0000-0000-00006A760000}"/>
    <cellStyle name="Normal 14 5 2 6" xfId="30323" xr:uid="{00000000-0005-0000-0000-00006B760000}"/>
    <cellStyle name="Normal 14 5 3" xfId="30324" xr:uid="{00000000-0005-0000-0000-00006C760000}"/>
    <cellStyle name="Normal 14 5 3 2" xfId="30325" xr:uid="{00000000-0005-0000-0000-00006D760000}"/>
    <cellStyle name="Normal 14 5 3 2 2" xfId="30326" xr:uid="{00000000-0005-0000-0000-00006E760000}"/>
    <cellStyle name="Normal 14 5 3 2 3" xfId="30327" xr:uid="{00000000-0005-0000-0000-00006F760000}"/>
    <cellStyle name="Normal 14 5 3 2 4" xfId="30328" xr:uid="{00000000-0005-0000-0000-000070760000}"/>
    <cellStyle name="Normal 14 5 3 3" xfId="30329" xr:uid="{00000000-0005-0000-0000-000071760000}"/>
    <cellStyle name="Normal 14 5 3 3 2" xfId="30330" xr:uid="{00000000-0005-0000-0000-000072760000}"/>
    <cellStyle name="Normal 14 5 3 3 3" xfId="30331" xr:uid="{00000000-0005-0000-0000-000073760000}"/>
    <cellStyle name="Normal 14 5 3 4" xfId="30332" xr:uid="{00000000-0005-0000-0000-000074760000}"/>
    <cellStyle name="Normal 14 5 3 5" xfId="30333" xr:uid="{00000000-0005-0000-0000-000075760000}"/>
    <cellStyle name="Normal 14 5 4" xfId="30334" xr:uid="{00000000-0005-0000-0000-000076760000}"/>
    <cellStyle name="Normal 14 5 5" xfId="30335" xr:uid="{00000000-0005-0000-0000-000077760000}"/>
    <cellStyle name="Normal 14 6" xfId="30336" xr:uid="{00000000-0005-0000-0000-000078760000}"/>
    <cellStyle name="Normal 14 6 2" xfId="30337" xr:uid="{00000000-0005-0000-0000-000079760000}"/>
    <cellStyle name="Normal 14 6 2 2" xfId="30338" xr:uid="{00000000-0005-0000-0000-00007A760000}"/>
    <cellStyle name="Normal 14 6 2 2 2" xfId="30339" xr:uid="{00000000-0005-0000-0000-00007B760000}"/>
    <cellStyle name="Normal 14 6 2 2 3" xfId="30340" xr:uid="{00000000-0005-0000-0000-00007C760000}"/>
    <cellStyle name="Normal 14 6 2 2 4" xfId="30341" xr:uid="{00000000-0005-0000-0000-00007D760000}"/>
    <cellStyle name="Normal 14 6 2 3" xfId="30342" xr:uid="{00000000-0005-0000-0000-00007E760000}"/>
    <cellStyle name="Normal 14 6 2 3 2" xfId="30343" xr:uid="{00000000-0005-0000-0000-00007F760000}"/>
    <cellStyle name="Normal 14 6 2 3 3" xfId="30344" xr:uid="{00000000-0005-0000-0000-000080760000}"/>
    <cellStyle name="Normal 14 6 2 4" xfId="30345" xr:uid="{00000000-0005-0000-0000-000081760000}"/>
    <cellStyle name="Normal 14 6 2 5" xfId="30346" xr:uid="{00000000-0005-0000-0000-000082760000}"/>
    <cellStyle name="Normal 14 6 3" xfId="30347" xr:uid="{00000000-0005-0000-0000-000083760000}"/>
    <cellStyle name="Normal 14 6 3 2" xfId="30348" xr:uid="{00000000-0005-0000-0000-000084760000}"/>
    <cellStyle name="Normal 14 6 3 3" xfId="30349" xr:uid="{00000000-0005-0000-0000-000085760000}"/>
    <cellStyle name="Normal 14 6 3 4" xfId="30350" xr:uid="{00000000-0005-0000-0000-000086760000}"/>
    <cellStyle name="Normal 14 6 4" xfId="30351" xr:uid="{00000000-0005-0000-0000-000087760000}"/>
    <cellStyle name="Normal 14 6 4 2" xfId="30352" xr:uid="{00000000-0005-0000-0000-000088760000}"/>
    <cellStyle name="Normal 14 6 4 3" xfId="30353" xr:uid="{00000000-0005-0000-0000-000089760000}"/>
    <cellStyle name="Normal 14 6 5" xfId="30354" xr:uid="{00000000-0005-0000-0000-00008A760000}"/>
    <cellStyle name="Normal 14 6 6" xfId="30355" xr:uid="{00000000-0005-0000-0000-00008B760000}"/>
    <cellStyle name="Normal 14 7" xfId="30356" xr:uid="{00000000-0005-0000-0000-00008C760000}"/>
    <cellStyle name="Normal 14 7 2" xfId="30357" xr:uid="{00000000-0005-0000-0000-00008D760000}"/>
    <cellStyle name="Normal 14 7 2 2" xfId="30358" xr:uid="{00000000-0005-0000-0000-00008E760000}"/>
    <cellStyle name="Normal 14 7 2 3" xfId="30359" xr:uid="{00000000-0005-0000-0000-00008F760000}"/>
    <cellStyle name="Normal 14 7 2 4" xfId="30360" xr:uid="{00000000-0005-0000-0000-000090760000}"/>
    <cellStyle name="Normal 14 7 3" xfId="30361" xr:uid="{00000000-0005-0000-0000-000091760000}"/>
    <cellStyle name="Normal 14 7 3 2" xfId="30362" xr:uid="{00000000-0005-0000-0000-000092760000}"/>
    <cellStyle name="Normal 14 7 3 3" xfId="30363" xr:uid="{00000000-0005-0000-0000-000093760000}"/>
    <cellStyle name="Normal 14 7 4" xfId="30364" xr:uid="{00000000-0005-0000-0000-000094760000}"/>
    <cellStyle name="Normal 14 7 5" xfId="30365" xr:uid="{00000000-0005-0000-0000-000095760000}"/>
    <cellStyle name="Normal 14 8" xfId="30366" xr:uid="{00000000-0005-0000-0000-000096760000}"/>
    <cellStyle name="Normal 14 8 2" xfId="30367" xr:uid="{00000000-0005-0000-0000-000097760000}"/>
    <cellStyle name="Normal 14 9" xfId="30368" xr:uid="{00000000-0005-0000-0000-000098760000}"/>
    <cellStyle name="Normal 14_AFS template" xfId="30369" xr:uid="{00000000-0005-0000-0000-000099760000}"/>
    <cellStyle name="Normal 15" xfId="49" xr:uid="{00000000-0005-0000-0000-00009A760000}"/>
    <cellStyle name="Normal 15 10" xfId="30370" xr:uid="{00000000-0005-0000-0000-00009B760000}"/>
    <cellStyle name="Normal 15 10 2" xfId="30371" xr:uid="{00000000-0005-0000-0000-00009C760000}"/>
    <cellStyle name="Normal 15 10 2 2" xfId="30372" xr:uid="{00000000-0005-0000-0000-00009D760000}"/>
    <cellStyle name="Normal 15 10 2 2 2" xfId="30373" xr:uid="{00000000-0005-0000-0000-00009E760000}"/>
    <cellStyle name="Normal 15 10 2 2 2 2" xfId="30374" xr:uid="{00000000-0005-0000-0000-00009F760000}"/>
    <cellStyle name="Normal 15 10 2 2 3" xfId="30375" xr:uid="{00000000-0005-0000-0000-0000A0760000}"/>
    <cellStyle name="Normal 15 10 2 3" xfId="30376" xr:uid="{00000000-0005-0000-0000-0000A1760000}"/>
    <cellStyle name="Normal 15 10 2 3 2" xfId="30377" xr:uid="{00000000-0005-0000-0000-0000A2760000}"/>
    <cellStyle name="Normal 15 10 2 3 2 2" xfId="30378" xr:uid="{00000000-0005-0000-0000-0000A3760000}"/>
    <cellStyle name="Normal 15 10 2 3 3" xfId="30379" xr:uid="{00000000-0005-0000-0000-0000A4760000}"/>
    <cellStyle name="Normal 15 10 2 4" xfId="30380" xr:uid="{00000000-0005-0000-0000-0000A5760000}"/>
    <cellStyle name="Normal 15 10 2 4 2" xfId="30381" xr:uid="{00000000-0005-0000-0000-0000A6760000}"/>
    <cellStyle name="Normal 15 10 2 5" xfId="30382" xr:uid="{00000000-0005-0000-0000-0000A7760000}"/>
    <cellStyle name="Normal 15 10 3" xfId="30383" xr:uid="{00000000-0005-0000-0000-0000A8760000}"/>
    <cellStyle name="Normal 15 10 3 2" xfId="30384" xr:uid="{00000000-0005-0000-0000-0000A9760000}"/>
    <cellStyle name="Normal 15 10 3 2 2" xfId="30385" xr:uid="{00000000-0005-0000-0000-0000AA760000}"/>
    <cellStyle name="Normal 15 10 3 3" xfId="30386" xr:uid="{00000000-0005-0000-0000-0000AB760000}"/>
    <cellStyle name="Normal 15 10 4" xfId="30387" xr:uid="{00000000-0005-0000-0000-0000AC760000}"/>
    <cellStyle name="Normal 15 10 4 2" xfId="30388" xr:uid="{00000000-0005-0000-0000-0000AD760000}"/>
    <cellStyle name="Normal 15 10 4 2 2" xfId="30389" xr:uid="{00000000-0005-0000-0000-0000AE760000}"/>
    <cellStyle name="Normal 15 10 4 3" xfId="30390" xr:uid="{00000000-0005-0000-0000-0000AF760000}"/>
    <cellStyle name="Normal 15 10 5" xfId="30391" xr:uid="{00000000-0005-0000-0000-0000B0760000}"/>
    <cellStyle name="Normal 15 10 5 2" xfId="30392" xr:uid="{00000000-0005-0000-0000-0000B1760000}"/>
    <cellStyle name="Normal 15 10 6" xfId="30393" xr:uid="{00000000-0005-0000-0000-0000B2760000}"/>
    <cellStyle name="Normal 15 11" xfId="30394" xr:uid="{00000000-0005-0000-0000-0000B3760000}"/>
    <cellStyle name="Normal 15 11 2" xfId="30395" xr:uid="{00000000-0005-0000-0000-0000B4760000}"/>
    <cellStyle name="Normal 15 12" xfId="30396" xr:uid="{00000000-0005-0000-0000-0000B5760000}"/>
    <cellStyle name="Normal 15 12 2" xfId="30397" xr:uid="{00000000-0005-0000-0000-0000B6760000}"/>
    <cellStyle name="Normal 15 12 2 2" xfId="30398" xr:uid="{00000000-0005-0000-0000-0000B7760000}"/>
    <cellStyle name="Normal 15 12 2 2 2" xfId="30399" xr:uid="{00000000-0005-0000-0000-0000B8760000}"/>
    <cellStyle name="Normal 15 12 2 3" xfId="30400" xr:uid="{00000000-0005-0000-0000-0000B9760000}"/>
    <cellStyle name="Normal 15 12 3" xfId="30401" xr:uid="{00000000-0005-0000-0000-0000BA760000}"/>
    <cellStyle name="Normal 15 12 3 2" xfId="30402" xr:uid="{00000000-0005-0000-0000-0000BB760000}"/>
    <cellStyle name="Normal 15 12 3 2 2" xfId="30403" xr:uid="{00000000-0005-0000-0000-0000BC760000}"/>
    <cellStyle name="Normal 15 12 3 3" xfId="30404" xr:uid="{00000000-0005-0000-0000-0000BD760000}"/>
    <cellStyle name="Normal 15 12 4" xfId="30405" xr:uid="{00000000-0005-0000-0000-0000BE760000}"/>
    <cellStyle name="Normal 15 12 4 2" xfId="30406" xr:uid="{00000000-0005-0000-0000-0000BF760000}"/>
    <cellStyle name="Normal 15 12 5" xfId="30407" xr:uid="{00000000-0005-0000-0000-0000C0760000}"/>
    <cellStyle name="Normal 15 13" xfId="30408" xr:uid="{00000000-0005-0000-0000-0000C1760000}"/>
    <cellStyle name="Normal 15 13 2" xfId="30409" xr:uid="{00000000-0005-0000-0000-0000C2760000}"/>
    <cellStyle name="Normal 15 13 2 2" xfId="30410" xr:uid="{00000000-0005-0000-0000-0000C3760000}"/>
    <cellStyle name="Normal 15 13 2 2 2" xfId="30411" xr:uid="{00000000-0005-0000-0000-0000C4760000}"/>
    <cellStyle name="Normal 15 13 2 3" xfId="30412" xr:uid="{00000000-0005-0000-0000-0000C5760000}"/>
    <cellStyle name="Normal 15 13 3" xfId="30413" xr:uid="{00000000-0005-0000-0000-0000C6760000}"/>
    <cellStyle name="Normal 15 13 3 2" xfId="30414" xr:uid="{00000000-0005-0000-0000-0000C7760000}"/>
    <cellStyle name="Normal 15 13 3 2 2" xfId="30415" xr:uid="{00000000-0005-0000-0000-0000C8760000}"/>
    <cellStyle name="Normal 15 13 3 3" xfId="30416" xr:uid="{00000000-0005-0000-0000-0000C9760000}"/>
    <cellStyle name="Normal 15 13 4" xfId="30417" xr:uid="{00000000-0005-0000-0000-0000CA760000}"/>
    <cellStyle name="Normal 15 13 4 2" xfId="30418" xr:uid="{00000000-0005-0000-0000-0000CB760000}"/>
    <cellStyle name="Normal 15 13 5" xfId="30419" xr:uid="{00000000-0005-0000-0000-0000CC760000}"/>
    <cellStyle name="Normal 15 14" xfId="30420" xr:uid="{00000000-0005-0000-0000-0000CD760000}"/>
    <cellStyle name="Normal 15 14 2" xfId="30421" xr:uid="{00000000-0005-0000-0000-0000CE760000}"/>
    <cellStyle name="Normal 15 14 2 2" xfId="30422" xr:uid="{00000000-0005-0000-0000-0000CF760000}"/>
    <cellStyle name="Normal 15 14 3" xfId="30423" xr:uid="{00000000-0005-0000-0000-0000D0760000}"/>
    <cellStyle name="Normal 15 15" xfId="30424" xr:uid="{00000000-0005-0000-0000-0000D1760000}"/>
    <cellStyle name="Normal 15 15 2" xfId="30425" xr:uid="{00000000-0005-0000-0000-0000D2760000}"/>
    <cellStyle name="Normal 15 15 2 2" xfId="30426" xr:uid="{00000000-0005-0000-0000-0000D3760000}"/>
    <cellStyle name="Normal 15 15 3" xfId="30427" xr:uid="{00000000-0005-0000-0000-0000D4760000}"/>
    <cellStyle name="Normal 15 16" xfId="30428" xr:uid="{00000000-0005-0000-0000-0000D5760000}"/>
    <cellStyle name="Normal 15 16 2" xfId="30429" xr:uid="{00000000-0005-0000-0000-0000D6760000}"/>
    <cellStyle name="Normal 15 17" xfId="30430" xr:uid="{00000000-0005-0000-0000-0000D7760000}"/>
    <cellStyle name="Normal 15 17 2" xfId="30431" xr:uid="{00000000-0005-0000-0000-0000D8760000}"/>
    <cellStyle name="Normal 15 18" xfId="30432" xr:uid="{00000000-0005-0000-0000-0000D9760000}"/>
    <cellStyle name="Normal 15 19" xfId="30433" xr:uid="{00000000-0005-0000-0000-0000DA760000}"/>
    <cellStyle name="Normal 15 2" xfId="30434" xr:uid="{00000000-0005-0000-0000-0000DB760000}"/>
    <cellStyle name="Normal 15 2 10" xfId="30435" xr:uid="{00000000-0005-0000-0000-0000DC760000}"/>
    <cellStyle name="Normal 15 2 2" xfId="30436" xr:uid="{00000000-0005-0000-0000-0000DD760000}"/>
    <cellStyle name="Normal 15 2 2 2" xfId="30437" xr:uid="{00000000-0005-0000-0000-0000DE760000}"/>
    <cellStyle name="Normal 15 2 2 2 2" xfId="30438" xr:uid="{00000000-0005-0000-0000-0000DF760000}"/>
    <cellStyle name="Normal 15 2 2 2 2 2" xfId="30439" xr:uid="{00000000-0005-0000-0000-0000E0760000}"/>
    <cellStyle name="Normal 15 2 2 2 2 2 2" xfId="30440" xr:uid="{00000000-0005-0000-0000-0000E1760000}"/>
    <cellStyle name="Normal 15 2 2 2 2 3" xfId="30441" xr:uid="{00000000-0005-0000-0000-0000E2760000}"/>
    <cellStyle name="Normal 15 2 2 2 3" xfId="30442" xr:uid="{00000000-0005-0000-0000-0000E3760000}"/>
    <cellStyle name="Normal 15 2 2 2 3 2" xfId="30443" xr:uid="{00000000-0005-0000-0000-0000E4760000}"/>
    <cellStyle name="Normal 15 2 2 2 3 2 2" xfId="30444" xr:uid="{00000000-0005-0000-0000-0000E5760000}"/>
    <cellStyle name="Normal 15 2 2 2 3 3" xfId="30445" xr:uid="{00000000-0005-0000-0000-0000E6760000}"/>
    <cellStyle name="Normal 15 2 2 2 4" xfId="30446" xr:uid="{00000000-0005-0000-0000-0000E7760000}"/>
    <cellStyle name="Normal 15 2 2 2 4 2" xfId="30447" xr:uid="{00000000-0005-0000-0000-0000E8760000}"/>
    <cellStyle name="Normal 15 2 2 2 5" xfId="30448" xr:uid="{00000000-0005-0000-0000-0000E9760000}"/>
    <cellStyle name="Normal 15 2 2 3" xfId="30449" xr:uid="{00000000-0005-0000-0000-0000EA760000}"/>
    <cellStyle name="Normal 15 2 2 3 2" xfId="30450" xr:uid="{00000000-0005-0000-0000-0000EB760000}"/>
    <cellStyle name="Normal 15 2 2 3 2 2" xfId="30451" xr:uid="{00000000-0005-0000-0000-0000EC760000}"/>
    <cellStyle name="Normal 15 2 2 3 3" xfId="30452" xr:uid="{00000000-0005-0000-0000-0000ED760000}"/>
    <cellStyle name="Normal 15 2 2 4" xfId="30453" xr:uid="{00000000-0005-0000-0000-0000EE760000}"/>
    <cellStyle name="Normal 15 2 2 4 2" xfId="30454" xr:uid="{00000000-0005-0000-0000-0000EF760000}"/>
    <cellStyle name="Normal 15 2 2 4 2 2" xfId="30455" xr:uid="{00000000-0005-0000-0000-0000F0760000}"/>
    <cellStyle name="Normal 15 2 2 4 3" xfId="30456" xr:uid="{00000000-0005-0000-0000-0000F1760000}"/>
    <cellStyle name="Normal 15 2 2 5" xfId="30457" xr:uid="{00000000-0005-0000-0000-0000F2760000}"/>
    <cellStyle name="Normal 15 2 2 5 2" xfId="30458" xr:uid="{00000000-0005-0000-0000-0000F3760000}"/>
    <cellStyle name="Normal 15 2 2 6" xfId="30459" xr:uid="{00000000-0005-0000-0000-0000F4760000}"/>
    <cellStyle name="Normal 15 2 3" xfId="30460" xr:uid="{00000000-0005-0000-0000-0000F5760000}"/>
    <cellStyle name="Normal 15 2 3 2" xfId="30461" xr:uid="{00000000-0005-0000-0000-0000F6760000}"/>
    <cellStyle name="Normal 15 2 3 2 2" xfId="30462" xr:uid="{00000000-0005-0000-0000-0000F7760000}"/>
    <cellStyle name="Normal 15 2 3 2 2 2" xfId="30463" xr:uid="{00000000-0005-0000-0000-0000F8760000}"/>
    <cellStyle name="Normal 15 2 3 2 2 2 2" xfId="30464" xr:uid="{00000000-0005-0000-0000-0000F9760000}"/>
    <cellStyle name="Normal 15 2 3 2 2 3" xfId="30465" xr:uid="{00000000-0005-0000-0000-0000FA760000}"/>
    <cellStyle name="Normal 15 2 3 2 3" xfId="30466" xr:uid="{00000000-0005-0000-0000-0000FB760000}"/>
    <cellStyle name="Normal 15 2 3 2 3 2" xfId="30467" xr:uid="{00000000-0005-0000-0000-0000FC760000}"/>
    <cellStyle name="Normal 15 2 3 2 3 2 2" xfId="30468" xr:uid="{00000000-0005-0000-0000-0000FD760000}"/>
    <cellStyle name="Normal 15 2 3 2 3 3" xfId="30469" xr:uid="{00000000-0005-0000-0000-0000FE760000}"/>
    <cellStyle name="Normal 15 2 3 2 4" xfId="30470" xr:uid="{00000000-0005-0000-0000-0000FF760000}"/>
    <cellStyle name="Normal 15 2 3 2 4 2" xfId="30471" xr:uid="{00000000-0005-0000-0000-000000770000}"/>
    <cellStyle name="Normal 15 2 3 2 5" xfId="30472" xr:uid="{00000000-0005-0000-0000-000001770000}"/>
    <cellStyle name="Normal 15 2 3 3" xfId="30473" xr:uid="{00000000-0005-0000-0000-000002770000}"/>
    <cellStyle name="Normal 15 2 3 3 2" xfId="30474" xr:uid="{00000000-0005-0000-0000-000003770000}"/>
    <cellStyle name="Normal 15 2 3 3 2 2" xfId="30475" xr:uid="{00000000-0005-0000-0000-000004770000}"/>
    <cellStyle name="Normal 15 2 3 3 3" xfId="30476" xr:uid="{00000000-0005-0000-0000-000005770000}"/>
    <cellStyle name="Normal 15 2 3 4" xfId="30477" xr:uid="{00000000-0005-0000-0000-000006770000}"/>
    <cellStyle name="Normal 15 2 3 4 2" xfId="30478" xr:uid="{00000000-0005-0000-0000-000007770000}"/>
    <cellStyle name="Normal 15 2 3 4 2 2" xfId="30479" xr:uid="{00000000-0005-0000-0000-000008770000}"/>
    <cellStyle name="Normal 15 2 3 4 3" xfId="30480" xr:uid="{00000000-0005-0000-0000-000009770000}"/>
    <cellStyle name="Normal 15 2 3 5" xfId="30481" xr:uid="{00000000-0005-0000-0000-00000A770000}"/>
    <cellStyle name="Normal 15 2 3 5 2" xfId="30482" xr:uid="{00000000-0005-0000-0000-00000B770000}"/>
    <cellStyle name="Normal 15 2 3 6" xfId="30483" xr:uid="{00000000-0005-0000-0000-00000C770000}"/>
    <cellStyle name="Normal 15 2 4" xfId="30484" xr:uid="{00000000-0005-0000-0000-00000D770000}"/>
    <cellStyle name="Normal 15 2 4 2" xfId="30485" xr:uid="{00000000-0005-0000-0000-00000E770000}"/>
    <cellStyle name="Normal 15 2 5" xfId="30486" xr:uid="{00000000-0005-0000-0000-00000F770000}"/>
    <cellStyle name="Normal 15 2 5 2" xfId="30487" xr:uid="{00000000-0005-0000-0000-000010770000}"/>
    <cellStyle name="Normal 15 2 5 2 2" xfId="30488" xr:uid="{00000000-0005-0000-0000-000011770000}"/>
    <cellStyle name="Normal 15 2 5 3" xfId="30489" xr:uid="{00000000-0005-0000-0000-000012770000}"/>
    <cellStyle name="Normal 15 2 6" xfId="30490" xr:uid="{00000000-0005-0000-0000-000013770000}"/>
    <cellStyle name="Normal 15 2 6 2" xfId="30491" xr:uid="{00000000-0005-0000-0000-000014770000}"/>
    <cellStyle name="Normal 15 2 6 2 2" xfId="30492" xr:uid="{00000000-0005-0000-0000-000015770000}"/>
    <cellStyle name="Normal 15 2 6 3" xfId="30493" xr:uid="{00000000-0005-0000-0000-000016770000}"/>
    <cellStyle name="Normal 15 2 7" xfId="30494" xr:uid="{00000000-0005-0000-0000-000017770000}"/>
    <cellStyle name="Normal 15 2 7 2" xfId="30495" xr:uid="{00000000-0005-0000-0000-000018770000}"/>
    <cellStyle name="Normal 15 2 8" xfId="30496" xr:uid="{00000000-0005-0000-0000-000019770000}"/>
    <cellStyle name="Normal 15 2 8 2" xfId="30497" xr:uid="{00000000-0005-0000-0000-00001A770000}"/>
    <cellStyle name="Normal 15 2 9" xfId="30498" xr:uid="{00000000-0005-0000-0000-00001B770000}"/>
    <cellStyle name="Normal 15 2 9 2" xfId="30499" xr:uid="{00000000-0005-0000-0000-00001C770000}"/>
    <cellStyle name="Normal 15 2 9 3" xfId="30500" xr:uid="{00000000-0005-0000-0000-00001D770000}"/>
    <cellStyle name="Normal 15 3" xfId="30501" xr:uid="{00000000-0005-0000-0000-00001E770000}"/>
    <cellStyle name="Normal 15 3 2" xfId="30502" xr:uid="{00000000-0005-0000-0000-00001F770000}"/>
    <cellStyle name="Normal 15 3 2 2" xfId="30503" xr:uid="{00000000-0005-0000-0000-000020770000}"/>
    <cellStyle name="Normal 15 3 2 2 2" xfId="30504" xr:uid="{00000000-0005-0000-0000-000021770000}"/>
    <cellStyle name="Normal 15 3 2 2 2 2" xfId="30505" xr:uid="{00000000-0005-0000-0000-000022770000}"/>
    <cellStyle name="Normal 15 3 2 2 2 2 2" xfId="30506" xr:uid="{00000000-0005-0000-0000-000023770000}"/>
    <cellStyle name="Normal 15 3 2 2 2 3" xfId="30507" xr:uid="{00000000-0005-0000-0000-000024770000}"/>
    <cellStyle name="Normal 15 3 2 2 3" xfId="30508" xr:uid="{00000000-0005-0000-0000-000025770000}"/>
    <cellStyle name="Normal 15 3 2 2 3 2" xfId="30509" xr:uid="{00000000-0005-0000-0000-000026770000}"/>
    <cellStyle name="Normal 15 3 2 2 3 2 2" xfId="30510" xr:uid="{00000000-0005-0000-0000-000027770000}"/>
    <cellStyle name="Normal 15 3 2 2 3 3" xfId="30511" xr:uid="{00000000-0005-0000-0000-000028770000}"/>
    <cellStyle name="Normal 15 3 2 2 4" xfId="30512" xr:uid="{00000000-0005-0000-0000-000029770000}"/>
    <cellStyle name="Normal 15 3 2 2 4 2" xfId="30513" xr:uid="{00000000-0005-0000-0000-00002A770000}"/>
    <cellStyle name="Normal 15 3 2 2 5" xfId="30514" xr:uid="{00000000-0005-0000-0000-00002B770000}"/>
    <cellStyle name="Normal 15 3 2 3" xfId="30515" xr:uid="{00000000-0005-0000-0000-00002C770000}"/>
    <cellStyle name="Normal 15 3 2 3 2" xfId="30516" xr:uid="{00000000-0005-0000-0000-00002D770000}"/>
    <cellStyle name="Normal 15 3 2 3 2 2" xfId="30517" xr:uid="{00000000-0005-0000-0000-00002E770000}"/>
    <cellStyle name="Normal 15 3 2 3 3" xfId="30518" xr:uid="{00000000-0005-0000-0000-00002F770000}"/>
    <cellStyle name="Normal 15 3 2 4" xfId="30519" xr:uid="{00000000-0005-0000-0000-000030770000}"/>
    <cellStyle name="Normal 15 3 2 4 2" xfId="30520" xr:uid="{00000000-0005-0000-0000-000031770000}"/>
    <cellStyle name="Normal 15 3 2 4 2 2" xfId="30521" xr:uid="{00000000-0005-0000-0000-000032770000}"/>
    <cellStyle name="Normal 15 3 2 4 3" xfId="30522" xr:uid="{00000000-0005-0000-0000-000033770000}"/>
    <cellStyle name="Normal 15 3 2 5" xfId="30523" xr:uid="{00000000-0005-0000-0000-000034770000}"/>
    <cellStyle name="Normal 15 3 2 5 2" xfId="30524" xr:uid="{00000000-0005-0000-0000-000035770000}"/>
    <cellStyle name="Normal 15 3 2 6" xfId="30525" xr:uid="{00000000-0005-0000-0000-000036770000}"/>
    <cellStyle name="Normal 15 3 2 6 2" xfId="30526" xr:uid="{00000000-0005-0000-0000-000037770000}"/>
    <cellStyle name="Normal 15 3 2 7" xfId="30527" xr:uid="{00000000-0005-0000-0000-000038770000}"/>
    <cellStyle name="Normal 15 3 3" xfId="30528" xr:uid="{00000000-0005-0000-0000-000039770000}"/>
    <cellStyle name="Normal 15 3 3 2" xfId="30529" xr:uid="{00000000-0005-0000-0000-00003A770000}"/>
    <cellStyle name="Normal 15 3 3 2 2" xfId="30530" xr:uid="{00000000-0005-0000-0000-00003B770000}"/>
    <cellStyle name="Normal 15 3 3 2 2 2" xfId="30531" xr:uid="{00000000-0005-0000-0000-00003C770000}"/>
    <cellStyle name="Normal 15 3 3 2 2 2 2" xfId="30532" xr:uid="{00000000-0005-0000-0000-00003D770000}"/>
    <cellStyle name="Normal 15 3 3 2 2 3" xfId="30533" xr:uid="{00000000-0005-0000-0000-00003E770000}"/>
    <cellStyle name="Normal 15 3 3 2 3" xfId="30534" xr:uid="{00000000-0005-0000-0000-00003F770000}"/>
    <cellStyle name="Normal 15 3 3 2 3 2" xfId="30535" xr:uid="{00000000-0005-0000-0000-000040770000}"/>
    <cellStyle name="Normal 15 3 3 2 3 2 2" xfId="30536" xr:uid="{00000000-0005-0000-0000-000041770000}"/>
    <cellStyle name="Normal 15 3 3 2 3 3" xfId="30537" xr:uid="{00000000-0005-0000-0000-000042770000}"/>
    <cellStyle name="Normal 15 3 3 2 4" xfId="30538" xr:uid="{00000000-0005-0000-0000-000043770000}"/>
    <cellStyle name="Normal 15 3 3 2 4 2" xfId="30539" xr:uid="{00000000-0005-0000-0000-000044770000}"/>
    <cellStyle name="Normal 15 3 3 2 5" xfId="30540" xr:uid="{00000000-0005-0000-0000-000045770000}"/>
    <cellStyle name="Normal 15 3 3 3" xfId="30541" xr:uid="{00000000-0005-0000-0000-000046770000}"/>
    <cellStyle name="Normal 15 3 3 3 2" xfId="30542" xr:uid="{00000000-0005-0000-0000-000047770000}"/>
    <cellStyle name="Normal 15 3 3 3 2 2" xfId="30543" xr:uid="{00000000-0005-0000-0000-000048770000}"/>
    <cellStyle name="Normal 15 3 3 3 3" xfId="30544" xr:uid="{00000000-0005-0000-0000-000049770000}"/>
    <cellStyle name="Normal 15 3 3 4" xfId="30545" xr:uid="{00000000-0005-0000-0000-00004A770000}"/>
    <cellStyle name="Normal 15 3 3 4 2" xfId="30546" xr:uid="{00000000-0005-0000-0000-00004B770000}"/>
    <cellStyle name="Normal 15 3 3 4 2 2" xfId="30547" xr:uid="{00000000-0005-0000-0000-00004C770000}"/>
    <cellStyle name="Normal 15 3 3 4 3" xfId="30548" xr:uid="{00000000-0005-0000-0000-00004D770000}"/>
    <cellStyle name="Normal 15 3 3 5" xfId="30549" xr:uid="{00000000-0005-0000-0000-00004E770000}"/>
    <cellStyle name="Normal 15 3 3 5 2" xfId="30550" xr:uid="{00000000-0005-0000-0000-00004F770000}"/>
    <cellStyle name="Normal 15 3 3 6" xfId="30551" xr:uid="{00000000-0005-0000-0000-000050770000}"/>
    <cellStyle name="Normal 15 3 4" xfId="30552" xr:uid="{00000000-0005-0000-0000-000051770000}"/>
    <cellStyle name="Normal 15 3 4 2" xfId="30553" xr:uid="{00000000-0005-0000-0000-000052770000}"/>
    <cellStyle name="Normal 15 3 5" xfId="30554" xr:uid="{00000000-0005-0000-0000-000053770000}"/>
    <cellStyle name="Normal 15 3 5 2" xfId="30555" xr:uid="{00000000-0005-0000-0000-000054770000}"/>
    <cellStyle name="Normal 15 3 5 2 2" xfId="30556" xr:uid="{00000000-0005-0000-0000-000055770000}"/>
    <cellStyle name="Normal 15 3 5 3" xfId="30557" xr:uid="{00000000-0005-0000-0000-000056770000}"/>
    <cellStyle name="Normal 15 3 6" xfId="30558" xr:uid="{00000000-0005-0000-0000-000057770000}"/>
    <cellStyle name="Normal 15 3 6 2" xfId="30559" xr:uid="{00000000-0005-0000-0000-000058770000}"/>
    <cellStyle name="Normal 15 3 6 2 2" xfId="30560" xr:uid="{00000000-0005-0000-0000-000059770000}"/>
    <cellStyle name="Normal 15 3 6 3" xfId="30561" xr:uid="{00000000-0005-0000-0000-00005A770000}"/>
    <cellStyle name="Normal 15 3 7" xfId="30562" xr:uid="{00000000-0005-0000-0000-00005B770000}"/>
    <cellStyle name="Normal 15 3 7 2" xfId="30563" xr:uid="{00000000-0005-0000-0000-00005C770000}"/>
    <cellStyle name="Normal 15 3 7 3" xfId="30564" xr:uid="{00000000-0005-0000-0000-00005D770000}"/>
    <cellStyle name="Normal 15 3 8" xfId="30565" xr:uid="{00000000-0005-0000-0000-00005E770000}"/>
    <cellStyle name="Normal 15 3 8 2" xfId="30566" xr:uid="{00000000-0005-0000-0000-00005F770000}"/>
    <cellStyle name="Normal 15 3 8 3" xfId="30567" xr:uid="{00000000-0005-0000-0000-000060770000}"/>
    <cellStyle name="Normal 15 3 8 4" xfId="30568" xr:uid="{00000000-0005-0000-0000-000061770000}"/>
    <cellStyle name="Normal 15 3 8 5" xfId="30569" xr:uid="{00000000-0005-0000-0000-000062770000}"/>
    <cellStyle name="Normal 15 3 9" xfId="30570" xr:uid="{00000000-0005-0000-0000-000063770000}"/>
    <cellStyle name="Normal 15 4" xfId="30571" xr:uid="{00000000-0005-0000-0000-000064770000}"/>
    <cellStyle name="Normal 15 4 10" xfId="30572" xr:uid="{00000000-0005-0000-0000-000065770000}"/>
    <cellStyle name="Normal 15 4 2" xfId="30573" xr:uid="{00000000-0005-0000-0000-000066770000}"/>
    <cellStyle name="Normal 15 4 2 2" xfId="30574" xr:uid="{00000000-0005-0000-0000-000067770000}"/>
    <cellStyle name="Normal 15 4 2 2 2" xfId="30575" xr:uid="{00000000-0005-0000-0000-000068770000}"/>
    <cellStyle name="Normal 15 4 2 2 2 2" xfId="30576" xr:uid="{00000000-0005-0000-0000-000069770000}"/>
    <cellStyle name="Normal 15 4 2 2 2 2 2" xfId="30577" xr:uid="{00000000-0005-0000-0000-00006A770000}"/>
    <cellStyle name="Normal 15 4 2 2 2 3" xfId="30578" xr:uid="{00000000-0005-0000-0000-00006B770000}"/>
    <cellStyle name="Normal 15 4 2 2 3" xfId="30579" xr:uid="{00000000-0005-0000-0000-00006C770000}"/>
    <cellStyle name="Normal 15 4 2 2 3 2" xfId="30580" xr:uid="{00000000-0005-0000-0000-00006D770000}"/>
    <cellStyle name="Normal 15 4 2 2 3 2 2" xfId="30581" xr:uid="{00000000-0005-0000-0000-00006E770000}"/>
    <cellStyle name="Normal 15 4 2 2 3 3" xfId="30582" xr:uid="{00000000-0005-0000-0000-00006F770000}"/>
    <cellStyle name="Normal 15 4 2 2 4" xfId="30583" xr:uid="{00000000-0005-0000-0000-000070770000}"/>
    <cellStyle name="Normal 15 4 2 2 4 2" xfId="30584" xr:uid="{00000000-0005-0000-0000-000071770000}"/>
    <cellStyle name="Normal 15 4 2 2 5" xfId="30585" xr:uid="{00000000-0005-0000-0000-000072770000}"/>
    <cellStyle name="Normal 15 4 2 3" xfId="30586" xr:uid="{00000000-0005-0000-0000-000073770000}"/>
    <cellStyle name="Normal 15 4 2 3 2" xfId="30587" xr:uid="{00000000-0005-0000-0000-000074770000}"/>
    <cellStyle name="Normal 15 4 2 3 2 2" xfId="30588" xr:uid="{00000000-0005-0000-0000-000075770000}"/>
    <cellStyle name="Normal 15 4 2 3 3" xfId="30589" xr:uid="{00000000-0005-0000-0000-000076770000}"/>
    <cellStyle name="Normal 15 4 2 4" xfId="30590" xr:uid="{00000000-0005-0000-0000-000077770000}"/>
    <cellStyle name="Normal 15 4 2 4 2" xfId="30591" xr:uid="{00000000-0005-0000-0000-000078770000}"/>
    <cellStyle name="Normal 15 4 2 4 2 2" xfId="30592" xr:uid="{00000000-0005-0000-0000-000079770000}"/>
    <cellStyle name="Normal 15 4 2 4 3" xfId="30593" xr:uid="{00000000-0005-0000-0000-00007A770000}"/>
    <cellStyle name="Normal 15 4 2 5" xfId="30594" xr:uid="{00000000-0005-0000-0000-00007B770000}"/>
    <cellStyle name="Normal 15 4 2 5 2" xfId="30595" xr:uid="{00000000-0005-0000-0000-00007C770000}"/>
    <cellStyle name="Normal 15 4 2 6" xfId="30596" xr:uid="{00000000-0005-0000-0000-00007D770000}"/>
    <cellStyle name="Normal 15 4 3" xfId="30597" xr:uid="{00000000-0005-0000-0000-00007E770000}"/>
    <cellStyle name="Normal 15 4 3 2" xfId="30598" xr:uid="{00000000-0005-0000-0000-00007F770000}"/>
    <cellStyle name="Normal 15 4 3 2 2" xfId="30599" xr:uid="{00000000-0005-0000-0000-000080770000}"/>
    <cellStyle name="Normal 15 4 3 2 2 2" xfId="30600" xr:uid="{00000000-0005-0000-0000-000081770000}"/>
    <cellStyle name="Normal 15 4 3 2 2 2 2" xfId="30601" xr:uid="{00000000-0005-0000-0000-000082770000}"/>
    <cellStyle name="Normal 15 4 3 2 2 3" xfId="30602" xr:uid="{00000000-0005-0000-0000-000083770000}"/>
    <cellStyle name="Normal 15 4 3 2 3" xfId="30603" xr:uid="{00000000-0005-0000-0000-000084770000}"/>
    <cellStyle name="Normal 15 4 3 2 3 2" xfId="30604" xr:uid="{00000000-0005-0000-0000-000085770000}"/>
    <cellStyle name="Normal 15 4 3 2 3 2 2" xfId="30605" xr:uid="{00000000-0005-0000-0000-000086770000}"/>
    <cellStyle name="Normal 15 4 3 2 3 3" xfId="30606" xr:uid="{00000000-0005-0000-0000-000087770000}"/>
    <cellStyle name="Normal 15 4 3 2 4" xfId="30607" xr:uid="{00000000-0005-0000-0000-000088770000}"/>
    <cellStyle name="Normal 15 4 3 2 4 2" xfId="30608" xr:uid="{00000000-0005-0000-0000-000089770000}"/>
    <cellStyle name="Normal 15 4 3 2 5" xfId="30609" xr:uid="{00000000-0005-0000-0000-00008A770000}"/>
    <cellStyle name="Normal 15 4 3 3" xfId="30610" xr:uid="{00000000-0005-0000-0000-00008B770000}"/>
    <cellStyle name="Normal 15 4 3 3 2" xfId="30611" xr:uid="{00000000-0005-0000-0000-00008C770000}"/>
    <cellStyle name="Normal 15 4 3 3 2 2" xfId="30612" xr:uid="{00000000-0005-0000-0000-00008D770000}"/>
    <cellStyle name="Normal 15 4 3 3 3" xfId="30613" xr:uid="{00000000-0005-0000-0000-00008E770000}"/>
    <cellStyle name="Normal 15 4 3 4" xfId="30614" xr:uid="{00000000-0005-0000-0000-00008F770000}"/>
    <cellStyle name="Normal 15 4 3 4 2" xfId="30615" xr:uid="{00000000-0005-0000-0000-000090770000}"/>
    <cellStyle name="Normal 15 4 3 4 2 2" xfId="30616" xr:uid="{00000000-0005-0000-0000-000091770000}"/>
    <cellStyle name="Normal 15 4 3 4 3" xfId="30617" xr:uid="{00000000-0005-0000-0000-000092770000}"/>
    <cellStyle name="Normal 15 4 3 5" xfId="30618" xr:uid="{00000000-0005-0000-0000-000093770000}"/>
    <cellStyle name="Normal 15 4 3 5 2" xfId="30619" xr:uid="{00000000-0005-0000-0000-000094770000}"/>
    <cellStyle name="Normal 15 4 3 6" xfId="30620" xr:uid="{00000000-0005-0000-0000-000095770000}"/>
    <cellStyle name="Normal 15 4 4" xfId="30621" xr:uid="{00000000-0005-0000-0000-000096770000}"/>
    <cellStyle name="Normal 15 4 4 2" xfId="30622" xr:uid="{00000000-0005-0000-0000-000097770000}"/>
    <cellStyle name="Normal 15 4 5" xfId="30623" xr:uid="{00000000-0005-0000-0000-000098770000}"/>
    <cellStyle name="Normal 15 4 5 2" xfId="30624" xr:uid="{00000000-0005-0000-0000-000099770000}"/>
    <cellStyle name="Normal 15 4 5 2 2" xfId="30625" xr:uid="{00000000-0005-0000-0000-00009A770000}"/>
    <cellStyle name="Normal 15 4 5 3" xfId="30626" xr:uid="{00000000-0005-0000-0000-00009B770000}"/>
    <cellStyle name="Normal 15 4 6" xfId="30627" xr:uid="{00000000-0005-0000-0000-00009C770000}"/>
    <cellStyle name="Normal 15 4 6 2" xfId="30628" xr:uid="{00000000-0005-0000-0000-00009D770000}"/>
    <cellStyle name="Normal 15 4 6 2 2" xfId="30629" xr:uid="{00000000-0005-0000-0000-00009E770000}"/>
    <cellStyle name="Normal 15 4 6 3" xfId="30630" xr:uid="{00000000-0005-0000-0000-00009F770000}"/>
    <cellStyle name="Normal 15 4 7" xfId="30631" xr:uid="{00000000-0005-0000-0000-0000A0770000}"/>
    <cellStyle name="Normal 15 4 7 2" xfId="30632" xr:uid="{00000000-0005-0000-0000-0000A1770000}"/>
    <cellStyle name="Normal 15 4 8" xfId="30633" xr:uid="{00000000-0005-0000-0000-0000A2770000}"/>
    <cellStyle name="Normal 15 4 8 2" xfId="30634" xr:uid="{00000000-0005-0000-0000-0000A3770000}"/>
    <cellStyle name="Normal 15 4 9" xfId="30635" xr:uid="{00000000-0005-0000-0000-0000A4770000}"/>
    <cellStyle name="Normal 15 4 9 2" xfId="30636" xr:uid="{00000000-0005-0000-0000-0000A5770000}"/>
    <cellStyle name="Normal 15 5" xfId="30637" xr:uid="{00000000-0005-0000-0000-0000A6770000}"/>
    <cellStyle name="Normal 15 5 2" xfId="30638" xr:uid="{00000000-0005-0000-0000-0000A7770000}"/>
    <cellStyle name="Normal 15 5 2 2" xfId="30639" xr:uid="{00000000-0005-0000-0000-0000A8770000}"/>
    <cellStyle name="Normal 15 5 2 2 2" xfId="30640" xr:uid="{00000000-0005-0000-0000-0000A9770000}"/>
    <cellStyle name="Normal 15 5 2 2 2 2" xfId="30641" xr:uid="{00000000-0005-0000-0000-0000AA770000}"/>
    <cellStyle name="Normal 15 5 2 2 2 2 2" xfId="30642" xr:uid="{00000000-0005-0000-0000-0000AB770000}"/>
    <cellStyle name="Normal 15 5 2 2 2 3" xfId="30643" xr:uid="{00000000-0005-0000-0000-0000AC770000}"/>
    <cellStyle name="Normal 15 5 2 2 3" xfId="30644" xr:uid="{00000000-0005-0000-0000-0000AD770000}"/>
    <cellStyle name="Normal 15 5 2 2 3 2" xfId="30645" xr:uid="{00000000-0005-0000-0000-0000AE770000}"/>
    <cellStyle name="Normal 15 5 2 2 3 2 2" xfId="30646" xr:uid="{00000000-0005-0000-0000-0000AF770000}"/>
    <cellStyle name="Normal 15 5 2 2 3 3" xfId="30647" xr:uid="{00000000-0005-0000-0000-0000B0770000}"/>
    <cellStyle name="Normal 15 5 2 2 4" xfId="30648" xr:uid="{00000000-0005-0000-0000-0000B1770000}"/>
    <cellStyle name="Normal 15 5 2 2 4 2" xfId="30649" xr:uid="{00000000-0005-0000-0000-0000B2770000}"/>
    <cellStyle name="Normal 15 5 2 2 5" xfId="30650" xr:uid="{00000000-0005-0000-0000-0000B3770000}"/>
    <cellStyle name="Normal 15 5 2 3" xfId="30651" xr:uid="{00000000-0005-0000-0000-0000B4770000}"/>
    <cellStyle name="Normal 15 5 2 3 2" xfId="30652" xr:uid="{00000000-0005-0000-0000-0000B5770000}"/>
    <cellStyle name="Normal 15 5 2 3 2 2" xfId="30653" xr:uid="{00000000-0005-0000-0000-0000B6770000}"/>
    <cellStyle name="Normal 15 5 2 3 3" xfId="30654" xr:uid="{00000000-0005-0000-0000-0000B7770000}"/>
    <cellStyle name="Normal 15 5 2 4" xfId="30655" xr:uid="{00000000-0005-0000-0000-0000B8770000}"/>
    <cellStyle name="Normal 15 5 2 4 2" xfId="30656" xr:uid="{00000000-0005-0000-0000-0000B9770000}"/>
    <cellStyle name="Normal 15 5 2 4 2 2" xfId="30657" xr:uid="{00000000-0005-0000-0000-0000BA770000}"/>
    <cellStyle name="Normal 15 5 2 4 3" xfId="30658" xr:uid="{00000000-0005-0000-0000-0000BB770000}"/>
    <cellStyle name="Normal 15 5 2 5" xfId="30659" xr:uid="{00000000-0005-0000-0000-0000BC770000}"/>
    <cellStyle name="Normal 15 5 2 5 2" xfId="30660" xr:uid="{00000000-0005-0000-0000-0000BD770000}"/>
    <cellStyle name="Normal 15 5 2 6" xfId="30661" xr:uid="{00000000-0005-0000-0000-0000BE770000}"/>
    <cellStyle name="Normal 15 5 3" xfId="30662" xr:uid="{00000000-0005-0000-0000-0000BF770000}"/>
    <cellStyle name="Normal 15 5 3 2" xfId="30663" xr:uid="{00000000-0005-0000-0000-0000C0770000}"/>
    <cellStyle name="Normal 15 5 3 2 2" xfId="30664" xr:uid="{00000000-0005-0000-0000-0000C1770000}"/>
    <cellStyle name="Normal 15 5 3 2 2 2" xfId="30665" xr:uid="{00000000-0005-0000-0000-0000C2770000}"/>
    <cellStyle name="Normal 15 5 3 2 2 2 2" xfId="30666" xr:uid="{00000000-0005-0000-0000-0000C3770000}"/>
    <cellStyle name="Normal 15 5 3 2 2 3" xfId="30667" xr:uid="{00000000-0005-0000-0000-0000C4770000}"/>
    <cellStyle name="Normal 15 5 3 2 3" xfId="30668" xr:uid="{00000000-0005-0000-0000-0000C5770000}"/>
    <cellStyle name="Normal 15 5 3 2 3 2" xfId="30669" xr:uid="{00000000-0005-0000-0000-0000C6770000}"/>
    <cellStyle name="Normal 15 5 3 2 3 2 2" xfId="30670" xr:uid="{00000000-0005-0000-0000-0000C7770000}"/>
    <cellStyle name="Normal 15 5 3 2 3 3" xfId="30671" xr:uid="{00000000-0005-0000-0000-0000C8770000}"/>
    <cellStyle name="Normal 15 5 3 2 4" xfId="30672" xr:uid="{00000000-0005-0000-0000-0000C9770000}"/>
    <cellStyle name="Normal 15 5 3 2 4 2" xfId="30673" xr:uid="{00000000-0005-0000-0000-0000CA770000}"/>
    <cellStyle name="Normal 15 5 3 2 5" xfId="30674" xr:uid="{00000000-0005-0000-0000-0000CB770000}"/>
    <cellStyle name="Normal 15 5 3 3" xfId="30675" xr:uid="{00000000-0005-0000-0000-0000CC770000}"/>
    <cellStyle name="Normal 15 5 3 3 2" xfId="30676" xr:uid="{00000000-0005-0000-0000-0000CD770000}"/>
    <cellStyle name="Normal 15 5 3 3 2 2" xfId="30677" xr:uid="{00000000-0005-0000-0000-0000CE770000}"/>
    <cellStyle name="Normal 15 5 3 3 3" xfId="30678" xr:uid="{00000000-0005-0000-0000-0000CF770000}"/>
    <cellStyle name="Normal 15 5 3 4" xfId="30679" xr:uid="{00000000-0005-0000-0000-0000D0770000}"/>
    <cellStyle name="Normal 15 5 3 4 2" xfId="30680" xr:uid="{00000000-0005-0000-0000-0000D1770000}"/>
    <cellStyle name="Normal 15 5 3 4 2 2" xfId="30681" xr:uid="{00000000-0005-0000-0000-0000D2770000}"/>
    <cellStyle name="Normal 15 5 3 4 3" xfId="30682" xr:uid="{00000000-0005-0000-0000-0000D3770000}"/>
    <cellStyle name="Normal 15 5 3 5" xfId="30683" xr:uid="{00000000-0005-0000-0000-0000D4770000}"/>
    <cellStyle name="Normal 15 5 3 5 2" xfId="30684" xr:uid="{00000000-0005-0000-0000-0000D5770000}"/>
    <cellStyle name="Normal 15 5 3 6" xfId="30685" xr:uid="{00000000-0005-0000-0000-0000D6770000}"/>
    <cellStyle name="Normal 15 5 4" xfId="30686" xr:uid="{00000000-0005-0000-0000-0000D7770000}"/>
    <cellStyle name="Normal 15 5 4 2" xfId="30687" xr:uid="{00000000-0005-0000-0000-0000D8770000}"/>
    <cellStyle name="Normal 15 5 5" xfId="30688" xr:uid="{00000000-0005-0000-0000-0000D9770000}"/>
    <cellStyle name="Normal 15 5 5 2" xfId="30689" xr:uid="{00000000-0005-0000-0000-0000DA770000}"/>
    <cellStyle name="Normal 15 5 5 2 2" xfId="30690" xr:uid="{00000000-0005-0000-0000-0000DB770000}"/>
    <cellStyle name="Normal 15 5 5 3" xfId="30691" xr:uid="{00000000-0005-0000-0000-0000DC770000}"/>
    <cellStyle name="Normal 15 5 6" xfId="30692" xr:uid="{00000000-0005-0000-0000-0000DD770000}"/>
    <cellStyle name="Normal 15 5 6 2" xfId="30693" xr:uid="{00000000-0005-0000-0000-0000DE770000}"/>
    <cellStyle name="Normal 15 5 6 2 2" xfId="30694" xr:uid="{00000000-0005-0000-0000-0000DF770000}"/>
    <cellStyle name="Normal 15 5 6 3" xfId="30695" xr:uid="{00000000-0005-0000-0000-0000E0770000}"/>
    <cellStyle name="Normal 15 5 7" xfId="30696" xr:uid="{00000000-0005-0000-0000-0000E1770000}"/>
    <cellStyle name="Normal 15 5 7 2" xfId="30697" xr:uid="{00000000-0005-0000-0000-0000E2770000}"/>
    <cellStyle name="Normal 15 5 8" xfId="30698" xr:uid="{00000000-0005-0000-0000-0000E3770000}"/>
    <cellStyle name="Normal 15 5 8 2" xfId="30699" xr:uid="{00000000-0005-0000-0000-0000E4770000}"/>
    <cellStyle name="Normal 15 5 9" xfId="30700" xr:uid="{00000000-0005-0000-0000-0000E5770000}"/>
    <cellStyle name="Normal 15 6" xfId="30701" xr:uid="{00000000-0005-0000-0000-0000E6770000}"/>
    <cellStyle name="Normal 15 6 2" xfId="30702" xr:uid="{00000000-0005-0000-0000-0000E7770000}"/>
    <cellStyle name="Normal 15 6 2 2" xfId="30703" xr:uid="{00000000-0005-0000-0000-0000E8770000}"/>
    <cellStyle name="Normal 15 6 2 2 2" xfId="30704" xr:uid="{00000000-0005-0000-0000-0000E9770000}"/>
    <cellStyle name="Normal 15 6 2 2 3" xfId="30705" xr:uid="{00000000-0005-0000-0000-0000EA770000}"/>
    <cellStyle name="Normal 15 6 2 2 4" xfId="30706" xr:uid="{00000000-0005-0000-0000-0000EB770000}"/>
    <cellStyle name="Normal 15 6 2 3" xfId="30707" xr:uid="{00000000-0005-0000-0000-0000EC770000}"/>
    <cellStyle name="Normal 15 6 2 3 2" xfId="30708" xr:uid="{00000000-0005-0000-0000-0000ED770000}"/>
    <cellStyle name="Normal 15 6 2 3 3" xfId="30709" xr:uid="{00000000-0005-0000-0000-0000EE770000}"/>
    <cellStyle name="Normal 15 6 2 4" xfId="30710" xr:uid="{00000000-0005-0000-0000-0000EF770000}"/>
    <cellStyle name="Normal 15 6 2 5" xfId="30711" xr:uid="{00000000-0005-0000-0000-0000F0770000}"/>
    <cellStyle name="Normal 15 6 3" xfId="30712" xr:uid="{00000000-0005-0000-0000-0000F1770000}"/>
    <cellStyle name="Normal 15 6 3 2" xfId="30713" xr:uid="{00000000-0005-0000-0000-0000F2770000}"/>
    <cellStyle name="Normal 15 6 3 2 2" xfId="30714" xr:uid="{00000000-0005-0000-0000-0000F3770000}"/>
    <cellStyle name="Normal 15 6 3 3" xfId="30715" xr:uid="{00000000-0005-0000-0000-0000F4770000}"/>
    <cellStyle name="Normal 15 6 4" xfId="30716" xr:uid="{00000000-0005-0000-0000-0000F5770000}"/>
    <cellStyle name="Normal 15 6 4 2" xfId="30717" xr:uid="{00000000-0005-0000-0000-0000F6770000}"/>
    <cellStyle name="Normal 15 6 4 3" xfId="30718" xr:uid="{00000000-0005-0000-0000-0000F7770000}"/>
    <cellStyle name="Normal 15 6 4 4" xfId="30719" xr:uid="{00000000-0005-0000-0000-0000F8770000}"/>
    <cellStyle name="Normal 15 6 5" xfId="30720" xr:uid="{00000000-0005-0000-0000-0000F9770000}"/>
    <cellStyle name="Normal 15 6 5 2" xfId="30721" xr:uid="{00000000-0005-0000-0000-0000FA770000}"/>
    <cellStyle name="Normal 15 6 5 3" xfId="30722" xr:uid="{00000000-0005-0000-0000-0000FB770000}"/>
    <cellStyle name="Normal 15 6 6" xfId="30723" xr:uid="{00000000-0005-0000-0000-0000FC770000}"/>
    <cellStyle name="Normal 15 6 7" xfId="30724" xr:uid="{00000000-0005-0000-0000-0000FD770000}"/>
    <cellStyle name="Normal 15 7" xfId="30725" xr:uid="{00000000-0005-0000-0000-0000FE770000}"/>
    <cellStyle name="Normal 15 7 2" xfId="30726" xr:uid="{00000000-0005-0000-0000-0000FF770000}"/>
    <cellStyle name="Normal 15 7 2 2" xfId="30727" xr:uid="{00000000-0005-0000-0000-000000780000}"/>
    <cellStyle name="Normal 15 7 2 2 2" xfId="30728" xr:uid="{00000000-0005-0000-0000-000001780000}"/>
    <cellStyle name="Normal 15 7 2 2 2 2" xfId="30729" xr:uid="{00000000-0005-0000-0000-000002780000}"/>
    <cellStyle name="Normal 15 7 2 2 2 2 2" xfId="30730" xr:uid="{00000000-0005-0000-0000-000003780000}"/>
    <cellStyle name="Normal 15 7 2 2 2 3" xfId="30731" xr:uid="{00000000-0005-0000-0000-000004780000}"/>
    <cellStyle name="Normal 15 7 2 2 3" xfId="30732" xr:uid="{00000000-0005-0000-0000-000005780000}"/>
    <cellStyle name="Normal 15 7 2 2 3 2" xfId="30733" xr:uid="{00000000-0005-0000-0000-000006780000}"/>
    <cellStyle name="Normal 15 7 2 2 3 2 2" xfId="30734" xr:uid="{00000000-0005-0000-0000-000007780000}"/>
    <cellStyle name="Normal 15 7 2 2 3 3" xfId="30735" xr:uid="{00000000-0005-0000-0000-000008780000}"/>
    <cellStyle name="Normal 15 7 2 2 4" xfId="30736" xr:uid="{00000000-0005-0000-0000-000009780000}"/>
    <cellStyle name="Normal 15 7 2 2 4 2" xfId="30737" xr:uid="{00000000-0005-0000-0000-00000A780000}"/>
    <cellStyle name="Normal 15 7 2 2 5" xfId="30738" xr:uid="{00000000-0005-0000-0000-00000B780000}"/>
    <cellStyle name="Normal 15 7 2 3" xfId="30739" xr:uid="{00000000-0005-0000-0000-00000C780000}"/>
    <cellStyle name="Normal 15 7 2 3 2" xfId="30740" xr:uid="{00000000-0005-0000-0000-00000D780000}"/>
    <cellStyle name="Normal 15 7 2 3 2 2" xfId="30741" xr:uid="{00000000-0005-0000-0000-00000E780000}"/>
    <cellStyle name="Normal 15 7 2 3 3" xfId="30742" xr:uid="{00000000-0005-0000-0000-00000F780000}"/>
    <cellStyle name="Normal 15 7 2 4" xfId="30743" xr:uid="{00000000-0005-0000-0000-000010780000}"/>
    <cellStyle name="Normal 15 7 2 4 2" xfId="30744" xr:uid="{00000000-0005-0000-0000-000011780000}"/>
    <cellStyle name="Normal 15 7 2 4 2 2" xfId="30745" xr:uid="{00000000-0005-0000-0000-000012780000}"/>
    <cellStyle name="Normal 15 7 2 4 3" xfId="30746" xr:uid="{00000000-0005-0000-0000-000013780000}"/>
    <cellStyle name="Normal 15 7 2 5" xfId="30747" xr:uid="{00000000-0005-0000-0000-000014780000}"/>
    <cellStyle name="Normal 15 7 2 5 2" xfId="30748" xr:uid="{00000000-0005-0000-0000-000015780000}"/>
    <cellStyle name="Normal 15 7 2 6" xfId="30749" xr:uid="{00000000-0005-0000-0000-000016780000}"/>
    <cellStyle name="Normal 15 7 3" xfId="30750" xr:uid="{00000000-0005-0000-0000-000017780000}"/>
    <cellStyle name="Normal 15 7 3 2" xfId="30751" xr:uid="{00000000-0005-0000-0000-000018780000}"/>
    <cellStyle name="Normal 15 7 3 2 2" xfId="30752" xr:uid="{00000000-0005-0000-0000-000019780000}"/>
    <cellStyle name="Normal 15 7 3 2 2 2" xfId="30753" xr:uid="{00000000-0005-0000-0000-00001A780000}"/>
    <cellStyle name="Normal 15 7 3 2 2 2 2" xfId="30754" xr:uid="{00000000-0005-0000-0000-00001B780000}"/>
    <cellStyle name="Normal 15 7 3 2 2 3" xfId="30755" xr:uid="{00000000-0005-0000-0000-00001C780000}"/>
    <cellStyle name="Normal 15 7 3 2 3" xfId="30756" xr:uid="{00000000-0005-0000-0000-00001D780000}"/>
    <cellStyle name="Normal 15 7 3 2 3 2" xfId="30757" xr:uid="{00000000-0005-0000-0000-00001E780000}"/>
    <cellStyle name="Normal 15 7 3 2 3 2 2" xfId="30758" xr:uid="{00000000-0005-0000-0000-00001F780000}"/>
    <cellStyle name="Normal 15 7 3 2 3 3" xfId="30759" xr:uid="{00000000-0005-0000-0000-000020780000}"/>
    <cellStyle name="Normal 15 7 3 2 4" xfId="30760" xr:uid="{00000000-0005-0000-0000-000021780000}"/>
    <cellStyle name="Normal 15 7 3 2 4 2" xfId="30761" xr:uid="{00000000-0005-0000-0000-000022780000}"/>
    <cellStyle name="Normal 15 7 3 2 5" xfId="30762" xr:uid="{00000000-0005-0000-0000-000023780000}"/>
    <cellStyle name="Normal 15 7 3 3" xfId="30763" xr:uid="{00000000-0005-0000-0000-000024780000}"/>
    <cellStyle name="Normal 15 7 3 3 2" xfId="30764" xr:uid="{00000000-0005-0000-0000-000025780000}"/>
    <cellStyle name="Normal 15 7 3 3 2 2" xfId="30765" xr:uid="{00000000-0005-0000-0000-000026780000}"/>
    <cellStyle name="Normal 15 7 3 3 3" xfId="30766" xr:uid="{00000000-0005-0000-0000-000027780000}"/>
    <cellStyle name="Normal 15 7 3 4" xfId="30767" xr:uid="{00000000-0005-0000-0000-000028780000}"/>
    <cellStyle name="Normal 15 7 3 4 2" xfId="30768" xr:uid="{00000000-0005-0000-0000-000029780000}"/>
    <cellStyle name="Normal 15 7 3 4 2 2" xfId="30769" xr:uid="{00000000-0005-0000-0000-00002A780000}"/>
    <cellStyle name="Normal 15 7 3 4 3" xfId="30770" xr:uid="{00000000-0005-0000-0000-00002B780000}"/>
    <cellStyle name="Normal 15 7 3 5" xfId="30771" xr:uid="{00000000-0005-0000-0000-00002C780000}"/>
    <cellStyle name="Normal 15 7 3 5 2" xfId="30772" xr:uid="{00000000-0005-0000-0000-00002D780000}"/>
    <cellStyle name="Normal 15 7 3 6" xfId="30773" xr:uid="{00000000-0005-0000-0000-00002E780000}"/>
    <cellStyle name="Normal 15 7 4" xfId="30774" xr:uid="{00000000-0005-0000-0000-00002F780000}"/>
    <cellStyle name="Normal 15 7 4 2" xfId="30775" xr:uid="{00000000-0005-0000-0000-000030780000}"/>
    <cellStyle name="Normal 15 7 5" xfId="30776" xr:uid="{00000000-0005-0000-0000-000031780000}"/>
    <cellStyle name="Normal 15 7 5 2" xfId="30777" xr:uid="{00000000-0005-0000-0000-000032780000}"/>
    <cellStyle name="Normal 15 7 5 2 2" xfId="30778" xr:uid="{00000000-0005-0000-0000-000033780000}"/>
    <cellStyle name="Normal 15 7 5 3" xfId="30779" xr:uid="{00000000-0005-0000-0000-000034780000}"/>
    <cellStyle name="Normal 15 7 6" xfId="30780" xr:uid="{00000000-0005-0000-0000-000035780000}"/>
    <cellStyle name="Normal 15 7 6 2" xfId="30781" xr:uid="{00000000-0005-0000-0000-000036780000}"/>
    <cellStyle name="Normal 15 7 6 2 2" xfId="30782" xr:uid="{00000000-0005-0000-0000-000037780000}"/>
    <cellStyle name="Normal 15 7 6 3" xfId="30783" xr:uid="{00000000-0005-0000-0000-000038780000}"/>
    <cellStyle name="Normal 15 7 7" xfId="30784" xr:uid="{00000000-0005-0000-0000-000039780000}"/>
    <cellStyle name="Normal 15 7 7 2" xfId="30785" xr:uid="{00000000-0005-0000-0000-00003A780000}"/>
    <cellStyle name="Normal 15 7 8" xfId="30786" xr:uid="{00000000-0005-0000-0000-00003B780000}"/>
    <cellStyle name="Normal 15 7 8 2" xfId="30787" xr:uid="{00000000-0005-0000-0000-00003C780000}"/>
    <cellStyle name="Normal 15 7 9" xfId="30788" xr:uid="{00000000-0005-0000-0000-00003D780000}"/>
    <cellStyle name="Normal 15 8" xfId="30789" xr:uid="{00000000-0005-0000-0000-00003E780000}"/>
    <cellStyle name="Normal 15 8 2" xfId="30790" xr:uid="{00000000-0005-0000-0000-00003F780000}"/>
    <cellStyle name="Normal 15 8 2 2" xfId="30791" xr:uid="{00000000-0005-0000-0000-000040780000}"/>
    <cellStyle name="Normal 15 8 2 2 2" xfId="30792" xr:uid="{00000000-0005-0000-0000-000041780000}"/>
    <cellStyle name="Normal 15 8 2 2 2 2" xfId="30793" xr:uid="{00000000-0005-0000-0000-000042780000}"/>
    <cellStyle name="Normal 15 8 2 2 2 2 2" xfId="30794" xr:uid="{00000000-0005-0000-0000-000043780000}"/>
    <cellStyle name="Normal 15 8 2 2 2 3" xfId="30795" xr:uid="{00000000-0005-0000-0000-000044780000}"/>
    <cellStyle name="Normal 15 8 2 2 3" xfId="30796" xr:uid="{00000000-0005-0000-0000-000045780000}"/>
    <cellStyle name="Normal 15 8 2 2 3 2" xfId="30797" xr:uid="{00000000-0005-0000-0000-000046780000}"/>
    <cellStyle name="Normal 15 8 2 2 3 2 2" xfId="30798" xr:uid="{00000000-0005-0000-0000-000047780000}"/>
    <cellStyle name="Normal 15 8 2 2 3 3" xfId="30799" xr:uid="{00000000-0005-0000-0000-000048780000}"/>
    <cellStyle name="Normal 15 8 2 2 4" xfId="30800" xr:uid="{00000000-0005-0000-0000-000049780000}"/>
    <cellStyle name="Normal 15 8 2 2 4 2" xfId="30801" xr:uid="{00000000-0005-0000-0000-00004A780000}"/>
    <cellStyle name="Normal 15 8 2 2 5" xfId="30802" xr:uid="{00000000-0005-0000-0000-00004B780000}"/>
    <cellStyle name="Normal 15 8 2 3" xfId="30803" xr:uid="{00000000-0005-0000-0000-00004C780000}"/>
    <cellStyle name="Normal 15 8 2 3 2" xfId="30804" xr:uid="{00000000-0005-0000-0000-00004D780000}"/>
    <cellStyle name="Normal 15 8 2 3 2 2" xfId="30805" xr:uid="{00000000-0005-0000-0000-00004E780000}"/>
    <cellStyle name="Normal 15 8 2 3 3" xfId="30806" xr:uid="{00000000-0005-0000-0000-00004F780000}"/>
    <cellStyle name="Normal 15 8 2 4" xfId="30807" xr:uid="{00000000-0005-0000-0000-000050780000}"/>
    <cellStyle name="Normal 15 8 2 4 2" xfId="30808" xr:uid="{00000000-0005-0000-0000-000051780000}"/>
    <cellStyle name="Normal 15 8 2 4 2 2" xfId="30809" xr:uid="{00000000-0005-0000-0000-000052780000}"/>
    <cellStyle name="Normal 15 8 2 4 3" xfId="30810" xr:uid="{00000000-0005-0000-0000-000053780000}"/>
    <cellStyle name="Normal 15 8 2 5" xfId="30811" xr:uid="{00000000-0005-0000-0000-000054780000}"/>
    <cellStyle name="Normal 15 8 2 5 2" xfId="30812" xr:uid="{00000000-0005-0000-0000-000055780000}"/>
    <cellStyle name="Normal 15 8 2 6" xfId="30813" xr:uid="{00000000-0005-0000-0000-000056780000}"/>
    <cellStyle name="Normal 15 8 3" xfId="30814" xr:uid="{00000000-0005-0000-0000-000057780000}"/>
    <cellStyle name="Normal 15 8 3 2" xfId="30815" xr:uid="{00000000-0005-0000-0000-000058780000}"/>
    <cellStyle name="Normal 15 8 3 2 2" xfId="30816" xr:uid="{00000000-0005-0000-0000-000059780000}"/>
    <cellStyle name="Normal 15 8 3 2 2 2" xfId="30817" xr:uid="{00000000-0005-0000-0000-00005A780000}"/>
    <cellStyle name="Normal 15 8 3 2 2 2 2" xfId="30818" xr:uid="{00000000-0005-0000-0000-00005B780000}"/>
    <cellStyle name="Normal 15 8 3 2 2 3" xfId="30819" xr:uid="{00000000-0005-0000-0000-00005C780000}"/>
    <cellStyle name="Normal 15 8 3 2 3" xfId="30820" xr:uid="{00000000-0005-0000-0000-00005D780000}"/>
    <cellStyle name="Normal 15 8 3 2 3 2" xfId="30821" xr:uid="{00000000-0005-0000-0000-00005E780000}"/>
    <cellStyle name="Normal 15 8 3 2 3 2 2" xfId="30822" xr:uid="{00000000-0005-0000-0000-00005F780000}"/>
    <cellStyle name="Normal 15 8 3 2 3 3" xfId="30823" xr:uid="{00000000-0005-0000-0000-000060780000}"/>
    <cellStyle name="Normal 15 8 3 2 4" xfId="30824" xr:uid="{00000000-0005-0000-0000-000061780000}"/>
    <cellStyle name="Normal 15 8 3 2 4 2" xfId="30825" xr:uid="{00000000-0005-0000-0000-000062780000}"/>
    <cellStyle name="Normal 15 8 3 2 5" xfId="30826" xr:uid="{00000000-0005-0000-0000-000063780000}"/>
    <cellStyle name="Normal 15 8 3 3" xfId="30827" xr:uid="{00000000-0005-0000-0000-000064780000}"/>
    <cellStyle name="Normal 15 8 3 3 2" xfId="30828" xr:uid="{00000000-0005-0000-0000-000065780000}"/>
    <cellStyle name="Normal 15 8 3 3 2 2" xfId="30829" xr:uid="{00000000-0005-0000-0000-000066780000}"/>
    <cellStyle name="Normal 15 8 3 3 3" xfId="30830" xr:uid="{00000000-0005-0000-0000-000067780000}"/>
    <cellStyle name="Normal 15 8 3 4" xfId="30831" xr:uid="{00000000-0005-0000-0000-000068780000}"/>
    <cellStyle name="Normal 15 8 3 4 2" xfId="30832" xr:uid="{00000000-0005-0000-0000-000069780000}"/>
    <cellStyle name="Normal 15 8 3 4 2 2" xfId="30833" xr:uid="{00000000-0005-0000-0000-00006A780000}"/>
    <cellStyle name="Normal 15 8 3 4 3" xfId="30834" xr:uid="{00000000-0005-0000-0000-00006B780000}"/>
    <cellStyle name="Normal 15 8 3 5" xfId="30835" xr:uid="{00000000-0005-0000-0000-00006C780000}"/>
    <cellStyle name="Normal 15 8 3 5 2" xfId="30836" xr:uid="{00000000-0005-0000-0000-00006D780000}"/>
    <cellStyle name="Normal 15 8 3 6" xfId="30837" xr:uid="{00000000-0005-0000-0000-00006E780000}"/>
    <cellStyle name="Normal 15 8 4" xfId="30838" xr:uid="{00000000-0005-0000-0000-00006F780000}"/>
    <cellStyle name="Normal 15 8 4 2" xfId="30839" xr:uid="{00000000-0005-0000-0000-000070780000}"/>
    <cellStyle name="Normal 15 8 5" xfId="30840" xr:uid="{00000000-0005-0000-0000-000071780000}"/>
    <cellStyle name="Normal 15 8 5 2" xfId="30841" xr:uid="{00000000-0005-0000-0000-000072780000}"/>
    <cellStyle name="Normal 15 8 5 2 2" xfId="30842" xr:uid="{00000000-0005-0000-0000-000073780000}"/>
    <cellStyle name="Normal 15 8 5 3" xfId="30843" xr:uid="{00000000-0005-0000-0000-000074780000}"/>
    <cellStyle name="Normal 15 8 6" xfId="30844" xr:uid="{00000000-0005-0000-0000-000075780000}"/>
    <cellStyle name="Normal 15 8 6 2" xfId="30845" xr:uid="{00000000-0005-0000-0000-000076780000}"/>
    <cellStyle name="Normal 15 8 6 2 2" xfId="30846" xr:uid="{00000000-0005-0000-0000-000077780000}"/>
    <cellStyle name="Normal 15 8 6 3" xfId="30847" xr:uid="{00000000-0005-0000-0000-000078780000}"/>
    <cellStyle name="Normal 15 8 7" xfId="30848" xr:uid="{00000000-0005-0000-0000-000079780000}"/>
    <cellStyle name="Normal 15 8 7 2" xfId="30849" xr:uid="{00000000-0005-0000-0000-00007A780000}"/>
    <cellStyle name="Normal 15 8 8" xfId="30850" xr:uid="{00000000-0005-0000-0000-00007B780000}"/>
    <cellStyle name="Normal 15 8 8 2" xfId="30851" xr:uid="{00000000-0005-0000-0000-00007C780000}"/>
    <cellStyle name="Normal 15 8 9" xfId="30852" xr:uid="{00000000-0005-0000-0000-00007D780000}"/>
    <cellStyle name="Normal 15 9" xfId="30853" xr:uid="{00000000-0005-0000-0000-00007E780000}"/>
    <cellStyle name="Normal 15 9 2" xfId="30854" xr:uid="{00000000-0005-0000-0000-00007F780000}"/>
    <cellStyle name="Normal 15 9 2 2" xfId="30855" xr:uid="{00000000-0005-0000-0000-000080780000}"/>
    <cellStyle name="Normal 15 9 2 2 2" xfId="30856" xr:uid="{00000000-0005-0000-0000-000081780000}"/>
    <cellStyle name="Normal 15 9 2 2 2 2" xfId="30857" xr:uid="{00000000-0005-0000-0000-000082780000}"/>
    <cellStyle name="Normal 15 9 2 2 3" xfId="30858" xr:uid="{00000000-0005-0000-0000-000083780000}"/>
    <cellStyle name="Normal 15 9 2 3" xfId="30859" xr:uid="{00000000-0005-0000-0000-000084780000}"/>
    <cellStyle name="Normal 15 9 2 3 2" xfId="30860" xr:uid="{00000000-0005-0000-0000-000085780000}"/>
    <cellStyle name="Normal 15 9 2 3 2 2" xfId="30861" xr:uid="{00000000-0005-0000-0000-000086780000}"/>
    <cellStyle name="Normal 15 9 2 3 3" xfId="30862" xr:uid="{00000000-0005-0000-0000-000087780000}"/>
    <cellStyle name="Normal 15 9 2 4" xfId="30863" xr:uid="{00000000-0005-0000-0000-000088780000}"/>
    <cellStyle name="Normal 15 9 2 4 2" xfId="30864" xr:uid="{00000000-0005-0000-0000-000089780000}"/>
    <cellStyle name="Normal 15 9 2 5" xfId="30865" xr:uid="{00000000-0005-0000-0000-00008A780000}"/>
    <cellStyle name="Normal 15 9 3" xfId="30866" xr:uid="{00000000-0005-0000-0000-00008B780000}"/>
    <cellStyle name="Normal 15 9 3 2" xfId="30867" xr:uid="{00000000-0005-0000-0000-00008C780000}"/>
    <cellStyle name="Normal 15 9 3 2 2" xfId="30868" xr:uid="{00000000-0005-0000-0000-00008D780000}"/>
    <cellStyle name="Normal 15 9 3 3" xfId="30869" xr:uid="{00000000-0005-0000-0000-00008E780000}"/>
    <cellStyle name="Normal 15 9 4" xfId="30870" xr:uid="{00000000-0005-0000-0000-00008F780000}"/>
    <cellStyle name="Normal 15 9 4 2" xfId="30871" xr:uid="{00000000-0005-0000-0000-000090780000}"/>
    <cellStyle name="Normal 15 9 4 2 2" xfId="30872" xr:uid="{00000000-0005-0000-0000-000091780000}"/>
    <cellStyle name="Normal 15 9 4 3" xfId="30873" xr:uid="{00000000-0005-0000-0000-000092780000}"/>
    <cellStyle name="Normal 15 9 5" xfId="30874" xr:uid="{00000000-0005-0000-0000-000093780000}"/>
    <cellStyle name="Normal 15 9 5 2" xfId="30875" xr:uid="{00000000-0005-0000-0000-000094780000}"/>
    <cellStyle name="Normal 15 9 6" xfId="30876" xr:uid="{00000000-0005-0000-0000-000095780000}"/>
    <cellStyle name="Normal 15_AFS template" xfId="30877" xr:uid="{00000000-0005-0000-0000-000096780000}"/>
    <cellStyle name="Normal 16" xfId="50" xr:uid="{00000000-0005-0000-0000-000097780000}"/>
    <cellStyle name="Normal 16 2" xfId="30878" xr:uid="{00000000-0005-0000-0000-000098780000}"/>
    <cellStyle name="Normal 16 2 2" xfId="30879" xr:uid="{00000000-0005-0000-0000-000099780000}"/>
    <cellStyle name="Normal 16 2 2 2" xfId="30880" xr:uid="{00000000-0005-0000-0000-00009A780000}"/>
    <cellStyle name="Normal 16 2 2 2 2" xfId="30881" xr:uid="{00000000-0005-0000-0000-00009B780000}"/>
    <cellStyle name="Normal 16 2 2 2 2 2" xfId="30882" xr:uid="{00000000-0005-0000-0000-00009C780000}"/>
    <cellStyle name="Normal 16 2 2 2 2 3" xfId="30883" xr:uid="{00000000-0005-0000-0000-00009D780000}"/>
    <cellStyle name="Normal 16 2 2 2 2 4" xfId="30884" xr:uid="{00000000-0005-0000-0000-00009E780000}"/>
    <cellStyle name="Normal 16 2 2 2 3" xfId="30885" xr:uid="{00000000-0005-0000-0000-00009F780000}"/>
    <cellStyle name="Normal 16 2 2 2 3 2" xfId="30886" xr:uid="{00000000-0005-0000-0000-0000A0780000}"/>
    <cellStyle name="Normal 16 2 2 2 3 3" xfId="30887" xr:uid="{00000000-0005-0000-0000-0000A1780000}"/>
    <cellStyle name="Normal 16 2 2 2 4" xfId="30888" xr:uid="{00000000-0005-0000-0000-0000A2780000}"/>
    <cellStyle name="Normal 16 2 2 2 5" xfId="30889" xr:uid="{00000000-0005-0000-0000-0000A3780000}"/>
    <cellStyle name="Normal 16 2 2 3" xfId="30890" xr:uid="{00000000-0005-0000-0000-0000A4780000}"/>
    <cellStyle name="Normal 16 2 2 3 2" xfId="30891" xr:uid="{00000000-0005-0000-0000-0000A5780000}"/>
    <cellStyle name="Normal 16 2 2 3 3" xfId="30892" xr:uid="{00000000-0005-0000-0000-0000A6780000}"/>
    <cellStyle name="Normal 16 2 2 3 4" xfId="30893" xr:uid="{00000000-0005-0000-0000-0000A7780000}"/>
    <cellStyle name="Normal 16 2 2 4" xfId="30894" xr:uid="{00000000-0005-0000-0000-0000A8780000}"/>
    <cellStyle name="Normal 16 2 2 4 2" xfId="30895" xr:uid="{00000000-0005-0000-0000-0000A9780000}"/>
    <cellStyle name="Normal 16 2 2 4 3" xfId="30896" xr:uid="{00000000-0005-0000-0000-0000AA780000}"/>
    <cellStyle name="Normal 16 2 2 5" xfId="30897" xr:uid="{00000000-0005-0000-0000-0000AB780000}"/>
    <cellStyle name="Normal 16 2 2 6" xfId="30898" xr:uid="{00000000-0005-0000-0000-0000AC780000}"/>
    <cellStyle name="Normal 16 2 3" xfId="30899" xr:uid="{00000000-0005-0000-0000-0000AD780000}"/>
    <cellStyle name="Normal 16 2 3 2" xfId="30900" xr:uid="{00000000-0005-0000-0000-0000AE780000}"/>
    <cellStyle name="Normal 16 2 3 2 2" xfId="30901" xr:uid="{00000000-0005-0000-0000-0000AF780000}"/>
    <cellStyle name="Normal 16 2 3 3" xfId="30902" xr:uid="{00000000-0005-0000-0000-0000B0780000}"/>
    <cellStyle name="Normal 16 2 3 3 2" xfId="30903" xr:uid="{00000000-0005-0000-0000-0000B1780000}"/>
    <cellStyle name="Normal 16 2 4" xfId="30904" xr:uid="{00000000-0005-0000-0000-0000B2780000}"/>
    <cellStyle name="Normal 16 2 4 2" xfId="30905" xr:uid="{00000000-0005-0000-0000-0000B3780000}"/>
    <cellStyle name="Normal 16 2 4 3" xfId="30906" xr:uid="{00000000-0005-0000-0000-0000B4780000}"/>
    <cellStyle name="Normal 16 2 4 4" xfId="30907" xr:uid="{00000000-0005-0000-0000-0000B5780000}"/>
    <cellStyle name="Normal 16 2 5" xfId="30908" xr:uid="{00000000-0005-0000-0000-0000B6780000}"/>
    <cellStyle name="Normal 16 2 5 2" xfId="30909" xr:uid="{00000000-0005-0000-0000-0000B7780000}"/>
    <cellStyle name="Normal 16 2 5 3" xfId="30910" xr:uid="{00000000-0005-0000-0000-0000B8780000}"/>
    <cellStyle name="Normal 16 2 6" xfId="30911" xr:uid="{00000000-0005-0000-0000-0000B9780000}"/>
    <cellStyle name="Normal 16 2 7" xfId="30912" xr:uid="{00000000-0005-0000-0000-0000BA780000}"/>
    <cellStyle name="Normal 16 3" xfId="30913" xr:uid="{00000000-0005-0000-0000-0000BB780000}"/>
    <cellStyle name="Normal 16 3 2" xfId="30914" xr:uid="{00000000-0005-0000-0000-0000BC780000}"/>
    <cellStyle name="Normal 16 3 2 2" xfId="30915" xr:uid="{00000000-0005-0000-0000-0000BD780000}"/>
    <cellStyle name="Normal 16 3 2 2 2" xfId="30916" xr:uid="{00000000-0005-0000-0000-0000BE780000}"/>
    <cellStyle name="Normal 16 3 2 2 2 2" xfId="30917" xr:uid="{00000000-0005-0000-0000-0000BF780000}"/>
    <cellStyle name="Normal 16 3 2 2 2 3" xfId="30918" xr:uid="{00000000-0005-0000-0000-0000C0780000}"/>
    <cellStyle name="Normal 16 3 2 2 2 4" xfId="30919" xr:uid="{00000000-0005-0000-0000-0000C1780000}"/>
    <cellStyle name="Normal 16 3 2 2 3" xfId="30920" xr:uid="{00000000-0005-0000-0000-0000C2780000}"/>
    <cellStyle name="Normal 16 3 2 2 3 2" xfId="30921" xr:uid="{00000000-0005-0000-0000-0000C3780000}"/>
    <cellStyle name="Normal 16 3 2 2 3 3" xfId="30922" xr:uid="{00000000-0005-0000-0000-0000C4780000}"/>
    <cellStyle name="Normal 16 3 2 2 4" xfId="30923" xr:uid="{00000000-0005-0000-0000-0000C5780000}"/>
    <cellStyle name="Normal 16 3 2 2 5" xfId="30924" xr:uid="{00000000-0005-0000-0000-0000C6780000}"/>
    <cellStyle name="Normal 16 3 2 3" xfId="30925" xr:uid="{00000000-0005-0000-0000-0000C7780000}"/>
    <cellStyle name="Normal 16 3 2 3 2" xfId="30926" xr:uid="{00000000-0005-0000-0000-0000C8780000}"/>
    <cellStyle name="Normal 16 3 2 3 3" xfId="30927" xr:uid="{00000000-0005-0000-0000-0000C9780000}"/>
    <cellStyle name="Normal 16 3 2 3 4" xfId="30928" xr:uid="{00000000-0005-0000-0000-0000CA780000}"/>
    <cellStyle name="Normal 16 3 2 4" xfId="30929" xr:uid="{00000000-0005-0000-0000-0000CB780000}"/>
    <cellStyle name="Normal 16 3 2 4 2" xfId="30930" xr:uid="{00000000-0005-0000-0000-0000CC780000}"/>
    <cellStyle name="Normal 16 3 2 4 3" xfId="30931" xr:uid="{00000000-0005-0000-0000-0000CD780000}"/>
    <cellStyle name="Normal 16 3 2 5" xfId="30932" xr:uid="{00000000-0005-0000-0000-0000CE780000}"/>
    <cellStyle name="Normal 16 3 2 6" xfId="30933" xr:uid="{00000000-0005-0000-0000-0000CF780000}"/>
    <cellStyle name="Normal 16 3 3" xfId="30934" xr:uid="{00000000-0005-0000-0000-0000D0780000}"/>
    <cellStyle name="Normal 16 3 3 2" xfId="30935" xr:uid="{00000000-0005-0000-0000-0000D1780000}"/>
    <cellStyle name="Normal 16 3 3 2 2" xfId="30936" xr:uid="{00000000-0005-0000-0000-0000D2780000}"/>
    <cellStyle name="Normal 16 3 3 2 3" xfId="30937" xr:uid="{00000000-0005-0000-0000-0000D3780000}"/>
    <cellStyle name="Normal 16 3 3 2 4" xfId="30938" xr:uid="{00000000-0005-0000-0000-0000D4780000}"/>
    <cellStyle name="Normal 16 3 3 3" xfId="30939" xr:uid="{00000000-0005-0000-0000-0000D5780000}"/>
    <cellStyle name="Normal 16 3 3 3 2" xfId="30940" xr:uid="{00000000-0005-0000-0000-0000D6780000}"/>
    <cellStyle name="Normal 16 3 3 3 3" xfId="30941" xr:uid="{00000000-0005-0000-0000-0000D7780000}"/>
    <cellStyle name="Normal 16 3 3 4" xfId="30942" xr:uid="{00000000-0005-0000-0000-0000D8780000}"/>
    <cellStyle name="Normal 16 3 3 5" xfId="30943" xr:uid="{00000000-0005-0000-0000-0000D9780000}"/>
    <cellStyle name="Normal 16 3 4" xfId="30944" xr:uid="{00000000-0005-0000-0000-0000DA780000}"/>
    <cellStyle name="Normal 16 3 4 2" xfId="30945" xr:uid="{00000000-0005-0000-0000-0000DB780000}"/>
    <cellStyle name="Normal 16 3 5" xfId="30946" xr:uid="{00000000-0005-0000-0000-0000DC780000}"/>
    <cellStyle name="Normal 16 4" xfId="30947" xr:uid="{00000000-0005-0000-0000-0000DD780000}"/>
    <cellStyle name="Normal 16 4 2" xfId="30948" xr:uid="{00000000-0005-0000-0000-0000DE780000}"/>
    <cellStyle name="Normal 16 4 2 2" xfId="30949" xr:uid="{00000000-0005-0000-0000-0000DF780000}"/>
    <cellStyle name="Normal 16 4 2 2 2" xfId="30950" xr:uid="{00000000-0005-0000-0000-0000E0780000}"/>
    <cellStyle name="Normal 16 4 2 2 3" xfId="30951" xr:uid="{00000000-0005-0000-0000-0000E1780000}"/>
    <cellStyle name="Normal 16 4 2 2 4" xfId="30952" xr:uid="{00000000-0005-0000-0000-0000E2780000}"/>
    <cellStyle name="Normal 16 4 2 3" xfId="30953" xr:uid="{00000000-0005-0000-0000-0000E3780000}"/>
    <cellStyle name="Normal 16 4 2 3 2" xfId="30954" xr:uid="{00000000-0005-0000-0000-0000E4780000}"/>
    <cellStyle name="Normal 16 4 2 3 3" xfId="30955" xr:uid="{00000000-0005-0000-0000-0000E5780000}"/>
    <cellStyle name="Normal 16 4 2 4" xfId="30956" xr:uid="{00000000-0005-0000-0000-0000E6780000}"/>
    <cellStyle name="Normal 16 4 2 5" xfId="30957" xr:uid="{00000000-0005-0000-0000-0000E7780000}"/>
    <cellStyle name="Normal 16 4 3" xfId="30958" xr:uid="{00000000-0005-0000-0000-0000E8780000}"/>
    <cellStyle name="Normal 16 4 3 2" xfId="30959" xr:uid="{00000000-0005-0000-0000-0000E9780000}"/>
    <cellStyle name="Normal 16 4 3 3" xfId="30960" xr:uid="{00000000-0005-0000-0000-0000EA780000}"/>
    <cellStyle name="Normal 16 4 3 4" xfId="30961" xr:uid="{00000000-0005-0000-0000-0000EB780000}"/>
    <cellStyle name="Normal 16 4 4" xfId="30962" xr:uid="{00000000-0005-0000-0000-0000EC780000}"/>
    <cellStyle name="Normal 16 4 4 2" xfId="30963" xr:uid="{00000000-0005-0000-0000-0000ED780000}"/>
    <cellStyle name="Normal 16 4 4 3" xfId="30964" xr:uid="{00000000-0005-0000-0000-0000EE780000}"/>
    <cellStyle name="Normal 16 4 5" xfId="30965" xr:uid="{00000000-0005-0000-0000-0000EF780000}"/>
    <cellStyle name="Normal 16 4 6" xfId="30966" xr:uid="{00000000-0005-0000-0000-0000F0780000}"/>
    <cellStyle name="Normal 16 5" xfId="30967" xr:uid="{00000000-0005-0000-0000-0000F1780000}"/>
    <cellStyle name="Normal 16 5 2" xfId="30968" xr:uid="{00000000-0005-0000-0000-0000F2780000}"/>
    <cellStyle name="Normal 16 5 2 2" xfId="30969" xr:uid="{00000000-0005-0000-0000-0000F3780000}"/>
    <cellStyle name="Normal 16 5 2 3" xfId="30970" xr:uid="{00000000-0005-0000-0000-0000F4780000}"/>
    <cellStyle name="Normal 16 5 2 4" xfId="30971" xr:uid="{00000000-0005-0000-0000-0000F5780000}"/>
    <cellStyle name="Normal 16 5 3" xfId="30972" xr:uid="{00000000-0005-0000-0000-0000F6780000}"/>
    <cellStyle name="Normal 16 5 3 2" xfId="30973" xr:uid="{00000000-0005-0000-0000-0000F7780000}"/>
    <cellStyle name="Normal 16 5 3 3" xfId="30974" xr:uid="{00000000-0005-0000-0000-0000F8780000}"/>
    <cellStyle name="Normal 16 5 4" xfId="30975" xr:uid="{00000000-0005-0000-0000-0000F9780000}"/>
    <cellStyle name="Normal 16 5 5" xfId="30976" xr:uid="{00000000-0005-0000-0000-0000FA780000}"/>
    <cellStyle name="Normal 16 6" xfId="30977" xr:uid="{00000000-0005-0000-0000-0000FB780000}"/>
    <cellStyle name="Normal 16 7" xfId="30978" xr:uid="{00000000-0005-0000-0000-0000FC780000}"/>
    <cellStyle name="Normal 16 8" xfId="30979" xr:uid="{00000000-0005-0000-0000-0000FD780000}"/>
    <cellStyle name="Normal 16_Note 13 - % of Rev" xfId="30980" xr:uid="{00000000-0005-0000-0000-0000FE780000}"/>
    <cellStyle name="Normal 17" xfId="51" xr:uid="{00000000-0005-0000-0000-0000FF780000}"/>
    <cellStyle name="Normal 17 2" xfId="30981" xr:uid="{00000000-0005-0000-0000-000000790000}"/>
    <cellStyle name="Normal 17 2 2" xfId="30982" xr:uid="{00000000-0005-0000-0000-000001790000}"/>
    <cellStyle name="Normal 17 2 2 2" xfId="30983" xr:uid="{00000000-0005-0000-0000-000002790000}"/>
    <cellStyle name="Normal 17 2 2 2 2" xfId="30984" xr:uid="{00000000-0005-0000-0000-000003790000}"/>
    <cellStyle name="Normal 17 2 2 2 3" xfId="30985" xr:uid="{00000000-0005-0000-0000-000004790000}"/>
    <cellStyle name="Normal 17 2 2 2 4" xfId="30986" xr:uid="{00000000-0005-0000-0000-000005790000}"/>
    <cellStyle name="Normal 17 2 2 3" xfId="30987" xr:uid="{00000000-0005-0000-0000-000006790000}"/>
    <cellStyle name="Normal 17 2 2 3 2" xfId="30988" xr:uid="{00000000-0005-0000-0000-000007790000}"/>
    <cellStyle name="Normal 17 2 2 3 3" xfId="30989" xr:uid="{00000000-0005-0000-0000-000008790000}"/>
    <cellStyle name="Normal 17 2 2 4" xfId="30990" xr:uid="{00000000-0005-0000-0000-000009790000}"/>
    <cellStyle name="Normal 17 2 2 5" xfId="30991" xr:uid="{00000000-0005-0000-0000-00000A790000}"/>
    <cellStyle name="Normal 17 2 3" xfId="30992" xr:uid="{00000000-0005-0000-0000-00000B790000}"/>
    <cellStyle name="Normal 17 2 3 2" xfId="30993" xr:uid="{00000000-0005-0000-0000-00000C790000}"/>
    <cellStyle name="Normal 17 2 3 2 2" xfId="30994" xr:uid="{00000000-0005-0000-0000-00000D790000}"/>
    <cellStyle name="Normal 17 2 3 3" xfId="30995" xr:uid="{00000000-0005-0000-0000-00000E790000}"/>
    <cellStyle name="Normal 17 2 4" xfId="30996" xr:uid="{00000000-0005-0000-0000-00000F790000}"/>
    <cellStyle name="Normal 17 2 4 2" xfId="30997" xr:uid="{00000000-0005-0000-0000-000010790000}"/>
    <cellStyle name="Normal 17 2 4 3" xfId="30998" xr:uid="{00000000-0005-0000-0000-000011790000}"/>
    <cellStyle name="Normal 17 2 4 4" xfId="30999" xr:uid="{00000000-0005-0000-0000-000012790000}"/>
    <cellStyle name="Normal 17 2 5" xfId="31000" xr:uid="{00000000-0005-0000-0000-000013790000}"/>
    <cellStyle name="Normal 17 2 5 2" xfId="31001" xr:uid="{00000000-0005-0000-0000-000014790000}"/>
    <cellStyle name="Normal 17 2 5 3" xfId="31002" xr:uid="{00000000-0005-0000-0000-000015790000}"/>
    <cellStyle name="Normal 17 2 6" xfId="31003" xr:uid="{00000000-0005-0000-0000-000016790000}"/>
    <cellStyle name="Normal 17 2 7" xfId="31004" xr:uid="{00000000-0005-0000-0000-000017790000}"/>
    <cellStyle name="Normal 17 2 8" xfId="31005" xr:uid="{00000000-0005-0000-0000-000018790000}"/>
    <cellStyle name="Normal 17 3" xfId="31006" xr:uid="{00000000-0005-0000-0000-000019790000}"/>
    <cellStyle name="Normal 17 3 2" xfId="31007" xr:uid="{00000000-0005-0000-0000-00001A790000}"/>
    <cellStyle name="Normal 17 4" xfId="31008" xr:uid="{00000000-0005-0000-0000-00001B790000}"/>
    <cellStyle name="Normal 17 4 2" xfId="31009" xr:uid="{00000000-0005-0000-0000-00001C790000}"/>
    <cellStyle name="Normal 17 4 3" xfId="31010" xr:uid="{00000000-0005-0000-0000-00001D790000}"/>
    <cellStyle name="Normal 17 5" xfId="31011" xr:uid="{00000000-0005-0000-0000-00001E790000}"/>
    <cellStyle name="Normal 17 6" xfId="31012" xr:uid="{00000000-0005-0000-0000-00001F790000}"/>
    <cellStyle name="Normal 18" xfId="31013" xr:uid="{00000000-0005-0000-0000-000020790000}"/>
    <cellStyle name="Normal 18 2" xfId="31014" xr:uid="{00000000-0005-0000-0000-000021790000}"/>
    <cellStyle name="Normal 18 2 2" xfId="31015" xr:uid="{00000000-0005-0000-0000-000022790000}"/>
    <cellStyle name="Normal 18 2 2 2" xfId="31016" xr:uid="{00000000-0005-0000-0000-000023790000}"/>
    <cellStyle name="Normal 18 2 2 2 2" xfId="31017" xr:uid="{00000000-0005-0000-0000-000024790000}"/>
    <cellStyle name="Normal 18 2 2 2 3" xfId="31018" xr:uid="{00000000-0005-0000-0000-000025790000}"/>
    <cellStyle name="Normal 18 2 2 2 4" xfId="31019" xr:uid="{00000000-0005-0000-0000-000026790000}"/>
    <cellStyle name="Normal 18 2 2 3" xfId="31020" xr:uid="{00000000-0005-0000-0000-000027790000}"/>
    <cellStyle name="Normal 18 2 2 3 2" xfId="31021" xr:uid="{00000000-0005-0000-0000-000028790000}"/>
    <cellStyle name="Normal 18 2 2 3 3" xfId="31022" xr:uid="{00000000-0005-0000-0000-000029790000}"/>
    <cellStyle name="Normal 18 2 2 4" xfId="31023" xr:uid="{00000000-0005-0000-0000-00002A790000}"/>
    <cellStyle name="Normal 18 2 2 5" xfId="31024" xr:uid="{00000000-0005-0000-0000-00002B790000}"/>
    <cellStyle name="Normal 18 2 3" xfId="31025" xr:uid="{00000000-0005-0000-0000-00002C790000}"/>
    <cellStyle name="Normal 18 2 3 2" xfId="31026" xr:uid="{00000000-0005-0000-0000-00002D790000}"/>
    <cellStyle name="Normal 18 2 3 2 2" xfId="31027" xr:uid="{00000000-0005-0000-0000-00002E790000}"/>
    <cellStyle name="Normal 18 2 3 3" xfId="31028" xr:uid="{00000000-0005-0000-0000-00002F790000}"/>
    <cellStyle name="Normal 18 2 4" xfId="31029" xr:uid="{00000000-0005-0000-0000-000030790000}"/>
    <cellStyle name="Normal 18 2 4 2" xfId="31030" xr:uid="{00000000-0005-0000-0000-000031790000}"/>
    <cellStyle name="Normal 18 2 4 2 2" xfId="31031" xr:uid="{00000000-0005-0000-0000-000032790000}"/>
    <cellStyle name="Normal 18 2 4 2 3" xfId="31032" xr:uid="{00000000-0005-0000-0000-000033790000}"/>
    <cellStyle name="Normal 18 2 4 2 4" xfId="31033" xr:uid="{00000000-0005-0000-0000-000034790000}"/>
    <cellStyle name="Normal 18 2 4 3" xfId="31034" xr:uid="{00000000-0005-0000-0000-000035790000}"/>
    <cellStyle name="Normal 18 2 4 3 2" xfId="31035" xr:uid="{00000000-0005-0000-0000-000036790000}"/>
    <cellStyle name="Normal 18 2 4 3 3" xfId="31036" xr:uid="{00000000-0005-0000-0000-000037790000}"/>
    <cellStyle name="Normal 18 2 4 4" xfId="31037" xr:uid="{00000000-0005-0000-0000-000038790000}"/>
    <cellStyle name="Normal 18 2 4 5" xfId="31038" xr:uid="{00000000-0005-0000-0000-000039790000}"/>
    <cellStyle name="Normal 18 2 4 6" xfId="31039" xr:uid="{00000000-0005-0000-0000-00003A790000}"/>
    <cellStyle name="Normal 18 2 5" xfId="31040" xr:uid="{00000000-0005-0000-0000-00003B790000}"/>
    <cellStyle name="Normal 18 2 5 2" xfId="31041" xr:uid="{00000000-0005-0000-0000-00003C790000}"/>
    <cellStyle name="Normal 18 2 5 2 2" xfId="31042" xr:uid="{00000000-0005-0000-0000-00003D790000}"/>
    <cellStyle name="Normal 18 2 5 3" xfId="31043" xr:uid="{00000000-0005-0000-0000-00003E790000}"/>
    <cellStyle name="Normal 18 2 5 3 2" xfId="31044" xr:uid="{00000000-0005-0000-0000-00003F790000}"/>
    <cellStyle name="Normal 18 2 5 3 3" xfId="31045" xr:uid="{00000000-0005-0000-0000-000040790000}"/>
    <cellStyle name="Normal 18 2 5 3 4" xfId="31046" xr:uid="{00000000-0005-0000-0000-000041790000}"/>
    <cellStyle name="Normal 18 2 5 4" xfId="31047" xr:uid="{00000000-0005-0000-0000-000042790000}"/>
    <cellStyle name="Normal 18 2 6" xfId="31048" xr:uid="{00000000-0005-0000-0000-000043790000}"/>
    <cellStyle name="Normal 18 2 6 2" xfId="31049" xr:uid="{00000000-0005-0000-0000-000044790000}"/>
    <cellStyle name="Normal 18 2 7" xfId="31050" xr:uid="{00000000-0005-0000-0000-000045790000}"/>
    <cellStyle name="Normal 18 2 8" xfId="31051" xr:uid="{00000000-0005-0000-0000-000046790000}"/>
    <cellStyle name="Normal 18 3" xfId="31052" xr:uid="{00000000-0005-0000-0000-000047790000}"/>
    <cellStyle name="Normal 18 3 2" xfId="31053" xr:uid="{00000000-0005-0000-0000-000048790000}"/>
    <cellStyle name="Normal 18 3 3" xfId="31054" xr:uid="{00000000-0005-0000-0000-000049790000}"/>
    <cellStyle name="Normal 18 3 4" xfId="31055" xr:uid="{00000000-0005-0000-0000-00004A790000}"/>
    <cellStyle name="Normal 18 4" xfId="31056" xr:uid="{00000000-0005-0000-0000-00004B790000}"/>
    <cellStyle name="Normal 18 4 2" xfId="31057" xr:uid="{00000000-0005-0000-0000-00004C790000}"/>
    <cellStyle name="Normal 18 4 3" xfId="31058" xr:uid="{00000000-0005-0000-0000-00004D790000}"/>
    <cellStyle name="Normal 18_BS Summary" xfId="31059" xr:uid="{00000000-0005-0000-0000-00004E790000}"/>
    <cellStyle name="Normal 19" xfId="31060" xr:uid="{00000000-0005-0000-0000-00004F790000}"/>
    <cellStyle name="Normal 19 10" xfId="31061" xr:uid="{00000000-0005-0000-0000-000050790000}"/>
    <cellStyle name="Normal 19 10 2" xfId="31062" xr:uid="{00000000-0005-0000-0000-000051790000}"/>
    <cellStyle name="Normal 19 11" xfId="31063" xr:uid="{00000000-0005-0000-0000-000052790000}"/>
    <cellStyle name="Normal 19 11 2" xfId="31064" xr:uid="{00000000-0005-0000-0000-000053790000}"/>
    <cellStyle name="Normal 19 11 2 2" xfId="31065" xr:uid="{00000000-0005-0000-0000-000054790000}"/>
    <cellStyle name="Normal 19 11 2 2 2" xfId="31066" xr:uid="{00000000-0005-0000-0000-000055790000}"/>
    <cellStyle name="Normal 19 11 2 3" xfId="31067" xr:uid="{00000000-0005-0000-0000-000056790000}"/>
    <cellStyle name="Normal 19 11 3" xfId="31068" xr:uid="{00000000-0005-0000-0000-000057790000}"/>
    <cellStyle name="Normal 19 11 3 2" xfId="31069" xr:uid="{00000000-0005-0000-0000-000058790000}"/>
    <cellStyle name="Normal 19 11 3 2 2" xfId="31070" xr:uid="{00000000-0005-0000-0000-000059790000}"/>
    <cellStyle name="Normal 19 11 3 3" xfId="31071" xr:uid="{00000000-0005-0000-0000-00005A790000}"/>
    <cellStyle name="Normal 19 11 4" xfId="31072" xr:uid="{00000000-0005-0000-0000-00005B790000}"/>
    <cellStyle name="Normal 19 11 4 2" xfId="31073" xr:uid="{00000000-0005-0000-0000-00005C790000}"/>
    <cellStyle name="Normal 19 11 5" xfId="31074" xr:uid="{00000000-0005-0000-0000-00005D790000}"/>
    <cellStyle name="Normal 19 12" xfId="31075" xr:uid="{00000000-0005-0000-0000-00005E790000}"/>
    <cellStyle name="Normal 19 12 2" xfId="31076" xr:uid="{00000000-0005-0000-0000-00005F790000}"/>
    <cellStyle name="Normal 19 12 2 2" xfId="31077" xr:uid="{00000000-0005-0000-0000-000060790000}"/>
    <cellStyle name="Normal 19 12 2 2 2" xfId="31078" xr:uid="{00000000-0005-0000-0000-000061790000}"/>
    <cellStyle name="Normal 19 12 2 3" xfId="31079" xr:uid="{00000000-0005-0000-0000-000062790000}"/>
    <cellStyle name="Normal 19 12 3" xfId="31080" xr:uid="{00000000-0005-0000-0000-000063790000}"/>
    <cellStyle name="Normal 19 12 3 2" xfId="31081" xr:uid="{00000000-0005-0000-0000-000064790000}"/>
    <cellStyle name="Normal 19 12 3 2 2" xfId="31082" xr:uid="{00000000-0005-0000-0000-000065790000}"/>
    <cellStyle name="Normal 19 12 3 3" xfId="31083" xr:uid="{00000000-0005-0000-0000-000066790000}"/>
    <cellStyle name="Normal 19 12 4" xfId="31084" xr:uid="{00000000-0005-0000-0000-000067790000}"/>
    <cellStyle name="Normal 19 12 4 2" xfId="31085" xr:uid="{00000000-0005-0000-0000-000068790000}"/>
    <cellStyle name="Normal 19 12 5" xfId="31086" xr:uid="{00000000-0005-0000-0000-000069790000}"/>
    <cellStyle name="Normal 19 13" xfId="31087" xr:uid="{00000000-0005-0000-0000-00006A790000}"/>
    <cellStyle name="Normal 19 13 2" xfId="31088" xr:uid="{00000000-0005-0000-0000-00006B790000}"/>
    <cellStyle name="Normal 19 13 2 2" xfId="31089" xr:uid="{00000000-0005-0000-0000-00006C790000}"/>
    <cellStyle name="Normal 19 13 3" xfId="31090" xr:uid="{00000000-0005-0000-0000-00006D790000}"/>
    <cellStyle name="Normal 19 14" xfId="31091" xr:uid="{00000000-0005-0000-0000-00006E790000}"/>
    <cellStyle name="Normal 19 14 2" xfId="31092" xr:uid="{00000000-0005-0000-0000-00006F790000}"/>
    <cellStyle name="Normal 19 14 2 2" xfId="31093" xr:uid="{00000000-0005-0000-0000-000070790000}"/>
    <cellStyle name="Normal 19 14 3" xfId="31094" xr:uid="{00000000-0005-0000-0000-000071790000}"/>
    <cellStyle name="Normal 19 15" xfId="31095" xr:uid="{00000000-0005-0000-0000-000072790000}"/>
    <cellStyle name="Normal 19 15 2" xfId="31096" xr:uid="{00000000-0005-0000-0000-000073790000}"/>
    <cellStyle name="Normal 19 16" xfId="31097" xr:uid="{00000000-0005-0000-0000-000074790000}"/>
    <cellStyle name="Normal 19 16 2" xfId="31098" xr:uid="{00000000-0005-0000-0000-000075790000}"/>
    <cellStyle name="Normal 19 17" xfId="31099" xr:uid="{00000000-0005-0000-0000-000076790000}"/>
    <cellStyle name="Normal 19 17 2" xfId="31100" xr:uid="{00000000-0005-0000-0000-000077790000}"/>
    <cellStyle name="Normal 19 17 3" xfId="31101" xr:uid="{00000000-0005-0000-0000-000078790000}"/>
    <cellStyle name="Normal 19 2" xfId="31102" xr:uid="{00000000-0005-0000-0000-000079790000}"/>
    <cellStyle name="Normal 19 2 2" xfId="31103" xr:uid="{00000000-0005-0000-0000-00007A790000}"/>
    <cellStyle name="Normal 19 2 2 2" xfId="31104" xr:uid="{00000000-0005-0000-0000-00007B790000}"/>
    <cellStyle name="Normal 19 2 2 2 2" xfId="31105" xr:uid="{00000000-0005-0000-0000-00007C790000}"/>
    <cellStyle name="Normal 19 2 2 2 2 2" xfId="31106" xr:uid="{00000000-0005-0000-0000-00007D790000}"/>
    <cellStyle name="Normal 19 2 2 2 2 2 2" xfId="31107" xr:uid="{00000000-0005-0000-0000-00007E790000}"/>
    <cellStyle name="Normal 19 2 2 2 2 3" xfId="31108" xr:uid="{00000000-0005-0000-0000-00007F790000}"/>
    <cellStyle name="Normal 19 2 2 2 3" xfId="31109" xr:uid="{00000000-0005-0000-0000-000080790000}"/>
    <cellStyle name="Normal 19 2 2 2 3 2" xfId="31110" xr:uid="{00000000-0005-0000-0000-000081790000}"/>
    <cellStyle name="Normal 19 2 2 2 3 2 2" xfId="31111" xr:uid="{00000000-0005-0000-0000-000082790000}"/>
    <cellStyle name="Normal 19 2 2 2 3 3" xfId="31112" xr:uid="{00000000-0005-0000-0000-000083790000}"/>
    <cellStyle name="Normal 19 2 2 2 4" xfId="31113" xr:uid="{00000000-0005-0000-0000-000084790000}"/>
    <cellStyle name="Normal 19 2 2 2 4 2" xfId="31114" xr:uid="{00000000-0005-0000-0000-000085790000}"/>
    <cellStyle name="Normal 19 2 2 2 5" xfId="31115" xr:uid="{00000000-0005-0000-0000-000086790000}"/>
    <cellStyle name="Normal 19 2 2 3" xfId="31116" xr:uid="{00000000-0005-0000-0000-000087790000}"/>
    <cellStyle name="Normal 19 2 2 3 2" xfId="31117" xr:uid="{00000000-0005-0000-0000-000088790000}"/>
    <cellStyle name="Normal 19 2 2 3 2 2" xfId="31118" xr:uid="{00000000-0005-0000-0000-000089790000}"/>
    <cellStyle name="Normal 19 2 2 3 3" xfId="31119" xr:uid="{00000000-0005-0000-0000-00008A790000}"/>
    <cellStyle name="Normal 19 2 2 4" xfId="31120" xr:uid="{00000000-0005-0000-0000-00008B790000}"/>
    <cellStyle name="Normal 19 2 2 4 2" xfId="31121" xr:uid="{00000000-0005-0000-0000-00008C790000}"/>
    <cellStyle name="Normal 19 2 2 4 2 2" xfId="31122" xr:uid="{00000000-0005-0000-0000-00008D790000}"/>
    <cellStyle name="Normal 19 2 2 4 3" xfId="31123" xr:uid="{00000000-0005-0000-0000-00008E790000}"/>
    <cellStyle name="Normal 19 2 2 5" xfId="31124" xr:uid="{00000000-0005-0000-0000-00008F790000}"/>
    <cellStyle name="Normal 19 2 2 5 2" xfId="31125" xr:uid="{00000000-0005-0000-0000-000090790000}"/>
    <cellStyle name="Normal 19 2 2 6" xfId="31126" xr:uid="{00000000-0005-0000-0000-000091790000}"/>
    <cellStyle name="Normal 19 2 3" xfId="31127" xr:uid="{00000000-0005-0000-0000-000092790000}"/>
    <cellStyle name="Normal 19 2 3 2" xfId="31128" xr:uid="{00000000-0005-0000-0000-000093790000}"/>
    <cellStyle name="Normal 19 2 3 2 2" xfId="31129" xr:uid="{00000000-0005-0000-0000-000094790000}"/>
    <cellStyle name="Normal 19 2 3 2 2 2" xfId="31130" xr:uid="{00000000-0005-0000-0000-000095790000}"/>
    <cellStyle name="Normal 19 2 3 2 2 2 2" xfId="31131" xr:uid="{00000000-0005-0000-0000-000096790000}"/>
    <cellStyle name="Normal 19 2 3 2 2 3" xfId="31132" xr:uid="{00000000-0005-0000-0000-000097790000}"/>
    <cellStyle name="Normal 19 2 3 2 3" xfId="31133" xr:uid="{00000000-0005-0000-0000-000098790000}"/>
    <cellStyle name="Normal 19 2 3 2 3 2" xfId="31134" xr:uid="{00000000-0005-0000-0000-000099790000}"/>
    <cellStyle name="Normal 19 2 3 2 3 2 2" xfId="31135" xr:uid="{00000000-0005-0000-0000-00009A790000}"/>
    <cellStyle name="Normal 19 2 3 2 3 3" xfId="31136" xr:uid="{00000000-0005-0000-0000-00009B790000}"/>
    <cellStyle name="Normal 19 2 3 2 4" xfId="31137" xr:uid="{00000000-0005-0000-0000-00009C790000}"/>
    <cellStyle name="Normal 19 2 3 2 4 2" xfId="31138" xr:uid="{00000000-0005-0000-0000-00009D790000}"/>
    <cellStyle name="Normal 19 2 3 2 5" xfId="31139" xr:uid="{00000000-0005-0000-0000-00009E790000}"/>
    <cellStyle name="Normal 19 2 3 3" xfId="31140" xr:uid="{00000000-0005-0000-0000-00009F790000}"/>
    <cellStyle name="Normal 19 2 3 3 2" xfId="31141" xr:uid="{00000000-0005-0000-0000-0000A0790000}"/>
    <cellStyle name="Normal 19 2 3 3 2 2" xfId="31142" xr:uid="{00000000-0005-0000-0000-0000A1790000}"/>
    <cellStyle name="Normal 19 2 3 3 3" xfId="31143" xr:uid="{00000000-0005-0000-0000-0000A2790000}"/>
    <cellStyle name="Normal 19 2 3 4" xfId="31144" xr:uid="{00000000-0005-0000-0000-0000A3790000}"/>
    <cellStyle name="Normal 19 2 3 4 2" xfId="31145" xr:uid="{00000000-0005-0000-0000-0000A4790000}"/>
    <cellStyle name="Normal 19 2 3 4 2 2" xfId="31146" xr:uid="{00000000-0005-0000-0000-0000A5790000}"/>
    <cellStyle name="Normal 19 2 3 4 3" xfId="31147" xr:uid="{00000000-0005-0000-0000-0000A6790000}"/>
    <cellStyle name="Normal 19 2 3 5" xfId="31148" xr:uid="{00000000-0005-0000-0000-0000A7790000}"/>
    <cellStyle name="Normal 19 2 3 5 2" xfId="31149" xr:uid="{00000000-0005-0000-0000-0000A8790000}"/>
    <cellStyle name="Normal 19 2 3 6" xfId="31150" xr:uid="{00000000-0005-0000-0000-0000A9790000}"/>
    <cellStyle name="Normal 19 2 4" xfId="31151" xr:uid="{00000000-0005-0000-0000-0000AA790000}"/>
    <cellStyle name="Normal 19 2 4 2" xfId="31152" xr:uid="{00000000-0005-0000-0000-0000AB790000}"/>
    <cellStyle name="Normal 19 2 5" xfId="31153" xr:uid="{00000000-0005-0000-0000-0000AC790000}"/>
    <cellStyle name="Normal 19 2 5 2" xfId="31154" xr:uid="{00000000-0005-0000-0000-0000AD790000}"/>
    <cellStyle name="Normal 19 2 5 2 2" xfId="31155" xr:uid="{00000000-0005-0000-0000-0000AE790000}"/>
    <cellStyle name="Normal 19 2 5 3" xfId="31156" xr:uid="{00000000-0005-0000-0000-0000AF790000}"/>
    <cellStyle name="Normal 19 2 6" xfId="31157" xr:uid="{00000000-0005-0000-0000-0000B0790000}"/>
    <cellStyle name="Normal 19 2 6 2" xfId="31158" xr:uid="{00000000-0005-0000-0000-0000B1790000}"/>
    <cellStyle name="Normal 19 2 6 2 2" xfId="31159" xr:uid="{00000000-0005-0000-0000-0000B2790000}"/>
    <cellStyle name="Normal 19 2 6 3" xfId="31160" xr:uid="{00000000-0005-0000-0000-0000B3790000}"/>
    <cellStyle name="Normal 19 2 7" xfId="31161" xr:uid="{00000000-0005-0000-0000-0000B4790000}"/>
    <cellStyle name="Normal 19 2 7 2" xfId="31162" xr:uid="{00000000-0005-0000-0000-0000B5790000}"/>
    <cellStyle name="Normal 19 2 8" xfId="31163" xr:uid="{00000000-0005-0000-0000-0000B6790000}"/>
    <cellStyle name="Normal 19 2 8 2" xfId="31164" xr:uid="{00000000-0005-0000-0000-0000B7790000}"/>
    <cellStyle name="Normal 19 2 9" xfId="31165" xr:uid="{00000000-0005-0000-0000-0000B8790000}"/>
    <cellStyle name="Normal 19 3" xfId="31166" xr:uid="{00000000-0005-0000-0000-0000B9790000}"/>
    <cellStyle name="Normal 19 3 2" xfId="31167" xr:uid="{00000000-0005-0000-0000-0000BA790000}"/>
    <cellStyle name="Normal 19 3 2 2" xfId="31168" xr:uid="{00000000-0005-0000-0000-0000BB790000}"/>
    <cellStyle name="Normal 19 3 2 2 2" xfId="31169" xr:uid="{00000000-0005-0000-0000-0000BC790000}"/>
    <cellStyle name="Normal 19 3 2 2 2 2" xfId="31170" xr:uid="{00000000-0005-0000-0000-0000BD790000}"/>
    <cellStyle name="Normal 19 3 2 2 2 2 2" xfId="31171" xr:uid="{00000000-0005-0000-0000-0000BE790000}"/>
    <cellStyle name="Normal 19 3 2 2 2 3" xfId="31172" xr:uid="{00000000-0005-0000-0000-0000BF790000}"/>
    <cellStyle name="Normal 19 3 2 2 3" xfId="31173" xr:uid="{00000000-0005-0000-0000-0000C0790000}"/>
    <cellStyle name="Normal 19 3 2 2 3 2" xfId="31174" xr:uid="{00000000-0005-0000-0000-0000C1790000}"/>
    <cellStyle name="Normal 19 3 2 2 3 2 2" xfId="31175" xr:uid="{00000000-0005-0000-0000-0000C2790000}"/>
    <cellStyle name="Normal 19 3 2 2 3 3" xfId="31176" xr:uid="{00000000-0005-0000-0000-0000C3790000}"/>
    <cellStyle name="Normal 19 3 2 2 4" xfId="31177" xr:uid="{00000000-0005-0000-0000-0000C4790000}"/>
    <cellStyle name="Normal 19 3 2 2 4 2" xfId="31178" xr:uid="{00000000-0005-0000-0000-0000C5790000}"/>
    <cellStyle name="Normal 19 3 2 2 5" xfId="31179" xr:uid="{00000000-0005-0000-0000-0000C6790000}"/>
    <cellStyle name="Normal 19 3 2 3" xfId="31180" xr:uid="{00000000-0005-0000-0000-0000C7790000}"/>
    <cellStyle name="Normal 19 3 2 3 2" xfId="31181" xr:uid="{00000000-0005-0000-0000-0000C8790000}"/>
    <cellStyle name="Normal 19 3 2 3 2 2" xfId="31182" xr:uid="{00000000-0005-0000-0000-0000C9790000}"/>
    <cellStyle name="Normal 19 3 2 3 3" xfId="31183" xr:uid="{00000000-0005-0000-0000-0000CA790000}"/>
    <cellStyle name="Normal 19 3 2 4" xfId="31184" xr:uid="{00000000-0005-0000-0000-0000CB790000}"/>
    <cellStyle name="Normal 19 3 2 4 2" xfId="31185" xr:uid="{00000000-0005-0000-0000-0000CC790000}"/>
    <cellStyle name="Normal 19 3 2 4 2 2" xfId="31186" xr:uid="{00000000-0005-0000-0000-0000CD790000}"/>
    <cellStyle name="Normal 19 3 2 4 3" xfId="31187" xr:uid="{00000000-0005-0000-0000-0000CE790000}"/>
    <cellStyle name="Normal 19 3 2 5" xfId="31188" xr:uid="{00000000-0005-0000-0000-0000CF790000}"/>
    <cellStyle name="Normal 19 3 2 5 2" xfId="31189" xr:uid="{00000000-0005-0000-0000-0000D0790000}"/>
    <cellStyle name="Normal 19 3 2 6" xfId="31190" xr:uid="{00000000-0005-0000-0000-0000D1790000}"/>
    <cellStyle name="Normal 19 3 2 6 2" xfId="31191" xr:uid="{00000000-0005-0000-0000-0000D2790000}"/>
    <cellStyle name="Normal 19 3 2 7" xfId="31192" xr:uid="{00000000-0005-0000-0000-0000D3790000}"/>
    <cellStyle name="Normal 19 3 3" xfId="31193" xr:uid="{00000000-0005-0000-0000-0000D4790000}"/>
    <cellStyle name="Normal 19 3 3 2" xfId="31194" xr:uid="{00000000-0005-0000-0000-0000D5790000}"/>
    <cellStyle name="Normal 19 3 3 2 2" xfId="31195" xr:uid="{00000000-0005-0000-0000-0000D6790000}"/>
    <cellStyle name="Normal 19 3 3 2 2 2" xfId="31196" xr:uid="{00000000-0005-0000-0000-0000D7790000}"/>
    <cellStyle name="Normal 19 3 3 2 2 2 2" xfId="31197" xr:uid="{00000000-0005-0000-0000-0000D8790000}"/>
    <cellStyle name="Normal 19 3 3 2 2 3" xfId="31198" xr:uid="{00000000-0005-0000-0000-0000D9790000}"/>
    <cellStyle name="Normal 19 3 3 2 3" xfId="31199" xr:uid="{00000000-0005-0000-0000-0000DA790000}"/>
    <cellStyle name="Normal 19 3 3 2 3 2" xfId="31200" xr:uid="{00000000-0005-0000-0000-0000DB790000}"/>
    <cellStyle name="Normal 19 3 3 2 3 2 2" xfId="31201" xr:uid="{00000000-0005-0000-0000-0000DC790000}"/>
    <cellStyle name="Normal 19 3 3 2 3 3" xfId="31202" xr:uid="{00000000-0005-0000-0000-0000DD790000}"/>
    <cellStyle name="Normal 19 3 3 2 4" xfId="31203" xr:uid="{00000000-0005-0000-0000-0000DE790000}"/>
    <cellStyle name="Normal 19 3 3 2 4 2" xfId="31204" xr:uid="{00000000-0005-0000-0000-0000DF790000}"/>
    <cellStyle name="Normal 19 3 3 2 5" xfId="31205" xr:uid="{00000000-0005-0000-0000-0000E0790000}"/>
    <cellStyle name="Normal 19 3 3 3" xfId="31206" xr:uid="{00000000-0005-0000-0000-0000E1790000}"/>
    <cellStyle name="Normal 19 3 3 3 2" xfId="31207" xr:uid="{00000000-0005-0000-0000-0000E2790000}"/>
    <cellStyle name="Normal 19 3 3 3 2 2" xfId="31208" xr:uid="{00000000-0005-0000-0000-0000E3790000}"/>
    <cellStyle name="Normal 19 3 3 3 3" xfId="31209" xr:uid="{00000000-0005-0000-0000-0000E4790000}"/>
    <cellStyle name="Normal 19 3 3 4" xfId="31210" xr:uid="{00000000-0005-0000-0000-0000E5790000}"/>
    <cellStyle name="Normal 19 3 3 4 2" xfId="31211" xr:uid="{00000000-0005-0000-0000-0000E6790000}"/>
    <cellStyle name="Normal 19 3 3 4 2 2" xfId="31212" xr:uid="{00000000-0005-0000-0000-0000E7790000}"/>
    <cellStyle name="Normal 19 3 3 4 3" xfId="31213" xr:uid="{00000000-0005-0000-0000-0000E8790000}"/>
    <cellStyle name="Normal 19 3 3 5" xfId="31214" xr:uid="{00000000-0005-0000-0000-0000E9790000}"/>
    <cellStyle name="Normal 19 3 3 5 2" xfId="31215" xr:uid="{00000000-0005-0000-0000-0000EA790000}"/>
    <cellStyle name="Normal 19 3 3 6" xfId="31216" xr:uid="{00000000-0005-0000-0000-0000EB790000}"/>
    <cellStyle name="Normal 19 3 4" xfId="31217" xr:uid="{00000000-0005-0000-0000-0000EC790000}"/>
    <cellStyle name="Normal 19 3 4 2" xfId="31218" xr:uid="{00000000-0005-0000-0000-0000ED790000}"/>
    <cellStyle name="Normal 19 3 5" xfId="31219" xr:uid="{00000000-0005-0000-0000-0000EE790000}"/>
    <cellStyle name="Normal 19 3 5 2" xfId="31220" xr:uid="{00000000-0005-0000-0000-0000EF790000}"/>
    <cellStyle name="Normal 19 3 5 2 2" xfId="31221" xr:uid="{00000000-0005-0000-0000-0000F0790000}"/>
    <cellStyle name="Normal 19 3 5 3" xfId="31222" xr:uid="{00000000-0005-0000-0000-0000F1790000}"/>
    <cellStyle name="Normal 19 3 6" xfId="31223" xr:uid="{00000000-0005-0000-0000-0000F2790000}"/>
    <cellStyle name="Normal 19 3 6 2" xfId="31224" xr:uid="{00000000-0005-0000-0000-0000F3790000}"/>
    <cellStyle name="Normal 19 3 6 2 2" xfId="31225" xr:uid="{00000000-0005-0000-0000-0000F4790000}"/>
    <cellStyle name="Normal 19 3 6 3" xfId="31226" xr:uid="{00000000-0005-0000-0000-0000F5790000}"/>
    <cellStyle name="Normal 19 3 7" xfId="31227" xr:uid="{00000000-0005-0000-0000-0000F6790000}"/>
    <cellStyle name="Normal 19 3 7 2" xfId="31228" xr:uid="{00000000-0005-0000-0000-0000F7790000}"/>
    <cellStyle name="Normal 19 3 7 3" xfId="31229" xr:uid="{00000000-0005-0000-0000-0000F8790000}"/>
    <cellStyle name="Normal 19 3 8" xfId="31230" xr:uid="{00000000-0005-0000-0000-0000F9790000}"/>
    <cellStyle name="Normal 19 3 8 2" xfId="31231" xr:uid="{00000000-0005-0000-0000-0000FA790000}"/>
    <cellStyle name="Normal 19 3 8 3" xfId="31232" xr:uid="{00000000-0005-0000-0000-0000FB790000}"/>
    <cellStyle name="Normal 19 3 8 4" xfId="31233" xr:uid="{00000000-0005-0000-0000-0000FC790000}"/>
    <cellStyle name="Normal 19 3 8 5" xfId="31234" xr:uid="{00000000-0005-0000-0000-0000FD790000}"/>
    <cellStyle name="Normal 19 3 9" xfId="31235" xr:uid="{00000000-0005-0000-0000-0000FE790000}"/>
    <cellStyle name="Normal 19 4" xfId="31236" xr:uid="{00000000-0005-0000-0000-0000FF790000}"/>
    <cellStyle name="Normal 19 4 2" xfId="31237" xr:uid="{00000000-0005-0000-0000-0000007A0000}"/>
    <cellStyle name="Normal 19 4 2 2" xfId="31238" xr:uid="{00000000-0005-0000-0000-0000017A0000}"/>
    <cellStyle name="Normal 19 4 2 2 2" xfId="31239" xr:uid="{00000000-0005-0000-0000-0000027A0000}"/>
    <cellStyle name="Normal 19 4 2 2 2 2" xfId="31240" xr:uid="{00000000-0005-0000-0000-0000037A0000}"/>
    <cellStyle name="Normal 19 4 2 2 2 2 2" xfId="31241" xr:uid="{00000000-0005-0000-0000-0000047A0000}"/>
    <cellStyle name="Normal 19 4 2 2 2 3" xfId="31242" xr:uid="{00000000-0005-0000-0000-0000057A0000}"/>
    <cellStyle name="Normal 19 4 2 2 3" xfId="31243" xr:uid="{00000000-0005-0000-0000-0000067A0000}"/>
    <cellStyle name="Normal 19 4 2 2 3 2" xfId="31244" xr:uid="{00000000-0005-0000-0000-0000077A0000}"/>
    <cellStyle name="Normal 19 4 2 2 3 2 2" xfId="31245" xr:uid="{00000000-0005-0000-0000-0000087A0000}"/>
    <cellStyle name="Normal 19 4 2 2 3 3" xfId="31246" xr:uid="{00000000-0005-0000-0000-0000097A0000}"/>
    <cellStyle name="Normal 19 4 2 2 4" xfId="31247" xr:uid="{00000000-0005-0000-0000-00000A7A0000}"/>
    <cellStyle name="Normal 19 4 2 2 4 2" xfId="31248" xr:uid="{00000000-0005-0000-0000-00000B7A0000}"/>
    <cellStyle name="Normal 19 4 2 2 5" xfId="31249" xr:uid="{00000000-0005-0000-0000-00000C7A0000}"/>
    <cellStyle name="Normal 19 4 2 3" xfId="31250" xr:uid="{00000000-0005-0000-0000-00000D7A0000}"/>
    <cellStyle name="Normal 19 4 2 3 2" xfId="31251" xr:uid="{00000000-0005-0000-0000-00000E7A0000}"/>
    <cellStyle name="Normal 19 4 2 3 2 2" xfId="31252" xr:uid="{00000000-0005-0000-0000-00000F7A0000}"/>
    <cellStyle name="Normal 19 4 2 3 3" xfId="31253" xr:uid="{00000000-0005-0000-0000-0000107A0000}"/>
    <cellStyle name="Normal 19 4 2 4" xfId="31254" xr:uid="{00000000-0005-0000-0000-0000117A0000}"/>
    <cellStyle name="Normal 19 4 2 4 2" xfId="31255" xr:uid="{00000000-0005-0000-0000-0000127A0000}"/>
    <cellStyle name="Normal 19 4 2 4 2 2" xfId="31256" xr:uid="{00000000-0005-0000-0000-0000137A0000}"/>
    <cellStyle name="Normal 19 4 2 4 3" xfId="31257" xr:uid="{00000000-0005-0000-0000-0000147A0000}"/>
    <cellStyle name="Normal 19 4 2 5" xfId="31258" xr:uid="{00000000-0005-0000-0000-0000157A0000}"/>
    <cellStyle name="Normal 19 4 2 5 2" xfId="31259" xr:uid="{00000000-0005-0000-0000-0000167A0000}"/>
    <cellStyle name="Normal 19 4 2 6" xfId="31260" xr:uid="{00000000-0005-0000-0000-0000177A0000}"/>
    <cellStyle name="Normal 19 4 3" xfId="31261" xr:uid="{00000000-0005-0000-0000-0000187A0000}"/>
    <cellStyle name="Normal 19 4 3 2" xfId="31262" xr:uid="{00000000-0005-0000-0000-0000197A0000}"/>
    <cellStyle name="Normal 19 4 3 2 2" xfId="31263" xr:uid="{00000000-0005-0000-0000-00001A7A0000}"/>
    <cellStyle name="Normal 19 4 3 2 2 2" xfId="31264" xr:uid="{00000000-0005-0000-0000-00001B7A0000}"/>
    <cellStyle name="Normal 19 4 3 2 2 2 2" xfId="31265" xr:uid="{00000000-0005-0000-0000-00001C7A0000}"/>
    <cellStyle name="Normal 19 4 3 2 2 3" xfId="31266" xr:uid="{00000000-0005-0000-0000-00001D7A0000}"/>
    <cellStyle name="Normal 19 4 3 2 3" xfId="31267" xr:uid="{00000000-0005-0000-0000-00001E7A0000}"/>
    <cellStyle name="Normal 19 4 3 2 3 2" xfId="31268" xr:uid="{00000000-0005-0000-0000-00001F7A0000}"/>
    <cellStyle name="Normal 19 4 3 2 3 2 2" xfId="31269" xr:uid="{00000000-0005-0000-0000-0000207A0000}"/>
    <cellStyle name="Normal 19 4 3 2 3 3" xfId="31270" xr:uid="{00000000-0005-0000-0000-0000217A0000}"/>
    <cellStyle name="Normal 19 4 3 2 4" xfId="31271" xr:uid="{00000000-0005-0000-0000-0000227A0000}"/>
    <cellStyle name="Normal 19 4 3 2 4 2" xfId="31272" xr:uid="{00000000-0005-0000-0000-0000237A0000}"/>
    <cellStyle name="Normal 19 4 3 2 5" xfId="31273" xr:uid="{00000000-0005-0000-0000-0000247A0000}"/>
    <cellStyle name="Normal 19 4 3 3" xfId="31274" xr:uid="{00000000-0005-0000-0000-0000257A0000}"/>
    <cellStyle name="Normal 19 4 3 3 2" xfId="31275" xr:uid="{00000000-0005-0000-0000-0000267A0000}"/>
    <cellStyle name="Normal 19 4 3 3 2 2" xfId="31276" xr:uid="{00000000-0005-0000-0000-0000277A0000}"/>
    <cellStyle name="Normal 19 4 3 3 3" xfId="31277" xr:uid="{00000000-0005-0000-0000-0000287A0000}"/>
    <cellStyle name="Normal 19 4 3 4" xfId="31278" xr:uid="{00000000-0005-0000-0000-0000297A0000}"/>
    <cellStyle name="Normal 19 4 3 4 2" xfId="31279" xr:uid="{00000000-0005-0000-0000-00002A7A0000}"/>
    <cellStyle name="Normal 19 4 3 4 2 2" xfId="31280" xr:uid="{00000000-0005-0000-0000-00002B7A0000}"/>
    <cellStyle name="Normal 19 4 3 4 3" xfId="31281" xr:uid="{00000000-0005-0000-0000-00002C7A0000}"/>
    <cellStyle name="Normal 19 4 3 5" xfId="31282" xr:uid="{00000000-0005-0000-0000-00002D7A0000}"/>
    <cellStyle name="Normal 19 4 3 5 2" xfId="31283" xr:uid="{00000000-0005-0000-0000-00002E7A0000}"/>
    <cellStyle name="Normal 19 4 3 6" xfId="31284" xr:uid="{00000000-0005-0000-0000-00002F7A0000}"/>
    <cellStyle name="Normal 19 4 4" xfId="31285" xr:uid="{00000000-0005-0000-0000-0000307A0000}"/>
    <cellStyle name="Normal 19 4 4 2" xfId="31286" xr:uid="{00000000-0005-0000-0000-0000317A0000}"/>
    <cellStyle name="Normal 19 4 5" xfId="31287" xr:uid="{00000000-0005-0000-0000-0000327A0000}"/>
    <cellStyle name="Normal 19 4 5 2" xfId="31288" xr:uid="{00000000-0005-0000-0000-0000337A0000}"/>
    <cellStyle name="Normal 19 4 5 2 2" xfId="31289" xr:uid="{00000000-0005-0000-0000-0000347A0000}"/>
    <cellStyle name="Normal 19 4 5 3" xfId="31290" xr:uid="{00000000-0005-0000-0000-0000357A0000}"/>
    <cellStyle name="Normal 19 4 6" xfId="31291" xr:uid="{00000000-0005-0000-0000-0000367A0000}"/>
    <cellStyle name="Normal 19 4 6 2" xfId="31292" xr:uid="{00000000-0005-0000-0000-0000377A0000}"/>
    <cellStyle name="Normal 19 4 6 2 2" xfId="31293" xr:uid="{00000000-0005-0000-0000-0000387A0000}"/>
    <cellStyle name="Normal 19 4 6 3" xfId="31294" xr:uid="{00000000-0005-0000-0000-0000397A0000}"/>
    <cellStyle name="Normal 19 4 7" xfId="31295" xr:uid="{00000000-0005-0000-0000-00003A7A0000}"/>
    <cellStyle name="Normal 19 4 7 2" xfId="31296" xr:uid="{00000000-0005-0000-0000-00003B7A0000}"/>
    <cellStyle name="Normal 19 4 8" xfId="31297" xr:uid="{00000000-0005-0000-0000-00003C7A0000}"/>
    <cellStyle name="Normal 19 4 8 2" xfId="31298" xr:uid="{00000000-0005-0000-0000-00003D7A0000}"/>
    <cellStyle name="Normal 19 4 9" xfId="31299" xr:uid="{00000000-0005-0000-0000-00003E7A0000}"/>
    <cellStyle name="Normal 19 5" xfId="31300" xr:uid="{00000000-0005-0000-0000-00003F7A0000}"/>
    <cellStyle name="Normal 19 5 2" xfId="31301" xr:uid="{00000000-0005-0000-0000-0000407A0000}"/>
    <cellStyle name="Normal 19 5 2 2" xfId="31302" xr:uid="{00000000-0005-0000-0000-0000417A0000}"/>
    <cellStyle name="Normal 19 5 2 2 2" xfId="31303" xr:uid="{00000000-0005-0000-0000-0000427A0000}"/>
    <cellStyle name="Normal 19 5 2 2 3" xfId="31304" xr:uid="{00000000-0005-0000-0000-0000437A0000}"/>
    <cellStyle name="Normal 19 5 2 2 4" xfId="31305" xr:uid="{00000000-0005-0000-0000-0000447A0000}"/>
    <cellStyle name="Normal 19 5 2 3" xfId="31306" xr:uid="{00000000-0005-0000-0000-0000457A0000}"/>
    <cellStyle name="Normal 19 5 2 3 2" xfId="31307" xr:uid="{00000000-0005-0000-0000-0000467A0000}"/>
    <cellStyle name="Normal 19 5 2 3 3" xfId="31308" xr:uid="{00000000-0005-0000-0000-0000477A0000}"/>
    <cellStyle name="Normal 19 5 2 4" xfId="31309" xr:uid="{00000000-0005-0000-0000-0000487A0000}"/>
    <cellStyle name="Normal 19 5 2 5" xfId="31310" xr:uid="{00000000-0005-0000-0000-0000497A0000}"/>
    <cellStyle name="Normal 19 5 3" xfId="31311" xr:uid="{00000000-0005-0000-0000-00004A7A0000}"/>
    <cellStyle name="Normal 19 5 3 2" xfId="31312" xr:uid="{00000000-0005-0000-0000-00004B7A0000}"/>
    <cellStyle name="Normal 19 5 3 2 2" xfId="31313" xr:uid="{00000000-0005-0000-0000-00004C7A0000}"/>
    <cellStyle name="Normal 19 5 3 3" xfId="31314" xr:uid="{00000000-0005-0000-0000-00004D7A0000}"/>
    <cellStyle name="Normal 19 5 4" xfId="31315" xr:uid="{00000000-0005-0000-0000-00004E7A0000}"/>
    <cellStyle name="Normal 19 5 4 2" xfId="31316" xr:uid="{00000000-0005-0000-0000-00004F7A0000}"/>
    <cellStyle name="Normal 19 5 4 3" xfId="31317" xr:uid="{00000000-0005-0000-0000-0000507A0000}"/>
    <cellStyle name="Normal 19 5 4 4" xfId="31318" xr:uid="{00000000-0005-0000-0000-0000517A0000}"/>
    <cellStyle name="Normal 19 5 5" xfId="31319" xr:uid="{00000000-0005-0000-0000-0000527A0000}"/>
    <cellStyle name="Normal 19 5 5 2" xfId="31320" xr:uid="{00000000-0005-0000-0000-0000537A0000}"/>
    <cellStyle name="Normal 19 5 5 3" xfId="31321" xr:uid="{00000000-0005-0000-0000-0000547A0000}"/>
    <cellStyle name="Normal 19 5 6" xfId="31322" xr:uid="{00000000-0005-0000-0000-0000557A0000}"/>
    <cellStyle name="Normal 19 5 7" xfId="31323" xr:uid="{00000000-0005-0000-0000-0000567A0000}"/>
    <cellStyle name="Normal 19 6" xfId="31324" xr:uid="{00000000-0005-0000-0000-0000577A0000}"/>
    <cellStyle name="Normal 19 6 2" xfId="31325" xr:uid="{00000000-0005-0000-0000-0000587A0000}"/>
    <cellStyle name="Normal 19 6 2 2" xfId="31326" xr:uid="{00000000-0005-0000-0000-0000597A0000}"/>
    <cellStyle name="Normal 19 6 2 2 2" xfId="31327" xr:uid="{00000000-0005-0000-0000-00005A7A0000}"/>
    <cellStyle name="Normal 19 6 2 2 2 2" xfId="31328" xr:uid="{00000000-0005-0000-0000-00005B7A0000}"/>
    <cellStyle name="Normal 19 6 2 2 2 2 2" xfId="31329" xr:uid="{00000000-0005-0000-0000-00005C7A0000}"/>
    <cellStyle name="Normal 19 6 2 2 2 3" xfId="31330" xr:uid="{00000000-0005-0000-0000-00005D7A0000}"/>
    <cellStyle name="Normal 19 6 2 2 3" xfId="31331" xr:uid="{00000000-0005-0000-0000-00005E7A0000}"/>
    <cellStyle name="Normal 19 6 2 2 3 2" xfId="31332" xr:uid="{00000000-0005-0000-0000-00005F7A0000}"/>
    <cellStyle name="Normal 19 6 2 2 3 2 2" xfId="31333" xr:uid="{00000000-0005-0000-0000-0000607A0000}"/>
    <cellStyle name="Normal 19 6 2 2 3 3" xfId="31334" xr:uid="{00000000-0005-0000-0000-0000617A0000}"/>
    <cellStyle name="Normal 19 6 2 2 4" xfId="31335" xr:uid="{00000000-0005-0000-0000-0000627A0000}"/>
    <cellStyle name="Normal 19 6 2 2 4 2" xfId="31336" xr:uid="{00000000-0005-0000-0000-0000637A0000}"/>
    <cellStyle name="Normal 19 6 2 2 5" xfId="31337" xr:uid="{00000000-0005-0000-0000-0000647A0000}"/>
    <cellStyle name="Normal 19 6 2 3" xfId="31338" xr:uid="{00000000-0005-0000-0000-0000657A0000}"/>
    <cellStyle name="Normal 19 6 2 3 2" xfId="31339" xr:uid="{00000000-0005-0000-0000-0000667A0000}"/>
    <cellStyle name="Normal 19 6 2 3 2 2" xfId="31340" xr:uid="{00000000-0005-0000-0000-0000677A0000}"/>
    <cellStyle name="Normal 19 6 2 3 3" xfId="31341" xr:uid="{00000000-0005-0000-0000-0000687A0000}"/>
    <cellStyle name="Normal 19 6 2 4" xfId="31342" xr:uid="{00000000-0005-0000-0000-0000697A0000}"/>
    <cellStyle name="Normal 19 6 2 4 2" xfId="31343" xr:uid="{00000000-0005-0000-0000-00006A7A0000}"/>
    <cellStyle name="Normal 19 6 2 4 2 2" xfId="31344" xr:uid="{00000000-0005-0000-0000-00006B7A0000}"/>
    <cellStyle name="Normal 19 6 2 4 3" xfId="31345" xr:uid="{00000000-0005-0000-0000-00006C7A0000}"/>
    <cellStyle name="Normal 19 6 2 5" xfId="31346" xr:uid="{00000000-0005-0000-0000-00006D7A0000}"/>
    <cellStyle name="Normal 19 6 2 5 2" xfId="31347" xr:uid="{00000000-0005-0000-0000-00006E7A0000}"/>
    <cellStyle name="Normal 19 6 2 6" xfId="31348" xr:uid="{00000000-0005-0000-0000-00006F7A0000}"/>
    <cellStyle name="Normal 19 6 3" xfId="31349" xr:uid="{00000000-0005-0000-0000-0000707A0000}"/>
    <cellStyle name="Normal 19 6 3 2" xfId="31350" xr:uid="{00000000-0005-0000-0000-0000717A0000}"/>
    <cellStyle name="Normal 19 6 3 2 2" xfId="31351" xr:uid="{00000000-0005-0000-0000-0000727A0000}"/>
    <cellStyle name="Normal 19 6 3 2 2 2" xfId="31352" xr:uid="{00000000-0005-0000-0000-0000737A0000}"/>
    <cellStyle name="Normal 19 6 3 2 2 2 2" xfId="31353" xr:uid="{00000000-0005-0000-0000-0000747A0000}"/>
    <cellStyle name="Normal 19 6 3 2 2 3" xfId="31354" xr:uid="{00000000-0005-0000-0000-0000757A0000}"/>
    <cellStyle name="Normal 19 6 3 2 3" xfId="31355" xr:uid="{00000000-0005-0000-0000-0000767A0000}"/>
    <cellStyle name="Normal 19 6 3 2 3 2" xfId="31356" xr:uid="{00000000-0005-0000-0000-0000777A0000}"/>
    <cellStyle name="Normal 19 6 3 2 3 2 2" xfId="31357" xr:uid="{00000000-0005-0000-0000-0000787A0000}"/>
    <cellStyle name="Normal 19 6 3 2 3 3" xfId="31358" xr:uid="{00000000-0005-0000-0000-0000797A0000}"/>
    <cellStyle name="Normal 19 6 3 2 4" xfId="31359" xr:uid="{00000000-0005-0000-0000-00007A7A0000}"/>
    <cellStyle name="Normal 19 6 3 2 4 2" xfId="31360" xr:uid="{00000000-0005-0000-0000-00007B7A0000}"/>
    <cellStyle name="Normal 19 6 3 2 5" xfId="31361" xr:uid="{00000000-0005-0000-0000-00007C7A0000}"/>
    <cellStyle name="Normal 19 6 3 3" xfId="31362" xr:uid="{00000000-0005-0000-0000-00007D7A0000}"/>
    <cellStyle name="Normal 19 6 3 3 2" xfId="31363" xr:uid="{00000000-0005-0000-0000-00007E7A0000}"/>
    <cellStyle name="Normal 19 6 3 3 2 2" xfId="31364" xr:uid="{00000000-0005-0000-0000-00007F7A0000}"/>
    <cellStyle name="Normal 19 6 3 3 3" xfId="31365" xr:uid="{00000000-0005-0000-0000-0000807A0000}"/>
    <cellStyle name="Normal 19 6 3 4" xfId="31366" xr:uid="{00000000-0005-0000-0000-0000817A0000}"/>
    <cellStyle name="Normal 19 6 3 4 2" xfId="31367" xr:uid="{00000000-0005-0000-0000-0000827A0000}"/>
    <cellStyle name="Normal 19 6 3 4 2 2" xfId="31368" xr:uid="{00000000-0005-0000-0000-0000837A0000}"/>
    <cellStyle name="Normal 19 6 3 4 3" xfId="31369" xr:uid="{00000000-0005-0000-0000-0000847A0000}"/>
    <cellStyle name="Normal 19 6 3 5" xfId="31370" xr:uid="{00000000-0005-0000-0000-0000857A0000}"/>
    <cellStyle name="Normal 19 6 3 5 2" xfId="31371" xr:uid="{00000000-0005-0000-0000-0000867A0000}"/>
    <cellStyle name="Normal 19 6 3 6" xfId="31372" xr:uid="{00000000-0005-0000-0000-0000877A0000}"/>
    <cellStyle name="Normal 19 6 4" xfId="31373" xr:uid="{00000000-0005-0000-0000-0000887A0000}"/>
    <cellStyle name="Normal 19 6 4 2" xfId="31374" xr:uid="{00000000-0005-0000-0000-0000897A0000}"/>
    <cellStyle name="Normal 19 6 5" xfId="31375" xr:uid="{00000000-0005-0000-0000-00008A7A0000}"/>
    <cellStyle name="Normal 19 6 5 2" xfId="31376" xr:uid="{00000000-0005-0000-0000-00008B7A0000}"/>
    <cellStyle name="Normal 19 6 5 2 2" xfId="31377" xr:uid="{00000000-0005-0000-0000-00008C7A0000}"/>
    <cellStyle name="Normal 19 6 5 3" xfId="31378" xr:uid="{00000000-0005-0000-0000-00008D7A0000}"/>
    <cellStyle name="Normal 19 6 6" xfId="31379" xr:uid="{00000000-0005-0000-0000-00008E7A0000}"/>
    <cellStyle name="Normal 19 6 6 2" xfId="31380" xr:uid="{00000000-0005-0000-0000-00008F7A0000}"/>
    <cellStyle name="Normal 19 6 6 2 2" xfId="31381" xr:uid="{00000000-0005-0000-0000-0000907A0000}"/>
    <cellStyle name="Normal 19 6 6 3" xfId="31382" xr:uid="{00000000-0005-0000-0000-0000917A0000}"/>
    <cellStyle name="Normal 19 6 7" xfId="31383" xr:uid="{00000000-0005-0000-0000-0000927A0000}"/>
    <cellStyle name="Normal 19 6 7 2" xfId="31384" xr:uid="{00000000-0005-0000-0000-0000937A0000}"/>
    <cellStyle name="Normal 19 6 8" xfId="31385" xr:uid="{00000000-0005-0000-0000-0000947A0000}"/>
    <cellStyle name="Normal 19 6 8 2" xfId="31386" xr:uid="{00000000-0005-0000-0000-0000957A0000}"/>
    <cellStyle name="Normal 19 6 9" xfId="31387" xr:uid="{00000000-0005-0000-0000-0000967A0000}"/>
    <cellStyle name="Normal 19 7" xfId="31388" xr:uid="{00000000-0005-0000-0000-0000977A0000}"/>
    <cellStyle name="Normal 19 7 2" xfId="31389" xr:uid="{00000000-0005-0000-0000-0000987A0000}"/>
    <cellStyle name="Normal 19 7 2 2" xfId="31390" xr:uid="{00000000-0005-0000-0000-0000997A0000}"/>
    <cellStyle name="Normal 19 7 2 2 2" xfId="31391" xr:uid="{00000000-0005-0000-0000-00009A7A0000}"/>
    <cellStyle name="Normal 19 7 2 2 2 2" xfId="31392" xr:uid="{00000000-0005-0000-0000-00009B7A0000}"/>
    <cellStyle name="Normal 19 7 2 2 2 2 2" xfId="31393" xr:uid="{00000000-0005-0000-0000-00009C7A0000}"/>
    <cellStyle name="Normal 19 7 2 2 2 3" xfId="31394" xr:uid="{00000000-0005-0000-0000-00009D7A0000}"/>
    <cellStyle name="Normal 19 7 2 2 3" xfId="31395" xr:uid="{00000000-0005-0000-0000-00009E7A0000}"/>
    <cellStyle name="Normal 19 7 2 2 3 2" xfId="31396" xr:uid="{00000000-0005-0000-0000-00009F7A0000}"/>
    <cellStyle name="Normal 19 7 2 2 3 2 2" xfId="31397" xr:uid="{00000000-0005-0000-0000-0000A07A0000}"/>
    <cellStyle name="Normal 19 7 2 2 3 3" xfId="31398" xr:uid="{00000000-0005-0000-0000-0000A17A0000}"/>
    <cellStyle name="Normal 19 7 2 2 4" xfId="31399" xr:uid="{00000000-0005-0000-0000-0000A27A0000}"/>
    <cellStyle name="Normal 19 7 2 2 4 2" xfId="31400" xr:uid="{00000000-0005-0000-0000-0000A37A0000}"/>
    <cellStyle name="Normal 19 7 2 2 5" xfId="31401" xr:uid="{00000000-0005-0000-0000-0000A47A0000}"/>
    <cellStyle name="Normal 19 7 2 3" xfId="31402" xr:uid="{00000000-0005-0000-0000-0000A57A0000}"/>
    <cellStyle name="Normal 19 7 2 3 2" xfId="31403" xr:uid="{00000000-0005-0000-0000-0000A67A0000}"/>
    <cellStyle name="Normal 19 7 2 3 2 2" xfId="31404" xr:uid="{00000000-0005-0000-0000-0000A77A0000}"/>
    <cellStyle name="Normal 19 7 2 3 3" xfId="31405" xr:uid="{00000000-0005-0000-0000-0000A87A0000}"/>
    <cellStyle name="Normal 19 7 2 4" xfId="31406" xr:uid="{00000000-0005-0000-0000-0000A97A0000}"/>
    <cellStyle name="Normal 19 7 2 4 2" xfId="31407" xr:uid="{00000000-0005-0000-0000-0000AA7A0000}"/>
    <cellStyle name="Normal 19 7 2 4 2 2" xfId="31408" xr:uid="{00000000-0005-0000-0000-0000AB7A0000}"/>
    <cellStyle name="Normal 19 7 2 4 3" xfId="31409" xr:uid="{00000000-0005-0000-0000-0000AC7A0000}"/>
    <cellStyle name="Normal 19 7 2 5" xfId="31410" xr:uid="{00000000-0005-0000-0000-0000AD7A0000}"/>
    <cellStyle name="Normal 19 7 2 5 2" xfId="31411" xr:uid="{00000000-0005-0000-0000-0000AE7A0000}"/>
    <cellStyle name="Normal 19 7 2 6" xfId="31412" xr:uid="{00000000-0005-0000-0000-0000AF7A0000}"/>
    <cellStyle name="Normal 19 7 3" xfId="31413" xr:uid="{00000000-0005-0000-0000-0000B07A0000}"/>
    <cellStyle name="Normal 19 7 3 2" xfId="31414" xr:uid="{00000000-0005-0000-0000-0000B17A0000}"/>
    <cellStyle name="Normal 19 7 3 2 2" xfId="31415" xr:uid="{00000000-0005-0000-0000-0000B27A0000}"/>
    <cellStyle name="Normal 19 7 3 2 2 2" xfId="31416" xr:uid="{00000000-0005-0000-0000-0000B37A0000}"/>
    <cellStyle name="Normal 19 7 3 2 2 2 2" xfId="31417" xr:uid="{00000000-0005-0000-0000-0000B47A0000}"/>
    <cellStyle name="Normal 19 7 3 2 2 3" xfId="31418" xr:uid="{00000000-0005-0000-0000-0000B57A0000}"/>
    <cellStyle name="Normal 19 7 3 2 3" xfId="31419" xr:uid="{00000000-0005-0000-0000-0000B67A0000}"/>
    <cellStyle name="Normal 19 7 3 2 3 2" xfId="31420" xr:uid="{00000000-0005-0000-0000-0000B77A0000}"/>
    <cellStyle name="Normal 19 7 3 2 3 2 2" xfId="31421" xr:uid="{00000000-0005-0000-0000-0000B87A0000}"/>
    <cellStyle name="Normal 19 7 3 2 3 3" xfId="31422" xr:uid="{00000000-0005-0000-0000-0000B97A0000}"/>
    <cellStyle name="Normal 19 7 3 2 4" xfId="31423" xr:uid="{00000000-0005-0000-0000-0000BA7A0000}"/>
    <cellStyle name="Normal 19 7 3 2 4 2" xfId="31424" xr:uid="{00000000-0005-0000-0000-0000BB7A0000}"/>
    <cellStyle name="Normal 19 7 3 2 5" xfId="31425" xr:uid="{00000000-0005-0000-0000-0000BC7A0000}"/>
    <cellStyle name="Normal 19 7 3 3" xfId="31426" xr:uid="{00000000-0005-0000-0000-0000BD7A0000}"/>
    <cellStyle name="Normal 19 7 3 3 2" xfId="31427" xr:uid="{00000000-0005-0000-0000-0000BE7A0000}"/>
    <cellStyle name="Normal 19 7 3 3 2 2" xfId="31428" xr:uid="{00000000-0005-0000-0000-0000BF7A0000}"/>
    <cellStyle name="Normal 19 7 3 3 3" xfId="31429" xr:uid="{00000000-0005-0000-0000-0000C07A0000}"/>
    <cellStyle name="Normal 19 7 3 4" xfId="31430" xr:uid="{00000000-0005-0000-0000-0000C17A0000}"/>
    <cellStyle name="Normal 19 7 3 4 2" xfId="31431" xr:uid="{00000000-0005-0000-0000-0000C27A0000}"/>
    <cellStyle name="Normal 19 7 3 4 2 2" xfId="31432" xr:uid="{00000000-0005-0000-0000-0000C37A0000}"/>
    <cellStyle name="Normal 19 7 3 4 3" xfId="31433" xr:uid="{00000000-0005-0000-0000-0000C47A0000}"/>
    <cellStyle name="Normal 19 7 3 5" xfId="31434" xr:uid="{00000000-0005-0000-0000-0000C57A0000}"/>
    <cellStyle name="Normal 19 7 3 5 2" xfId="31435" xr:uid="{00000000-0005-0000-0000-0000C67A0000}"/>
    <cellStyle name="Normal 19 7 3 6" xfId="31436" xr:uid="{00000000-0005-0000-0000-0000C77A0000}"/>
    <cellStyle name="Normal 19 7 4" xfId="31437" xr:uid="{00000000-0005-0000-0000-0000C87A0000}"/>
    <cellStyle name="Normal 19 7 4 2" xfId="31438" xr:uid="{00000000-0005-0000-0000-0000C97A0000}"/>
    <cellStyle name="Normal 19 7 5" xfId="31439" xr:uid="{00000000-0005-0000-0000-0000CA7A0000}"/>
    <cellStyle name="Normal 19 7 5 2" xfId="31440" xr:uid="{00000000-0005-0000-0000-0000CB7A0000}"/>
    <cellStyle name="Normal 19 7 5 2 2" xfId="31441" xr:uid="{00000000-0005-0000-0000-0000CC7A0000}"/>
    <cellStyle name="Normal 19 7 5 3" xfId="31442" xr:uid="{00000000-0005-0000-0000-0000CD7A0000}"/>
    <cellStyle name="Normal 19 7 6" xfId="31443" xr:uid="{00000000-0005-0000-0000-0000CE7A0000}"/>
    <cellStyle name="Normal 19 7 6 2" xfId="31444" xr:uid="{00000000-0005-0000-0000-0000CF7A0000}"/>
    <cellStyle name="Normal 19 7 6 2 2" xfId="31445" xr:uid="{00000000-0005-0000-0000-0000D07A0000}"/>
    <cellStyle name="Normal 19 7 6 3" xfId="31446" xr:uid="{00000000-0005-0000-0000-0000D17A0000}"/>
    <cellStyle name="Normal 19 7 7" xfId="31447" xr:uid="{00000000-0005-0000-0000-0000D27A0000}"/>
    <cellStyle name="Normal 19 7 7 2" xfId="31448" xr:uid="{00000000-0005-0000-0000-0000D37A0000}"/>
    <cellStyle name="Normal 19 7 8" xfId="31449" xr:uid="{00000000-0005-0000-0000-0000D47A0000}"/>
    <cellStyle name="Normal 19 7 8 2" xfId="31450" xr:uid="{00000000-0005-0000-0000-0000D57A0000}"/>
    <cellStyle name="Normal 19 7 9" xfId="31451" xr:uid="{00000000-0005-0000-0000-0000D67A0000}"/>
    <cellStyle name="Normal 19 8" xfId="31452" xr:uid="{00000000-0005-0000-0000-0000D77A0000}"/>
    <cellStyle name="Normal 19 8 2" xfId="31453" xr:uid="{00000000-0005-0000-0000-0000D87A0000}"/>
    <cellStyle name="Normal 19 8 2 2" xfId="31454" xr:uid="{00000000-0005-0000-0000-0000D97A0000}"/>
    <cellStyle name="Normal 19 8 2 2 2" xfId="31455" xr:uid="{00000000-0005-0000-0000-0000DA7A0000}"/>
    <cellStyle name="Normal 19 8 2 2 2 2" xfId="31456" xr:uid="{00000000-0005-0000-0000-0000DB7A0000}"/>
    <cellStyle name="Normal 19 8 2 2 3" xfId="31457" xr:uid="{00000000-0005-0000-0000-0000DC7A0000}"/>
    <cellStyle name="Normal 19 8 2 3" xfId="31458" xr:uid="{00000000-0005-0000-0000-0000DD7A0000}"/>
    <cellStyle name="Normal 19 8 2 3 2" xfId="31459" xr:uid="{00000000-0005-0000-0000-0000DE7A0000}"/>
    <cellStyle name="Normal 19 8 2 3 2 2" xfId="31460" xr:uid="{00000000-0005-0000-0000-0000DF7A0000}"/>
    <cellStyle name="Normal 19 8 2 3 3" xfId="31461" xr:uid="{00000000-0005-0000-0000-0000E07A0000}"/>
    <cellStyle name="Normal 19 8 2 4" xfId="31462" xr:uid="{00000000-0005-0000-0000-0000E17A0000}"/>
    <cellStyle name="Normal 19 8 2 4 2" xfId="31463" xr:uid="{00000000-0005-0000-0000-0000E27A0000}"/>
    <cellStyle name="Normal 19 8 2 5" xfId="31464" xr:uid="{00000000-0005-0000-0000-0000E37A0000}"/>
    <cellStyle name="Normal 19 8 3" xfId="31465" xr:uid="{00000000-0005-0000-0000-0000E47A0000}"/>
    <cellStyle name="Normal 19 8 3 2" xfId="31466" xr:uid="{00000000-0005-0000-0000-0000E57A0000}"/>
    <cellStyle name="Normal 19 8 3 2 2" xfId="31467" xr:uid="{00000000-0005-0000-0000-0000E67A0000}"/>
    <cellStyle name="Normal 19 8 3 3" xfId="31468" xr:uid="{00000000-0005-0000-0000-0000E77A0000}"/>
    <cellStyle name="Normal 19 8 4" xfId="31469" xr:uid="{00000000-0005-0000-0000-0000E87A0000}"/>
    <cellStyle name="Normal 19 8 4 2" xfId="31470" xr:uid="{00000000-0005-0000-0000-0000E97A0000}"/>
    <cellStyle name="Normal 19 8 4 2 2" xfId="31471" xr:uid="{00000000-0005-0000-0000-0000EA7A0000}"/>
    <cellStyle name="Normal 19 8 4 3" xfId="31472" xr:uid="{00000000-0005-0000-0000-0000EB7A0000}"/>
    <cellStyle name="Normal 19 8 5" xfId="31473" xr:uid="{00000000-0005-0000-0000-0000EC7A0000}"/>
    <cellStyle name="Normal 19 8 5 2" xfId="31474" xr:uid="{00000000-0005-0000-0000-0000ED7A0000}"/>
    <cellStyle name="Normal 19 8 6" xfId="31475" xr:uid="{00000000-0005-0000-0000-0000EE7A0000}"/>
    <cellStyle name="Normal 19 9" xfId="31476" xr:uid="{00000000-0005-0000-0000-0000EF7A0000}"/>
    <cellStyle name="Normal 19 9 2" xfId="31477" xr:uid="{00000000-0005-0000-0000-0000F07A0000}"/>
    <cellStyle name="Normal 19 9 2 2" xfId="31478" xr:uid="{00000000-0005-0000-0000-0000F17A0000}"/>
    <cellStyle name="Normal 19 9 2 2 2" xfId="31479" xr:uid="{00000000-0005-0000-0000-0000F27A0000}"/>
    <cellStyle name="Normal 19 9 2 2 2 2" xfId="31480" xr:uid="{00000000-0005-0000-0000-0000F37A0000}"/>
    <cellStyle name="Normal 19 9 2 2 3" xfId="31481" xr:uid="{00000000-0005-0000-0000-0000F47A0000}"/>
    <cellStyle name="Normal 19 9 2 3" xfId="31482" xr:uid="{00000000-0005-0000-0000-0000F57A0000}"/>
    <cellStyle name="Normal 19 9 2 3 2" xfId="31483" xr:uid="{00000000-0005-0000-0000-0000F67A0000}"/>
    <cellStyle name="Normal 19 9 2 3 2 2" xfId="31484" xr:uid="{00000000-0005-0000-0000-0000F77A0000}"/>
    <cellStyle name="Normal 19 9 2 3 3" xfId="31485" xr:uid="{00000000-0005-0000-0000-0000F87A0000}"/>
    <cellStyle name="Normal 19 9 2 4" xfId="31486" xr:uid="{00000000-0005-0000-0000-0000F97A0000}"/>
    <cellStyle name="Normal 19 9 2 4 2" xfId="31487" xr:uid="{00000000-0005-0000-0000-0000FA7A0000}"/>
    <cellStyle name="Normal 19 9 2 5" xfId="31488" xr:uid="{00000000-0005-0000-0000-0000FB7A0000}"/>
    <cellStyle name="Normal 19 9 3" xfId="31489" xr:uid="{00000000-0005-0000-0000-0000FC7A0000}"/>
    <cellStyle name="Normal 19 9 3 2" xfId="31490" xr:uid="{00000000-0005-0000-0000-0000FD7A0000}"/>
    <cellStyle name="Normal 19 9 3 2 2" xfId="31491" xr:uid="{00000000-0005-0000-0000-0000FE7A0000}"/>
    <cellStyle name="Normal 19 9 3 3" xfId="31492" xr:uid="{00000000-0005-0000-0000-0000FF7A0000}"/>
    <cellStyle name="Normal 19 9 4" xfId="31493" xr:uid="{00000000-0005-0000-0000-0000007B0000}"/>
    <cellStyle name="Normal 19 9 4 2" xfId="31494" xr:uid="{00000000-0005-0000-0000-0000017B0000}"/>
    <cellStyle name="Normal 19 9 4 2 2" xfId="31495" xr:uid="{00000000-0005-0000-0000-0000027B0000}"/>
    <cellStyle name="Normal 19 9 4 3" xfId="31496" xr:uid="{00000000-0005-0000-0000-0000037B0000}"/>
    <cellStyle name="Normal 19 9 5" xfId="31497" xr:uid="{00000000-0005-0000-0000-0000047B0000}"/>
    <cellStyle name="Normal 19 9 5 2" xfId="31498" xr:uid="{00000000-0005-0000-0000-0000057B0000}"/>
    <cellStyle name="Normal 19 9 6" xfId="31499" xr:uid="{00000000-0005-0000-0000-0000067B0000}"/>
    <cellStyle name="Normal 19_BS Summary" xfId="31500" xr:uid="{00000000-0005-0000-0000-0000077B0000}"/>
    <cellStyle name="Normal 2" xfId="2" xr:uid="{00000000-0005-0000-0000-0000087B0000}"/>
    <cellStyle name="Normal 2 10" xfId="31501" xr:uid="{00000000-0005-0000-0000-0000097B0000}"/>
    <cellStyle name="Normal 2 10 2" xfId="31502" xr:uid="{00000000-0005-0000-0000-00000A7B0000}"/>
    <cellStyle name="Normal 2 11" xfId="31503" xr:uid="{00000000-0005-0000-0000-00000B7B0000}"/>
    <cellStyle name="Normal 2 11 2" xfId="31504" xr:uid="{00000000-0005-0000-0000-00000C7B0000}"/>
    <cellStyle name="Normal 2 11 2 2" xfId="31505" xr:uid="{00000000-0005-0000-0000-00000D7B0000}"/>
    <cellStyle name="Normal 2 11 2 3" xfId="31506" xr:uid="{00000000-0005-0000-0000-00000E7B0000}"/>
    <cellStyle name="Normal 2 11 2 4" xfId="31507" xr:uid="{00000000-0005-0000-0000-00000F7B0000}"/>
    <cellStyle name="Normal 2 11 3" xfId="31508" xr:uid="{00000000-0005-0000-0000-0000107B0000}"/>
    <cellStyle name="Normal 2 11 3 2" xfId="31509" xr:uid="{00000000-0005-0000-0000-0000117B0000}"/>
    <cellStyle name="Normal 2 11 3 3" xfId="31510" xr:uid="{00000000-0005-0000-0000-0000127B0000}"/>
    <cellStyle name="Normal 2 11 4" xfId="31511" xr:uid="{00000000-0005-0000-0000-0000137B0000}"/>
    <cellStyle name="Normal 2 11 5" xfId="31512" xr:uid="{00000000-0005-0000-0000-0000147B0000}"/>
    <cellStyle name="Normal 2 12" xfId="31513" xr:uid="{00000000-0005-0000-0000-0000157B0000}"/>
    <cellStyle name="Normal 2 12 2" xfId="31514" xr:uid="{00000000-0005-0000-0000-0000167B0000}"/>
    <cellStyle name="Normal 2 13" xfId="31515" xr:uid="{00000000-0005-0000-0000-0000177B0000}"/>
    <cellStyle name="Normal 2 13 2" xfId="31516" xr:uid="{00000000-0005-0000-0000-0000187B0000}"/>
    <cellStyle name="Normal 2 13 3" xfId="31517" xr:uid="{00000000-0005-0000-0000-0000197B0000}"/>
    <cellStyle name="Normal 2 14" xfId="31518" xr:uid="{00000000-0005-0000-0000-00001A7B0000}"/>
    <cellStyle name="Normal 2 14 2" xfId="31519" xr:uid="{00000000-0005-0000-0000-00001B7B0000}"/>
    <cellStyle name="Normal 2 14 3" xfId="31520" xr:uid="{00000000-0005-0000-0000-00001C7B0000}"/>
    <cellStyle name="Normal 2 15" xfId="31521" xr:uid="{00000000-0005-0000-0000-00001D7B0000}"/>
    <cellStyle name="Normal 2 16" xfId="31522" xr:uid="{00000000-0005-0000-0000-00001E7B0000}"/>
    <cellStyle name="Normal 2 2" xfId="19" xr:uid="{00000000-0005-0000-0000-00001F7B0000}"/>
    <cellStyle name="Normal 2 2 10" xfId="31523" xr:uid="{00000000-0005-0000-0000-0000207B0000}"/>
    <cellStyle name="Normal 2 2 2" xfId="31524" xr:uid="{00000000-0005-0000-0000-0000217B0000}"/>
    <cellStyle name="Normal 2 2 2 2" xfId="31525" xr:uid="{00000000-0005-0000-0000-0000227B0000}"/>
    <cellStyle name="Normal 2 2 2 2 2" xfId="31526" xr:uid="{00000000-0005-0000-0000-0000237B0000}"/>
    <cellStyle name="Normal 2 2 2 2 2 2" xfId="31527" xr:uid="{00000000-0005-0000-0000-0000247B0000}"/>
    <cellStyle name="Normal 2 2 2 2 3" xfId="31528" xr:uid="{00000000-0005-0000-0000-0000257B0000}"/>
    <cellStyle name="Normal 2 2 2 2 3 2" xfId="31529" xr:uid="{00000000-0005-0000-0000-0000267B0000}"/>
    <cellStyle name="Normal 2 2 2 2 3 2 2" xfId="31530" xr:uid="{00000000-0005-0000-0000-0000277B0000}"/>
    <cellStyle name="Normal 2 2 2 2 4" xfId="31531" xr:uid="{00000000-0005-0000-0000-0000287B0000}"/>
    <cellStyle name="Normal 2 2 2 2 4 2" xfId="31532" xr:uid="{00000000-0005-0000-0000-0000297B0000}"/>
    <cellStyle name="Normal 2 2 2 2 5" xfId="31533" xr:uid="{00000000-0005-0000-0000-00002A7B0000}"/>
    <cellStyle name="Normal 2 2 2 2_AFS template" xfId="31534" xr:uid="{00000000-0005-0000-0000-00002B7B0000}"/>
    <cellStyle name="Normal 2 2 2 3" xfId="31535" xr:uid="{00000000-0005-0000-0000-00002C7B0000}"/>
    <cellStyle name="Normal 2 2 2 3 2" xfId="31536" xr:uid="{00000000-0005-0000-0000-00002D7B0000}"/>
    <cellStyle name="Normal 2 2 2 4" xfId="31537" xr:uid="{00000000-0005-0000-0000-00002E7B0000}"/>
    <cellStyle name="Normal 2 2 2 4 2" xfId="31538" xr:uid="{00000000-0005-0000-0000-00002F7B0000}"/>
    <cellStyle name="Normal 2 2 2 4 2 2" xfId="31539" xr:uid="{00000000-0005-0000-0000-0000307B0000}"/>
    <cellStyle name="Normal 2 2 2 4 2 2 2" xfId="31540" xr:uid="{00000000-0005-0000-0000-0000317B0000}"/>
    <cellStyle name="Normal 2 2 2 4 2 3" xfId="31541" xr:uid="{00000000-0005-0000-0000-0000327B0000}"/>
    <cellStyle name="Normal 2 2 2 4 2 3 2" xfId="31542" xr:uid="{00000000-0005-0000-0000-0000337B0000}"/>
    <cellStyle name="Normal 2 2 2 4 2 4" xfId="31543" xr:uid="{00000000-0005-0000-0000-0000347B0000}"/>
    <cellStyle name="Normal 2 2 2 4 2 5" xfId="31544" xr:uid="{00000000-0005-0000-0000-0000357B0000}"/>
    <cellStyle name="Normal 2 2 2 4 2 6" xfId="31545" xr:uid="{00000000-0005-0000-0000-0000367B0000}"/>
    <cellStyle name="Normal 2 2 2 4 3" xfId="31546" xr:uid="{00000000-0005-0000-0000-0000377B0000}"/>
    <cellStyle name="Normal 2 2 2 4 3 2" xfId="31547" xr:uid="{00000000-0005-0000-0000-0000387B0000}"/>
    <cellStyle name="Normal 2 2 2 4 4" xfId="31548" xr:uid="{00000000-0005-0000-0000-0000397B0000}"/>
    <cellStyle name="Normal 2 2 2 4_AFS template" xfId="31549" xr:uid="{00000000-0005-0000-0000-00003A7B0000}"/>
    <cellStyle name="Normal 2 2 2 5" xfId="31550" xr:uid="{00000000-0005-0000-0000-00003B7B0000}"/>
    <cellStyle name="Normal 2 2 2 5 2" xfId="31551" xr:uid="{00000000-0005-0000-0000-00003C7B0000}"/>
    <cellStyle name="Normal 2 2 2 5 2 2" xfId="31552" xr:uid="{00000000-0005-0000-0000-00003D7B0000}"/>
    <cellStyle name="Normal 2 2 2 5 3" xfId="31553" xr:uid="{00000000-0005-0000-0000-00003E7B0000}"/>
    <cellStyle name="Normal 2 2 2 5 3 2" xfId="31554" xr:uid="{00000000-0005-0000-0000-00003F7B0000}"/>
    <cellStyle name="Normal 2 2 2 5 4" xfId="31555" xr:uid="{00000000-0005-0000-0000-0000407B0000}"/>
    <cellStyle name="Normal 2 2 2 5 5" xfId="31556" xr:uid="{00000000-0005-0000-0000-0000417B0000}"/>
    <cellStyle name="Normal 2 2 2 5 6" xfId="31557" xr:uid="{00000000-0005-0000-0000-0000427B0000}"/>
    <cellStyle name="Normal 2 2 2 6" xfId="31558" xr:uid="{00000000-0005-0000-0000-0000437B0000}"/>
    <cellStyle name="Normal 2 2 2 6 2" xfId="31559" xr:uid="{00000000-0005-0000-0000-0000447B0000}"/>
    <cellStyle name="Normal 2 2 2 7" xfId="31560" xr:uid="{00000000-0005-0000-0000-0000457B0000}"/>
    <cellStyle name="Normal 2 2 2_AFS template" xfId="31561" xr:uid="{00000000-0005-0000-0000-0000467B0000}"/>
    <cellStyle name="Normal 2 2 3" xfId="31562" xr:uid="{00000000-0005-0000-0000-0000477B0000}"/>
    <cellStyle name="Normal 2 2 3 2" xfId="31563" xr:uid="{00000000-0005-0000-0000-0000487B0000}"/>
    <cellStyle name="Normal 2 2 3 2 2" xfId="31564" xr:uid="{00000000-0005-0000-0000-0000497B0000}"/>
    <cellStyle name="Normal 2 2 3 3" xfId="31565" xr:uid="{00000000-0005-0000-0000-00004A7B0000}"/>
    <cellStyle name="Normal 2 2 3 3 2" xfId="31566" xr:uid="{00000000-0005-0000-0000-00004B7B0000}"/>
    <cellStyle name="Normal 2 2 3 4" xfId="31567" xr:uid="{00000000-0005-0000-0000-00004C7B0000}"/>
    <cellStyle name="Normal 2 2 3_AFS template" xfId="31568" xr:uid="{00000000-0005-0000-0000-00004D7B0000}"/>
    <cellStyle name="Normal 2 2 4" xfId="31569" xr:uid="{00000000-0005-0000-0000-00004E7B0000}"/>
    <cellStyle name="Normal 2 2 4 2" xfId="31570" xr:uid="{00000000-0005-0000-0000-00004F7B0000}"/>
    <cellStyle name="Normal 2 2 4 2 2" xfId="31571" xr:uid="{00000000-0005-0000-0000-0000507B0000}"/>
    <cellStyle name="Normal 2 2 4 3" xfId="31572" xr:uid="{00000000-0005-0000-0000-0000517B0000}"/>
    <cellStyle name="Normal 2 2 4 3 2" xfId="31573" xr:uid="{00000000-0005-0000-0000-0000527B0000}"/>
    <cellStyle name="Normal 2 2 4 4" xfId="31574" xr:uid="{00000000-0005-0000-0000-0000537B0000}"/>
    <cellStyle name="Normal 2 2 4_AFS template" xfId="31575" xr:uid="{00000000-0005-0000-0000-0000547B0000}"/>
    <cellStyle name="Normal 2 2 5" xfId="31576" xr:uid="{00000000-0005-0000-0000-0000557B0000}"/>
    <cellStyle name="Normal 2 2 5 2" xfId="31577" xr:uid="{00000000-0005-0000-0000-0000567B0000}"/>
    <cellStyle name="Normal 2 2 5 2 2" xfId="31578" xr:uid="{00000000-0005-0000-0000-0000577B0000}"/>
    <cellStyle name="Normal 2 2 5 3" xfId="31579" xr:uid="{00000000-0005-0000-0000-0000587B0000}"/>
    <cellStyle name="Normal 2 2 6" xfId="31580" xr:uid="{00000000-0005-0000-0000-0000597B0000}"/>
    <cellStyle name="Normal 2 2 6 2" xfId="31581" xr:uid="{00000000-0005-0000-0000-00005A7B0000}"/>
    <cellStyle name="Normal 2 2 7" xfId="31582" xr:uid="{00000000-0005-0000-0000-00005B7B0000}"/>
    <cellStyle name="Normal 2 2 7 2" xfId="31583" xr:uid="{00000000-0005-0000-0000-00005C7B0000}"/>
    <cellStyle name="Normal 2 2 8" xfId="31584" xr:uid="{00000000-0005-0000-0000-00005D7B0000}"/>
    <cellStyle name="Normal 2 2 8 2" xfId="31585" xr:uid="{00000000-0005-0000-0000-00005E7B0000}"/>
    <cellStyle name="Normal 2 2 8 2 2" xfId="31586" xr:uid="{00000000-0005-0000-0000-00005F7B0000}"/>
    <cellStyle name="Normal 2 2 8 3" xfId="31587" xr:uid="{00000000-0005-0000-0000-0000607B0000}"/>
    <cellStyle name="Normal 2 2 8 3 2" xfId="31588" xr:uid="{00000000-0005-0000-0000-0000617B0000}"/>
    <cellStyle name="Normal 2 2 8 3 3" xfId="31589" xr:uid="{00000000-0005-0000-0000-0000627B0000}"/>
    <cellStyle name="Normal 2 2 8 3 4" xfId="31590" xr:uid="{00000000-0005-0000-0000-0000637B0000}"/>
    <cellStyle name="Normal 2 2 8 4" xfId="31591" xr:uid="{00000000-0005-0000-0000-0000647B0000}"/>
    <cellStyle name="Normal 2 2 8 4 2" xfId="31592" xr:uid="{00000000-0005-0000-0000-0000657B0000}"/>
    <cellStyle name="Normal 2 2 8 4 3" xfId="31593" xr:uid="{00000000-0005-0000-0000-0000667B0000}"/>
    <cellStyle name="Normal 2 2 9" xfId="31594" xr:uid="{00000000-0005-0000-0000-0000677B0000}"/>
    <cellStyle name="Normal 2 2_AFS template" xfId="31595" xr:uid="{00000000-0005-0000-0000-0000687B0000}"/>
    <cellStyle name="Normal 2 3" xfId="52" xr:uid="{00000000-0005-0000-0000-0000697B0000}"/>
    <cellStyle name="Normal 2 3 10" xfId="31596" xr:uid="{00000000-0005-0000-0000-00006A7B0000}"/>
    <cellStyle name="Normal 2 3 10 2" xfId="31597" xr:uid="{00000000-0005-0000-0000-00006B7B0000}"/>
    <cellStyle name="Normal 2 3 11" xfId="31598" xr:uid="{00000000-0005-0000-0000-00006C7B0000}"/>
    <cellStyle name="Normal 2 3 2" xfId="31599" xr:uid="{00000000-0005-0000-0000-00006D7B0000}"/>
    <cellStyle name="Normal 2 3 2 2" xfId="31600" xr:uid="{00000000-0005-0000-0000-00006E7B0000}"/>
    <cellStyle name="Normal 2 3 2 2 2" xfId="31601" xr:uid="{00000000-0005-0000-0000-00006F7B0000}"/>
    <cellStyle name="Normal 2 3 2 3" xfId="31602" xr:uid="{00000000-0005-0000-0000-0000707B0000}"/>
    <cellStyle name="Normal 2 3 2 3 2" xfId="31603" xr:uid="{00000000-0005-0000-0000-0000717B0000}"/>
    <cellStyle name="Normal 2 3 2 3 2 2" xfId="31604" xr:uid="{00000000-0005-0000-0000-0000727B0000}"/>
    <cellStyle name="Normal 2 3 2 3 2 3" xfId="31605" xr:uid="{00000000-0005-0000-0000-0000737B0000}"/>
    <cellStyle name="Normal 2 3 2 3 2 4" xfId="31606" xr:uid="{00000000-0005-0000-0000-0000747B0000}"/>
    <cellStyle name="Normal 2 3 2 3 3" xfId="31607" xr:uid="{00000000-0005-0000-0000-0000757B0000}"/>
    <cellStyle name="Normal 2 3 2 3 4" xfId="31608" xr:uid="{00000000-0005-0000-0000-0000767B0000}"/>
    <cellStyle name="Normal 2 3 2 4" xfId="31609" xr:uid="{00000000-0005-0000-0000-0000777B0000}"/>
    <cellStyle name="Normal 2 3 2 4 2" xfId="31610" xr:uid="{00000000-0005-0000-0000-0000787B0000}"/>
    <cellStyle name="Normal 2 3 2 4 2 2" xfId="31611" xr:uid="{00000000-0005-0000-0000-0000797B0000}"/>
    <cellStyle name="Normal 2 3 2 4 3" xfId="31612" xr:uid="{00000000-0005-0000-0000-00007A7B0000}"/>
    <cellStyle name="Normal 2 3 2 4 3 2" xfId="31613" xr:uid="{00000000-0005-0000-0000-00007B7B0000}"/>
    <cellStyle name="Normal 2 3 2 4 3 3" xfId="31614" xr:uid="{00000000-0005-0000-0000-00007C7B0000}"/>
    <cellStyle name="Normal 2 3 2 4 3 4" xfId="31615" xr:uid="{00000000-0005-0000-0000-00007D7B0000}"/>
    <cellStyle name="Normal 2 3 2 4 4" xfId="31616" xr:uid="{00000000-0005-0000-0000-00007E7B0000}"/>
    <cellStyle name="Normal 2 3 2 5" xfId="31617" xr:uid="{00000000-0005-0000-0000-00007F7B0000}"/>
    <cellStyle name="Normal 2 3 2 5 2" xfId="31618" xr:uid="{00000000-0005-0000-0000-0000807B0000}"/>
    <cellStyle name="Normal 2 3 2 5 3" xfId="31619" xr:uid="{00000000-0005-0000-0000-0000817B0000}"/>
    <cellStyle name="Normal 2 3 2 6" xfId="31620" xr:uid="{00000000-0005-0000-0000-0000827B0000}"/>
    <cellStyle name="Normal 2 3 2 7" xfId="31621" xr:uid="{00000000-0005-0000-0000-0000837B0000}"/>
    <cellStyle name="Normal 2 3 2_AFS template" xfId="31622" xr:uid="{00000000-0005-0000-0000-0000847B0000}"/>
    <cellStyle name="Normal 2 3 3" xfId="31623" xr:uid="{00000000-0005-0000-0000-0000857B0000}"/>
    <cellStyle name="Normal 2 3 3 2" xfId="31624" xr:uid="{00000000-0005-0000-0000-0000867B0000}"/>
    <cellStyle name="Normal 2 3 3 2 2" xfId="31625" xr:uid="{00000000-0005-0000-0000-0000877B0000}"/>
    <cellStyle name="Normal 2 3 3 2 2 2" xfId="31626" xr:uid="{00000000-0005-0000-0000-0000887B0000}"/>
    <cellStyle name="Normal 2 3 3 2 3" xfId="31627" xr:uid="{00000000-0005-0000-0000-0000897B0000}"/>
    <cellStyle name="Normal 2 3 3 2 3 2" xfId="31628" xr:uid="{00000000-0005-0000-0000-00008A7B0000}"/>
    <cellStyle name="Normal 2 3 3 2 4" xfId="31629" xr:uid="{00000000-0005-0000-0000-00008B7B0000}"/>
    <cellStyle name="Normal 2 3 3 2 5" xfId="31630" xr:uid="{00000000-0005-0000-0000-00008C7B0000}"/>
    <cellStyle name="Normal 2 3 3 2 6" xfId="31631" xr:uid="{00000000-0005-0000-0000-00008D7B0000}"/>
    <cellStyle name="Normal 2 3 3 3" xfId="31632" xr:uid="{00000000-0005-0000-0000-00008E7B0000}"/>
    <cellStyle name="Normal 2 3 3 3 2" xfId="31633" xr:uid="{00000000-0005-0000-0000-00008F7B0000}"/>
    <cellStyle name="Normal 2 3 3 4" xfId="31634" xr:uid="{00000000-0005-0000-0000-0000907B0000}"/>
    <cellStyle name="Normal 2 3 3_BS Summary" xfId="31635" xr:uid="{00000000-0005-0000-0000-0000917B0000}"/>
    <cellStyle name="Normal 2 3 4" xfId="31636" xr:uid="{00000000-0005-0000-0000-0000927B0000}"/>
    <cellStyle name="Normal 2 3 4 2" xfId="31637" xr:uid="{00000000-0005-0000-0000-0000937B0000}"/>
    <cellStyle name="Normal 2 3 4 2 2" xfId="31638" xr:uid="{00000000-0005-0000-0000-0000947B0000}"/>
    <cellStyle name="Normal 2 3 4 2 2 2" xfId="31639" xr:uid="{00000000-0005-0000-0000-0000957B0000}"/>
    <cellStyle name="Normal 2 3 4 2 3" xfId="31640" xr:uid="{00000000-0005-0000-0000-0000967B0000}"/>
    <cellStyle name="Normal 2 3 4 2 4" xfId="31641" xr:uid="{00000000-0005-0000-0000-0000977B0000}"/>
    <cellStyle name="Normal 2 3 4 2 5" xfId="31642" xr:uid="{00000000-0005-0000-0000-0000987B0000}"/>
    <cellStyle name="Normal 2 3 4 3" xfId="31643" xr:uid="{00000000-0005-0000-0000-0000997B0000}"/>
    <cellStyle name="Normal 2 3 4 3 2" xfId="31644" xr:uid="{00000000-0005-0000-0000-00009A7B0000}"/>
    <cellStyle name="Normal 2 3 4 4" xfId="31645" xr:uid="{00000000-0005-0000-0000-00009B7B0000}"/>
    <cellStyle name="Normal 2 3 4_BS Summary" xfId="31646" xr:uid="{00000000-0005-0000-0000-00009C7B0000}"/>
    <cellStyle name="Normal 2 3 5" xfId="31647" xr:uid="{00000000-0005-0000-0000-00009D7B0000}"/>
    <cellStyle name="Normal 2 3 5 2" xfId="31648" xr:uid="{00000000-0005-0000-0000-00009E7B0000}"/>
    <cellStyle name="Normal 2 3 6" xfId="31649" xr:uid="{00000000-0005-0000-0000-00009F7B0000}"/>
    <cellStyle name="Normal 2 3 6 2" xfId="31650" xr:uid="{00000000-0005-0000-0000-0000A07B0000}"/>
    <cellStyle name="Normal 2 3 6 2 2" xfId="31651" xr:uid="{00000000-0005-0000-0000-0000A17B0000}"/>
    <cellStyle name="Normal 2 3 6 3" xfId="31652" xr:uid="{00000000-0005-0000-0000-0000A27B0000}"/>
    <cellStyle name="Normal 2 3 7" xfId="31653" xr:uid="{00000000-0005-0000-0000-0000A37B0000}"/>
    <cellStyle name="Normal 2 3 7 2" xfId="31654" xr:uid="{00000000-0005-0000-0000-0000A47B0000}"/>
    <cellStyle name="Normal 2 3 8" xfId="31655" xr:uid="{00000000-0005-0000-0000-0000A57B0000}"/>
    <cellStyle name="Normal 2 3 8 2" xfId="31656" xr:uid="{00000000-0005-0000-0000-0000A67B0000}"/>
    <cellStyle name="Normal 2 3 9" xfId="31657" xr:uid="{00000000-0005-0000-0000-0000A77B0000}"/>
    <cellStyle name="Normal 2 3 9 2" xfId="31658" xr:uid="{00000000-0005-0000-0000-0000A87B0000}"/>
    <cellStyle name="Normal 2 3_AFS template" xfId="31659" xr:uid="{00000000-0005-0000-0000-0000A97B0000}"/>
    <cellStyle name="Normal 2 4" xfId="31660" xr:uid="{00000000-0005-0000-0000-0000AA7B0000}"/>
    <cellStyle name="Normal 2 4 2" xfId="31661" xr:uid="{00000000-0005-0000-0000-0000AB7B0000}"/>
    <cellStyle name="Normal 2 4 2 2" xfId="31662" xr:uid="{00000000-0005-0000-0000-0000AC7B0000}"/>
    <cellStyle name="Normal 2 4 2 2 2" xfId="31663" xr:uid="{00000000-0005-0000-0000-0000AD7B0000}"/>
    <cellStyle name="Normal 2 4 2 3" xfId="31664" xr:uid="{00000000-0005-0000-0000-0000AE7B0000}"/>
    <cellStyle name="Normal 2 4 2_AFS template" xfId="31665" xr:uid="{00000000-0005-0000-0000-0000AF7B0000}"/>
    <cellStyle name="Normal 2 4 3" xfId="31666" xr:uid="{00000000-0005-0000-0000-0000B07B0000}"/>
    <cellStyle name="Normal 2 4 3 2" xfId="31667" xr:uid="{00000000-0005-0000-0000-0000B17B0000}"/>
    <cellStyle name="Normal 2 4 4" xfId="31668" xr:uid="{00000000-0005-0000-0000-0000B27B0000}"/>
    <cellStyle name="Normal 2 4 4 2" xfId="31669" xr:uid="{00000000-0005-0000-0000-0000B37B0000}"/>
    <cellStyle name="Normal 2 4 4 2 2" xfId="31670" xr:uid="{00000000-0005-0000-0000-0000B47B0000}"/>
    <cellStyle name="Normal 2 4 4 2 2 2" xfId="31671" xr:uid="{00000000-0005-0000-0000-0000B57B0000}"/>
    <cellStyle name="Normal 2 4 4 2 2 2 2" xfId="31672" xr:uid="{00000000-0005-0000-0000-0000B67B0000}"/>
    <cellStyle name="Normal 2 4 4 2 2 2 2 2" xfId="31673" xr:uid="{00000000-0005-0000-0000-0000B77B0000}"/>
    <cellStyle name="Normal 2 4 4 2 2 2 3" xfId="31674" xr:uid="{00000000-0005-0000-0000-0000B87B0000}"/>
    <cellStyle name="Normal 2 4 4 2 2 3" xfId="31675" xr:uid="{00000000-0005-0000-0000-0000B97B0000}"/>
    <cellStyle name="Normal 2 4 4 2 2 3 2" xfId="31676" xr:uid="{00000000-0005-0000-0000-0000BA7B0000}"/>
    <cellStyle name="Normal 2 4 4 2 2 3 2 2" xfId="31677" xr:uid="{00000000-0005-0000-0000-0000BB7B0000}"/>
    <cellStyle name="Normal 2 4 4 2 2 3 3" xfId="31678" xr:uid="{00000000-0005-0000-0000-0000BC7B0000}"/>
    <cellStyle name="Normal 2 4 4 2 2 4" xfId="31679" xr:uid="{00000000-0005-0000-0000-0000BD7B0000}"/>
    <cellStyle name="Normal 2 4 4 2 2 4 2" xfId="31680" xr:uid="{00000000-0005-0000-0000-0000BE7B0000}"/>
    <cellStyle name="Normal 2 4 4 2 2 5" xfId="31681" xr:uid="{00000000-0005-0000-0000-0000BF7B0000}"/>
    <cellStyle name="Normal 2 4 4 2 3" xfId="31682" xr:uid="{00000000-0005-0000-0000-0000C07B0000}"/>
    <cellStyle name="Normal 2 4 4 2 3 2" xfId="31683" xr:uid="{00000000-0005-0000-0000-0000C17B0000}"/>
    <cellStyle name="Normal 2 4 4 2 3 2 2" xfId="31684" xr:uid="{00000000-0005-0000-0000-0000C27B0000}"/>
    <cellStyle name="Normal 2 4 4 2 3 3" xfId="31685" xr:uid="{00000000-0005-0000-0000-0000C37B0000}"/>
    <cellStyle name="Normal 2 4 4 2 4" xfId="31686" xr:uid="{00000000-0005-0000-0000-0000C47B0000}"/>
    <cellStyle name="Normal 2 4 4 2 4 2" xfId="31687" xr:uid="{00000000-0005-0000-0000-0000C57B0000}"/>
    <cellStyle name="Normal 2 4 4 2 4 2 2" xfId="31688" xr:uid="{00000000-0005-0000-0000-0000C67B0000}"/>
    <cellStyle name="Normal 2 4 4 2 4 3" xfId="31689" xr:uid="{00000000-0005-0000-0000-0000C77B0000}"/>
    <cellStyle name="Normal 2 4 4 2 5" xfId="31690" xr:uid="{00000000-0005-0000-0000-0000C87B0000}"/>
    <cellStyle name="Normal 2 4 4 2 5 2" xfId="31691" xr:uid="{00000000-0005-0000-0000-0000C97B0000}"/>
    <cellStyle name="Normal 2 4 4 2 6" xfId="31692" xr:uid="{00000000-0005-0000-0000-0000CA7B0000}"/>
    <cellStyle name="Normal 2 4 4 2 6 2" xfId="31693" xr:uid="{00000000-0005-0000-0000-0000CB7B0000}"/>
    <cellStyle name="Normal 2 4 4 2 7" xfId="31694" xr:uid="{00000000-0005-0000-0000-0000CC7B0000}"/>
    <cellStyle name="Normal 2 4 4 3" xfId="31695" xr:uid="{00000000-0005-0000-0000-0000CD7B0000}"/>
    <cellStyle name="Normal 2 4 4 3 2" xfId="31696" xr:uid="{00000000-0005-0000-0000-0000CE7B0000}"/>
    <cellStyle name="Normal 2 4 4 3 2 2" xfId="31697" xr:uid="{00000000-0005-0000-0000-0000CF7B0000}"/>
    <cellStyle name="Normal 2 4 4 3 2 2 2" xfId="31698" xr:uid="{00000000-0005-0000-0000-0000D07B0000}"/>
    <cellStyle name="Normal 2 4 4 3 2 2 2 2" xfId="31699" xr:uid="{00000000-0005-0000-0000-0000D17B0000}"/>
    <cellStyle name="Normal 2 4 4 3 2 2 3" xfId="31700" xr:uid="{00000000-0005-0000-0000-0000D27B0000}"/>
    <cellStyle name="Normal 2 4 4 3 2 3" xfId="31701" xr:uid="{00000000-0005-0000-0000-0000D37B0000}"/>
    <cellStyle name="Normal 2 4 4 3 2 3 2" xfId="31702" xr:uid="{00000000-0005-0000-0000-0000D47B0000}"/>
    <cellStyle name="Normal 2 4 4 3 2 3 2 2" xfId="31703" xr:uid="{00000000-0005-0000-0000-0000D57B0000}"/>
    <cellStyle name="Normal 2 4 4 3 2 3 3" xfId="31704" xr:uid="{00000000-0005-0000-0000-0000D67B0000}"/>
    <cellStyle name="Normal 2 4 4 3 2 4" xfId="31705" xr:uid="{00000000-0005-0000-0000-0000D77B0000}"/>
    <cellStyle name="Normal 2 4 4 3 2 4 2" xfId="31706" xr:uid="{00000000-0005-0000-0000-0000D87B0000}"/>
    <cellStyle name="Normal 2 4 4 3 2 5" xfId="31707" xr:uid="{00000000-0005-0000-0000-0000D97B0000}"/>
    <cellStyle name="Normal 2 4 4 3 3" xfId="31708" xr:uid="{00000000-0005-0000-0000-0000DA7B0000}"/>
    <cellStyle name="Normal 2 4 4 3 3 2" xfId="31709" xr:uid="{00000000-0005-0000-0000-0000DB7B0000}"/>
    <cellStyle name="Normal 2 4 4 3 3 2 2" xfId="31710" xr:uid="{00000000-0005-0000-0000-0000DC7B0000}"/>
    <cellStyle name="Normal 2 4 4 3 3 3" xfId="31711" xr:uid="{00000000-0005-0000-0000-0000DD7B0000}"/>
    <cellStyle name="Normal 2 4 4 3 4" xfId="31712" xr:uid="{00000000-0005-0000-0000-0000DE7B0000}"/>
    <cellStyle name="Normal 2 4 4 3 4 2" xfId="31713" xr:uid="{00000000-0005-0000-0000-0000DF7B0000}"/>
    <cellStyle name="Normal 2 4 4 3 4 2 2" xfId="31714" xr:uid="{00000000-0005-0000-0000-0000E07B0000}"/>
    <cellStyle name="Normal 2 4 4 3 4 3" xfId="31715" xr:uid="{00000000-0005-0000-0000-0000E17B0000}"/>
    <cellStyle name="Normal 2 4 4 3 5" xfId="31716" xr:uid="{00000000-0005-0000-0000-0000E27B0000}"/>
    <cellStyle name="Normal 2 4 4 3 5 2" xfId="31717" xr:uid="{00000000-0005-0000-0000-0000E37B0000}"/>
    <cellStyle name="Normal 2 4 4 3 6" xfId="31718" xr:uid="{00000000-0005-0000-0000-0000E47B0000}"/>
    <cellStyle name="Normal 2 4 4 4" xfId="31719" xr:uid="{00000000-0005-0000-0000-0000E57B0000}"/>
    <cellStyle name="Normal 2 4 4 4 2" xfId="31720" xr:uid="{00000000-0005-0000-0000-0000E67B0000}"/>
    <cellStyle name="Normal 2 4 4 5" xfId="31721" xr:uid="{00000000-0005-0000-0000-0000E77B0000}"/>
    <cellStyle name="Normal 2 4 4 5 2" xfId="31722" xr:uid="{00000000-0005-0000-0000-0000E87B0000}"/>
    <cellStyle name="Normal 2 4 4 5 2 2" xfId="31723" xr:uid="{00000000-0005-0000-0000-0000E97B0000}"/>
    <cellStyle name="Normal 2 4 4 5 3" xfId="31724" xr:uid="{00000000-0005-0000-0000-0000EA7B0000}"/>
    <cellStyle name="Normal 2 4 4 6" xfId="31725" xr:uid="{00000000-0005-0000-0000-0000EB7B0000}"/>
    <cellStyle name="Normal 2 4 4 6 2" xfId="31726" xr:uid="{00000000-0005-0000-0000-0000EC7B0000}"/>
    <cellStyle name="Normal 2 4 4 6 2 2" xfId="31727" xr:uid="{00000000-0005-0000-0000-0000ED7B0000}"/>
    <cellStyle name="Normal 2 4 4 6 3" xfId="31728" xr:uid="{00000000-0005-0000-0000-0000EE7B0000}"/>
    <cellStyle name="Normal 2 4 4 7" xfId="31729" xr:uid="{00000000-0005-0000-0000-0000EF7B0000}"/>
    <cellStyle name="Normal 2 4 4 7 2" xfId="31730" xr:uid="{00000000-0005-0000-0000-0000F07B0000}"/>
    <cellStyle name="Normal 2 4 4 8" xfId="31731" xr:uid="{00000000-0005-0000-0000-0000F17B0000}"/>
    <cellStyle name="Normal 2 4 4 8 2" xfId="31732" xr:uid="{00000000-0005-0000-0000-0000F27B0000}"/>
    <cellStyle name="Normal 2 4 4 9" xfId="31733" xr:uid="{00000000-0005-0000-0000-0000F37B0000}"/>
    <cellStyle name="Normal 2 4 4_Investments" xfId="31734" xr:uid="{00000000-0005-0000-0000-0000F47B0000}"/>
    <cellStyle name="Normal 2 4 5" xfId="31735" xr:uid="{00000000-0005-0000-0000-0000F57B0000}"/>
    <cellStyle name="Normal 2 4 5 2" xfId="31736" xr:uid="{00000000-0005-0000-0000-0000F67B0000}"/>
    <cellStyle name="Normal 2 4 6" xfId="31737" xr:uid="{00000000-0005-0000-0000-0000F77B0000}"/>
    <cellStyle name="Normal 2 4 6 2" xfId="31738" xr:uid="{00000000-0005-0000-0000-0000F87B0000}"/>
    <cellStyle name="Normal 2 4 6 2 2" xfId="31739" xr:uid="{00000000-0005-0000-0000-0000F97B0000}"/>
    <cellStyle name="Normal 2 4 6 2 3" xfId="31740" xr:uid="{00000000-0005-0000-0000-0000FA7B0000}"/>
    <cellStyle name="Normal 2 4 6 2 4" xfId="31741" xr:uid="{00000000-0005-0000-0000-0000FB7B0000}"/>
    <cellStyle name="Normal 2 4 6 3" xfId="31742" xr:uid="{00000000-0005-0000-0000-0000FC7B0000}"/>
    <cellStyle name="Normal 2 4 6 3 2" xfId="31743" xr:uid="{00000000-0005-0000-0000-0000FD7B0000}"/>
    <cellStyle name="Normal 2 4 6 3 3" xfId="31744" xr:uid="{00000000-0005-0000-0000-0000FE7B0000}"/>
    <cellStyle name="Normal 2 4 6 4" xfId="31745" xr:uid="{00000000-0005-0000-0000-0000FF7B0000}"/>
    <cellStyle name="Normal 2 4 6 5" xfId="31746" xr:uid="{00000000-0005-0000-0000-0000007C0000}"/>
    <cellStyle name="Normal 2 4 7" xfId="31747" xr:uid="{00000000-0005-0000-0000-0000017C0000}"/>
    <cellStyle name="Normal 2 4_AFS template" xfId="31748" xr:uid="{00000000-0005-0000-0000-0000027C0000}"/>
    <cellStyle name="Normal 2 5" xfId="31749" xr:uid="{00000000-0005-0000-0000-0000037C0000}"/>
    <cellStyle name="Normal 2 5 2" xfId="31750" xr:uid="{00000000-0005-0000-0000-0000047C0000}"/>
    <cellStyle name="Normal 2 5 2 2" xfId="31751" xr:uid="{00000000-0005-0000-0000-0000057C0000}"/>
    <cellStyle name="Normal 2 5 3" xfId="31752" xr:uid="{00000000-0005-0000-0000-0000067C0000}"/>
    <cellStyle name="Normal 2 5 3 2" xfId="31753" xr:uid="{00000000-0005-0000-0000-0000077C0000}"/>
    <cellStyle name="Normal 2 5 3 2 2" xfId="31754" xr:uid="{00000000-0005-0000-0000-0000087C0000}"/>
    <cellStyle name="Normal 2 5 3 2 2 2" xfId="31755" xr:uid="{00000000-0005-0000-0000-0000097C0000}"/>
    <cellStyle name="Normal 2 5 3 2 2 2 2" xfId="31756" xr:uid="{00000000-0005-0000-0000-00000A7C0000}"/>
    <cellStyle name="Normal 2 5 3 2 2 2 2 2" xfId="31757" xr:uid="{00000000-0005-0000-0000-00000B7C0000}"/>
    <cellStyle name="Normal 2 5 3 2 2 2 3" xfId="31758" xr:uid="{00000000-0005-0000-0000-00000C7C0000}"/>
    <cellStyle name="Normal 2 5 3 2 2 3" xfId="31759" xr:uid="{00000000-0005-0000-0000-00000D7C0000}"/>
    <cellStyle name="Normal 2 5 3 2 2 3 2" xfId="31760" xr:uid="{00000000-0005-0000-0000-00000E7C0000}"/>
    <cellStyle name="Normal 2 5 3 2 2 3 2 2" xfId="31761" xr:uid="{00000000-0005-0000-0000-00000F7C0000}"/>
    <cellStyle name="Normal 2 5 3 2 2 3 3" xfId="31762" xr:uid="{00000000-0005-0000-0000-0000107C0000}"/>
    <cellStyle name="Normal 2 5 3 2 2 4" xfId="31763" xr:uid="{00000000-0005-0000-0000-0000117C0000}"/>
    <cellStyle name="Normal 2 5 3 2 2 4 2" xfId="31764" xr:uid="{00000000-0005-0000-0000-0000127C0000}"/>
    <cellStyle name="Normal 2 5 3 2 2 5" xfId="31765" xr:uid="{00000000-0005-0000-0000-0000137C0000}"/>
    <cellStyle name="Normal 2 5 3 2 3" xfId="31766" xr:uid="{00000000-0005-0000-0000-0000147C0000}"/>
    <cellStyle name="Normal 2 5 3 2 3 2" xfId="31767" xr:uid="{00000000-0005-0000-0000-0000157C0000}"/>
    <cellStyle name="Normal 2 5 3 2 3 2 2" xfId="31768" xr:uid="{00000000-0005-0000-0000-0000167C0000}"/>
    <cellStyle name="Normal 2 5 3 2 3 3" xfId="31769" xr:uid="{00000000-0005-0000-0000-0000177C0000}"/>
    <cellStyle name="Normal 2 5 3 2 4" xfId="31770" xr:uid="{00000000-0005-0000-0000-0000187C0000}"/>
    <cellStyle name="Normal 2 5 3 2 4 2" xfId="31771" xr:uid="{00000000-0005-0000-0000-0000197C0000}"/>
    <cellStyle name="Normal 2 5 3 2 4 2 2" xfId="31772" xr:uid="{00000000-0005-0000-0000-00001A7C0000}"/>
    <cellStyle name="Normal 2 5 3 2 4 3" xfId="31773" xr:uid="{00000000-0005-0000-0000-00001B7C0000}"/>
    <cellStyle name="Normal 2 5 3 2 5" xfId="31774" xr:uid="{00000000-0005-0000-0000-00001C7C0000}"/>
    <cellStyle name="Normal 2 5 3 2 5 2" xfId="31775" xr:uid="{00000000-0005-0000-0000-00001D7C0000}"/>
    <cellStyle name="Normal 2 5 3 2 6" xfId="31776" xr:uid="{00000000-0005-0000-0000-00001E7C0000}"/>
    <cellStyle name="Normal 2 5 3 2 6 2" xfId="31777" xr:uid="{00000000-0005-0000-0000-00001F7C0000}"/>
    <cellStyle name="Normal 2 5 3 2 7" xfId="31778" xr:uid="{00000000-0005-0000-0000-0000207C0000}"/>
    <cellStyle name="Normal 2 5 3 3" xfId="31779" xr:uid="{00000000-0005-0000-0000-0000217C0000}"/>
    <cellStyle name="Normal 2 5 3 3 2" xfId="31780" xr:uid="{00000000-0005-0000-0000-0000227C0000}"/>
    <cellStyle name="Normal 2 5 3 3 2 2" xfId="31781" xr:uid="{00000000-0005-0000-0000-0000237C0000}"/>
    <cellStyle name="Normal 2 5 3 3 2 2 2" xfId="31782" xr:uid="{00000000-0005-0000-0000-0000247C0000}"/>
    <cellStyle name="Normal 2 5 3 3 2 2 2 2" xfId="31783" xr:uid="{00000000-0005-0000-0000-0000257C0000}"/>
    <cellStyle name="Normal 2 5 3 3 2 2 3" xfId="31784" xr:uid="{00000000-0005-0000-0000-0000267C0000}"/>
    <cellStyle name="Normal 2 5 3 3 2 3" xfId="31785" xr:uid="{00000000-0005-0000-0000-0000277C0000}"/>
    <cellStyle name="Normal 2 5 3 3 2 3 2" xfId="31786" xr:uid="{00000000-0005-0000-0000-0000287C0000}"/>
    <cellStyle name="Normal 2 5 3 3 2 3 2 2" xfId="31787" xr:uid="{00000000-0005-0000-0000-0000297C0000}"/>
    <cellStyle name="Normal 2 5 3 3 2 3 3" xfId="31788" xr:uid="{00000000-0005-0000-0000-00002A7C0000}"/>
    <cellStyle name="Normal 2 5 3 3 2 4" xfId="31789" xr:uid="{00000000-0005-0000-0000-00002B7C0000}"/>
    <cellStyle name="Normal 2 5 3 3 2 4 2" xfId="31790" xr:uid="{00000000-0005-0000-0000-00002C7C0000}"/>
    <cellStyle name="Normal 2 5 3 3 2 5" xfId="31791" xr:uid="{00000000-0005-0000-0000-00002D7C0000}"/>
    <cellStyle name="Normal 2 5 3 3 3" xfId="31792" xr:uid="{00000000-0005-0000-0000-00002E7C0000}"/>
    <cellStyle name="Normal 2 5 3 3 3 2" xfId="31793" xr:uid="{00000000-0005-0000-0000-00002F7C0000}"/>
    <cellStyle name="Normal 2 5 3 3 3 2 2" xfId="31794" xr:uid="{00000000-0005-0000-0000-0000307C0000}"/>
    <cellStyle name="Normal 2 5 3 3 3 3" xfId="31795" xr:uid="{00000000-0005-0000-0000-0000317C0000}"/>
    <cellStyle name="Normal 2 5 3 3 4" xfId="31796" xr:uid="{00000000-0005-0000-0000-0000327C0000}"/>
    <cellStyle name="Normal 2 5 3 3 4 2" xfId="31797" xr:uid="{00000000-0005-0000-0000-0000337C0000}"/>
    <cellStyle name="Normal 2 5 3 3 4 2 2" xfId="31798" xr:uid="{00000000-0005-0000-0000-0000347C0000}"/>
    <cellStyle name="Normal 2 5 3 3 4 3" xfId="31799" xr:uid="{00000000-0005-0000-0000-0000357C0000}"/>
    <cellStyle name="Normal 2 5 3 3 5" xfId="31800" xr:uid="{00000000-0005-0000-0000-0000367C0000}"/>
    <cellStyle name="Normal 2 5 3 3 5 2" xfId="31801" xr:uid="{00000000-0005-0000-0000-0000377C0000}"/>
    <cellStyle name="Normal 2 5 3 3 6" xfId="31802" xr:uid="{00000000-0005-0000-0000-0000387C0000}"/>
    <cellStyle name="Normal 2 5 3 4" xfId="31803" xr:uid="{00000000-0005-0000-0000-0000397C0000}"/>
    <cellStyle name="Normal 2 5 3 4 2" xfId="31804" xr:uid="{00000000-0005-0000-0000-00003A7C0000}"/>
    <cellStyle name="Normal 2 5 3 5" xfId="31805" xr:uid="{00000000-0005-0000-0000-00003B7C0000}"/>
    <cellStyle name="Normal 2 5 3 5 2" xfId="31806" xr:uid="{00000000-0005-0000-0000-00003C7C0000}"/>
    <cellStyle name="Normal 2 5 3 5 2 2" xfId="31807" xr:uid="{00000000-0005-0000-0000-00003D7C0000}"/>
    <cellStyle name="Normal 2 5 3 5 3" xfId="31808" xr:uid="{00000000-0005-0000-0000-00003E7C0000}"/>
    <cellStyle name="Normal 2 5 3 6" xfId="31809" xr:uid="{00000000-0005-0000-0000-00003F7C0000}"/>
    <cellStyle name="Normal 2 5 3 6 2" xfId="31810" xr:uid="{00000000-0005-0000-0000-0000407C0000}"/>
    <cellStyle name="Normal 2 5 3 6 2 2" xfId="31811" xr:uid="{00000000-0005-0000-0000-0000417C0000}"/>
    <cellStyle name="Normal 2 5 3 6 3" xfId="31812" xr:uid="{00000000-0005-0000-0000-0000427C0000}"/>
    <cellStyle name="Normal 2 5 3 7" xfId="31813" xr:uid="{00000000-0005-0000-0000-0000437C0000}"/>
    <cellStyle name="Normal 2 5 3 7 2" xfId="31814" xr:uid="{00000000-0005-0000-0000-0000447C0000}"/>
    <cellStyle name="Normal 2 5 3 8" xfId="31815" xr:uid="{00000000-0005-0000-0000-0000457C0000}"/>
    <cellStyle name="Normal 2 5 3 8 2" xfId="31816" xr:uid="{00000000-0005-0000-0000-0000467C0000}"/>
    <cellStyle name="Normal 2 5 3 9" xfId="31817" xr:uid="{00000000-0005-0000-0000-0000477C0000}"/>
    <cellStyle name="Normal 2 5 3_Investments" xfId="31818" xr:uid="{00000000-0005-0000-0000-0000487C0000}"/>
    <cellStyle name="Normal 2 5 4" xfId="31819" xr:uid="{00000000-0005-0000-0000-0000497C0000}"/>
    <cellStyle name="Normal 2 5_AFS template" xfId="31820" xr:uid="{00000000-0005-0000-0000-00004A7C0000}"/>
    <cellStyle name="Normal 2 6" xfId="31821" xr:uid="{00000000-0005-0000-0000-00004B7C0000}"/>
    <cellStyle name="Normal 2 6 10" xfId="31822" xr:uid="{00000000-0005-0000-0000-00004C7C0000}"/>
    <cellStyle name="Normal 2 6 11" xfId="31823" xr:uid="{00000000-0005-0000-0000-00004D7C0000}"/>
    <cellStyle name="Normal 2 6 2" xfId="31824" xr:uid="{00000000-0005-0000-0000-00004E7C0000}"/>
    <cellStyle name="Normal 2 6 2 2" xfId="31825" xr:uid="{00000000-0005-0000-0000-00004F7C0000}"/>
    <cellStyle name="Normal 2 6 3" xfId="31826" xr:uid="{00000000-0005-0000-0000-0000507C0000}"/>
    <cellStyle name="Normal 2 6 3 2" xfId="31827" xr:uid="{00000000-0005-0000-0000-0000517C0000}"/>
    <cellStyle name="Normal 2 6 3 2 2" xfId="31828" xr:uid="{00000000-0005-0000-0000-0000527C0000}"/>
    <cellStyle name="Normal 2 6 3 2 2 2" xfId="31829" xr:uid="{00000000-0005-0000-0000-0000537C0000}"/>
    <cellStyle name="Normal 2 6 3 2 2 2 2" xfId="31830" xr:uid="{00000000-0005-0000-0000-0000547C0000}"/>
    <cellStyle name="Normal 2 6 3 2 2 2 2 2" xfId="31831" xr:uid="{00000000-0005-0000-0000-0000557C0000}"/>
    <cellStyle name="Normal 2 6 3 2 2 2 2 3" xfId="31832" xr:uid="{00000000-0005-0000-0000-0000567C0000}"/>
    <cellStyle name="Normal 2 6 3 2 2 2 2 4" xfId="31833" xr:uid="{00000000-0005-0000-0000-0000577C0000}"/>
    <cellStyle name="Normal 2 6 3 2 2 2 3" xfId="31834" xr:uid="{00000000-0005-0000-0000-0000587C0000}"/>
    <cellStyle name="Normal 2 6 3 2 2 2 3 2" xfId="31835" xr:uid="{00000000-0005-0000-0000-0000597C0000}"/>
    <cellStyle name="Normal 2 6 3 2 2 2 3 3" xfId="31836" xr:uid="{00000000-0005-0000-0000-00005A7C0000}"/>
    <cellStyle name="Normal 2 6 3 2 2 2 4" xfId="31837" xr:uid="{00000000-0005-0000-0000-00005B7C0000}"/>
    <cellStyle name="Normal 2 6 3 2 2 2 5" xfId="31838" xr:uid="{00000000-0005-0000-0000-00005C7C0000}"/>
    <cellStyle name="Normal 2 6 3 2 2 3" xfId="31839" xr:uid="{00000000-0005-0000-0000-00005D7C0000}"/>
    <cellStyle name="Normal 2 6 3 2 2 3 2" xfId="31840" xr:uid="{00000000-0005-0000-0000-00005E7C0000}"/>
    <cellStyle name="Normal 2 6 3 2 2 3 3" xfId="31841" xr:uid="{00000000-0005-0000-0000-00005F7C0000}"/>
    <cellStyle name="Normal 2 6 3 2 2 3 4" xfId="31842" xr:uid="{00000000-0005-0000-0000-0000607C0000}"/>
    <cellStyle name="Normal 2 6 3 2 2 4" xfId="31843" xr:uid="{00000000-0005-0000-0000-0000617C0000}"/>
    <cellStyle name="Normal 2 6 3 2 2 4 2" xfId="31844" xr:uid="{00000000-0005-0000-0000-0000627C0000}"/>
    <cellStyle name="Normal 2 6 3 2 2 4 3" xfId="31845" xr:uid="{00000000-0005-0000-0000-0000637C0000}"/>
    <cellStyle name="Normal 2 6 3 2 2 5" xfId="31846" xr:uid="{00000000-0005-0000-0000-0000647C0000}"/>
    <cellStyle name="Normal 2 6 3 2 2 6" xfId="31847" xr:uid="{00000000-0005-0000-0000-0000657C0000}"/>
    <cellStyle name="Normal 2 6 3 2 3" xfId="31848" xr:uid="{00000000-0005-0000-0000-0000667C0000}"/>
    <cellStyle name="Normal 2 6 3 2 3 2" xfId="31849" xr:uid="{00000000-0005-0000-0000-0000677C0000}"/>
    <cellStyle name="Normal 2 6 3 2 3 2 2" xfId="31850" xr:uid="{00000000-0005-0000-0000-0000687C0000}"/>
    <cellStyle name="Normal 2 6 3 2 3 2 3" xfId="31851" xr:uid="{00000000-0005-0000-0000-0000697C0000}"/>
    <cellStyle name="Normal 2 6 3 2 3 2 4" xfId="31852" xr:uid="{00000000-0005-0000-0000-00006A7C0000}"/>
    <cellStyle name="Normal 2 6 3 2 3 3" xfId="31853" xr:uid="{00000000-0005-0000-0000-00006B7C0000}"/>
    <cellStyle name="Normal 2 6 3 2 3 3 2" xfId="31854" xr:uid="{00000000-0005-0000-0000-00006C7C0000}"/>
    <cellStyle name="Normal 2 6 3 2 3 3 3" xfId="31855" xr:uid="{00000000-0005-0000-0000-00006D7C0000}"/>
    <cellStyle name="Normal 2 6 3 2 3 4" xfId="31856" xr:uid="{00000000-0005-0000-0000-00006E7C0000}"/>
    <cellStyle name="Normal 2 6 3 2 3 5" xfId="31857" xr:uid="{00000000-0005-0000-0000-00006F7C0000}"/>
    <cellStyle name="Normal 2 6 3 2 4" xfId="31858" xr:uid="{00000000-0005-0000-0000-0000707C0000}"/>
    <cellStyle name="Normal 2 6 3 2 4 2" xfId="31859" xr:uid="{00000000-0005-0000-0000-0000717C0000}"/>
    <cellStyle name="Normal 2 6 3 2 4 3" xfId="31860" xr:uid="{00000000-0005-0000-0000-0000727C0000}"/>
    <cellStyle name="Normal 2 6 3 2 4 4" xfId="31861" xr:uid="{00000000-0005-0000-0000-0000737C0000}"/>
    <cellStyle name="Normal 2 6 3 2 5" xfId="31862" xr:uid="{00000000-0005-0000-0000-0000747C0000}"/>
    <cellStyle name="Normal 2 6 3 2 5 2" xfId="31863" xr:uid="{00000000-0005-0000-0000-0000757C0000}"/>
    <cellStyle name="Normal 2 6 3 2 5 3" xfId="31864" xr:uid="{00000000-0005-0000-0000-0000767C0000}"/>
    <cellStyle name="Normal 2 6 3 2 6" xfId="31865" xr:uid="{00000000-0005-0000-0000-0000777C0000}"/>
    <cellStyle name="Normal 2 6 3 2 7" xfId="31866" xr:uid="{00000000-0005-0000-0000-0000787C0000}"/>
    <cellStyle name="Normal 2 6 3 3" xfId="31867" xr:uid="{00000000-0005-0000-0000-0000797C0000}"/>
    <cellStyle name="Normal 2 6 3 3 2" xfId="31868" xr:uid="{00000000-0005-0000-0000-00007A7C0000}"/>
    <cellStyle name="Normal 2 6 3 3 2 2" xfId="31869" xr:uid="{00000000-0005-0000-0000-00007B7C0000}"/>
    <cellStyle name="Normal 2 6 3 3 2 2 2" xfId="31870" xr:uid="{00000000-0005-0000-0000-00007C7C0000}"/>
    <cellStyle name="Normal 2 6 3 3 2 2 2 2" xfId="31871" xr:uid="{00000000-0005-0000-0000-00007D7C0000}"/>
    <cellStyle name="Normal 2 6 3 3 2 2 2 3" xfId="31872" xr:uid="{00000000-0005-0000-0000-00007E7C0000}"/>
    <cellStyle name="Normal 2 6 3 3 2 2 2 4" xfId="31873" xr:uid="{00000000-0005-0000-0000-00007F7C0000}"/>
    <cellStyle name="Normal 2 6 3 3 2 2 3" xfId="31874" xr:uid="{00000000-0005-0000-0000-0000807C0000}"/>
    <cellStyle name="Normal 2 6 3 3 2 2 3 2" xfId="31875" xr:uid="{00000000-0005-0000-0000-0000817C0000}"/>
    <cellStyle name="Normal 2 6 3 3 2 2 3 3" xfId="31876" xr:uid="{00000000-0005-0000-0000-0000827C0000}"/>
    <cellStyle name="Normal 2 6 3 3 2 2 4" xfId="31877" xr:uid="{00000000-0005-0000-0000-0000837C0000}"/>
    <cellStyle name="Normal 2 6 3 3 2 2 5" xfId="31878" xr:uid="{00000000-0005-0000-0000-0000847C0000}"/>
    <cellStyle name="Normal 2 6 3 3 2 3" xfId="31879" xr:uid="{00000000-0005-0000-0000-0000857C0000}"/>
    <cellStyle name="Normal 2 6 3 3 2 3 2" xfId="31880" xr:uid="{00000000-0005-0000-0000-0000867C0000}"/>
    <cellStyle name="Normal 2 6 3 3 2 3 3" xfId="31881" xr:uid="{00000000-0005-0000-0000-0000877C0000}"/>
    <cellStyle name="Normal 2 6 3 3 2 3 4" xfId="31882" xr:uid="{00000000-0005-0000-0000-0000887C0000}"/>
    <cellStyle name="Normal 2 6 3 3 2 4" xfId="31883" xr:uid="{00000000-0005-0000-0000-0000897C0000}"/>
    <cellStyle name="Normal 2 6 3 3 2 4 2" xfId="31884" xr:uid="{00000000-0005-0000-0000-00008A7C0000}"/>
    <cellStyle name="Normal 2 6 3 3 2 4 3" xfId="31885" xr:uid="{00000000-0005-0000-0000-00008B7C0000}"/>
    <cellStyle name="Normal 2 6 3 3 2 5" xfId="31886" xr:uid="{00000000-0005-0000-0000-00008C7C0000}"/>
    <cellStyle name="Normal 2 6 3 3 2 6" xfId="31887" xr:uid="{00000000-0005-0000-0000-00008D7C0000}"/>
    <cellStyle name="Normal 2 6 3 3 3" xfId="31888" xr:uid="{00000000-0005-0000-0000-00008E7C0000}"/>
    <cellStyle name="Normal 2 6 3 3 3 2" xfId="31889" xr:uid="{00000000-0005-0000-0000-00008F7C0000}"/>
    <cellStyle name="Normal 2 6 3 3 3 2 2" xfId="31890" xr:uid="{00000000-0005-0000-0000-0000907C0000}"/>
    <cellStyle name="Normal 2 6 3 3 3 2 3" xfId="31891" xr:uid="{00000000-0005-0000-0000-0000917C0000}"/>
    <cellStyle name="Normal 2 6 3 3 3 2 4" xfId="31892" xr:uid="{00000000-0005-0000-0000-0000927C0000}"/>
    <cellStyle name="Normal 2 6 3 3 3 3" xfId="31893" xr:uid="{00000000-0005-0000-0000-0000937C0000}"/>
    <cellStyle name="Normal 2 6 3 3 3 3 2" xfId="31894" xr:uid="{00000000-0005-0000-0000-0000947C0000}"/>
    <cellStyle name="Normal 2 6 3 3 3 3 3" xfId="31895" xr:uid="{00000000-0005-0000-0000-0000957C0000}"/>
    <cellStyle name="Normal 2 6 3 3 3 4" xfId="31896" xr:uid="{00000000-0005-0000-0000-0000967C0000}"/>
    <cellStyle name="Normal 2 6 3 3 3 5" xfId="31897" xr:uid="{00000000-0005-0000-0000-0000977C0000}"/>
    <cellStyle name="Normal 2 6 3 3 4" xfId="31898" xr:uid="{00000000-0005-0000-0000-0000987C0000}"/>
    <cellStyle name="Normal 2 6 3 3 4 2" xfId="31899" xr:uid="{00000000-0005-0000-0000-0000997C0000}"/>
    <cellStyle name="Normal 2 6 3 3 5" xfId="31900" xr:uid="{00000000-0005-0000-0000-00009A7C0000}"/>
    <cellStyle name="Normal 2 6 3 4" xfId="31901" xr:uid="{00000000-0005-0000-0000-00009B7C0000}"/>
    <cellStyle name="Normal 2 6 3 4 2" xfId="31902" xr:uid="{00000000-0005-0000-0000-00009C7C0000}"/>
    <cellStyle name="Normal 2 6 3 4 2 2" xfId="31903" xr:uid="{00000000-0005-0000-0000-00009D7C0000}"/>
    <cellStyle name="Normal 2 6 3 4 2 2 2" xfId="31904" xr:uid="{00000000-0005-0000-0000-00009E7C0000}"/>
    <cellStyle name="Normal 2 6 3 4 2 2 3" xfId="31905" xr:uid="{00000000-0005-0000-0000-00009F7C0000}"/>
    <cellStyle name="Normal 2 6 3 4 2 2 4" xfId="31906" xr:uid="{00000000-0005-0000-0000-0000A07C0000}"/>
    <cellStyle name="Normal 2 6 3 4 2 3" xfId="31907" xr:uid="{00000000-0005-0000-0000-0000A17C0000}"/>
    <cellStyle name="Normal 2 6 3 4 2 3 2" xfId="31908" xr:uid="{00000000-0005-0000-0000-0000A27C0000}"/>
    <cellStyle name="Normal 2 6 3 4 2 3 3" xfId="31909" xr:uid="{00000000-0005-0000-0000-0000A37C0000}"/>
    <cellStyle name="Normal 2 6 3 4 2 4" xfId="31910" xr:uid="{00000000-0005-0000-0000-0000A47C0000}"/>
    <cellStyle name="Normal 2 6 3 4 2 5" xfId="31911" xr:uid="{00000000-0005-0000-0000-0000A57C0000}"/>
    <cellStyle name="Normal 2 6 3 4 3" xfId="31912" xr:uid="{00000000-0005-0000-0000-0000A67C0000}"/>
    <cellStyle name="Normal 2 6 3 4 3 2" xfId="31913" xr:uid="{00000000-0005-0000-0000-0000A77C0000}"/>
    <cellStyle name="Normal 2 6 3 4 3 3" xfId="31914" xr:uid="{00000000-0005-0000-0000-0000A87C0000}"/>
    <cellStyle name="Normal 2 6 3 4 3 4" xfId="31915" xr:uid="{00000000-0005-0000-0000-0000A97C0000}"/>
    <cellStyle name="Normal 2 6 3 4 4" xfId="31916" xr:uid="{00000000-0005-0000-0000-0000AA7C0000}"/>
    <cellStyle name="Normal 2 6 3 4 4 2" xfId="31917" xr:uid="{00000000-0005-0000-0000-0000AB7C0000}"/>
    <cellStyle name="Normal 2 6 3 4 4 3" xfId="31918" xr:uid="{00000000-0005-0000-0000-0000AC7C0000}"/>
    <cellStyle name="Normal 2 6 3 4 5" xfId="31919" xr:uid="{00000000-0005-0000-0000-0000AD7C0000}"/>
    <cellStyle name="Normal 2 6 3 4 6" xfId="31920" xr:uid="{00000000-0005-0000-0000-0000AE7C0000}"/>
    <cellStyle name="Normal 2 6 3 5" xfId="31921" xr:uid="{00000000-0005-0000-0000-0000AF7C0000}"/>
    <cellStyle name="Normal 2 6 3 5 2" xfId="31922" xr:uid="{00000000-0005-0000-0000-0000B07C0000}"/>
    <cellStyle name="Normal 2 6 3 5 2 2" xfId="31923" xr:uid="{00000000-0005-0000-0000-0000B17C0000}"/>
    <cellStyle name="Normal 2 6 3 5 2 3" xfId="31924" xr:uid="{00000000-0005-0000-0000-0000B27C0000}"/>
    <cellStyle name="Normal 2 6 3 5 2 4" xfId="31925" xr:uid="{00000000-0005-0000-0000-0000B37C0000}"/>
    <cellStyle name="Normal 2 6 3 5 3" xfId="31926" xr:uid="{00000000-0005-0000-0000-0000B47C0000}"/>
    <cellStyle name="Normal 2 6 3 5 3 2" xfId="31927" xr:uid="{00000000-0005-0000-0000-0000B57C0000}"/>
    <cellStyle name="Normal 2 6 3 5 3 3" xfId="31928" xr:uid="{00000000-0005-0000-0000-0000B67C0000}"/>
    <cellStyle name="Normal 2 6 3 5 4" xfId="31929" xr:uid="{00000000-0005-0000-0000-0000B77C0000}"/>
    <cellStyle name="Normal 2 6 3 5 5" xfId="31930" xr:uid="{00000000-0005-0000-0000-0000B87C0000}"/>
    <cellStyle name="Normal 2 6 3 6" xfId="31931" xr:uid="{00000000-0005-0000-0000-0000B97C0000}"/>
    <cellStyle name="Normal 2 6 3 6 2" xfId="31932" xr:uid="{00000000-0005-0000-0000-0000BA7C0000}"/>
    <cellStyle name="Normal 2 6 3 6 3" xfId="31933" xr:uid="{00000000-0005-0000-0000-0000BB7C0000}"/>
    <cellStyle name="Normal 2 6 3 6 4" xfId="31934" xr:uid="{00000000-0005-0000-0000-0000BC7C0000}"/>
    <cellStyle name="Normal 2 6 3 7" xfId="31935" xr:uid="{00000000-0005-0000-0000-0000BD7C0000}"/>
    <cellStyle name="Normal 2 6 3 7 2" xfId="31936" xr:uid="{00000000-0005-0000-0000-0000BE7C0000}"/>
    <cellStyle name="Normal 2 6 3 7 3" xfId="31937" xr:uid="{00000000-0005-0000-0000-0000BF7C0000}"/>
    <cellStyle name="Normal 2 6 3 8" xfId="31938" xr:uid="{00000000-0005-0000-0000-0000C07C0000}"/>
    <cellStyle name="Normal 2 6 3 9" xfId="31939" xr:uid="{00000000-0005-0000-0000-0000C17C0000}"/>
    <cellStyle name="Normal 2 6 4" xfId="31940" xr:uid="{00000000-0005-0000-0000-0000C27C0000}"/>
    <cellStyle name="Normal 2 6 4 2" xfId="31941" xr:uid="{00000000-0005-0000-0000-0000C37C0000}"/>
    <cellStyle name="Normal 2 6 4 2 2" xfId="31942" xr:uid="{00000000-0005-0000-0000-0000C47C0000}"/>
    <cellStyle name="Normal 2 6 4 2 2 2" xfId="31943" xr:uid="{00000000-0005-0000-0000-0000C57C0000}"/>
    <cellStyle name="Normal 2 6 4 2 2 2 2" xfId="31944" xr:uid="{00000000-0005-0000-0000-0000C67C0000}"/>
    <cellStyle name="Normal 2 6 4 2 2 2 3" xfId="31945" xr:uid="{00000000-0005-0000-0000-0000C77C0000}"/>
    <cellStyle name="Normal 2 6 4 2 2 2 4" xfId="31946" xr:uid="{00000000-0005-0000-0000-0000C87C0000}"/>
    <cellStyle name="Normal 2 6 4 2 2 3" xfId="31947" xr:uid="{00000000-0005-0000-0000-0000C97C0000}"/>
    <cellStyle name="Normal 2 6 4 2 2 3 2" xfId="31948" xr:uid="{00000000-0005-0000-0000-0000CA7C0000}"/>
    <cellStyle name="Normal 2 6 4 2 2 3 3" xfId="31949" xr:uid="{00000000-0005-0000-0000-0000CB7C0000}"/>
    <cellStyle name="Normal 2 6 4 2 2 4" xfId="31950" xr:uid="{00000000-0005-0000-0000-0000CC7C0000}"/>
    <cellStyle name="Normal 2 6 4 2 2 5" xfId="31951" xr:uid="{00000000-0005-0000-0000-0000CD7C0000}"/>
    <cellStyle name="Normal 2 6 4 2 3" xfId="31952" xr:uid="{00000000-0005-0000-0000-0000CE7C0000}"/>
    <cellStyle name="Normal 2 6 4 2 3 2" xfId="31953" xr:uid="{00000000-0005-0000-0000-0000CF7C0000}"/>
    <cellStyle name="Normal 2 6 4 2 3 3" xfId="31954" xr:uid="{00000000-0005-0000-0000-0000D07C0000}"/>
    <cellStyle name="Normal 2 6 4 2 3 4" xfId="31955" xr:uid="{00000000-0005-0000-0000-0000D17C0000}"/>
    <cellStyle name="Normal 2 6 4 2 4" xfId="31956" xr:uid="{00000000-0005-0000-0000-0000D27C0000}"/>
    <cellStyle name="Normal 2 6 4 2 4 2" xfId="31957" xr:uid="{00000000-0005-0000-0000-0000D37C0000}"/>
    <cellStyle name="Normal 2 6 4 2 4 3" xfId="31958" xr:uid="{00000000-0005-0000-0000-0000D47C0000}"/>
    <cellStyle name="Normal 2 6 4 2 5" xfId="31959" xr:uid="{00000000-0005-0000-0000-0000D57C0000}"/>
    <cellStyle name="Normal 2 6 4 2 6" xfId="31960" xr:uid="{00000000-0005-0000-0000-0000D67C0000}"/>
    <cellStyle name="Normal 2 6 4 3" xfId="31961" xr:uid="{00000000-0005-0000-0000-0000D77C0000}"/>
    <cellStyle name="Normal 2 6 4 3 2" xfId="31962" xr:uid="{00000000-0005-0000-0000-0000D87C0000}"/>
    <cellStyle name="Normal 2 6 4 3 2 2" xfId="31963" xr:uid="{00000000-0005-0000-0000-0000D97C0000}"/>
    <cellStyle name="Normal 2 6 4 3 2 3" xfId="31964" xr:uid="{00000000-0005-0000-0000-0000DA7C0000}"/>
    <cellStyle name="Normal 2 6 4 3 2 4" xfId="31965" xr:uid="{00000000-0005-0000-0000-0000DB7C0000}"/>
    <cellStyle name="Normal 2 6 4 3 3" xfId="31966" xr:uid="{00000000-0005-0000-0000-0000DC7C0000}"/>
    <cellStyle name="Normal 2 6 4 3 3 2" xfId="31967" xr:uid="{00000000-0005-0000-0000-0000DD7C0000}"/>
    <cellStyle name="Normal 2 6 4 3 3 3" xfId="31968" xr:uid="{00000000-0005-0000-0000-0000DE7C0000}"/>
    <cellStyle name="Normal 2 6 4 3 4" xfId="31969" xr:uid="{00000000-0005-0000-0000-0000DF7C0000}"/>
    <cellStyle name="Normal 2 6 4 3 5" xfId="31970" xr:uid="{00000000-0005-0000-0000-0000E07C0000}"/>
    <cellStyle name="Normal 2 6 4 4" xfId="31971" xr:uid="{00000000-0005-0000-0000-0000E17C0000}"/>
    <cellStyle name="Normal 2 6 4 4 2" xfId="31972" xr:uid="{00000000-0005-0000-0000-0000E27C0000}"/>
    <cellStyle name="Normal 2 6 4 4 3" xfId="31973" xr:uid="{00000000-0005-0000-0000-0000E37C0000}"/>
    <cellStyle name="Normal 2 6 4 4 4" xfId="31974" xr:uid="{00000000-0005-0000-0000-0000E47C0000}"/>
    <cellStyle name="Normal 2 6 4 5" xfId="31975" xr:uid="{00000000-0005-0000-0000-0000E57C0000}"/>
    <cellStyle name="Normal 2 6 4 5 2" xfId="31976" xr:uid="{00000000-0005-0000-0000-0000E67C0000}"/>
    <cellStyle name="Normal 2 6 4 5 3" xfId="31977" xr:uid="{00000000-0005-0000-0000-0000E77C0000}"/>
    <cellStyle name="Normal 2 6 4 6" xfId="31978" xr:uid="{00000000-0005-0000-0000-0000E87C0000}"/>
    <cellStyle name="Normal 2 6 4 7" xfId="31979" xr:uid="{00000000-0005-0000-0000-0000E97C0000}"/>
    <cellStyle name="Normal 2 6 5" xfId="31980" xr:uid="{00000000-0005-0000-0000-0000EA7C0000}"/>
    <cellStyle name="Normal 2 6 5 2" xfId="31981" xr:uid="{00000000-0005-0000-0000-0000EB7C0000}"/>
    <cellStyle name="Normal 2 6 5 2 2" xfId="31982" xr:uid="{00000000-0005-0000-0000-0000EC7C0000}"/>
    <cellStyle name="Normal 2 6 5 2 2 2" xfId="31983" xr:uid="{00000000-0005-0000-0000-0000ED7C0000}"/>
    <cellStyle name="Normal 2 6 5 2 2 2 2" xfId="31984" xr:uid="{00000000-0005-0000-0000-0000EE7C0000}"/>
    <cellStyle name="Normal 2 6 5 2 2 2 3" xfId="31985" xr:uid="{00000000-0005-0000-0000-0000EF7C0000}"/>
    <cellStyle name="Normal 2 6 5 2 2 2 4" xfId="31986" xr:uid="{00000000-0005-0000-0000-0000F07C0000}"/>
    <cellStyle name="Normal 2 6 5 2 2 3" xfId="31987" xr:uid="{00000000-0005-0000-0000-0000F17C0000}"/>
    <cellStyle name="Normal 2 6 5 2 2 3 2" xfId="31988" xr:uid="{00000000-0005-0000-0000-0000F27C0000}"/>
    <cellStyle name="Normal 2 6 5 2 2 3 3" xfId="31989" xr:uid="{00000000-0005-0000-0000-0000F37C0000}"/>
    <cellStyle name="Normal 2 6 5 2 2 4" xfId="31990" xr:uid="{00000000-0005-0000-0000-0000F47C0000}"/>
    <cellStyle name="Normal 2 6 5 2 2 5" xfId="31991" xr:uid="{00000000-0005-0000-0000-0000F57C0000}"/>
    <cellStyle name="Normal 2 6 5 2 3" xfId="31992" xr:uid="{00000000-0005-0000-0000-0000F67C0000}"/>
    <cellStyle name="Normal 2 6 5 2 3 2" xfId="31993" xr:uid="{00000000-0005-0000-0000-0000F77C0000}"/>
    <cellStyle name="Normal 2 6 5 2 3 3" xfId="31994" xr:uid="{00000000-0005-0000-0000-0000F87C0000}"/>
    <cellStyle name="Normal 2 6 5 2 3 4" xfId="31995" xr:uid="{00000000-0005-0000-0000-0000F97C0000}"/>
    <cellStyle name="Normal 2 6 5 2 4" xfId="31996" xr:uid="{00000000-0005-0000-0000-0000FA7C0000}"/>
    <cellStyle name="Normal 2 6 5 2 4 2" xfId="31997" xr:uid="{00000000-0005-0000-0000-0000FB7C0000}"/>
    <cellStyle name="Normal 2 6 5 2 4 3" xfId="31998" xr:uid="{00000000-0005-0000-0000-0000FC7C0000}"/>
    <cellStyle name="Normal 2 6 5 2 5" xfId="31999" xr:uid="{00000000-0005-0000-0000-0000FD7C0000}"/>
    <cellStyle name="Normal 2 6 5 2 6" xfId="32000" xr:uid="{00000000-0005-0000-0000-0000FE7C0000}"/>
    <cellStyle name="Normal 2 6 5 3" xfId="32001" xr:uid="{00000000-0005-0000-0000-0000FF7C0000}"/>
    <cellStyle name="Normal 2 6 5 3 2" xfId="32002" xr:uid="{00000000-0005-0000-0000-0000007D0000}"/>
    <cellStyle name="Normal 2 6 5 3 2 2" xfId="32003" xr:uid="{00000000-0005-0000-0000-0000017D0000}"/>
    <cellStyle name="Normal 2 6 5 3 2 3" xfId="32004" xr:uid="{00000000-0005-0000-0000-0000027D0000}"/>
    <cellStyle name="Normal 2 6 5 3 2 4" xfId="32005" xr:uid="{00000000-0005-0000-0000-0000037D0000}"/>
    <cellStyle name="Normal 2 6 5 3 3" xfId="32006" xr:uid="{00000000-0005-0000-0000-0000047D0000}"/>
    <cellStyle name="Normal 2 6 5 3 3 2" xfId="32007" xr:uid="{00000000-0005-0000-0000-0000057D0000}"/>
    <cellStyle name="Normal 2 6 5 3 3 3" xfId="32008" xr:uid="{00000000-0005-0000-0000-0000067D0000}"/>
    <cellStyle name="Normal 2 6 5 3 4" xfId="32009" xr:uid="{00000000-0005-0000-0000-0000077D0000}"/>
    <cellStyle name="Normal 2 6 5 3 5" xfId="32010" xr:uid="{00000000-0005-0000-0000-0000087D0000}"/>
    <cellStyle name="Normal 2 6 5 4" xfId="32011" xr:uid="{00000000-0005-0000-0000-0000097D0000}"/>
    <cellStyle name="Normal 2 6 5 4 2" xfId="32012" xr:uid="{00000000-0005-0000-0000-00000A7D0000}"/>
    <cellStyle name="Normal 2 6 5 4 3" xfId="32013" xr:uid="{00000000-0005-0000-0000-00000B7D0000}"/>
    <cellStyle name="Normal 2 6 5 4 4" xfId="32014" xr:uid="{00000000-0005-0000-0000-00000C7D0000}"/>
    <cellStyle name="Normal 2 6 5 5" xfId="32015" xr:uid="{00000000-0005-0000-0000-00000D7D0000}"/>
    <cellStyle name="Normal 2 6 5 5 2" xfId="32016" xr:uid="{00000000-0005-0000-0000-00000E7D0000}"/>
    <cellStyle name="Normal 2 6 5 5 3" xfId="32017" xr:uid="{00000000-0005-0000-0000-00000F7D0000}"/>
    <cellStyle name="Normal 2 6 5 6" xfId="32018" xr:uid="{00000000-0005-0000-0000-0000107D0000}"/>
    <cellStyle name="Normal 2 6 5 7" xfId="32019" xr:uid="{00000000-0005-0000-0000-0000117D0000}"/>
    <cellStyle name="Normal 2 6 6" xfId="32020" xr:uid="{00000000-0005-0000-0000-0000127D0000}"/>
    <cellStyle name="Normal 2 6 6 2" xfId="32021" xr:uid="{00000000-0005-0000-0000-0000137D0000}"/>
    <cellStyle name="Normal 2 6 6 2 2" xfId="32022" xr:uid="{00000000-0005-0000-0000-0000147D0000}"/>
    <cellStyle name="Normal 2 6 6 2 2 2" xfId="32023" xr:uid="{00000000-0005-0000-0000-0000157D0000}"/>
    <cellStyle name="Normal 2 6 6 2 2 3" xfId="32024" xr:uid="{00000000-0005-0000-0000-0000167D0000}"/>
    <cellStyle name="Normal 2 6 6 2 2 4" xfId="32025" xr:uid="{00000000-0005-0000-0000-0000177D0000}"/>
    <cellStyle name="Normal 2 6 6 2 3" xfId="32026" xr:uid="{00000000-0005-0000-0000-0000187D0000}"/>
    <cellStyle name="Normal 2 6 6 2 3 2" xfId="32027" xr:uid="{00000000-0005-0000-0000-0000197D0000}"/>
    <cellStyle name="Normal 2 6 6 2 3 3" xfId="32028" xr:uid="{00000000-0005-0000-0000-00001A7D0000}"/>
    <cellStyle name="Normal 2 6 6 2 4" xfId="32029" xr:uid="{00000000-0005-0000-0000-00001B7D0000}"/>
    <cellStyle name="Normal 2 6 6 2 5" xfId="32030" xr:uid="{00000000-0005-0000-0000-00001C7D0000}"/>
    <cellStyle name="Normal 2 6 6 3" xfId="32031" xr:uid="{00000000-0005-0000-0000-00001D7D0000}"/>
    <cellStyle name="Normal 2 6 6 3 2" xfId="32032" xr:uid="{00000000-0005-0000-0000-00001E7D0000}"/>
    <cellStyle name="Normal 2 6 6 3 3" xfId="32033" xr:uid="{00000000-0005-0000-0000-00001F7D0000}"/>
    <cellStyle name="Normal 2 6 6 3 4" xfId="32034" xr:uid="{00000000-0005-0000-0000-0000207D0000}"/>
    <cellStyle name="Normal 2 6 6 4" xfId="32035" xr:uid="{00000000-0005-0000-0000-0000217D0000}"/>
    <cellStyle name="Normal 2 6 6 4 2" xfId="32036" xr:uid="{00000000-0005-0000-0000-0000227D0000}"/>
    <cellStyle name="Normal 2 6 6 4 3" xfId="32037" xr:uid="{00000000-0005-0000-0000-0000237D0000}"/>
    <cellStyle name="Normal 2 6 6 5" xfId="32038" xr:uid="{00000000-0005-0000-0000-0000247D0000}"/>
    <cellStyle name="Normal 2 6 6 6" xfId="32039" xr:uid="{00000000-0005-0000-0000-0000257D0000}"/>
    <cellStyle name="Normal 2 6 7" xfId="32040" xr:uid="{00000000-0005-0000-0000-0000267D0000}"/>
    <cellStyle name="Normal 2 6 7 2" xfId="32041" xr:uid="{00000000-0005-0000-0000-0000277D0000}"/>
    <cellStyle name="Normal 2 6 7 2 2" xfId="32042" xr:uid="{00000000-0005-0000-0000-0000287D0000}"/>
    <cellStyle name="Normal 2 6 7 2 3" xfId="32043" xr:uid="{00000000-0005-0000-0000-0000297D0000}"/>
    <cellStyle name="Normal 2 6 7 2 4" xfId="32044" xr:uid="{00000000-0005-0000-0000-00002A7D0000}"/>
    <cellStyle name="Normal 2 6 7 3" xfId="32045" xr:uid="{00000000-0005-0000-0000-00002B7D0000}"/>
    <cellStyle name="Normal 2 6 7 3 2" xfId="32046" xr:uid="{00000000-0005-0000-0000-00002C7D0000}"/>
    <cellStyle name="Normal 2 6 7 3 3" xfId="32047" xr:uid="{00000000-0005-0000-0000-00002D7D0000}"/>
    <cellStyle name="Normal 2 6 7 4" xfId="32048" xr:uid="{00000000-0005-0000-0000-00002E7D0000}"/>
    <cellStyle name="Normal 2 6 7 5" xfId="32049" xr:uid="{00000000-0005-0000-0000-00002F7D0000}"/>
    <cellStyle name="Normal 2 6 8" xfId="32050" xr:uid="{00000000-0005-0000-0000-0000307D0000}"/>
    <cellStyle name="Normal 2 6 8 2" xfId="32051" xr:uid="{00000000-0005-0000-0000-0000317D0000}"/>
    <cellStyle name="Normal 2 6 8 3" xfId="32052" xr:uid="{00000000-0005-0000-0000-0000327D0000}"/>
    <cellStyle name="Normal 2 6 8 4" xfId="32053" xr:uid="{00000000-0005-0000-0000-0000337D0000}"/>
    <cellStyle name="Normal 2 6 9" xfId="32054" xr:uid="{00000000-0005-0000-0000-0000347D0000}"/>
    <cellStyle name="Normal 2 6 9 2" xfId="32055" xr:uid="{00000000-0005-0000-0000-0000357D0000}"/>
    <cellStyle name="Normal 2 6 9 3" xfId="32056" xr:uid="{00000000-0005-0000-0000-0000367D0000}"/>
    <cellStyle name="Normal 2 6_AFS template" xfId="32057" xr:uid="{00000000-0005-0000-0000-0000377D0000}"/>
    <cellStyle name="Normal 2 7" xfId="32058" xr:uid="{00000000-0005-0000-0000-0000387D0000}"/>
    <cellStyle name="Normal 2 7 2" xfId="32059" xr:uid="{00000000-0005-0000-0000-0000397D0000}"/>
    <cellStyle name="Normal 2 7 2 2" xfId="32060" xr:uid="{00000000-0005-0000-0000-00003A7D0000}"/>
    <cellStyle name="Normal 2 7 2 2 2" xfId="32061" xr:uid="{00000000-0005-0000-0000-00003B7D0000}"/>
    <cellStyle name="Normal 2 7 2 2 2 2" xfId="32062" xr:uid="{00000000-0005-0000-0000-00003C7D0000}"/>
    <cellStyle name="Normal 2 7 2 2 2 2 2" xfId="32063" xr:uid="{00000000-0005-0000-0000-00003D7D0000}"/>
    <cellStyle name="Normal 2 7 2 2 2 3" xfId="32064" xr:uid="{00000000-0005-0000-0000-00003E7D0000}"/>
    <cellStyle name="Normal 2 7 2 2 3" xfId="32065" xr:uid="{00000000-0005-0000-0000-00003F7D0000}"/>
    <cellStyle name="Normal 2 7 2 2 3 2" xfId="32066" xr:uid="{00000000-0005-0000-0000-0000407D0000}"/>
    <cellStyle name="Normal 2 7 2 2 3 2 2" xfId="32067" xr:uid="{00000000-0005-0000-0000-0000417D0000}"/>
    <cellStyle name="Normal 2 7 2 2 3 3" xfId="32068" xr:uid="{00000000-0005-0000-0000-0000427D0000}"/>
    <cellStyle name="Normal 2 7 2 2 4" xfId="32069" xr:uid="{00000000-0005-0000-0000-0000437D0000}"/>
    <cellStyle name="Normal 2 7 2 2 4 2" xfId="32070" xr:uid="{00000000-0005-0000-0000-0000447D0000}"/>
    <cellStyle name="Normal 2 7 2 2 5" xfId="32071" xr:uid="{00000000-0005-0000-0000-0000457D0000}"/>
    <cellStyle name="Normal 2 7 2 3" xfId="32072" xr:uid="{00000000-0005-0000-0000-0000467D0000}"/>
    <cellStyle name="Normal 2 7 2 3 2" xfId="32073" xr:uid="{00000000-0005-0000-0000-0000477D0000}"/>
    <cellStyle name="Normal 2 7 2 3 2 2" xfId="32074" xr:uid="{00000000-0005-0000-0000-0000487D0000}"/>
    <cellStyle name="Normal 2 7 2 3 3" xfId="32075" xr:uid="{00000000-0005-0000-0000-0000497D0000}"/>
    <cellStyle name="Normal 2 7 2 4" xfId="32076" xr:uid="{00000000-0005-0000-0000-00004A7D0000}"/>
    <cellStyle name="Normal 2 7 2 4 2" xfId="32077" xr:uid="{00000000-0005-0000-0000-00004B7D0000}"/>
    <cellStyle name="Normal 2 7 2 4 2 2" xfId="32078" xr:uid="{00000000-0005-0000-0000-00004C7D0000}"/>
    <cellStyle name="Normal 2 7 2 4 3" xfId="32079" xr:uid="{00000000-0005-0000-0000-00004D7D0000}"/>
    <cellStyle name="Normal 2 7 2 5" xfId="32080" xr:uid="{00000000-0005-0000-0000-00004E7D0000}"/>
    <cellStyle name="Normal 2 7 2 5 2" xfId="32081" xr:uid="{00000000-0005-0000-0000-00004F7D0000}"/>
    <cellStyle name="Normal 2 7 2 6" xfId="32082" xr:uid="{00000000-0005-0000-0000-0000507D0000}"/>
    <cellStyle name="Normal 2 7 2 6 2" xfId="32083" xr:uid="{00000000-0005-0000-0000-0000517D0000}"/>
    <cellStyle name="Normal 2 7 2 7" xfId="32084" xr:uid="{00000000-0005-0000-0000-0000527D0000}"/>
    <cellStyle name="Normal 2 7 3" xfId="32085" xr:uid="{00000000-0005-0000-0000-0000537D0000}"/>
    <cellStyle name="Normal 2 7 3 2" xfId="32086" xr:uid="{00000000-0005-0000-0000-0000547D0000}"/>
    <cellStyle name="Normal 2 7 3 2 2" xfId="32087" xr:uid="{00000000-0005-0000-0000-0000557D0000}"/>
    <cellStyle name="Normal 2 7 3 2 2 2" xfId="32088" xr:uid="{00000000-0005-0000-0000-0000567D0000}"/>
    <cellStyle name="Normal 2 7 3 2 2 2 2" xfId="32089" xr:uid="{00000000-0005-0000-0000-0000577D0000}"/>
    <cellStyle name="Normal 2 7 3 2 2 3" xfId="32090" xr:uid="{00000000-0005-0000-0000-0000587D0000}"/>
    <cellStyle name="Normal 2 7 3 2 3" xfId="32091" xr:uid="{00000000-0005-0000-0000-0000597D0000}"/>
    <cellStyle name="Normal 2 7 3 2 3 2" xfId="32092" xr:uid="{00000000-0005-0000-0000-00005A7D0000}"/>
    <cellStyle name="Normal 2 7 3 2 3 2 2" xfId="32093" xr:uid="{00000000-0005-0000-0000-00005B7D0000}"/>
    <cellStyle name="Normal 2 7 3 2 3 3" xfId="32094" xr:uid="{00000000-0005-0000-0000-00005C7D0000}"/>
    <cellStyle name="Normal 2 7 3 2 4" xfId="32095" xr:uid="{00000000-0005-0000-0000-00005D7D0000}"/>
    <cellStyle name="Normal 2 7 3 2 4 2" xfId="32096" xr:uid="{00000000-0005-0000-0000-00005E7D0000}"/>
    <cellStyle name="Normal 2 7 3 2 5" xfId="32097" xr:uid="{00000000-0005-0000-0000-00005F7D0000}"/>
    <cellStyle name="Normal 2 7 3 3" xfId="32098" xr:uid="{00000000-0005-0000-0000-0000607D0000}"/>
    <cellStyle name="Normal 2 7 3 3 2" xfId="32099" xr:uid="{00000000-0005-0000-0000-0000617D0000}"/>
    <cellStyle name="Normal 2 7 3 3 2 2" xfId="32100" xr:uid="{00000000-0005-0000-0000-0000627D0000}"/>
    <cellStyle name="Normal 2 7 3 3 3" xfId="32101" xr:uid="{00000000-0005-0000-0000-0000637D0000}"/>
    <cellStyle name="Normal 2 7 3 4" xfId="32102" xr:uid="{00000000-0005-0000-0000-0000647D0000}"/>
    <cellStyle name="Normal 2 7 3 4 2" xfId="32103" xr:uid="{00000000-0005-0000-0000-0000657D0000}"/>
    <cellStyle name="Normal 2 7 3 4 2 2" xfId="32104" xr:uid="{00000000-0005-0000-0000-0000667D0000}"/>
    <cellStyle name="Normal 2 7 3 4 3" xfId="32105" xr:uid="{00000000-0005-0000-0000-0000677D0000}"/>
    <cellStyle name="Normal 2 7 3 5" xfId="32106" xr:uid="{00000000-0005-0000-0000-0000687D0000}"/>
    <cellStyle name="Normal 2 7 3 5 2" xfId="32107" xr:uid="{00000000-0005-0000-0000-0000697D0000}"/>
    <cellStyle name="Normal 2 7 3 6" xfId="32108" xr:uid="{00000000-0005-0000-0000-00006A7D0000}"/>
    <cellStyle name="Normal 2 7 4" xfId="32109" xr:uid="{00000000-0005-0000-0000-00006B7D0000}"/>
    <cellStyle name="Normal 2 7 4 2" xfId="32110" xr:uid="{00000000-0005-0000-0000-00006C7D0000}"/>
    <cellStyle name="Normal 2 7 5" xfId="32111" xr:uid="{00000000-0005-0000-0000-00006D7D0000}"/>
    <cellStyle name="Normal 2 7 5 2" xfId="32112" xr:uid="{00000000-0005-0000-0000-00006E7D0000}"/>
    <cellStyle name="Normal 2 7 5 2 2" xfId="32113" xr:uid="{00000000-0005-0000-0000-00006F7D0000}"/>
    <cellStyle name="Normal 2 7 5 3" xfId="32114" xr:uid="{00000000-0005-0000-0000-0000707D0000}"/>
    <cellStyle name="Normal 2 7 6" xfId="32115" xr:uid="{00000000-0005-0000-0000-0000717D0000}"/>
    <cellStyle name="Normal 2 7 6 2" xfId="32116" xr:uid="{00000000-0005-0000-0000-0000727D0000}"/>
    <cellStyle name="Normal 2 7 6 2 2" xfId="32117" xr:uid="{00000000-0005-0000-0000-0000737D0000}"/>
    <cellStyle name="Normal 2 7 6 3" xfId="32118" xr:uid="{00000000-0005-0000-0000-0000747D0000}"/>
    <cellStyle name="Normal 2 7 7" xfId="32119" xr:uid="{00000000-0005-0000-0000-0000757D0000}"/>
    <cellStyle name="Normal 2 7 7 2" xfId="32120" xr:uid="{00000000-0005-0000-0000-0000767D0000}"/>
    <cellStyle name="Normal 2 7 8" xfId="32121" xr:uid="{00000000-0005-0000-0000-0000777D0000}"/>
    <cellStyle name="Normal 2 7 8 2" xfId="32122" xr:uid="{00000000-0005-0000-0000-0000787D0000}"/>
    <cellStyle name="Normal 2 7 9" xfId="32123" xr:uid="{00000000-0005-0000-0000-0000797D0000}"/>
    <cellStyle name="Normal 2 7_AFS template" xfId="32124" xr:uid="{00000000-0005-0000-0000-00007A7D0000}"/>
    <cellStyle name="Normal 2 8" xfId="32125" xr:uid="{00000000-0005-0000-0000-00007B7D0000}"/>
    <cellStyle name="Normal 2 8 2" xfId="32126" xr:uid="{00000000-0005-0000-0000-00007C7D0000}"/>
    <cellStyle name="Normal 2 8 2 2" xfId="32127" xr:uid="{00000000-0005-0000-0000-00007D7D0000}"/>
    <cellStyle name="Normal 2 8 3" xfId="32128" xr:uid="{00000000-0005-0000-0000-00007E7D0000}"/>
    <cellStyle name="Normal 2 8 3 2" xfId="32129" xr:uid="{00000000-0005-0000-0000-00007F7D0000}"/>
    <cellStyle name="Normal 2 8 4" xfId="32130" xr:uid="{00000000-0005-0000-0000-0000807D0000}"/>
    <cellStyle name="Normal 2 8 5" xfId="32131" xr:uid="{00000000-0005-0000-0000-0000817D0000}"/>
    <cellStyle name="Normal 2 8 6" xfId="32132" xr:uid="{00000000-0005-0000-0000-0000827D0000}"/>
    <cellStyle name="Normal 2 9" xfId="32133" xr:uid="{00000000-0005-0000-0000-0000837D0000}"/>
    <cellStyle name="Normal 2 9 2" xfId="32134" xr:uid="{00000000-0005-0000-0000-0000847D0000}"/>
    <cellStyle name="Normal 2 9 2 2" xfId="32135" xr:uid="{00000000-0005-0000-0000-0000857D0000}"/>
    <cellStyle name="Normal 2 9 3" xfId="32136" xr:uid="{00000000-0005-0000-0000-0000867D0000}"/>
    <cellStyle name="Normal 2 9 3 2" xfId="32137" xr:uid="{00000000-0005-0000-0000-0000877D0000}"/>
    <cellStyle name="Normal 2 9 4" xfId="32138" xr:uid="{00000000-0005-0000-0000-0000887D0000}"/>
    <cellStyle name="Normal 2 9 5" xfId="32139" xr:uid="{00000000-0005-0000-0000-0000897D0000}"/>
    <cellStyle name="Normal 2 9 6" xfId="32140" xr:uid="{00000000-0005-0000-0000-00008A7D0000}"/>
    <cellStyle name="Normal 2_AFS template" xfId="32141" xr:uid="{00000000-0005-0000-0000-00008B7D0000}"/>
    <cellStyle name="Normal 20" xfId="32142" xr:uid="{00000000-0005-0000-0000-00008C7D0000}"/>
    <cellStyle name="Normal 20 2" xfId="32143" xr:uid="{00000000-0005-0000-0000-00008D7D0000}"/>
    <cellStyle name="Normal 20 2 2" xfId="32144" xr:uid="{00000000-0005-0000-0000-00008E7D0000}"/>
    <cellStyle name="Normal 20 2 2 2" xfId="32145" xr:uid="{00000000-0005-0000-0000-00008F7D0000}"/>
    <cellStyle name="Normal 20 2 2 2 2" xfId="32146" xr:uid="{00000000-0005-0000-0000-0000907D0000}"/>
    <cellStyle name="Normal 20 2 2 2 3" xfId="32147" xr:uid="{00000000-0005-0000-0000-0000917D0000}"/>
    <cellStyle name="Normal 20 2 2 2 4" xfId="32148" xr:uid="{00000000-0005-0000-0000-0000927D0000}"/>
    <cellStyle name="Normal 20 2 2 3" xfId="32149" xr:uid="{00000000-0005-0000-0000-0000937D0000}"/>
    <cellStyle name="Normal 20 2 2 3 2" xfId="32150" xr:uid="{00000000-0005-0000-0000-0000947D0000}"/>
    <cellStyle name="Normal 20 2 2 3 3" xfId="32151" xr:uid="{00000000-0005-0000-0000-0000957D0000}"/>
    <cellStyle name="Normal 20 2 2 4" xfId="32152" xr:uid="{00000000-0005-0000-0000-0000967D0000}"/>
    <cellStyle name="Normal 20 2 2 5" xfId="32153" xr:uid="{00000000-0005-0000-0000-0000977D0000}"/>
    <cellStyle name="Normal 20 2 3" xfId="32154" xr:uid="{00000000-0005-0000-0000-0000987D0000}"/>
    <cellStyle name="Normal 20 2 3 2" xfId="32155" xr:uid="{00000000-0005-0000-0000-0000997D0000}"/>
    <cellStyle name="Normal 20 2 3 2 2" xfId="32156" xr:uid="{00000000-0005-0000-0000-00009A7D0000}"/>
    <cellStyle name="Normal 20 2 3 3" xfId="32157" xr:uid="{00000000-0005-0000-0000-00009B7D0000}"/>
    <cellStyle name="Normal 20 2 4" xfId="32158" xr:uid="{00000000-0005-0000-0000-00009C7D0000}"/>
    <cellStyle name="Normal 20 2 4 2" xfId="32159" xr:uid="{00000000-0005-0000-0000-00009D7D0000}"/>
    <cellStyle name="Normal 20 2 4 3" xfId="32160" xr:uid="{00000000-0005-0000-0000-00009E7D0000}"/>
    <cellStyle name="Normal 20 2 4 4" xfId="32161" xr:uid="{00000000-0005-0000-0000-00009F7D0000}"/>
    <cellStyle name="Normal 20 2 5" xfId="32162" xr:uid="{00000000-0005-0000-0000-0000A07D0000}"/>
    <cellStyle name="Normal 20 2 5 2" xfId="32163" xr:uid="{00000000-0005-0000-0000-0000A17D0000}"/>
    <cellStyle name="Normal 20 2 5 3" xfId="32164" xr:uid="{00000000-0005-0000-0000-0000A27D0000}"/>
    <cellStyle name="Normal 20 2 6" xfId="32165" xr:uid="{00000000-0005-0000-0000-0000A37D0000}"/>
    <cellStyle name="Normal 20 2 7" xfId="32166" xr:uid="{00000000-0005-0000-0000-0000A47D0000}"/>
    <cellStyle name="Normal 20 3" xfId="32167" xr:uid="{00000000-0005-0000-0000-0000A57D0000}"/>
    <cellStyle name="Normal 20 3 2" xfId="32168" xr:uid="{00000000-0005-0000-0000-0000A67D0000}"/>
    <cellStyle name="Normal 20 4" xfId="32169" xr:uid="{00000000-0005-0000-0000-0000A77D0000}"/>
    <cellStyle name="Normal 20 4 2" xfId="32170" xr:uid="{00000000-0005-0000-0000-0000A87D0000}"/>
    <cellStyle name="Normal 20 4 3" xfId="32171" xr:uid="{00000000-0005-0000-0000-0000A97D0000}"/>
    <cellStyle name="Normal 20 5" xfId="32172" xr:uid="{00000000-0005-0000-0000-0000AA7D0000}"/>
    <cellStyle name="Normal 21" xfId="32173" xr:uid="{00000000-0005-0000-0000-0000AB7D0000}"/>
    <cellStyle name="Normal 21 2" xfId="32174" xr:uid="{00000000-0005-0000-0000-0000AC7D0000}"/>
    <cellStyle name="Normal 21 2 2" xfId="32175" xr:uid="{00000000-0005-0000-0000-0000AD7D0000}"/>
    <cellStyle name="Normal 21 2 2 2" xfId="32176" xr:uid="{00000000-0005-0000-0000-0000AE7D0000}"/>
    <cellStyle name="Normal 21 2 2 3" xfId="32177" xr:uid="{00000000-0005-0000-0000-0000AF7D0000}"/>
    <cellStyle name="Normal 21 2 2 4" xfId="32178" xr:uid="{00000000-0005-0000-0000-0000B07D0000}"/>
    <cellStyle name="Normal 21 2 3" xfId="32179" xr:uid="{00000000-0005-0000-0000-0000B17D0000}"/>
    <cellStyle name="Normal 21 2 3 2" xfId="32180" xr:uid="{00000000-0005-0000-0000-0000B27D0000}"/>
    <cellStyle name="Normal 21 2 3 3" xfId="32181" xr:uid="{00000000-0005-0000-0000-0000B37D0000}"/>
    <cellStyle name="Normal 21 2 4" xfId="32182" xr:uid="{00000000-0005-0000-0000-0000B47D0000}"/>
    <cellStyle name="Normal 21 2 5" xfId="32183" xr:uid="{00000000-0005-0000-0000-0000B57D0000}"/>
    <cellStyle name="Normal 21 3" xfId="32184" xr:uid="{00000000-0005-0000-0000-0000B67D0000}"/>
    <cellStyle name="Normal 21 3 2" xfId="32185" xr:uid="{00000000-0005-0000-0000-0000B77D0000}"/>
    <cellStyle name="Normal 21 3 2 2" xfId="32186" xr:uid="{00000000-0005-0000-0000-0000B87D0000}"/>
    <cellStyle name="Normal 21 3 3" xfId="32187" xr:uid="{00000000-0005-0000-0000-0000B97D0000}"/>
    <cellStyle name="Normal 21 4" xfId="32188" xr:uid="{00000000-0005-0000-0000-0000BA7D0000}"/>
    <cellStyle name="Normal 21 4 2" xfId="32189" xr:uid="{00000000-0005-0000-0000-0000BB7D0000}"/>
    <cellStyle name="Normal 21 4 3" xfId="32190" xr:uid="{00000000-0005-0000-0000-0000BC7D0000}"/>
    <cellStyle name="Normal 21 4 4" xfId="32191" xr:uid="{00000000-0005-0000-0000-0000BD7D0000}"/>
    <cellStyle name="Normal 21 5" xfId="32192" xr:uid="{00000000-0005-0000-0000-0000BE7D0000}"/>
    <cellStyle name="Normal 21 5 2" xfId="32193" xr:uid="{00000000-0005-0000-0000-0000BF7D0000}"/>
    <cellStyle name="Normal 21 5 3" xfId="32194" xr:uid="{00000000-0005-0000-0000-0000C07D0000}"/>
    <cellStyle name="Normal 21 6" xfId="32195" xr:uid="{00000000-0005-0000-0000-0000C17D0000}"/>
    <cellStyle name="Normal 21 7" xfId="32196" xr:uid="{00000000-0005-0000-0000-0000C27D0000}"/>
    <cellStyle name="Normal 22" xfId="32197" xr:uid="{00000000-0005-0000-0000-0000C37D0000}"/>
    <cellStyle name="Normal 22 2" xfId="32198" xr:uid="{00000000-0005-0000-0000-0000C47D0000}"/>
    <cellStyle name="Normal 22 2 2" xfId="32199" xr:uid="{00000000-0005-0000-0000-0000C57D0000}"/>
    <cellStyle name="Normal 22 2 2 2" xfId="32200" xr:uid="{00000000-0005-0000-0000-0000C67D0000}"/>
    <cellStyle name="Normal 22 2 2 3" xfId="32201" xr:uid="{00000000-0005-0000-0000-0000C77D0000}"/>
    <cellStyle name="Normal 22 2 2 4" xfId="32202" xr:uid="{00000000-0005-0000-0000-0000C87D0000}"/>
    <cellStyle name="Normal 22 2 3" xfId="32203" xr:uid="{00000000-0005-0000-0000-0000C97D0000}"/>
    <cellStyle name="Normal 22 2 3 2" xfId="32204" xr:uid="{00000000-0005-0000-0000-0000CA7D0000}"/>
    <cellStyle name="Normal 22 2 3 3" xfId="32205" xr:uid="{00000000-0005-0000-0000-0000CB7D0000}"/>
    <cellStyle name="Normal 22 2 4" xfId="32206" xr:uid="{00000000-0005-0000-0000-0000CC7D0000}"/>
    <cellStyle name="Normal 22 2 5" xfId="32207" xr:uid="{00000000-0005-0000-0000-0000CD7D0000}"/>
    <cellStyle name="Normal 22 3" xfId="32208" xr:uid="{00000000-0005-0000-0000-0000CE7D0000}"/>
    <cellStyle name="Normal 22 3 2" xfId="32209" xr:uid="{00000000-0005-0000-0000-0000CF7D0000}"/>
    <cellStyle name="Normal 22 3 2 2" xfId="32210" xr:uid="{00000000-0005-0000-0000-0000D07D0000}"/>
    <cellStyle name="Normal 22 3 3" xfId="32211" xr:uid="{00000000-0005-0000-0000-0000D17D0000}"/>
    <cellStyle name="Normal 22 4" xfId="32212" xr:uid="{00000000-0005-0000-0000-0000D27D0000}"/>
    <cellStyle name="Normal 22 4 2" xfId="32213" xr:uid="{00000000-0005-0000-0000-0000D37D0000}"/>
    <cellStyle name="Normal 22 4 3" xfId="32214" xr:uid="{00000000-0005-0000-0000-0000D47D0000}"/>
    <cellStyle name="Normal 22 4 4" xfId="32215" xr:uid="{00000000-0005-0000-0000-0000D57D0000}"/>
    <cellStyle name="Normal 22 5" xfId="32216" xr:uid="{00000000-0005-0000-0000-0000D67D0000}"/>
    <cellStyle name="Normal 22 5 2" xfId="32217" xr:uid="{00000000-0005-0000-0000-0000D77D0000}"/>
    <cellStyle name="Normal 22 5 3" xfId="32218" xr:uid="{00000000-0005-0000-0000-0000D87D0000}"/>
    <cellStyle name="Normal 22 6" xfId="32219" xr:uid="{00000000-0005-0000-0000-0000D97D0000}"/>
    <cellStyle name="Normal 22 7" xfId="32220" xr:uid="{00000000-0005-0000-0000-0000DA7D0000}"/>
    <cellStyle name="Normal 23" xfId="32221" xr:uid="{00000000-0005-0000-0000-0000DB7D0000}"/>
    <cellStyle name="Normal 23 2" xfId="32222" xr:uid="{00000000-0005-0000-0000-0000DC7D0000}"/>
    <cellStyle name="Normal 23 2 2" xfId="32223" xr:uid="{00000000-0005-0000-0000-0000DD7D0000}"/>
    <cellStyle name="Normal 23 2 2 2" xfId="32224" xr:uid="{00000000-0005-0000-0000-0000DE7D0000}"/>
    <cellStyle name="Normal 23 2 2 3" xfId="32225" xr:uid="{00000000-0005-0000-0000-0000DF7D0000}"/>
    <cellStyle name="Normal 23 2 2 4" xfId="32226" xr:uid="{00000000-0005-0000-0000-0000E07D0000}"/>
    <cellStyle name="Normal 23 2 3" xfId="32227" xr:uid="{00000000-0005-0000-0000-0000E17D0000}"/>
    <cellStyle name="Normal 23 2 3 2" xfId="32228" xr:uid="{00000000-0005-0000-0000-0000E27D0000}"/>
    <cellStyle name="Normal 23 2 3 3" xfId="32229" xr:uid="{00000000-0005-0000-0000-0000E37D0000}"/>
    <cellStyle name="Normal 23 2 4" xfId="32230" xr:uid="{00000000-0005-0000-0000-0000E47D0000}"/>
    <cellStyle name="Normal 23 2 5" xfId="32231" xr:uid="{00000000-0005-0000-0000-0000E57D0000}"/>
    <cellStyle name="Normal 23 3" xfId="32232" xr:uid="{00000000-0005-0000-0000-0000E67D0000}"/>
    <cellStyle name="Normal 23 3 2" xfId="32233" xr:uid="{00000000-0005-0000-0000-0000E77D0000}"/>
    <cellStyle name="Normal 23 3 2 2" xfId="32234" xr:uid="{00000000-0005-0000-0000-0000E87D0000}"/>
    <cellStyle name="Normal 23 3 3" xfId="32235" xr:uid="{00000000-0005-0000-0000-0000E97D0000}"/>
    <cellStyle name="Normal 23 4" xfId="32236" xr:uid="{00000000-0005-0000-0000-0000EA7D0000}"/>
    <cellStyle name="Normal 23 4 2" xfId="32237" xr:uid="{00000000-0005-0000-0000-0000EB7D0000}"/>
    <cellStyle name="Normal 23 4 3" xfId="32238" xr:uid="{00000000-0005-0000-0000-0000EC7D0000}"/>
    <cellStyle name="Normal 23 4 4" xfId="32239" xr:uid="{00000000-0005-0000-0000-0000ED7D0000}"/>
    <cellStyle name="Normal 23 5" xfId="32240" xr:uid="{00000000-0005-0000-0000-0000EE7D0000}"/>
    <cellStyle name="Normal 23 5 2" xfId="32241" xr:uid="{00000000-0005-0000-0000-0000EF7D0000}"/>
    <cellStyle name="Normal 23 5 3" xfId="32242" xr:uid="{00000000-0005-0000-0000-0000F07D0000}"/>
    <cellStyle name="Normal 23 6" xfId="32243" xr:uid="{00000000-0005-0000-0000-0000F17D0000}"/>
    <cellStyle name="Normal 23 7" xfId="32244" xr:uid="{00000000-0005-0000-0000-0000F27D0000}"/>
    <cellStyle name="Normal 24" xfId="32245" xr:uid="{00000000-0005-0000-0000-0000F37D0000}"/>
    <cellStyle name="Normal 24 2" xfId="32246" xr:uid="{00000000-0005-0000-0000-0000F47D0000}"/>
    <cellStyle name="Normal 24 2 2" xfId="32247" xr:uid="{00000000-0005-0000-0000-0000F57D0000}"/>
    <cellStyle name="Normal 24 2 2 2" xfId="32248" xr:uid="{00000000-0005-0000-0000-0000F67D0000}"/>
    <cellStyle name="Normal 24 2 2 2 2" xfId="32249" xr:uid="{00000000-0005-0000-0000-0000F77D0000}"/>
    <cellStyle name="Normal 24 2 2 2 2 2" xfId="32250" xr:uid="{00000000-0005-0000-0000-0000F87D0000}"/>
    <cellStyle name="Normal 24 2 2 2 3" xfId="32251" xr:uid="{00000000-0005-0000-0000-0000F97D0000}"/>
    <cellStyle name="Normal 24 2 2 3" xfId="32252" xr:uid="{00000000-0005-0000-0000-0000FA7D0000}"/>
    <cellStyle name="Normal 24 2 2 3 2" xfId="32253" xr:uid="{00000000-0005-0000-0000-0000FB7D0000}"/>
    <cellStyle name="Normal 24 2 2 3 2 2" xfId="32254" xr:uid="{00000000-0005-0000-0000-0000FC7D0000}"/>
    <cellStyle name="Normal 24 2 2 3 3" xfId="32255" xr:uid="{00000000-0005-0000-0000-0000FD7D0000}"/>
    <cellStyle name="Normal 24 2 2 4" xfId="32256" xr:uid="{00000000-0005-0000-0000-0000FE7D0000}"/>
    <cellStyle name="Normal 24 2 2 4 2" xfId="32257" xr:uid="{00000000-0005-0000-0000-0000FF7D0000}"/>
    <cellStyle name="Normal 24 2 2 5" xfId="32258" xr:uid="{00000000-0005-0000-0000-0000007E0000}"/>
    <cellStyle name="Normal 24 2 3" xfId="32259" xr:uid="{00000000-0005-0000-0000-0000017E0000}"/>
    <cellStyle name="Normal 24 2 3 2" xfId="32260" xr:uid="{00000000-0005-0000-0000-0000027E0000}"/>
    <cellStyle name="Normal 24 2 3 2 2" xfId="32261" xr:uid="{00000000-0005-0000-0000-0000037E0000}"/>
    <cellStyle name="Normal 24 2 3 3" xfId="32262" xr:uid="{00000000-0005-0000-0000-0000047E0000}"/>
    <cellStyle name="Normal 24 2 4" xfId="32263" xr:uid="{00000000-0005-0000-0000-0000057E0000}"/>
    <cellStyle name="Normal 24 2 4 2" xfId="32264" xr:uid="{00000000-0005-0000-0000-0000067E0000}"/>
    <cellStyle name="Normal 24 2 4 2 2" xfId="32265" xr:uid="{00000000-0005-0000-0000-0000077E0000}"/>
    <cellStyle name="Normal 24 2 4 3" xfId="32266" xr:uid="{00000000-0005-0000-0000-0000087E0000}"/>
    <cellStyle name="Normal 24 2 5" xfId="32267" xr:uid="{00000000-0005-0000-0000-0000097E0000}"/>
    <cellStyle name="Normal 24 2 5 2" xfId="32268" xr:uid="{00000000-0005-0000-0000-00000A7E0000}"/>
    <cellStyle name="Normal 24 2 6" xfId="32269" xr:uid="{00000000-0005-0000-0000-00000B7E0000}"/>
    <cellStyle name="Normal 24 2 6 2" xfId="32270" xr:uid="{00000000-0005-0000-0000-00000C7E0000}"/>
    <cellStyle name="Normal 24 2 7" xfId="32271" xr:uid="{00000000-0005-0000-0000-00000D7E0000}"/>
    <cellStyle name="Normal 24 3" xfId="32272" xr:uid="{00000000-0005-0000-0000-00000E7E0000}"/>
    <cellStyle name="Normal 24 3 2" xfId="32273" xr:uid="{00000000-0005-0000-0000-00000F7E0000}"/>
    <cellStyle name="Normal 24 3 2 2" xfId="32274" xr:uid="{00000000-0005-0000-0000-0000107E0000}"/>
    <cellStyle name="Normal 24 3 2 2 2" xfId="32275" xr:uid="{00000000-0005-0000-0000-0000117E0000}"/>
    <cellStyle name="Normal 24 3 2 2 2 2" xfId="32276" xr:uid="{00000000-0005-0000-0000-0000127E0000}"/>
    <cellStyle name="Normal 24 3 2 2 3" xfId="32277" xr:uid="{00000000-0005-0000-0000-0000137E0000}"/>
    <cellStyle name="Normal 24 3 2 3" xfId="32278" xr:uid="{00000000-0005-0000-0000-0000147E0000}"/>
    <cellStyle name="Normal 24 3 2 3 2" xfId="32279" xr:uid="{00000000-0005-0000-0000-0000157E0000}"/>
    <cellStyle name="Normal 24 3 2 3 2 2" xfId="32280" xr:uid="{00000000-0005-0000-0000-0000167E0000}"/>
    <cellStyle name="Normal 24 3 2 3 3" xfId="32281" xr:uid="{00000000-0005-0000-0000-0000177E0000}"/>
    <cellStyle name="Normal 24 3 2 4" xfId="32282" xr:uid="{00000000-0005-0000-0000-0000187E0000}"/>
    <cellStyle name="Normal 24 3 2 4 2" xfId="32283" xr:uid="{00000000-0005-0000-0000-0000197E0000}"/>
    <cellStyle name="Normal 24 3 2 5" xfId="32284" xr:uid="{00000000-0005-0000-0000-00001A7E0000}"/>
    <cellStyle name="Normal 24 3 3" xfId="32285" xr:uid="{00000000-0005-0000-0000-00001B7E0000}"/>
    <cellStyle name="Normal 24 3 3 2" xfId="32286" xr:uid="{00000000-0005-0000-0000-00001C7E0000}"/>
    <cellStyle name="Normal 24 3 3 2 2" xfId="32287" xr:uid="{00000000-0005-0000-0000-00001D7E0000}"/>
    <cellStyle name="Normal 24 3 3 3" xfId="32288" xr:uid="{00000000-0005-0000-0000-00001E7E0000}"/>
    <cellStyle name="Normal 24 3 4" xfId="32289" xr:uid="{00000000-0005-0000-0000-00001F7E0000}"/>
    <cellStyle name="Normal 24 3 4 2" xfId="32290" xr:uid="{00000000-0005-0000-0000-0000207E0000}"/>
    <cellStyle name="Normal 24 3 4 2 2" xfId="32291" xr:uid="{00000000-0005-0000-0000-0000217E0000}"/>
    <cellStyle name="Normal 24 3 4 3" xfId="32292" xr:uid="{00000000-0005-0000-0000-0000227E0000}"/>
    <cellStyle name="Normal 24 3 5" xfId="32293" xr:uid="{00000000-0005-0000-0000-0000237E0000}"/>
    <cellStyle name="Normal 24 3 5 2" xfId="32294" xr:uid="{00000000-0005-0000-0000-0000247E0000}"/>
    <cellStyle name="Normal 24 3 6" xfId="32295" xr:uid="{00000000-0005-0000-0000-0000257E0000}"/>
    <cellStyle name="Normal 24 4" xfId="32296" xr:uid="{00000000-0005-0000-0000-0000267E0000}"/>
    <cellStyle name="Normal 24 4 2" xfId="32297" xr:uid="{00000000-0005-0000-0000-0000277E0000}"/>
    <cellStyle name="Normal 24 5" xfId="32298" xr:uid="{00000000-0005-0000-0000-0000287E0000}"/>
    <cellStyle name="Normal 24 5 2" xfId="32299" xr:uid="{00000000-0005-0000-0000-0000297E0000}"/>
    <cellStyle name="Normal 24 5 2 2" xfId="32300" xr:uid="{00000000-0005-0000-0000-00002A7E0000}"/>
    <cellStyle name="Normal 24 5 3" xfId="32301" xr:uid="{00000000-0005-0000-0000-00002B7E0000}"/>
    <cellStyle name="Normal 24 6" xfId="32302" xr:uid="{00000000-0005-0000-0000-00002C7E0000}"/>
    <cellStyle name="Normal 24 6 2" xfId="32303" xr:uid="{00000000-0005-0000-0000-00002D7E0000}"/>
    <cellStyle name="Normal 24 6 2 2" xfId="32304" xr:uid="{00000000-0005-0000-0000-00002E7E0000}"/>
    <cellStyle name="Normal 24 6 3" xfId="32305" xr:uid="{00000000-0005-0000-0000-00002F7E0000}"/>
    <cellStyle name="Normal 24 7" xfId="32306" xr:uid="{00000000-0005-0000-0000-0000307E0000}"/>
    <cellStyle name="Normal 24 7 2" xfId="32307" xr:uid="{00000000-0005-0000-0000-0000317E0000}"/>
    <cellStyle name="Normal 24 8" xfId="32308" xr:uid="{00000000-0005-0000-0000-0000327E0000}"/>
    <cellStyle name="Normal 24 8 2" xfId="32309" xr:uid="{00000000-0005-0000-0000-0000337E0000}"/>
    <cellStyle name="Normal 24 9" xfId="32310" xr:uid="{00000000-0005-0000-0000-0000347E0000}"/>
    <cellStyle name="Normal 24_Investments" xfId="32311" xr:uid="{00000000-0005-0000-0000-0000357E0000}"/>
    <cellStyle name="Normal 25" xfId="32312" xr:uid="{00000000-0005-0000-0000-0000367E0000}"/>
    <cellStyle name="Normal 25 2" xfId="32313" xr:uid="{00000000-0005-0000-0000-0000377E0000}"/>
    <cellStyle name="Normal 25 2 2" xfId="32314" xr:uid="{00000000-0005-0000-0000-0000387E0000}"/>
    <cellStyle name="Normal 25 3" xfId="32315" xr:uid="{00000000-0005-0000-0000-0000397E0000}"/>
    <cellStyle name="Normal 25 3 2" xfId="32316" xr:uid="{00000000-0005-0000-0000-00003A7E0000}"/>
    <cellStyle name="Normal 25 3 2 2" xfId="32317" xr:uid="{00000000-0005-0000-0000-00003B7E0000}"/>
    <cellStyle name="Normal 25 3 2 2 2" xfId="32318" xr:uid="{00000000-0005-0000-0000-00003C7E0000}"/>
    <cellStyle name="Normal 25 3 2 3" xfId="32319" xr:uid="{00000000-0005-0000-0000-00003D7E0000}"/>
    <cellStyle name="Normal 25 3 3" xfId="32320" xr:uid="{00000000-0005-0000-0000-00003E7E0000}"/>
    <cellStyle name="Normal 25 3 3 2" xfId="32321" xr:uid="{00000000-0005-0000-0000-00003F7E0000}"/>
    <cellStyle name="Normal 25 3 4" xfId="32322" xr:uid="{00000000-0005-0000-0000-0000407E0000}"/>
    <cellStyle name="Normal 25 3 5" xfId="32323" xr:uid="{00000000-0005-0000-0000-0000417E0000}"/>
    <cellStyle name="Normal 25 3 6" xfId="32324" xr:uid="{00000000-0005-0000-0000-0000427E0000}"/>
    <cellStyle name="Normal 25 4" xfId="32325" xr:uid="{00000000-0005-0000-0000-0000437E0000}"/>
    <cellStyle name="Normal 25 4 2" xfId="32326" xr:uid="{00000000-0005-0000-0000-0000447E0000}"/>
    <cellStyle name="Normal 25 5" xfId="32327" xr:uid="{00000000-0005-0000-0000-0000457E0000}"/>
    <cellStyle name="Normal 25 6" xfId="32328" xr:uid="{00000000-0005-0000-0000-0000467E0000}"/>
    <cellStyle name="Normal 25 7" xfId="32329" xr:uid="{00000000-0005-0000-0000-0000477E0000}"/>
    <cellStyle name="Normal 26" xfId="32330" xr:uid="{00000000-0005-0000-0000-0000487E0000}"/>
    <cellStyle name="Normal 26 2" xfId="32331" xr:uid="{00000000-0005-0000-0000-0000497E0000}"/>
    <cellStyle name="Normal 27" xfId="32332" xr:uid="{00000000-0005-0000-0000-00004A7E0000}"/>
    <cellStyle name="Normal 27 2" xfId="32333" xr:uid="{00000000-0005-0000-0000-00004B7E0000}"/>
    <cellStyle name="Normal 27 2 2" xfId="32334" xr:uid="{00000000-0005-0000-0000-00004C7E0000}"/>
    <cellStyle name="Normal 27 3" xfId="32335" xr:uid="{00000000-0005-0000-0000-00004D7E0000}"/>
    <cellStyle name="Normal 27 3 2" xfId="32336" xr:uid="{00000000-0005-0000-0000-00004E7E0000}"/>
    <cellStyle name="Normal 27 3 2 2" xfId="32337" xr:uid="{00000000-0005-0000-0000-00004F7E0000}"/>
    <cellStyle name="Normal 27 3 2 2 2" xfId="32338" xr:uid="{00000000-0005-0000-0000-0000507E0000}"/>
    <cellStyle name="Normal 27 3 2 3" xfId="32339" xr:uid="{00000000-0005-0000-0000-0000517E0000}"/>
    <cellStyle name="Normal 27 3 3" xfId="32340" xr:uid="{00000000-0005-0000-0000-0000527E0000}"/>
    <cellStyle name="Normal 27 3 3 2" xfId="32341" xr:uid="{00000000-0005-0000-0000-0000537E0000}"/>
    <cellStyle name="Normal 27 3 4" xfId="32342" xr:uid="{00000000-0005-0000-0000-0000547E0000}"/>
    <cellStyle name="Normal 27 3 5" xfId="32343" xr:uid="{00000000-0005-0000-0000-0000557E0000}"/>
    <cellStyle name="Normal 27 3 6" xfId="32344" xr:uid="{00000000-0005-0000-0000-0000567E0000}"/>
    <cellStyle name="Normal 27 4" xfId="32345" xr:uid="{00000000-0005-0000-0000-0000577E0000}"/>
    <cellStyle name="Normal 27 4 2" xfId="32346" xr:uid="{00000000-0005-0000-0000-0000587E0000}"/>
    <cellStyle name="Normal 27 5" xfId="32347" xr:uid="{00000000-0005-0000-0000-0000597E0000}"/>
    <cellStyle name="Normal 27 6" xfId="32348" xr:uid="{00000000-0005-0000-0000-00005A7E0000}"/>
    <cellStyle name="Normal 28" xfId="32349" xr:uid="{00000000-0005-0000-0000-00005B7E0000}"/>
    <cellStyle name="Normal 28 2" xfId="32350" xr:uid="{00000000-0005-0000-0000-00005C7E0000}"/>
    <cellStyle name="Normal 28 2 2" xfId="32351" xr:uid="{00000000-0005-0000-0000-00005D7E0000}"/>
    <cellStyle name="Normal 28 3" xfId="32352" xr:uid="{00000000-0005-0000-0000-00005E7E0000}"/>
    <cellStyle name="Normal 28 3 2" xfId="32353" xr:uid="{00000000-0005-0000-0000-00005F7E0000}"/>
    <cellStyle name="Normal 28 3 2 2" xfId="32354" xr:uid="{00000000-0005-0000-0000-0000607E0000}"/>
    <cellStyle name="Normal 28 3 2 2 2" xfId="32355" xr:uid="{00000000-0005-0000-0000-0000617E0000}"/>
    <cellStyle name="Normal 28 3 2 3" xfId="32356" xr:uid="{00000000-0005-0000-0000-0000627E0000}"/>
    <cellStyle name="Normal 28 3 3" xfId="32357" xr:uid="{00000000-0005-0000-0000-0000637E0000}"/>
    <cellStyle name="Normal 28 3 3 2" xfId="32358" xr:uid="{00000000-0005-0000-0000-0000647E0000}"/>
    <cellStyle name="Normal 28 3 4" xfId="32359" xr:uid="{00000000-0005-0000-0000-0000657E0000}"/>
    <cellStyle name="Normal 28 3 5" xfId="32360" xr:uid="{00000000-0005-0000-0000-0000667E0000}"/>
    <cellStyle name="Normal 28 3 6" xfId="32361" xr:uid="{00000000-0005-0000-0000-0000677E0000}"/>
    <cellStyle name="Normal 28 4" xfId="32362" xr:uid="{00000000-0005-0000-0000-0000687E0000}"/>
    <cellStyle name="Normal 28 4 2" xfId="32363" xr:uid="{00000000-0005-0000-0000-0000697E0000}"/>
    <cellStyle name="Normal 28 5" xfId="32364" xr:uid="{00000000-0005-0000-0000-00006A7E0000}"/>
    <cellStyle name="Normal 28 6" xfId="32365" xr:uid="{00000000-0005-0000-0000-00006B7E0000}"/>
    <cellStyle name="Normal 29" xfId="32366" xr:uid="{00000000-0005-0000-0000-00006C7E0000}"/>
    <cellStyle name="Normal 29 2" xfId="32367" xr:uid="{00000000-0005-0000-0000-00006D7E0000}"/>
    <cellStyle name="Normal 29 2 2" xfId="32368" xr:uid="{00000000-0005-0000-0000-00006E7E0000}"/>
    <cellStyle name="Normal 29 3" xfId="32369" xr:uid="{00000000-0005-0000-0000-00006F7E0000}"/>
    <cellStyle name="Normal 29 3 2" xfId="32370" xr:uid="{00000000-0005-0000-0000-0000707E0000}"/>
    <cellStyle name="Normal 29 3 2 2" xfId="32371" xr:uid="{00000000-0005-0000-0000-0000717E0000}"/>
    <cellStyle name="Normal 29 3 2 2 2" xfId="32372" xr:uid="{00000000-0005-0000-0000-0000727E0000}"/>
    <cellStyle name="Normal 29 3 2 3" xfId="32373" xr:uid="{00000000-0005-0000-0000-0000737E0000}"/>
    <cellStyle name="Normal 29 3 3" xfId="32374" xr:uid="{00000000-0005-0000-0000-0000747E0000}"/>
    <cellStyle name="Normal 29 3 3 2" xfId="32375" xr:uid="{00000000-0005-0000-0000-0000757E0000}"/>
    <cellStyle name="Normal 29 3 4" xfId="32376" xr:uid="{00000000-0005-0000-0000-0000767E0000}"/>
    <cellStyle name="Normal 29 3 5" xfId="32377" xr:uid="{00000000-0005-0000-0000-0000777E0000}"/>
    <cellStyle name="Normal 29 3 6" xfId="32378" xr:uid="{00000000-0005-0000-0000-0000787E0000}"/>
    <cellStyle name="Normal 29 4" xfId="32379" xr:uid="{00000000-0005-0000-0000-0000797E0000}"/>
    <cellStyle name="Normal 29 4 2" xfId="32380" xr:uid="{00000000-0005-0000-0000-00007A7E0000}"/>
    <cellStyle name="Normal 29 5" xfId="32381" xr:uid="{00000000-0005-0000-0000-00007B7E0000}"/>
    <cellStyle name="Normal 3" xfId="3" xr:uid="{00000000-0005-0000-0000-00007C7E0000}"/>
    <cellStyle name="Normal 3 10" xfId="32382" xr:uid="{00000000-0005-0000-0000-00007D7E0000}"/>
    <cellStyle name="Normal 3 10 2" xfId="32383" xr:uid="{00000000-0005-0000-0000-00007E7E0000}"/>
    <cellStyle name="Normal 3 10 2 2" xfId="32384" xr:uid="{00000000-0005-0000-0000-00007F7E0000}"/>
    <cellStyle name="Normal 3 10 2 2 2" xfId="32385" xr:uid="{00000000-0005-0000-0000-0000807E0000}"/>
    <cellStyle name="Normal 3 10 2 2 2 2" xfId="32386" xr:uid="{00000000-0005-0000-0000-0000817E0000}"/>
    <cellStyle name="Normal 3 10 2 2 2 3" xfId="32387" xr:uid="{00000000-0005-0000-0000-0000827E0000}"/>
    <cellStyle name="Normal 3 10 2 2 2 4" xfId="32388" xr:uid="{00000000-0005-0000-0000-0000837E0000}"/>
    <cellStyle name="Normal 3 10 2 2 3" xfId="32389" xr:uid="{00000000-0005-0000-0000-0000847E0000}"/>
    <cellStyle name="Normal 3 10 2 2 3 2" xfId="32390" xr:uid="{00000000-0005-0000-0000-0000857E0000}"/>
    <cellStyle name="Normal 3 10 2 2 3 3" xfId="32391" xr:uid="{00000000-0005-0000-0000-0000867E0000}"/>
    <cellStyle name="Normal 3 10 2 2 4" xfId="32392" xr:uid="{00000000-0005-0000-0000-0000877E0000}"/>
    <cellStyle name="Normal 3 10 2 2 5" xfId="32393" xr:uid="{00000000-0005-0000-0000-0000887E0000}"/>
    <cellStyle name="Normal 3 10 2 3" xfId="32394" xr:uid="{00000000-0005-0000-0000-0000897E0000}"/>
    <cellStyle name="Normal 3 10 2 3 2" xfId="32395" xr:uid="{00000000-0005-0000-0000-00008A7E0000}"/>
    <cellStyle name="Normal 3 10 2 3 3" xfId="32396" xr:uid="{00000000-0005-0000-0000-00008B7E0000}"/>
    <cellStyle name="Normal 3 10 2 3 4" xfId="32397" xr:uid="{00000000-0005-0000-0000-00008C7E0000}"/>
    <cellStyle name="Normal 3 10 2 4" xfId="32398" xr:uid="{00000000-0005-0000-0000-00008D7E0000}"/>
    <cellStyle name="Normal 3 10 2 4 2" xfId="32399" xr:uid="{00000000-0005-0000-0000-00008E7E0000}"/>
    <cellStyle name="Normal 3 10 2 4 3" xfId="32400" xr:uid="{00000000-0005-0000-0000-00008F7E0000}"/>
    <cellStyle name="Normal 3 10 2 5" xfId="32401" xr:uid="{00000000-0005-0000-0000-0000907E0000}"/>
    <cellStyle name="Normal 3 10 2 6" xfId="32402" xr:uid="{00000000-0005-0000-0000-0000917E0000}"/>
    <cellStyle name="Normal 3 10 3" xfId="32403" xr:uid="{00000000-0005-0000-0000-0000927E0000}"/>
    <cellStyle name="Normal 3 10 3 2" xfId="32404" xr:uid="{00000000-0005-0000-0000-0000937E0000}"/>
    <cellStyle name="Normal 3 10 3 2 2" xfId="32405" xr:uid="{00000000-0005-0000-0000-0000947E0000}"/>
    <cellStyle name="Normal 3 10 3 2 3" xfId="32406" xr:uid="{00000000-0005-0000-0000-0000957E0000}"/>
    <cellStyle name="Normal 3 10 3 2 4" xfId="32407" xr:uid="{00000000-0005-0000-0000-0000967E0000}"/>
    <cellStyle name="Normal 3 10 3 3" xfId="32408" xr:uid="{00000000-0005-0000-0000-0000977E0000}"/>
    <cellStyle name="Normal 3 10 3 3 2" xfId="32409" xr:uid="{00000000-0005-0000-0000-0000987E0000}"/>
    <cellStyle name="Normal 3 10 3 3 3" xfId="32410" xr:uid="{00000000-0005-0000-0000-0000997E0000}"/>
    <cellStyle name="Normal 3 10 3 4" xfId="32411" xr:uid="{00000000-0005-0000-0000-00009A7E0000}"/>
    <cellStyle name="Normal 3 10 3 5" xfId="32412" xr:uid="{00000000-0005-0000-0000-00009B7E0000}"/>
    <cellStyle name="Normal 3 10 4" xfId="32413" xr:uid="{00000000-0005-0000-0000-00009C7E0000}"/>
    <cellStyle name="Normal 3 10 5" xfId="32414" xr:uid="{00000000-0005-0000-0000-00009D7E0000}"/>
    <cellStyle name="Normal 3 11" xfId="32415" xr:uid="{00000000-0005-0000-0000-00009E7E0000}"/>
    <cellStyle name="Normal 3 11 2" xfId="32416" xr:uid="{00000000-0005-0000-0000-00009F7E0000}"/>
    <cellStyle name="Normal 3 11 2 2" xfId="32417" xr:uid="{00000000-0005-0000-0000-0000A07E0000}"/>
    <cellStyle name="Normal 3 11 2 2 2" xfId="32418" xr:uid="{00000000-0005-0000-0000-0000A17E0000}"/>
    <cellStyle name="Normal 3 11 2 2 3" xfId="32419" xr:uid="{00000000-0005-0000-0000-0000A27E0000}"/>
    <cellStyle name="Normal 3 11 2 2 4" xfId="32420" xr:uid="{00000000-0005-0000-0000-0000A37E0000}"/>
    <cellStyle name="Normal 3 11 2 3" xfId="32421" xr:uid="{00000000-0005-0000-0000-0000A47E0000}"/>
    <cellStyle name="Normal 3 11 2 3 2" xfId="32422" xr:uid="{00000000-0005-0000-0000-0000A57E0000}"/>
    <cellStyle name="Normal 3 11 2 3 3" xfId="32423" xr:uid="{00000000-0005-0000-0000-0000A67E0000}"/>
    <cellStyle name="Normal 3 11 2 4" xfId="32424" xr:uid="{00000000-0005-0000-0000-0000A77E0000}"/>
    <cellStyle name="Normal 3 11 2 5" xfId="32425" xr:uid="{00000000-0005-0000-0000-0000A87E0000}"/>
    <cellStyle name="Normal 3 11 3" xfId="32426" xr:uid="{00000000-0005-0000-0000-0000A97E0000}"/>
    <cellStyle name="Normal 3 11 4" xfId="32427" xr:uid="{00000000-0005-0000-0000-0000AA7E0000}"/>
    <cellStyle name="Normal 3 12" xfId="32428" xr:uid="{00000000-0005-0000-0000-0000AB7E0000}"/>
    <cellStyle name="Normal 3 12 2" xfId="32429" xr:uid="{00000000-0005-0000-0000-0000AC7E0000}"/>
    <cellStyle name="Normal 3 12 2 2" xfId="32430" xr:uid="{00000000-0005-0000-0000-0000AD7E0000}"/>
    <cellStyle name="Normal 3 12 3" xfId="32431" xr:uid="{00000000-0005-0000-0000-0000AE7E0000}"/>
    <cellStyle name="Normal 3 12 3 2" xfId="32432" xr:uid="{00000000-0005-0000-0000-0000AF7E0000}"/>
    <cellStyle name="Normal 3 12 4" xfId="32433" xr:uid="{00000000-0005-0000-0000-0000B07E0000}"/>
    <cellStyle name="Normal 3 12 4 2" xfId="32434" xr:uid="{00000000-0005-0000-0000-0000B17E0000}"/>
    <cellStyle name="Normal 3 12 4 2 2" xfId="32435" xr:uid="{00000000-0005-0000-0000-0000B27E0000}"/>
    <cellStyle name="Normal 3 12 4 2 3" xfId="32436" xr:uid="{00000000-0005-0000-0000-0000B37E0000}"/>
    <cellStyle name="Normal 3 12 4 2 4" xfId="32437" xr:uid="{00000000-0005-0000-0000-0000B47E0000}"/>
    <cellStyle name="Normal 3 12 4 3" xfId="32438" xr:uid="{00000000-0005-0000-0000-0000B57E0000}"/>
    <cellStyle name="Normal 3 12 4 3 2" xfId="32439" xr:uid="{00000000-0005-0000-0000-0000B67E0000}"/>
    <cellStyle name="Normal 3 12 4 3 3" xfId="32440" xr:uid="{00000000-0005-0000-0000-0000B77E0000}"/>
    <cellStyle name="Normal 3 12 4 4" xfId="32441" xr:uid="{00000000-0005-0000-0000-0000B87E0000}"/>
    <cellStyle name="Normal 3 12 4 5" xfId="32442" xr:uid="{00000000-0005-0000-0000-0000B97E0000}"/>
    <cellStyle name="Normal 3 12 5" xfId="32443" xr:uid="{00000000-0005-0000-0000-0000BA7E0000}"/>
    <cellStyle name="Normal 3 13" xfId="32444" xr:uid="{00000000-0005-0000-0000-0000BB7E0000}"/>
    <cellStyle name="Normal 3 13 2" xfId="32445" xr:uid="{00000000-0005-0000-0000-0000BC7E0000}"/>
    <cellStyle name="Normal 3 13 2 2" xfId="32446" xr:uid="{00000000-0005-0000-0000-0000BD7E0000}"/>
    <cellStyle name="Normal 3 13 3" xfId="32447" xr:uid="{00000000-0005-0000-0000-0000BE7E0000}"/>
    <cellStyle name="Normal 3 13 3 2" xfId="32448" xr:uid="{00000000-0005-0000-0000-0000BF7E0000}"/>
    <cellStyle name="Normal 3 13 4" xfId="32449" xr:uid="{00000000-0005-0000-0000-0000C07E0000}"/>
    <cellStyle name="Normal 3 13 5" xfId="32450" xr:uid="{00000000-0005-0000-0000-0000C17E0000}"/>
    <cellStyle name="Normal 3 13 6" xfId="32451" xr:uid="{00000000-0005-0000-0000-0000C27E0000}"/>
    <cellStyle name="Normal 3 14" xfId="32452" xr:uid="{00000000-0005-0000-0000-0000C37E0000}"/>
    <cellStyle name="Normal 3 14 2" xfId="32453" xr:uid="{00000000-0005-0000-0000-0000C47E0000}"/>
    <cellStyle name="Normal 3 14 3" xfId="32454" xr:uid="{00000000-0005-0000-0000-0000C57E0000}"/>
    <cellStyle name="Normal 3 15" xfId="32455" xr:uid="{00000000-0005-0000-0000-0000C67E0000}"/>
    <cellStyle name="Normal 3 15 2" xfId="32456" xr:uid="{00000000-0005-0000-0000-0000C77E0000}"/>
    <cellStyle name="Normal 3 15 2 2" xfId="32457" xr:uid="{00000000-0005-0000-0000-0000C87E0000}"/>
    <cellStyle name="Normal 3 15 3" xfId="32458" xr:uid="{00000000-0005-0000-0000-0000C97E0000}"/>
    <cellStyle name="Normal 3 15 4" xfId="32459" xr:uid="{00000000-0005-0000-0000-0000CA7E0000}"/>
    <cellStyle name="Normal 3 15 5" xfId="32460" xr:uid="{00000000-0005-0000-0000-0000CB7E0000}"/>
    <cellStyle name="Normal 3 16" xfId="32461" xr:uid="{00000000-0005-0000-0000-0000CC7E0000}"/>
    <cellStyle name="Normal 3 16 2" xfId="32462" xr:uid="{00000000-0005-0000-0000-0000CD7E0000}"/>
    <cellStyle name="Normal 3 17" xfId="32463" xr:uid="{00000000-0005-0000-0000-0000CE7E0000}"/>
    <cellStyle name="Normal 3 17 2" xfId="32464" xr:uid="{00000000-0005-0000-0000-0000CF7E0000}"/>
    <cellStyle name="Normal 3 17 3" xfId="32465" xr:uid="{00000000-0005-0000-0000-0000D07E0000}"/>
    <cellStyle name="Normal 3 18" xfId="32466" xr:uid="{00000000-0005-0000-0000-0000D17E0000}"/>
    <cellStyle name="Normal 3 19" xfId="32467" xr:uid="{00000000-0005-0000-0000-0000D27E0000}"/>
    <cellStyle name="Normal 3 2" xfId="35" xr:uid="{00000000-0005-0000-0000-0000D37E0000}"/>
    <cellStyle name="Normal 3 2 10" xfId="32468" xr:uid="{00000000-0005-0000-0000-0000D47E0000}"/>
    <cellStyle name="Normal 3 2 11" xfId="32469" xr:uid="{00000000-0005-0000-0000-0000D57E0000}"/>
    <cellStyle name="Normal 3 2 2" xfId="32470" xr:uid="{00000000-0005-0000-0000-0000D67E0000}"/>
    <cellStyle name="Normal 3 2 2 10" xfId="32471" xr:uid="{00000000-0005-0000-0000-0000D77E0000}"/>
    <cellStyle name="Normal 3 2 2 10 2" xfId="32472" xr:uid="{00000000-0005-0000-0000-0000D87E0000}"/>
    <cellStyle name="Normal 3 2 2 10 3" xfId="32473" xr:uid="{00000000-0005-0000-0000-0000D97E0000}"/>
    <cellStyle name="Normal 3 2 2 10 4" xfId="32474" xr:uid="{00000000-0005-0000-0000-0000DA7E0000}"/>
    <cellStyle name="Normal 3 2 2 11" xfId="32475" xr:uid="{00000000-0005-0000-0000-0000DB7E0000}"/>
    <cellStyle name="Normal 3 2 2 11 2" xfId="32476" xr:uid="{00000000-0005-0000-0000-0000DC7E0000}"/>
    <cellStyle name="Normal 3 2 2 11 3" xfId="32477" xr:uid="{00000000-0005-0000-0000-0000DD7E0000}"/>
    <cellStyle name="Normal 3 2 2 12" xfId="32478" xr:uid="{00000000-0005-0000-0000-0000DE7E0000}"/>
    <cellStyle name="Normal 3 2 2 13" xfId="32479" xr:uid="{00000000-0005-0000-0000-0000DF7E0000}"/>
    <cellStyle name="Normal 3 2 2 2" xfId="32480" xr:uid="{00000000-0005-0000-0000-0000E07E0000}"/>
    <cellStyle name="Normal 3 2 2 2 10" xfId="32481" xr:uid="{00000000-0005-0000-0000-0000E17E0000}"/>
    <cellStyle name="Normal 3 2 2 2 11" xfId="32482" xr:uid="{00000000-0005-0000-0000-0000E27E0000}"/>
    <cellStyle name="Normal 3 2 2 2 2" xfId="32483" xr:uid="{00000000-0005-0000-0000-0000E37E0000}"/>
    <cellStyle name="Normal 3 2 2 2 2 10" xfId="32484" xr:uid="{00000000-0005-0000-0000-0000E47E0000}"/>
    <cellStyle name="Normal 3 2 2 2 2 2" xfId="32485" xr:uid="{00000000-0005-0000-0000-0000E57E0000}"/>
    <cellStyle name="Normal 3 2 2 2 2 2 2" xfId="32486" xr:uid="{00000000-0005-0000-0000-0000E67E0000}"/>
    <cellStyle name="Normal 3 2 2 2 2 2 2 2" xfId="32487" xr:uid="{00000000-0005-0000-0000-0000E77E0000}"/>
    <cellStyle name="Normal 3 2 2 2 2 2 2 2 2" xfId="32488" xr:uid="{00000000-0005-0000-0000-0000E87E0000}"/>
    <cellStyle name="Normal 3 2 2 2 2 2 2 2 2 2" xfId="32489" xr:uid="{00000000-0005-0000-0000-0000E97E0000}"/>
    <cellStyle name="Normal 3 2 2 2 2 2 2 2 2 2 2" xfId="32490" xr:uid="{00000000-0005-0000-0000-0000EA7E0000}"/>
    <cellStyle name="Normal 3 2 2 2 2 2 2 2 2 2 3" xfId="32491" xr:uid="{00000000-0005-0000-0000-0000EB7E0000}"/>
    <cellStyle name="Normal 3 2 2 2 2 2 2 2 2 2 4" xfId="32492" xr:uid="{00000000-0005-0000-0000-0000EC7E0000}"/>
    <cellStyle name="Normal 3 2 2 2 2 2 2 2 2 3" xfId="32493" xr:uid="{00000000-0005-0000-0000-0000ED7E0000}"/>
    <cellStyle name="Normal 3 2 2 2 2 2 2 2 2 3 2" xfId="32494" xr:uid="{00000000-0005-0000-0000-0000EE7E0000}"/>
    <cellStyle name="Normal 3 2 2 2 2 2 2 2 2 3 3" xfId="32495" xr:uid="{00000000-0005-0000-0000-0000EF7E0000}"/>
    <cellStyle name="Normal 3 2 2 2 2 2 2 2 2 4" xfId="32496" xr:uid="{00000000-0005-0000-0000-0000F07E0000}"/>
    <cellStyle name="Normal 3 2 2 2 2 2 2 2 2 5" xfId="32497" xr:uid="{00000000-0005-0000-0000-0000F17E0000}"/>
    <cellStyle name="Normal 3 2 2 2 2 2 2 2 3" xfId="32498" xr:uid="{00000000-0005-0000-0000-0000F27E0000}"/>
    <cellStyle name="Normal 3 2 2 2 2 2 2 2 3 2" xfId="32499" xr:uid="{00000000-0005-0000-0000-0000F37E0000}"/>
    <cellStyle name="Normal 3 2 2 2 2 2 2 2 3 3" xfId="32500" xr:uid="{00000000-0005-0000-0000-0000F47E0000}"/>
    <cellStyle name="Normal 3 2 2 2 2 2 2 2 3 4" xfId="32501" xr:uid="{00000000-0005-0000-0000-0000F57E0000}"/>
    <cellStyle name="Normal 3 2 2 2 2 2 2 2 4" xfId="32502" xr:uid="{00000000-0005-0000-0000-0000F67E0000}"/>
    <cellStyle name="Normal 3 2 2 2 2 2 2 2 4 2" xfId="32503" xr:uid="{00000000-0005-0000-0000-0000F77E0000}"/>
    <cellStyle name="Normal 3 2 2 2 2 2 2 2 4 3" xfId="32504" xr:uid="{00000000-0005-0000-0000-0000F87E0000}"/>
    <cellStyle name="Normal 3 2 2 2 2 2 2 2 5" xfId="32505" xr:uid="{00000000-0005-0000-0000-0000F97E0000}"/>
    <cellStyle name="Normal 3 2 2 2 2 2 2 2 6" xfId="32506" xr:uid="{00000000-0005-0000-0000-0000FA7E0000}"/>
    <cellStyle name="Normal 3 2 2 2 2 2 2 3" xfId="32507" xr:uid="{00000000-0005-0000-0000-0000FB7E0000}"/>
    <cellStyle name="Normal 3 2 2 2 2 2 2 3 2" xfId="32508" xr:uid="{00000000-0005-0000-0000-0000FC7E0000}"/>
    <cellStyle name="Normal 3 2 2 2 2 2 2 3 2 2" xfId="32509" xr:uid="{00000000-0005-0000-0000-0000FD7E0000}"/>
    <cellStyle name="Normal 3 2 2 2 2 2 2 3 2 3" xfId="32510" xr:uid="{00000000-0005-0000-0000-0000FE7E0000}"/>
    <cellStyle name="Normal 3 2 2 2 2 2 2 3 2 4" xfId="32511" xr:uid="{00000000-0005-0000-0000-0000FF7E0000}"/>
    <cellStyle name="Normal 3 2 2 2 2 2 2 3 3" xfId="32512" xr:uid="{00000000-0005-0000-0000-0000007F0000}"/>
    <cellStyle name="Normal 3 2 2 2 2 2 2 3 3 2" xfId="32513" xr:uid="{00000000-0005-0000-0000-0000017F0000}"/>
    <cellStyle name="Normal 3 2 2 2 2 2 2 3 3 3" xfId="32514" xr:uid="{00000000-0005-0000-0000-0000027F0000}"/>
    <cellStyle name="Normal 3 2 2 2 2 2 2 3 4" xfId="32515" xr:uid="{00000000-0005-0000-0000-0000037F0000}"/>
    <cellStyle name="Normal 3 2 2 2 2 2 2 3 5" xfId="32516" xr:uid="{00000000-0005-0000-0000-0000047F0000}"/>
    <cellStyle name="Normal 3 2 2 2 2 2 2 4" xfId="32517" xr:uid="{00000000-0005-0000-0000-0000057F0000}"/>
    <cellStyle name="Normal 3 2 2 2 2 2 2 4 2" xfId="32518" xr:uid="{00000000-0005-0000-0000-0000067F0000}"/>
    <cellStyle name="Normal 3 2 2 2 2 2 2 4 3" xfId="32519" xr:uid="{00000000-0005-0000-0000-0000077F0000}"/>
    <cellStyle name="Normal 3 2 2 2 2 2 2 4 4" xfId="32520" xr:uid="{00000000-0005-0000-0000-0000087F0000}"/>
    <cellStyle name="Normal 3 2 2 2 2 2 2 5" xfId="32521" xr:uid="{00000000-0005-0000-0000-0000097F0000}"/>
    <cellStyle name="Normal 3 2 2 2 2 2 2 5 2" xfId="32522" xr:uid="{00000000-0005-0000-0000-00000A7F0000}"/>
    <cellStyle name="Normal 3 2 2 2 2 2 2 5 3" xfId="32523" xr:uid="{00000000-0005-0000-0000-00000B7F0000}"/>
    <cellStyle name="Normal 3 2 2 2 2 2 2 6" xfId="32524" xr:uid="{00000000-0005-0000-0000-00000C7F0000}"/>
    <cellStyle name="Normal 3 2 2 2 2 2 2 7" xfId="32525" xr:uid="{00000000-0005-0000-0000-00000D7F0000}"/>
    <cellStyle name="Normal 3 2 2 2 2 2 3" xfId="32526" xr:uid="{00000000-0005-0000-0000-00000E7F0000}"/>
    <cellStyle name="Normal 3 2 2 2 2 2 3 2" xfId="32527" xr:uid="{00000000-0005-0000-0000-00000F7F0000}"/>
    <cellStyle name="Normal 3 2 2 2 2 2 3 2 2" xfId="32528" xr:uid="{00000000-0005-0000-0000-0000107F0000}"/>
    <cellStyle name="Normal 3 2 2 2 2 2 3 2 2 2" xfId="32529" xr:uid="{00000000-0005-0000-0000-0000117F0000}"/>
    <cellStyle name="Normal 3 2 2 2 2 2 3 2 2 2 2" xfId="32530" xr:uid="{00000000-0005-0000-0000-0000127F0000}"/>
    <cellStyle name="Normal 3 2 2 2 2 2 3 2 2 2 3" xfId="32531" xr:uid="{00000000-0005-0000-0000-0000137F0000}"/>
    <cellStyle name="Normal 3 2 2 2 2 2 3 2 2 2 4" xfId="32532" xr:uid="{00000000-0005-0000-0000-0000147F0000}"/>
    <cellStyle name="Normal 3 2 2 2 2 2 3 2 2 3" xfId="32533" xr:uid="{00000000-0005-0000-0000-0000157F0000}"/>
    <cellStyle name="Normal 3 2 2 2 2 2 3 2 2 3 2" xfId="32534" xr:uid="{00000000-0005-0000-0000-0000167F0000}"/>
    <cellStyle name="Normal 3 2 2 2 2 2 3 2 2 3 3" xfId="32535" xr:uid="{00000000-0005-0000-0000-0000177F0000}"/>
    <cellStyle name="Normal 3 2 2 2 2 2 3 2 2 4" xfId="32536" xr:uid="{00000000-0005-0000-0000-0000187F0000}"/>
    <cellStyle name="Normal 3 2 2 2 2 2 3 2 2 5" xfId="32537" xr:uid="{00000000-0005-0000-0000-0000197F0000}"/>
    <cellStyle name="Normal 3 2 2 2 2 2 3 2 3" xfId="32538" xr:uid="{00000000-0005-0000-0000-00001A7F0000}"/>
    <cellStyle name="Normal 3 2 2 2 2 2 3 2 3 2" xfId="32539" xr:uid="{00000000-0005-0000-0000-00001B7F0000}"/>
    <cellStyle name="Normal 3 2 2 2 2 2 3 2 3 3" xfId="32540" xr:uid="{00000000-0005-0000-0000-00001C7F0000}"/>
    <cellStyle name="Normal 3 2 2 2 2 2 3 2 3 4" xfId="32541" xr:uid="{00000000-0005-0000-0000-00001D7F0000}"/>
    <cellStyle name="Normal 3 2 2 2 2 2 3 2 4" xfId="32542" xr:uid="{00000000-0005-0000-0000-00001E7F0000}"/>
    <cellStyle name="Normal 3 2 2 2 2 2 3 2 4 2" xfId="32543" xr:uid="{00000000-0005-0000-0000-00001F7F0000}"/>
    <cellStyle name="Normal 3 2 2 2 2 2 3 2 4 3" xfId="32544" xr:uid="{00000000-0005-0000-0000-0000207F0000}"/>
    <cellStyle name="Normal 3 2 2 2 2 2 3 2 5" xfId="32545" xr:uid="{00000000-0005-0000-0000-0000217F0000}"/>
    <cellStyle name="Normal 3 2 2 2 2 2 3 2 6" xfId="32546" xr:uid="{00000000-0005-0000-0000-0000227F0000}"/>
    <cellStyle name="Normal 3 2 2 2 2 2 3 3" xfId="32547" xr:uid="{00000000-0005-0000-0000-0000237F0000}"/>
    <cellStyle name="Normal 3 2 2 2 2 2 3 3 2" xfId="32548" xr:uid="{00000000-0005-0000-0000-0000247F0000}"/>
    <cellStyle name="Normal 3 2 2 2 2 2 3 3 2 2" xfId="32549" xr:uid="{00000000-0005-0000-0000-0000257F0000}"/>
    <cellStyle name="Normal 3 2 2 2 2 2 3 3 2 3" xfId="32550" xr:uid="{00000000-0005-0000-0000-0000267F0000}"/>
    <cellStyle name="Normal 3 2 2 2 2 2 3 3 2 4" xfId="32551" xr:uid="{00000000-0005-0000-0000-0000277F0000}"/>
    <cellStyle name="Normal 3 2 2 2 2 2 3 3 3" xfId="32552" xr:uid="{00000000-0005-0000-0000-0000287F0000}"/>
    <cellStyle name="Normal 3 2 2 2 2 2 3 3 3 2" xfId="32553" xr:uid="{00000000-0005-0000-0000-0000297F0000}"/>
    <cellStyle name="Normal 3 2 2 2 2 2 3 3 3 3" xfId="32554" xr:uid="{00000000-0005-0000-0000-00002A7F0000}"/>
    <cellStyle name="Normal 3 2 2 2 2 2 3 3 4" xfId="32555" xr:uid="{00000000-0005-0000-0000-00002B7F0000}"/>
    <cellStyle name="Normal 3 2 2 2 2 2 3 3 5" xfId="32556" xr:uid="{00000000-0005-0000-0000-00002C7F0000}"/>
    <cellStyle name="Normal 3 2 2 2 2 2 3 4" xfId="32557" xr:uid="{00000000-0005-0000-0000-00002D7F0000}"/>
    <cellStyle name="Normal 3 2 2 2 2 2 3 4 2" xfId="32558" xr:uid="{00000000-0005-0000-0000-00002E7F0000}"/>
    <cellStyle name="Normal 3 2 2 2 2 2 3 4 3" xfId="32559" xr:uid="{00000000-0005-0000-0000-00002F7F0000}"/>
    <cellStyle name="Normal 3 2 2 2 2 2 3 4 4" xfId="32560" xr:uid="{00000000-0005-0000-0000-0000307F0000}"/>
    <cellStyle name="Normal 3 2 2 2 2 2 3 5" xfId="32561" xr:uid="{00000000-0005-0000-0000-0000317F0000}"/>
    <cellStyle name="Normal 3 2 2 2 2 2 3 5 2" xfId="32562" xr:uid="{00000000-0005-0000-0000-0000327F0000}"/>
    <cellStyle name="Normal 3 2 2 2 2 2 3 5 3" xfId="32563" xr:uid="{00000000-0005-0000-0000-0000337F0000}"/>
    <cellStyle name="Normal 3 2 2 2 2 2 3 6" xfId="32564" xr:uid="{00000000-0005-0000-0000-0000347F0000}"/>
    <cellStyle name="Normal 3 2 2 2 2 2 3 7" xfId="32565" xr:uid="{00000000-0005-0000-0000-0000357F0000}"/>
    <cellStyle name="Normal 3 2 2 2 2 2 4" xfId="32566" xr:uid="{00000000-0005-0000-0000-0000367F0000}"/>
    <cellStyle name="Normal 3 2 2 2 2 2 4 2" xfId="32567" xr:uid="{00000000-0005-0000-0000-0000377F0000}"/>
    <cellStyle name="Normal 3 2 2 2 2 2 4 2 2" xfId="32568" xr:uid="{00000000-0005-0000-0000-0000387F0000}"/>
    <cellStyle name="Normal 3 2 2 2 2 2 4 2 2 2" xfId="32569" xr:uid="{00000000-0005-0000-0000-0000397F0000}"/>
    <cellStyle name="Normal 3 2 2 2 2 2 4 2 2 3" xfId="32570" xr:uid="{00000000-0005-0000-0000-00003A7F0000}"/>
    <cellStyle name="Normal 3 2 2 2 2 2 4 2 2 4" xfId="32571" xr:uid="{00000000-0005-0000-0000-00003B7F0000}"/>
    <cellStyle name="Normal 3 2 2 2 2 2 4 2 3" xfId="32572" xr:uid="{00000000-0005-0000-0000-00003C7F0000}"/>
    <cellStyle name="Normal 3 2 2 2 2 2 4 2 3 2" xfId="32573" xr:uid="{00000000-0005-0000-0000-00003D7F0000}"/>
    <cellStyle name="Normal 3 2 2 2 2 2 4 2 3 3" xfId="32574" xr:uid="{00000000-0005-0000-0000-00003E7F0000}"/>
    <cellStyle name="Normal 3 2 2 2 2 2 4 2 4" xfId="32575" xr:uid="{00000000-0005-0000-0000-00003F7F0000}"/>
    <cellStyle name="Normal 3 2 2 2 2 2 4 2 5" xfId="32576" xr:uid="{00000000-0005-0000-0000-0000407F0000}"/>
    <cellStyle name="Normal 3 2 2 2 2 2 4 3" xfId="32577" xr:uid="{00000000-0005-0000-0000-0000417F0000}"/>
    <cellStyle name="Normal 3 2 2 2 2 2 4 3 2" xfId="32578" xr:uid="{00000000-0005-0000-0000-0000427F0000}"/>
    <cellStyle name="Normal 3 2 2 2 2 2 4 3 3" xfId="32579" xr:uid="{00000000-0005-0000-0000-0000437F0000}"/>
    <cellStyle name="Normal 3 2 2 2 2 2 4 3 4" xfId="32580" xr:uid="{00000000-0005-0000-0000-0000447F0000}"/>
    <cellStyle name="Normal 3 2 2 2 2 2 4 4" xfId="32581" xr:uid="{00000000-0005-0000-0000-0000457F0000}"/>
    <cellStyle name="Normal 3 2 2 2 2 2 4 4 2" xfId="32582" xr:uid="{00000000-0005-0000-0000-0000467F0000}"/>
    <cellStyle name="Normal 3 2 2 2 2 2 4 4 3" xfId="32583" xr:uid="{00000000-0005-0000-0000-0000477F0000}"/>
    <cellStyle name="Normal 3 2 2 2 2 2 4 5" xfId="32584" xr:uid="{00000000-0005-0000-0000-0000487F0000}"/>
    <cellStyle name="Normal 3 2 2 2 2 2 4 6" xfId="32585" xr:uid="{00000000-0005-0000-0000-0000497F0000}"/>
    <cellStyle name="Normal 3 2 2 2 2 2 5" xfId="32586" xr:uid="{00000000-0005-0000-0000-00004A7F0000}"/>
    <cellStyle name="Normal 3 2 2 2 2 2 5 2" xfId="32587" xr:uid="{00000000-0005-0000-0000-00004B7F0000}"/>
    <cellStyle name="Normal 3 2 2 2 2 2 5 2 2" xfId="32588" xr:uid="{00000000-0005-0000-0000-00004C7F0000}"/>
    <cellStyle name="Normal 3 2 2 2 2 2 5 2 3" xfId="32589" xr:uid="{00000000-0005-0000-0000-00004D7F0000}"/>
    <cellStyle name="Normal 3 2 2 2 2 2 5 2 4" xfId="32590" xr:uid="{00000000-0005-0000-0000-00004E7F0000}"/>
    <cellStyle name="Normal 3 2 2 2 2 2 5 3" xfId="32591" xr:uid="{00000000-0005-0000-0000-00004F7F0000}"/>
    <cellStyle name="Normal 3 2 2 2 2 2 5 3 2" xfId="32592" xr:uid="{00000000-0005-0000-0000-0000507F0000}"/>
    <cellStyle name="Normal 3 2 2 2 2 2 5 3 3" xfId="32593" xr:uid="{00000000-0005-0000-0000-0000517F0000}"/>
    <cellStyle name="Normal 3 2 2 2 2 2 5 4" xfId="32594" xr:uid="{00000000-0005-0000-0000-0000527F0000}"/>
    <cellStyle name="Normal 3 2 2 2 2 2 5 5" xfId="32595" xr:uid="{00000000-0005-0000-0000-0000537F0000}"/>
    <cellStyle name="Normal 3 2 2 2 2 2 6" xfId="32596" xr:uid="{00000000-0005-0000-0000-0000547F0000}"/>
    <cellStyle name="Normal 3 2 2 2 2 2 6 2" xfId="32597" xr:uid="{00000000-0005-0000-0000-0000557F0000}"/>
    <cellStyle name="Normal 3 2 2 2 2 2 6 3" xfId="32598" xr:uid="{00000000-0005-0000-0000-0000567F0000}"/>
    <cellStyle name="Normal 3 2 2 2 2 2 6 4" xfId="32599" xr:uid="{00000000-0005-0000-0000-0000577F0000}"/>
    <cellStyle name="Normal 3 2 2 2 2 2 7" xfId="32600" xr:uid="{00000000-0005-0000-0000-0000587F0000}"/>
    <cellStyle name="Normal 3 2 2 2 2 2 7 2" xfId="32601" xr:uid="{00000000-0005-0000-0000-0000597F0000}"/>
    <cellStyle name="Normal 3 2 2 2 2 2 7 3" xfId="32602" xr:uid="{00000000-0005-0000-0000-00005A7F0000}"/>
    <cellStyle name="Normal 3 2 2 2 2 2 8" xfId="32603" xr:uid="{00000000-0005-0000-0000-00005B7F0000}"/>
    <cellStyle name="Normal 3 2 2 2 2 2 9" xfId="32604" xr:uid="{00000000-0005-0000-0000-00005C7F0000}"/>
    <cellStyle name="Normal 3 2 2 2 2 3" xfId="32605" xr:uid="{00000000-0005-0000-0000-00005D7F0000}"/>
    <cellStyle name="Normal 3 2 2 2 2 3 2" xfId="32606" xr:uid="{00000000-0005-0000-0000-00005E7F0000}"/>
    <cellStyle name="Normal 3 2 2 2 2 3 2 2" xfId="32607" xr:uid="{00000000-0005-0000-0000-00005F7F0000}"/>
    <cellStyle name="Normal 3 2 2 2 2 3 2 2 2" xfId="32608" xr:uid="{00000000-0005-0000-0000-0000607F0000}"/>
    <cellStyle name="Normal 3 2 2 2 2 3 2 2 2 2" xfId="32609" xr:uid="{00000000-0005-0000-0000-0000617F0000}"/>
    <cellStyle name="Normal 3 2 2 2 2 3 2 2 2 3" xfId="32610" xr:uid="{00000000-0005-0000-0000-0000627F0000}"/>
    <cellStyle name="Normal 3 2 2 2 2 3 2 2 2 4" xfId="32611" xr:uid="{00000000-0005-0000-0000-0000637F0000}"/>
    <cellStyle name="Normal 3 2 2 2 2 3 2 2 3" xfId="32612" xr:uid="{00000000-0005-0000-0000-0000647F0000}"/>
    <cellStyle name="Normal 3 2 2 2 2 3 2 2 3 2" xfId="32613" xr:uid="{00000000-0005-0000-0000-0000657F0000}"/>
    <cellStyle name="Normal 3 2 2 2 2 3 2 2 3 3" xfId="32614" xr:uid="{00000000-0005-0000-0000-0000667F0000}"/>
    <cellStyle name="Normal 3 2 2 2 2 3 2 2 4" xfId="32615" xr:uid="{00000000-0005-0000-0000-0000677F0000}"/>
    <cellStyle name="Normal 3 2 2 2 2 3 2 2 5" xfId="32616" xr:uid="{00000000-0005-0000-0000-0000687F0000}"/>
    <cellStyle name="Normal 3 2 2 2 2 3 2 3" xfId="32617" xr:uid="{00000000-0005-0000-0000-0000697F0000}"/>
    <cellStyle name="Normal 3 2 2 2 2 3 2 3 2" xfId="32618" xr:uid="{00000000-0005-0000-0000-00006A7F0000}"/>
    <cellStyle name="Normal 3 2 2 2 2 3 2 3 3" xfId="32619" xr:uid="{00000000-0005-0000-0000-00006B7F0000}"/>
    <cellStyle name="Normal 3 2 2 2 2 3 2 3 4" xfId="32620" xr:uid="{00000000-0005-0000-0000-00006C7F0000}"/>
    <cellStyle name="Normal 3 2 2 2 2 3 2 4" xfId="32621" xr:uid="{00000000-0005-0000-0000-00006D7F0000}"/>
    <cellStyle name="Normal 3 2 2 2 2 3 2 4 2" xfId="32622" xr:uid="{00000000-0005-0000-0000-00006E7F0000}"/>
    <cellStyle name="Normal 3 2 2 2 2 3 2 4 3" xfId="32623" xr:uid="{00000000-0005-0000-0000-00006F7F0000}"/>
    <cellStyle name="Normal 3 2 2 2 2 3 2 5" xfId="32624" xr:uid="{00000000-0005-0000-0000-0000707F0000}"/>
    <cellStyle name="Normal 3 2 2 2 2 3 2 6" xfId="32625" xr:uid="{00000000-0005-0000-0000-0000717F0000}"/>
    <cellStyle name="Normal 3 2 2 2 2 3 3" xfId="32626" xr:uid="{00000000-0005-0000-0000-0000727F0000}"/>
    <cellStyle name="Normal 3 2 2 2 2 3 3 2" xfId="32627" xr:uid="{00000000-0005-0000-0000-0000737F0000}"/>
    <cellStyle name="Normal 3 2 2 2 2 3 3 2 2" xfId="32628" xr:uid="{00000000-0005-0000-0000-0000747F0000}"/>
    <cellStyle name="Normal 3 2 2 2 2 3 3 2 3" xfId="32629" xr:uid="{00000000-0005-0000-0000-0000757F0000}"/>
    <cellStyle name="Normal 3 2 2 2 2 3 3 2 4" xfId="32630" xr:uid="{00000000-0005-0000-0000-0000767F0000}"/>
    <cellStyle name="Normal 3 2 2 2 2 3 3 3" xfId="32631" xr:uid="{00000000-0005-0000-0000-0000777F0000}"/>
    <cellStyle name="Normal 3 2 2 2 2 3 3 3 2" xfId="32632" xr:uid="{00000000-0005-0000-0000-0000787F0000}"/>
    <cellStyle name="Normal 3 2 2 2 2 3 3 3 3" xfId="32633" xr:uid="{00000000-0005-0000-0000-0000797F0000}"/>
    <cellStyle name="Normal 3 2 2 2 2 3 3 4" xfId="32634" xr:uid="{00000000-0005-0000-0000-00007A7F0000}"/>
    <cellStyle name="Normal 3 2 2 2 2 3 3 5" xfId="32635" xr:uid="{00000000-0005-0000-0000-00007B7F0000}"/>
    <cellStyle name="Normal 3 2 2 2 2 3 4" xfId="32636" xr:uid="{00000000-0005-0000-0000-00007C7F0000}"/>
    <cellStyle name="Normal 3 2 2 2 2 3 4 2" xfId="32637" xr:uid="{00000000-0005-0000-0000-00007D7F0000}"/>
    <cellStyle name="Normal 3 2 2 2 2 3 4 3" xfId="32638" xr:uid="{00000000-0005-0000-0000-00007E7F0000}"/>
    <cellStyle name="Normal 3 2 2 2 2 3 4 4" xfId="32639" xr:uid="{00000000-0005-0000-0000-00007F7F0000}"/>
    <cellStyle name="Normal 3 2 2 2 2 3 5" xfId="32640" xr:uid="{00000000-0005-0000-0000-0000807F0000}"/>
    <cellStyle name="Normal 3 2 2 2 2 3 5 2" xfId="32641" xr:uid="{00000000-0005-0000-0000-0000817F0000}"/>
    <cellStyle name="Normal 3 2 2 2 2 3 5 3" xfId="32642" xr:uid="{00000000-0005-0000-0000-0000827F0000}"/>
    <cellStyle name="Normal 3 2 2 2 2 3 6" xfId="32643" xr:uid="{00000000-0005-0000-0000-0000837F0000}"/>
    <cellStyle name="Normal 3 2 2 2 2 3 7" xfId="32644" xr:uid="{00000000-0005-0000-0000-0000847F0000}"/>
    <cellStyle name="Normal 3 2 2 2 2 4" xfId="32645" xr:uid="{00000000-0005-0000-0000-0000857F0000}"/>
    <cellStyle name="Normal 3 2 2 2 2 4 2" xfId="32646" xr:uid="{00000000-0005-0000-0000-0000867F0000}"/>
    <cellStyle name="Normal 3 2 2 2 2 4 2 2" xfId="32647" xr:uid="{00000000-0005-0000-0000-0000877F0000}"/>
    <cellStyle name="Normal 3 2 2 2 2 4 2 2 2" xfId="32648" xr:uid="{00000000-0005-0000-0000-0000887F0000}"/>
    <cellStyle name="Normal 3 2 2 2 2 4 2 2 2 2" xfId="32649" xr:uid="{00000000-0005-0000-0000-0000897F0000}"/>
    <cellStyle name="Normal 3 2 2 2 2 4 2 2 2 3" xfId="32650" xr:uid="{00000000-0005-0000-0000-00008A7F0000}"/>
    <cellStyle name="Normal 3 2 2 2 2 4 2 2 2 4" xfId="32651" xr:uid="{00000000-0005-0000-0000-00008B7F0000}"/>
    <cellStyle name="Normal 3 2 2 2 2 4 2 2 3" xfId="32652" xr:uid="{00000000-0005-0000-0000-00008C7F0000}"/>
    <cellStyle name="Normal 3 2 2 2 2 4 2 2 3 2" xfId="32653" xr:uid="{00000000-0005-0000-0000-00008D7F0000}"/>
    <cellStyle name="Normal 3 2 2 2 2 4 2 2 3 3" xfId="32654" xr:uid="{00000000-0005-0000-0000-00008E7F0000}"/>
    <cellStyle name="Normal 3 2 2 2 2 4 2 2 4" xfId="32655" xr:uid="{00000000-0005-0000-0000-00008F7F0000}"/>
    <cellStyle name="Normal 3 2 2 2 2 4 2 2 5" xfId="32656" xr:uid="{00000000-0005-0000-0000-0000907F0000}"/>
    <cellStyle name="Normal 3 2 2 2 2 4 2 3" xfId="32657" xr:uid="{00000000-0005-0000-0000-0000917F0000}"/>
    <cellStyle name="Normal 3 2 2 2 2 4 2 3 2" xfId="32658" xr:uid="{00000000-0005-0000-0000-0000927F0000}"/>
    <cellStyle name="Normal 3 2 2 2 2 4 2 3 3" xfId="32659" xr:uid="{00000000-0005-0000-0000-0000937F0000}"/>
    <cellStyle name="Normal 3 2 2 2 2 4 2 3 4" xfId="32660" xr:uid="{00000000-0005-0000-0000-0000947F0000}"/>
    <cellStyle name="Normal 3 2 2 2 2 4 2 4" xfId="32661" xr:uid="{00000000-0005-0000-0000-0000957F0000}"/>
    <cellStyle name="Normal 3 2 2 2 2 4 2 4 2" xfId="32662" xr:uid="{00000000-0005-0000-0000-0000967F0000}"/>
    <cellStyle name="Normal 3 2 2 2 2 4 2 4 3" xfId="32663" xr:uid="{00000000-0005-0000-0000-0000977F0000}"/>
    <cellStyle name="Normal 3 2 2 2 2 4 2 5" xfId="32664" xr:uid="{00000000-0005-0000-0000-0000987F0000}"/>
    <cellStyle name="Normal 3 2 2 2 2 4 2 6" xfId="32665" xr:uid="{00000000-0005-0000-0000-0000997F0000}"/>
    <cellStyle name="Normal 3 2 2 2 2 4 3" xfId="32666" xr:uid="{00000000-0005-0000-0000-00009A7F0000}"/>
    <cellStyle name="Normal 3 2 2 2 2 4 3 2" xfId="32667" xr:uid="{00000000-0005-0000-0000-00009B7F0000}"/>
    <cellStyle name="Normal 3 2 2 2 2 4 3 2 2" xfId="32668" xr:uid="{00000000-0005-0000-0000-00009C7F0000}"/>
    <cellStyle name="Normal 3 2 2 2 2 4 3 2 3" xfId="32669" xr:uid="{00000000-0005-0000-0000-00009D7F0000}"/>
    <cellStyle name="Normal 3 2 2 2 2 4 3 2 4" xfId="32670" xr:uid="{00000000-0005-0000-0000-00009E7F0000}"/>
    <cellStyle name="Normal 3 2 2 2 2 4 3 3" xfId="32671" xr:uid="{00000000-0005-0000-0000-00009F7F0000}"/>
    <cellStyle name="Normal 3 2 2 2 2 4 3 3 2" xfId="32672" xr:uid="{00000000-0005-0000-0000-0000A07F0000}"/>
    <cellStyle name="Normal 3 2 2 2 2 4 3 3 3" xfId="32673" xr:uid="{00000000-0005-0000-0000-0000A17F0000}"/>
    <cellStyle name="Normal 3 2 2 2 2 4 3 4" xfId="32674" xr:uid="{00000000-0005-0000-0000-0000A27F0000}"/>
    <cellStyle name="Normal 3 2 2 2 2 4 3 5" xfId="32675" xr:uid="{00000000-0005-0000-0000-0000A37F0000}"/>
    <cellStyle name="Normal 3 2 2 2 2 4 4" xfId="32676" xr:uid="{00000000-0005-0000-0000-0000A47F0000}"/>
    <cellStyle name="Normal 3 2 2 2 2 4 4 2" xfId="32677" xr:uid="{00000000-0005-0000-0000-0000A57F0000}"/>
    <cellStyle name="Normal 3 2 2 2 2 4 4 3" xfId="32678" xr:uid="{00000000-0005-0000-0000-0000A67F0000}"/>
    <cellStyle name="Normal 3 2 2 2 2 4 4 4" xfId="32679" xr:uid="{00000000-0005-0000-0000-0000A77F0000}"/>
    <cellStyle name="Normal 3 2 2 2 2 4 5" xfId="32680" xr:uid="{00000000-0005-0000-0000-0000A87F0000}"/>
    <cellStyle name="Normal 3 2 2 2 2 4 5 2" xfId="32681" xr:uid="{00000000-0005-0000-0000-0000A97F0000}"/>
    <cellStyle name="Normal 3 2 2 2 2 4 5 3" xfId="32682" xr:uid="{00000000-0005-0000-0000-0000AA7F0000}"/>
    <cellStyle name="Normal 3 2 2 2 2 4 6" xfId="32683" xr:uid="{00000000-0005-0000-0000-0000AB7F0000}"/>
    <cellStyle name="Normal 3 2 2 2 2 4 7" xfId="32684" xr:uid="{00000000-0005-0000-0000-0000AC7F0000}"/>
    <cellStyle name="Normal 3 2 2 2 2 5" xfId="32685" xr:uid="{00000000-0005-0000-0000-0000AD7F0000}"/>
    <cellStyle name="Normal 3 2 2 2 2 5 2" xfId="32686" xr:uid="{00000000-0005-0000-0000-0000AE7F0000}"/>
    <cellStyle name="Normal 3 2 2 2 2 5 2 2" xfId="32687" xr:uid="{00000000-0005-0000-0000-0000AF7F0000}"/>
    <cellStyle name="Normal 3 2 2 2 2 5 2 2 2" xfId="32688" xr:uid="{00000000-0005-0000-0000-0000B07F0000}"/>
    <cellStyle name="Normal 3 2 2 2 2 5 2 2 3" xfId="32689" xr:uid="{00000000-0005-0000-0000-0000B17F0000}"/>
    <cellStyle name="Normal 3 2 2 2 2 5 2 2 4" xfId="32690" xr:uid="{00000000-0005-0000-0000-0000B27F0000}"/>
    <cellStyle name="Normal 3 2 2 2 2 5 2 3" xfId="32691" xr:uid="{00000000-0005-0000-0000-0000B37F0000}"/>
    <cellStyle name="Normal 3 2 2 2 2 5 2 3 2" xfId="32692" xr:uid="{00000000-0005-0000-0000-0000B47F0000}"/>
    <cellStyle name="Normal 3 2 2 2 2 5 2 3 3" xfId="32693" xr:uid="{00000000-0005-0000-0000-0000B57F0000}"/>
    <cellStyle name="Normal 3 2 2 2 2 5 2 4" xfId="32694" xr:uid="{00000000-0005-0000-0000-0000B67F0000}"/>
    <cellStyle name="Normal 3 2 2 2 2 5 2 5" xfId="32695" xr:uid="{00000000-0005-0000-0000-0000B77F0000}"/>
    <cellStyle name="Normal 3 2 2 2 2 5 3" xfId="32696" xr:uid="{00000000-0005-0000-0000-0000B87F0000}"/>
    <cellStyle name="Normal 3 2 2 2 2 5 3 2" xfId="32697" xr:uid="{00000000-0005-0000-0000-0000B97F0000}"/>
    <cellStyle name="Normal 3 2 2 2 2 5 3 3" xfId="32698" xr:uid="{00000000-0005-0000-0000-0000BA7F0000}"/>
    <cellStyle name="Normal 3 2 2 2 2 5 3 4" xfId="32699" xr:uid="{00000000-0005-0000-0000-0000BB7F0000}"/>
    <cellStyle name="Normal 3 2 2 2 2 5 4" xfId="32700" xr:uid="{00000000-0005-0000-0000-0000BC7F0000}"/>
    <cellStyle name="Normal 3 2 2 2 2 5 4 2" xfId="32701" xr:uid="{00000000-0005-0000-0000-0000BD7F0000}"/>
    <cellStyle name="Normal 3 2 2 2 2 5 4 3" xfId="32702" xr:uid="{00000000-0005-0000-0000-0000BE7F0000}"/>
    <cellStyle name="Normal 3 2 2 2 2 5 5" xfId="32703" xr:uid="{00000000-0005-0000-0000-0000BF7F0000}"/>
    <cellStyle name="Normal 3 2 2 2 2 5 6" xfId="32704" xr:uid="{00000000-0005-0000-0000-0000C07F0000}"/>
    <cellStyle name="Normal 3 2 2 2 2 6" xfId="32705" xr:uid="{00000000-0005-0000-0000-0000C17F0000}"/>
    <cellStyle name="Normal 3 2 2 2 2 6 2" xfId="32706" xr:uid="{00000000-0005-0000-0000-0000C27F0000}"/>
    <cellStyle name="Normal 3 2 2 2 2 6 2 2" xfId="32707" xr:uid="{00000000-0005-0000-0000-0000C37F0000}"/>
    <cellStyle name="Normal 3 2 2 2 2 6 2 3" xfId="32708" xr:uid="{00000000-0005-0000-0000-0000C47F0000}"/>
    <cellStyle name="Normal 3 2 2 2 2 6 2 4" xfId="32709" xr:uid="{00000000-0005-0000-0000-0000C57F0000}"/>
    <cellStyle name="Normal 3 2 2 2 2 6 3" xfId="32710" xr:uid="{00000000-0005-0000-0000-0000C67F0000}"/>
    <cellStyle name="Normal 3 2 2 2 2 6 3 2" xfId="32711" xr:uid="{00000000-0005-0000-0000-0000C77F0000}"/>
    <cellStyle name="Normal 3 2 2 2 2 6 3 3" xfId="32712" xr:uid="{00000000-0005-0000-0000-0000C87F0000}"/>
    <cellStyle name="Normal 3 2 2 2 2 6 4" xfId="32713" xr:uid="{00000000-0005-0000-0000-0000C97F0000}"/>
    <cellStyle name="Normal 3 2 2 2 2 6 5" xfId="32714" xr:uid="{00000000-0005-0000-0000-0000CA7F0000}"/>
    <cellStyle name="Normal 3 2 2 2 2 7" xfId="32715" xr:uid="{00000000-0005-0000-0000-0000CB7F0000}"/>
    <cellStyle name="Normal 3 2 2 2 2 7 2" xfId="32716" xr:uid="{00000000-0005-0000-0000-0000CC7F0000}"/>
    <cellStyle name="Normal 3 2 2 2 2 7 3" xfId="32717" xr:uid="{00000000-0005-0000-0000-0000CD7F0000}"/>
    <cellStyle name="Normal 3 2 2 2 2 7 4" xfId="32718" xr:uid="{00000000-0005-0000-0000-0000CE7F0000}"/>
    <cellStyle name="Normal 3 2 2 2 2 8" xfId="32719" xr:uid="{00000000-0005-0000-0000-0000CF7F0000}"/>
    <cellStyle name="Normal 3 2 2 2 2 8 2" xfId="32720" xr:uid="{00000000-0005-0000-0000-0000D07F0000}"/>
    <cellStyle name="Normal 3 2 2 2 2 8 3" xfId="32721" xr:uid="{00000000-0005-0000-0000-0000D17F0000}"/>
    <cellStyle name="Normal 3 2 2 2 2 9" xfId="32722" xr:uid="{00000000-0005-0000-0000-0000D27F0000}"/>
    <cellStyle name="Normal 3 2 2 2 3" xfId="32723" xr:uid="{00000000-0005-0000-0000-0000D37F0000}"/>
    <cellStyle name="Normal 3 2 2 2 3 2" xfId="32724" xr:uid="{00000000-0005-0000-0000-0000D47F0000}"/>
    <cellStyle name="Normal 3 2 2 2 3 2 2" xfId="32725" xr:uid="{00000000-0005-0000-0000-0000D57F0000}"/>
    <cellStyle name="Normal 3 2 2 2 3 2 2 2" xfId="32726" xr:uid="{00000000-0005-0000-0000-0000D67F0000}"/>
    <cellStyle name="Normal 3 2 2 2 3 2 2 2 2" xfId="32727" xr:uid="{00000000-0005-0000-0000-0000D77F0000}"/>
    <cellStyle name="Normal 3 2 2 2 3 2 2 2 2 2" xfId="32728" xr:uid="{00000000-0005-0000-0000-0000D87F0000}"/>
    <cellStyle name="Normal 3 2 2 2 3 2 2 2 2 3" xfId="32729" xr:uid="{00000000-0005-0000-0000-0000D97F0000}"/>
    <cellStyle name="Normal 3 2 2 2 3 2 2 2 2 4" xfId="32730" xr:uid="{00000000-0005-0000-0000-0000DA7F0000}"/>
    <cellStyle name="Normal 3 2 2 2 3 2 2 2 3" xfId="32731" xr:uid="{00000000-0005-0000-0000-0000DB7F0000}"/>
    <cellStyle name="Normal 3 2 2 2 3 2 2 2 3 2" xfId="32732" xr:uid="{00000000-0005-0000-0000-0000DC7F0000}"/>
    <cellStyle name="Normal 3 2 2 2 3 2 2 2 3 3" xfId="32733" xr:uid="{00000000-0005-0000-0000-0000DD7F0000}"/>
    <cellStyle name="Normal 3 2 2 2 3 2 2 2 4" xfId="32734" xr:uid="{00000000-0005-0000-0000-0000DE7F0000}"/>
    <cellStyle name="Normal 3 2 2 2 3 2 2 2 5" xfId="32735" xr:uid="{00000000-0005-0000-0000-0000DF7F0000}"/>
    <cellStyle name="Normal 3 2 2 2 3 2 2 3" xfId="32736" xr:uid="{00000000-0005-0000-0000-0000E07F0000}"/>
    <cellStyle name="Normal 3 2 2 2 3 2 2 3 2" xfId="32737" xr:uid="{00000000-0005-0000-0000-0000E17F0000}"/>
    <cellStyle name="Normal 3 2 2 2 3 2 2 3 3" xfId="32738" xr:uid="{00000000-0005-0000-0000-0000E27F0000}"/>
    <cellStyle name="Normal 3 2 2 2 3 2 2 3 4" xfId="32739" xr:uid="{00000000-0005-0000-0000-0000E37F0000}"/>
    <cellStyle name="Normal 3 2 2 2 3 2 2 4" xfId="32740" xr:uid="{00000000-0005-0000-0000-0000E47F0000}"/>
    <cellStyle name="Normal 3 2 2 2 3 2 2 4 2" xfId="32741" xr:uid="{00000000-0005-0000-0000-0000E57F0000}"/>
    <cellStyle name="Normal 3 2 2 2 3 2 2 4 3" xfId="32742" xr:uid="{00000000-0005-0000-0000-0000E67F0000}"/>
    <cellStyle name="Normal 3 2 2 2 3 2 2 5" xfId="32743" xr:uid="{00000000-0005-0000-0000-0000E77F0000}"/>
    <cellStyle name="Normal 3 2 2 2 3 2 2 6" xfId="32744" xr:uid="{00000000-0005-0000-0000-0000E87F0000}"/>
    <cellStyle name="Normal 3 2 2 2 3 2 3" xfId="32745" xr:uid="{00000000-0005-0000-0000-0000E97F0000}"/>
    <cellStyle name="Normal 3 2 2 2 3 2 3 2" xfId="32746" xr:uid="{00000000-0005-0000-0000-0000EA7F0000}"/>
    <cellStyle name="Normal 3 2 2 2 3 2 3 2 2" xfId="32747" xr:uid="{00000000-0005-0000-0000-0000EB7F0000}"/>
    <cellStyle name="Normal 3 2 2 2 3 2 3 2 3" xfId="32748" xr:uid="{00000000-0005-0000-0000-0000EC7F0000}"/>
    <cellStyle name="Normal 3 2 2 2 3 2 3 2 4" xfId="32749" xr:uid="{00000000-0005-0000-0000-0000ED7F0000}"/>
    <cellStyle name="Normal 3 2 2 2 3 2 3 3" xfId="32750" xr:uid="{00000000-0005-0000-0000-0000EE7F0000}"/>
    <cellStyle name="Normal 3 2 2 2 3 2 3 3 2" xfId="32751" xr:uid="{00000000-0005-0000-0000-0000EF7F0000}"/>
    <cellStyle name="Normal 3 2 2 2 3 2 3 3 3" xfId="32752" xr:uid="{00000000-0005-0000-0000-0000F07F0000}"/>
    <cellStyle name="Normal 3 2 2 2 3 2 3 4" xfId="32753" xr:uid="{00000000-0005-0000-0000-0000F17F0000}"/>
    <cellStyle name="Normal 3 2 2 2 3 2 3 5" xfId="32754" xr:uid="{00000000-0005-0000-0000-0000F27F0000}"/>
    <cellStyle name="Normal 3 2 2 2 3 2 4" xfId="32755" xr:uid="{00000000-0005-0000-0000-0000F37F0000}"/>
    <cellStyle name="Normal 3 2 2 2 3 2 4 2" xfId="32756" xr:uid="{00000000-0005-0000-0000-0000F47F0000}"/>
    <cellStyle name="Normal 3 2 2 2 3 2 4 3" xfId="32757" xr:uid="{00000000-0005-0000-0000-0000F57F0000}"/>
    <cellStyle name="Normal 3 2 2 2 3 2 4 4" xfId="32758" xr:uid="{00000000-0005-0000-0000-0000F67F0000}"/>
    <cellStyle name="Normal 3 2 2 2 3 2 5" xfId="32759" xr:uid="{00000000-0005-0000-0000-0000F77F0000}"/>
    <cellStyle name="Normal 3 2 2 2 3 2 5 2" xfId="32760" xr:uid="{00000000-0005-0000-0000-0000F87F0000}"/>
    <cellStyle name="Normal 3 2 2 2 3 2 5 3" xfId="32761" xr:uid="{00000000-0005-0000-0000-0000F97F0000}"/>
    <cellStyle name="Normal 3 2 2 2 3 2 6" xfId="32762" xr:uid="{00000000-0005-0000-0000-0000FA7F0000}"/>
    <cellStyle name="Normal 3 2 2 2 3 2 7" xfId="32763" xr:uid="{00000000-0005-0000-0000-0000FB7F0000}"/>
    <cellStyle name="Normal 3 2 2 2 3 3" xfId="32764" xr:uid="{00000000-0005-0000-0000-0000FC7F0000}"/>
    <cellStyle name="Normal 3 2 2 2 3 3 2" xfId="32765" xr:uid="{00000000-0005-0000-0000-0000FD7F0000}"/>
    <cellStyle name="Normal 3 2 2 2 3 3 2 2" xfId="32766" xr:uid="{00000000-0005-0000-0000-0000FE7F0000}"/>
    <cellStyle name="Normal 3 2 2 2 3 3 2 2 2" xfId="32767" xr:uid="{00000000-0005-0000-0000-0000FF7F0000}"/>
    <cellStyle name="Normal 3 2 2 2 3 3 2 2 2 2" xfId="32768" xr:uid="{00000000-0005-0000-0000-000000800000}"/>
    <cellStyle name="Normal 3 2 2 2 3 3 2 2 2 3" xfId="32769" xr:uid="{00000000-0005-0000-0000-000001800000}"/>
    <cellStyle name="Normal 3 2 2 2 3 3 2 2 2 4" xfId="32770" xr:uid="{00000000-0005-0000-0000-000002800000}"/>
    <cellStyle name="Normal 3 2 2 2 3 3 2 2 3" xfId="32771" xr:uid="{00000000-0005-0000-0000-000003800000}"/>
    <cellStyle name="Normal 3 2 2 2 3 3 2 2 3 2" xfId="32772" xr:uid="{00000000-0005-0000-0000-000004800000}"/>
    <cellStyle name="Normal 3 2 2 2 3 3 2 2 3 3" xfId="32773" xr:uid="{00000000-0005-0000-0000-000005800000}"/>
    <cellStyle name="Normal 3 2 2 2 3 3 2 2 4" xfId="32774" xr:uid="{00000000-0005-0000-0000-000006800000}"/>
    <cellStyle name="Normal 3 2 2 2 3 3 2 2 5" xfId="32775" xr:uid="{00000000-0005-0000-0000-000007800000}"/>
    <cellStyle name="Normal 3 2 2 2 3 3 2 3" xfId="32776" xr:uid="{00000000-0005-0000-0000-000008800000}"/>
    <cellStyle name="Normal 3 2 2 2 3 3 2 3 2" xfId="32777" xr:uid="{00000000-0005-0000-0000-000009800000}"/>
    <cellStyle name="Normal 3 2 2 2 3 3 2 3 3" xfId="32778" xr:uid="{00000000-0005-0000-0000-00000A800000}"/>
    <cellStyle name="Normal 3 2 2 2 3 3 2 3 4" xfId="32779" xr:uid="{00000000-0005-0000-0000-00000B800000}"/>
    <cellStyle name="Normal 3 2 2 2 3 3 2 4" xfId="32780" xr:uid="{00000000-0005-0000-0000-00000C800000}"/>
    <cellStyle name="Normal 3 2 2 2 3 3 2 4 2" xfId="32781" xr:uid="{00000000-0005-0000-0000-00000D800000}"/>
    <cellStyle name="Normal 3 2 2 2 3 3 2 4 3" xfId="32782" xr:uid="{00000000-0005-0000-0000-00000E800000}"/>
    <cellStyle name="Normal 3 2 2 2 3 3 2 5" xfId="32783" xr:uid="{00000000-0005-0000-0000-00000F800000}"/>
    <cellStyle name="Normal 3 2 2 2 3 3 2 6" xfId="32784" xr:uid="{00000000-0005-0000-0000-000010800000}"/>
    <cellStyle name="Normal 3 2 2 2 3 3 3" xfId="32785" xr:uid="{00000000-0005-0000-0000-000011800000}"/>
    <cellStyle name="Normal 3 2 2 2 3 3 3 2" xfId="32786" xr:uid="{00000000-0005-0000-0000-000012800000}"/>
    <cellStyle name="Normal 3 2 2 2 3 3 3 2 2" xfId="32787" xr:uid="{00000000-0005-0000-0000-000013800000}"/>
    <cellStyle name="Normal 3 2 2 2 3 3 3 2 3" xfId="32788" xr:uid="{00000000-0005-0000-0000-000014800000}"/>
    <cellStyle name="Normal 3 2 2 2 3 3 3 2 4" xfId="32789" xr:uid="{00000000-0005-0000-0000-000015800000}"/>
    <cellStyle name="Normal 3 2 2 2 3 3 3 3" xfId="32790" xr:uid="{00000000-0005-0000-0000-000016800000}"/>
    <cellStyle name="Normal 3 2 2 2 3 3 3 3 2" xfId="32791" xr:uid="{00000000-0005-0000-0000-000017800000}"/>
    <cellStyle name="Normal 3 2 2 2 3 3 3 3 3" xfId="32792" xr:uid="{00000000-0005-0000-0000-000018800000}"/>
    <cellStyle name="Normal 3 2 2 2 3 3 3 4" xfId="32793" xr:uid="{00000000-0005-0000-0000-000019800000}"/>
    <cellStyle name="Normal 3 2 2 2 3 3 3 5" xfId="32794" xr:uid="{00000000-0005-0000-0000-00001A800000}"/>
    <cellStyle name="Normal 3 2 2 2 3 3 4" xfId="32795" xr:uid="{00000000-0005-0000-0000-00001B800000}"/>
    <cellStyle name="Normal 3 2 2 2 3 3 4 2" xfId="32796" xr:uid="{00000000-0005-0000-0000-00001C800000}"/>
    <cellStyle name="Normal 3 2 2 2 3 3 4 3" xfId="32797" xr:uid="{00000000-0005-0000-0000-00001D800000}"/>
    <cellStyle name="Normal 3 2 2 2 3 3 4 4" xfId="32798" xr:uid="{00000000-0005-0000-0000-00001E800000}"/>
    <cellStyle name="Normal 3 2 2 2 3 3 5" xfId="32799" xr:uid="{00000000-0005-0000-0000-00001F800000}"/>
    <cellStyle name="Normal 3 2 2 2 3 3 5 2" xfId="32800" xr:uid="{00000000-0005-0000-0000-000020800000}"/>
    <cellStyle name="Normal 3 2 2 2 3 3 5 3" xfId="32801" xr:uid="{00000000-0005-0000-0000-000021800000}"/>
    <cellStyle name="Normal 3 2 2 2 3 3 6" xfId="32802" xr:uid="{00000000-0005-0000-0000-000022800000}"/>
    <cellStyle name="Normal 3 2 2 2 3 3 7" xfId="32803" xr:uid="{00000000-0005-0000-0000-000023800000}"/>
    <cellStyle name="Normal 3 2 2 2 3 4" xfId="32804" xr:uid="{00000000-0005-0000-0000-000024800000}"/>
    <cellStyle name="Normal 3 2 2 2 3 4 2" xfId="32805" xr:uid="{00000000-0005-0000-0000-000025800000}"/>
    <cellStyle name="Normal 3 2 2 2 3 4 2 2" xfId="32806" xr:uid="{00000000-0005-0000-0000-000026800000}"/>
    <cellStyle name="Normal 3 2 2 2 3 4 2 2 2" xfId="32807" xr:uid="{00000000-0005-0000-0000-000027800000}"/>
    <cellStyle name="Normal 3 2 2 2 3 4 2 2 3" xfId="32808" xr:uid="{00000000-0005-0000-0000-000028800000}"/>
    <cellStyle name="Normal 3 2 2 2 3 4 2 2 4" xfId="32809" xr:uid="{00000000-0005-0000-0000-000029800000}"/>
    <cellStyle name="Normal 3 2 2 2 3 4 2 3" xfId="32810" xr:uid="{00000000-0005-0000-0000-00002A800000}"/>
    <cellStyle name="Normal 3 2 2 2 3 4 2 3 2" xfId="32811" xr:uid="{00000000-0005-0000-0000-00002B800000}"/>
    <cellStyle name="Normal 3 2 2 2 3 4 2 3 3" xfId="32812" xr:uid="{00000000-0005-0000-0000-00002C800000}"/>
    <cellStyle name="Normal 3 2 2 2 3 4 2 4" xfId="32813" xr:uid="{00000000-0005-0000-0000-00002D800000}"/>
    <cellStyle name="Normal 3 2 2 2 3 4 2 5" xfId="32814" xr:uid="{00000000-0005-0000-0000-00002E800000}"/>
    <cellStyle name="Normal 3 2 2 2 3 4 3" xfId="32815" xr:uid="{00000000-0005-0000-0000-00002F800000}"/>
    <cellStyle name="Normal 3 2 2 2 3 4 3 2" xfId="32816" xr:uid="{00000000-0005-0000-0000-000030800000}"/>
    <cellStyle name="Normal 3 2 2 2 3 4 3 3" xfId="32817" xr:uid="{00000000-0005-0000-0000-000031800000}"/>
    <cellStyle name="Normal 3 2 2 2 3 4 3 4" xfId="32818" xr:uid="{00000000-0005-0000-0000-000032800000}"/>
    <cellStyle name="Normal 3 2 2 2 3 4 4" xfId="32819" xr:uid="{00000000-0005-0000-0000-000033800000}"/>
    <cellStyle name="Normal 3 2 2 2 3 4 4 2" xfId="32820" xr:uid="{00000000-0005-0000-0000-000034800000}"/>
    <cellStyle name="Normal 3 2 2 2 3 4 4 3" xfId="32821" xr:uid="{00000000-0005-0000-0000-000035800000}"/>
    <cellStyle name="Normal 3 2 2 2 3 4 5" xfId="32822" xr:uid="{00000000-0005-0000-0000-000036800000}"/>
    <cellStyle name="Normal 3 2 2 2 3 4 6" xfId="32823" xr:uid="{00000000-0005-0000-0000-000037800000}"/>
    <cellStyle name="Normal 3 2 2 2 3 5" xfId="32824" xr:uid="{00000000-0005-0000-0000-000038800000}"/>
    <cellStyle name="Normal 3 2 2 2 3 5 2" xfId="32825" xr:uid="{00000000-0005-0000-0000-000039800000}"/>
    <cellStyle name="Normal 3 2 2 2 3 5 2 2" xfId="32826" xr:uid="{00000000-0005-0000-0000-00003A800000}"/>
    <cellStyle name="Normal 3 2 2 2 3 5 2 3" xfId="32827" xr:uid="{00000000-0005-0000-0000-00003B800000}"/>
    <cellStyle name="Normal 3 2 2 2 3 5 2 4" xfId="32828" xr:uid="{00000000-0005-0000-0000-00003C800000}"/>
    <cellStyle name="Normal 3 2 2 2 3 5 3" xfId="32829" xr:uid="{00000000-0005-0000-0000-00003D800000}"/>
    <cellStyle name="Normal 3 2 2 2 3 5 3 2" xfId="32830" xr:uid="{00000000-0005-0000-0000-00003E800000}"/>
    <cellStyle name="Normal 3 2 2 2 3 5 3 3" xfId="32831" xr:uid="{00000000-0005-0000-0000-00003F800000}"/>
    <cellStyle name="Normal 3 2 2 2 3 5 4" xfId="32832" xr:uid="{00000000-0005-0000-0000-000040800000}"/>
    <cellStyle name="Normal 3 2 2 2 3 5 5" xfId="32833" xr:uid="{00000000-0005-0000-0000-000041800000}"/>
    <cellStyle name="Normal 3 2 2 2 3 6" xfId="32834" xr:uid="{00000000-0005-0000-0000-000042800000}"/>
    <cellStyle name="Normal 3 2 2 2 3 6 2" xfId="32835" xr:uid="{00000000-0005-0000-0000-000043800000}"/>
    <cellStyle name="Normal 3 2 2 2 3 7" xfId="32836" xr:uid="{00000000-0005-0000-0000-000044800000}"/>
    <cellStyle name="Normal 3 2 2 2 4" xfId="32837" xr:uid="{00000000-0005-0000-0000-000045800000}"/>
    <cellStyle name="Normal 3 2 2 2 4 2" xfId="32838" xr:uid="{00000000-0005-0000-0000-000046800000}"/>
    <cellStyle name="Normal 3 2 2 2 4 2 2" xfId="32839" xr:uid="{00000000-0005-0000-0000-000047800000}"/>
    <cellStyle name="Normal 3 2 2 2 4 2 2 2" xfId="32840" xr:uid="{00000000-0005-0000-0000-000048800000}"/>
    <cellStyle name="Normal 3 2 2 2 4 2 2 2 2" xfId="32841" xr:uid="{00000000-0005-0000-0000-000049800000}"/>
    <cellStyle name="Normal 3 2 2 2 4 2 2 2 3" xfId="32842" xr:uid="{00000000-0005-0000-0000-00004A800000}"/>
    <cellStyle name="Normal 3 2 2 2 4 2 2 2 4" xfId="32843" xr:uid="{00000000-0005-0000-0000-00004B800000}"/>
    <cellStyle name="Normal 3 2 2 2 4 2 2 3" xfId="32844" xr:uid="{00000000-0005-0000-0000-00004C800000}"/>
    <cellStyle name="Normal 3 2 2 2 4 2 2 3 2" xfId="32845" xr:uid="{00000000-0005-0000-0000-00004D800000}"/>
    <cellStyle name="Normal 3 2 2 2 4 2 2 3 3" xfId="32846" xr:uid="{00000000-0005-0000-0000-00004E800000}"/>
    <cellStyle name="Normal 3 2 2 2 4 2 2 4" xfId="32847" xr:uid="{00000000-0005-0000-0000-00004F800000}"/>
    <cellStyle name="Normal 3 2 2 2 4 2 2 5" xfId="32848" xr:uid="{00000000-0005-0000-0000-000050800000}"/>
    <cellStyle name="Normal 3 2 2 2 4 2 3" xfId="32849" xr:uid="{00000000-0005-0000-0000-000051800000}"/>
    <cellStyle name="Normal 3 2 2 2 4 2 3 2" xfId="32850" xr:uid="{00000000-0005-0000-0000-000052800000}"/>
    <cellStyle name="Normal 3 2 2 2 4 2 3 3" xfId="32851" xr:uid="{00000000-0005-0000-0000-000053800000}"/>
    <cellStyle name="Normal 3 2 2 2 4 2 3 4" xfId="32852" xr:uid="{00000000-0005-0000-0000-000054800000}"/>
    <cellStyle name="Normal 3 2 2 2 4 2 4" xfId="32853" xr:uid="{00000000-0005-0000-0000-000055800000}"/>
    <cellStyle name="Normal 3 2 2 2 4 2 4 2" xfId="32854" xr:uid="{00000000-0005-0000-0000-000056800000}"/>
    <cellStyle name="Normal 3 2 2 2 4 2 4 3" xfId="32855" xr:uid="{00000000-0005-0000-0000-000057800000}"/>
    <cellStyle name="Normal 3 2 2 2 4 2 5" xfId="32856" xr:uid="{00000000-0005-0000-0000-000058800000}"/>
    <cellStyle name="Normal 3 2 2 2 4 2 6" xfId="32857" xr:uid="{00000000-0005-0000-0000-000059800000}"/>
    <cellStyle name="Normal 3 2 2 2 4 3" xfId="32858" xr:uid="{00000000-0005-0000-0000-00005A800000}"/>
    <cellStyle name="Normal 3 2 2 2 4 3 2" xfId="32859" xr:uid="{00000000-0005-0000-0000-00005B800000}"/>
    <cellStyle name="Normal 3 2 2 2 4 3 2 2" xfId="32860" xr:uid="{00000000-0005-0000-0000-00005C800000}"/>
    <cellStyle name="Normal 3 2 2 2 4 3 2 3" xfId="32861" xr:uid="{00000000-0005-0000-0000-00005D800000}"/>
    <cellStyle name="Normal 3 2 2 2 4 3 2 4" xfId="32862" xr:uid="{00000000-0005-0000-0000-00005E800000}"/>
    <cellStyle name="Normal 3 2 2 2 4 3 3" xfId="32863" xr:uid="{00000000-0005-0000-0000-00005F800000}"/>
    <cellStyle name="Normal 3 2 2 2 4 3 3 2" xfId="32864" xr:uid="{00000000-0005-0000-0000-000060800000}"/>
    <cellStyle name="Normal 3 2 2 2 4 3 3 3" xfId="32865" xr:uid="{00000000-0005-0000-0000-000061800000}"/>
    <cellStyle name="Normal 3 2 2 2 4 3 4" xfId="32866" xr:uid="{00000000-0005-0000-0000-000062800000}"/>
    <cellStyle name="Normal 3 2 2 2 4 3 5" xfId="32867" xr:uid="{00000000-0005-0000-0000-000063800000}"/>
    <cellStyle name="Normal 3 2 2 2 4 4" xfId="32868" xr:uid="{00000000-0005-0000-0000-000064800000}"/>
    <cellStyle name="Normal 3 2 2 2 4 4 2" xfId="32869" xr:uid="{00000000-0005-0000-0000-000065800000}"/>
    <cellStyle name="Normal 3 2 2 2 4 4 3" xfId="32870" xr:uid="{00000000-0005-0000-0000-000066800000}"/>
    <cellStyle name="Normal 3 2 2 2 4 4 4" xfId="32871" xr:uid="{00000000-0005-0000-0000-000067800000}"/>
    <cellStyle name="Normal 3 2 2 2 4 5" xfId="32872" xr:uid="{00000000-0005-0000-0000-000068800000}"/>
    <cellStyle name="Normal 3 2 2 2 4 5 2" xfId="32873" xr:uid="{00000000-0005-0000-0000-000069800000}"/>
    <cellStyle name="Normal 3 2 2 2 4 5 3" xfId="32874" xr:uid="{00000000-0005-0000-0000-00006A800000}"/>
    <cellStyle name="Normal 3 2 2 2 4 6" xfId="32875" xr:uid="{00000000-0005-0000-0000-00006B800000}"/>
    <cellStyle name="Normal 3 2 2 2 4 7" xfId="32876" xr:uid="{00000000-0005-0000-0000-00006C800000}"/>
    <cellStyle name="Normal 3 2 2 2 5" xfId="32877" xr:uid="{00000000-0005-0000-0000-00006D800000}"/>
    <cellStyle name="Normal 3 2 2 2 5 2" xfId="32878" xr:uid="{00000000-0005-0000-0000-00006E800000}"/>
    <cellStyle name="Normal 3 2 2 2 5 2 2" xfId="32879" xr:uid="{00000000-0005-0000-0000-00006F800000}"/>
    <cellStyle name="Normal 3 2 2 2 5 2 2 2" xfId="32880" xr:uid="{00000000-0005-0000-0000-000070800000}"/>
    <cellStyle name="Normal 3 2 2 2 5 2 2 2 2" xfId="32881" xr:uid="{00000000-0005-0000-0000-000071800000}"/>
    <cellStyle name="Normal 3 2 2 2 5 2 2 2 3" xfId="32882" xr:uid="{00000000-0005-0000-0000-000072800000}"/>
    <cellStyle name="Normal 3 2 2 2 5 2 2 2 4" xfId="32883" xr:uid="{00000000-0005-0000-0000-000073800000}"/>
    <cellStyle name="Normal 3 2 2 2 5 2 2 3" xfId="32884" xr:uid="{00000000-0005-0000-0000-000074800000}"/>
    <cellStyle name="Normal 3 2 2 2 5 2 2 3 2" xfId="32885" xr:uid="{00000000-0005-0000-0000-000075800000}"/>
    <cellStyle name="Normal 3 2 2 2 5 2 2 3 3" xfId="32886" xr:uid="{00000000-0005-0000-0000-000076800000}"/>
    <cellStyle name="Normal 3 2 2 2 5 2 2 4" xfId="32887" xr:uid="{00000000-0005-0000-0000-000077800000}"/>
    <cellStyle name="Normal 3 2 2 2 5 2 2 5" xfId="32888" xr:uid="{00000000-0005-0000-0000-000078800000}"/>
    <cellStyle name="Normal 3 2 2 2 5 2 3" xfId="32889" xr:uid="{00000000-0005-0000-0000-000079800000}"/>
    <cellStyle name="Normal 3 2 2 2 5 2 3 2" xfId="32890" xr:uid="{00000000-0005-0000-0000-00007A800000}"/>
    <cellStyle name="Normal 3 2 2 2 5 2 3 3" xfId="32891" xr:uid="{00000000-0005-0000-0000-00007B800000}"/>
    <cellStyle name="Normal 3 2 2 2 5 2 3 4" xfId="32892" xr:uid="{00000000-0005-0000-0000-00007C800000}"/>
    <cellStyle name="Normal 3 2 2 2 5 2 4" xfId="32893" xr:uid="{00000000-0005-0000-0000-00007D800000}"/>
    <cellStyle name="Normal 3 2 2 2 5 2 4 2" xfId="32894" xr:uid="{00000000-0005-0000-0000-00007E800000}"/>
    <cellStyle name="Normal 3 2 2 2 5 2 4 3" xfId="32895" xr:uid="{00000000-0005-0000-0000-00007F800000}"/>
    <cellStyle name="Normal 3 2 2 2 5 2 5" xfId="32896" xr:uid="{00000000-0005-0000-0000-000080800000}"/>
    <cellStyle name="Normal 3 2 2 2 5 2 6" xfId="32897" xr:uid="{00000000-0005-0000-0000-000081800000}"/>
    <cellStyle name="Normal 3 2 2 2 5 3" xfId="32898" xr:uid="{00000000-0005-0000-0000-000082800000}"/>
    <cellStyle name="Normal 3 2 2 2 5 3 2" xfId="32899" xr:uid="{00000000-0005-0000-0000-000083800000}"/>
    <cellStyle name="Normal 3 2 2 2 5 3 2 2" xfId="32900" xr:uid="{00000000-0005-0000-0000-000084800000}"/>
    <cellStyle name="Normal 3 2 2 2 5 3 2 3" xfId="32901" xr:uid="{00000000-0005-0000-0000-000085800000}"/>
    <cellStyle name="Normal 3 2 2 2 5 3 2 4" xfId="32902" xr:uid="{00000000-0005-0000-0000-000086800000}"/>
    <cellStyle name="Normal 3 2 2 2 5 3 3" xfId="32903" xr:uid="{00000000-0005-0000-0000-000087800000}"/>
    <cellStyle name="Normal 3 2 2 2 5 3 3 2" xfId="32904" xr:uid="{00000000-0005-0000-0000-000088800000}"/>
    <cellStyle name="Normal 3 2 2 2 5 3 3 3" xfId="32905" xr:uid="{00000000-0005-0000-0000-000089800000}"/>
    <cellStyle name="Normal 3 2 2 2 5 3 4" xfId="32906" xr:uid="{00000000-0005-0000-0000-00008A800000}"/>
    <cellStyle name="Normal 3 2 2 2 5 3 5" xfId="32907" xr:uid="{00000000-0005-0000-0000-00008B800000}"/>
    <cellStyle name="Normal 3 2 2 2 5 4" xfId="32908" xr:uid="{00000000-0005-0000-0000-00008C800000}"/>
    <cellStyle name="Normal 3 2 2 2 5 4 2" xfId="32909" xr:uid="{00000000-0005-0000-0000-00008D800000}"/>
    <cellStyle name="Normal 3 2 2 2 5 4 3" xfId="32910" xr:uid="{00000000-0005-0000-0000-00008E800000}"/>
    <cellStyle name="Normal 3 2 2 2 5 4 4" xfId="32911" xr:uid="{00000000-0005-0000-0000-00008F800000}"/>
    <cellStyle name="Normal 3 2 2 2 5 5" xfId="32912" xr:uid="{00000000-0005-0000-0000-000090800000}"/>
    <cellStyle name="Normal 3 2 2 2 5 5 2" xfId="32913" xr:uid="{00000000-0005-0000-0000-000091800000}"/>
    <cellStyle name="Normal 3 2 2 2 5 5 3" xfId="32914" xr:uid="{00000000-0005-0000-0000-000092800000}"/>
    <cellStyle name="Normal 3 2 2 2 5 6" xfId="32915" xr:uid="{00000000-0005-0000-0000-000093800000}"/>
    <cellStyle name="Normal 3 2 2 2 5 7" xfId="32916" xr:uid="{00000000-0005-0000-0000-000094800000}"/>
    <cellStyle name="Normal 3 2 2 2 6" xfId="32917" xr:uid="{00000000-0005-0000-0000-000095800000}"/>
    <cellStyle name="Normal 3 2 2 2 6 2" xfId="32918" xr:uid="{00000000-0005-0000-0000-000096800000}"/>
    <cellStyle name="Normal 3 2 2 2 6 2 2" xfId="32919" xr:uid="{00000000-0005-0000-0000-000097800000}"/>
    <cellStyle name="Normal 3 2 2 2 6 2 2 2" xfId="32920" xr:uid="{00000000-0005-0000-0000-000098800000}"/>
    <cellStyle name="Normal 3 2 2 2 6 2 2 3" xfId="32921" xr:uid="{00000000-0005-0000-0000-000099800000}"/>
    <cellStyle name="Normal 3 2 2 2 6 2 2 4" xfId="32922" xr:uid="{00000000-0005-0000-0000-00009A800000}"/>
    <cellStyle name="Normal 3 2 2 2 6 2 3" xfId="32923" xr:uid="{00000000-0005-0000-0000-00009B800000}"/>
    <cellStyle name="Normal 3 2 2 2 6 2 3 2" xfId="32924" xr:uid="{00000000-0005-0000-0000-00009C800000}"/>
    <cellStyle name="Normal 3 2 2 2 6 2 3 3" xfId="32925" xr:uid="{00000000-0005-0000-0000-00009D800000}"/>
    <cellStyle name="Normal 3 2 2 2 6 2 4" xfId="32926" xr:uid="{00000000-0005-0000-0000-00009E800000}"/>
    <cellStyle name="Normal 3 2 2 2 6 2 5" xfId="32927" xr:uid="{00000000-0005-0000-0000-00009F800000}"/>
    <cellStyle name="Normal 3 2 2 2 6 3" xfId="32928" xr:uid="{00000000-0005-0000-0000-0000A0800000}"/>
    <cellStyle name="Normal 3 2 2 2 6 3 2" xfId="32929" xr:uid="{00000000-0005-0000-0000-0000A1800000}"/>
    <cellStyle name="Normal 3 2 2 2 6 3 3" xfId="32930" xr:uid="{00000000-0005-0000-0000-0000A2800000}"/>
    <cellStyle name="Normal 3 2 2 2 6 3 4" xfId="32931" xr:uid="{00000000-0005-0000-0000-0000A3800000}"/>
    <cellStyle name="Normal 3 2 2 2 6 4" xfId="32932" xr:uid="{00000000-0005-0000-0000-0000A4800000}"/>
    <cellStyle name="Normal 3 2 2 2 6 4 2" xfId="32933" xr:uid="{00000000-0005-0000-0000-0000A5800000}"/>
    <cellStyle name="Normal 3 2 2 2 6 4 3" xfId="32934" xr:uid="{00000000-0005-0000-0000-0000A6800000}"/>
    <cellStyle name="Normal 3 2 2 2 6 5" xfId="32935" xr:uid="{00000000-0005-0000-0000-0000A7800000}"/>
    <cellStyle name="Normal 3 2 2 2 6 6" xfId="32936" xr:uid="{00000000-0005-0000-0000-0000A8800000}"/>
    <cellStyle name="Normal 3 2 2 2 7" xfId="32937" xr:uid="{00000000-0005-0000-0000-0000A9800000}"/>
    <cellStyle name="Normal 3 2 2 2 7 2" xfId="32938" xr:uid="{00000000-0005-0000-0000-0000AA800000}"/>
    <cellStyle name="Normal 3 2 2 2 7 2 2" xfId="32939" xr:uid="{00000000-0005-0000-0000-0000AB800000}"/>
    <cellStyle name="Normal 3 2 2 2 7 2 3" xfId="32940" xr:uid="{00000000-0005-0000-0000-0000AC800000}"/>
    <cellStyle name="Normal 3 2 2 2 7 2 4" xfId="32941" xr:uid="{00000000-0005-0000-0000-0000AD800000}"/>
    <cellStyle name="Normal 3 2 2 2 7 3" xfId="32942" xr:uid="{00000000-0005-0000-0000-0000AE800000}"/>
    <cellStyle name="Normal 3 2 2 2 7 3 2" xfId="32943" xr:uid="{00000000-0005-0000-0000-0000AF800000}"/>
    <cellStyle name="Normal 3 2 2 2 7 3 3" xfId="32944" xr:uid="{00000000-0005-0000-0000-0000B0800000}"/>
    <cellStyle name="Normal 3 2 2 2 7 4" xfId="32945" xr:uid="{00000000-0005-0000-0000-0000B1800000}"/>
    <cellStyle name="Normal 3 2 2 2 7 5" xfId="32946" xr:uid="{00000000-0005-0000-0000-0000B2800000}"/>
    <cellStyle name="Normal 3 2 2 2 8" xfId="32947" xr:uid="{00000000-0005-0000-0000-0000B3800000}"/>
    <cellStyle name="Normal 3 2 2 2 8 2" xfId="32948" xr:uid="{00000000-0005-0000-0000-0000B4800000}"/>
    <cellStyle name="Normal 3 2 2 2 8 3" xfId="32949" xr:uid="{00000000-0005-0000-0000-0000B5800000}"/>
    <cellStyle name="Normal 3 2 2 2 8 4" xfId="32950" xr:uid="{00000000-0005-0000-0000-0000B6800000}"/>
    <cellStyle name="Normal 3 2 2 2 9" xfId="32951" xr:uid="{00000000-0005-0000-0000-0000B7800000}"/>
    <cellStyle name="Normal 3 2 2 2 9 2" xfId="32952" xr:uid="{00000000-0005-0000-0000-0000B8800000}"/>
    <cellStyle name="Normal 3 2 2 2 9 3" xfId="32953" xr:uid="{00000000-0005-0000-0000-0000B9800000}"/>
    <cellStyle name="Normal 3 2 2 3" xfId="32954" xr:uid="{00000000-0005-0000-0000-0000BA800000}"/>
    <cellStyle name="Normal 3 2 2 3 10" xfId="32955" xr:uid="{00000000-0005-0000-0000-0000BB800000}"/>
    <cellStyle name="Normal 3 2 2 3 2" xfId="32956" xr:uid="{00000000-0005-0000-0000-0000BC800000}"/>
    <cellStyle name="Normal 3 2 2 3 2 2" xfId="32957" xr:uid="{00000000-0005-0000-0000-0000BD800000}"/>
    <cellStyle name="Normal 3 2 2 3 2 2 2" xfId="32958" xr:uid="{00000000-0005-0000-0000-0000BE800000}"/>
    <cellStyle name="Normal 3 2 2 3 2 2 2 2" xfId="32959" xr:uid="{00000000-0005-0000-0000-0000BF800000}"/>
    <cellStyle name="Normal 3 2 2 3 2 2 2 2 2" xfId="32960" xr:uid="{00000000-0005-0000-0000-0000C0800000}"/>
    <cellStyle name="Normal 3 2 2 3 2 2 2 2 2 2" xfId="32961" xr:uid="{00000000-0005-0000-0000-0000C1800000}"/>
    <cellStyle name="Normal 3 2 2 3 2 2 2 2 2 3" xfId="32962" xr:uid="{00000000-0005-0000-0000-0000C2800000}"/>
    <cellStyle name="Normal 3 2 2 3 2 2 2 2 2 4" xfId="32963" xr:uid="{00000000-0005-0000-0000-0000C3800000}"/>
    <cellStyle name="Normal 3 2 2 3 2 2 2 2 3" xfId="32964" xr:uid="{00000000-0005-0000-0000-0000C4800000}"/>
    <cellStyle name="Normal 3 2 2 3 2 2 2 2 3 2" xfId="32965" xr:uid="{00000000-0005-0000-0000-0000C5800000}"/>
    <cellStyle name="Normal 3 2 2 3 2 2 2 2 3 3" xfId="32966" xr:uid="{00000000-0005-0000-0000-0000C6800000}"/>
    <cellStyle name="Normal 3 2 2 3 2 2 2 2 4" xfId="32967" xr:uid="{00000000-0005-0000-0000-0000C7800000}"/>
    <cellStyle name="Normal 3 2 2 3 2 2 2 2 5" xfId="32968" xr:uid="{00000000-0005-0000-0000-0000C8800000}"/>
    <cellStyle name="Normal 3 2 2 3 2 2 2 3" xfId="32969" xr:uid="{00000000-0005-0000-0000-0000C9800000}"/>
    <cellStyle name="Normal 3 2 2 3 2 2 2 3 2" xfId="32970" xr:uid="{00000000-0005-0000-0000-0000CA800000}"/>
    <cellStyle name="Normal 3 2 2 3 2 2 2 3 3" xfId="32971" xr:uid="{00000000-0005-0000-0000-0000CB800000}"/>
    <cellStyle name="Normal 3 2 2 3 2 2 2 3 4" xfId="32972" xr:uid="{00000000-0005-0000-0000-0000CC800000}"/>
    <cellStyle name="Normal 3 2 2 3 2 2 2 4" xfId="32973" xr:uid="{00000000-0005-0000-0000-0000CD800000}"/>
    <cellStyle name="Normal 3 2 2 3 2 2 2 4 2" xfId="32974" xr:uid="{00000000-0005-0000-0000-0000CE800000}"/>
    <cellStyle name="Normal 3 2 2 3 2 2 2 4 3" xfId="32975" xr:uid="{00000000-0005-0000-0000-0000CF800000}"/>
    <cellStyle name="Normal 3 2 2 3 2 2 2 5" xfId="32976" xr:uid="{00000000-0005-0000-0000-0000D0800000}"/>
    <cellStyle name="Normal 3 2 2 3 2 2 2 6" xfId="32977" xr:uid="{00000000-0005-0000-0000-0000D1800000}"/>
    <cellStyle name="Normal 3 2 2 3 2 2 3" xfId="32978" xr:uid="{00000000-0005-0000-0000-0000D2800000}"/>
    <cellStyle name="Normal 3 2 2 3 2 2 3 2" xfId="32979" xr:uid="{00000000-0005-0000-0000-0000D3800000}"/>
    <cellStyle name="Normal 3 2 2 3 2 2 3 2 2" xfId="32980" xr:uid="{00000000-0005-0000-0000-0000D4800000}"/>
    <cellStyle name="Normal 3 2 2 3 2 2 3 2 3" xfId="32981" xr:uid="{00000000-0005-0000-0000-0000D5800000}"/>
    <cellStyle name="Normal 3 2 2 3 2 2 3 2 4" xfId="32982" xr:uid="{00000000-0005-0000-0000-0000D6800000}"/>
    <cellStyle name="Normal 3 2 2 3 2 2 3 3" xfId="32983" xr:uid="{00000000-0005-0000-0000-0000D7800000}"/>
    <cellStyle name="Normal 3 2 2 3 2 2 3 3 2" xfId="32984" xr:uid="{00000000-0005-0000-0000-0000D8800000}"/>
    <cellStyle name="Normal 3 2 2 3 2 2 3 3 3" xfId="32985" xr:uid="{00000000-0005-0000-0000-0000D9800000}"/>
    <cellStyle name="Normal 3 2 2 3 2 2 3 4" xfId="32986" xr:uid="{00000000-0005-0000-0000-0000DA800000}"/>
    <cellStyle name="Normal 3 2 2 3 2 2 3 5" xfId="32987" xr:uid="{00000000-0005-0000-0000-0000DB800000}"/>
    <cellStyle name="Normal 3 2 2 3 2 2 4" xfId="32988" xr:uid="{00000000-0005-0000-0000-0000DC800000}"/>
    <cellStyle name="Normal 3 2 2 3 2 2 4 2" xfId="32989" xr:uid="{00000000-0005-0000-0000-0000DD800000}"/>
    <cellStyle name="Normal 3 2 2 3 2 2 4 3" xfId="32990" xr:uid="{00000000-0005-0000-0000-0000DE800000}"/>
    <cellStyle name="Normal 3 2 2 3 2 2 4 4" xfId="32991" xr:uid="{00000000-0005-0000-0000-0000DF800000}"/>
    <cellStyle name="Normal 3 2 2 3 2 2 5" xfId="32992" xr:uid="{00000000-0005-0000-0000-0000E0800000}"/>
    <cellStyle name="Normal 3 2 2 3 2 2 5 2" xfId="32993" xr:uid="{00000000-0005-0000-0000-0000E1800000}"/>
    <cellStyle name="Normal 3 2 2 3 2 2 5 3" xfId="32994" xr:uid="{00000000-0005-0000-0000-0000E2800000}"/>
    <cellStyle name="Normal 3 2 2 3 2 2 6" xfId="32995" xr:uid="{00000000-0005-0000-0000-0000E3800000}"/>
    <cellStyle name="Normal 3 2 2 3 2 2 7" xfId="32996" xr:uid="{00000000-0005-0000-0000-0000E4800000}"/>
    <cellStyle name="Normal 3 2 2 3 2 3" xfId="32997" xr:uid="{00000000-0005-0000-0000-0000E5800000}"/>
    <cellStyle name="Normal 3 2 2 3 2 3 2" xfId="32998" xr:uid="{00000000-0005-0000-0000-0000E6800000}"/>
    <cellStyle name="Normal 3 2 2 3 2 3 2 2" xfId="32999" xr:uid="{00000000-0005-0000-0000-0000E7800000}"/>
    <cellStyle name="Normal 3 2 2 3 2 3 2 2 2" xfId="33000" xr:uid="{00000000-0005-0000-0000-0000E8800000}"/>
    <cellStyle name="Normal 3 2 2 3 2 3 2 2 2 2" xfId="33001" xr:uid="{00000000-0005-0000-0000-0000E9800000}"/>
    <cellStyle name="Normal 3 2 2 3 2 3 2 2 2 3" xfId="33002" xr:uid="{00000000-0005-0000-0000-0000EA800000}"/>
    <cellStyle name="Normal 3 2 2 3 2 3 2 2 2 4" xfId="33003" xr:uid="{00000000-0005-0000-0000-0000EB800000}"/>
    <cellStyle name="Normal 3 2 2 3 2 3 2 2 3" xfId="33004" xr:uid="{00000000-0005-0000-0000-0000EC800000}"/>
    <cellStyle name="Normal 3 2 2 3 2 3 2 2 3 2" xfId="33005" xr:uid="{00000000-0005-0000-0000-0000ED800000}"/>
    <cellStyle name="Normal 3 2 2 3 2 3 2 2 3 3" xfId="33006" xr:uid="{00000000-0005-0000-0000-0000EE800000}"/>
    <cellStyle name="Normal 3 2 2 3 2 3 2 2 4" xfId="33007" xr:uid="{00000000-0005-0000-0000-0000EF800000}"/>
    <cellStyle name="Normal 3 2 2 3 2 3 2 2 5" xfId="33008" xr:uid="{00000000-0005-0000-0000-0000F0800000}"/>
    <cellStyle name="Normal 3 2 2 3 2 3 2 3" xfId="33009" xr:uid="{00000000-0005-0000-0000-0000F1800000}"/>
    <cellStyle name="Normal 3 2 2 3 2 3 2 3 2" xfId="33010" xr:uid="{00000000-0005-0000-0000-0000F2800000}"/>
    <cellStyle name="Normal 3 2 2 3 2 3 2 3 3" xfId="33011" xr:uid="{00000000-0005-0000-0000-0000F3800000}"/>
    <cellStyle name="Normal 3 2 2 3 2 3 2 3 4" xfId="33012" xr:uid="{00000000-0005-0000-0000-0000F4800000}"/>
    <cellStyle name="Normal 3 2 2 3 2 3 2 4" xfId="33013" xr:uid="{00000000-0005-0000-0000-0000F5800000}"/>
    <cellStyle name="Normal 3 2 2 3 2 3 2 4 2" xfId="33014" xr:uid="{00000000-0005-0000-0000-0000F6800000}"/>
    <cellStyle name="Normal 3 2 2 3 2 3 2 4 3" xfId="33015" xr:uid="{00000000-0005-0000-0000-0000F7800000}"/>
    <cellStyle name="Normal 3 2 2 3 2 3 2 5" xfId="33016" xr:uid="{00000000-0005-0000-0000-0000F8800000}"/>
    <cellStyle name="Normal 3 2 2 3 2 3 2 6" xfId="33017" xr:uid="{00000000-0005-0000-0000-0000F9800000}"/>
    <cellStyle name="Normal 3 2 2 3 2 3 3" xfId="33018" xr:uid="{00000000-0005-0000-0000-0000FA800000}"/>
    <cellStyle name="Normal 3 2 2 3 2 3 3 2" xfId="33019" xr:uid="{00000000-0005-0000-0000-0000FB800000}"/>
    <cellStyle name="Normal 3 2 2 3 2 3 3 2 2" xfId="33020" xr:uid="{00000000-0005-0000-0000-0000FC800000}"/>
    <cellStyle name="Normal 3 2 2 3 2 3 3 2 3" xfId="33021" xr:uid="{00000000-0005-0000-0000-0000FD800000}"/>
    <cellStyle name="Normal 3 2 2 3 2 3 3 2 4" xfId="33022" xr:uid="{00000000-0005-0000-0000-0000FE800000}"/>
    <cellStyle name="Normal 3 2 2 3 2 3 3 3" xfId="33023" xr:uid="{00000000-0005-0000-0000-0000FF800000}"/>
    <cellStyle name="Normal 3 2 2 3 2 3 3 3 2" xfId="33024" xr:uid="{00000000-0005-0000-0000-000000810000}"/>
    <cellStyle name="Normal 3 2 2 3 2 3 3 3 3" xfId="33025" xr:uid="{00000000-0005-0000-0000-000001810000}"/>
    <cellStyle name="Normal 3 2 2 3 2 3 3 4" xfId="33026" xr:uid="{00000000-0005-0000-0000-000002810000}"/>
    <cellStyle name="Normal 3 2 2 3 2 3 3 5" xfId="33027" xr:uid="{00000000-0005-0000-0000-000003810000}"/>
    <cellStyle name="Normal 3 2 2 3 2 3 4" xfId="33028" xr:uid="{00000000-0005-0000-0000-000004810000}"/>
    <cellStyle name="Normal 3 2 2 3 2 3 4 2" xfId="33029" xr:uid="{00000000-0005-0000-0000-000005810000}"/>
    <cellStyle name="Normal 3 2 2 3 2 3 4 3" xfId="33030" xr:uid="{00000000-0005-0000-0000-000006810000}"/>
    <cellStyle name="Normal 3 2 2 3 2 3 4 4" xfId="33031" xr:uid="{00000000-0005-0000-0000-000007810000}"/>
    <cellStyle name="Normal 3 2 2 3 2 3 5" xfId="33032" xr:uid="{00000000-0005-0000-0000-000008810000}"/>
    <cellStyle name="Normal 3 2 2 3 2 3 5 2" xfId="33033" xr:uid="{00000000-0005-0000-0000-000009810000}"/>
    <cellStyle name="Normal 3 2 2 3 2 3 5 3" xfId="33034" xr:uid="{00000000-0005-0000-0000-00000A810000}"/>
    <cellStyle name="Normal 3 2 2 3 2 3 6" xfId="33035" xr:uid="{00000000-0005-0000-0000-00000B810000}"/>
    <cellStyle name="Normal 3 2 2 3 2 3 7" xfId="33036" xr:uid="{00000000-0005-0000-0000-00000C810000}"/>
    <cellStyle name="Normal 3 2 2 3 2 4" xfId="33037" xr:uid="{00000000-0005-0000-0000-00000D810000}"/>
    <cellStyle name="Normal 3 2 2 3 2 4 2" xfId="33038" xr:uid="{00000000-0005-0000-0000-00000E810000}"/>
    <cellStyle name="Normal 3 2 2 3 2 4 2 2" xfId="33039" xr:uid="{00000000-0005-0000-0000-00000F810000}"/>
    <cellStyle name="Normal 3 2 2 3 2 4 2 2 2" xfId="33040" xr:uid="{00000000-0005-0000-0000-000010810000}"/>
    <cellStyle name="Normal 3 2 2 3 2 4 2 2 3" xfId="33041" xr:uid="{00000000-0005-0000-0000-000011810000}"/>
    <cellStyle name="Normal 3 2 2 3 2 4 2 2 4" xfId="33042" xr:uid="{00000000-0005-0000-0000-000012810000}"/>
    <cellStyle name="Normal 3 2 2 3 2 4 2 3" xfId="33043" xr:uid="{00000000-0005-0000-0000-000013810000}"/>
    <cellStyle name="Normal 3 2 2 3 2 4 2 3 2" xfId="33044" xr:uid="{00000000-0005-0000-0000-000014810000}"/>
    <cellStyle name="Normal 3 2 2 3 2 4 2 3 3" xfId="33045" xr:uid="{00000000-0005-0000-0000-000015810000}"/>
    <cellStyle name="Normal 3 2 2 3 2 4 2 4" xfId="33046" xr:uid="{00000000-0005-0000-0000-000016810000}"/>
    <cellStyle name="Normal 3 2 2 3 2 4 2 5" xfId="33047" xr:uid="{00000000-0005-0000-0000-000017810000}"/>
    <cellStyle name="Normal 3 2 2 3 2 4 3" xfId="33048" xr:uid="{00000000-0005-0000-0000-000018810000}"/>
    <cellStyle name="Normal 3 2 2 3 2 4 3 2" xfId="33049" xr:uid="{00000000-0005-0000-0000-000019810000}"/>
    <cellStyle name="Normal 3 2 2 3 2 4 3 3" xfId="33050" xr:uid="{00000000-0005-0000-0000-00001A810000}"/>
    <cellStyle name="Normal 3 2 2 3 2 4 3 4" xfId="33051" xr:uid="{00000000-0005-0000-0000-00001B810000}"/>
    <cellStyle name="Normal 3 2 2 3 2 4 4" xfId="33052" xr:uid="{00000000-0005-0000-0000-00001C810000}"/>
    <cellStyle name="Normal 3 2 2 3 2 4 4 2" xfId="33053" xr:uid="{00000000-0005-0000-0000-00001D810000}"/>
    <cellStyle name="Normal 3 2 2 3 2 4 4 3" xfId="33054" xr:uid="{00000000-0005-0000-0000-00001E810000}"/>
    <cellStyle name="Normal 3 2 2 3 2 4 5" xfId="33055" xr:uid="{00000000-0005-0000-0000-00001F810000}"/>
    <cellStyle name="Normal 3 2 2 3 2 4 6" xfId="33056" xr:uid="{00000000-0005-0000-0000-000020810000}"/>
    <cellStyle name="Normal 3 2 2 3 2 5" xfId="33057" xr:uid="{00000000-0005-0000-0000-000021810000}"/>
    <cellStyle name="Normal 3 2 2 3 2 5 2" xfId="33058" xr:uid="{00000000-0005-0000-0000-000022810000}"/>
    <cellStyle name="Normal 3 2 2 3 2 5 2 2" xfId="33059" xr:uid="{00000000-0005-0000-0000-000023810000}"/>
    <cellStyle name="Normal 3 2 2 3 2 5 2 3" xfId="33060" xr:uid="{00000000-0005-0000-0000-000024810000}"/>
    <cellStyle name="Normal 3 2 2 3 2 5 2 4" xfId="33061" xr:uid="{00000000-0005-0000-0000-000025810000}"/>
    <cellStyle name="Normal 3 2 2 3 2 5 3" xfId="33062" xr:uid="{00000000-0005-0000-0000-000026810000}"/>
    <cellStyle name="Normal 3 2 2 3 2 5 3 2" xfId="33063" xr:uid="{00000000-0005-0000-0000-000027810000}"/>
    <cellStyle name="Normal 3 2 2 3 2 5 3 3" xfId="33064" xr:uid="{00000000-0005-0000-0000-000028810000}"/>
    <cellStyle name="Normal 3 2 2 3 2 5 4" xfId="33065" xr:uid="{00000000-0005-0000-0000-000029810000}"/>
    <cellStyle name="Normal 3 2 2 3 2 5 5" xfId="33066" xr:uid="{00000000-0005-0000-0000-00002A810000}"/>
    <cellStyle name="Normal 3 2 2 3 2 6" xfId="33067" xr:uid="{00000000-0005-0000-0000-00002B810000}"/>
    <cellStyle name="Normal 3 2 2 3 2 6 2" xfId="33068" xr:uid="{00000000-0005-0000-0000-00002C810000}"/>
    <cellStyle name="Normal 3 2 2 3 2 6 3" xfId="33069" xr:uid="{00000000-0005-0000-0000-00002D810000}"/>
    <cellStyle name="Normal 3 2 2 3 2 6 4" xfId="33070" xr:uid="{00000000-0005-0000-0000-00002E810000}"/>
    <cellStyle name="Normal 3 2 2 3 2 7" xfId="33071" xr:uid="{00000000-0005-0000-0000-00002F810000}"/>
    <cellStyle name="Normal 3 2 2 3 2 7 2" xfId="33072" xr:uid="{00000000-0005-0000-0000-000030810000}"/>
    <cellStyle name="Normal 3 2 2 3 2 7 3" xfId="33073" xr:uid="{00000000-0005-0000-0000-000031810000}"/>
    <cellStyle name="Normal 3 2 2 3 2 8" xfId="33074" xr:uid="{00000000-0005-0000-0000-000032810000}"/>
    <cellStyle name="Normal 3 2 2 3 2 9" xfId="33075" xr:uid="{00000000-0005-0000-0000-000033810000}"/>
    <cellStyle name="Normal 3 2 2 3 3" xfId="33076" xr:uid="{00000000-0005-0000-0000-000034810000}"/>
    <cellStyle name="Normal 3 2 2 3 3 2" xfId="33077" xr:uid="{00000000-0005-0000-0000-000035810000}"/>
    <cellStyle name="Normal 3 2 2 3 3 2 2" xfId="33078" xr:uid="{00000000-0005-0000-0000-000036810000}"/>
    <cellStyle name="Normal 3 2 2 3 3 2 2 2" xfId="33079" xr:uid="{00000000-0005-0000-0000-000037810000}"/>
    <cellStyle name="Normal 3 2 2 3 3 2 2 2 2" xfId="33080" xr:uid="{00000000-0005-0000-0000-000038810000}"/>
    <cellStyle name="Normal 3 2 2 3 3 2 2 2 3" xfId="33081" xr:uid="{00000000-0005-0000-0000-000039810000}"/>
    <cellStyle name="Normal 3 2 2 3 3 2 2 2 4" xfId="33082" xr:uid="{00000000-0005-0000-0000-00003A810000}"/>
    <cellStyle name="Normal 3 2 2 3 3 2 2 3" xfId="33083" xr:uid="{00000000-0005-0000-0000-00003B810000}"/>
    <cellStyle name="Normal 3 2 2 3 3 2 2 3 2" xfId="33084" xr:uid="{00000000-0005-0000-0000-00003C810000}"/>
    <cellStyle name="Normal 3 2 2 3 3 2 2 3 3" xfId="33085" xr:uid="{00000000-0005-0000-0000-00003D810000}"/>
    <cellStyle name="Normal 3 2 2 3 3 2 2 4" xfId="33086" xr:uid="{00000000-0005-0000-0000-00003E810000}"/>
    <cellStyle name="Normal 3 2 2 3 3 2 2 5" xfId="33087" xr:uid="{00000000-0005-0000-0000-00003F810000}"/>
    <cellStyle name="Normal 3 2 2 3 3 2 3" xfId="33088" xr:uid="{00000000-0005-0000-0000-000040810000}"/>
    <cellStyle name="Normal 3 2 2 3 3 2 3 2" xfId="33089" xr:uid="{00000000-0005-0000-0000-000041810000}"/>
    <cellStyle name="Normal 3 2 2 3 3 2 3 3" xfId="33090" xr:uid="{00000000-0005-0000-0000-000042810000}"/>
    <cellStyle name="Normal 3 2 2 3 3 2 3 4" xfId="33091" xr:uid="{00000000-0005-0000-0000-000043810000}"/>
    <cellStyle name="Normal 3 2 2 3 3 2 4" xfId="33092" xr:uid="{00000000-0005-0000-0000-000044810000}"/>
    <cellStyle name="Normal 3 2 2 3 3 2 4 2" xfId="33093" xr:uid="{00000000-0005-0000-0000-000045810000}"/>
    <cellStyle name="Normal 3 2 2 3 3 2 4 3" xfId="33094" xr:uid="{00000000-0005-0000-0000-000046810000}"/>
    <cellStyle name="Normal 3 2 2 3 3 2 5" xfId="33095" xr:uid="{00000000-0005-0000-0000-000047810000}"/>
    <cellStyle name="Normal 3 2 2 3 3 2 6" xfId="33096" xr:uid="{00000000-0005-0000-0000-000048810000}"/>
    <cellStyle name="Normal 3 2 2 3 3 3" xfId="33097" xr:uid="{00000000-0005-0000-0000-000049810000}"/>
    <cellStyle name="Normal 3 2 2 3 3 3 2" xfId="33098" xr:uid="{00000000-0005-0000-0000-00004A810000}"/>
    <cellStyle name="Normal 3 2 2 3 3 3 2 2" xfId="33099" xr:uid="{00000000-0005-0000-0000-00004B810000}"/>
    <cellStyle name="Normal 3 2 2 3 3 3 2 3" xfId="33100" xr:uid="{00000000-0005-0000-0000-00004C810000}"/>
    <cellStyle name="Normal 3 2 2 3 3 3 2 4" xfId="33101" xr:uid="{00000000-0005-0000-0000-00004D810000}"/>
    <cellStyle name="Normal 3 2 2 3 3 3 3" xfId="33102" xr:uid="{00000000-0005-0000-0000-00004E810000}"/>
    <cellStyle name="Normal 3 2 2 3 3 3 3 2" xfId="33103" xr:uid="{00000000-0005-0000-0000-00004F810000}"/>
    <cellStyle name="Normal 3 2 2 3 3 3 3 3" xfId="33104" xr:uid="{00000000-0005-0000-0000-000050810000}"/>
    <cellStyle name="Normal 3 2 2 3 3 3 4" xfId="33105" xr:uid="{00000000-0005-0000-0000-000051810000}"/>
    <cellStyle name="Normal 3 2 2 3 3 3 5" xfId="33106" xr:uid="{00000000-0005-0000-0000-000052810000}"/>
    <cellStyle name="Normal 3 2 2 3 3 4" xfId="33107" xr:uid="{00000000-0005-0000-0000-000053810000}"/>
    <cellStyle name="Normal 3 2 2 3 3 4 2" xfId="33108" xr:uid="{00000000-0005-0000-0000-000054810000}"/>
    <cellStyle name="Normal 3 2 2 3 3 4 3" xfId="33109" xr:uid="{00000000-0005-0000-0000-000055810000}"/>
    <cellStyle name="Normal 3 2 2 3 3 4 4" xfId="33110" xr:uid="{00000000-0005-0000-0000-000056810000}"/>
    <cellStyle name="Normal 3 2 2 3 3 5" xfId="33111" xr:uid="{00000000-0005-0000-0000-000057810000}"/>
    <cellStyle name="Normal 3 2 2 3 3 5 2" xfId="33112" xr:uid="{00000000-0005-0000-0000-000058810000}"/>
    <cellStyle name="Normal 3 2 2 3 3 5 3" xfId="33113" xr:uid="{00000000-0005-0000-0000-000059810000}"/>
    <cellStyle name="Normal 3 2 2 3 3 6" xfId="33114" xr:uid="{00000000-0005-0000-0000-00005A810000}"/>
    <cellStyle name="Normal 3 2 2 3 3 7" xfId="33115" xr:uid="{00000000-0005-0000-0000-00005B810000}"/>
    <cellStyle name="Normal 3 2 2 3 4" xfId="33116" xr:uid="{00000000-0005-0000-0000-00005C810000}"/>
    <cellStyle name="Normal 3 2 2 3 4 2" xfId="33117" xr:uid="{00000000-0005-0000-0000-00005D810000}"/>
    <cellStyle name="Normal 3 2 2 3 4 2 2" xfId="33118" xr:uid="{00000000-0005-0000-0000-00005E810000}"/>
    <cellStyle name="Normal 3 2 2 3 4 2 2 2" xfId="33119" xr:uid="{00000000-0005-0000-0000-00005F810000}"/>
    <cellStyle name="Normal 3 2 2 3 4 2 2 2 2" xfId="33120" xr:uid="{00000000-0005-0000-0000-000060810000}"/>
    <cellStyle name="Normal 3 2 2 3 4 2 2 2 3" xfId="33121" xr:uid="{00000000-0005-0000-0000-000061810000}"/>
    <cellStyle name="Normal 3 2 2 3 4 2 2 2 4" xfId="33122" xr:uid="{00000000-0005-0000-0000-000062810000}"/>
    <cellStyle name="Normal 3 2 2 3 4 2 2 3" xfId="33123" xr:uid="{00000000-0005-0000-0000-000063810000}"/>
    <cellStyle name="Normal 3 2 2 3 4 2 2 3 2" xfId="33124" xr:uid="{00000000-0005-0000-0000-000064810000}"/>
    <cellStyle name="Normal 3 2 2 3 4 2 2 3 3" xfId="33125" xr:uid="{00000000-0005-0000-0000-000065810000}"/>
    <cellStyle name="Normal 3 2 2 3 4 2 2 4" xfId="33126" xr:uid="{00000000-0005-0000-0000-000066810000}"/>
    <cellStyle name="Normal 3 2 2 3 4 2 2 5" xfId="33127" xr:uid="{00000000-0005-0000-0000-000067810000}"/>
    <cellStyle name="Normal 3 2 2 3 4 2 3" xfId="33128" xr:uid="{00000000-0005-0000-0000-000068810000}"/>
    <cellStyle name="Normal 3 2 2 3 4 2 3 2" xfId="33129" xr:uid="{00000000-0005-0000-0000-000069810000}"/>
    <cellStyle name="Normal 3 2 2 3 4 2 3 3" xfId="33130" xr:uid="{00000000-0005-0000-0000-00006A810000}"/>
    <cellStyle name="Normal 3 2 2 3 4 2 3 4" xfId="33131" xr:uid="{00000000-0005-0000-0000-00006B810000}"/>
    <cellStyle name="Normal 3 2 2 3 4 2 4" xfId="33132" xr:uid="{00000000-0005-0000-0000-00006C810000}"/>
    <cellStyle name="Normal 3 2 2 3 4 2 4 2" xfId="33133" xr:uid="{00000000-0005-0000-0000-00006D810000}"/>
    <cellStyle name="Normal 3 2 2 3 4 2 4 3" xfId="33134" xr:uid="{00000000-0005-0000-0000-00006E810000}"/>
    <cellStyle name="Normal 3 2 2 3 4 2 5" xfId="33135" xr:uid="{00000000-0005-0000-0000-00006F810000}"/>
    <cellStyle name="Normal 3 2 2 3 4 2 6" xfId="33136" xr:uid="{00000000-0005-0000-0000-000070810000}"/>
    <cellStyle name="Normal 3 2 2 3 4 3" xfId="33137" xr:uid="{00000000-0005-0000-0000-000071810000}"/>
    <cellStyle name="Normal 3 2 2 3 4 3 2" xfId="33138" xr:uid="{00000000-0005-0000-0000-000072810000}"/>
    <cellStyle name="Normal 3 2 2 3 4 3 2 2" xfId="33139" xr:uid="{00000000-0005-0000-0000-000073810000}"/>
    <cellStyle name="Normal 3 2 2 3 4 3 2 3" xfId="33140" xr:uid="{00000000-0005-0000-0000-000074810000}"/>
    <cellStyle name="Normal 3 2 2 3 4 3 2 4" xfId="33141" xr:uid="{00000000-0005-0000-0000-000075810000}"/>
    <cellStyle name="Normal 3 2 2 3 4 3 3" xfId="33142" xr:uid="{00000000-0005-0000-0000-000076810000}"/>
    <cellStyle name="Normal 3 2 2 3 4 3 3 2" xfId="33143" xr:uid="{00000000-0005-0000-0000-000077810000}"/>
    <cellStyle name="Normal 3 2 2 3 4 3 3 3" xfId="33144" xr:uid="{00000000-0005-0000-0000-000078810000}"/>
    <cellStyle name="Normal 3 2 2 3 4 3 4" xfId="33145" xr:uid="{00000000-0005-0000-0000-000079810000}"/>
    <cellStyle name="Normal 3 2 2 3 4 3 5" xfId="33146" xr:uid="{00000000-0005-0000-0000-00007A810000}"/>
    <cellStyle name="Normal 3 2 2 3 4 4" xfId="33147" xr:uid="{00000000-0005-0000-0000-00007B810000}"/>
    <cellStyle name="Normal 3 2 2 3 4 4 2" xfId="33148" xr:uid="{00000000-0005-0000-0000-00007C810000}"/>
    <cellStyle name="Normal 3 2 2 3 4 4 3" xfId="33149" xr:uid="{00000000-0005-0000-0000-00007D810000}"/>
    <cellStyle name="Normal 3 2 2 3 4 4 4" xfId="33150" xr:uid="{00000000-0005-0000-0000-00007E810000}"/>
    <cellStyle name="Normal 3 2 2 3 4 5" xfId="33151" xr:uid="{00000000-0005-0000-0000-00007F810000}"/>
    <cellStyle name="Normal 3 2 2 3 4 5 2" xfId="33152" xr:uid="{00000000-0005-0000-0000-000080810000}"/>
    <cellStyle name="Normal 3 2 2 3 4 5 3" xfId="33153" xr:uid="{00000000-0005-0000-0000-000081810000}"/>
    <cellStyle name="Normal 3 2 2 3 4 6" xfId="33154" xr:uid="{00000000-0005-0000-0000-000082810000}"/>
    <cellStyle name="Normal 3 2 2 3 4 7" xfId="33155" xr:uid="{00000000-0005-0000-0000-000083810000}"/>
    <cellStyle name="Normal 3 2 2 3 5" xfId="33156" xr:uid="{00000000-0005-0000-0000-000084810000}"/>
    <cellStyle name="Normal 3 2 2 3 5 2" xfId="33157" xr:uid="{00000000-0005-0000-0000-000085810000}"/>
    <cellStyle name="Normal 3 2 2 3 5 2 2" xfId="33158" xr:uid="{00000000-0005-0000-0000-000086810000}"/>
    <cellStyle name="Normal 3 2 2 3 5 2 2 2" xfId="33159" xr:uid="{00000000-0005-0000-0000-000087810000}"/>
    <cellStyle name="Normal 3 2 2 3 5 2 2 3" xfId="33160" xr:uid="{00000000-0005-0000-0000-000088810000}"/>
    <cellStyle name="Normal 3 2 2 3 5 2 2 4" xfId="33161" xr:uid="{00000000-0005-0000-0000-000089810000}"/>
    <cellStyle name="Normal 3 2 2 3 5 2 3" xfId="33162" xr:uid="{00000000-0005-0000-0000-00008A810000}"/>
    <cellStyle name="Normal 3 2 2 3 5 2 3 2" xfId="33163" xr:uid="{00000000-0005-0000-0000-00008B810000}"/>
    <cellStyle name="Normal 3 2 2 3 5 2 3 3" xfId="33164" xr:uid="{00000000-0005-0000-0000-00008C810000}"/>
    <cellStyle name="Normal 3 2 2 3 5 2 4" xfId="33165" xr:uid="{00000000-0005-0000-0000-00008D810000}"/>
    <cellStyle name="Normal 3 2 2 3 5 2 5" xfId="33166" xr:uid="{00000000-0005-0000-0000-00008E810000}"/>
    <cellStyle name="Normal 3 2 2 3 5 3" xfId="33167" xr:uid="{00000000-0005-0000-0000-00008F810000}"/>
    <cellStyle name="Normal 3 2 2 3 5 3 2" xfId="33168" xr:uid="{00000000-0005-0000-0000-000090810000}"/>
    <cellStyle name="Normal 3 2 2 3 5 3 3" xfId="33169" xr:uid="{00000000-0005-0000-0000-000091810000}"/>
    <cellStyle name="Normal 3 2 2 3 5 3 4" xfId="33170" xr:uid="{00000000-0005-0000-0000-000092810000}"/>
    <cellStyle name="Normal 3 2 2 3 5 4" xfId="33171" xr:uid="{00000000-0005-0000-0000-000093810000}"/>
    <cellStyle name="Normal 3 2 2 3 5 4 2" xfId="33172" xr:uid="{00000000-0005-0000-0000-000094810000}"/>
    <cellStyle name="Normal 3 2 2 3 5 4 3" xfId="33173" xr:uid="{00000000-0005-0000-0000-000095810000}"/>
    <cellStyle name="Normal 3 2 2 3 5 5" xfId="33174" xr:uid="{00000000-0005-0000-0000-000096810000}"/>
    <cellStyle name="Normal 3 2 2 3 5 6" xfId="33175" xr:uid="{00000000-0005-0000-0000-000097810000}"/>
    <cellStyle name="Normal 3 2 2 3 6" xfId="33176" xr:uid="{00000000-0005-0000-0000-000098810000}"/>
    <cellStyle name="Normal 3 2 2 3 6 2" xfId="33177" xr:uid="{00000000-0005-0000-0000-000099810000}"/>
    <cellStyle name="Normal 3 2 2 3 6 2 2" xfId="33178" xr:uid="{00000000-0005-0000-0000-00009A810000}"/>
    <cellStyle name="Normal 3 2 2 3 6 2 3" xfId="33179" xr:uid="{00000000-0005-0000-0000-00009B810000}"/>
    <cellStyle name="Normal 3 2 2 3 6 2 4" xfId="33180" xr:uid="{00000000-0005-0000-0000-00009C810000}"/>
    <cellStyle name="Normal 3 2 2 3 6 3" xfId="33181" xr:uid="{00000000-0005-0000-0000-00009D810000}"/>
    <cellStyle name="Normal 3 2 2 3 6 3 2" xfId="33182" xr:uid="{00000000-0005-0000-0000-00009E810000}"/>
    <cellStyle name="Normal 3 2 2 3 6 3 3" xfId="33183" xr:uid="{00000000-0005-0000-0000-00009F810000}"/>
    <cellStyle name="Normal 3 2 2 3 6 4" xfId="33184" xr:uid="{00000000-0005-0000-0000-0000A0810000}"/>
    <cellStyle name="Normal 3 2 2 3 6 5" xfId="33185" xr:uid="{00000000-0005-0000-0000-0000A1810000}"/>
    <cellStyle name="Normal 3 2 2 3 7" xfId="33186" xr:uid="{00000000-0005-0000-0000-0000A2810000}"/>
    <cellStyle name="Normal 3 2 2 3 7 2" xfId="33187" xr:uid="{00000000-0005-0000-0000-0000A3810000}"/>
    <cellStyle name="Normal 3 2 2 3 7 3" xfId="33188" xr:uid="{00000000-0005-0000-0000-0000A4810000}"/>
    <cellStyle name="Normal 3 2 2 3 7 4" xfId="33189" xr:uid="{00000000-0005-0000-0000-0000A5810000}"/>
    <cellStyle name="Normal 3 2 2 3 8" xfId="33190" xr:uid="{00000000-0005-0000-0000-0000A6810000}"/>
    <cellStyle name="Normal 3 2 2 3 8 2" xfId="33191" xr:uid="{00000000-0005-0000-0000-0000A7810000}"/>
    <cellStyle name="Normal 3 2 2 3 8 3" xfId="33192" xr:uid="{00000000-0005-0000-0000-0000A8810000}"/>
    <cellStyle name="Normal 3 2 2 3 9" xfId="33193" xr:uid="{00000000-0005-0000-0000-0000A9810000}"/>
    <cellStyle name="Normal 3 2 2 4" xfId="33194" xr:uid="{00000000-0005-0000-0000-0000AA810000}"/>
    <cellStyle name="Normal 3 2 2 4 2" xfId="33195" xr:uid="{00000000-0005-0000-0000-0000AB810000}"/>
    <cellStyle name="Normal 3 2 2 4 2 2" xfId="33196" xr:uid="{00000000-0005-0000-0000-0000AC810000}"/>
    <cellStyle name="Normal 3 2 2 4 2 2 2" xfId="33197" xr:uid="{00000000-0005-0000-0000-0000AD810000}"/>
    <cellStyle name="Normal 3 2 2 4 2 2 2 2" xfId="33198" xr:uid="{00000000-0005-0000-0000-0000AE810000}"/>
    <cellStyle name="Normal 3 2 2 4 2 2 2 2 2" xfId="33199" xr:uid="{00000000-0005-0000-0000-0000AF810000}"/>
    <cellStyle name="Normal 3 2 2 4 2 2 2 2 3" xfId="33200" xr:uid="{00000000-0005-0000-0000-0000B0810000}"/>
    <cellStyle name="Normal 3 2 2 4 2 2 2 2 4" xfId="33201" xr:uid="{00000000-0005-0000-0000-0000B1810000}"/>
    <cellStyle name="Normal 3 2 2 4 2 2 2 3" xfId="33202" xr:uid="{00000000-0005-0000-0000-0000B2810000}"/>
    <cellStyle name="Normal 3 2 2 4 2 2 2 3 2" xfId="33203" xr:uid="{00000000-0005-0000-0000-0000B3810000}"/>
    <cellStyle name="Normal 3 2 2 4 2 2 2 3 3" xfId="33204" xr:uid="{00000000-0005-0000-0000-0000B4810000}"/>
    <cellStyle name="Normal 3 2 2 4 2 2 2 4" xfId="33205" xr:uid="{00000000-0005-0000-0000-0000B5810000}"/>
    <cellStyle name="Normal 3 2 2 4 2 2 2 5" xfId="33206" xr:uid="{00000000-0005-0000-0000-0000B6810000}"/>
    <cellStyle name="Normal 3 2 2 4 2 2 3" xfId="33207" xr:uid="{00000000-0005-0000-0000-0000B7810000}"/>
    <cellStyle name="Normal 3 2 2 4 2 2 3 2" xfId="33208" xr:uid="{00000000-0005-0000-0000-0000B8810000}"/>
    <cellStyle name="Normal 3 2 2 4 2 2 3 3" xfId="33209" xr:uid="{00000000-0005-0000-0000-0000B9810000}"/>
    <cellStyle name="Normal 3 2 2 4 2 2 3 4" xfId="33210" xr:uid="{00000000-0005-0000-0000-0000BA810000}"/>
    <cellStyle name="Normal 3 2 2 4 2 2 4" xfId="33211" xr:uid="{00000000-0005-0000-0000-0000BB810000}"/>
    <cellStyle name="Normal 3 2 2 4 2 2 4 2" xfId="33212" xr:uid="{00000000-0005-0000-0000-0000BC810000}"/>
    <cellStyle name="Normal 3 2 2 4 2 2 4 3" xfId="33213" xr:uid="{00000000-0005-0000-0000-0000BD810000}"/>
    <cellStyle name="Normal 3 2 2 4 2 2 5" xfId="33214" xr:uid="{00000000-0005-0000-0000-0000BE810000}"/>
    <cellStyle name="Normal 3 2 2 4 2 2 6" xfId="33215" xr:uid="{00000000-0005-0000-0000-0000BF810000}"/>
    <cellStyle name="Normal 3 2 2 4 2 3" xfId="33216" xr:uid="{00000000-0005-0000-0000-0000C0810000}"/>
    <cellStyle name="Normal 3 2 2 4 2 3 2" xfId="33217" xr:uid="{00000000-0005-0000-0000-0000C1810000}"/>
    <cellStyle name="Normal 3 2 2 4 2 3 2 2" xfId="33218" xr:uid="{00000000-0005-0000-0000-0000C2810000}"/>
    <cellStyle name="Normal 3 2 2 4 2 3 2 3" xfId="33219" xr:uid="{00000000-0005-0000-0000-0000C3810000}"/>
    <cellStyle name="Normal 3 2 2 4 2 3 2 4" xfId="33220" xr:uid="{00000000-0005-0000-0000-0000C4810000}"/>
    <cellStyle name="Normal 3 2 2 4 2 3 3" xfId="33221" xr:uid="{00000000-0005-0000-0000-0000C5810000}"/>
    <cellStyle name="Normal 3 2 2 4 2 3 3 2" xfId="33222" xr:uid="{00000000-0005-0000-0000-0000C6810000}"/>
    <cellStyle name="Normal 3 2 2 4 2 3 3 3" xfId="33223" xr:uid="{00000000-0005-0000-0000-0000C7810000}"/>
    <cellStyle name="Normal 3 2 2 4 2 3 4" xfId="33224" xr:uid="{00000000-0005-0000-0000-0000C8810000}"/>
    <cellStyle name="Normal 3 2 2 4 2 3 5" xfId="33225" xr:uid="{00000000-0005-0000-0000-0000C9810000}"/>
    <cellStyle name="Normal 3 2 2 4 2 4" xfId="33226" xr:uid="{00000000-0005-0000-0000-0000CA810000}"/>
    <cellStyle name="Normal 3 2 2 4 2 4 2" xfId="33227" xr:uid="{00000000-0005-0000-0000-0000CB810000}"/>
    <cellStyle name="Normal 3 2 2 4 2 4 3" xfId="33228" xr:uid="{00000000-0005-0000-0000-0000CC810000}"/>
    <cellStyle name="Normal 3 2 2 4 2 4 4" xfId="33229" xr:uid="{00000000-0005-0000-0000-0000CD810000}"/>
    <cellStyle name="Normal 3 2 2 4 2 5" xfId="33230" xr:uid="{00000000-0005-0000-0000-0000CE810000}"/>
    <cellStyle name="Normal 3 2 2 4 2 5 2" xfId="33231" xr:uid="{00000000-0005-0000-0000-0000CF810000}"/>
    <cellStyle name="Normal 3 2 2 4 2 5 3" xfId="33232" xr:uid="{00000000-0005-0000-0000-0000D0810000}"/>
    <cellStyle name="Normal 3 2 2 4 2 6" xfId="33233" xr:uid="{00000000-0005-0000-0000-0000D1810000}"/>
    <cellStyle name="Normal 3 2 2 4 2 7" xfId="33234" xr:uid="{00000000-0005-0000-0000-0000D2810000}"/>
    <cellStyle name="Normal 3 2 2 4 3" xfId="33235" xr:uid="{00000000-0005-0000-0000-0000D3810000}"/>
    <cellStyle name="Normal 3 2 2 4 3 2" xfId="33236" xr:uid="{00000000-0005-0000-0000-0000D4810000}"/>
    <cellStyle name="Normal 3 2 2 4 3 2 2" xfId="33237" xr:uid="{00000000-0005-0000-0000-0000D5810000}"/>
    <cellStyle name="Normal 3 2 2 4 3 2 2 2" xfId="33238" xr:uid="{00000000-0005-0000-0000-0000D6810000}"/>
    <cellStyle name="Normal 3 2 2 4 3 2 2 2 2" xfId="33239" xr:uid="{00000000-0005-0000-0000-0000D7810000}"/>
    <cellStyle name="Normal 3 2 2 4 3 2 2 2 3" xfId="33240" xr:uid="{00000000-0005-0000-0000-0000D8810000}"/>
    <cellStyle name="Normal 3 2 2 4 3 2 2 2 4" xfId="33241" xr:uid="{00000000-0005-0000-0000-0000D9810000}"/>
    <cellStyle name="Normal 3 2 2 4 3 2 2 3" xfId="33242" xr:uid="{00000000-0005-0000-0000-0000DA810000}"/>
    <cellStyle name="Normal 3 2 2 4 3 2 2 3 2" xfId="33243" xr:uid="{00000000-0005-0000-0000-0000DB810000}"/>
    <cellStyle name="Normal 3 2 2 4 3 2 2 3 3" xfId="33244" xr:uid="{00000000-0005-0000-0000-0000DC810000}"/>
    <cellStyle name="Normal 3 2 2 4 3 2 2 4" xfId="33245" xr:uid="{00000000-0005-0000-0000-0000DD810000}"/>
    <cellStyle name="Normal 3 2 2 4 3 2 2 5" xfId="33246" xr:uid="{00000000-0005-0000-0000-0000DE810000}"/>
    <cellStyle name="Normal 3 2 2 4 3 2 3" xfId="33247" xr:uid="{00000000-0005-0000-0000-0000DF810000}"/>
    <cellStyle name="Normal 3 2 2 4 3 2 3 2" xfId="33248" xr:uid="{00000000-0005-0000-0000-0000E0810000}"/>
    <cellStyle name="Normal 3 2 2 4 3 2 3 3" xfId="33249" xr:uid="{00000000-0005-0000-0000-0000E1810000}"/>
    <cellStyle name="Normal 3 2 2 4 3 2 3 4" xfId="33250" xr:uid="{00000000-0005-0000-0000-0000E2810000}"/>
    <cellStyle name="Normal 3 2 2 4 3 2 4" xfId="33251" xr:uid="{00000000-0005-0000-0000-0000E3810000}"/>
    <cellStyle name="Normal 3 2 2 4 3 2 4 2" xfId="33252" xr:uid="{00000000-0005-0000-0000-0000E4810000}"/>
    <cellStyle name="Normal 3 2 2 4 3 2 4 3" xfId="33253" xr:uid="{00000000-0005-0000-0000-0000E5810000}"/>
    <cellStyle name="Normal 3 2 2 4 3 2 5" xfId="33254" xr:uid="{00000000-0005-0000-0000-0000E6810000}"/>
    <cellStyle name="Normal 3 2 2 4 3 2 6" xfId="33255" xr:uid="{00000000-0005-0000-0000-0000E7810000}"/>
    <cellStyle name="Normal 3 2 2 4 3 3" xfId="33256" xr:uid="{00000000-0005-0000-0000-0000E8810000}"/>
    <cellStyle name="Normal 3 2 2 4 3 3 2" xfId="33257" xr:uid="{00000000-0005-0000-0000-0000E9810000}"/>
    <cellStyle name="Normal 3 2 2 4 3 3 2 2" xfId="33258" xr:uid="{00000000-0005-0000-0000-0000EA810000}"/>
    <cellStyle name="Normal 3 2 2 4 3 3 2 3" xfId="33259" xr:uid="{00000000-0005-0000-0000-0000EB810000}"/>
    <cellStyle name="Normal 3 2 2 4 3 3 2 4" xfId="33260" xr:uid="{00000000-0005-0000-0000-0000EC810000}"/>
    <cellStyle name="Normal 3 2 2 4 3 3 3" xfId="33261" xr:uid="{00000000-0005-0000-0000-0000ED810000}"/>
    <cellStyle name="Normal 3 2 2 4 3 3 3 2" xfId="33262" xr:uid="{00000000-0005-0000-0000-0000EE810000}"/>
    <cellStyle name="Normal 3 2 2 4 3 3 3 3" xfId="33263" xr:uid="{00000000-0005-0000-0000-0000EF810000}"/>
    <cellStyle name="Normal 3 2 2 4 3 3 4" xfId="33264" xr:uid="{00000000-0005-0000-0000-0000F0810000}"/>
    <cellStyle name="Normal 3 2 2 4 3 3 5" xfId="33265" xr:uid="{00000000-0005-0000-0000-0000F1810000}"/>
    <cellStyle name="Normal 3 2 2 4 3 4" xfId="33266" xr:uid="{00000000-0005-0000-0000-0000F2810000}"/>
    <cellStyle name="Normal 3 2 2 4 3 4 2" xfId="33267" xr:uid="{00000000-0005-0000-0000-0000F3810000}"/>
    <cellStyle name="Normal 3 2 2 4 3 4 3" xfId="33268" xr:uid="{00000000-0005-0000-0000-0000F4810000}"/>
    <cellStyle name="Normal 3 2 2 4 3 4 4" xfId="33269" xr:uid="{00000000-0005-0000-0000-0000F5810000}"/>
    <cellStyle name="Normal 3 2 2 4 3 5" xfId="33270" xr:uid="{00000000-0005-0000-0000-0000F6810000}"/>
    <cellStyle name="Normal 3 2 2 4 3 5 2" xfId="33271" xr:uid="{00000000-0005-0000-0000-0000F7810000}"/>
    <cellStyle name="Normal 3 2 2 4 3 5 3" xfId="33272" xr:uid="{00000000-0005-0000-0000-0000F8810000}"/>
    <cellStyle name="Normal 3 2 2 4 3 6" xfId="33273" xr:uid="{00000000-0005-0000-0000-0000F9810000}"/>
    <cellStyle name="Normal 3 2 2 4 3 7" xfId="33274" xr:uid="{00000000-0005-0000-0000-0000FA810000}"/>
    <cellStyle name="Normal 3 2 2 4 4" xfId="33275" xr:uid="{00000000-0005-0000-0000-0000FB810000}"/>
    <cellStyle name="Normal 3 2 2 4 4 2" xfId="33276" xr:uid="{00000000-0005-0000-0000-0000FC810000}"/>
    <cellStyle name="Normal 3 2 2 4 4 2 2" xfId="33277" xr:uid="{00000000-0005-0000-0000-0000FD810000}"/>
    <cellStyle name="Normal 3 2 2 4 4 2 2 2" xfId="33278" xr:uid="{00000000-0005-0000-0000-0000FE810000}"/>
    <cellStyle name="Normal 3 2 2 4 4 2 2 3" xfId="33279" xr:uid="{00000000-0005-0000-0000-0000FF810000}"/>
    <cellStyle name="Normal 3 2 2 4 4 2 2 4" xfId="33280" xr:uid="{00000000-0005-0000-0000-000000820000}"/>
    <cellStyle name="Normal 3 2 2 4 4 2 3" xfId="33281" xr:uid="{00000000-0005-0000-0000-000001820000}"/>
    <cellStyle name="Normal 3 2 2 4 4 2 3 2" xfId="33282" xr:uid="{00000000-0005-0000-0000-000002820000}"/>
    <cellStyle name="Normal 3 2 2 4 4 2 3 3" xfId="33283" xr:uid="{00000000-0005-0000-0000-000003820000}"/>
    <cellStyle name="Normal 3 2 2 4 4 2 4" xfId="33284" xr:uid="{00000000-0005-0000-0000-000004820000}"/>
    <cellStyle name="Normal 3 2 2 4 4 2 5" xfId="33285" xr:uid="{00000000-0005-0000-0000-000005820000}"/>
    <cellStyle name="Normal 3 2 2 4 4 3" xfId="33286" xr:uid="{00000000-0005-0000-0000-000006820000}"/>
    <cellStyle name="Normal 3 2 2 4 4 3 2" xfId="33287" xr:uid="{00000000-0005-0000-0000-000007820000}"/>
    <cellStyle name="Normal 3 2 2 4 4 3 3" xfId="33288" xr:uid="{00000000-0005-0000-0000-000008820000}"/>
    <cellStyle name="Normal 3 2 2 4 4 3 4" xfId="33289" xr:uid="{00000000-0005-0000-0000-000009820000}"/>
    <cellStyle name="Normal 3 2 2 4 4 4" xfId="33290" xr:uid="{00000000-0005-0000-0000-00000A820000}"/>
    <cellStyle name="Normal 3 2 2 4 4 4 2" xfId="33291" xr:uid="{00000000-0005-0000-0000-00000B820000}"/>
    <cellStyle name="Normal 3 2 2 4 4 4 3" xfId="33292" xr:uid="{00000000-0005-0000-0000-00000C820000}"/>
    <cellStyle name="Normal 3 2 2 4 4 5" xfId="33293" xr:uid="{00000000-0005-0000-0000-00000D820000}"/>
    <cellStyle name="Normal 3 2 2 4 4 6" xfId="33294" xr:uid="{00000000-0005-0000-0000-00000E820000}"/>
    <cellStyle name="Normal 3 2 2 4 5" xfId="33295" xr:uid="{00000000-0005-0000-0000-00000F820000}"/>
    <cellStyle name="Normal 3 2 2 4 5 2" xfId="33296" xr:uid="{00000000-0005-0000-0000-000010820000}"/>
    <cellStyle name="Normal 3 2 2 4 5 2 2" xfId="33297" xr:uid="{00000000-0005-0000-0000-000011820000}"/>
    <cellStyle name="Normal 3 2 2 4 5 2 3" xfId="33298" xr:uid="{00000000-0005-0000-0000-000012820000}"/>
    <cellStyle name="Normal 3 2 2 4 5 2 4" xfId="33299" xr:uid="{00000000-0005-0000-0000-000013820000}"/>
    <cellStyle name="Normal 3 2 2 4 5 3" xfId="33300" xr:uid="{00000000-0005-0000-0000-000014820000}"/>
    <cellStyle name="Normal 3 2 2 4 5 3 2" xfId="33301" xr:uid="{00000000-0005-0000-0000-000015820000}"/>
    <cellStyle name="Normal 3 2 2 4 5 3 3" xfId="33302" xr:uid="{00000000-0005-0000-0000-000016820000}"/>
    <cellStyle name="Normal 3 2 2 4 5 4" xfId="33303" xr:uid="{00000000-0005-0000-0000-000017820000}"/>
    <cellStyle name="Normal 3 2 2 4 5 5" xfId="33304" xr:uid="{00000000-0005-0000-0000-000018820000}"/>
    <cellStyle name="Normal 3 2 2 4 6" xfId="33305" xr:uid="{00000000-0005-0000-0000-000019820000}"/>
    <cellStyle name="Normal 3 2 2 4 6 2" xfId="33306" xr:uid="{00000000-0005-0000-0000-00001A820000}"/>
    <cellStyle name="Normal 3 2 2 4 6 3" xfId="33307" xr:uid="{00000000-0005-0000-0000-00001B820000}"/>
    <cellStyle name="Normal 3 2 2 4 6 4" xfId="33308" xr:uid="{00000000-0005-0000-0000-00001C820000}"/>
    <cellStyle name="Normal 3 2 2 4 7" xfId="33309" xr:uid="{00000000-0005-0000-0000-00001D820000}"/>
    <cellStyle name="Normal 3 2 2 4 7 2" xfId="33310" xr:uid="{00000000-0005-0000-0000-00001E820000}"/>
    <cellStyle name="Normal 3 2 2 4 7 3" xfId="33311" xr:uid="{00000000-0005-0000-0000-00001F820000}"/>
    <cellStyle name="Normal 3 2 2 4 8" xfId="33312" xr:uid="{00000000-0005-0000-0000-000020820000}"/>
    <cellStyle name="Normal 3 2 2 4 9" xfId="33313" xr:uid="{00000000-0005-0000-0000-000021820000}"/>
    <cellStyle name="Normal 3 2 2 5" xfId="33314" xr:uid="{00000000-0005-0000-0000-000022820000}"/>
    <cellStyle name="Normal 3 2 2 5 2" xfId="33315" xr:uid="{00000000-0005-0000-0000-000023820000}"/>
    <cellStyle name="Normal 3 2 2 5 2 2" xfId="33316" xr:uid="{00000000-0005-0000-0000-000024820000}"/>
    <cellStyle name="Normal 3 2 2 5 2 2 2" xfId="33317" xr:uid="{00000000-0005-0000-0000-000025820000}"/>
    <cellStyle name="Normal 3 2 2 5 2 2 2 2" xfId="33318" xr:uid="{00000000-0005-0000-0000-000026820000}"/>
    <cellStyle name="Normal 3 2 2 5 2 2 2 3" xfId="33319" xr:uid="{00000000-0005-0000-0000-000027820000}"/>
    <cellStyle name="Normal 3 2 2 5 2 2 2 4" xfId="33320" xr:uid="{00000000-0005-0000-0000-000028820000}"/>
    <cellStyle name="Normal 3 2 2 5 2 2 3" xfId="33321" xr:uid="{00000000-0005-0000-0000-000029820000}"/>
    <cellStyle name="Normal 3 2 2 5 2 2 3 2" xfId="33322" xr:uid="{00000000-0005-0000-0000-00002A820000}"/>
    <cellStyle name="Normal 3 2 2 5 2 2 3 3" xfId="33323" xr:uid="{00000000-0005-0000-0000-00002B820000}"/>
    <cellStyle name="Normal 3 2 2 5 2 2 4" xfId="33324" xr:uid="{00000000-0005-0000-0000-00002C820000}"/>
    <cellStyle name="Normal 3 2 2 5 2 2 5" xfId="33325" xr:uid="{00000000-0005-0000-0000-00002D820000}"/>
    <cellStyle name="Normal 3 2 2 5 2 3" xfId="33326" xr:uid="{00000000-0005-0000-0000-00002E820000}"/>
    <cellStyle name="Normal 3 2 2 5 2 3 2" xfId="33327" xr:uid="{00000000-0005-0000-0000-00002F820000}"/>
    <cellStyle name="Normal 3 2 2 5 2 3 3" xfId="33328" xr:uid="{00000000-0005-0000-0000-000030820000}"/>
    <cellStyle name="Normal 3 2 2 5 2 3 4" xfId="33329" xr:uid="{00000000-0005-0000-0000-000031820000}"/>
    <cellStyle name="Normal 3 2 2 5 2 4" xfId="33330" xr:uid="{00000000-0005-0000-0000-000032820000}"/>
    <cellStyle name="Normal 3 2 2 5 2 4 2" xfId="33331" xr:uid="{00000000-0005-0000-0000-000033820000}"/>
    <cellStyle name="Normal 3 2 2 5 2 4 3" xfId="33332" xr:uid="{00000000-0005-0000-0000-000034820000}"/>
    <cellStyle name="Normal 3 2 2 5 2 5" xfId="33333" xr:uid="{00000000-0005-0000-0000-000035820000}"/>
    <cellStyle name="Normal 3 2 2 5 2 6" xfId="33334" xr:uid="{00000000-0005-0000-0000-000036820000}"/>
    <cellStyle name="Normal 3 2 2 5 3" xfId="33335" xr:uid="{00000000-0005-0000-0000-000037820000}"/>
    <cellStyle name="Normal 3 2 2 5 3 2" xfId="33336" xr:uid="{00000000-0005-0000-0000-000038820000}"/>
    <cellStyle name="Normal 3 2 2 5 3 2 2" xfId="33337" xr:uid="{00000000-0005-0000-0000-000039820000}"/>
    <cellStyle name="Normal 3 2 2 5 3 2 3" xfId="33338" xr:uid="{00000000-0005-0000-0000-00003A820000}"/>
    <cellStyle name="Normal 3 2 2 5 3 2 4" xfId="33339" xr:uid="{00000000-0005-0000-0000-00003B820000}"/>
    <cellStyle name="Normal 3 2 2 5 3 3" xfId="33340" xr:uid="{00000000-0005-0000-0000-00003C820000}"/>
    <cellStyle name="Normal 3 2 2 5 3 3 2" xfId="33341" xr:uid="{00000000-0005-0000-0000-00003D820000}"/>
    <cellStyle name="Normal 3 2 2 5 3 3 3" xfId="33342" xr:uid="{00000000-0005-0000-0000-00003E820000}"/>
    <cellStyle name="Normal 3 2 2 5 3 4" xfId="33343" xr:uid="{00000000-0005-0000-0000-00003F820000}"/>
    <cellStyle name="Normal 3 2 2 5 3 5" xfId="33344" xr:uid="{00000000-0005-0000-0000-000040820000}"/>
    <cellStyle name="Normal 3 2 2 5 4" xfId="33345" xr:uid="{00000000-0005-0000-0000-000041820000}"/>
    <cellStyle name="Normal 3 2 2 5 4 2" xfId="33346" xr:uid="{00000000-0005-0000-0000-000042820000}"/>
    <cellStyle name="Normal 3 2 2 5 4 3" xfId="33347" xr:uid="{00000000-0005-0000-0000-000043820000}"/>
    <cellStyle name="Normal 3 2 2 5 4 4" xfId="33348" xr:uid="{00000000-0005-0000-0000-000044820000}"/>
    <cellStyle name="Normal 3 2 2 5 5" xfId="33349" xr:uid="{00000000-0005-0000-0000-000045820000}"/>
    <cellStyle name="Normal 3 2 2 5 5 2" xfId="33350" xr:uid="{00000000-0005-0000-0000-000046820000}"/>
    <cellStyle name="Normal 3 2 2 5 5 3" xfId="33351" xr:uid="{00000000-0005-0000-0000-000047820000}"/>
    <cellStyle name="Normal 3 2 2 5 6" xfId="33352" xr:uid="{00000000-0005-0000-0000-000048820000}"/>
    <cellStyle name="Normal 3 2 2 5 7" xfId="33353" xr:uid="{00000000-0005-0000-0000-000049820000}"/>
    <cellStyle name="Normal 3 2 2 6" xfId="33354" xr:uid="{00000000-0005-0000-0000-00004A820000}"/>
    <cellStyle name="Normal 3 2 2 6 2" xfId="33355" xr:uid="{00000000-0005-0000-0000-00004B820000}"/>
    <cellStyle name="Normal 3 2 2 6 2 2" xfId="33356" xr:uid="{00000000-0005-0000-0000-00004C820000}"/>
    <cellStyle name="Normal 3 2 2 6 2 2 2" xfId="33357" xr:uid="{00000000-0005-0000-0000-00004D820000}"/>
    <cellStyle name="Normal 3 2 2 6 2 2 2 2" xfId="33358" xr:uid="{00000000-0005-0000-0000-00004E820000}"/>
    <cellStyle name="Normal 3 2 2 6 2 2 2 3" xfId="33359" xr:uid="{00000000-0005-0000-0000-00004F820000}"/>
    <cellStyle name="Normal 3 2 2 6 2 2 2 4" xfId="33360" xr:uid="{00000000-0005-0000-0000-000050820000}"/>
    <cellStyle name="Normal 3 2 2 6 2 2 3" xfId="33361" xr:uid="{00000000-0005-0000-0000-000051820000}"/>
    <cellStyle name="Normal 3 2 2 6 2 2 3 2" xfId="33362" xr:uid="{00000000-0005-0000-0000-000052820000}"/>
    <cellStyle name="Normal 3 2 2 6 2 2 3 3" xfId="33363" xr:uid="{00000000-0005-0000-0000-000053820000}"/>
    <cellStyle name="Normal 3 2 2 6 2 2 4" xfId="33364" xr:uid="{00000000-0005-0000-0000-000054820000}"/>
    <cellStyle name="Normal 3 2 2 6 2 2 5" xfId="33365" xr:uid="{00000000-0005-0000-0000-000055820000}"/>
    <cellStyle name="Normal 3 2 2 6 2 3" xfId="33366" xr:uid="{00000000-0005-0000-0000-000056820000}"/>
    <cellStyle name="Normal 3 2 2 6 2 3 2" xfId="33367" xr:uid="{00000000-0005-0000-0000-000057820000}"/>
    <cellStyle name="Normal 3 2 2 6 2 3 3" xfId="33368" xr:uid="{00000000-0005-0000-0000-000058820000}"/>
    <cellStyle name="Normal 3 2 2 6 2 3 4" xfId="33369" xr:uid="{00000000-0005-0000-0000-000059820000}"/>
    <cellStyle name="Normal 3 2 2 6 2 4" xfId="33370" xr:uid="{00000000-0005-0000-0000-00005A820000}"/>
    <cellStyle name="Normal 3 2 2 6 2 4 2" xfId="33371" xr:uid="{00000000-0005-0000-0000-00005B820000}"/>
    <cellStyle name="Normal 3 2 2 6 2 4 3" xfId="33372" xr:uid="{00000000-0005-0000-0000-00005C820000}"/>
    <cellStyle name="Normal 3 2 2 6 2 5" xfId="33373" xr:uid="{00000000-0005-0000-0000-00005D820000}"/>
    <cellStyle name="Normal 3 2 2 6 2 6" xfId="33374" xr:uid="{00000000-0005-0000-0000-00005E820000}"/>
    <cellStyle name="Normal 3 2 2 6 3" xfId="33375" xr:uid="{00000000-0005-0000-0000-00005F820000}"/>
    <cellStyle name="Normal 3 2 2 6 3 2" xfId="33376" xr:uid="{00000000-0005-0000-0000-000060820000}"/>
    <cellStyle name="Normal 3 2 2 6 3 2 2" xfId="33377" xr:uid="{00000000-0005-0000-0000-000061820000}"/>
    <cellStyle name="Normal 3 2 2 6 3 2 3" xfId="33378" xr:uid="{00000000-0005-0000-0000-000062820000}"/>
    <cellStyle name="Normal 3 2 2 6 3 2 4" xfId="33379" xr:uid="{00000000-0005-0000-0000-000063820000}"/>
    <cellStyle name="Normal 3 2 2 6 3 3" xfId="33380" xr:uid="{00000000-0005-0000-0000-000064820000}"/>
    <cellStyle name="Normal 3 2 2 6 3 3 2" xfId="33381" xr:uid="{00000000-0005-0000-0000-000065820000}"/>
    <cellStyle name="Normal 3 2 2 6 3 3 3" xfId="33382" xr:uid="{00000000-0005-0000-0000-000066820000}"/>
    <cellStyle name="Normal 3 2 2 6 3 4" xfId="33383" xr:uid="{00000000-0005-0000-0000-000067820000}"/>
    <cellStyle name="Normal 3 2 2 6 3 5" xfId="33384" xr:uid="{00000000-0005-0000-0000-000068820000}"/>
    <cellStyle name="Normal 3 2 2 6 4" xfId="33385" xr:uid="{00000000-0005-0000-0000-000069820000}"/>
    <cellStyle name="Normal 3 2 2 6 4 2" xfId="33386" xr:uid="{00000000-0005-0000-0000-00006A820000}"/>
    <cellStyle name="Normal 3 2 2 6 4 3" xfId="33387" xr:uid="{00000000-0005-0000-0000-00006B820000}"/>
    <cellStyle name="Normal 3 2 2 6 4 4" xfId="33388" xr:uid="{00000000-0005-0000-0000-00006C820000}"/>
    <cellStyle name="Normal 3 2 2 6 5" xfId="33389" xr:uid="{00000000-0005-0000-0000-00006D820000}"/>
    <cellStyle name="Normal 3 2 2 6 5 2" xfId="33390" xr:uid="{00000000-0005-0000-0000-00006E820000}"/>
    <cellStyle name="Normal 3 2 2 6 5 3" xfId="33391" xr:uid="{00000000-0005-0000-0000-00006F820000}"/>
    <cellStyle name="Normal 3 2 2 6 6" xfId="33392" xr:uid="{00000000-0005-0000-0000-000070820000}"/>
    <cellStyle name="Normal 3 2 2 6 7" xfId="33393" xr:uid="{00000000-0005-0000-0000-000071820000}"/>
    <cellStyle name="Normal 3 2 2 7" xfId="33394" xr:uid="{00000000-0005-0000-0000-000072820000}"/>
    <cellStyle name="Normal 3 2 2 7 2" xfId="33395" xr:uid="{00000000-0005-0000-0000-000073820000}"/>
    <cellStyle name="Normal 3 2 2 7 2 2" xfId="33396" xr:uid="{00000000-0005-0000-0000-000074820000}"/>
    <cellStyle name="Normal 3 2 2 7 2 2 2" xfId="33397" xr:uid="{00000000-0005-0000-0000-000075820000}"/>
    <cellStyle name="Normal 3 2 2 7 2 2 3" xfId="33398" xr:uid="{00000000-0005-0000-0000-000076820000}"/>
    <cellStyle name="Normal 3 2 2 7 2 2 4" xfId="33399" xr:uid="{00000000-0005-0000-0000-000077820000}"/>
    <cellStyle name="Normal 3 2 2 7 2 3" xfId="33400" xr:uid="{00000000-0005-0000-0000-000078820000}"/>
    <cellStyle name="Normal 3 2 2 7 2 3 2" xfId="33401" xr:uid="{00000000-0005-0000-0000-000079820000}"/>
    <cellStyle name="Normal 3 2 2 7 2 3 3" xfId="33402" xr:uid="{00000000-0005-0000-0000-00007A820000}"/>
    <cellStyle name="Normal 3 2 2 7 2 4" xfId="33403" xr:uid="{00000000-0005-0000-0000-00007B820000}"/>
    <cellStyle name="Normal 3 2 2 7 2 5" xfId="33404" xr:uid="{00000000-0005-0000-0000-00007C820000}"/>
    <cellStyle name="Normal 3 2 2 7 3" xfId="33405" xr:uid="{00000000-0005-0000-0000-00007D820000}"/>
    <cellStyle name="Normal 3 2 2 7 3 2" xfId="33406" xr:uid="{00000000-0005-0000-0000-00007E820000}"/>
    <cellStyle name="Normal 3 2 2 7 3 3" xfId="33407" xr:uid="{00000000-0005-0000-0000-00007F820000}"/>
    <cellStyle name="Normal 3 2 2 7 3 4" xfId="33408" xr:uid="{00000000-0005-0000-0000-000080820000}"/>
    <cellStyle name="Normal 3 2 2 7 4" xfId="33409" xr:uid="{00000000-0005-0000-0000-000081820000}"/>
    <cellStyle name="Normal 3 2 2 7 4 2" xfId="33410" xr:uid="{00000000-0005-0000-0000-000082820000}"/>
    <cellStyle name="Normal 3 2 2 7 4 3" xfId="33411" xr:uid="{00000000-0005-0000-0000-000083820000}"/>
    <cellStyle name="Normal 3 2 2 7 5" xfId="33412" xr:uid="{00000000-0005-0000-0000-000084820000}"/>
    <cellStyle name="Normal 3 2 2 7 6" xfId="33413" xr:uid="{00000000-0005-0000-0000-000085820000}"/>
    <cellStyle name="Normal 3 2 2 8" xfId="33414" xr:uid="{00000000-0005-0000-0000-000086820000}"/>
    <cellStyle name="Normal 3 2 2 8 2" xfId="33415" xr:uid="{00000000-0005-0000-0000-000087820000}"/>
    <cellStyle name="Normal 3 2 2 8 2 2" xfId="33416" xr:uid="{00000000-0005-0000-0000-000088820000}"/>
    <cellStyle name="Normal 3 2 2 8 2 3" xfId="33417" xr:uid="{00000000-0005-0000-0000-000089820000}"/>
    <cellStyle name="Normal 3 2 2 8 2 4" xfId="33418" xr:uid="{00000000-0005-0000-0000-00008A820000}"/>
    <cellStyle name="Normal 3 2 2 8 3" xfId="33419" xr:uid="{00000000-0005-0000-0000-00008B820000}"/>
    <cellStyle name="Normal 3 2 2 8 3 2" xfId="33420" xr:uid="{00000000-0005-0000-0000-00008C820000}"/>
    <cellStyle name="Normal 3 2 2 8 3 3" xfId="33421" xr:uid="{00000000-0005-0000-0000-00008D820000}"/>
    <cellStyle name="Normal 3 2 2 8 4" xfId="33422" xr:uid="{00000000-0005-0000-0000-00008E820000}"/>
    <cellStyle name="Normal 3 2 2 8 5" xfId="33423" xr:uid="{00000000-0005-0000-0000-00008F820000}"/>
    <cellStyle name="Normal 3 2 2 9" xfId="33424" xr:uid="{00000000-0005-0000-0000-000090820000}"/>
    <cellStyle name="Normal 3 2 2 9 2" xfId="33425" xr:uid="{00000000-0005-0000-0000-000091820000}"/>
    <cellStyle name="Normal 3 2 2_AFS template" xfId="33426" xr:uid="{00000000-0005-0000-0000-000092820000}"/>
    <cellStyle name="Normal 3 2 3" xfId="33427" xr:uid="{00000000-0005-0000-0000-000093820000}"/>
    <cellStyle name="Normal 3 2 3 2" xfId="33428" xr:uid="{00000000-0005-0000-0000-000094820000}"/>
    <cellStyle name="Normal 3 2 3 2 10" xfId="33429" xr:uid="{00000000-0005-0000-0000-000095820000}"/>
    <cellStyle name="Normal 3 2 3 2 2" xfId="33430" xr:uid="{00000000-0005-0000-0000-000096820000}"/>
    <cellStyle name="Normal 3 2 3 2 2 2" xfId="33431" xr:uid="{00000000-0005-0000-0000-000097820000}"/>
    <cellStyle name="Normal 3 2 3 2 2 2 2" xfId="33432" xr:uid="{00000000-0005-0000-0000-000098820000}"/>
    <cellStyle name="Normal 3 2 3 2 2 2 2 2" xfId="33433" xr:uid="{00000000-0005-0000-0000-000099820000}"/>
    <cellStyle name="Normal 3 2 3 2 2 2 2 2 2" xfId="33434" xr:uid="{00000000-0005-0000-0000-00009A820000}"/>
    <cellStyle name="Normal 3 2 3 2 2 2 2 2 2 2" xfId="33435" xr:uid="{00000000-0005-0000-0000-00009B820000}"/>
    <cellStyle name="Normal 3 2 3 2 2 2 2 2 2 3" xfId="33436" xr:uid="{00000000-0005-0000-0000-00009C820000}"/>
    <cellStyle name="Normal 3 2 3 2 2 2 2 2 2 4" xfId="33437" xr:uid="{00000000-0005-0000-0000-00009D820000}"/>
    <cellStyle name="Normal 3 2 3 2 2 2 2 2 3" xfId="33438" xr:uid="{00000000-0005-0000-0000-00009E820000}"/>
    <cellStyle name="Normal 3 2 3 2 2 2 2 2 3 2" xfId="33439" xr:uid="{00000000-0005-0000-0000-00009F820000}"/>
    <cellStyle name="Normal 3 2 3 2 2 2 2 2 3 3" xfId="33440" xr:uid="{00000000-0005-0000-0000-0000A0820000}"/>
    <cellStyle name="Normal 3 2 3 2 2 2 2 2 4" xfId="33441" xr:uid="{00000000-0005-0000-0000-0000A1820000}"/>
    <cellStyle name="Normal 3 2 3 2 2 2 2 2 5" xfId="33442" xr:uid="{00000000-0005-0000-0000-0000A2820000}"/>
    <cellStyle name="Normal 3 2 3 2 2 2 2 3" xfId="33443" xr:uid="{00000000-0005-0000-0000-0000A3820000}"/>
    <cellStyle name="Normal 3 2 3 2 2 2 2 3 2" xfId="33444" xr:uid="{00000000-0005-0000-0000-0000A4820000}"/>
    <cellStyle name="Normal 3 2 3 2 2 2 2 3 3" xfId="33445" xr:uid="{00000000-0005-0000-0000-0000A5820000}"/>
    <cellStyle name="Normal 3 2 3 2 2 2 2 3 4" xfId="33446" xr:uid="{00000000-0005-0000-0000-0000A6820000}"/>
    <cellStyle name="Normal 3 2 3 2 2 2 2 4" xfId="33447" xr:uid="{00000000-0005-0000-0000-0000A7820000}"/>
    <cellStyle name="Normal 3 2 3 2 2 2 2 4 2" xfId="33448" xr:uid="{00000000-0005-0000-0000-0000A8820000}"/>
    <cellStyle name="Normal 3 2 3 2 2 2 2 4 3" xfId="33449" xr:uid="{00000000-0005-0000-0000-0000A9820000}"/>
    <cellStyle name="Normal 3 2 3 2 2 2 2 5" xfId="33450" xr:uid="{00000000-0005-0000-0000-0000AA820000}"/>
    <cellStyle name="Normal 3 2 3 2 2 2 2 6" xfId="33451" xr:uid="{00000000-0005-0000-0000-0000AB820000}"/>
    <cellStyle name="Normal 3 2 3 2 2 2 3" xfId="33452" xr:uid="{00000000-0005-0000-0000-0000AC820000}"/>
    <cellStyle name="Normal 3 2 3 2 2 2 3 2" xfId="33453" xr:uid="{00000000-0005-0000-0000-0000AD820000}"/>
    <cellStyle name="Normal 3 2 3 2 2 2 3 2 2" xfId="33454" xr:uid="{00000000-0005-0000-0000-0000AE820000}"/>
    <cellStyle name="Normal 3 2 3 2 2 2 3 2 3" xfId="33455" xr:uid="{00000000-0005-0000-0000-0000AF820000}"/>
    <cellStyle name="Normal 3 2 3 2 2 2 3 2 4" xfId="33456" xr:uid="{00000000-0005-0000-0000-0000B0820000}"/>
    <cellStyle name="Normal 3 2 3 2 2 2 3 3" xfId="33457" xr:uid="{00000000-0005-0000-0000-0000B1820000}"/>
    <cellStyle name="Normal 3 2 3 2 2 2 3 3 2" xfId="33458" xr:uid="{00000000-0005-0000-0000-0000B2820000}"/>
    <cellStyle name="Normal 3 2 3 2 2 2 3 3 3" xfId="33459" xr:uid="{00000000-0005-0000-0000-0000B3820000}"/>
    <cellStyle name="Normal 3 2 3 2 2 2 3 4" xfId="33460" xr:uid="{00000000-0005-0000-0000-0000B4820000}"/>
    <cellStyle name="Normal 3 2 3 2 2 2 3 5" xfId="33461" xr:uid="{00000000-0005-0000-0000-0000B5820000}"/>
    <cellStyle name="Normal 3 2 3 2 2 2 4" xfId="33462" xr:uid="{00000000-0005-0000-0000-0000B6820000}"/>
    <cellStyle name="Normal 3 2 3 2 2 2 4 2" xfId="33463" xr:uid="{00000000-0005-0000-0000-0000B7820000}"/>
    <cellStyle name="Normal 3 2 3 2 2 2 4 3" xfId="33464" xr:uid="{00000000-0005-0000-0000-0000B8820000}"/>
    <cellStyle name="Normal 3 2 3 2 2 2 4 4" xfId="33465" xr:uid="{00000000-0005-0000-0000-0000B9820000}"/>
    <cellStyle name="Normal 3 2 3 2 2 2 5" xfId="33466" xr:uid="{00000000-0005-0000-0000-0000BA820000}"/>
    <cellStyle name="Normal 3 2 3 2 2 2 5 2" xfId="33467" xr:uid="{00000000-0005-0000-0000-0000BB820000}"/>
    <cellStyle name="Normal 3 2 3 2 2 2 5 3" xfId="33468" xr:uid="{00000000-0005-0000-0000-0000BC820000}"/>
    <cellStyle name="Normal 3 2 3 2 2 2 6" xfId="33469" xr:uid="{00000000-0005-0000-0000-0000BD820000}"/>
    <cellStyle name="Normal 3 2 3 2 2 2 7" xfId="33470" xr:uid="{00000000-0005-0000-0000-0000BE820000}"/>
    <cellStyle name="Normal 3 2 3 2 2 3" xfId="33471" xr:uid="{00000000-0005-0000-0000-0000BF820000}"/>
    <cellStyle name="Normal 3 2 3 2 2 3 2" xfId="33472" xr:uid="{00000000-0005-0000-0000-0000C0820000}"/>
    <cellStyle name="Normal 3 2 3 2 2 3 2 2" xfId="33473" xr:uid="{00000000-0005-0000-0000-0000C1820000}"/>
    <cellStyle name="Normal 3 2 3 2 2 3 2 2 2" xfId="33474" xr:uid="{00000000-0005-0000-0000-0000C2820000}"/>
    <cellStyle name="Normal 3 2 3 2 2 3 2 2 2 2" xfId="33475" xr:uid="{00000000-0005-0000-0000-0000C3820000}"/>
    <cellStyle name="Normal 3 2 3 2 2 3 2 2 2 3" xfId="33476" xr:uid="{00000000-0005-0000-0000-0000C4820000}"/>
    <cellStyle name="Normal 3 2 3 2 2 3 2 2 2 4" xfId="33477" xr:uid="{00000000-0005-0000-0000-0000C5820000}"/>
    <cellStyle name="Normal 3 2 3 2 2 3 2 2 3" xfId="33478" xr:uid="{00000000-0005-0000-0000-0000C6820000}"/>
    <cellStyle name="Normal 3 2 3 2 2 3 2 2 3 2" xfId="33479" xr:uid="{00000000-0005-0000-0000-0000C7820000}"/>
    <cellStyle name="Normal 3 2 3 2 2 3 2 2 3 3" xfId="33480" xr:uid="{00000000-0005-0000-0000-0000C8820000}"/>
    <cellStyle name="Normal 3 2 3 2 2 3 2 2 4" xfId="33481" xr:uid="{00000000-0005-0000-0000-0000C9820000}"/>
    <cellStyle name="Normal 3 2 3 2 2 3 2 2 5" xfId="33482" xr:uid="{00000000-0005-0000-0000-0000CA820000}"/>
    <cellStyle name="Normal 3 2 3 2 2 3 2 3" xfId="33483" xr:uid="{00000000-0005-0000-0000-0000CB820000}"/>
    <cellStyle name="Normal 3 2 3 2 2 3 2 3 2" xfId="33484" xr:uid="{00000000-0005-0000-0000-0000CC820000}"/>
    <cellStyle name="Normal 3 2 3 2 2 3 2 3 3" xfId="33485" xr:uid="{00000000-0005-0000-0000-0000CD820000}"/>
    <cellStyle name="Normal 3 2 3 2 2 3 2 3 4" xfId="33486" xr:uid="{00000000-0005-0000-0000-0000CE820000}"/>
    <cellStyle name="Normal 3 2 3 2 2 3 2 4" xfId="33487" xr:uid="{00000000-0005-0000-0000-0000CF820000}"/>
    <cellStyle name="Normal 3 2 3 2 2 3 2 4 2" xfId="33488" xr:uid="{00000000-0005-0000-0000-0000D0820000}"/>
    <cellStyle name="Normal 3 2 3 2 2 3 2 4 3" xfId="33489" xr:uid="{00000000-0005-0000-0000-0000D1820000}"/>
    <cellStyle name="Normal 3 2 3 2 2 3 2 5" xfId="33490" xr:uid="{00000000-0005-0000-0000-0000D2820000}"/>
    <cellStyle name="Normal 3 2 3 2 2 3 2 6" xfId="33491" xr:uid="{00000000-0005-0000-0000-0000D3820000}"/>
    <cellStyle name="Normal 3 2 3 2 2 3 3" xfId="33492" xr:uid="{00000000-0005-0000-0000-0000D4820000}"/>
    <cellStyle name="Normal 3 2 3 2 2 3 3 2" xfId="33493" xr:uid="{00000000-0005-0000-0000-0000D5820000}"/>
    <cellStyle name="Normal 3 2 3 2 2 3 3 2 2" xfId="33494" xr:uid="{00000000-0005-0000-0000-0000D6820000}"/>
    <cellStyle name="Normal 3 2 3 2 2 3 3 2 3" xfId="33495" xr:uid="{00000000-0005-0000-0000-0000D7820000}"/>
    <cellStyle name="Normal 3 2 3 2 2 3 3 2 4" xfId="33496" xr:uid="{00000000-0005-0000-0000-0000D8820000}"/>
    <cellStyle name="Normal 3 2 3 2 2 3 3 3" xfId="33497" xr:uid="{00000000-0005-0000-0000-0000D9820000}"/>
    <cellStyle name="Normal 3 2 3 2 2 3 3 3 2" xfId="33498" xr:uid="{00000000-0005-0000-0000-0000DA820000}"/>
    <cellStyle name="Normal 3 2 3 2 2 3 3 3 3" xfId="33499" xr:uid="{00000000-0005-0000-0000-0000DB820000}"/>
    <cellStyle name="Normal 3 2 3 2 2 3 3 4" xfId="33500" xr:uid="{00000000-0005-0000-0000-0000DC820000}"/>
    <cellStyle name="Normal 3 2 3 2 2 3 3 5" xfId="33501" xr:uid="{00000000-0005-0000-0000-0000DD820000}"/>
    <cellStyle name="Normal 3 2 3 2 2 3 4" xfId="33502" xr:uid="{00000000-0005-0000-0000-0000DE820000}"/>
    <cellStyle name="Normal 3 2 3 2 2 3 4 2" xfId="33503" xr:uid="{00000000-0005-0000-0000-0000DF820000}"/>
    <cellStyle name="Normal 3 2 3 2 2 3 4 3" xfId="33504" xr:uid="{00000000-0005-0000-0000-0000E0820000}"/>
    <cellStyle name="Normal 3 2 3 2 2 3 4 4" xfId="33505" xr:uid="{00000000-0005-0000-0000-0000E1820000}"/>
    <cellStyle name="Normal 3 2 3 2 2 3 5" xfId="33506" xr:uid="{00000000-0005-0000-0000-0000E2820000}"/>
    <cellStyle name="Normal 3 2 3 2 2 3 5 2" xfId="33507" xr:uid="{00000000-0005-0000-0000-0000E3820000}"/>
    <cellStyle name="Normal 3 2 3 2 2 3 5 3" xfId="33508" xr:uid="{00000000-0005-0000-0000-0000E4820000}"/>
    <cellStyle name="Normal 3 2 3 2 2 3 6" xfId="33509" xr:uid="{00000000-0005-0000-0000-0000E5820000}"/>
    <cellStyle name="Normal 3 2 3 2 2 3 7" xfId="33510" xr:uid="{00000000-0005-0000-0000-0000E6820000}"/>
    <cellStyle name="Normal 3 2 3 2 2 4" xfId="33511" xr:uid="{00000000-0005-0000-0000-0000E7820000}"/>
    <cellStyle name="Normal 3 2 3 2 2 4 2" xfId="33512" xr:uid="{00000000-0005-0000-0000-0000E8820000}"/>
    <cellStyle name="Normal 3 2 3 2 2 4 2 2" xfId="33513" xr:uid="{00000000-0005-0000-0000-0000E9820000}"/>
    <cellStyle name="Normal 3 2 3 2 2 4 2 2 2" xfId="33514" xr:uid="{00000000-0005-0000-0000-0000EA820000}"/>
    <cellStyle name="Normal 3 2 3 2 2 4 2 2 3" xfId="33515" xr:uid="{00000000-0005-0000-0000-0000EB820000}"/>
    <cellStyle name="Normal 3 2 3 2 2 4 2 2 4" xfId="33516" xr:uid="{00000000-0005-0000-0000-0000EC820000}"/>
    <cellStyle name="Normal 3 2 3 2 2 4 2 3" xfId="33517" xr:uid="{00000000-0005-0000-0000-0000ED820000}"/>
    <cellStyle name="Normal 3 2 3 2 2 4 2 3 2" xfId="33518" xr:uid="{00000000-0005-0000-0000-0000EE820000}"/>
    <cellStyle name="Normal 3 2 3 2 2 4 2 3 3" xfId="33519" xr:uid="{00000000-0005-0000-0000-0000EF820000}"/>
    <cellStyle name="Normal 3 2 3 2 2 4 2 4" xfId="33520" xr:uid="{00000000-0005-0000-0000-0000F0820000}"/>
    <cellStyle name="Normal 3 2 3 2 2 4 2 5" xfId="33521" xr:uid="{00000000-0005-0000-0000-0000F1820000}"/>
    <cellStyle name="Normal 3 2 3 2 2 4 3" xfId="33522" xr:uid="{00000000-0005-0000-0000-0000F2820000}"/>
    <cellStyle name="Normal 3 2 3 2 2 4 3 2" xfId="33523" xr:uid="{00000000-0005-0000-0000-0000F3820000}"/>
    <cellStyle name="Normal 3 2 3 2 2 4 3 3" xfId="33524" xr:uid="{00000000-0005-0000-0000-0000F4820000}"/>
    <cellStyle name="Normal 3 2 3 2 2 4 3 4" xfId="33525" xr:uid="{00000000-0005-0000-0000-0000F5820000}"/>
    <cellStyle name="Normal 3 2 3 2 2 4 4" xfId="33526" xr:uid="{00000000-0005-0000-0000-0000F6820000}"/>
    <cellStyle name="Normal 3 2 3 2 2 4 4 2" xfId="33527" xr:uid="{00000000-0005-0000-0000-0000F7820000}"/>
    <cellStyle name="Normal 3 2 3 2 2 4 4 3" xfId="33528" xr:uid="{00000000-0005-0000-0000-0000F8820000}"/>
    <cellStyle name="Normal 3 2 3 2 2 4 5" xfId="33529" xr:uid="{00000000-0005-0000-0000-0000F9820000}"/>
    <cellStyle name="Normal 3 2 3 2 2 4 6" xfId="33530" xr:uid="{00000000-0005-0000-0000-0000FA820000}"/>
    <cellStyle name="Normal 3 2 3 2 2 5" xfId="33531" xr:uid="{00000000-0005-0000-0000-0000FB820000}"/>
    <cellStyle name="Normal 3 2 3 2 2 5 2" xfId="33532" xr:uid="{00000000-0005-0000-0000-0000FC820000}"/>
    <cellStyle name="Normal 3 2 3 2 2 5 2 2" xfId="33533" xr:uid="{00000000-0005-0000-0000-0000FD820000}"/>
    <cellStyle name="Normal 3 2 3 2 2 5 2 3" xfId="33534" xr:uid="{00000000-0005-0000-0000-0000FE820000}"/>
    <cellStyle name="Normal 3 2 3 2 2 5 2 4" xfId="33535" xr:uid="{00000000-0005-0000-0000-0000FF820000}"/>
    <cellStyle name="Normal 3 2 3 2 2 5 3" xfId="33536" xr:uid="{00000000-0005-0000-0000-000000830000}"/>
    <cellStyle name="Normal 3 2 3 2 2 5 3 2" xfId="33537" xr:uid="{00000000-0005-0000-0000-000001830000}"/>
    <cellStyle name="Normal 3 2 3 2 2 5 3 3" xfId="33538" xr:uid="{00000000-0005-0000-0000-000002830000}"/>
    <cellStyle name="Normal 3 2 3 2 2 5 4" xfId="33539" xr:uid="{00000000-0005-0000-0000-000003830000}"/>
    <cellStyle name="Normal 3 2 3 2 2 5 5" xfId="33540" xr:uid="{00000000-0005-0000-0000-000004830000}"/>
    <cellStyle name="Normal 3 2 3 2 2 6" xfId="33541" xr:uid="{00000000-0005-0000-0000-000005830000}"/>
    <cellStyle name="Normal 3 2 3 2 2 6 2" xfId="33542" xr:uid="{00000000-0005-0000-0000-000006830000}"/>
    <cellStyle name="Normal 3 2 3 2 2 6 3" xfId="33543" xr:uid="{00000000-0005-0000-0000-000007830000}"/>
    <cellStyle name="Normal 3 2 3 2 2 6 4" xfId="33544" xr:uid="{00000000-0005-0000-0000-000008830000}"/>
    <cellStyle name="Normal 3 2 3 2 2 7" xfId="33545" xr:uid="{00000000-0005-0000-0000-000009830000}"/>
    <cellStyle name="Normal 3 2 3 2 2 7 2" xfId="33546" xr:uid="{00000000-0005-0000-0000-00000A830000}"/>
    <cellStyle name="Normal 3 2 3 2 2 7 3" xfId="33547" xr:uid="{00000000-0005-0000-0000-00000B830000}"/>
    <cellStyle name="Normal 3 2 3 2 2 8" xfId="33548" xr:uid="{00000000-0005-0000-0000-00000C830000}"/>
    <cellStyle name="Normal 3 2 3 2 2 9" xfId="33549" xr:uid="{00000000-0005-0000-0000-00000D830000}"/>
    <cellStyle name="Normal 3 2 3 2 3" xfId="33550" xr:uid="{00000000-0005-0000-0000-00000E830000}"/>
    <cellStyle name="Normal 3 2 3 2 3 2" xfId="33551" xr:uid="{00000000-0005-0000-0000-00000F830000}"/>
    <cellStyle name="Normal 3 2 3 2 3 2 2" xfId="33552" xr:uid="{00000000-0005-0000-0000-000010830000}"/>
    <cellStyle name="Normal 3 2 3 2 3 2 2 2" xfId="33553" xr:uid="{00000000-0005-0000-0000-000011830000}"/>
    <cellStyle name="Normal 3 2 3 2 3 2 2 2 2" xfId="33554" xr:uid="{00000000-0005-0000-0000-000012830000}"/>
    <cellStyle name="Normal 3 2 3 2 3 2 2 2 3" xfId="33555" xr:uid="{00000000-0005-0000-0000-000013830000}"/>
    <cellStyle name="Normal 3 2 3 2 3 2 2 2 4" xfId="33556" xr:uid="{00000000-0005-0000-0000-000014830000}"/>
    <cellStyle name="Normal 3 2 3 2 3 2 2 3" xfId="33557" xr:uid="{00000000-0005-0000-0000-000015830000}"/>
    <cellStyle name="Normal 3 2 3 2 3 2 2 3 2" xfId="33558" xr:uid="{00000000-0005-0000-0000-000016830000}"/>
    <cellStyle name="Normal 3 2 3 2 3 2 2 3 3" xfId="33559" xr:uid="{00000000-0005-0000-0000-000017830000}"/>
    <cellStyle name="Normal 3 2 3 2 3 2 2 4" xfId="33560" xr:uid="{00000000-0005-0000-0000-000018830000}"/>
    <cellStyle name="Normal 3 2 3 2 3 2 2 5" xfId="33561" xr:uid="{00000000-0005-0000-0000-000019830000}"/>
    <cellStyle name="Normal 3 2 3 2 3 2 3" xfId="33562" xr:uid="{00000000-0005-0000-0000-00001A830000}"/>
    <cellStyle name="Normal 3 2 3 2 3 2 3 2" xfId="33563" xr:uid="{00000000-0005-0000-0000-00001B830000}"/>
    <cellStyle name="Normal 3 2 3 2 3 2 3 3" xfId="33564" xr:uid="{00000000-0005-0000-0000-00001C830000}"/>
    <cellStyle name="Normal 3 2 3 2 3 2 3 4" xfId="33565" xr:uid="{00000000-0005-0000-0000-00001D830000}"/>
    <cellStyle name="Normal 3 2 3 2 3 2 4" xfId="33566" xr:uid="{00000000-0005-0000-0000-00001E830000}"/>
    <cellStyle name="Normal 3 2 3 2 3 2 4 2" xfId="33567" xr:uid="{00000000-0005-0000-0000-00001F830000}"/>
    <cellStyle name="Normal 3 2 3 2 3 2 4 3" xfId="33568" xr:uid="{00000000-0005-0000-0000-000020830000}"/>
    <cellStyle name="Normal 3 2 3 2 3 2 5" xfId="33569" xr:uid="{00000000-0005-0000-0000-000021830000}"/>
    <cellStyle name="Normal 3 2 3 2 3 2 6" xfId="33570" xr:uid="{00000000-0005-0000-0000-000022830000}"/>
    <cellStyle name="Normal 3 2 3 2 3 3" xfId="33571" xr:uid="{00000000-0005-0000-0000-000023830000}"/>
    <cellStyle name="Normal 3 2 3 2 3 3 2" xfId="33572" xr:uid="{00000000-0005-0000-0000-000024830000}"/>
    <cellStyle name="Normal 3 2 3 2 3 3 2 2" xfId="33573" xr:uid="{00000000-0005-0000-0000-000025830000}"/>
    <cellStyle name="Normal 3 2 3 2 3 3 2 3" xfId="33574" xr:uid="{00000000-0005-0000-0000-000026830000}"/>
    <cellStyle name="Normal 3 2 3 2 3 3 2 4" xfId="33575" xr:uid="{00000000-0005-0000-0000-000027830000}"/>
    <cellStyle name="Normal 3 2 3 2 3 3 3" xfId="33576" xr:uid="{00000000-0005-0000-0000-000028830000}"/>
    <cellStyle name="Normal 3 2 3 2 3 3 3 2" xfId="33577" xr:uid="{00000000-0005-0000-0000-000029830000}"/>
    <cellStyle name="Normal 3 2 3 2 3 3 3 3" xfId="33578" xr:uid="{00000000-0005-0000-0000-00002A830000}"/>
    <cellStyle name="Normal 3 2 3 2 3 3 4" xfId="33579" xr:uid="{00000000-0005-0000-0000-00002B830000}"/>
    <cellStyle name="Normal 3 2 3 2 3 3 5" xfId="33580" xr:uid="{00000000-0005-0000-0000-00002C830000}"/>
    <cellStyle name="Normal 3 2 3 2 3 4" xfId="33581" xr:uid="{00000000-0005-0000-0000-00002D830000}"/>
    <cellStyle name="Normal 3 2 3 2 3 4 2" xfId="33582" xr:uid="{00000000-0005-0000-0000-00002E830000}"/>
    <cellStyle name="Normal 3 2 3 2 3 4 3" xfId="33583" xr:uid="{00000000-0005-0000-0000-00002F830000}"/>
    <cellStyle name="Normal 3 2 3 2 3 4 4" xfId="33584" xr:uid="{00000000-0005-0000-0000-000030830000}"/>
    <cellStyle name="Normal 3 2 3 2 3 5" xfId="33585" xr:uid="{00000000-0005-0000-0000-000031830000}"/>
    <cellStyle name="Normal 3 2 3 2 3 5 2" xfId="33586" xr:uid="{00000000-0005-0000-0000-000032830000}"/>
    <cellStyle name="Normal 3 2 3 2 3 5 3" xfId="33587" xr:uid="{00000000-0005-0000-0000-000033830000}"/>
    <cellStyle name="Normal 3 2 3 2 3 6" xfId="33588" xr:uid="{00000000-0005-0000-0000-000034830000}"/>
    <cellStyle name="Normal 3 2 3 2 3 7" xfId="33589" xr:uid="{00000000-0005-0000-0000-000035830000}"/>
    <cellStyle name="Normal 3 2 3 2 4" xfId="33590" xr:uid="{00000000-0005-0000-0000-000036830000}"/>
    <cellStyle name="Normal 3 2 3 2 4 2" xfId="33591" xr:uid="{00000000-0005-0000-0000-000037830000}"/>
    <cellStyle name="Normal 3 2 3 2 4 2 2" xfId="33592" xr:uid="{00000000-0005-0000-0000-000038830000}"/>
    <cellStyle name="Normal 3 2 3 2 4 2 2 2" xfId="33593" xr:uid="{00000000-0005-0000-0000-000039830000}"/>
    <cellStyle name="Normal 3 2 3 2 4 2 2 2 2" xfId="33594" xr:uid="{00000000-0005-0000-0000-00003A830000}"/>
    <cellStyle name="Normal 3 2 3 2 4 2 2 2 3" xfId="33595" xr:uid="{00000000-0005-0000-0000-00003B830000}"/>
    <cellStyle name="Normal 3 2 3 2 4 2 2 2 4" xfId="33596" xr:uid="{00000000-0005-0000-0000-00003C830000}"/>
    <cellStyle name="Normal 3 2 3 2 4 2 2 3" xfId="33597" xr:uid="{00000000-0005-0000-0000-00003D830000}"/>
    <cellStyle name="Normal 3 2 3 2 4 2 2 3 2" xfId="33598" xr:uid="{00000000-0005-0000-0000-00003E830000}"/>
    <cellStyle name="Normal 3 2 3 2 4 2 2 3 3" xfId="33599" xr:uid="{00000000-0005-0000-0000-00003F830000}"/>
    <cellStyle name="Normal 3 2 3 2 4 2 2 4" xfId="33600" xr:uid="{00000000-0005-0000-0000-000040830000}"/>
    <cellStyle name="Normal 3 2 3 2 4 2 2 5" xfId="33601" xr:uid="{00000000-0005-0000-0000-000041830000}"/>
    <cellStyle name="Normal 3 2 3 2 4 2 3" xfId="33602" xr:uid="{00000000-0005-0000-0000-000042830000}"/>
    <cellStyle name="Normal 3 2 3 2 4 2 3 2" xfId="33603" xr:uid="{00000000-0005-0000-0000-000043830000}"/>
    <cellStyle name="Normal 3 2 3 2 4 2 3 3" xfId="33604" xr:uid="{00000000-0005-0000-0000-000044830000}"/>
    <cellStyle name="Normal 3 2 3 2 4 2 3 4" xfId="33605" xr:uid="{00000000-0005-0000-0000-000045830000}"/>
    <cellStyle name="Normal 3 2 3 2 4 2 4" xfId="33606" xr:uid="{00000000-0005-0000-0000-000046830000}"/>
    <cellStyle name="Normal 3 2 3 2 4 2 4 2" xfId="33607" xr:uid="{00000000-0005-0000-0000-000047830000}"/>
    <cellStyle name="Normal 3 2 3 2 4 2 4 3" xfId="33608" xr:uid="{00000000-0005-0000-0000-000048830000}"/>
    <cellStyle name="Normal 3 2 3 2 4 2 5" xfId="33609" xr:uid="{00000000-0005-0000-0000-000049830000}"/>
    <cellStyle name="Normal 3 2 3 2 4 2 6" xfId="33610" xr:uid="{00000000-0005-0000-0000-00004A830000}"/>
    <cellStyle name="Normal 3 2 3 2 4 3" xfId="33611" xr:uid="{00000000-0005-0000-0000-00004B830000}"/>
    <cellStyle name="Normal 3 2 3 2 4 3 2" xfId="33612" xr:uid="{00000000-0005-0000-0000-00004C830000}"/>
    <cellStyle name="Normal 3 2 3 2 4 3 2 2" xfId="33613" xr:uid="{00000000-0005-0000-0000-00004D830000}"/>
    <cellStyle name="Normal 3 2 3 2 4 3 2 3" xfId="33614" xr:uid="{00000000-0005-0000-0000-00004E830000}"/>
    <cellStyle name="Normal 3 2 3 2 4 3 2 4" xfId="33615" xr:uid="{00000000-0005-0000-0000-00004F830000}"/>
    <cellStyle name="Normal 3 2 3 2 4 3 3" xfId="33616" xr:uid="{00000000-0005-0000-0000-000050830000}"/>
    <cellStyle name="Normal 3 2 3 2 4 3 3 2" xfId="33617" xr:uid="{00000000-0005-0000-0000-000051830000}"/>
    <cellStyle name="Normal 3 2 3 2 4 3 3 3" xfId="33618" xr:uid="{00000000-0005-0000-0000-000052830000}"/>
    <cellStyle name="Normal 3 2 3 2 4 3 4" xfId="33619" xr:uid="{00000000-0005-0000-0000-000053830000}"/>
    <cellStyle name="Normal 3 2 3 2 4 3 5" xfId="33620" xr:uid="{00000000-0005-0000-0000-000054830000}"/>
    <cellStyle name="Normal 3 2 3 2 4 4" xfId="33621" xr:uid="{00000000-0005-0000-0000-000055830000}"/>
    <cellStyle name="Normal 3 2 3 2 4 4 2" xfId="33622" xr:uid="{00000000-0005-0000-0000-000056830000}"/>
    <cellStyle name="Normal 3 2 3 2 4 4 3" xfId="33623" xr:uid="{00000000-0005-0000-0000-000057830000}"/>
    <cellStyle name="Normal 3 2 3 2 4 4 4" xfId="33624" xr:uid="{00000000-0005-0000-0000-000058830000}"/>
    <cellStyle name="Normal 3 2 3 2 4 5" xfId="33625" xr:uid="{00000000-0005-0000-0000-000059830000}"/>
    <cellStyle name="Normal 3 2 3 2 4 5 2" xfId="33626" xr:uid="{00000000-0005-0000-0000-00005A830000}"/>
    <cellStyle name="Normal 3 2 3 2 4 5 3" xfId="33627" xr:uid="{00000000-0005-0000-0000-00005B830000}"/>
    <cellStyle name="Normal 3 2 3 2 4 6" xfId="33628" xr:uid="{00000000-0005-0000-0000-00005C830000}"/>
    <cellStyle name="Normal 3 2 3 2 4 7" xfId="33629" xr:uid="{00000000-0005-0000-0000-00005D830000}"/>
    <cellStyle name="Normal 3 2 3 2 5" xfId="33630" xr:uid="{00000000-0005-0000-0000-00005E830000}"/>
    <cellStyle name="Normal 3 2 3 2 5 2" xfId="33631" xr:uid="{00000000-0005-0000-0000-00005F830000}"/>
    <cellStyle name="Normal 3 2 3 2 5 2 2" xfId="33632" xr:uid="{00000000-0005-0000-0000-000060830000}"/>
    <cellStyle name="Normal 3 2 3 2 5 2 2 2" xfId="33633" xr:uid="{00000000-0005-0000-0000-000061830000}"/>
    <cellStyle name="Normal 3 2 3 2 5 2 2 3" xfId="33634" xr:uid="{00000000-0005-0000-0000-000062830000}"/>
    <cellStyle name="Normal 3 2 3 2 5 2 2 4" xfId="33635" xr:uid="{00000000-0005-0000-0000-000063830000}"/>
    <cellStyle name="Normal 3 2 3 2 5 2 3" xfId="33636" xr:uid="{00000000-0005-0000-0000-000064830000}"/>
    <cellStyle name="Normal 3 2 3 2 5 2 3 2" xfId="33637" xr:uid="{00000000-0005-0000-0000-000065830000}"/>
    <cellStyle name="Normal 3 2 3 2 5 2 3 3" xfId="33638" xr:uid="{00000000-0005-0000-0000-000066830000}"/>
    <cellStyle name="Normal 3 2 3 2 5 2 4" xfId="33639" xr:uid="{00000000-0005-0000-0000-000067830000}"/>
    <cellStyle name="Normal 3 2 3 2 5 2 5" xfId="33640" xr:uid="{00000000-0005-0000-0000-000068830000}"/>
    <cellStyle name="Normal 3 2 3 2 5 3" xfId="33641" xr:uid="{00000000-0005-0000-0000-000069830000}"/>
    <cellStyle name="Normal 3 2 3 2 5 3 2" xfId="33642" xr:uid="{00000000-0005-0000-0000-00006A830000}"/>
    <cellStyle name="Normal 3 2 3 2 5 3 3" xfId="33643" xr:uid="{00000000-0005-0000-0000-00006B830000}"/>
    <cellStyle name="Normal 3 2 3 2 5 3 4" xfId="33644" xr:uid="{00000000-0005-0000-0000-00006C830000}"/>
    <cellStyle name="Normal 3 2 3 2 5 4" xfId="33645" xr:uid="{00000000-0005-0000-0000-00006D830000}"/>
    <cellStyle name="Normal 3 2 3 2 5 4 2" xfId="33646" xr:uid="{00000000-0005-0000-0000-00006E830000}"/>
    <cellStyle name="Normal 3 2 3 2 5 4 3" xfId="33647" xr:uid="{00000000-0005-0000-0000-00006F830000}"/>
    <cellStyle name="Normal 3 2 3 2 5 5" xfId="33648" xr:uid="{00000000-0005-0000-0000-000070830000}"/>
    <cellStyle name="Normal 3 2 3 2 5 6" xfId="33649" xr:uid="{00000000-0005-0000-0000-000071830000}"/>
    <cellStyle name="Normal 3 2 3 2 6" xfId="33650" xr:uid="{00000000-0005-0000-0000-000072830000}"/>
    <cellStyle name="Normal 3 2 3 2 6 2" xfId="33651" xr:uid="{00000000-0005-0000-0000-000073830000}"/>
    <cellStyle name="Normal 3 2 3 2 6 2 2" xfId="33652" xr:uid="{00000000-0005-0000-0000-000074830000}"/>
    <cellStyle name="Normal 3 2 3 2 6 2 3" xfId="33653" xr:uid="{00000000-0005-0000-0000-000075830000}"/>
    <cellStyle name="Normal 3 2 3 2 6 2 4" xfId="33654" xr:uid="{00000000-0005-0000-0000-000076830000}"/>
    <cellStyle name="Normal 3 2 3 2 6 3" xfId="33655" xr:uid="{00000000-0005-0000-0000-000077830000}"/>
    <cellStyle name="Normal 3 2 3 2 6 3 2" xfId="33656" xr:uid="{00000000-0005-0000-0000-000078830000}"/>
    <cellStyle name="Normal 3 2 3 2 6 3 3" xfId="33657" xr:uid="{00000000-0005-0000-0000-000079830000}"/>
    <cellStyle name="Normal 3 2 3 2 6 4" xfId="33658" xr:uid="{00000000-0005-0000-0000-00007A830000}"/>
    <cellStyle name="Normal 3 2 3 2 6 5" xfId="33659" xr:uid="{00000000-0005-0000-0000-00007B830000}"/>
    <cellStyle name="Normal 3 2 3 2 7" xfId="33660" xr:uid="{00000000-0005-0000-0000-00007C830000}"/>
    <cellStyle name="Normal 3 2 3 2 7 2" xfId="33661" xr:uid="{00000000-0005-0000-0000-00007D830000}"/>
    <cellStyle name="Normal 3 2 3 2 7 3" xfId="33662" xr:uid="{00000000-0005-0000-0000-00007E830000}"/>
    <cellStyle name="Normal 3 2 3 2 7 4" xfId="33663" xr:uid="{00000000-0005-0000-0000-00007F830000}"/>
    <cellStyle name="Normal 3 2 3 2 8" xfId="33664" xr:uid="{00000000-0005-0000-0000-000080830000}"/>
    <cellStyle name="Normal 3 2 3 2 8 2" xfId="33665" xr:uid="{00000000-0005-0000-0000-000081830000}"/>
    <cellStyle name="Normal 3 2 3 2 8 3" xfId="33666" xr:uid="{00000000-0005-0000-0000-000082830000}"/>
    <cellStyle name="Normal 3 2 3 2 9" xfId="33667" xr:uid="{00000000-0005-0000-0000-000083830000}"/>
    <cellStyle name="Normal 3 2 3 3" xfId="33668" xr:uid="{00000000-0005-0000-0000-000084830000}"/>
    <cellStyle name="Normal 3 2 3 3 2" xfId="33669" xr:uid="{00000000-0005-0000-0000-000085830000}"/>
    <cellStyle name="Normal 3 2 3 3 2 2" xfId="33670" xr:uid="{00000000-0005-0000-0000-000086830000}"/>
    <cellStyle name="Normal 3 2 3 3 2 2 2" xfId="33671" xr:uid="{00000000-0005-0000-0000-000087830000}"/>
    <cellStyle name="Normal 3 2 3 3 2 2 2 2" xfId="33672" xr:uid="{00000000-0005-0000-0000-000088830000}"/>
    <cellStyle name="Normal 3 2 3 3 2 2 2 2 2" xfId="33673" xr:uid="{00000000-0005-0000-0000-000089830000}"/>
    <cellStyle name="Normal 3 2 3 3 2 2 2 2 3" xfId="33674" xr:uid="{00000000-0005-0000-0000-00008A830000}"/>
    <cellStyle name="Normal 3 2 3 3 2 2 2 2 4" xfId="33675" xr:uid="{00000000-0005-0000-0000-00008B830000}"/>
    <cellStyle name="Normal 3 2 3 3 2 2 2 3" xfId="33676" xr:uid="{00000000-0005-0000-0000-00008C830000}"/>
    <cellStyle name="Normal 3 2 3 3 2 2 2 3 2" xfId="33677" xr:uid="{00000000-0005-0000-0000-00008D830000}"/>
    <cellStyle name="Normal 3 2 3 3 2 2 2 3 3" xfId="33678" xr:uid="{00000000-0005-0000-0000-00008E830000}"/>
    <cellStyle name="Normal 3 2 3 3 2 2 2 4" xfId="33679" xr:uid="{00000000-0005-0000-0000-00008F830000}"/>
    <cellStyle name="Normal 3 2 3 3 2 2 2 5" xfId="33680" xr:uid="{00000000-0005-0000-0000-000090830000}"/>
    <cellStyle name="Normal 3 2 3 3 2 2 3" xfId="33681" xr:uid="{00000000-0005-0000-0000-000091830000}"/>
    <cellStyle name="Normal 3 2 3 3 2 2 3 2" xfId="33682" xr:uid="{00000000-0005-0000-0000-000092830000}"/>
    <cellStyle name="Normal 3 2 3 3 2 2 3 3" xfId="33683" xr:uid="{00000000-0005-0000-0000-000093830000}"/>
    <cellStyle name="Normal 3 2 3 3 2 2 3 4" xfId="33684" xr:uid="{00000000-0005-0000-0000-000094830000}"/>
    <cellStyle name="Normal 3 2 3 3 2 2 4" xfId="33685" xr:uid="{00000000-0005-0000-0000-000095830000}"/>
    <cellStyle name="Normal 3 2 3 3 2 2 4 2" xfId="33686" xr:uid="{00000000-0005-0000-0000-000096830000}"/>
    <cellStyle name="Normal 3 2 3 3 2 2 4 3" xfId="33687" xr:uid="{00000000-0005-0000-0000-000097830000}"/>
    <cellStyle name="Normal 3 2 3 3 2 2 5" xfId="33688" xr:uid="{00000000-0005-0000-0000-000098830000}"/>
    <cellStyle name="Normal 3 2 3 3 2 2 6" xfId="33689" xr:uid="{00000000-0005-0000-0000-000099830000}"/>
    <cellStyle name="Normal 3 2 3 3 2 3" xfId="33690" xr:uid="{00000000-0005-0000-0000-00009A830000}"/>
    <cellStyle name="Normal 3 2 3 3 2 3 2" xfId="33691" xr:uid="{00000000-0005-0000-0000-00009B830000}"/>
    <cellStyle name="Normal 3 2 3 3 2 3 2 2" xfId="33692" xr:uid="{00000000-0005-0000-0000-00009C830000}"/>
    <cellStyle name="Normal 3 2 3 3 2 3 2 3" xfId="33693" xr:uid="{00000000-0005-0000-0000-00009D830000}"/>
    <cellStyle name="Normal 3 2 3 3 2 3 2 4" xfId="33694" xr:uid="{00000000-0005-0000-0000-00009E830000}"/>
    <cellStyle name="Normal 3 2 3 3 2 3 3" xfId="33695" xr:uid="{00000000-0005-0000-0000-00009F830000}"/>
    <cellStyle name="Normal 3 2 3 3 2 3 3 2" xfId="33696" xr:uid="{00000000-0005-0000-0000-0000A0830000}"/>
    <cellStyle name="Normal 3 2 3 3 2 3 3 3" xfId="33697" xr:uid="{00000000-0005-0000-0000-0000A1830000}"/>
    <cellStyle name="Normal 3 2 3 3 2 3 4" xfId="33698" xr:uid="{00000000-0005-0000-0000-0000A2830000}"/>
    <cellStyle name="Normal 3 2 3 3 2 3 5" xfId="33699" xr:uid="{00000000-0005-0000-0000-0000A3830000}"/>
    <cellStyle name="Normal 3 2 3 3 2 4" xfId="33700" xr:uid="{00000000-0005-0000-0000-0000A4830000}"/>
    <cellStyle name="Normal 3 2 3 3 2 4 2" xfId="33701" xr:uid="{00000000-0005-0000-0000-0000A5830000}"/>
    <cellStyle name="Normal 3 2 3 3 2 4 3" xfId="33702" xr:uid="{00000000-0005-0000-0000-0000A6830000}"/>
    <cellStyle name="Normal 3 2 3 3 2 4 4" xfId="33703" xr:uid="{00000000-0005-0000-0000-0000A7830000}"/>
    <cellStyle name="Normal 3 2 3 3 2 5" xfId="33704" xr:uid="{00000000-0005-0000-0000-0000A8830000}"/>
    <cellStyle name="Normal 3 2 3 3 2 5 2" xfId="33705" xr:uid="{00000000-0005-0000-0000-0000A9830000}"/>
    <cellStyle name="Normal 3 2 3 3 2 5 3" xfId="33706" xr:uid="{00000000-0005-0000-0000-0000AA830000}"/>
    <cellStyle name="Normal 3 2 3 3 2 6" xfId="33707" xr:uid="{00000000-0005-0000-0000-0000AB830000}"/>
    <cellStyle name="Normal 3 2 3 3 2 7" xfId="33708" xr:uid="{00000000-0005-0000-0000-0000AC830000}"/>
    <cellStyle name="Normal 3 2 3 3 3" xfId="33709" xr:uid="{00000000-0005-0000-0000-0000AD830000}"/>
    <cellStyle name="Normal 3 2 3 3 3 2" xfId="33710" xr:uid="{00000000-0005-0000-0000-0000AE830000}"/>
    <cellStyle name="Normal 3 2 3 3 3 2 2" xfId="33711" xr:uid="{00000000-0005-0000-0000-0000AF830000}"/>
    <cellStyle name="Normal 3 2 3 3 3 2 2 2" xfId="33712" xr:uid="{00000000-0005-0000-0000-0000B0830000}"/>
    <cellStyle name="Normal 3 2 3 3 3 2 2 2 2" xfId="33713" xr:uid="{00000000-0005-0000-0000-0000B1830000}"/>
    <cellStyle name="Normal 3 2 3 3 3 2 2 2 3" xfId="33714" xr:uid="{00000000-0005-0000-0000-0000B2830000}"/>
    <cellStyle name="Normal 3 2 3 3 3 2 2 2 4" xfId="33715" xr:uid="{00000000-0005-0000-0000-0000B3830000}"/>
    <cellStyle name="Normal 3 2 3 3 3 2 2 3" xfId="33716" xr:uid="{00000000-0005-0000-0000-0000B4830000}"/>
    <cellStyle name="Normal 3 2 3 3 3 2 2 3 2" xfId="33717" xr:uid="{00000000-0005-0000-0000-0000B5830000}"/>
    <cellStyle name="Normal 3 2 3 3 3 2 2 3 3" xfId="33718" xr:uid="{00000000-0005-0000-0000-0000B6830000}"/>
    <cellStyle name="Normal 3 2 3 3 3 2 2 4" xfId="33719" xr:uid="{00000000-0005-0000-0000-0000B7830000}"/>
    <cellStyle name="Normal 3 2 3 3 3 2 2 5" xfId="33720" xr:uid="{00000000-0005-0000-0000-0000B8830000}"/>
    <cellStyle name="Normal 3 2 3 3 3 2 3" xfId="33721" xr:uid="{00000000-0005-0000-0000-0000B9830000}"/>
    <cellStyle name="Normal 3 2 3 3 3 2 3 2" xfId="33722" xr:uid="{00000000-0005-0000-0000-0000BA830000}"/>
    <cellStyle name="Normal 3 2 3 3 3 2 3 3" xfId="33723" xr:uid="{00000000-0005-0000-0000-0000BB830000}"/>
    <cellStyle name="Normal 3 2 3 3 3 2 3 4" xfId="33724" xr:uid="{00000000-0005-0000-0000-0000BC830000}"/>
    <cellStyle name="Normal 3 2 3 3 3 2 4" xfId="33725" xr:uid="{00000000-0005-0000-0000-0000BD830000}"/>
    <cellStyle name="Normal 3 2 3 3 3 2 4 2" xfId="33726" xr:uid="{00000000-0005-0000-0000-0000BE830000}"/>
    <cellStyle name="Normal 3 2 3 3 3 2 4 3" xfId="33727" xr:uid="{00000000-0005-0000-0000-0000BF830000}"/>
    <cellStyle name="Normal 3 2 3 3 3 2 5" xfId="33728" xr:uid="{00000000-0005-0000-0000-0000C0830000}"/>
    <cellStyle name="Normal 3 2 3 3 3 2 6" xfId="33729" xr:uid="{00000000-0005-0000-0000-0000C1830000}"/>
    <cellStyle name="Normal 3 2 3 3 3 3" xfId="33730" xr:uid="{00000000-0005-0000-0000-0000C2830000}"/>
    <cellStyle name="Normal 3 2 3 3 3 3 2" xfId="33731" xr:uid="{00000000-0005-0000-0000-0000C3830000}"/>
    <cellStyle name="Normal 3 2 3 3 3 3 2 2" xfId="33732" xr:uid="{00000000-0005-0000-0000-0000C4830000}"/>
    <cellStyle name="Normal 3 2 3 3 3 3 2 3" xfId="33733" xr:uid="{00000000-0005-0000-0000-0000C5830000}"/>
    <cellStyle name="Normal 3 2 3 3 3 3 2 4" xfId="33734" xr:uid="{00000000-0005-0000-0000-0000C6830000}"/>
    <cellStyle name="Normal 3 2 3 3 3 3 3" xfId="33735" xr:uid="{00000000-0005-0000-0000-0000C7830000}"/>
    <cellStyle name="Normal 3 2 3 3 3 3 3 2" xfId="33736" xr:uid="{00000000-0005-0000-0000-0000C8830000}"/>
    <cellStyle name="Normal 3 2 3 3 3 3 3 3" xfId="33737" xr:uid="{00000000-0005-0000-0000-0000C9830000}"/>
    <cellStyle name="Normal 3 2 3 3 3 3 4" xfId="33738" xr:uid="{00000000-0005-0000-0000-0000CA830000}"/>
    <cellStyle name="Normal 3 2 3 3 3 3 5" xfId="33739" xr:uid="{00000000-0005-0000-0000-0000CB830000}"/>
    <cellStyle name="Normal 3 2 3 3 3 4" xfId="33740" xr:uid="{00000000-0005-0000-0000-0000CC830000}"/>
    <cellStyle name="Normal 3 2 3 3 3 4 2" xfId="33741" xr:uid="{00000000-0005-0000-0000-0000CD830000}"/>
    <cellStyle name="Normal 3 2 3 3 3 4 3" xfId="33742" xr:uid="{00000000-0005-0000-0000-0000CE830000}"/>
    <cellStyle name="Normal 3 2 3 3 3 4 4" xfId="33743" xr:uid="{00000000-0005-0000-0000-0000CF830000}"/>
    <cellStyle name="Normal 3 2 3 3 3 5" xfId="33744" xr:uid="{00000000-0005-0000-0000-0000D0830000}"/>
    <cellStyle name="Normal 3 2 3 3 3 5 2" xfId="33745" xr:uid="{00000000-0005-0000-0000-0000D1830000}"/>
    <cellStyle name="Normal 3 2 3 3 3 5 3" xfId="33746" xr:uid="{00000000-0005-0000-0000-0000D2830000}"/>
    <cellStyle name="Normal 3 2 3 3 3 6" xfId="33747" xr:uid="{00000000-0005-0000-0000-0000D3830000}"/>
    <cellStyle name="Normal 3 2 3 3 3 7" xfId="33748" xr:uid="{00000000-0005-0000-0000-0000D4830000}"/>
    <cellStyle name="Normal 3 2 3 3 4" xfId="33749" xr:uid="{00000000-0005-0000-0000-0000D5830000}"/>
    <cellStyle name="Normal 3 2 3 3 4 2" xfId="33750" xr:uid="{00000000-0005-0000-0000-0000D6830000}"/>
    <cellStyle name="Normal 3 2 3 3 4 2 2" xfId="33751" xr:uid="{00000000-0005-0000-0000-0000D7830000}"/>
    <cellStyle name="Normal 3 2 3 3 4 2 2 2" xfId="33752" xr:uid="{00000000-0005-0000-0000-0000D8830000}"/>
    <cellStyle name="Normal 3 2 3 3 4 2 2 3" xfId="33753" xr:uid="{00000000-0005-0000-0000-0000D9830000}"/>
    <cellStyle name="Normal 3 2 3 3 4 2 2 4" xfId="33754" xr:uid="{00000000-0005-0000-0000-0000DA830000}"/>
    <cellStyle name="Normal 3 2 3 3 4 2 3" xfId="33755" xr:uid="{00000000-0005-0000-0000-0000DB830000}"/>
    <cellStyle name="Normal 3 2 3 3 4 2 3 2" xfId="33756" xr:uid="{00000000-0005-0000-0000-0000DC830000}"/>
    <cellStyle name="Normal 3 2 3 3 4 2 3 3" xfId="33757" xr:uid="{00000000-0005-0000-0000-0000DD830000}"/>
    <cellStyle name="Normal 3 2 3 3 4 2 4" xfId="33758" xr:uid="{00000000-0005-0000-0000-0000DE830000}"/>
    <cellStyle name="Normal 3 2 3 3 4 2 5" xfId="33759" xr:uid="{00000000-0005-0000-0000-0000DF830000}"/>
    <cellStyle name="Normal 3 2 3 3 4 3" xfId="33760" xr:uid="{00000000-0005-0000-0000-0000E0830000}"/>
    <cellStyle name="Normal 3 2 3 3 4 3 2" xfId="33761" xr:uid="{00000000-0005-0000-0000-0000E1830000}"/>
    <cellStyle name="Normal 3 2 3 3 4 3 3" xfId="33762" xr:uid="{00000000-0005-0000-0000-0000E2830000}"/>
    <cellStyle name="Normal 3 2 3 3 4 3 4" xfId="33763" xr:uid="{00000000-0005-0000-0000-0000E3830000}"/>
    <cellStyle name="Normal 3 2 3 3 4 4" xfId="33764" xr:uid="{00000000-0005-0000-0000-0000E4830000}"/>
    <cellStyle name="Normal 3 2 3 3 4 4 2" xfId="33765" xr:uid="{00000000-0005-0000-0000-0000E5830000}"/>
    <cellStyle name="Normal 3 2 3 3 4 4 3" xfId="33766" xr:uid="{00000000-0005-0000-0000-0000E6830000}"/>
    <cellStyle name="Normal 3 2 3 3 4 5" xfId="33767" xr:uid="{00000000-0005-0000-0000-0000E7830000}"/>
    <cellStyle name="Normal 3 2 3 3 4 6" xfId="33768" xr:uid="{00000000-0005-0000-0000-0000E8830000}"/>
    <cellStyle name="Normal 3 2 3 3 5" xfId="33769" xr:uid="{00000000-0005-0000-0000-0000E9830000}"/>
    <cellStyle name="Normal 3 2 3 3 5 2" xfId="33770" xr:uid="{00000000-0005-0000-0000-0000EA830000}"/>
    <cellStyle name="Normal 3 2 3 3 5 2 2" xfId="33771" xr:uid="{00000000-0005-0000-0000-0000EB830000}"/>
    <cellStyle name="Normal 3 2 3 3 5 2 3" xfId="33772" xr:uid="{00000000-0005-0000-0000-0000EC830000}"/>
    <cellStyle name="Normal 3 2 3 3 5 2 4" xfId="33773" xr:uid="{00000000-0005-0000-0000-0000ED830000}"/>
    <cellStyle name="Normal 3 2 3 3 5 3" xfId="33774" xr:uid="{00000000-0005-0000-0000-0000EE830000}"/>
    <cellStyle name="Normal 3 2 3 3 5 3 2" xfId="33775" xr:uid="{00000000-0005-0000-0000-0000EF830000}"/>
    <cellStyle name="Normal 3 2 3 3 5 3 3" xfId="33776" xr:uid="{00000000-0005-0000-0000-0000F0830000}"/>
    <cellStyle name="Normal 3 2 3 3 5 4" xfId="33777" xr:uid="{00000000-0005-0000-0000-0000F1830000}"/>
    <cellStyle name="Normal 3 2 3 3 5 5" xfId="33778" xr:uid="{00000000-0005-0000-0000-0000F2830000}"/>
    <cellStyle name="Normal 3 2 3 3 6" xfId="33779" xr:uid="{00000000-0005-0000-0000-0000F3830000}"/>
    <cellStyle name="Normal 3 2 3 3 6 2" xfId="33780" xr:uid="{00000000-0005-0000-0000-0000F4830000}"/>
    <cellStyle name="Normal 3 2 3 3 6 3" xfId="33781" xr:uid="{00000000-0005-0000-0000-0000F5830000}"/>
    <cellStyle name="Normal 3 2 3 3 6 4" xfId="33782" xr:uid="{00000000-0005-0000-0000-0000F6830000}"/>
    <cellStyle name="Normal 3 2 3 3 7" xfId="33783" xr:uid="{00000000-0005-0000-0000-0000F7830000}"/>
    <cellStyle name="Normal 3 2 3 3 7 2" xfId="33784" xr:uid="{00000000-0005-0000-0000-0000F8830000}"/>
    <cellStyle name="Normal 3 2 3 3 7 3" xfId="33785" xr:uid="{00000000-0005-0000-0000-0000F9830000}"/>
    <cellStyle name="Normal 3 2 3 3 8" xfId="33786" xr:uid="{00000000-0005-0000-0000-0000FA830000}"/>
    <cellStyle name="Normal 3 2 3 3 9" xfId="33787" xr:uid="{00000000-0005-0000-0000-0000FB830000}"/>
    <cellStyle name="Normal 3 2 3 4" xfId="33788" xr:uid="{00000000-0005-0000-0000-0000FC830000}"/>
    <cellStyle name="Normal 3 2 3 4 2" xfId="33789" xr:uid="{00000000-0005-0000-0000-0000FD830000}"/>
    <cellStyle name="Normal 3 2 3 4 2 2" xfId="33790" xr:uid="{00000000-0005-0000-0000-0000FE830000}"/>
    <cellStyle name="Normal 3 2 3 4 2 2 2" xfId="33791" xr:uid="{00000000-0005-0000-0000-0000FF830000}"/>
    <cellStyle name="Normal 3 2 3 4 2 2 2 2" xfId="33792" xr:uid="{00000000-0005-0000-0000-000000840000}"/>
    <cellStyle name="Normal 3 2 3 4 2 2 2 3" xfId="33793" xr:uid="{00000000-0005-0000-0000-000001840000}"/>
    <cellStyle name="Normal 3 2 3 4 2 2 2 4" xfId="33794" xr:uid="{00000000-0005-0000-0000-000002840000}"/>
    <cellStyle name="Normal 3 2 3 4 2 2 3" xfId="33795" xr:uid="{00000000-0005-0000-0000-000003840000}"/>
    <cellStyle name="Normal 3 2 3 4 2 2 3 2" xfId="33796" xr:uid="{00000000-0005-0000-0000-000004840000}"/>
    <cellStyle name="Normal 3 2 3 4 2 2 3 3" xfId="33797" xr:uid="{00000000-0005-0000-0000-000005840000}"/>
    <cellStyle name="Normal 3 2 3 4 2 2 4" xfId="33798" xr:uid="{00000000-0005-0000-0000-000006840000}"/>
    <cellStyle name="Normal 3 2 3 4 2 2 5" xfId="33799" xr:uid="{00000000-0005-0000-0000-000007840000}"/>
    <cellStyle name="Normal 3 2 3 4 2 3" xfId="33800" xr:uid="{00000000-0005-0000-0000-000008840000}"/>
    <cellStyle name="Normal 3 2 3 4 2 3 2" xfId="33801" xr:uid="{00000000-0005-0000-0000-000009840000}"/>
    <cellStyle name="Normal 3 2 3 4 2 3 3" xfId="33802" xr:uid="{00000000-0005-0000-0000-00000A840000}"/>
    <cellStyle name="Normal 3 2 3 4 2 3 4" xfId="33803" xr:uid="{00000000-0005-0000-0000-00000B840000}"/>
    <cellStyle name="Normal 3 2 3 4 2 4" xfId="33804" xr:uid="{00000000-0005-0000-0000-00000C840000}"/>
    <cellStyle name="Normal 3 2 3 4 2 4 2" xfId="33805" xr:uid="{00000000-0005-0000-0000-00000D840000}"/>
    <cellStyle name="Normal 3 2 3 4 2 4 3" xfId="33806" xr:uid="{00000000-0005-0000-0000-00000E840000}"/>
    <cellStyle name="Normal 3 2 3 4 2 5" xfId="33807" xr:uid="{00000000-0005-0000-0000-00000F840000}"/>
    <cellStyle name="Normal 3 2 3 4 2 6" xfId="33808" xr:uid="{00000000-0005-0000-0000-000010840000}"/>
    <cellStyle name="Normal 3 2 3 4 3" xfId="33809" xr:uid="{00000000-0005-0000-0000-000011840000}"/>
    <cellStyle name="Normal 3 2 3 4 3 2" xfId="33810" xr:uid="{00000000-0005-0000-0000-000012840000}"/>
    <cellStyle name="Normal 3 2 3 4 3 2 2" xfId="33811" xr:uid="{00000000-0005-0000-0000-000013840000}"/>
    <cellStyle name="Normal 3 2 3 4 3 2 3" xfId="33812" xr:uid="{00000000-0005-0000-0000-000014840000}"/>
    <cellStyle name="Normal 3 2 3 4 3 2 4" xfId="33813" xr:uid="{00000000-0005-0000-0000-000015840000}"/>
    <cellStyle name="Normal 3 2 3 4 3 3" xfId="33814" xr:uid="{00000000-0005-0000-0000-000016840000}"/>
    <cellStyle name="Normal 3 2 3 4 3 3 2" xfId="33815" xr:uid="{00000000-0005-0000-0000-000017840000}"/>
    <cellStyle name="Normal 3 2 3 4 3 3 3" xfId="33816" xr:uid="{00000000-0005-0000-0000-000018840000}"/>
    <cellStyle name="Normal 3 2 3 4 3 4" xfId="33817" xr:uid="{00000000-0005-0000-0000-000019840000}"/>
    <cellStyle name="Normal 3 2 3 4 3 5" xfId="33818" xr:uid="{00000000-0005-0000-0000-00001A840000}"/>
    <cellStyle name="Normal 3 2 3 4 4" xfId="33819" xr:uid="{00000000-0005-0000-0000-00001B840000}"/>
    <cellStyle name="Normal 3 2 3 4 4 2" xfId="33820" xr:uid="{00000000-0005-0000-0000-00001C840000}"/>
    <cellStyle name="Normal 3 2 3 4 4 3" xfId="33821" xr:uid="{00000000-0005-0000-0000-00001D840000}"/>
    <cellStyle name="Normal 3 2 3 4 4 4" xfId="33822" xr:uid="{00000000-0005-0000-0000-00001E840000}"/>
    <cellStyle name="Normal 3 2 3 4 5" xfId="33823" xr:uid="{00000000-0005-0000-0000-00001F840000}"/>
    <cellStyle name="Normal 3 2 3 4 5 2" xfId="33824" xr:uid="{00000000-0005-0000-0000-000020840000}"/>
    <cellStyle name="Normal 3 2 3 4 5 3" xfId="33825" xr:uid="{00000000-0005-0000-0000-000021840000}"/>
    <cellStyle name="Normal 3 2 3 4 6" xfId="33826" xr:uid="{00000000-0005-0000-0000-000022840000}"/>
    <cellStyle name="Normal 3 2 3 4 7" xfId="33827" xr:uid="{00000000-0005-0000-0000-000023840000}"/>
    <cellStyle name="Normal 3 2 3 5" xfId="33828" xr:uid="{00000000-0005-0000-0000-000024840000}"/>
    <cellStyle name="Normal 3 2 3 5 2" xfId="33829" xr:uid="{00000000-0005-0000-0000-000025840000}"/>
    <cellStyle name="Normal 3 2 3 5 2 2" xfId="33830" xr:uid="{00000000-0005-0000-0000-000026840000}"/>
    <cellStyle name="Normal 3 2 3 5 2 2 2" xfId="33831" xr:uid="{00000000-0005-0000-0000-000027840000}"/>
    <cellStyle name="Normal 3 2 3 5 2 2 2 2" xfId="33832" xr:uid="{00000000-0005-0000-0000-000028840000}"/>
    <cellStyle name="Normal 3 2 3 5 2 2 2 3" xfId="33833" xr:uid="{00000000-0005-0000-0000-000029840000}"/>
    <cellStyle name="Normal 3 2 3 5 2 2 2 4" xfId="33834" xr:uid="{00000000-0005-0000-0000-00002A840000}"/>
    <cellStyle name="Normal 3 2 3 5 2 2 3" xfId="33835" xr:uid="{00000000-0005-0000-0000-00002B840000}"/>
    <cellStyle name="Normal 3 2 3 5 2 2 3 2" xfId="33836" xr:uid="{00000000-0005-0000-0000-00002C840000}"/>
    <cellStyle name="Normal 3 2 3 5 2 2 3 3" xfId="33837" xr:uid="{00000000-0005-0000-0000-00002D840000}"/>
    <cellStyle name="Normal 3 2 3 5 2 2 4" xfId="33838" xr:uid="{00000000-0005-0000-0000-00002E840000}"/>
    <cellStyle name="Normal 3 2 3 5 2 2 5" xfId="33839" xr:uid="{00000000-0005-0000-0000-00002F840000}"/>
    <cellStyle name="Normal 3 2 3 5 2 3" xfId="33840" xr:uid="{00000000-0005-0000-0000-000030840000}"/>
    <cellStyle name="Normal 3 2 3 5 2 3 2" xfId="33841" xr:uid="{00000000-0005-0000-0000-000031840000}"/>
    <cellStyle name="Normal 3 2 3 5 2 3 3" xfId="33842" xr:uid="{00000000-0005-0000-0000-000032840000}"/>
    <cellStyle name="Normal 3 2 3 5 2 3 4" xfId="33843" xr:uid="{00000000-0005-0000-0000-000033840000}"/>
    <cellStyle name="Normal 3 2 3 5 2 4" xfId="33844" xr:uid="{00000000-0005-0000-0000-000034840000}"/>
    <cellStyle name="Normal 3 2 3 5 2 4 2" xfId="33845" xr:uid="{00000000-0005-0000-0000-000035840000}"/>
    <cellStyle name="Normal 3 2 3 5 2 4 3" xfId="33846" xr:uid="{00000000-0005-0000-0000-000036840000}"/>
    <cellStyle name="Normal 3 2 3 5 2 5" xfId="33847" xr:uid="{00000000-0005-0000-0000-000037840000}"/>
    <cellStyle name="Normal 3 2 3 5 2 6" xfId="33848" xr:uid="{00000000-0005-0000-0000-000038840000}"/>
    <cellStyle name="Normal 3 2 3 5 3" xfId="33849" xr:uid="{00000000-0005-0000-0000-000039840000}"/>
    <cellStyle name="Normal 3 2 3 5 3 2" xfId="33850" xr:uid="{00000000-0005-0000-0000-00003A840000}"/>
    <cellStyle name="Normal 3 2 3 5 3 2 2" xfId="33851" xr:uid="{00000000-0005-0000-0000-00003B840000}"/>
    <cellStyle name="Normal 3 2 3 5 3 2 3" xfId="33852" xr:uid="{00000000-0005-0000-0000-00003C840000}"/>
    <cellStyle name="Normal 3 2 3 5 3 2 4" xfId="33853" xr:uid="{00000000-0005-0000-0000-00003D840000}"/>
    <cellStyle name="Normal 3 2 3 5 3 3" xfId="33854" xr:uid="{00000000-0005-0000-0000-00003E840000}"/>
    <cellStyle name="Normal 3 2 3 5 3 3 2" xfId="33855" xr:uid="{00000000-0005-0000-0000-00003F840000}"/>
    <cellStyle name="Normal 3 2 3 5 3 3 3" xfId="33856" xr:uid="{00000000-0005-0000-0000-000040840000}"/>
    <cellStyle name="Normal 3 2 3 5 3 4" xfId="33857" xr:uid="{00000000-0005-0000-0000-000041840000}"/>
    <cellStyle name="Normal 3 2 3 5 3 5" xfId="33858" xr:uid="{00000000-0005-0000-0000-000042840000}"/>
    <cellStyle name="Normal 3 2 3 5 4" xfId="33859" xr:uid="{00000000-0005-0000-0000-000043840000}"/>
    <cellStyle name="Normal 3 2 3 5 4 2" xfId="33860" xr:uid="{00000000-0005-0000-0000-000044840000}"/>
    <cellStyle name="Normal 3 2 3 5 4 3" xfId="33861" xr:uid="{00000000-0005-0000-0000-000045840000}"/>
    <cellStyle name="Normal 3 2 3 5 4 4" xfId="33862" xr:uid="{00000000-0005-0000-0000-000046840000}"/>
    <cellStyle name="Normal 3 2 3 5 5" xfId="33863" xr:uid="{00000000-0005-0000-0000-000047840000}"/>
    <cellStyle name="Normal 3 2 3 5 5 2" xfId="33864" xr:uid="{00000000-0005-0000-0000-000048840000}"/>
    <cellStyle name="Normal 3 2 3 5 5 3" xfId="33865" xr:uid="{00000000-0005-0000-0000-000049840000}"/>
    <cellStyle name="Normal 3 2 3 5 6" xfId="33866" xr:uid="{00000000-0005-0000-0000-00004A840000}"/>
    <cellStyle name="Normal 3 2 3 5 7" xfId="33867" xr:uid="{00000000-0005-0000-0000-00004B840000}"/>
    <cellStyle name="Normal 3 2 3 6" xfId="33868" xr:uid="{00000000-0005-0000-0000-00004C840000}"/>
    <cellStyle name="Normal 3 2 3 6 2" xfId="33869" xr:uid="{00000000-0005-0000-0000-00004D840000}"/>
    <cellStyle name="Normal 3 2 3 6 2 2" xfId="33870" xr:uid="{00000000-0005-0000-0000-00004E840000}"/>
    <cellStyle name="Normal 3 2 3 6 2 2 2" xfId="33871" xr:uid="{00000000-0005-0000-0000-00004F840000}"/>
    <cellStyle name="Normal 3 2 3 6 2 2 3" xfId="33872" xr:uid="{00000000-0005-0000-0000-000050840000}"/>
    <cellStyle name="Normal 3 2 3 6 2 2 4" xfId="33873" xr:uid="{00000000-0005-0000-0000-000051840000}"/>
    <cellStyle name="Normal 3 2 3 6 2 3" xfId="33874" xr:uid="{00000000-0005-0000-0000-000052840000}"/>
    <cellStyle name="Normal 3 2 3 6 2 3 2" xfId="33875" xr:uid="{00000000-0005-0000-0000-000053840000}"/>
    <cellStyle name="Normal 3 2 3 6 2 3 3" xfId="33876" xr:uid="{00000000-0005-0000-0000-000054840000}"/>
    <cellStyle name="Normal 3 2 3 6 2 4" xfId="33877" xr:uid="{00000000-0005-0000-0000-000055840000}"/>
    <cellStyle name="Normal 3 2 3 6 2 5" xfId="33878" xr:uid="{00000000-0005-0000-0000-000056840000}"/>
    <cellStyle name="Normal 3 2 3 6 3" xfId="33879" xr:uid="{00000000-0005-0000-0000-000057840000}"/>
    <cellStyle name="Normal 3 2 3 6 3 2" xfId="33880" xr:uid="{00000000-0005-0000-0000-000058840000}"/>
    <cellStyle name="Normal 3 2 3 6 3 3" xfId="33881" xr:uid="{00000000-0005-0000-0000-000059840000}"/>
    <cellStyle name="Normal 3 2 3 6 3 4" xfId="33882" xr:uid="{00000000-0005-0000-0000-00005A840000}"/>
    <cellStyle name="Normal 3 2 3 6 4" xfId="33883" xr:uid="{00000000-0005-0000-0000-00005B840000}"/>
    <cellStyle name="Normal 3 2 3 6 4 2" xfId="33884" xr:uid="{00000000-0005-0000-0000-00005C840000}"/>
    <cellStyle name="Normal 3 2 3 6 4 3" xfId="33885" xr:uid="{00000000-0005-0000-0000-00005D840000}"/>
    <cellStyle name="Normal 3 2 3 6 5" xfId="33886" xr:uid="{00000000-0005-0000-0000-00005E840000}"/>
    <cellStyle name="Normal 3 2 3 6 6" xfId="33887" xr:uid="{00000000-0005-0000-0000-00005F840000}"/>
    <cellStyle name="Normal 3 2 3 7" xfId="33888" xr:uid="{00000000-0005-0000-0000-000060840000}"/>
    <cellStyle name="Normal 3 2 3 7 2" xfId="33889" xr:uid="{00000000-0005-0000-0000-000061840000}"/>
    <cellStyle name="Normal 3 2 3 7 2 2" xfId="33890" xr:uid="{00000000-0005-0000-0000-000062840000}"/>
    <cellStyle name="Normal 3 2 3 7 2 3" xfId="33891" xr:uid="{00000000-0005-0000-0000-000063840000}"/>
    <cellStyle name="Normal 3 2 3 7 2 4" xfId="33892" xr:uid="{00000000-0005-0000-0000-000064840000}"/>
    <cellStyle name="Normal 3 2 3 7 3" xfId="33893" xr:uid="{00000000-0005-0000-0000-000065840000}"/>
    <cellStyle name="Normal 3 2 3 7 3 2" xfId="33894" xr:uid="{00000000-0005-0000-0000-000066840000}"/>
    <cellStyle name="Normal 3 2 3 7 3 3" xfId="33895" xr:uid="{00000000-0005-0000-0000-000067840000}"/>
    <cellStyle name="Normal 3 2 3 7 4" xfId="33896" xr:uid="{00000000-0005-0000-0000-000068840000}"/>
    <cellStyle name="Normal 3 2 3 7 5" xfId="33897" xr:uid="{00000000-0005-0000-0000-000069840000}"/>
    <cellStyle name="Normal 3 2 3 8" xfId="33898" xr:uid="{00000000-0005-0000-0000-00006A840000}"/>
    <cellStyle name="Normal 3 2 3 9" xfId="33899" xr:uid="{00000000-0005-0000-0000-00006B840000}"/>
    <cellStyle name="Normal 3 2 4" xfId="33900" xr:uid="{00000000-0005-0000-0000-00006C840000}"/>
    <cellStyle name="Normal 3 2 4 2" xfId="33901" xr:uid="{00000000-0005-0000-0000-00006D840000}"/>
    <cellStyle name="Normal 3 2 4 2 2" xfId="33902" xr:uid="{00000000-0005-0000-0000-00006E840000}"/>
    <cellStyle name="Normal 3 2 4 2 2 2" xfId="33903" xr:uid="{00000000-0005-0000-0000-00006F840000}"/>
    <cellStyle name="Normal 3 2 4 2 2 2 2" xfId="33904" xr:uid="{00000000-0005-0000-0000-000070840000}"/>
    <cellStyle name="Normal 3 2 4 2 2 2 2 2" xfId="33905" xr:uid="{00000000-0005-0000-0000-000071840000}"/>
    <cellStyle name="Normal 3 2 4 2 2 2 2 2 2" xfId="33906" xr:uid="{00000000-0005-0000-0000-000072840000}"/>
    <cellStyle name="Normal 3 2 4 2 2 2 2 3" xfId="33907" xr:uid="{00000000-0005-0000-0000-000073840000}"/>
    <cellStyle name="Normal 3 2 4 2 2 2 2 3 2" xfId="33908" xr:uid="{00000000-0005-0000-0000-000074840000}"/>
    <cellStyle name="Normal 3 2 4 2 2 2 2 3 3" xfId="33909" xr:uid="{00000000-0005-0000-0000-000075840000}"/>
    <cellStyle name="Normal 3 2 4 2 2 2 2 3 4" xfId="33910" xr:uid="{00000000-0005-0000-0000-000076840000}"/>
    <cellStyle name="Normal 3 2 4 2 2 2 3" xfId="33911" xr:uid="{00000000-0005-0000-0000-000077840000}"/>
    <cellStyle name="Normal 3 2 4 2 2 2 3 2" xfId="33912" xr:uid="{00000000-0005-0000-0000-000078840000}"/>
    <cellStyle name="Normal 3 2 4 2 2 2 4" xfId="33913" xr:uid="{00000000-0005-0000-0000-000079840000}"/>
    <cellStyle name="Normal 3 2 4 2 2 2 4 2" xfId="33914" xr:uid="{00000000-0005-0000-0000-00007A840000}"/>
    <cellStyle name="Normal 3 2 4 2 2 2 4 3" xfId="33915" xr:uid="{00000000-0005-0000-0000-00007B840000}"/>
    <cellStyle name="Normal 3 2 4 2 2 2 4 4" xfId="33916" xr:uid="{00000000-0005-0000-0000-00007C840000}"/>
    <cellStyle name="Normal 3 2 4 2 2 3" xfId="33917" xr:uid="{00000000-0005-0000-0000-00007D840000}"/>
    <cellStyle name="Normal 3 2 4 2 2 3 2" xfId="33918" xr:uid="{00000000-0005-0000-0000-00007E840000}"/>
    <cellStyle name="Normal 3 2 4 2 2 3 2 2" xfId="33919" xr:uid="{00000000-0005-0000-0000-00007F840000}"/>
    <cellStyle name="Normal 3 2 4 2 2 3 3" xfId="33920" xr:uid="{00000000-0005-0000-0000-000080840000}"/>
    <cellStyle name="Normal 3 2 4 2 2 3 3 2" xfId="33921" xr:uid="{00000000-0005-0000-0000-000081840000}"/>
    <cellStyle name="Normal 3 2 4 2 2 3 3 3" xfId="33922" xr:uid="{00000000-0005-0000-0000-000082840000}"/>
    <cellStyle name="Normal 3 2 4 2 2 3 3 4" xfId="33923" xr:uid="{00000000-0005-0000-0000-000083840000}"/>
    <cellStyle name="Normal 3 2 4 2 2 4" xfId="33924" xr:uid="{00000000-0005-0000-0000-000084840000}"/>
    <cellStyle name="Normal 3 2 4 2 2 4 2" xfId="33925" xr:uid="{00000000-0005-0000-0000-000085840000}"/>
    <cellStyle name="Normal 3 2 4 2 2 5" xfId="33926" xr:uid="{00000000-0005-0000-0000-000086840000}"/>
    <cellStyle name="Normal 3 2 4 2 2 5 2" xfId="33927" xr:uid="{00000000-0005-0000-0000-000087840000}"/>
    <cellStyle name="Normal 3 2 4 2 2 5 3" xfId="33928" xr:uid="{00000000-0005-0000-0000-000088840000}"/>
    <cellStyle name="Normal 3 2 4 2 2 5 4" xfId="33929" xr:uid="{00000000-0005-0000-0000-000089840000}"/>
    <cellStyle name="Normal 3 2 4 2 3" xfId="33930" xr:uid="{00000000-0005-0000-0000-00008A840000}"/>
    <cellStyle name="Normal 3 2 4 2 3 2" xfId="33931" xr:uid="{00000000-0005-0000-0000-00008B840000}"/>
    <cellStyle name="Normal 3 2 4 2 3 2 2" xfId="33932" xr:uid="{00000000-0005-0000-0000-00008C840000}"/>
    <cellStyle name="Normal 3 2 4 2 3 2 2 2" xfId="33933" xr:uid="{00000000-0005-0000-0000-00008D840000}"/>
    <cellStyle name="Normal 3 2 4 2 3 2 2 2 2" xfId="33934" xr:uid="{00000000-0005-0000-0000-00008E840000}"/>
    <cellStyle name="Normal 3 2 4 2 3 2 2 3" xfId="33935" xr:uid="{00000000-0005-0000-0000-00008F840000}"/>
    <cellStyle name="Normal 3 2 4 2 3 2 2 3 2" xfId="33936" xr:uid="{00000000-0005-0000-0000-000090840000}"/>
    <cellStyle name="Normal 3 2 4 2 3 2 2 3 3" xfId="33937" xr:uid="{00000000-0005-0000-0000-000091840000}"/>
    <cellStyle name="Normal 3 2 4 2 3 2 2 3 4" xfId="33938" xr:uid="{00000000-0005-0000-0000-000092840000}"/>
    <cellStyle name="Normal 3 2 4 2 3 2 3" xfId="33939" xr:uid="{00000000-0005-0000-0000-000093840000}"/>
    <cellStyle name="Normal 3 2 4 2 3 2 3 2" xfId="33940" xr:uid="{00000000-0005-0000-0000-000094840000}"/>
    <cellStyle name="Normal 3 2 4 2 3 2 4" xfId="33941" xr:uid="{00000000-0005-0000-0000-000095840000}"/>
    <cellStyle name="Normal 3 2 4 2 3 2 4 2" xfId="33942" xr:uid="{00000000-0005-0000-0000-000096840000}"/>
    <cellStyle name="Normal 3 2 4 2 3 2 4 3" xfId="33943" xr:uid="{00000000-0005-0000-0000-000097840000}"/>
    <cellStyle name="Normal 3 2 4 2 3 2 4 4" xfId="33944" xr:uid="{00000000-0005-0000-0000-000098840000}"/>
    <cellStyle name="Normal 3 2 4 2 3 3" xfId="33945" xr:uid="{00000000-0005-0000-0000-000099840000}"/>
    <cellStyle name="Normal 3 2 4 2 3 3 2" xfId="33946" xr:uid="{00000000-0005-0000-0000-00009A840000}"/>
    <cellStyle name="Normal 3 2 4 2 3 3 2 2" xfId="33947" xr:uid="{00000000-0005-0000-0000-00009B840000}"/>
    <cellStyle name="Normal 3 2 4 2 3 3 3" xfId="33948" xr:uid="{00000000-0005-0000-0000-00009C840000}"/>
    <cellStyle name="Normal 3 2 4 2 3 3 3 2" xfId="33949" xr:uid="{00000000-0005-0000-0000-00009D840000}"/>
    <cellStyle name="Normal 3 2 4 2 3 3 3 3" xfId="33950" xr:uid="{00000000-0005-0000-0000-00009E840000}"/>
    <cellStyle name="Normal 3 2 4 2 3 3 3 4" xfId="33951" xr:uid="{00000000-0005-0000-0000-00009F840000}"/>
    <cellStyle name="Normal 3 2 4 2 3 4" xfId="33952" xr:uid="{00000000-0005-0000-0000-0000A0840000}"/>
    <cellStyle name="Normal 3 2 4 2 3 4 2" xfId="33953" xr:uid="{00000000-0005-0000-0000-0000A1840000}"/>
    <cellStyle name="Normal 3 2 4 2 3 5" xfId="33954" xr:uid="{00000000-0005-0000-0000-0000A2840000}"/>
    <cellStyle name="Normal 3 2 4 2 3 5 2" xfId="33955" xr:uid="{00000000-0005-0000-0000-0000A3840000}"/>
    <cellStyle name="Normal 3 2 4 2 3 5 3" xfId="33956" xr:uid="{00000000-0005-0000-0000-0000A4840000}"/>
    <cellStyle name="Normal 3 2 4 2 3 5 4" xfId="33957" xr:uid="{00000000-0005-0000-0000-0000A5840000}"/>
    <cellStyle name="Normal 3 2 4 2 4" xfId="33958" xr:uid="{00000000-0005-0000-0000-0000A6840000}"/>
    <cellStyle name="Normal 3 2 4 2 4 2" xfId="33959" xr:uid="{00000000-0005-0000-0000-0000A7840000}"/>
    <cellStyle name="Normal 3 2 4 2 4 2 2" xfId="33960" xr:uid="{00000000-0005-0000-0000-0000A8840000}"/>
    <cellStyle name="Normal 3 2 4 2 4 2 2 2" xfId="33961" xr:uid="{00000000-0005-0000-0000-0000A9840000}"/>
    <cellStyle name="Normal 3 2 4 2 4 2 3" xfId="33962" xr:uid="{00000000-0005-0000-0000-0000AA840000}"/>
    <cellStyle name="Normal 3 2 4 2 4 2 3 2" xfId="33963" xr:uid="{00000000-0005-0000-0000-0000AB840000}"/>
    <cellStyle name="Normal 3 2 4 2 4 2 3 3" xfId="33964" xr:uid="{00000000-0005-0000-0000-0000AC840000}"/>
    <cellStyle name="Normal 3 2 4 2 4 2 3 4" xfId="33965" xr:uid="{00000000-0005-0000-0000-0000AD840000}"/>
    <cellStyle name="Normal 3 2 4 2 4 3" xfId="33966" xr:uid="{00000000-0005-0000-0000-0000AE840000}"/>
    <cellStyle name="Normal 3 2 4 2 4 3 2" xfId="33967" xr:uid="{00000000-0005-0000-0000-0000AF840000}"/>
    <cellStyle name="Normal 3 2 4 2 4 4" xfId="33968" xr:uid="{00000000-0005-0000-0000-0000B0840000}"/>
    <cellStyle name="Normal 3 2 4 2 4 4 2" xfId="33969" xr:uid="{00000000-0005-0000-0000-0000B1840000}"/>
    <cellStyle name="Normal 3 2 4 2 4 4 3" xfId="33970" xr:uid="{00000000-0005-0000-0000-0000B2840000}"/>
    <cellStyle name="Normal 3 2 4 2 4 4 4" xfId="33971" xr:uid="{00000000-0005-0000-0000-0000B3840000}"/>
    <cellStyle name="Normal 3 2 4 2 5" xfId="33972" xr:uid="{00000000-0005-0000-0000-0000B4840000}"/>
    <cellStyle name="Normal 3 2 4 2 5 2" xfId="33973" xr:uid="{00000000-0005-0000-0000-0000B5840000}"/>
    <cellStyle name="Normal 3 2 4 2 5 2 2" xfId="33974" xr:uid="{00000000-0005-0000-0000-0000B6840000}"/>
    <cellStyle name="Normal 3 2 4 2 5 3" xfId="33975" xr:uid="{00000000-0005-0000-0000-0000B7840000}"/>
    <cellStyle name="Normal 3 2 4 2 5 3 2" xfId="33976" xr:uid="{00000000-0005-0000-0000-0000B8840000}"/>
    <cellStyle name="Normal 3 2 4 2 5 3 3" xfId="33977" xr:uid="{00000000-0005-0000-0000-0000B9840000}"/>
    <cellStyle name="Normal 3 2 4 2 5 3 4" xfId="33978" xr:uid="{00000000-0005-0000-0000-0000BA840000}"/>
    <cellStyle name="Normal 3 2 4 2 6" xfId="33979" xr:uid="{00000000-0005-0000-0000-0000BB840000}"/>
    <cellStyle name="Normal 3 2 4 2 6 2" xfId="33980" xr:uid="{00000000-0005-0000-0000-0000BC840000}"/>
    <cellStyle name="Normal 3 2 4 2 7" xfId="33981" xr:uid="{00000000-0005-0000-0000-0000BD840000}"/>
    <cellStyle name="Normal 3 2 4 2 7 2" xfId="33982" xr:uid="{00000000-0005-0000-0000-0000BE840000}"/>
    <cellStyle name="Normal 3 2 4 2 7 3" xfId="33983" xr:uid="{00000000-0005-0000-0000-0000BF840000}"/>
    <cellStyle name="Normal 3 2 4 2 7 4" xfId="33984" xr:uid="{00000000-0005-0000-0000-0000C0840000}"/>
    <cellStyle name="Normal 3 2 4 3" xfId="33985" xr:uid="{00000000-0005-0000-0000-0000C1840000}"/>
    <cellStyle name="Normal 3 2 4 3 2" xfId="33986" xr:uid="{00000000-0005-0000-0000-0000C2840000}"/>
    <cellStyle name="Normal 3 2 4 3 2 2" xfId="33987" xr:uid="{00000000-0005-0000-0000-0000C3840000}"/>
    <cellStyle name="Normal 3 2 4 3 2 2 2" xfId="33988" xr:uid="{00000000-0005-0000-0000-0000C4840000}"/>
    <cellStyle name="Normal 3 2 4 3 2 2 2 2" xfId="33989" xr:uid="{00000000-0005-0000-0000-0000C5840000}"/>
    <cellStyle name="Normal 3 2 4 3 2 2 3" xfId="33990" xr:uid="{00000000-0005-0000-0000-0000C6840000}"/>
    <cellStyle name="Normal 3 2 4 3 2 2 3 2" xfId="33991" xr:uid="{00000000-0005-0000-0000-0000C7840000}"/>
    <cellStyle name="Normal 3 2 4 3 2 2 3 3" xfId="33992" xr:uid="{00000000-0005-0000-0000-0000C8840000}"/>
    <cellStyle name="Normal 3 2 4 3 2 2 3 4" xfId="33993" xr:uid="{00000000-0005-0000-0000-0000C9840000}"/>
    <cellStyle name="Normal 3 2 4 3 2 3" xfId="33994" xr:uid="{00000000-0005-0000-0000-0000CA840000}"/>
    <cellStyle name="Normal 3 2 4 3 2 3 2" xfId="33995" xr:uid="{00000000-0005-0000-0000-0000CB840000}"/>
    <cellStyle name="Normal 3 2 4 3 2 4" xfId="33996" xr:uid="{00000000-0005-0000-0000-0000CC840000}"/>
    <cellStyle name="Normal 3 2 4 3 2 4 2" xfId="33997" xr:uid="{00000000-0005-0000-0000-0000CD840000}"/>
    <cellStyle name="Normal 3 2 4 3 2 4 3" xfId="33998" xr:uid="{00000000-0005-0000-0000-0000CE840000}"/>
    <cellStyle name="Normal 3 2 4 3 2 4 4" xfId="33999" xr:uid="{00000000-0005-0000-0000-0000CF840000}"/>
    <cellStyle name="Normal 3 2 4 3 3" xfId="34000" xr:uid="{00000000-0005-0000-0000-0000D0840000}"/>
    <cellStyle name="Normal 3 2 4 3 3 2" xfId="34001" xr:uid="{00000000-0005-0000-0000-0000D1840000}"/>
    <cellStyle name="Normal 3 2 4 3 3 2 2" xfId="34002" xr:uid="{00000000-0005-0000-0000-0000D2840000}"/>
    <cellStyle name="Normal 3 2 4 3 3 3" xfId="34003" xr:uid="{00000000-0005-0000-0000-0000D3840000}"/>
    <cellStyle name="Normal 3 2 4 3 3 3 2" xfId="34004" xr:uid="{00000000-0005-0000-0000-0000D4840000}"/>
    <cellStyle name="Normal 3 2 4 3 3 3 3" xfId="34005" xr:uid="{00000000-0005-0000-0000-0000D5840000}"/>
    <cellStyle name="Normal 3 2 4 3 3 3 4" xfId="34006" xr:uid="{00000000-0005-0000-0000-0000D6840000}"/>
    <cellStyle name="Normal 3 2 4 3 4" xfId="34007" xr:uid="{00000000-0005-0000-0000-0000D7840000}"/>
    <cellStyle name="Normal 3 2 4 3 4 2" xfId="34008" xr:uid="{00000000-0005-0000-0000-0000D8840000}"/>
    <cellStyle name="Normal 3 2 4 3 5" xfId="34009" xr:uid="{00000000-0005-0000-0000-0000D9840000}"/>
    <cellStyle name="Normal 3 2 4 3 5 2" xfId="34010" xr:uid="{00000000-0005-0000-0000-0000DA840000}"/>
    <cellStyle name="Normal 3 2 4 3 5 3" xfId="34011" xr:uid="{00000000-0005-0000-0000-0000DB840000}"/>
    <cellStyle name="Normal 3 2 4 3 5 4" xfId="34012" xr:uid="{00000000-0005-0000-0000-0000DC840000}"/>
    <cellStyle name="Normal 3 2 4 4" xfId="34013" xr:uid="{00000000-0005-0000-0000-0000DD840000}"/>
    <cellStyle name="Normal 3 2 4 4 2" xfId="34014" xr:uid="{00000000-0005-0000-0000-0000DE840000}"/>
    <cellStyle name="Normal 3 2 4 4 2 2" xfId="34015" xr:uid="{00000000-0005-0000-0000-0000DF840000}"/>
    <cellStyle name="Normal 3 2 4 4 2 2 2" xfId="34016" xr:uid="{00000000-0005-0000-0000-0000E0840000}"/>
    <cellStyle name="Normal 3 2 4 4 2 2 2 2" xfId="34017" xr:uid="{00000000-0005-0000-0000-0000E1840000}"/>
    <cellStyle name="Normal 3 2 4 4 2 2 3" xfId="34018" xr:uid="{00000000-0005-0000-0000-0000E2840000}"/>
    <cellStyle name="Normal 3 2 4 4 2 2 3 2" xfId="34019" xr:uid="{00000000-0005-0000-0000-0000E3840000}"/>
    <cellStyle name="Normal 3 2 4 4 2 2 3 3" xfId="34020" xr:uid="{00000000-0005-0000-0000-0000E4840000}"/>
    <cellStyle name="Normal 3 2 4 4 2 2 3 4" xfId="34021" xr:uid="{00000000-0005-0000-0000-0000E5840000}"/>
    <cellStyle name="Normal 3 2 4 4 2 3" xfId="34022" xr:uid="{00000000-0005-0000-0000-0000E6840000}"/>
    <cellStyle name="Normal 3 2 4 4 2 3 2" xfId="34023" xr:uid="{00000000-0005-0000-0000-0000E7840000}"/>
    <cellStyle name="Normal 3 2 4 4 2 4" xfId="34024" xr:uid="{00000000-0005-0000-0000-0000E8840000}"/>
    <cellStyle name="Normal 3 2 4 4 2 4 2" xfId="34025" xr:uid="{00000000-0005-0000-0000-0000E9840000}"/>
    <cellStyle name="Normal 3 2 4 4 2 4 3" xfId="34026" xr:uid="{00000000-0005-0000-0000-0000EA840000}"/>
    <cellStyle name="Normal 3 2 4 4 2 4 4" xfId="34027" xr:uid="{00000000-0005-0000-0000-0000EB840000}"/>
    <cellStyle name="Normal 3 2 4 4 3" xfId="34028" xr:uid="{00000000-0005-0000-0000-0000EC840000}"/>
    <cellStyle name="Normal 3 2 4 4 3 2" xfId="34029" xr:uid="{00000000-0005-0000-0000-0000ED840000}"/>
    <cellStyle name="Normal 3 2 4 4 3 2 2" xfId="34030" xr:uid="{00000000-0005-0000-0000-0000EE840000}"/>
    <cellStyle name="Normal 3 2 4 4 3 3" xfId="34031" xr:uid="{00000000-0005-0000-0000-0000EF840000}"/>
    <cellStyle name="Normal 3 2 4 4 3 3 2" xfId="34032" xr:uid="{00000000-0005-0000-0000-0000F0840000}"/>
    <cellStyle name="Normal 3 2 4 4 3 3 3" xfId="34033" xr:uid="{00000000-0005-0000-0000-0000F1840000}"/>
    <cellStyle name="Normal 3 2 4 4 3 3 4" xfId="34034" xr:uid="{00000000-0005-0000-0000-0000F2840000}"/>
    <cellStyle name="Normal 3 2 4 4 4" xfId="34035" xr:uid="{00000000-0005-0000-0000-0000F3840000}"/>
    <cellStyle name="Normal 3 2 4 4 4 2" xfId="34036" xr:uid="{00000000-0005-0000-0000-0000F4840000}"/>
    <cellStyle name="Normal 3 2 4 4 5" xfId="34037" xr:uid="{00000000-0005-0000-0000-0000F5840000}"/>
    <cellStyle name="Normal 3 2 4 4 5 2" xfId="34038" xr:uid="{00000000-0005-0000-0000-0000F6840000}"/>
    <cellStyle name="Normal 3 2 4 4 5 3" xfId="34039" xr:uid="{00000000-0005-0000-0000-0000F7840000}"/>
    <cellStyle name="Normal 3 2 4 4 5 4" xfId="34040" xr:uid="{00000000-0005-0000-0000-0000F8840000}"/>
    <cellStyle name="Normal 3 2 4 5" xfId="34041" xr:uid="{00000000-0005-0000-0000-0000F9840000}"/>
    <cellStyle name="Normal 3 2 4 5 2" xfId="34042" xr:uid="{00000000-0005-0000-0000-0000FA840000}"/>
    <cellStyle name="Normal 3 2 4 5 2 2" xfId="34043" xr:uid="{00000000-0005-0000-0000-0000FB840000}"/>
    <cellStyle name="Normal 3 2 4 5 2 2 2" xfId="34044" xr:uid="{00000000-0005-0000-0000-0000FC840000}"/>
    <cellStyle name="Normal 3 2 4 5 2 3" xfId="34045" xr:uid="{00000000-0005-0000-0000-0000FD840000}"/>
    <cellStyle name="Normal 3 2 4 5 2 3 2" xfId="34046" xr:uid="{00000000-0005-0000-0000-0000FE840000}"/>
    <cellStyle name="Normal 3 2 4 5 2 3 3" xfId="34047" xr:uid="{00000000-0005-0000-0000-0000FF840000}"/>
    <cellStyle name="Normal 3 2 4 5 2 3 4" xfId="34048" xr:uid="{00000000-0005-0000-0000-000000850000}"/>
    <cellStyle name="Normal 3 2 4 5 3" xfId="34049" xr:uid="{00000000-0005-0000-0000-000001850000}"/>
    <cellStyle name="Normal 3 2 4 5 3 2" xfId="34050" xr:uid="{00000000-0005-0000-0000-000002850000}"/>
    <cellStyle name="Normal 3 2 4 5 4" xfId="34051" xr:uid="{00000000-0005-0000-0000-000003850000}"/>
    <cellStyle name="Normal 3 2 4 5 4 2" xfId="34052" xr:uid="{00000000-0005-0000-0000-000004850000}"/>
    <cellStyle name="Normal 3 2 4 5 4 3" xfId="34053" xr:uid="{00000000-0005-0000-0000-000005850000}"/>
    <cellStyle name="Normal 3 2 4 5 4 4" xfId="34054" xr:uid="{00000000-0005-0000-0000-000006850000}"/>
    <cellStyle name="Normal 3 2 4 6" xfId="34055" xr:uid="{00000000-0005-0000-0000-000007850000}"/>
    <cellStyle name="Normal 3 2 4 6 2" xfId="34056" xr:uid="{00000000-0005-0000-0000-000008850000}"/>
    <cellStyle name="Normal 3 2 4 6 2 2" xfId="34057" xr:uid="{00000000-0005-0000-0000-000009850000}"/>
    <cellStyle name="Normal 3 2 4 6 3" xfId="34058" xr:uid="{00000000-0005-0000-0000-00000A850000}"/>
    <cellStyle name="Normal 3 2 4 6 3 2" xfId="34059" xr:uid="{00000000-0005-0000-0000-00000B850000}"/>
    <cellStyle name="Normal 3 2 4 6 3 3" xfId="34060" xr:uid="{00000000-0005-0000-0000-00000C850000}"/>
    <cellStyle name="Normal 3 2 4 6 3 4" xfId="34061" xr:uid="{00000000-0005-0000-0000-00000D850000}"/>
    <cellStyle name="Normal 3 2 4 7" xfId="34062" xr:uid="{00000000-0005-0000-0000-00000E850000}"/>
    <cellStyle name="Normal 3 2 4 7 2" xfId="34063" xr:uid="{00000000-0005-0000-0000-00000F850000}"/>
    <cellStyle name="Normal 3 2 4 8" xfId="34064" xr:uid="{00000000-0005-0000-0000-000010850000}"/>
    <cellStyle name="Normal 3 2 4 8 2" xfId="34065" xr:uid="{00000000-0005-0000-0000-000011850000}"/>
    <cellStyle name="Normal 3 2 4 8 3" xfId="34066" xr:uid="{00000000-0005-0000-0000-000012850000}"/>
    <cellStyle name="Normal 3 2 4 8 4" xfId="34067" xr:uid="{00000000-0005-0000-0000-000013850000}"/>
    <cellStyle name="Normal 3 2 4 9" xfId="34068" xr:uid="{00000000-0005-0000-0000-000014850000}"/>
    <cellStyle name="Normal 3 2 4 9 2" xfId="34069" xr:uid="{00000000-0005-0000-0000-000015850000}"/>
    <cellStyle name="Normal 3 2 4 9 3" xfId="34070" xr:uid="{00000000-0005-0000-0000-000016850000}"/>
    <cellStyle name="Normal 3 2 5" xfId="34071" xr:uid="{00000000-0005-0000-0000-000017850000}"/>
    <cellStyle name="Normal 3 2 5 2" xfId="34072" xr:uid="{00000000-0005-0000-0000-000018850000}"/>
    <cellStyle name="Normal 3 2 5 2 2" xfId="34073" xr:uid="{00000000-0005-0000-0000-000019850000}"/>
    <cellStyle name="Normal 3 2 5 3" xfId="34074" xr:uid="{00000000-0005-0000-0000-00001A850000}"/>
    <cellStyle name="Normal 3 2 5 3 2" xfId="34075" xr:uid="{00000000-0005-0000-0000-00001B850000}"/>
    <cellStyle name="Normal 3 2 5 4" xfId="34076" xr:uid="{00000000-0005-0000-0000-00001C850000}"/>
    <cellStyle name="Normal 3 2 6" xfId="34077" xr:uid="{00000000-0005-0000-0000-00001D850000}"/>
    <cellStyle name="Normal 3 2 6 2" xfId="34078" xr:uid="{00000000-0005-0000-0000-00001E850000}"/>
    <cellStyle name="Normal 3 2 6 2 2" xfId="34079" xr:uid="{00000000-0005-0000-0000-00001F850000}"/>
    <cellStyle name="Normal 3 2 6 3" xfId="34080" xr:uid="{00000000-0005-0000-0000-000020850000}"/>
    <cellStyle name="Normal 3 2 7" xfId="34081" xr:uid="{00000000-0005-0000-0000-000021850000}"/>
    <cellStyle name="Normal 3 2 7 2" xfId="34082" xr:uid="{00000000-0005-0000-0000-000022850000}"/>
    <cellStyle name="Normal 3 2 7 3" xfId="34083" xr:uid="{00000000-0005-0000-0000-000023850000}"/>
    <cellStyle name="Normal 3 2 7 4" xfId="34084" xr:uid="{00000000-0005-0000-0000-000024850000}"/>
    <cellStyle name="Normal 3 2 8" xfId="34085" xr:uid="{00000000-0005-0000-0000-000025850000}"/>
    <cellStyle name="Normal 3 2 8 2" xfId="34086" xr:uid="{00000000-0005-0000-0000-000026850000}"/>
    <cellStyle name="Normal 3 2 8 3" xfId="34087" xr:uid="{00000000-0005-0000-0000-000027850000}"/>
    <cellStyle name="Normal 3 2 8 4" xfId="34088" xr:uid="{00000000-0005-0000-0000-000028850000}"/>
    <cellStyle name="Normal 3 2 9" xfId="34089" xr:uid="{00000000-0005-0000-0000-000029850000}"/>
    <cellStyle name="Normal 3 2_AFS template" xfId="34090" xr:uid="{00000000-0005-0000-0000-00002A850000}"/>
    <cellStyle name="Normal 3 20" xfId="58861" xr:uid="{00000000-0005-0000-0000-00002B850000}"/>
    <cellStyle name="Normal 3 3" xfId="34091" xr:uid="{00000000-0005-0000-0000-00002C850000}"/>
    <cellStyle name="Normal 3 3 2" xfId="34092" xr:uid="{00000000-0005-0000-0000-00002D850000}"/>
    <cellStyle name="Normal 3 3 2 10" xfId="34093" xr:uid="{00000000-0005-0000-0000-00002E850000}"/>
    <cellStyle name="Normal 3 3 2 10 2" xfId="34094" xr:uid="{00000000-0005-0000-0000-00002F850000}"/>
    <cellStyle name="Normal 3 3 2 11" xfId="34095" xr:uid="{00000000-0005-0000-0000-000030850000}"/>
    <cellStyle name="Normal 3 3 2 2" xfId="34096" xr:uid="{00000000-0005-0000-0000-000031850000}"/>
    <cellStyle name="Normal 3 3 2 2 2" xfId="34097" xr:uid="{00000000-0005-0000-0000-000032850000}"/>
    <cellStyle name="Normal 3 3 2 2 2 2" xfId="34098" xr:uid="{00000000-0005-0000-0000-000033850000}"/>
    <cellStyle name="Normal 3 3 2 2 2 2 2" xfId="34099" xr:uid="{00000000-0005-0000-0000-000034850000}"/>
    <cellStyle name="Normal 3 3 2 2 2 2 2 2" xfId="34100" xr:uid="{00000000-0005-0000-0000-000035850000}"/>
    <cellStyle name="Normal 3 3 2 2 2 2 2 2 2" xfId="34101" xr:uid="{00000000-0005-0000-0000-000036850000}"/>
    <cellStyle name="Normal 3 3 2 2 2 2 2 2 2 2" xfId="34102" xr:uid="{00000000-0005-0000-0000-000037850000}"/>
    <cellStyle name="Normal 3 3 2 2 2 2 2 2 2 2 2" xfId="34103" xr:uid="{00000000-0005-0000-0000-000038850000}"/>
    <cellStyle name="Normal 3 3 2 2 2 2 2 2 2 3" xfId="34104" xr:uid="{00000000-0005-0000-0000-000039850000}"/>
    <cellStyle name="Normal 3 3 2 2 2 2 2 2 2 3 2" xfId="34105" xr:uid="{00000000-0005-0000-0000-00003A850000}"/>
    <cellStyle name="Normal 3 3 2 2 2 2 2 2 2 3 3" xfId="34106" xr:uid="{00000000-0005-0000-0000-00003B850000}"/>
    <cellStyle name="Normal 3 3 2 2 2 2 2 2 2 3 4" xfId="34107" xr:uid="{00000000-0005-0000-0000-00003C850000}"/>
    <cellStyle name="Normal 3 3 2 2 2 2 2 2 3" xfId="34108" xr:uid="{00000000-0005-0000-0000-00003D850000}"/>
    <cellStyle name="Normal 3 3 2 2 2 2 2 2 3 2" xfId="34109" xr:uid="{00000000-0005-0000-0000-00003E850000}"/>
    <cellStyle name="Normal 3 3 2 2 2 2 2 2 4" xfId="34110" xr:uid="{00000000-0005-0000-0000-00003F850000}"/>
    <cellStyle name="Normal 3 3 2 2 2 2 2 2 4 2" xfId="34111" xr:uid="{00000000-0005-0000-0000-000040850000}"/>
    <cellStyle name="Normal 3 3 2 2 2 2 2 2 4 3" xfId="34112" xr:uid="{00000000-0005-0000-0000-000041850000}"/>
    <cellStyle name="Normal 3 3 2 2 2 2 2 2 4 4" xfId="34113" xr:uid="{00000000-0005-0000-0000-000042850000}"/>
    <cellStyle name="Normal 3 3 2 2 2 2 2 3" xfId="34114" xr:uid="{00000000-0005-0000-0000-000043850000}"/>
    <cellStyle name="Normal 3 3 2 2 2 2 2 3 2" xfId="34115" xr:uid="{00000000-0005-0000-0000-000044850000}"/>
    <cellStyle name="Normal 3 3 2 2 2 2 2 3 2 2" xfId="34116" xr:uid="{00000000-0005-0000-0000-000045850000}"/>
    <cellStyle name="Normal 3 3 2 2 2 2 2 3 3" xfId="34117" xr:uid="{00000000-0005-0000-0000-000046850000}"/>
    <cellStyle name="Normal 3 3 2 2 2 2 2 3 3 2" xfId="34118" xr:uid="{00000000-0005-0000-0000-000047850000}"/>
    <cellStyle name="Normal 3 3 2 2 2 2 2 3 3 3" xfId="34119" xr:uid="{00000000-0005-0000-0000-000048850000}"/>
    <cellStyle name="Normal 3 3 2 2 2 2 2 3 3 4" xfId="34120" xr:uid="{00000000-0005-0000-0000-000049850000}"/>
    <cellStyle name="Normal 3 3 2 2 2 2 2 4" xfId="34121" xr:uid="{00000000-0005-0000-0000-00004A850000}"/>
    <cellStyle name="Normal 3 3 2 2 2 2 2 4 2" xfId="34122" xr:uid="{00000000-0005-0000-0000-00004B850000}"/>
    <cellStyle name="Normal 3 3 2 2 2 2 2 5" xfId="34123" xr:uid="{00000000-0005-0000-0000-00004C850000}"/>
    <cellStyle name="Normal 3 3 2 2 2 2 2 5 2" xfId="34124" xr:uid="{00000000-0005-0000-0000-00004D850000}"/>
    <cellStyle name="Normal 3 3 2 2 2 2 2 5 3" xfId="34125" xr:uid="{00000000-0005-0000-0000-00004E850000}"/>
    <cellStyle name="Normal 3 3 2 2 2 2 2 5 4" xfId="34126" xr:uid="{00000000-0005-0000-0000-00004F850000}"/>
    <cellStyle name="Normal 3 3 2 2 2 2 3" xfId="34127" xr:uid="{00000000-0005-0000-0000-000050850000}"/>
    <cellStyle name="Normal 3 3 2 2 2 2 3 2" xfId="34128" xr:uid="{00000000-0005-0000-0000-000051850000}"/>
    <cellStyle name="Normal 3 3 2 2 2 2 3 2 2" xfId="34129" xr:uid="{00000000-0005-0000-0000-000052850000}"/>
    <cellStyle name="Normal 3 3 2 2 2 2 3 2 2 2" xfId="34130" xr:uid="{00000000-0005-0000-0000-000053850000}"/>
    <cellStyle name="Normal 3 3 2 2 2 2 3 2 2 2 2" xfId="34131" xr:uid="{00000000-0005-0000-0000-000054850000}"/>
    <cellStyle name="Normal 3 3 2 2 2 2 3 2 2 3" xfId="34132" xr:uid="{00000000-0005-0000-0000-000055850000}"/>
    <cellStyle name="Normal 3 3 2 2 2 2 3 2 2 3 2" xfId="34133" xr:uid="{00000000-0005-0000-0000-000056850000}"/>
    <cellStyle name="Normal 3 3 2 2 2 2 3 2 2 3 3" xfId="34134" xr:uid="{00000000-0005-0000-0000-000057850000}"/>
    <cellStyle name="Normal 3 3 2 2 2 2 3 2 2 3 4" xfId="34135" xr:uid="{00000000-0005-0000-0000-000058850000}"/>
    <cellStyle name="Normal 3 3 2 2 2 2 3 2 3" xfId="34136" xr:uid="{00000000-0005-0000-0000-000059850000}"/>
    <cellStyle name="Normal 3 3 2 2 2 2 3 2 3 2" xfId="34137" xr:uid="{00000000-0005-0000-0000-00005A850000}"/>
    <cellStyle name="Normal 3 3 2 2 2 2 3 2 4" xfId="34138" xr:uid="{00000000-0005-0000-0000-00005B850000}"/>
    <cellStyle name="Normal 3 3 2 2 2 2 3 2 4 2" xfId="34139" xr:uid="{00000000-0005-0000-0000-00005C850000}"/>
    <cellStyle name="Normal 3 3 2 2 2 2 3 2 4 3" xfId="34140" xr:uid="{00000000-0005-0000-0000-00005D850000}"/>
    <cellStyle name="Normal 3 3 2 2 2 2 3 2 4 4" xfId="34141" xr:uid="{00000000-0005-0000-0000-00005E850000}"/>
    <cellStyle name="Normal 3 3 2 2 2 2 3 3" xfId="34142" xr:uid="{00000000-0005-0000-0000-00005F850000}"/>
    <cellStyle name="Normal 3 3 2 2 2 2 3 3 2" xfId="34143" xr:uid="{00000000-0005-0000-0000-000060850000}"/>
    <cellStyle name="Normal 3 3 2 2 2 2 3 3 2 2" xfId="34144" xr:uid="{00000000-0005-0000-0000-000061850000}"/>
    <cellStyle name="Normal 3 3 2 2 2 2 3 3 3" xfId="34145" xr:uid="{00000000-0005-0000-0000-000062850000}"/>
    <cellStyle name="Normal 3 3 2 2 2 2 3 3 3 2" xfId="34146" xr:uid="{00000000-0005-0000-0000-000063850000}"/>
    <cellStyle name="Normal 3 3 2 2 2 2 3 3 3 3" xfId="34147" xr:uid="{00000000-0005-0000-0000-000064850000}"/>
    <cellStyle name="Normal 3 3 2 2 2 2 3 3 3 4" xfId="34148" xr:uid="{00000000-0005-0000-0000-000065850000}"/>
    <cellStyle name="Normal 3 3 2 2 2 2 3 4" xfId="34149" xr:uid="{00000000-0005-0000-0000-000066850000}"/>
    <cellStyle name="Normal 3 3 2 2 2 2 3 4 2" xfId="34150" xr:uid="{00000000-0005-0000-0000-000067850000}"/>
    <cellStyle name="Normal 3 3 2 2 2 2 3 5" xfId="34151" xr:uid="{00000000-0005-0000-0000-000068850000}"/>
    <cellStyle name="Normal 3 3 2 2 2 2 3 5 2" xfId="34152" xr:uid="{00000000-0005-0000-0000-000069850000}"/>
    <cellStyle name="Normal 3 3 2 2 2 2 3 5 3" xfId="34153" xr:uid="{00000000-0005-0000-0000-00006A850000}"/>
    <cellStyle name="Normal 3 3 2 2 2 2 3 5 4" xfId="34154" xr:uid="{00000000-0005-0000-0000-00006B850000}"/>
    <cellStyle name="Normal 3 3 2 2 2 2 4" xfId="34155" xr:uid="{00000000-0005-0000-0000-00006C850000}"/>
    <cellStyle name="Normal 3 3 2 2 2 2 4 2" xfId="34156" xr:uid="{00000000-0005-0000-0000-00006D850000}"/>
    <cellStyle name="Normal 3 3 2 2 2 2 4 2 2" xfId="34157" xr:uid="{00000000-0005-0000-0000-00006E850000}"/>
    <cellStyle name="Normal 3 3 2 2 2 2 4 2 2 2" xfId="34158" xr:uid="{00000000-0005-0000-0000-00006F850000}"/>
    <cellStyle name="Normal 3 3 2 2 2 2 4 2 3" xfId="34159" xr:uid="{00000000-0005-0000-0000-000070850000}"/>
    <cellStyle name="Normal 3 3 2 2 2 2 4 2 3 2" xfId="34160" xr:uid="{00000000-0005-0000-0000-000071850000}"/>
    <cellStyle name="Normal 3 3 2 2 2 2 4 2 3 3" xfId="34161" xr:uid="{00000000-0005-0000-0000-000072850000}"/>
    <cellStyle name="Normal 3 3 2 2 2 2 4 2 3 4" xfId="34162" xr:uid="{00000000-0005-0000-0000-000073850000}"/>
    <cellStyle name="Normal 3 3 2 2 2 2 4 3" xfId="34163" xr:uid="{00000000-0005-0000-0000-000074850000}"/>
    <cellStyle name="Normal 3 3 2 2 2 2 4 3 2" xfId="34164" xr:uid="{00000000-0005-0000-0000-000075850000}"/>
    <cellStyle name="Normal 3 3 2 2 2 2 4 4" xfId="34165" xr:uid="{00000000-0005-0000-0000-000076850000}"/>
    <cellStyle name="Normal 3 3 2 2 2 2 4 4 2" xfId="34166" xr:uid="{00000000-0005-0000-0000-000077850000}"/>
    <cellStyle name="Normal 3 3 2 2 2 2 4 4 3" xfId="34167" xr:uid="{00000000-0005-0000-0000-000078850000}"/>
    <cellStyle name="Normal 3 3 2 2 2 2 4 4 4" xfId="34168" xr:uid="{00000000-0005-0000-0000-000079850000}"/>
    <cellStyle name="Normal 3 3 2 2 2 2 5" xfId="34169" xr:uid="{00000000-0005-0000-0000-00007A850000}"/>
    <cellStyle name="Normal 3 3 2 2 2 2 5 2" xfId="34170" xr:uid="{00000000-0005-0000-0000-00007B850000}"/>
    <cellStyle name="Normal 3 3 2 2 2 2 5 2 2" xfId="34171" xr:uid="{00000000-0005-0000-0000-00007C850000}"/>
    <cellStyle name="Normal 3 3 2 2 2 2 5 3" xfId="34172" xr:uid="{00000000-0005-0000-0000-00007D850000}"/>
    <cellStyle name="Normal 3 3 2 2 2 2 5 3 2" xfId="34173" xr:uid="{00000000-0005-0000-0000-00007E850000}"/>
    <cellStyle name="Normal 3 3 2 2 2 2 5 3 3" xfId="34174" xr:uid="{00000000-0005-0000-0000-00007F850000}"/>
    <cellStyle name="Normal 3 3 2 2 2 2 5 3 4" xfId="34175" xr:uid="{00000000-0005-0000-0000-000080850000}"/>
    <cellStyle name="Normal 3 3 2 2 2 2 6" xfId="34176" xr:uid="{00000000-0005-0000-0000-000081850000}"/>
    <cellStyle name="Normal 3 3 2 2 2 2 6 2" xfId="34177" xr:uid="{00000000-0005-0000-0000-000082850000}"/>
    <cellStyle name="Normal 3 3 2 2 2 2 7" xfId="34178" xr:uid="{00000000-0005-0000-0000-000083850000}"/>
    <cellStyle name="Normal 3 3 2 2 2 2 7 2" xfId="34179" xr:uid="{00000000-0005-0000-0000-000084850000}"/>
    <cellStyle name="Normal 3 3 2 2 2 2 7 3" xfId="34180" xr:uid="{00000000-0005-0000-0000-000085850000}"/>
    <cellStyle name="Normal 3 3 2 2 2 2 7 4" xfId="34181" xr:uid="{00000000-0005-0000-0000-000086850000}"/>
    <cellStyle name="Normal 3 3 2 2 2 3" xfId="34182" xr:uid="{00000000-0005-0000-0000-000087850000}"/>
    <cellStyle name="Normal 3 3 2 2 2 3 2" xfId="34183" xr:uid="{00000000-0005-0000-0000-000088850000}"/>
    <cellStyle name="Normal 3 3 2 2 2 3 2 2" xfId="34184" xr:uid="{00000000-0005-0000-0000-000089850000}"/>
    <cellStyle name="Normal 3 3 2 2 2 3 2 2 2" xfId="34185" xr:uid="{00000000-0005-0000-0000-00008A850000}"/>
    <cellStyle name="Normal 3 3 2 2 2 3 2 2 2 2" xfId="34186" xr:uid="{00000000-0005-0000-0000-00008B850000}"/>
    <cellStyle name="Normal 3 3 2 2 2 3 2 2 3" xfId="34187" xr:uid="{00000000-0005-0000-0000-00008C850000}"/>
    <cellStyle name="Normal 3 3 2 2 2 3 2 2 3 2" xfId="34188" xr:uid="{00000000-0005-0000-0000-00008D850000}"/>
    <cellStyle name="Normal 3 3 2 2 2 3 2 2 3 3" xfId="34189" xr:uid="{00000000-0005-0000-0000-00008E850000}"/>
    <cellStyle name="Normal 3 3 2 2 2 3 2 2 3 4" xfId="34190" xr:uid="{00000000-0005-0000-0000-00008F850000}"/>
    <cellStyle name="Normal 3 3 2 2 2 3 2 3" xfId="34191" xr:uid="{00000000-0005-0000-0000-000090850000}"/>
    <cellStyle name="Normal 3 3 2 2 2 3 2 3 2" xfId="34192" xr:uid="{00000000-0005-0000-0000-000091850000}"/>
    <cellStyle name="Normal 3 3 2 2 2 3 2 4" xfId="34193" xr:uid="{00000000-0005-0000-0000-000092850000}"/>
    <cellStyle name="Normal 3 3 2 2 2 3 2 4 2" xfId="34194" xr:uid="{00000000-0005-0000-0000-000093850000}"/>
    <cellStyle name="Normal 3 3 2 2 2 3 2 4 3" xfId="34195" xr:uid="{00000000-0005-0000-0000-000094850000}"/>
    <cellStyle name="Normal 3 3 2 2 2 3 2 4 4" xfId="34196" xr:uid="{00000000-0005-0000-0000-000095850000}"/>
    <cellStyle name="Normal 3 3 2 2 2 3 3" xfId="34197" xr:uid="{00000000-0005-0000-0000-000096850000}"/>
    <cellStyle name="Normal 3 3 2 2 2 3 3 2" xfId="34198" xr:uid="{00000000-0005-0000-0000-000097850000}"/>
    <cellStyle name="Normal 3 3 2 2 2 3 3 2 2" xfId="34199" xr:uid="{00000000-0005-0000-0000-000098850000}"/>
    <cellStyle name="Normal 3 3 2 2 2 3 3 3" xfId="34200" xr:uid="{00000000-0005-0000-0000-000099850000}"/>
    <cellStyle name="Normal 3 3 2 2 2 3 3 3 2" xfId="34201" xr:uid="{00000000-0005-0000-0000-00009A850000}"/>
    <cellStyle name="Normal 3 3 2 2 2 3 3 3 3" xfId="34202" xr:uid="{00000000-0005-0000-0000-00009B850000}"/>
    <cellStyle name="Normal 3 3 2 2 2 3 3 3 4" xfId="34203" xr:uid="{00000000-0005-0000-0000-00009C850000}"/>
    <cellStyle name="Normal 3 3 2 2 2 3 4" xfId="34204" xr:uid="{00000000-0005-0000-0000-00009D850000}"/>
    <cellStyle name="Normal 3 3 2 2 2 3 4 2" xfId="34205" xr:uid="{00000000-0005-0000-0000-00009E850000}"/>
    <cellStyle name="Normal 3 3 2 2 2 3 5" xfId="34206" xr:uid="{00000000-0005-0000-0000-00009F850000}"/>
    <cellStyle name="Normal 3 3 2 2 2 3 5 2" xfId="34207" xr:uid="{00000000-0005-0000-0000-0000A0850000}"/>
    <cellStyle name="Normal 3 3 2 2 2 3 5 3" xfId="34208" xr:uid="{00000000-0005-0000-0000-0000A1850000}"/>
    <cellStyle name="Normal 3 3 2 2 2 3 5 4" xfId="34209" xr:uid="{00000000-0005-0000-0000-0000A2850000}"/>
    <cellStyle name="Normal 3 3 2 2 2 4" xfId="34210" xr:uid="{00000000-0005-0000-0000-0000A3850000}"/>
    <cellStyle name="Normal 3 3 2 2 2 4 2" xfId="34211" xr:uid="{00000000-0005-0000-0000-0000A4850000}"/>
    <cellStyle name="Normal 3 3 2 2 2 4 2 2" xfId="34212" xr:uid="{00000000-0005-0000-0000-0000A5850000}"/>
    <cellStyle name="Normal 3 3 2 2 2 4 2 2 2" xfId="34213" xr:uid="{00000000-0005-0000-0000-0000A6850000}"/>
    <cellStyle name="Normal 3 3 2 2 2 4 2 2 2 2" xfId="34214" xr:uid="{00000000-0005-0000-0000-0000A7850000}"/>
    <cellStyle name="Normal 3 3 2 2 2 4 2 2 3" xfId="34215" xr:uid="{00000000-0005-0000-0000-0000A8850000}"/>
    <cellStyle name="Normal 3 3 2 2 2 4 2 2 3 2" xfId="34216" xr:uid="{00000000-0005-0000-0000-0000A9850000}"/>
    <cellStyle name="Normal 3 3 2 2 2 4 2 2 3 3" xfId="34217" xr:uid="{00000000-0005-0000-0000-0000AA850000}"/>
    <cellStyle name="Normal 3 3 2 2 2 4 2 2 3 4" xfId="34218" xr:uid="{00000000-0005-0000-0000-0000AB850000}"/>
    <cellStyle name="Normal 3 3 2 2 2 4 2 3" xfId="34219" xr:uid="{00000000-0005-0000-0000-0000AC850000}"/>
    <cellStyle name="Normal 3 3 2 2 2 4 2 3 2" xfId="34220" xr:uid="{00000000-0005-0000-0000-0000AD850000}"/>
    <cellStyle name="Normal 3 3 2 2 2 4 2 4" xfId="34221" xr:uid="{00000000-0005-0000-0000-0000AE850000}"/>
    <cellStyle name="Normal 3 3 2 2 2 4 2 4 2" xfId="34222" xr:uid="{00000000-0005-0000-0000-0000AF850000}"/>
    <cellStyle name="Normal 3 3 2 2 2 4 2 4 3" xfId="34223" xr:uid="{00000000-0005-0000-0000-0000B0850000}"/>
    <cellStyle name="Normal 3 3 2 2 2 4 2 4 4" xfId="34224" xr:uid="{00000000-0005-0000-0000-0000B1850000}"/>
    <cellStyle name="Normal 3 3 2 2 2 4 3" xfId="34225" xr:uid="{00000000-0005-0000-0000-0000B2850000}"/>
    <cellStyle name="Normal 3 3 2 2 2 4 3 2" xfId="34226" xr:uid="{00000000-0005-0000-0000-0000B3850000}"/>
    <cellStyle name="Normal 3 3 2 2 2 4 3 2 2" xfId="34227" xr:uid="{00000000-0005-0000-0000-0000B4850000}"/>
    <cellStyle name="Normal 3 3 2 2 2 4 3 3" xfId="34228" xr:uid="{00000000-0005-0000-0000-0000B5850000}"/>
    <cellStyle name="Normal 3 3 2 2 2 4 3 3 2" xfId="34229" xr:uid="{00000000-0005-0000-0000-0000B6850000}"/>
    <cellStyle name="Normal 3 3 2 2 2 4 3 3 3" xfId="34230" xr:uid="{00000000-0005-0000-0000-0000B7850000}"/>
    <cellStyle name="Normal 3 3 2 2 2 4 3 3 4" xfId="34231" xr:uid="{00000000-0005-0000-0000-0000B8850000}"/>
    <cellStyle name="Normal 3 3 2 2 2 4 4" xfId="34232" xr:uid="{00000000-0005-0000-0000-0000B9850000}"/>
    <cellStyle name="Normal 3 3 2 2 2 4 4 2" xfId="34233" xr:uid="{00000000-0005-0000-0000-0000BA850000}"/>
    <cellStyle name="Normal 3 3 2 2 2 4 5" xfId="34234" xr:uid="{00000000-0005-0000-0000-0000BB850000}"/>
    <cellStyle name="Normal 3 3 2 2 2 4 5 2" xfId="34235" xr:uid="{00000000-0005-0000-0000-0000BC850000}"/>
    <cellStyle name="Normal 3 3 2 2 2 4 5 3" xfId="34236" xr:uid="{00000000-0005-0000-0000-0000BD850000}"/>
    <cellStyle name="Normal 3 3 2 2 2 4 5 4" xfId="34237" xr:uid="{00000000-0005-0000-0000-0000BE850000}"/>
    <cellStyle name="Normal 3 3 2 2 2 5" xfId="34238" xr:uid="{00000000-0005-0000-0000-0000BF850000}"/>
    <cellStyle name="Normal 3 3 2 2 2 5 2" xfId="34239" xr:uid="{00000000-0005-0000-0000-0000C0850000}"/>
    <cellStyle name="Normal 3 3 2 2 2 5 2 2" xfId="34240" xr:uid="{00000000-0005-0000-0000-0000C1850000}"/>
    <cellStyle name="Normal 3 3 2 2 2 5 2 2 2" xfId="34241" xr:uid="{00000000-0005-0000-0000-0000C2850000}"/>
    <cellStyle name="Normal 3 3 2 2 2 5 2 3" xfId="34242" xr:uid="{00000000-0005-0000-0000-0000C3850000}"/>
    <cellStyle name="Normal 3 3 2 2 2 5 2 3 2" xfId="34243" xr:uid="{00000000-0005-0000-0000-0000C4850000}"/>
    <cellStyle name="Normal 3 3 2 2 2 5 2 3 3" xfId="34244" xr:uid="{00000000-0005-0000-0000-0000C5850000}"/>
    <cellStyle name="Normal 3 3 2 2 2 5 2 3 4" xfId="34245" xr:uid="{00000000-0005-0000-0000-0000C6850000}"/>
    <cellStyle name="Normal 3 3 2 2 2 5 3" xfId="34246" xr:uid="{00000000-0005-0000-0000-0000C7850000}"/>
    <cellStyle name="Normal 3 3 2 2 2 5 3 2" xfId="34247" xr:uid="{00000000-0005-0000-0000-0000C8850000}"/>
    <cellStyle name="Normal 3 3 2 2 2 5 4" xfId="34248" xr:uid="{00000000-0005-0000-0000-0000C9850000}"/>
    <cellStyle name="Normal 3 3 2 2 2 5 4 2" xfId="34249" xr:uid="{00000000-0005-0000-0000-0000CA850000}"/>
    <cellStyle name="Normal 3 3 2 2 2 5 4 3" xfId="34250" xr:uid="{00000000-0005-0000-0000-0000CB850000}"/>
    <cellStyle name="Normal 3 3 2 2 2 5 4 4" xfId="34251" xr:uid="{00000000-0005-0000-0000-0000CC850000}"/>
    <cellStyle name="Normal 3 3 2 2 2 6" xfId="34252" xr:uid="{00000000-0005-0000-0000-0000CD850000}"/>
    <cellStyle name="Normal 3 3 2 2 2 6 2" xfId="34253" xr:uid="{00000000-0005-0000-0000-0000CE850000}"/>
    <cellStyle name="Normal 3 3 2 2 2 6 2 2" xfId="34254" xr:uid="{00000000-0005-0000-0000-0000CF850000}"/>
    <cellStyle name="Normal 3 3 2 2 2 6 3" xfId="34255" xr:uid="{00000000-0005-0000-0000-0000D0850000}"/>
    <cellStyle name="Normal 3 3 2 2 2 6 3 2" xfId="34256" xr:uid="{00000000-0005-0000-0000-0000D1850000}"/>
    <cellStyle name="Normal 3 3 2 2 2 6 3 3" xfId="34257" xr:uid="{00000000-0005-0000-0000-0000D2850000}"/>
    <cellStyle name="Normal 3 3 2 2 2 6 3 4" xfId="34258" xr:uid="{00000000-0005-0000-0000-0000D3850000}"/>
    <cellStyle name="Normal 3 3 2 2 2 7" xfId="34259" xr:uid="{00000000-0005-0000-0000-0000D4850000}"/>
    <cellStyle name="Normal 3 3 2 2 2 7 2" xfId="34260" xr:uid="{00000000-0005-0000-0000-0000D5850000}"/>
    <cellStyle name="Normal 3 3 2 2 2 8" xfId="34261" xr:uid="{00000000-0005-0000-0000-0000D6850000}"/>
    <cellStyle name="Normal 3 3 2 2 2 8 2" xfId="34262" xr:uid="{00000000-0005-0000-0000-0000D7850000}"/>
    <cellStyle name="Normal 3 3 2 2 2 8 3" xfId="34263" xr:uid="{00000000-0005-0000-0000-0000D8850000}"/>
    <cellStyle name="Normal 3 3 2 2 2 8 4" xfId="34264" xr:uid="{00000000-0005-0000-0000-0000D9850000}"/>
    <cellStyle name="Normal 3 3 2 2 3" xfId="34265" xr:uid="{00000000-0005-0000-0000-0000DA850000}"/>
    <cellStyle name="Normal 3 3 2 2 3 2" xfId="34266" xr:uid="{00000000-0005-0000-0000-0000DB850000}"/>
    <cellStyle name="Normal 3 3 2 2 3 2 2" xfId="34267" xr:uid="{00000000-0005-0000-0000-0000DC850000}"/>
    <cellStyle name="Normal 3 3 2 2 3 2 2 2" xfId="34268" xr:uid="{00000000-0005-0000-0000-0000DD850000}"/>
    <cellStyle name="Normal 3 3 2 2 3 2 2 2 2" xfId="34269" xr:uid="{00000000-0005-0000-0000-0000DE850000}"/>
    <cellStyle name="Normal 3 3 2 2 3 2 2 2 2 2" xfId="34270" xr:uid="{00000000-0005-0000-0000-0000DF850000}"/>
    <cellStyle name="Normal 3 3 2 2 3 2 2 2 3" xfId="34271" xr:uid="{00000000-0005-0000-0000-0000E0850000}"/>
    <cellStyle name="Normal 3 3 2 2 3 2 2 2 3 2" xfId="34272" xr:uid="{00000000-0005-0000-0000-0000E1850000}"/>
    <cellStyle name="Normal 3 3 2 2 3 2 2 2 3 3" xfId="34273" xr:uid="{00000000-0005-0000-0000-0000E2850000}"/>
    <cellStyle name="Normal 3 3 2 2 3 2 2 2 3 4" xfId="34274" xr:uid="{00000000-0005-0000-0000-0000E3850000}"/>
    <cellStyle name="Normal 3 3 2 2 3 2 2 3" xfId="34275" xr:uid="{00000000-0005-0000-0000-0000E4850000}"/>
    <cellStyle name="Normal 3 3 2 2 3 2 2 3 2" xfId="34276" xr:uid="{00000000-0005-0000-0000-0000E5850000}"/>
    <cellStyle name="Normal 3 3 2 2 3 2 2 4" xfId="34277" xr:uid="{00000000-0005-0000-0000-0000E6850000}"/>
    <cellStyle name="Normal 3 3 2 2 3 2 2 4 2" xfId="34278" xr:uid="{00000000-0005-0000-0000-0000E7850000}"/>
    <cellStyle name="Normal 3 3 2 2 3 2 2 4 3" xfId="34279" xr:uid="{00000000-0005-0000-0000-0000E8850000}"/>
    <cellStyle name="Normal 3 3 2 2 3 2 2 4 4" xfId="34280" xr:uid="{00000000-0005-0000-0000-0000E9850000}"/>
    <cellStyle name="Normal 3 3 2 2 3 2 3" xfId="34281" xr:uid="{00000000-0005-0000-0000-0000EA850000}"/>
    <cellStyle name="Normal 3 3 2 2 3 2 3 2" xfId="34282" xr:uid="{00000000-0005-0000-0000-0000EB850000}"/>
    <cellStyle name="Normal 3 3 2 2 3 2 3 2 2" xfId="34283" xr:uid="{00000000-0005-0000-0000-0000EC850000}"/>
    <cellStyle name="Normal 3 3 2 2 3 2 3 3" xfId="34284" xr:uid="{00000000-0005-0000-0000-0000ED850000}"/>
    <cellStyle name="Normal 3 3 2 2 3 2 3 3 2" xfId="34285" xr:uid="{00000000-0005-0000-0000-0000EE850000}"/>
    <cellStyle name="Normal 3 3 2 2 3 2 3 3 3" xfId="34286" xr:uid="{00000000-0005-0000-0000-0000EF850000}"/>
    <cellStyle name="Normal 3 3 2 2 3 2 3 3 4" xfId="34287" xr:uid="{00000000-0005-0000-0000-0000F0850000}"/>
    <cellStyle name="Normal 3 3 2 2 3 2 4" xfId="34288" xr:uid="{00000000-0005-0000-0000-0000F1850000}"/>
    <cellStyle name="Normal 3 3 2 2 3 2 4 2" xfId="34289" xr:uid="{00000000-0005-0000-0000-0000F2850000}"/>
    <cellStyle name="Normal 3 3 2 2 3 2 5" xfId="34290" xr:uid="{00000000-0005-0000-0000-0000F3850000}"/>
    <cellStyle name="Normal 3 3 2 2 3 2 5 2" xfId="34291" xr:uid="{00000000-0005-0000-0000-0000F4850000}"/>
    <cellStyle name="Normal 3 3 2 2 3 2 5 3" xfId="34292" xr:uid="{00000000-0005-0000-0000-0000F5850000}"/>
    <cellStyle name="Normal 3 3 2 2 3 2 5 4" xfId="34293" xr:uid="{00000000-0005-0000-0000-0000F6850000}"/>
    <cellStyle name="Normal 3 3 2 2 3 3" xfId="34294" xr:uid="{00000000-0005-0000-0000-0000F7850000}"/>
    <cellStyle name="Normal 3 3 2 2 3 3 2" xfId="34295" xr:uid="{00000000-0005-0000-0000-0000F8850000}"/>
    <cellStyle name="Normal 3 3 2 2 3 3 2 2" xfId="34296" xr:uid="{00000000-0005-0000-0000-0000F9850000}"/>
    <cellStyle name="Normal 3 3 2 2 3 3 2 2 2" xfId="34297" xr:uid="{00000000-0005-0000-0000-0000FA850000}"/>
    <cellStyle name="Normal 3 3 2 2 3 3 2 2 2 2" xfId="34298" xr:uid="{00000000-0005-0000-0000-0000FB850000}"/>
    <cellStyle name="Normal 3 3 2 2 3 3 2 2 3" xfId="34299" xr:uid="{00000000-0005-0000-0000-0000FC850000}"/>
    <cellStyle name="Normal 3 3 2 2 3 3 2 2 3 2" xfId="34300" xr:uid="{00000000-0005-0000-0000-0000FD850000}"/>
    <cellStyle name="Normal 3 3 2 2 3 3 2 2 3 3" xfId="34301" xr:uid="{00000000-0005-0000-0000-0000FE850000}"/>
    <cellStyle name="Normal 3 3 2 2 3 3 2 2 3 4" xfId="34302" xr:uid="{00000000-0005-0000-0000-0000FF850000}"/>
    <cellStyle name="Normal 3 3 2 2 3 3 2 3" xfId="34303" xr:uid="{00000000-0005-0000-0000-000000860000}"/>
    <cellStyle name="Normal 3 3 2 2 3 3 2 3 2" xfId="34304" xr:uid="{00000000-0005-0000-0000-000001860000}"/>
    <cellStyle name="Normal 3 3 2 2 3 3 2 4" xfId="34305" xr:uid="{00000000-0005-0000-0000-000002860000}"/>
    <cellStyle name="Normal 3 3 2 2 3 3 2 4 2" xfId="34306" xr:uid="{00000000-0005-0000-0000-000003860000}"/>
    <cellStyle name="Normal 3 3 2 2 3 3 2 4 3" xfId="34307" xr:uid="{00000000-0005-0000-0000-000004860000}"/>
    <cellStyle name="Normal 3 3 2 2 3 3 2 4 4" xfId="34308" xr:uid="{00000000-0005-0000-0000-000005860000}"/>
    <cellStyle name="Normal 3 3 2 2 3 3 3" xfId="34309" xr:uid="{00000000-0005-0000-0000-000006860000}"/>
    <cellStyle name="Normal 3 3 2 2 3 3 3 2" xfId="34310" xr:uid="{00000000-0005-0000-0000-000007860000}"/>
    <cellStyle name="Normal 3 3 2 2 3 3 3 2 2" xfId="34311" xr:uid="{00000000-0005-0000-0000-000008860000}"/>
    <cellStyle name="Normal 3 3 2 2 3 3 3 3" xfId="34312" xr:uid="{00000000-0005-0000-0000-000009860000}"/>
    <cellStyle name="Normal 3 3 2 2 3 3 3 3 2" xfId="34313" xr:uid="{00000000-0005-0000-0000-00000A860000}"/>
    <cellStyle name="Normal 3 3 2 2 3 3 3 3 3" xfId="34314" xr:uid="{00000000-0005-0000-0000-00000B860000}"/>
    <cellStyle name="Normal 3 3 2 2 3 3 3 3 4" xfId="34315" xr:uid="{00000000-0005-0000-0000-00000C860000}"/>
    <cellStyle name="Normal 3 3 2 2 3 3 4" xfId="34316" xr:uid="{00000000-0005-0000-0000-00000D860000}"/>
    <cellStyle name="Normal 3 3 2 2 3 3 4 2" xfId="34317" xr:uid="{00000000-0005-0000-0000-00000E860000}"/>
    <cellStyle name="Normal 3 3 2 2 3 3 5" xfId="34318" xr:uid="{00000000-0005-0000-0000-00000F860000}"/>
    <cellStyle name="Normal 3 3 2 2 3 3 5 2" xfId="34319" xr:uid="{00000000-0005-0000-0000-000010860000}"/>
    <cellStyle name="Normal 3 3 2 2 3 3 5 3" xfId="34320" xr:uid="{00000000-0005-0000-0000-000011860000}"/>
    <cellStyle name="Normal 3 3 2 2 3 3 5 4" xfId="34321" xr:uid="{00000000-0005-0000-0000-000012860000}"/>
    <cellStyle name="Normal 3 3 2 2 3 4" xfId="34322" xr:uid="{00000000-0005-0000-0000-000013860000}"/>
    <cellStyle name="Normal 3 3 2 2 3 4 2" xfId="34323" xr:uid="{00000000-0005-0000-0000-000014860000}"/>
    <cellStyle name="Normal 3 3 2 2 3 4 2 2" xfId="34324" xr:uid="{00000000-0005-0000-0000-000015860000}"/>
    <cellStyle name="Normal 3 3 2 2 3 4 2 2 2" xfId="34325" xr:uid="{00000000-0005-0000-0000-000016860000}"/>
    <cellStyle name="Normal 3 3 2 2 3 4 2 3" xfId="34326" xr:uid="{00000000-0005-0000-0000-000017860000}"/>
    <cellStyle name="Normal 3 3 2 2 3 4 2 3 2" xfId="34327" xr:uid="{00000000-0005-0000-0000-000018860000}"/>
    <cellStyle name="Normal 3 3 2 2 3 4 2 3 3" xfId="34328" xr:uid="{00000000-0005-0000-0000-000019860000}"/>
    <cellStyle name="Normal 3 3 2 2 3 4 2 3 4" xfId="34329" xr:uid="{00000000-0005-0000-0000-00001A860000}"/>
    <cellStyle name="Normal 3 3 2 2 3 4 3" xfId="34330" xr:uid="{00000000-0005-0000-0000-00001B860000}"/>
    <cellStyle name="Normal 3 3 2 2 3 4 3 2" xfId="34331" xr:uid="{00000000-0005-0000-0000-00001C860000}"/>
    <cellStyle name="Normal 3 3 2 2 3 4 4" xfId="34332" xr:uid="{00000000-0005-0000-0000-00001D860000}"/>
    <cellStyle name="Normal 3 3 2 2 3 4 4 2" xfId="34333" xr:uid="{00000000-0005-0000-0000-00001E860000}"/>
    <cellStyle name="Normal 3 3 2 2 3 4 4 3" xfId="34334" xr:uid="{00000000-0005-0000-0000-00001F860000}"/>
    <cellStyle name="Normal 3 3 2 2 3 4 4 4" xfId="34335" xr:uid="{00000000-0005-0000-0000-000020860000}"/>
    <cellStyle name="Normal 3 3 2 2 3 5" xfId="34336" xr:uid="{00000000-0005-0000-0000-000021860000}"/>
    <cellStyle name="Normal 3 3 2 2 3 5 2" xfId="34337" xr:uid="{00000000-0005-0000-0000-000022860000}"/>
    <cellStyle name="Normal 3 3 2 2 3 5 2 2" xfId="34338" xr:uid="{00000000-0005-0000-0000-000023860000}"/>
    <cellStyle name="Normal 3 3 2 2 3 5 3" xfId="34339" xr:uid="{00000000-0005-0000-0000-000024860000}"/>
    <cellStyle name="Normal 3 3 2 2 3 5 3 2" xfId="34340" xr:uid="{00000000-0005-0000-0000-000025860000}"/>
    <cellStyle name="Normal 3 3 2 2 3 5 3 3" xfId="34341" xr:uid="{00000000-0005-0000-0000-000026860000}"/>
    <cellStyle name="Normal 3 3 2 2 3 5 3 4" xfId="34342" xr:uid="{00000000-0005-0000-0000-000027860000}"/>
    <cellStyle name="Normal 3 3 2 2 3 6" xfId="34343" xr:uid="{00000000-0005-0000-0000-000028860000}"/>
    <cellStyle name="Normal 3 3 2 2 3 6 2" xfId="34344" xr:uid="{00000000-0005-0000-0000-000029860000}"/>
    <cellStyle name="Normal 3 3 2 2 3 7" xfId="34345" xr:uid="{00000000-0005-0000-0000-00002A860000}"/>
    <cellStyle name="Normal 3 3 2 2 3 7 2" xfId="34346" xr:uid="{00000000-0005-0000-0000-00002B860000}"/>
    <cellStyle name="Normal 3 3 2 2 3 7 3" xfId="34347" xr:uid="{00000000-0005-0000-0000-00002C860000}"/>
    <cellStyle name="Normal 3 3 2 2 3 7 4" xfId="34348" xr:uid="{00000000-0005-0000-0000-00002D860000}"/>
    <cellStyle name="Normal 3 3 2 2 4" xfId="34349" xr:uid="{00000000-0005-0000-0000-00002E860000}"/>
    <cellStyle name="Normal 3 3 2 2 4 2" xfId="34350" xr:uid="{00000000-0005-0000-0000-00002F860000}"/>
    <cellStyle name="Normal 3 3 2 2 4 2 2" xfId="34351" xr:uid="{00000000-0005-0000-0000-000030860000}"/>
    <cellStyle name="Normal 3 3 2 2 4 2 2 2" xfId="34352" xr:uid="{00000000-0005-0000-0000-000031860000}"/>
    <cellStyle name="Normal 3 3 2 2 4 2 2 2 2" xfId="34353" xr:uid="{00000000-0005-0000-0000-000032860000}"/>
    <cellStyle name="Normal 3 3 2 2 4 2 2 3" xfId="34354" xr:uid="{00000000-0005-0000-0000-000033860000}"/>
    <cellStyle name="Normal 3 3 2 2 4 2 2 3 2" xfId="34355" xr:uid="{00000000-0005-0000-0000-000034860000}"/>
    <cellStyle name="Normal 3 3 2 2 4 2 2 3 3" xfId="34356" xr:uid="{00000000-0005-0000-0000-000035860000}"/>
    <cellStyle name="Normal 3 3 2 2 4 2 2 3 4" xfId="34357" xr:uid="{00000000-0005-0000-0000-000036860000}"/>
    <cellStyle name="Normal 3 3 2 2 4 2 3" xfId="34358" xr:uid="{00000000-0005-0000-0000-000037860000}"/>
    <cellStyle name="Normal 3 3 2 2 4 2 3 2" xfId="34359" xr:uid="{00000000-0005-0000-0000-000038860000}"/>
    <cellStyle name="Normal 3 3 2 2 4 2 4" xfId="34360" xr:uid="{00000000-0005-0000-0000-000039860000}"/>
    <cellStyle name="Normal 3 3 2 2 4 2 4 2" xfId="34361" xr:uid="{00000000-0005-0000-0000-00003A860000}"/>
    <cellStyle name="Normal 3 3 2 2 4 2 4 3" xfId="34362" xr:uid="{00000000-0005-0000-0000-00003B860000}"/>
    <cellStyle name="Normal 3 3 2 2 4 2 4 4" xfId="34363" xr:uid="{00000000-0005-0000-0000-00003C860000}"/>
    <cellStyle name="Normal 3 3 2 2 4 3" xfId="34364" xr:uid="{00000000-0005-0000-0000-00003D860000}"/>
    <cellStyle name="Normal 3 3 2 2 4 3 2" xfId="34365" xr:uid="{00000000-0005-0000-0000-00003E860000}"/>
    <cellStyle name="Normal 3 3 2 2 4 3 2 2" xfId="34366" xr:uid="{00000000-0005-0000-0000-00003F860000}"/>
    <cellStyle name="Normal 3 3 2 2 4 3 3" xfId="34367" xr:uid="{00000000-0005-0000-0000-000040860000}"/>
    <cellStyle name="Normal 3 3 2 2 4 3 3 2" xfId="34368" xr:uid="{00000000-0005-0000-0000-000041860000}"/>
    <cellStyle name="Normal 3 3 2 2 4 3 3 3" xfId="34369" xr:uid="{00000000-0005-0000-0000-000042860000}"/>
    <cellStyle name="Normal 3 3 2 2 4 3 3 4" xfId="34370" xr:uid="{00000000-0005-0000-0000-000043860000}"/>
    <cellStyle name="Normal 3 3 2 2 4 4" xfId="34371" xr:uid="{00000000-0005-0000-0000-000044860000}"/>
    <cellStyle name="Normal 3 3 2 2 4 4 2" xfId="34372" xr:uid="{00000000-0005-0000-0000-000045860000}"/>
    <cellStyle name="Normal 3 3 2 2 4 5" xfId="34373" xr:uid="{00000000-0005-0000-0000-000046860000}"/>
    <cellStyle name="Normal 3 3 2 2 4 5 2" xfId="34374" xr:uid="{00000000-0005-0000-0000-000047860000}"/>
    <cellStyle name="Normal 3 3 2 2 4 5 3" xfId="34375" xr:uid="{00000000-0005-0000-0000-000048860000}"/>
    <cellStyle name="Normal 3 3 2 2 4 5 4" xfId="34376" xr:uid="{00000000-0005-0000-0000-000049860000}"/>
    <cellStyle name="Normal 3 3 2 2 5" xfId="34377" xr:uid="{00000000-0005-0000-0000-00004A860000}"/>
    <cellStyle name="Normal 3 3 2 2 5 2" xfId="34378" xr:uid="{00000000-0005-0000-0000-00004B860000}"/>
    <cellStyle name="Normal 3 3 2 2 5 2 2" xfId="34379" xr:uid="{00000000-0005-0000-0000-00004C860000}"/>
    <cellStyle name="Normal 3 3 2 2 5 2 2 2" xfId="34380" xr:uid="{00000000-0005-0000-0000-00004D860000}"/>
    <cellStyle name="Normal 3 3 2 2 5 2 2 2 2" xfId="34381" xr:uid="{00000000-0005-0000-0000-00004E860000}"/>
    <cellStyle name="Normal 3 3 2 2 5 2 2 3" xfId="34382" xr:uid="{00000000-0005-0000-0000-00004F860000}"/>
    <cellStyle name="Normal 3 3 2 2 5 2 2 3 2" xfId="34383" xr:uid="{00000000-0005-0000-0000-000050860000}"/>
    <cellStyle name="Normal 3 3 2 2 5 2 2 3 3" xfId="34384" xr:uid="{00000000-0005-0000-0000-000051860000}"/>
    <cellStyle name="Normal 3 3 2 2 5 2 2 3 4" xfId="34385" xr:uid="{00000000-0005-0000-0000-000052860000}"/>
    <cellStyle name="Normal 3 3 2 2 5 2 3" xfId="34386" xr:uid="{00000000-0005-0000-0000-000053860000}"/>
    <cellStyle name="Normal 3 3 2 2 5 2 3 2" xfId="34387" xr:uid="{00000000-0005-0000-0000-000054860000}"/>
    <cellStyle name="Normal 3 3 2 2 5 2 4" xfId="34388" xr:uid="{00000000-0005-0000-0000-000055860000}"/>
    <cellStyle name="Normal 3 3 2 2 5 2 4 2" xfId="34389" xr:uid="{00000000-0005-0000-0000-000056860000}"/>
    <cellStyle name="Normal 3 3 2 2 5 2 4 3" xfId="34390" xr:uid="{00000000-0005-0000-0000-000057860000}"/>
    <cellStyle name="Normal 3 3 2 2 5 2 4 4" xfId="34391" xr:uid="{00000000-0005-0000-0000-000058860000}"/>
    <cellStyle name="Normal 3 3 2 2 5 3" xfId="34392" xr:uid="{00000000-0005-0000-0000-000059860000}"/>
    <cellStyle name="Normal 3 3 2 2 5 3 2" xfId="34393" xr:uid="{00000000-0005-0000-0000-00005A860000}"/>
    <cellStyle name="Normal 3 3 2 2 5 3 2 2" xfId="34394" xr:uid="{00000000-0005-0000-0000-00005B860000}"/>
    <cellStyle name="Normal 3 3 2 2 5 3 3" xfId="34395" xr:uid="{00000000-0005-0000-0000-00005C860000}"/>
    <cellStyle name="Normal 3 3 2 2 5 3 3 2" xfId="34396" xr:uid="{00000000-0005-0000-0000-00005D860000}"/>
    <cellStyle name="Normal 3 3 2 2 5 3 3 3" xfId="34397" xr:uid="{00000000-0005-0000-0000-00005E860000}"/>
    <cellStyle name="Normal 3 3 2 2 5 3 3 4" xfId="34398" xr:uid="{00000000-0005-0000-0000-00005F860000}"/>
    <cellStyle name="Normal 3 3 2 2 5 4" xfId="34399" xr:uid="{00000000-0005-0000-0000-000060860000}"/>
    <cellStyle name="Normal 3 3 2 2 5 4 2" xfId="34400" xr:uid="{00000000-0005-0000-0000-000061860000}"/>
    <cellStyle name="Normal 3 3 2 2 5 5" xfId="34401" xr:uid="{00000000-0005-0000-0000-000062860000}"/>
    <cellStyle name="Normal 3 3 2 2 5 5 2" xfId="34402" xr:uid="{00000000-0005-0000-0000-000063860000}"/>
    <cellStyle name="Normal 3 3 2 2 5 5 3" xfId="34403" xr:uid="{00000000-0005-0000-0000-000064860000}"/>
    <cellStyle name="Normal 3 3 2 2 5 5 4" xfId="34404" xr:uid="{00000000-0005-0000-0000-000065860000}"/>
    <cellStyle name="Normal 3 3 2 2 6" xfId="34405" xr:uid="{00000000-0005-0000-0000-000066860000}"/>
    <cellStyle name="Normal 3 3 2 2 6 2" xfId="34406" xr:uid="{00000000-0005-0000-0000-000067860000}"/>
    <cellStyle name="Normal 3 3 2 2 6 2 2" xfId="34407" xr:uid="{00000000-0005-0000-0000-000068860000}"/>
    <cellStyle name="Normal 3 3 2 2 6 2 2 2" xfId="34408" xr:uid="{00000000-0005-0000-0000-000069860000}"/>
    <cellStyle name="Normal 3 3 2 2 6 2 3" xfId="34409" xr:uid="{00000000-0005-0000-0000-00006A860000}"/>
    <cellStyle name="Normal 3 3 2 2 6 2 3 2" xfId="34410" xr:uid="{00000000-0005-0000-0000-00006B860000}"/>
    <cellStyle name="Normal 3 3 2 2 6 2 3 3" xfId="34411" xr:uid="{00000000-0005-0000-0000-00006C860000}"/>
    <cellStyle name="Normal 3 3 2 2 6 2 3 4" xfId="34412" xr:uid="{00000000-0005-0000-0000-00006D860000}"/>
    <cellStyle name="Normal 3 3 2 2 6 3" xfId="34413" xr:uid="{00000000-0005-0000-0000-00006E860000}"/>
    <cellStyle name="Normal 3 3 2 2 6 3 2" xfId="34414" xr:uid="{00000000-0005-0000-0000-00006F860000}"/>
    <cellStyle name="Normal 3 3 2 2 6 4" xfId="34415" xr:uid="{00000000-0005-0000-0000-000070860000}"/>
    <cellStyle name="Normal 3 3 2 2 6 4 2" xfId="34416" xr:uid="{00000000-0005-0000-0000-000071860000}"/>
    <cellStyle name="Normal 3 3 2 2 6 4 3" xfId="34417" xr:uid="{00000000-0005-0000-0000-000072860000}"/>
    <cellStyle name="Normal 3 3 2 2 6 4 4" xfId="34418" xr:uid="{00000000-0005-0000-0000-000073860000}"/>
    <cellStyle name="Normal 3 3 2 2 7" xfId="34419" xr:uid="{00000000-0005-0000-0000-000074860000}"/>
    <cellStyle name="Normal 3 3 2 2 7 2" xfId="34420" xr:uid="{00000000-0005-0000-0000-000075860000}"/>
    <cellStyle name="Normal 3 3 2 2 7 2 2" xfId="34421" xr:uid="{00000000-0005-0000-0000-000076860000}"/>
    <cellStyle name="Normal 3 3 2 2 7 3" xfId="34422" xr:uid="{00000000-0005-0000-0000-000077860000}"/>
    <cellStyle name="Normal 3 3 2 2 7 3 2" xfId="34423" xr:uid="{00000000-0005-0000-0000-000078860000}"/>
    <cellStyle name="Normal 3 3 2 2 7 3 3" xfId="34424" xr:uid="{00000000-0005-0000-0000-000079860000}"/>
    <cellStyle name="Normal 3 3 2 2 7 3 4" xfId="34425" xr:uid="{00000000-0005-0000-0000-00007A860000}"/>
    <cellStyle name="Normal 3 3 2 2 8" xfId="34426" xr:uid="{00000000-0005-0000-0000-00007B860000}"/>
    <cellStyle name="Normal 3 3 2 2 8 2" xfId="34427" xr:uid="{00000000-0005-0000-0000-00007C860000}"/>
    <cellStyle name="Normal 3 3 2 2 9" xfId="34428" xr:uid="{00000000-0005-0000-0000-00007D860000}"/>
    <cellStyle name="Normal 3 3 2 2 9 2" xfId="34429" xr:uid="{00000000-0005-0000-0000-00007E860000}"/>
    <cellStyle name="Normal 3 3 2 2 9 3" xfId="34430" xr:uid="{00000000-0005-0000-0000-00007F860000}"/>
    <cellStyle name="Normal 3 3 2 2 9 4" xfId="34431" xr:uid="{00000000-0005-0000-0000-000080860000}"/>
    <cellStyle name="Normal 3 3 2 3" xfId="34432" xr:uid="{00000000-0005-0000-0000-000081860000}"/>
    <cellStyle name="Normal 3 3 2 3 2" xfId="34433" xr:uid="{00000000-0005-0000-0000-000082860000}"/>
    <cellStyle name="Normal 3 3 2 3 2 2" xfId="34434" xr:uid="{00000000-0005-0000-0000-000083860000}"/>
    <cellStyle name="Normal 3 3 2 3 2 2 2" xfId="34435" xr:uid="{00000000-0005-0000-0000-000084860000}"/>
    <cellStyle name="Normal 3 3 2 3 2 2 2 2" xfId="34436" xr:uid="{00000000-0005-0000-0000-000085860000}"/>
    <cellStyle name="Normal 3 3 2 3 2 2 2 2 2" xfId="34437" xr:uid="{00000000-0005-0000-0000-000086860000}"/>
    <cellStyle name="Normal 3 3 2 3 2 2 2 2 2 2" xfId="34438" xr:uid="{00000000-0005-0000-0000-000087860000}"/>
    <cellStyle name="Normal 3 3 2 3 2 2 2 2 3" xfId="34439" xr:uid="{00000000-0005-0000-0000-000088860000}"/>
    <cellStyle name="Normal 3 3 2 3 2 2 2 2 3 2" xfId="34440" xr:uid="{00000000-0005-0000-0000-000089860000}"/>
    <cellStyle name="Normal 3 3 2 3 2 2 2 2 3 3" xfId="34441" xr:uid="{00000000-0005-0000-0000-00008A860000}"/>
    <cellStyle name="Normal 3 3 2 3 2 2 2 2 3 4" xfId="34442" xr:uid="{00000000-0005-0000-0000-00008B860000}"/>
    <cellStyle name="Normal 3 3 2 3 2 2 2 3" xfId="34443" xr:uid="{00000000-0005-0000-0000-00008C860000}"/>
    <cellStyle name="Normal 3 3 2 3 2 2 2 3 2" xfId="34444" xr:uid="{00000000-0005-0000-0000-00008D860000}"/>
    <cellStyle name="Normal 3 3 2 3 2 2 2 4" xfId="34445" xr:uid="{00000000-0005-0000-0000-00008E860000}"/>
    <cellStyle name="Normal 3 3 2 3 2 2 2 4 2" xfId="34446" xr:uid="{00000000-0005-0000-0000-00008F860000}"/>
    <cellStyle name="Normal 3 3 2 3 2 2 2 4 3" xfId="34447" xr:uid="{00000000-0005-0000-0000-000090860000}"/>
    <cellStyle name="Normal 3 3 2 3 2 2 2 4 4" xfId="34448" xr:uid="{00000000-0005-0000-0000-000091860000}"/>
    <cellStyle name="Normal 3 3 2 3 2 2 3" xfId="34449" xr:uid="{00000000-0005-0000-0000-000092860000}"/>
    <cellStyle name="Normal 3 3 2 3 2 2 3 2" xfId="34450" xr:uid="{00000000-0005-0000-0000-000093860000}"/>
    <cellStyle name="Normal 3 3 2 3 2 2 3 2 2" xfId="34451" xr:uid="{00000000-0005-0000-0000-000094860000}"/>
    <cellStyle name="Normal 3 3 2 3 2 2 3 3" xfId="34452" xr:uid="{00000000-0005-0000-0000-000095860000}"/>
    <cellStyle name="Normal 3 3 2 3 2 2 3 3 2" xfId="34453" xr:uid="{00000000-0005-0000-0000-000096860000}"/>
    <cellStyle name="Normal 3 3 2 3 2 2 3 3 3" xfId="34454" xr:uid="{00000000-0005-0000-0000-000097860000}"/>
    <cellStyle name="Normal 3 3 2 3 2 2 3 3 4" xfId="34455" xr:uid="{00000000-0005-0000-0000-000098860000}"/>
    <cellStyle name="Normal 3 3 2 3 2 2 4" xfId="34456" xr:uid="{00000000-0005-0000-0000-000099860000}"/>
    <cellStyle name="Normal 3 3 2 3 2 2 4 2" xfId="34457" xr:uid="{00000000-0005-0000-0000-00009A860000}"/>
    <cellStyle name="Normal 3 3 2 3 2 2 5" xfId="34458" xr:uid="{00000000-0005-0000-0000-00009B860000}"/>
    <cellStyle name="Normal 3 3 2 3 2 2 5 2" xfId="34459" xr:uid="{00000000-0005-0000-0000-00009C860000}"/>
    <cellStyle name="Normal 3 3 2 3 2 2 5 3" xfId="34460" xr:uid="{00000000-0005-0000-0000-00009D860000}"/>
    <cellStyle name="Normal 3 3 2 3 2 2 5 4" xfId="34461" xr:uid="{00000000-0005-0000-0000-00009E860000}"/>
    <cellStyle name="Normal 3 3 2 3 2 3" xfId="34462" xr:uid="{00000000-0005-0000-0000-00009F860000}"/>
    <cellStyle name="Normal 3 3 2 3 2 3 2" xfId="34463" xr:uid="{00000000-0005-0000-0000-0000A0860000}"/>
    <cellStyle name="Normal 3 3 2 3 2 3 2 2" xfId="34464" xr:uid="{00000000-0005-0000-0000-0000A1860000}"/>
    <cellStyle name="Normal 3 3 2 3 2 3 2 2 2" xfId="34465" xr:uid="{00000000-0005-0000-0000-0000A2860000}"/>
    <cellStyle name="Normal 3 3 2 3 2 3 2 2 2 2" xfId="34466" xr:uid="{00000000-0005-0000-0000-0000A3860000}"/>
    <cellStyle name="Normal 3 3 2 3 2 3 2 2 3" xfId="34467" xr:uid="{00000000-0005-0000-0000-0000A4860000}"/>
    <cellStyle name="Normal 3 3 2 3 2 3 2 2 3 2" xfId="34468" xr:uid="{00000000-0005-0000-0000-0000A5860000}"/>
    <cellStyle name="Normal 3 3 2 3 2 3 2 2 3 3" xfId="34469" xr:uid="{00000000-0005-0000-0000-0000A6860000}"/>
    <cellStyle name="Normal 3 3 2 3 2 3 2 2 3 4" xfId="34470" xr:uid="{00000000-0005-0000-0000-0000A7860000}"/>
    <cellStyle name="Normal 3 3 2 3 2 3 2 3" xfId="34471" xr:uid="{00000000-0005-0000-0000-0000A8860000}"/>
    <cellStyle name="Normal 3 3 2 3 2 3 2 3 2" xfId="34472" xr:uid="{00000000-0005-0000-0000-0000A9860000}"/>
    <cellStyle name="Normal 3 3 2 3 2 3 2 4" xfId="34473" xr:uid="{00000000-0005-0000-0000-0000AA860000}"/>
    <cellStyle name="Normal 3 3 2 3 2 3 2 4 2" xfId="34474" xr:uid="{00000000-0005-0000-0000-0000AB860000}"/>
    <cellStyle name="Normal 3 3 2 3 2 3 2 4 3" xfId="34475" xr:uid="{00000000-0005-0000-0000-0000AC860000}"/>
    <cellStyle name="Normal 3 3 2 3 2 3 2 4 4" xfId="34476" xr:uid="{00000000-0005-0000-0000-0000AD860000}"/>
    <cellStyle name="Normal 3 3 2 3 2 3 3" xfId="34477" xr:uid="{00000000-0005-0000-0000-0000AE860000}"/>
    <cellStyle name="Normal 3 3 2 3 2 3 3 2" xfId="34478" xr:uid="{00000000-0005-0000-0000-0000AF860000}"/>
    <cellStyle name="Normal 3 3 2 3 2 3 3 2 2" xfId="34479" xr:uid="{00000000-0005-0000-0000-0000B0860000}"/>
    <cellStyle name="Normal 3 3 2 3 2 3 3 3" xfId="34480" xr:uid="{00000000-0005-0000-0000-0000B1860000}"/>
    <cellStyle name="Normal 3 3 2 3 2 3 3 3 2" xfId="34481" xr:uid="{00000000-0005-0000-0000-0000B2860000}"/>
    <cellStyle name="Normal 3 3 2 3 2 3 3 3 3" xfId="34482" xr:uid="{00000000-0005-0000-0000-0000B3860000}"/>
    <cellStyle name="Normal 3 3 2 3 2 3 3 3 4" xfId="34483" xr:uid="{00000000-0005-0000-0000-0000B4860000}"/>
    <cellStyle name="Normal 3 3 2 3 2 3 4" xfId="34484" xr:uid="{00000000-0005-0000-0000-0000B5860000}"/>
    <cellStyle name="Normal 3 3 2 3 2 3 4 2" xfId="34485" xr:uid="{00000000-0005-0000-0000-0000B6860000}"/>
    <cellStyle name="Normal 3 3 2 3 2 3 5" xfId="34486" xr:uid="{00000000-0005-0000-0000-0000B7860000}"/>
    <cellStyle name="Normal 3 3 2 3 2 3 5 2" xfId="34487" xr:uid="{00000000-0005-0000-0000-0000B8860000}"/>
    <cellStyle name="Normal 3 3 2 3 2 3 5 3" xfId="34488" xr:uid="{00000000-0005-0000-0000-0000B9860000}"/>
    <cellStyle name="Normal 3 3 2 3 2 3 5 4" xfId="34489" xr:uid="{00000000-0005-0000-0000-0000BA860000}"/>
    <cellStyle name="Normal 3 3 2 3 2 4" xfId="34490" xr:uid="{00000000-0005-0000-0000-0000BB860000}"/>
    <cellStyle name="Normal 3 3 2 3 2 4 2" xfId="34491" xr:uid="{00000000-0005-0000-0000-0000BC860000}"/>
    <cellStyle name="Normal 3 3 2 3 2 4 2 2" xfId="34492" xr:uid="{00000000-0005-0000-0000-0000BD860000}"/>
    <cellStyle name="Normal 3 3 2 3 2 4 2 2 2" xfId="34493" xr:uid="{00000000-0005-0000-0000-0000BE860000}"/>
    <cellStyle name="Normal 3 3 2 3 2 4 2 3" xfId="34494" xr:uid="{00000000-0005-0000-0000-0000BF860000}"/>
    <cellStyle name="Normal 3 3 2 3 2 4 2 3 2" xfId="34495" xr:uid="{00000000-0005-0000-0000-0000C0860000}"/>
    <cellStyle name="Normal 3 3 2 3 2 4 2 3 3" xfId="34496" xr:uid="{00000000-0005-0000-0000-0000C1860000}"/>
    <cellStyle name="Normal 3 3 2 3 2 4 2 3 4" xfId="34497" xr:uid="{00000000-0005-0000-0000-0000C2860000}"/>
    <cellStyle name="Normal 3 3 2 3 2 4 3" xfId="34498" xr:uid="{00000000-0005-0000-0000-0000C3860000}"/>
    <cellStyle name="Normal 3 3 2 3 2 4 3 2" xfId="34499" xr:uid="{00000000-0005-0000-0000-0000C4860000}"/>
    <cellStyle name="Normal 3 3 2 3 2 4 4" xfId="34500" xr:uid="{00000000-0005-0000-0000-0000C5860000}"/>
    <cellStyle name="Normal 3 3 2 3 2 4 4 2" xfId="34501" xr:uid="{00000000-0005-0000-0000-0000C6860000}"/>
    <cellStyle name="Normal 3 3 2 3 2 4 4 3" xfId="34502" xr:uid="{00000000-0005-0000-0000-0000C7860000}"/>
    <cellStyle name="Normal 3 3 2 3 2 4 4 4" xfId="34503" xr:uid="{00000000-0005-0000-0000-0000C8860000}"/>
    <cellStyle name="Normal 3 3 2 3 2 5" xfId="34504" xr:uid="{00000000-0005-0000-0000-0000C9860000}"/>
    <cellStyle name="Normal 3 3 2 3 2 5 2" xfId="34505" xr:uid="{00000000-0005-0000-0000-0000CA860000}"/>
    <cellStyle name="Normal 3 3 2 3 2 5 2 2" xfId="34506" xr:uid="{00000000-0005-0000-0000-0000CB860000}"/>
    <cellStyle name="Normal 3 3 2 3 2 5 3" xfId="34507" xr:uid="{00000000-0005-0000-0000-0000CC860000}"/>
    <cellStyle name="Normal 3 3 2 3 2 5 3 2" xfId="34508" xr:uid="{00000000-0005-0000-0000-0000CD860000}"/>
    <cellStyle name="Normal 3 3 2 3 2 5 3 3" xfId="34509" xr:uid="{00000000-0005-0000-0000-0000CE860000}"/>
    <cellStyle name="Normal 3 3 2 3 2 5 3 4" xfId="34510" xr:uid="{00000000-0005-0000-0000-0000CF860000}"/>
    <cellStyle name="Normal 3 3 2 3 2 6" xfId="34511" xr:uid="{00000000-0005-0000-0000-0000D0860000}"/>
    <cellStyle name="Normal 3 3 2 3 2 6 2" xfId="34512" xr:uid="{00000000-0005-0000-0000-0000D1860000}"/>
    <cellStyle name="Normal 3 3 2 3 2 7" xfId="34513" xr:uid="{00000000-0005-0000-0000-0000D2860000}"/>
    <cellStyle name="Normal 3 3 2 3 2 7 2" xfId="34514" xr:uid="{00000000-0005-0000-0000-0000D3860000}"/>
    <cellStyle name="Normal 3 3 2 3 2 7 3" xfId="34515" xr:uid="{00000000-0005-0000-0000-0000D4860000}"/>
    <cellStyle name="Normal 3 3 2 3 2 7 4" xfId="34516" xr:uid="{00000000-0005-0000-0000-0000D5860000}"/>
    <cellStyle name="Normal 3 3 2 3 3" xfId="34517" xr:uid="{00000000-0005-0000-0000-0000D6860000}"/>
    <cellStyle name="Normal 3 3 2 3 3 2" xfId="34518" xr:uid="{00000000-0005-0000-0000-0000D7860000}"/>
    <cellStyle name="Normal 3 3 2 3 3 2 2" xfId="34519" xr:uid="{00000000-0005-0000-0000-0000D8860000}"/>
    <cellStyle name="Normal 3 3 2 3 3 2 2 2" xfId="34520" xr:uid="{00000000-0005-0000-0000-0000D9860000}"/>
    <cellStyle name="Normal 3 3 2 3 3 2 2 2 2" xfId="34521" xr:uid="{00000000-0005-0000-0000-0000DA860000}"/>
    <cellStyle name="Normal 3 3 2 3 3 2 2 3" xfId="34522" xr:uid="{00000000-0005-0000-0000-0000DB860000}"/>
    <cellStyle name="Normal 3 3 2 3 3 2 2 3 2" xfId="34523" xr:uid="{00000000-0005-0000-0000-0000DC860000}"/>
    <cellStyle name="Normal 3 3 2 3 3 2 2 3 3" xfId="34524" xr:uid="{00000000-0005-0000-0000-0000DD860000}"/>
    <cellStyle name="Normal 3 3 2 3 3 2 2 3 4" xfId="34525" xr:uid="{00000000-0005-0000-0000-0000DE860000}"/>
    <cellStyle name="Normal 3 3 2 3 3 2 3" xfId="34526" xr:uid="{00000000-0005-0000-0000-0000DF860000}"/>
    <cellStyle name="Normal 3 3 2 3 3 2 3 2" xfId="34527" xr:uid="{00000000-0005-0000-0000-0000E0860000}"/>
    <cellStyle name="Normal 3 3 2 3 3 2 4" xfId="34528" xr:uid="{00000000-0005-0000-0000-0000E1860000}"/>
    <cellStyle name="Normal 3 3 2 3 3 2 4 2" xfId="34529" xr:uid="{00000000-0005-0000-0000-0000E2860000}"/>
    <cellStyle name="Normal 3 3 2 3 3 2 4 3" xfId="34530" xr:uid="{00000000-0005-0000-0000-0000E3860000}"/>
    <cellStyle name="Normal 3 3 2 3 3 2 4 4" xfId="34531" xr:uid="{00000000-0005-0000-0000-0000E4860000}"/>
    <cellStyle name="Normal 3 3 2 3 3 3" xfId="34532" xr:uid="{00000000-0005-0000-0000-0000E5860000}"/>
    <cellStyle name="Normal 3 3 2 3 3 3 2" xfId="34533" xr:uid="{00000000-0005-0000-0000-0000E6860000}"/>
    <cellStyle name="Normal 3 3 2 3 3 3 2 2" xfId="34534" xr:uid="{00000000-0005-0000-0000-0000E7860000}"/>
    <cellStyle name="Normal 3 3 2 3 3 3 3" xfId="34535" xr:uid="{00000000-0005-0000-0000-0000E8860000}"/>
    <cellStyle name="Normal 3 3 2 3 3 3 3 2" xfId="34536" xr:uid="{00000000-0005-0000-0000-0000E9860000}"/>
    <cellStyle name="Normal 3 3 2 3 3 3 3 3" xfId="34537" xr:uid="{00000000-0005-0000-0000-0000EA860000}"/>
    <cellStyle name="Normal 3 3 2 3 3 3 3 4" xfId="34538" xr:uid="{00000000-0005-0000-0000-0000EB860000}"/>
    <cellStyle name="Normal 3 3 2 3 3 4" xfId="34539" xr:uid="{00000000-0005-0000-0000-0000EC860000}"/>
    <cellStyle name="Normal 3 3 2 3 3 4 2" xfId="34540" xr:uid="{00000000-0005-0000-0000-0000ED860000}"/>
    <cellStyle name="Normal 3 3 2 3 3 5" xfId="34541" xr:uid="{00000000-0005-0000-0000-0000EE860000}"/>
    <cellStyle name="Normal 3 3 2 3 3 5 2" xfId="34542" xr:uid="{00000000-0005-0000-0000-0000EF860000}"/>
    <cellStyle name="Normal 3 3 2 3 3 5 3" xfId="34543" xr:uid="{00000000-0005-0000-0000-0000F0860000}"/>
    <cellStyle name="Normal 3 3 2 3 3 5 4" xfId="34544" xr:uid="{00000000-0005-0000-0000-0000F1860000}"/>
    <cellStyle name="Normal 3 3 2 3 4" xfId="34545" xr:uid="{00000000-0005-0000-0000-0000F2860000}"/>
    <cellStyle name="Normal 3 3 2 3 4 2" xfId="34546" xr:uid="{00000000-0005-0000-0000-0000F3860000}"/>
    <cellStyle name="Normal 3 3 2 3 4 2 2" xfId="34547" xr:uid="{00000000-0005-0000-0000-0000F4860000}"/>
    <cellStyle name="Normal 3 3 2 3 4 2 2 2" xfId="34548" xr:uid="{00000000-0005-0000-0000-0000F5860000}"/>
    <cellStyle name="Normal 3 3 2 3 4 2 2 2 2" xfId="34549" xr:uid="{00000000-0005-0000-0000-0000F6860000}"/>
    <cellStyle name="Normal 3 3 2 3 4 2 2 3" xfId="34550" xr:uid="{00000000-0005-0000-0000-0000F7860000}"/>
    <cellStyle name="Normal 3 3 2 3 4 2 2 3 2" xfId="34551" xr:uid="{00000000-0005-0000-0000-0000F8860000}"/>
    <cellStyle name="Normal 3 3 2 3 4 2 2 3 3" xfId="34552" xr:uid="{00000000-0005-0000-0000-0000F9860000}"/>
    <cellStyle name="Normal 3 3 2 3 4 2 2 3 4" xfId="34553" xr:uid="{00000000-0005-0000-0000-0000FA860000}"/>
    <cellStyle name="Normal 3 3 2 3 4 2 3" xfId="34554" xr:uid="{00000000-0005-0000-0000-0000FB860000}"/>
    <cellStyle name="Normal 3 3 2 3 4 2 3 2" xfId="34555" xr:uid="{00000000-0005-0000-0000-0000FC860000}"/>
    <cellStyle name="Normal 3 3 2 3 4 2 4" xfId="34556" xr:uid="{00000000-0005-0000-0000-0000FD860000}"/>
    <cellStyle name="Normal 3 3 2 3 4 2 4 2" xfId="34557" xr:uid="{00000000-0005-0000-0000-0000FE860000}"/>
    <cellStyle name="Normal 3 3 2 3 4 2 4 3" xfId="34558" xr:uid="{00000000-0005-0000-0000-0000FF860000}"/>
    <cellStyle name="Normal 3 3 2 3 4 2 4 4" xfId="34559" xr:uid="{00000000-0005-0000-0000-000000870000}"/>
    <cellStyle name="Normal 3 3 2 3 4 3" xfId="34560" xr:uid="{00000000-0005-0000-0000-000001870000}"/>
    <cellStyle name="Normal 3 3 2 3 4 3 2" xfId="34561" xr:uid="{00000000-0005-0000-0000-000002870000}"/>
    <cellStyle name="Normal 3 3 2 3 4 3 2 2" xfId="34562" xr:uid="{00000000-0005-0000-0000-000003870000}"/>
    <cellStyle name="Normal 3 3 2 3 4 3 3" xfId="34563" xr:uid="{00000000-0005-0000-0000-000004870000}"/>
    <cellStyle name="Normal 3 3 2 3 4 3 3 2" xfId="34564" xr:uid="{00000000-0005-0000-0000-000005870000}"/>
    <cellStyle name="Normal 3 3 2 3 4 3 3 3" xfId="34565" xr:uid="{00000000-0005-0000-0000-000006870000}"/>
    <cellStyle name="Normal 3 3 2 3 4 3 3 4" xfId="34566" xr:uid="{00000000-0005-0000-0000-000007870000}"/>
    <cellStyle name="Normal 3 3 2 3 4 4" xfId="34567" xr:uid="{00000000-0005-0000-0000-000008870000}"/>
    <cellStyle name="Normal 3 3 2 3 4 4 2" xfId="34568" xr:uid="{00000000-0005-0000-0000-000009870000}"/>
    <cellStyle name="Normal 3 3 2 3 4 5" xfId="34569" xr:uid="{00000000-0005-0000-0000-00000A870000}"/>
    <cellStyle name="Normal 3 3 2 3 4 5 2" xfId="34570" xr:uid="{00000000-0005-0000-0000-00000B870000}"/>
    <cellStyle name="Normal 3 3 2 3 4 5 3" xfId="34571" xr:uid="{00000000-0005-0000-0000-00000C870000}"/>
    <cellStyle name="Normal 3 3 2 3 4 5 4" xfId="34572" xr:uid="{00000000-0005-0000-0000-00000D870000}"/>
    <cellStyle name="Normal 3 3 2 3 5" xfId="34573" xr:uid="{00000000-0005-0000-0000-00000E870000}"/>
    <cellStyle name="Normal 3 3 2 3 5 2" xfId="34574" xr:uid="{00000000-0005-0000-0000-00000F870000}"/>
    <cellStyle name="Normal 3 3 2 3 5 2 2" xfId="34575" xr:uid="{00000000-0005-0000-0000-000010870000}"/>
    <cellStyle name="Normal 3 3 2 3 5 2 2 2" xfId="34576" xr:uid="{00000000-0005-0000-0000-000011870000}"/>
    <cellStyle name="Normal 3 3 2 3 5 2 3" xfId="34577" xr:uid="{00000000-0005-0000-0000-000012870000}"/>
    <cellStyle name="Normal 3 3 2 3 5 2 3 2" xfId="34578" xr:uid="{00000000-0005-0000-0000-000013870000}"/>
    <cellStyle name="Normal 3 3 2 3 5 2 3 3" xfId="34579" xr:uid="{00000000-0005-0000-0000-000014870000}"/>
    <cellStyle name="Normal 3 3 2 3 5 2 3 4" xfId="34580" xr:uid="{00000000-0005-0000-0000-000015870000}"/>
    <cellStyle name="Normal 3 3 2 3 5 3" xfId="34581" xr:uid="{00000000-0005-0000-0000-000016870000}"/>
    <cellStyle name="Normal 3 3 2 3 5 3 2" xfId="34582" xr:uid="{00000000-0005-0000-0000-000017870000}"/>
    <cellStyle name="Normal 3 3 2 3 5 4" xfId="34583" xr:uid="{00000000-0005-0000-0000-000018870000}"/>
    <cellStyle name="Normal 3 3 2 3 5 4 2" xfId="34584" xr:uid="{00000000-0005-0000-0000-000019870000}"/>
    <cellStyle name="Normal 3 3 2 3 5 4 3" xfId="34585" xr:uid="{00000000-0005-0000-0000-00001A870000}"/>
    <cellStyle name="Normal 3 3 2 3 5 4 4" xfId="34586" xr:uid="{00000000-0005-0000-0000-00001B870000}"/>
    <cellStyle name="Normal 3 3 2 3 6" xfId="34587" xr:uid="{00000000-0005-0000-0000-00001C870000}"/>
    <cellStyle name="Normal 3 3 2 3 6 2" xfId="34588" xr:uid="{00000000-0005-0000-0000-00001D870000}"/>
    <cellStyle name="Normal 3 3 2 3 6 2 2" xfId="34589" xr:uid="{00000000-0005-0000-0000-00001E870000}"/>
    <cellStyle name="Normal 3 3 2 3 6 3" xfId="34590" xr:uid="{00000000-0005-0000-0000-00001F870000}"/>
    <cellStyle name="Normal 3 3 2 3 6 3 2" xfId="34591" xr:uid="{00000000-0005-0000-0000-000020870000}"/>
    <cellStyle name="Normal 3 3 2 3 6 3 3" xfId="34592" xr:uid="{00000000-0005-0000-0000-000021870000}"/>
    <cellStyle name="Normal 3 3 2 3 6 3 4" xfId="34593" xr:uid="{00000000-0005-0000-0000-000022870000}"/>
    <cellStyle name="Normal 3 3 2 3 7" xfId="34594" xr:uid="{00000000-0005-0000-0000-000023870000}"/>
    <cellStyle name="Normal 3 3 2 3 7 2" xfId="34595" xr:uid="{00000000-0005-0000-0000-000024870000}"/>
    <cellStyle name="Normal 3 3 2 3 8" xfId="34596" xr:uid="{00000000-0005-0000-0000-000025870000}"/>
    <cellStyle name="Normal 3 3 2 3 8 2" xfId="34597" xr:uid="{00000000-0005-0000-0000-000026870000}"/>
    <cellStyle name="Normal 3 3 2 3 8 3" xfId="34598" xr:uid="{00000000-0005-0000-0000-000027870000}"/>
    <cellStyle name="Normal 3 3 2 3 8 4" xfId="34599" xr:uid="{00000000-0005-0000-0000-000028870000}"/>
    <cellStyle name="Normal 3 3 2 4" xfId="34600" xr:uid="{00000000-0005-0000-0000-000029870000}"/>
    <cellStyle name="Normal 3 3 2 4 2" xfId="34601" xr:uid="{00000000-0005-0000-0000-00002A870000}"/>
    <cellStyle name="Normal 3 3 2 4 2 2" xfId="34602" xr:uid="{00000000-0005-0000-0000-00002B870000}"/>
    <cellStyle name="Normal 3 3 2 4 2 2 2" xfId="34603" xr:uid="{00000000-0005-0000-0000-00002C870000}"/>
    <cellStyle name="Normal 3 3 2 4 2 2 2 2" xfId="34604" xr:uid="{00000000-0005-0000-0000-00002D870000}"/>
    <cellStyle name="Normal 3 3 2 4 2 2 2 2 2" xfId="34605" xr:uid="{00000000-0005-0000-0000-00002E870000}"/>
    <cellStyle name="Normal 3 3 2 4 2 2 2 3" xfId="34606" xr:uid="{00000000-0005-0000-0000-00002F870000}"/>
    <cellStyle name="Normal 3 3 2 4 2 2 2 3 2" xfId="34607" xr:uid="{00000000-0005-0000-0000-000030870000}"/>
    <cellStyle name="Normal 3 3 2 4 2 2 2 3 3" xfId="34608" xr:uid="{00000000-0005-0000-0000-000031870000}"/>
    <cellStyle name="Normal 3 3 2 4 2 2 2 3 4" xfId="34609" xr:uid="{00000000-0005-0000-0000-000032870000}"/>
    <cellStyle name="Normal 3 3 2 4 2 2 3" xfId="34610" xr:uid="{00000000-0005-0000-0000-000033870000}"/>
    <cellStyle name="Normal 3 3 2 4 2 2 3 2" xfId="34611" xr:uid="{00000000-0005-0000-0000-000034870000}"/>
    <cellStyle name="Normal 3 3 2 4 2 2 4" xfId="34612" xr:uid="{00000000-0005-0000-0000-000035870000}"/>
    <cellStyle name="Normal 3 3 2 4 2 2 4 2" xfId="34613" xr:uid="{00000000-0005-0000-0000-000036870000}"/>
    <cellStyle name="Normal 3 3 2 4 2 2 4 3" xfId="34614" xr:uid="{00000000-0005-0000-0000-000037870000}"/>
    <cellStyle name="Normal 3 3 2 4 2 2 4 4" xfId="34615" xr:uid="{00000000-0005-0000-0000-000038870000}"/>
    <cellStyle name="Normal 3 3 2 4 2 3" xfId="34616" xr:uid="{00000000-0005-0000-0000-000039870000}"/>
    <cellStyle name="Normal 3 3 2 4 2 3 2" xfId="34617" xr:uid="{00000000-0005-0000-0000-00003A870000}"/>
    <cellStyle name="Normal 3 3 2 4 2 3 2 2" xfId="34618" xr:uid="{00000000-0005-0000-0000-00003B870000}"/>
    <cellStyle name="Normal 3 3 2 4 2 3 3" xfId="34619" xr:uid="{00000000-0005-0000-0000-00003C870000}"/>
    <cellStyle name="Normal 3 3 2 4 2 3 3 2" xfId="34620" xr:uid="{00000000-0005-0000-0000-00003D870000}"/>
    <cellStyle name="Normal 3 3 2 4 2 3 3 3" xfId="34621" xr:uid="{00000000-0005-0000-0000-00003E870000}"/>
    <cellStyle name="Normal 3 3 2 4 2 3 3 4" xfId="34622" xr:uid="{00000000-0005-0000-0000-00003F870000}"/>
    <cellStyle name="Normal 3 3 2 4 2 4" xfId="34623" xr:uid="{00000000-0005-0000-0000-000040870000}"/>
    <cellStyle name="Normal 3 3 2 4 2 4 2" xfId="34624" xr:uid="{00000000-0005-0000-0000-000041870000}"/>
    <cellStyle name="Normal 3 3 2 4 2 5" xfId="34625" xr:uid="{00000000-0005-0000-0000-000042870000}"/>
    <cellStyle name="Normal 3 3 2 4 2 5 2" xfId="34626" xr:uid="{00000000-0005-0000-0000-000043870000}"/>
    <cellStyle name="Normal 3 3 2 4 2 5 3" xfId="34627" xr:uid="{00000000-0005-0000-0000-000044870000}"/>
    <cellStyle name="Normal 3 3 2 4 2 5 4" xfId="34628" xr:uid="{00000000-0005-0000-0000-000045870000}"/>
    <cellStyle name="Normal 3 3 2 4 3" xfId="34629" xr:uid="{00000000-0005-0000-0000-000046870000}"/>
    <cellStyle name="Normal 3 3 2 4 3 2" xfId="34630" xr:uid="{00000000-0005-0000-0000-000047870000}"/>
    <cellStyle name="Normal 3 3 2 4 3 2 2" xfId="34631" xr:uid="{00000000-0005-0000-0000-000048870000}"/>
    <cellStyle name="Normal 3 3 2 4 3 2 2 2" xfId="34632" xr:uid="{00000000-0005-0000-0000-000049870000}"/>
    <cellStyle name="Normal 3 3 2 4 3 2 2 2 2" xfId="34633" xr:uid="{00000000-0005-0000-0000-00004A870000}"/>
    <cellStyle name="Normal 3 3 2 4 3 2 2 3" xfId="34634" xr:uid="{00000000-0005-0000-0000-00004B870000}"/>
    <cellStyle name="Normal 3 3 2 4 3 2 2 3 2" xfId="34635" xr:uid="{00000000-0005-0000-0000-00004C870000}"/>
    <cellStyle name="Normal 3 3 2 4 3 2 2 3 3" xfId="34636" xr:uid="{00000000-0005-0000-0000-00004D870000}"/>
    <cellStyle name="Normal 3 3 2 4 3 2 2 3 4" xfId="34637" xr:uid="{00000000-0005-0000-0000-00004E870000}"/>
    <cellStyle name="Normal 3 3 2 4 3 2 3" xfId="34638" xr:uid="{00000000-0005-0000-0000-00004F870000}"/>
    <cellStyle name="Normal 3 3 2 4 3 2 3 2" xfId="34639" xr:uid="{00000000-0005-0000-0000-000050870000}"/>
    <cellStyle name="Normal 3 3 2 4 3 2 4" xfId="34640" xr:uid="{00000000-0005-0000-0000-000051870000}"/>
    <cellStyle name="Normal 3 3 2 4 3 2 4 2" xfId="34641" xr:uid="{00000000-0005-0000-0000-000052870000}"/>
    <cellStyle name="Normal 3 3 2 4 3 2 4 3" xfId="34642" xr:uid="{00000000-0005-0000-0000-000053870000}"/>
    <cellStyle name="Normal 3 3 2 4 3 2 4 4" xfId="34643" xr:uid="{00000000-0005-0000-0000-000054870000}"/>
    <cellStyle name="Normal 3 3 2 4 3 3" xfId="34644" xr:uid="{00000000-0005-0000-0000-000055870000}"/>
    <cellStyle name="Normal 3 3 2 4 3 3 2" xfId="34645" xr:uid="{00000000-0005-0000-0000-000056870000}"/>
    <cellStyle name="Normal 3 3 2 4 3 3 2 2" xfId="34646" xr:uid="{00000000-0005-0000-0000-000057870000}"/>
    <cellStyle name="Normal 3 3 2 4 3 3 3" xfId="34647" xr:uid="{00000000-0005-0000-0000-000058870000}"/>
    <cellStyle name="Normal 3 3 2 4 3 3 3 2" xfId="34648" xr:uid="{00000000-0005-0000-0000-000059870000}"/>
    <cellStyle name="Normal 3 3 2 4 3 3 3 3" xfId="34649" xr:uid="{00000000-0005-0000-0000-00005A870000}"/>
    <cellStyle name="Normal 3 3 2 4 3 3 3 4" xfId="34650" xr:uid="{00000000-0005-0000-0000-00005B870000}"/>
    <cellStyle name="Normal 3 3 2 4 3 4" xfId="34651" xr:uid="{00000000-0005-0000-0000-00005C870000}"/>
    <cellStyle name="Normal 3 3 2 4 3 4 2" xfId="34652" xr:uid="{00000000-0005-0000-0000-00005D870000}"/>
    <cellStyle name="Normal 3 3 2 4 3 5" xfId="34653" xr:uid="{00000000-0005-0000-0000-00005E870000}"/>
    <cellStyle name="Normal 3 3 2 4 3 5 2" xfId="34654" xr:uid="{00000000-0005-0000-0000-00005F870000}"/>
    <cellStyle name="Normal 3 3 2 4 3 5 3" xfId="34655" xr:uid="{00000000-0005-0000-0000-000060870000}"/>
    <cellStyle name="Normal 3 3 2 4 3 5 4" xfId="34656" xr:uid="{00000000-0005-0000-0000-000061870000}"/>
    <cellStyle name="Normal 3 3 2 4 4" xfId="34657" xr:uid="{00000000-0005-0000-0000-000062870000}"/>
    <cellStyle name="Normal 3 3 2 4 4 2" xfId="34658" xr:uid="{00000000-0005-0000-0000-000063870000}"/>
    <cellStyle name="Normal 3 3 2 4 4 2 2" xfId="34659" xr:uid="{00000000-0005-0000-0000-000064870000}"/>
    <cellStyle name="Normal 3 3 2 4 4 2 2 2" xfId="34660" xr:uid="{00000000-0005-0000-0000-000065870000}"/>
    <cellStyle name="Normal 3 3 2 4 4 2 3" xfId="34661" xr:uid="{00000000-0005-0000-0000-000066870000}"/>
    <cellStyle name="Normal 3 3 2 4 4 2 3 2" xfId="34662" xr:uid="{00000000-0005-0000-0000-000067870000}"/>
    <cellStyle name="Normal 3 3 2 4 4 2 3 3" xfId="34663" xr:uid="{00000000-0005-0000-0000-000068870000}"/>
    <cellStyle name="Normal 3 3 2 4 4 2 3 4" xfId="34664" xr:uid="{00000000-0005-0000-0000-000069870000}"/>
    <cellStyle name="Normal 3 3 2 4 4 3" xfId="34665" xr:uid="{00000000-0005-0000-0000-00006A870000}"/>
    <cellStyle name="Normal 3 3 2 4 4 3 2" xfId="34666" xr:uid="{00000000-0005-0000-0000-00006B870000}"/>
    <cellStyle name="Normal 3 3 2 4 4 4" xfId="34667" xr:uid="{00000000-0005-0000-0000-00006C870000}"/>
    <cellStyle name="Normal 3 3 2 4 4 4 2" xfId="34668" xr:uid="{00000000-0005-0000-0000-00006D870000}"/>
    <cellStyle name="Normal 3 3 2 4 4 4 3" xfId="34669" xr:uid="{00000000-0005-0000-0000-00006E870000}"/>
    <cellStyle name="Normal 3 3 2 4 4 4 4" xfId="34670" xr:uid="{00000000-0005-0000-0000-00006F870000}"/>
    <cellStyle name="Normal 3 3 2 4 5" xfId="34671" xr:uid="{00000000-0005-0000-0000-000070870000}"/>
    <cellStyle name="Normal 3 3 2 4 5 2" xfId="34672" xr:uid="{00000000-0005-0000-0000-000071870000}"/>
    <cellStyle name="Normal 3 3 2 4 5 2 2" xfId="34673" xr:uid="{00000000-0005-0000-0000-000072870000}"/>
    <cellStyle name="Normal 3 3 2 4 5 3" xfId="34674" xr:uid="{00000000-0005-0000-0000-000073870000}"/>
    <cellStyle name="Normal 3 3 2 4 5 3 2" xfId="34675" xr:uid="{00000000-0005-0000-0000-000074870000}"/>
    <cellStyle name="Normal 3 3 2 4 5 3 3" xfId="34676" xr:uid="{00000000-0005-0000-0000-000075870000}"/>
    <cellStyle name="Normal 3 3 2 4 5 3 4" xfId="34677" xr:uid="{00000000-0005-0000-0000-000076870000}"/>
    <cellStyle name="Normal 3 3 2 4 6" xfId="34678" xr:uid="{00000000-0005-0000-0000-000077870000}"/>
    <cellStyle name="Normal 3 3 2 4 6 2" xfId="34679" xr:uid="{00000000-0005-0000-0000-000078870000}"/>
    <cellStyle name="Normal 3 3 2 4 7" xfId="34680" xr:uid="{00000000-0005-0000-0000-000079870000}"/>
    <cellStyle name="Normal 3 3 2 4 7 2" xfId="34681" xr:uid="{00000000-0005-0000-0000-00007A870000}"/>
    <cellStyle name="Normal 3 3 2 4 7 3" xfId="34682" xr:uid="{00000000-0005-0000-0000-00007B870000}"/>
    <cellStyle name="Normal 3 3 2 4 7 4" xfId="34683" xr:uid="{00000000-0005-0000-0000-00007C870000}"/>
    <cellStyle name="Normal 3 3 2 5" xfId="34684" xr:uid="{00000000-0005-0000-0000-00007D870000}"/>
    <cellStyle name="Normal 3 3 2 5 2" xfId="34685" xr:uid="{00000000-0005-0000-0000-00007E870000}"/>
    <cellStyle name="Normal 3 3 2 5 2 2" xfId="34686" xr:uid="{00000000-0005-0000-0000-00007F870000}"/>
    <cellStyle name="Normal 3 3 2 5 2 2 2" xfId="34687" xr:uid="{00000000-0005-0000-0000-000080870000}"/>
    <cellStyle name="Normal 3 3 2 5 2 2 2 2" xfId="34688" xr:uid="{00000000-0005-0000-0000-000081870000}"/>
    <cellStyle name="Normal 3 3 2 5 2 2 3" xfId="34689" xr:uid="{00000000-0005-0000-0000-000082870000}"/>
    <cellStyle name="Normal 3 3 2 5 2 2 3 2" xfId="34690" xr:uid="{00000000-0005-0000-0000-000083870000}"/>
    <cellStyle name="Normal 3 3 2 5 2 2 3 3" xfId="34691" xr:uid="{00000000-0005-0000-0000-000084870000}"/>
    <cellStyle name="Normal 3 3 2 5 2 2 3 4" xfId="34692" xr:uid="{00000000-0005-0000-0000-000085870000}"/>
    <cellStyle name="Normal 3 3 2 5 2 3" xfId="34693" xr:uid="{00000000-0005-0000-0000-000086870000}"/>
    <cellStyle name="Normal 3 3 2 5 2 3 2" xfId="34694" xr:uid="{00000000-0005-0000-0000-000087870000}"/>
    <cellStyle name="Normal 3 3 2 5 2 4" xfId="34695" xr:uid="{00000000-0005-0000-0000-000088870000}"/>
    <cellStyle name="Normal 3 3 2 5 2 4 2" xfId="34696" xr:uid="{00000000-0005-0000-0000-000089870000}"/>
    <cellStyle name="Normal 3 3 2 5 2 4 3" xfId="34697" xr:uid="{00000000-0005-0000-0000-00008A870000}"/>
    <cellStyle name="Normal 3 3 2 5 2 4 4" xfId="34698" xr:uid="{00000000-0005-0000-0000-00008B870000}"/>
    <cellStyle name="Normal 3 3 2 5 3" xfId="34699" xr:uid="{00000000-0005-0000-0000-00008C870000}"/>
    <cellStyle name="Normal 3 3 2 5 3 2" xfId="34700" xr:uid="{00000000-0005-0000-0000-00008D870000}"/>
    <cellStyle name="Normal 3 3 2 5 3 2 2" xfId="34701" xr:uid="{00000000-0005-0000-0000-00008E870000}"/>
    <cellStyle name="Normal 3 3 2 5 3 3" xfId="34702" xr:uid="{00000000-0005-0000-0000-00008F870000}"/>
    <cellStyle name="Normal 3 3 2 5 3 3 2" xfId="34703" xr:uid="{00000000-0005-0000-0000-000090870000}"/>
    <cellStyle name="Normal 3 3 2 5 3 3 3" xfId="34704" xr:uid="{00000000-0005-0000-0000-000091870000}"/>
    <cellStyle name="Normal 3 3 2 5 3 3 4" xfId="34705" xr:uid="{00000000-0005-0000-0000-000092870000}"/>
    <cellStyle name="Normal 3 3 2 5 4" xfId="34706" xr:uid="{00000000-0005-0000-0000-000093870000}"/>
    <cellStyle name="Normal 3 3 2 5 4 2" xfId="34707" xr:uid="{00000000-0005-0000-0000-000094870000}"/>
    <cellStyle name="Normal 3 3 2 5 5" xfId="34708" xr:uid="{00000000-0005-0000-0000-000095870000}"/>
    <cellStyle name="Normal 3 3 2 5 5 2" xfId="34709" xr:uid="{00000000-0005-0000-0000-000096870000}"/>
    <cellStyle name="Normal 3 3 2 5 5 3" xfId="34710" xr:uid="{00000000-0005-0000-0000-000097870000}"/>
    <cellStyle name="Normal 3 3 2 5 5 4" xfId="34711" xr:uid="{00000000-0005-0000-0000-000098870000}"/>
    <cellStyle name="Normal 3 3 2 6" xfId="34712" xr:uid="{00000000-0005-0000-0000-000099870000}"/>
    <cellStyle name="Normal 3 3 2 6 2" xfId="34713" xr:uid="{00000000-0005-0000-0000-00009A870000}"/>
    <cellStyle name="Normal 3 3 2 6 2 2" xfId="34714" xr:uid="{00000000-0005-0000-0000-00009B870000}"/>
    <cellStyle name="Normal 3 3 2 6 2 2 2" xfId="34715" xr:uid="{00000000-0005-0000-0000-00009C870000}"/>
    <cellStyle name="Normal 3 3 2 6 2 2 2 2" xfId="34716" xr:uid="{00000000-0005-0000-0000-00009D870000}"/>
    <cellStyle name="Normal 3 3 2 6 2 2 3" xfId="34717" xr:uid="{00000000-0005-0000-0000-00009E870000}"/>
    <cellStyle name="Normal 3 3 2 6 2 2 3 2" xfId="34718" xr:uid="{00000000-0005-0000-0000-00009F870000}"/>
    <cellStyle name="Normal 3 3 2 6 2 2 3 3" xfId="34719" xr:uid="{00000000-0005-0000-0000-0000A0870000}"/>
    <cellStyle name="Normal 3 3 2 6 2 2 3 4" xfId="34720" xr:uid="{00000000-0005-0000-0000-0000A1870000}"/>
    <cellStyle name="Normal 3 3 2 6 2 3" xfId="34721" xr:uid="{00000000-0005-0000-0000-0000A2870000}"/>
    <cellStyle name="Normal 3 3 2 6 2 3 2" xfId="34722" xr:uid="{00000000-0005-0000-0000-0000A3870000}"/>
    <cellStyle name="Normal 3 3 2 6 2 4" xfId="34723" xr:uid="{00000000-0005-0000-0000-0000A4870000}"/>
    <cellStyle name="Normal 3 3 2 6 2 4 2" xfId="34724" xr:uid="{00000000-0005-0000-0000-0000A5870000}"/>
    <cellStyle name="Normal 3 3 2 6 2 4 3" xfId="34725" xr:uid="{00000000-0005-0000-0000-0000A6870000}"/>
    <cellStyle name="Normal 3 3 2 6 2 4 4" xfId="34726" xr:uid="{00000000-0005-0000-0000-0000A7870000}"/>
    <cellStyle name="Normal 3 3 2 6 3" xfId="34727" xr:uid="{00000000-0005-0000-0000-0000A8870000}"/>
    <cellStyle name="Normal 3 3 2 6 3 2" xfId="34728" xr:uid="{00000000-0005-0000-0000-0000A9870000}"/>
    <cellStyle name="Normal 3 3 2 6 3 2 2" xfId="34729" xr:uid="{00000000-0005-0000-0000-0000AA870000}"/>
    <cellStyle name="Normal 3 3 2 6 3 3" xfId="34730" xr:uid="{00000000-0005-0000-0000-0000AB870000}"/>
    <cellStyle name="Normal 3 3 2 6 3 3 2" xfId="34731" xr:uid="{00000000-0005-0000-0000-0000AC870000}"/>
    <cellStyle name="Normal 3 3 2 6 3 3 3" xfId="34732" xr:uid="{00000000-0005-0000-0000-0000AD870000}"/>
    <cellStyle name="Normal 3 3 2 6 3 3 4" xfId="34733" xr:uid="{00000000-0005-0000-0000-0000AE870000}"/>
    <cellStyle name="Normal 3 3 2 6 4" xfId="34734" xr:uid="{00000000-0005-0000-0000-0000AF870000}"/>
    <cellStyle name="Normal 3 3 2 6 4 2" xfId="34735" xr:uid="{00000000-0005-0000-0000-0000B0870000}"/>
    <cellStyle name="Normal 3 3 2 6 5" xfId="34736" xr:uid="{00000000-0005-0000-0000-0000B1870000}"/>
    <cellStyle name="Normal 3 3 2 6 5 2" xfId="34737" xr:uid="{00000000-0005-0000-0000-0000B2870000}"/>
    <cellStyle name="Normal 3 3 2 6 5 3" xfId="34738" xr:uid="{00000000-0005-0000-0000-0000B3870000}"/>
    <cellStyle name="Normal 3 3 2 6 5 4" xfId="34739" xr:uid="{00000000-0005-0000-0000-0000B4870000}"/>
    <cellStyle name="Normal 3 3 2 7" xfId="34740" xr:uid="{00000000-0005-0000-0000-0000B5870000}"/>
    <cellStyle name="Normal 3 3 2 7 2" xfId="34741" xr:uid="{00000000-0005-0000-0000-0000B6870000}"/>
    <cellStyle name="Normal 3 3 2 7 2 2" xfId="34742" xr:uid="{00000000-0005-0000-0000-0000B7870000}"/>
    <cellStyle name="Normal 3 3 2 7 2 2 2" xfId="34743" xr:uid="{00000000-0005-0000-0000-0000B8870000}"/>
    <cellStyle name="Normal 3 3 2 7 2 3" xfId="34744" xr:uid="{00000000-0005-0000-0000-0000B9870000}"/>
    <cellStyle name="Normal 3 3 2 7 2 3 2" xfId="34745" xr:uid="{00000000-0005-0000-0000-0000BA870000}"/>
    <cellStyle name="Normal 3 3 2 7 2 3 3" xfId="34746" xr:uid="{00000000-0005-0000-0000-0000BB870000}"/>
    <cellStyle name="Normal 3 3 2 7 2 3 4" xfId="34747" xr:uid="{00000000-0005-0000-0000-0000BC870000}"/>
    <cellStyle name="Normal 3 3 2 7 3" xfId="34748" xr:uid="{00000000-0005-0000-0000-0000BD870000}"/>
    <cellStyle name="Normal 3 3 2 7 3 2" xfId="34749" xr:uid="{00000000-0005-0000-0000-0000BE870000}"/>
    <cellStyle name="Normal 3 3 2 7 4" xfId="34750" xr:uid="{00000000-0005-0000-0000-0000BF870000}"/>
    <cellStyle name="Normal 3 3 2 7 4 2" xfId="34751" xr:uid="{00000000-0005-0000-0000-0000C0870000}"/>
    <cellStyle name="Normal 3 3 2 7 4 3" xfId="34752" xr:uid="{00000000-0005-0000-0000-0000C1870000}"/>
    <cellStyle name="Normal 3 3 2 7 4 4" xfId="34753" xr:uid="{00000000-0005-0000-0000-0000C2870000}"/>
    <cellStyle name="Normal 3 3 2 8" xfId="34754" xr:uid="{00000000-0005-0000-0000-0000C3870000}"/>
    <cellStyle name="Normal 3 3 2 8 2" xfId="34755" xr:uid="{00000000-0005-0000-0000-0000C4870000}"/>
    <cellStyle name="Normal 3 3 2 8 2 2" xfId="34756" xr:uid="{00000000-0005-0000-0000-0000C5870000}"/>
    <cellStyle name="Normal 3 3 2 8 3" xfId="34757" xr:uid="{00000000-0005-0000-0000-0000C6870000}"/>
    <cellStyle name="Normal 3 3 2 8 3 2" xfId="34758" xr:uid="{00000000-0005-0000-0000-0000C7870000}"/>
    <cellStyle name="Normal 3 3 2 8 3 3" xfId="34759" xr:uid="{00000000-0005-0000-0000-0000C8870000}"/>
    <cellStyle name="Normal 3 3 2 8 3 4" xfId="34760" xr:uid="{00000000-0005-0000-0000-0000C9870000}"/>
    <cellStyle name="Normal 3 3 2 9" xfId="34761" xr:uid="{00000000-0005-0000-0000-0000CA870000}"/>
    <cellStyle name="Normal 3 3 2 9 2" xfId="34762" xr:uid="{00000000-0005-0000-0000-0000CB870000}"/>
    <cellStyle name="Normal 3 3 3" xfId="34763" xr:uid="{00000000-0005-0000-0000-0000CC870000}"/>
    <cellStyle name="Normal 3 3 3 10" xfId="34764" xr:uid="{00000000-0005-0000-0000-0000CD870000}"/>
    <cellStyle name="Normal 3 3 3 2" xfId="34765" xr:uid="{00000000-0005-0000-0000-0000CE870000}"/>
    <cellStyle name="Normal 3 3 3 2 2" xfId="34766" xr:uid="{00000000-0005-0000-0000-0000CF870000}"/>
    <cellStyle name="Normal 3 3 3 2 2 2" xfId="34767" xr:uid="{00000000-0005-0000-0000-0000D0870000}"/>
    <cellStyle name="Normal 3 3 3 2 2 2 2" xfId="34768" xr:uid="{00000000-0005-0000-0000-0000D1870000}"/>
    <cellStyle name="Normal 3 3 3 2 2 2 2 2" xfId="34769" xr:uid="{00000000-0005-0000-0000-0000D2870000}"/>
    <cellStyle name="Normal 3 3 3 2 2 2 2 2 2" xfId="34770" xr:uid="{00000000-0005-0000-0000-0000D3870000}"/>
    <cellStyle name="Normal 3 3 3 2 2 2 2 2 2 2" xfId="34771" xr:uid="{00000000-0005-0000-0000-0000D4870000}"/>
    <cellStyle name="Normal 3 3 3 2 2 2 2 2 3" xfId="34772" xr:uid="{00000000-0005-0000-0000-0000D5870000}"/>
    <cellStyle name="Normal 3 3 3 2 2 2 2 2 3 2" xfId="34773" xr:uid="{00000000-0005-0000-0000-0000D6870000}"/>
    <cellStyle name="Normal 3 3 3 2 2 2 2 2 3 3" xfId="34774" xr:uid="{00000000-0005-0000-0000-0000D7870000}"/>
    <cellStyle name="Normal 3 3 3 2 2 2 2 2 3 4" xfId="34775" xr:uid="{00000000-0005-0000-0000-0000D8870000}"/>
    <cellStyle name="Normal 3 3 3 2 2 2 2 3" xfId="34776" xr:uid="{00000000-0005-0000-0000-0000D9870000}"/>
    <cellStyle name="Normal 3 3 3 2 2 2 2 3 2" xfId="34777" xr:uid="{00000000-0005-0000-0000-0000DA870000}"/>
    <cellStyle name="Normal 3 3 3 2 2 2 2 4" xfId="34778" xr:uid="{00000000-0005-0000-0000-0000DB870000}"/>
    <cellStyle name="Normal 3 3 3 2 2 2 2 4 2" xfId="34779" xr:uid="{00000000-0005-0000-0000-0000DC870000}"/>
    <cellStyle name="Normal 3 3 3 2 2 2 2 4 3" xfId="34780" xr:uid="{00000000-0005-0000-0000-0000DD870000}"/>
    <cellStyle name="Normal 3 3 3 2 2 2 2 4 4" xfId="34781" xr:uid="{00000000-0005-0000-0000-0000DE870000}"/>
    <cellStyle name="Normal 3 3 3 2 2 2 3" xfId="34782" xr:uid="{00000000-0005-0000-0000-0000DF870000}"/>
    <cellStyle name="Normal 3 3 3 2 2 2 3 2" xfId="34783" xr:uid="{00000000-0005-0000-0000-0000E0870000}"/>
    <cellStyle name="Normal 3 3 3 2 2 2 3 2 2" xfId="34784" xr:uid="{00000000-0005-0000-0000-0000E1870000}"/>
    <cellStyle name="Normal 3 3 3 2 2 2 3 3" xfId="34785" xr:uid="{00000000-0005-0000-0000-0000E2870000}"/>
    <cellStyle name="Normal 3 3 3 2 2 2 3 3 2" xfId="34786" xr:uid="{00000000-0005-0000-0000-0000E3870000}"/>
    <cellStyle name="Normal 3 3 3 2 2 2 3 3 3" xfId="34787" xr:uid="{00000000-0005-0000-0000-0000E4870000}"/>
    <cellStyle name="Normal 3 3 3 2 2 2 3 3 4" xfId="34788" xr:uid="{00000000-0005-0000-0000-0000E5870000}"/>
    <cellStyle name="Normal 3 3 3 2 2 2 4" xfId="34789" xr:uid="{00000000-0005-0000-0000-0000E6870000}"/>
    <cellStyle name="Normal 3 3 3 2 2 2 4 2" xfId="34790" xr:uid="{00000000-0005-0000-0000-0000E7870000}"/>
    <cellStyle name="Normal 3 3 3 2 2 2 5" xfId="34791" xr:uid="{00000000-0005-0000-0000-0000E8870000}"/>
    <cellStyle name="Normal 3 3 3 2 2 2 5 2" xfId="34792" xr:uid="{00000000-0005-0000-0000-0000E9870000}"/>
    <cellStyle name="Normal 3 3 3 2 2 2 5 3" xfId="34793" xr:uid="{00000000-0005-0000-0000-0000EA870000}"/>
    <cellStyle name="Normal 3 3 3 2 2 2 5 4" xfId="34794" xr:uid="{00000000-0005-0000-0000-0000EB870000}"/>
    <cellStyle name="Normal 3 3 3 2 2 3" xfId="34795" xr:uid="{00000000-0005-0000-0000-0000EC870000}"/>
    <cellStyle name="Normal 3 3 3 2 2 3 2" xfId="34796" xr:uid="{00000000-0005-0000-0000-0000ED870000}"/>
    <cellStyle name="Normal 3 3 3 2 2 3 2 2" xfId="34797" xr:uid="{00000000-0005-0000-0000-0000EE870000}"/>
    <cellStyle name="Normal 3 3 3 2 2 3 2 2 2" xfId="34798" xr:uid="{00000000-0005-0000-0000-0000EF870000}"/>
    <cellStyle name="Normal 3 3 3 2 2 3 2 2 2 2" xfId="34799" xr:uid="{00000000-0005-0000-0000-0000F0870000}"/>
    <cellStyle name="Normal 3 3 3 2 2 3 2 2 3" xfId="34800" xr:uid="{00000000-0005-0000-0000-0000F1870000}"/>
    <cellStyle name="Normal 3 3 3 2 2 3 2 2 3 2" xfId="34801" xr:uid="{00000000-0005-0000-0000-0000F2870000}"/>
    <cellStyle name="Normal 3 3 3 2 2 3 2 2 3 3" xfId="34802" xr:uid="{00000000-0005-0000-0000-0000F3870000}"/>
    <cellStyle name="Normal 3 3 3 2 2 3 2 2 3 4" xfId="34803" xr:uid="{00000000-0005-0000-0000-0000F4870000}"/>
    <cellStyle name="Normal 3 3 3 2 2 3 2 3" xfId="34804" xr:uid="{00000000-0005-0000-0000-0000F5870000}"/>
    <cellStyle name="Normal 3 3 3 2 2 3 2 3 2" xfId="34805" xr:uid="{00000000-0005-0000-0000-0000F6870000}"/>
    <cellStyle name="Normal 3 3 3 2 2 3 2 4" xfId="34806" xr:uid="{00000000-0005-0000-0000-0000F7870000}"/>
    <cellStyle name="Normal 3 3 3 2 2 3 2 4 2" xfId="34807" xr:uid="{00000000-0005-0000-0000-0000F8870000}"/>
    <cellStyle name="Normal 3 3 3 2 2 3 2 4 3" xfId="34808" xr:uid="{00000000-0005-0000-0000-0000F9870000}"/>
    <cellStyle name="Normal 3 3 3 2 2 3 2 4 4" xfId="34809" xr:uid="{00000000-0005-0000-0000-0000FA870000}"/>
    <cellStyle name="Normal 3 3 3 2 2 3 3" xfId="34810" xr:uid="{00000000-0005-0000-0000-0000FB870000}"/>
    <cellStyle name="Normal 3 3 3 2 2 3 3 2" xfId="34811" xr:uid="{00000000-0005-0000-0000-0000FC870000}"/>
    <cellStyle name="Normal 3 3 3 2 2 3 3 2 2" xfId="34812" xr:uid="{00000000-0005-0000-0000-0000FD870000}"/>
    <cellStyle name="Normal 3 3 3 2 2 3 3 3" xfId="34813" xr:uid="{00000000-0005-0000-0000-0000FE870000}"/>
    <cellStyle name="Normal 3 3 3 2 2 3 3 3 2" xfId="34814" xr:uid="{00000000-0005-0000-0000-0000FF870000}"/>
    <cellStyle name="Normal 3 3 3 2 2 3 3 3 3" xfId="34815" xr:uid="{00000000-0005-0000-0000-000000880000}"/>
    <cellStyle name="Normal 3 3 3 2 2 3 3 3 4" xfId="34816" xr:uid="{00000000-0005-0000-0000-000001880000}"/>
    <cellStyle name="Normal 3 3 3 2 2 3 4" xfId="34817" xr:uid="{00000000-0005-0000-0000-000002880000}"/>
    <cellStyle name="Normal 3 3 3 2 2 3 4 2" xfId="34818" xr:uid="{00000000-0005-0000-0000-000003880000}"/>
    <cellStyle name="Normal 3 3 3 2 2 3 5" xfId="34819" xr:uid="{00000000-0005-0000-0000-000004880000}"/>
    <cellStyle name="Normal 3 3 3 2 2 3 5 2" xfId="34820" xr:uid="{00000000-0005-0000-0000-000005880000}"/>
    <cellStyle name="Normal 3 3 3 2 2 3 5 3" xfId="34821" xr:uid="{00000000-0005-0000-0000-000006880000}"/>
    <cellStyle name="Normal 3 3 3 2 2 3 5 4" xfId="34822" xr:uid="{00000000-0005-0000-0000-000007880000}"/>
    <cellStyle name="Normal 3 3 3 2 2 4" xfId="34823" xr:uid="{00000000-0005-0000-0000-000008880000}"/>
    <cellStyle name="Normal 3 3 3 2 2 4 2" xfId="34824" xr:uid="{00000000-0005-0000-0000-000009880000}"/>
    <cellStyle name="Normal 3 3 3 2 2 4 2 2" xfId="34825" xr:uid="{00000000-0005-0000-0000-00000A880000}"/>
    <cellStyle name="Normal 3 3 3 2 2 4 2 2 2" xfId="34826" xr:uid="{00000000-0005-0000-0000-00000B880000}"/>
    <cellStyle name="Normal 3 3 3 2 2 4 2 3" xfId="34827" xr:uid="{00000000-0005-0000-0000-00000C880000}"/>
    <cellStyle name="Normal 3 3 3 2 2 4 2 3 2" xfId="34828" xr:uid="{00000000-0005-0000-0000-00000D880000}"/>
    <cellStyle name="Normal 3 3 3 2 2 4 2 3 3" xfId="34829" xr:uid="{00000000-0005-0000-0000-00000E880000}"/>
    <cellStyle name="Normal 3 3 3 2 2 4 2 3 4" xfId="34830" xr:uid="{00000000-0005-0000-0000-00000F880000}"/>
    <cellStyle name="Normal 3 3 3 2 2 4 3" xfId="34831" xr:uid="{00000000-0005-0000-0000-000010880000}"/>
    <cellStyle name="Normal 3 3 3 2 2 4 3 2" xfId="34832" xr:uid="{00000000-0005-0000-0000-000011880000}"/>
    <cellStyle name="Normal 3 3 3 2 2 4 4" xfId="34833" xr:uid="{00000000-0005-0000-0000-000012880000}"/>
    <cellStyle name="Normal 3 3 3 2 2 4 4 2" xfId="34834" xr:uid="{00000000-0005-0000-0000-000013880000}"/>
    <cellStyle name="Normal 3 3 3 2 2 4 4 3" xfId="34835" xr:uid="{00000000-0005-0000-0000-000014880000}"/>
    <cellStyle name="Normal 3 3 3 2 2 4 4 4" xfId="34836" xr:uid="{00000000-0005-0000-0000-000015880000}"/>
    <cellStyle name="Normal 3 3 3 2 2 5" xfId="34837" xr:uid="{00000000-0005-0000-0000-000016880000}"/>
    <cellStyle name="Normal 3 3 3 2 2 5 2" xfId="34838" xr:uid="{00000000-0005-0000-0000-000017880000}"/>
    <cellStyle name="Normal 3 3 3 2 2 5 2 2" xfId="34839" xr:uid="{00000000-0005-0000-0000-000018880000}"/>
    <cellStyle name="Normal 3 3 3 2 2 5 3" xfId="34840" xr:uid="{00000000-0005-0000-0000-000019880000}"/>
    <cellStyle name="Normal 3 3 3 2 2 5 3 2" xfId="34841" xr:uid="{00000000-0005-0000-0000-00001A880000}"/>
    <cellStyle name="Normal 3 3 3 2 2 5 3 3" xfId="34842" xr:uid="{00000000-0005-0000-0000-00001B880000}"/>
    <cellStyle name="Normal 3 3 3 2 2 5 3 4" xfId="34843" xr:uid="{00000000-0005-0000-0000-00001C880000}"/>
    <cellStyle name="Normal 3 3 3 2 2 6" xfId="34844" xr:uid="{00000000-0005-0000-0000-00001D880000}"/>
    <cellStyle name="Normal 3 3 3 2 2 6 2" xfId="34845" xr:uid="{00000000-0005-0000-0000-00001E880000}"/>
    <cellStyle name="Normal 3 3 3 2 2 7" xfId="34846" xr:uid="{00000000-0005-0000-0000-00001F880000}"/>
    <cellStyle name="Normal 3 3 3 2 2 7 2" xfId="34847" xr:uid="{00000000-0005-0000-0000-000020880000}"/>
    <cellStyle name="Normal 3 3 3 2 2 7 3" xfId="34848" xr:uid="{00000000-0005-0000-0000-000021880000}"/>
    <cellStyle name="Normal 3 3 3 2 2 7 4" xfId="34849" xr:uid="{00000000-0005-0000-0000-000022880000}"/>
    <cellStyle name="Normal 3 3 3 2 3" xfId="34850" xr:uid="{00000000-0005-0000-0000-000023880000}"/>
    <cellStyle name="Normal 3 3 3 2 3 2" xfId="34851" xr:uid="{00000000-0005-0000-0000-000024880000}"/>
    <cellStyle name="Normal 3 3 3 2 3 2 2" xfId="34852" xr:uid="{00000000-0005-0000-0000-000025880000}"/>
    <cellStyle name="Normal 3 3 3 2 3 2 2 2" xfId="34853" xr:uid="{00000000-0005-0000-0000-000026880000}"/>
    <cellStyle name="Normal 3 3 3 2 3 2 2 2 2" xfId="34854" xr:uid="{00000000-0005-0000-0000-000027880000}"/>
    <cellStyle name="Normal 3 3 3 2 3 2 2 3" xfId="34855" xr:uid="{00000000-0005-0000-0000-000028880000}"/>
    <cellStyle name="Normal 3 3 3 2 3 2 2 3 2" xfId="34856" xr:uid="{00000000-0005-0000-0000-000029880000}"/>
    <cellStyle name="Normal 3 3 3 2 3 2 2 3 3" xfId="34857" xr:uid="{00000000-0005-0000-0000-00002A880000}"/>
    <cellStyle name="Normal 3 3 3 2 3 2 2 3 4" xfId="34858" xr:uid="{00000000-0005-0000-0000-00002B880000}"/>
    <cellStyle name="Normal 3 3 3 2 3 2 3" xfId="34859" xr:uid="{00000000-0005-0000-0000-00002C880000}"/>
    <cellStyle name="Normal 3 3 3 2 3 2 3 2" xfId="34860" xr:uid="{00000000-0005-0000-0000-00002D880000}"/>
    <cellStyle name="Normal 3 3 3 2 3 2 4" xfId="34861" xr:uid="{00000000-0005-0000-0000-00002E880000}"/>
    <cellStyle name="Normal 3 3 3 2 3 2 4 2" xfId="34862" xr:uid="{00000000-0005-0000-0000-00002F880000}"/>
    <cellStyle name="Normal 3 3 3 2 3 2 4 3" xfId="34863" xr:uid="{00000000-0005-0000-0000-000030880000}"/>
    <cellStyle name="Normal 3 3 3 2 3 2 4 4" xfId="34864" xr:uid="{00000000-0005-0000-0000-000031880000}"/>
    <cellStyle name="Normal 3 3 3 2 3 3" xfId="34865" xr:uid="{00000000-0005-0000-0000-000032880000}"/>
    <cellStyle name="Normal 3 3 3 2 3 3 2" xfId="34866" xr:uid="{00000000-0005-0000-0000-000033880000}"/>
    <cellStyle name="Normal 3 3 3 2 3 3 2 2" xfId="34867" xr:uid="{00000000-0005-0000-0000-000034880000}"/>
    <cellStyle name="Normal 3 3 3 2 3 3 3" xfId="34868" xr:uid="{00000000-0005-0000-0000-000035880000}"/>
    <cellStyle name="Normal 3 3 3 2 3 3 3 2" xfId="34869" xr:uid="{00000000-0005-0000-0000-000036880000}"/>
    <cellStyle name="Normal 3 3 3 2 3 3 3 3" xfId="34870" xr:uid="{00000000-0005-0000-0000-000037880000}"/>
    <cellStyle name="Normal 3 3 3 2 3 3 3 4" xfId="34871" xr:uid="{00000000-0005-0000-0000-000038880000}"/>
    <cellStyle name="Normal 3 3 3 2 3 4" xfId="34872" xr:uid="{00000000-0005-0000-0000-000039880000}"/>
    <cellStyle name="Normal 3 3 3 2 3 4 2" xfId="34873" xr:uid="{00000000-0005-0000-0000-00003A880000}"/>
    <cellStyle name="Normal 3 3 3 2 3 5" xfId="34874" xr:uid="{00000000-0005-0000-0000-00003B880000}"/>
    <cellStyle name="Normal 3 3 3 2 3 5 2" xfId="34875" xr:uid="{00000000-0005-0000-0000-00003C880000}"/>
    <cellStyle name="Normal 3 3 3 2 3 5 3" xfId="34876" xr:uid="{00000000-0005-0000-0000-00003D880000}"/>
    <cellStyle name="Normal 3 3 3 2 3 5 4" xfId="34877" xr:uid="{00000000-0005-0000-0000-00003E880000}"/>
    <cellStyle name="Normal 3 3 3 2 4" xfId="34878" xr:uid="{00000000-0005-0000-0000-00003F880000}"/>
    <cellStyle name="Normal 3 3 3 2 4 2" xfId="34879" xr:uid="{00000000-0005-0000-0000-000040880000}"/>
    <cellStyle name="Normal 3 3 3 2 4 2 2" xfId="34880" xr:uid="{00000000-0005-0000-0000-000041880000}"/>
    <cellStyle name="Normal 3 3 3 2 4 2 2 2" xfId="34881" xr:uid="{00000000-0005-0000-0000-000042880000}"/>
    <cellStyle name="Normal 3 3 3 2 4 2 2 2 2" xfId="34882" xr:uid="{00000000-0005-0000-0000-000043880000}"/>
    <cellStyle name="Normal 3 3 3 2 4 2 2 3" xfId="34883" xr:uid="{00000000-0005-0000-0000-000044880000}"/>
    <cellStyle name="Normal 3 3 3 2 4 2 2 3 2" xfId="34884" xr:uid="{00000000-0005-0000-0000-000045880000}"/>
    <cellStyle name="Normal 3 3 3 2 4 2 2 3 3" xfId="34885" xr:uid="{00000000-0005-0000-0000-000046880000}"/>
    <cellStyle name="Normal 3 3 3 2 4 2 2 3 4" xfId="34886" xr:uid="{00000000-0005-0000-0000-000047880000}"/>
    <cellStyle name="Normal 3 3 3 2 4 2 3" xfId="34887" xr:uid="{00000000-0005-0000-0000-000048880000}"/>
    <cellStyle name="Normal 3 3 3 2 4 2 3 2" xfId="34888" xr:uid="{00000000-0005-0000-0000-000049880000}"/>
    <cellStyle name="Normal 3 3 3 2 4 2 4" xfId="34889" xr:uid="{00000000-0005-0000-0000-00004A880000}"/>
    <cellStyle name="Normal 3 3 3 2 4 2 4 2" xfId="34890" xr:uid="{00000000-0005-0000-0000-00004B880000}"/>
    <cellStyle name="Normal 3 3 3 2 4 2 4 3" xfId="34891" xr:uid="{00000000-0005-0000-0000-00004C880000}"/>
    <cellStyle name="Normal 3 3 3 2 4 2 4 4" xfId="34892" xr:uid="{00000000-0005-0000-0000-00004D880000}"/>
    <cellStyle name="Normal 3 3 3 2 4 3" xfId="34893" xr:uid="{00000000-0005-0000-0000-00004E880000}"/>
    <cellStyle name="Normal 3 3 3 2 4 3 2" xfId="34894" xr:uid="{00000000-0005-0000-0000-00004F880000}"/>
    <cellStyle name="Normal 3 3 3 2 4 3 2 2" xfId="34895" xr:uid="{00000000-0005-0000-0000-000050880000}"/>
    <cellStyle name="Normal 3 3 3 2 4 3 3" xfId="34896" xr:uid="{00000000-0005-0000-0000-000051880000}"/>
    <cellStyle name="Normal 3 3 3 2 4 3 3 2" xfId="34897" xr:uid="{00000000-0005-0000-0000-000052880000}"/>
    <cellStyle name="Normal 3 3 3 2 4 3 3 3" xfId="34898" xr:uid="{00000000-0005-0000-0000-000053880000}"/>
    <cellStyle name="Normal 3 3 3 2 4 3 3 4" xfId="34899" xr:uid="{00000000-0005-0000-0000-000054880000}"/>
    <cellStyle name="Normal 3 3 3 2 4 4" xfId="34900" xr:uid="{00000000-0005-0000-0000-000055880000}"/>
    <cellStyle name="Normal 3 3 3 2 4 4 2" xfId="34901" xr:uid="{00000000-0005-0000-0000-000056880000}"/>
    <cellStyle name="Normal 3 3 3 2 4 5" xfId="34902" xr:uid="{00000000-0005-0000-0000-000057880000}"/>
    <cellStyle name="Normal 3 3 3 2 4 5 2" xfId="34903" xr:uid="{00000000-0005-0000-0000-000058880000}"/>
    <cellStyle name="Normal 3 3 3 2 4 5 3" xfId="34904" xr:uid="{00000000-0005-0000-0000-000059880000}"/>
    <cellStyle name="Normal 3 3 3 2 4 5 4" xfId="34905" xr:uid="{00000000-0005-0000-0000-00005A880000}"/>
    <cellStyle name="Normal 3 3 3 2 5" xfId="34906" xr:uid="{00000000-0005-0000-0000-00005B880000}"/>
    <cellStyle name="Normal 3 3 3 2 5 2" xfId="34907" xr:uid="{00000000-0005-0000-0000-00005C880000}"/>
    <cellStyle name="Normal 3 3 3 2 5 2 2" xfId="34908" xr:uid="{00000000-0005-0000-0000-00005D880000}"/>
    <cellStyle name="Normal 3 3 3 2 5 2 2 2" xfId="34909" xr:uid="{00000000-0005-0000-0000-00005E880000}"/>
    <cellStyle name="Normal 3 3 3 2 5 2 3" xfId="34910" xr:uid="{00000000-0005-0000-0000-00005F880000}"/>
    <cellStyle name="Normal 3 3 3 2 5 2 3 2" xfId="34911" xr:uid="{00000000-0005-0000-0000-000060880000}"/>
    <cellStyle name="Normal 3 3 3 2 5 2 3 3" xfId="34912" xr:uid="{00000000-0005-0000-0000-000061880000}"/>
    <cellStyle name="Normal 3 3 3 2 5 2 3 4" xfId="34913" xr:uid="{00000000-0005-0000-0000-000062880000}"/>
    <cellStyle name="Normal 3 3 3 2 5 3" xfId="34914" xr:uid="{00000000-0005-0000-0000-000063880000}"/>
    <cellStyle name="Normal 3 3 3 2 5 3 2" xfId="34915" xr:uid="{00000000-0005-0000-0000-000064880000}"/>
    <cellStyle name="Normal 3 3 3 2 5 4" xfId="34916" xr:uid="{00000000-0005-0000-0000-000065880000}"/>
    <cellStyle name="Normal 3 3 3 2 5 4 2" xfId="34917" xr:uid="{00000000-0005-0000-0000-000066880000}"/>
    <cellStyle name="Normal 3 3 3 2 5 4 3" xfId="34918" xr:uid="{00000000-0005-0000-0000-000067880000}"/>
    <cellStyle name="Normal 3 3 3 2 5 4 4" xfId="34919" xr:uid="{00000000-0005-0000-0000-000068880000}"/>
    <cellStyle name="Normal 3 3 3 2 6" xfId="34920" xr:uid="{00000000-0005-0000-0000-000069880000}"/>
    <cellStyle name="Normal 3 3 3 2 6 2" xfId="34921" xr:uid="{00000000-0005-0000-0000-00006A880000}"/>
    <cellStyle name="Normal 3 3 3 2 6 2 2" xfId="34922" xr:uid="{00000000-0005-0000-0000-00006B880000}"/>
    <cellStyle name="Normal 3 3 3 2 6 3" xfId="34923" xr:uid="{00000000-0005-0000-0000-00006C880000}"/>
    <cellStyle name="Normal 3 3 3 2 6 3 2" xfId="34924" xr:uid="{00000000-0005-0000-0000-00006D880000}"/>
    <cellStyle name="Normal 3 3 3 2 6 3 3" xfId="34925" xr:uid="{00000000-0005-0000-0000-00006E880000}"/>
    <cellStyle name="Normal 3 3 3 2 6 3 4" xfId="34926" xr:uid="{00000000-0005-0000-0000-00006F880000}"/>
    <cellStyle name="Normal 3 3 3 2 7" xfId="34927" xr:uid="{00000000-0005-0000-0000-000070880000}"/>
    <cellStyle name="Normal 3 3 3 2 7 2" xfId="34928" xr:uid="{00000000-0005-0000-0000-000071880000}"/>
    <cellStyle name="Normal 3 3 3 2 8" xfId="34929" xr:uid="{00000000-0005-0000-0000-000072880000}"/>
    <cellStyle name="Normal 3 3 3 2 8 2" xfId="34930" xr:uid="{00000000-0005-0000-0000-000073880000}"/>
    <cellStyle name="Normal 3 3 3 2 8 3" xfId="34931" xr:uid="{00000000-0005-0000-0000-000074880000}"/>
    <cellStyle name="Normal 3 3 3 2 8 4" xfId="34932" xr:uid="{00000000-0005-0000-0000-000075880000}"/>
    <cellStyle name="Normal 3 3 3 3" xfId="34933" xr:uid="{00000000-0005-0000-0000-000076880000}"/>
    <cellStyle name="Normal 3 3 3 3 2" xfId="34934" xr:uid="{00000000-0005-0000-0000-000077880000}"/>
    <cellStyle name="Normal 3 3 3 3 2 2" xfId="34935" xr:uid="{00000000-0005-0000-0000-000078880000}"/>
    <cellStyle name="Normal 3 3 3 3 2 2 2" xfId="34936" xr:uid="{00000000-0005-0000-0000-000079880000}"/>
    <cellStyle name="Normal 3 3 3 3 2 2 2 2" xfId="34937" xr:uid="{00000000-0005-0000-0000-00007A880000}"/>
    <cellStyle name="Normal 3 3 3 3 2 2 2 2 2" xfId="34938" xr:uid="{00000000-0005-0000-0000-00007B880000}"/>
    <cellStyle name="Normal 3 3 3 3 2 2 2 3" xfId="34939" xr:uid="{00000000-0005-0000-0000-00007C880000}"/>
    <cellStyle name="Normal 3 3 3 3 2 2 2 3 2" xfId="34940" xr:uid="{00000000-0005-0000-0000-00007D880000}"/>
    <cellStyle name="Normal 3 3 3 3 2 2 2 3 3" xfId="34941" xr:uid="{00000000-0005-0000-0000-00007E880000}"/>
    <cellStyle name="Normal 3 3 3 3 2 2 2 3 4" xfId="34942" xr:uid="{00000000-0005-0000-0000-00007F880000}"/>
    <cellStyle name="Normal 3 3 3 3 2 2 3" xfId="34943" xr:uid="{00000000-0005-0000-0000-000080880000}"/>
    <cellStyle name="Normal 3 3 3 3 2 2 3 2" xfId="34944" xr:uid="{00000000-0005-0000-0000-000081880000}"/>
    <cellStyle name="Normal 3 3 3 3 2 2 4" xfId="34945" xr:uid="{00000000-0005-0000-0000-000082880000}"/>
    <cellStyle name="Normal 3 3 3 3 2 2 4 2" xfId="34946" xr:uid="{00000000-0005-0000-0000-000083880000}"/>
    <cellStyle name="Normal 3 3 3 3 2 2 4 3" xfId="34947" xr:uid="{00000000-0005-0000-0000-000084880000}"/>
    <cellStyle name="Normal 3 3 3 3 2 2 4 4" xfId="34948" xr:uid="{00000000-0005-0000-0000-000085880000}"/>
    <cellStyle name="Normal 3 3 3 3 2 3" xfId="34949" xr:uid="{00000000-0005-0000-0000-000086880000}"/>
    <cellStyle name="Normal 3 3 3 3 2 3 2" xfId="34950" xr:uid="{00000000-0005-0000-0000-000087880000}"/>
    <cellStyle name="Normal 3 3 3 3 2 3 2 2" xfId="34951" xr:uid="{00000000-0005-0000-0000-000088880000}"/>
    <cellStyle name="Normal 3 3 3 3 2 3 3" xfId="34952" xr:uid="{00000000-0005-0000-0000-000089880000}"/>
    <cellStyle name="Normal 3 3 3 3 2 3 3 2" xfId="34953" xr:uid="{00000000-0005-0000-0000-00008A880000}"/>
    <cellStyle name="Normal 3 3 3 3 2 3 3 3" xfId="34954" xr:uid="{00000000-0005-0000-0000-00008B880000}"/>
    <cellStyle name="Normal 3 3 3 3 2 3 3 4" xfId="34955" xr:uid="{00000000-0005-0000-0000-00008C880000}"/>
    <cellStyle name="Normal 3 3 3 3 2 4" xfId="34956" xr:uid="{00000000-0005-0000-0000-00008D880000}"/>
    <cellStyle name="Normal 3 3 3 3 2 4 2" xfId="34957" xr:uid="{00000000-0005-0000-0000-00008E880000}"/>
    <cellStyle name="Normal 3 3 3 3 2 5" xfId="34958" xr:uid="{00000000-0005-0000-0000-00008F880000}"/>
    <cellStyle name="Normal 3 3 3 3 2 5 2" xfId="34959" xr:uid="{00000000-0005-0000-0000-000090880000}"/>
    <cellStyle name="Normal 3 3 3 3 2 5 3" xfId="34960" xr:uid="{00000000-0005-0000-0000-000091880000}"/>
    <cellStyle name="Normal 3 3 3 3 2 5 4" xfId="34961" xr:uid="{00000000-0005-0000-0000-000092880000}"/>
    <cellStyle name="Normal 3 3 3 3 3" xfId="34962" xr:uid="{00000000-0005-0000-0000-000093880000}"/>
    <cellStyle name="Normal 3 3 3 3 3 2" xfId="34963" xr:uid="{00000000-0005-0000-0000-000094880000}"/>
    <cellStyle name="Normal 3 3 3 3 3 2 2" xfId="34964" xr:uid="{00000000-0005-0000-0000-000095880000}"/>
    <cellStyle name="Normal 3 3 3 3 3 2 2 2" xfId="34965" xr:uid="{00000000-0005-0000-0000-000096880000}"/>
    <cellStyle name="Normal 3 3 3 3 3 2 2 2 2" xfId="34966" xr:uid="{00000000-0005-0000-0000-000097880000}"/>
    <cellStyle name="Normal 3 3 3 3 3 2 2 3" xfId="34967" xr:uid="{00000000-0005-0000-0000-000098880000}"/>
    <cellStyle name="Normal 3 3 3 3 3 2 2 3 2" xfId="34968" xr:uid="{00000000-0005-0000-0000-000099880000}"/>
    <cellStyle name="Normal 3 3 3 3 3 2 2 3 3" xfId="34969" xr:uid="{00000000-0005-0000-0000-00009A880000}"/>
    <cellStyle name="Normal 3 3 3 3 3 2 2 3 4" xfId="34970" xr:uid="{00000000-0005-0000-0000-00009B880000}"/>
    <cellStyle name="Normal 3 3 3 3 3 2 3" xfId="34971" xr:uid="{00000000-0005-0000-0000-00009C880000}"/>
    <cellStyle name="Normal 3 3 3 3 3 2 3 2" xfId="34972" xr:uid="{00000000-0005-0000-0000-00009D880000}"/>
    <cellStyle name="Normal 3 3 3 3 3 2 4" xfId="34973" xr:uid="{00000000-0005-0000-0000-00009E880000}"/>
    <cellStyle name="Normal 3 3 3 3 3 2 4 2" xfId="34974" xr:uid="{00000000-0005-0000-0000-00009F880000}"/>
    <cellStyle name="Normal 3 3 3 3 3 2 4 3" xfId="34975" xr:uid="{00000000-0005-0000-0000-0000A0880000}"/>
    <cellStyle name="Normal 3 3 3 3 3 2 4 4" xfId="34976" xr:uid="{00000000-0005-0000-0000-0000A1880000}"/>
    <cellStyle name="Normal 3 3 3 3 3 3" xfId="34977" xr:uid="{00000000-0005-0000-0000-0000A2880000}"/>
    <cellStyle name="Normal 3 3 3 3 3 3 2" xfId="34978" xr:uid="{00000000-0005-0000-0000-0000A3880000}"/>
    <cellStyle name="Normal 3 3 3 3 3 3 2 2" xfId="34979" xr:uid="{00000000-0005-0000-0000-0000A4880000}"/>
    <cellStyle name="Normal 3 3 3 3 3 3 3" xfId="34980" xr:uid="{00000000-0005-0000-0000-0000A5880000}"/>
    <cellStyle name="Normal 3 3 3 3 3 3 3 2" xfId="34981" xr:uid="{00000000-0005-0000-0000-0000A6880000}"/>
    <cellStyle name="Normal 3 3 3 3 3 3 3 3" xfId="34982" xr:uid="{00000000-0005-0000-0000-0000A7880000}"/>
    <cellStyle name="Normal 3 3 3 3 3 3 3 4" xfId="34983" xr:uid="{00000000-0005-0000-0000-0000A8880000}"/>
    <cellStyle name="Normal 3 3 3 3 3 4" xfId="34984" xr:uid="{00000000-0005-0000-0000-0000A9880000}"/>
    <cellStyle name="Normal 3 3 3 3 3 4 2" xfId="34985" xr:uid="{00000000-0005-0000-0000-0000AA880000}"/>
    <cellStyle name="Normal 3 3 3 3 3 5" xfId="34986" xr:uid="{00000000-0005-0000-0000-0000AB880000}"/>
    <cellStyle name="Normal 3 3 3 3 3 5 2" xfId="34987" xr:uid="{00000000-0005-0000-0000-0000AC880000}"/>
    <cellStyle name="Normal 3 3 3 3 3 5 3" xfId="34988" xr:uid="{00000000-0005-0000-0000-0000AD880000}"/>
    <cellStyle name="Normal 3 3 3 3 3 5 4" xfId="34989" xr:uid="{00000000-0005-0000-0000-0000AE880000}"/>
    <cellStyle name="Normal 3 3 3 3 4" xfId="34990" xr:uid="{00000000-0005-0000-0000-0000AF880000}"/>
    <cellStyle name="Normal 3 3 3 3 4 2" xfId="34991" xr:uid="{00000000-0005-0000-0000-0000B0880000}"/>
    <cellStyle name="Normal 3 3 3 3 4 2 2" xfId="34992" xr:uid="{00000000-0005-0000-0000-0000B1880000}"/>
    <cellStyle name="Normal 3 3 3 3 4 2 2 2" xfId="34993" xr:uid="{00000000-0005-0000-0000-0000B2880000}"/>
    <cellStyle name="Normal 3 3 3 3 4 2 3" xfId="34994" xr:uid="{00000000-0005-0000-0000-0000B3880000}"/>
    <cellStyle name="Normal 3 3 3 3 4 2 3 2" xfId="34995" xr:uid="{00000000-0005-0000-0000-0000B4880000}"/>
    <cellStyle name="Normal 3 3 3 3 4 2 3 3" xfId="34996" xr:uid="{00000000-0005-0000-0000-0000B5880000}"/>
    <cellStyle name="Normal 3 3 3 3 4 2 3 4" xfId="34997" xr:uid="{00000000-0005-0000-0000-0000B6880000}"/>
    <cellStyle name="Normal 3 3 3 3 4 3" xfId="34998" xr:uid="{00000000-0005-0000-0000-0000B7880000}"/>
    <cellStyle name="Normal 3 3 3 3 4 3 2" xfId="34999" xr:uid="{00000000-0005-0000-0000-0000B8880000}"/>
    <cellStyle name="Normal 3 3 3 3 4 4" xfId="35000" xr:uid="{00000000-0005-0000-0000-0000B9880000}"/>
    <cellStyle name="Normal 3 3 3 3 4 4 2" xfId="35001" xr:uid="{00000000-0005-0000-0000-0000BA880000}"/>
    <cellStyle name="Normal 3 3 3 3 4 4 3" xfId="35002" xr:uid="{00000000-0005-0000-0000-0000BB880000}"/>
    <cellStyle name="Normal 3 3 3 3 4 4 4" xfId="35003" xr:uid="{00000000-0005-0000-0000-0000BC880000}"/>
    <cellStyle name="Normal 3 3 3 3 5" xfId="35004" xr:uid="{00000000-0005-0000-0000-0000BD880000}"/>
    <cellStyle name="Normal 3 3 3 3 5 2" xfId="35005" xr:uid="{00000000-0005-0000-0000-0000BE880000}"/>
    <cellStyle name="Normal 3 3 3 3 5 2 2" xfId="35006" xr:uid="{00000000-0005-0000-0000-0000BF880000}"/>
    <cellStyle name="Normal 3 3 3 3 5 3" xfId="35007" xr:uid="{00000000-0005-0000-0000-0000C0880000}"/>
    <cellStyle name="Normal 3 3 3 3 5 3 2" xfId="35008" xr:uid="{00000000-0005-0000-0000-0000C1880000}"/>
    <cellStyle name="Normal 3 3 3 3 5 3 3" xfId="35009" xr:uid="{00000000-0005-0000-0000-0000C2880000}"/>
    <cellStyle name="Normal 3 3 3 3 5 3 4" xfId="35010" xr:uid="{00000000-0005-0000-0000-0000C3880000}"/>
    <cellStyle name="Normal 3 3 3 3 6" xfId="35011" xr:uid="{00000000-0005-0000-0000-0000C4880000}"/>
    <cellStyle name="Normal 3 3 3 3 6 2" xfId="35012" xr:uid="{00000000-0005-0000-0000-0000C5880000}"/>
    <cellStyle name="Normal 3 3 3 3 7" xfId="35013" xr:uid="{00000000-0005-0000-0000-0000C6880000}"/>
    <cellStyle name="Normal 3 3 3 3 7 2" xfId="35014" xr:uid="{00000000-0005-0000-0000-0000C7880000}"/>
    <cellStyle name="Normal 3 3 3 3 7 3" xfId="35015" xr:uid="{00000000-0005-0000-0000-0000C8880000}"/>
    <cellStyle name="Normal 3 3 3 3 7 4" xfId="35016" xr:uid="{00000000-0005-0000-0000-0000C9880000}"/>
    <cellStyle name="Normal 3 3 3 4" xfId="35017" xr:uid="{00000000-0005-0000-0000-0000CA880000}"/>
    <cellStyle name="Normal 3 3 3 4 2" xfId="35018" xr:uid="{00000000-0005-0000-0000-0000CB880000}"/>
    <cellStyle name="Normal 3 3 3 4 2 2" xfId="35019" xr:uid="{00000000-0005-0000-0000-0000CC880000}"/>
    <cellStyle name="Normal 3 3 3 4 2 2 2" xfId="35020" xr:uid="{00000000-0005-0000-0000-0000CD880000}"/>
    <cellStyle name="Normal 3 3 3 4 2 2 2 2" xfId="35021" xr:uid="{00000000-0005-0000-0000-0000CE880000}"/>
    <cellStyle name="Normal 3 3 3 4 2 2 3" xfId="35022" xr:uid="{00000000-0005-0000-0000-0000CF880000}"/>
    <cellStyle name="Normal 3 3 3 4 2 2 3 2" xfId="35023" xr:uid="{00000000-0005-0000-0000-0000D0880000}"/>
    <cellStyle name="Normal 3 3 3 4 2 2 3 3" xfId="35024" xr:uid="{00000000-0005-0000-0000-0000D1880000}"/>
    <cellStyle name="Normal 3 3 3 4 2 2 3 4" xfId="35025" xr:uid="{00000000-0005-0000-0000-0000D2880000}"/>
    <cellStyle name="Normal 3 3 3 4 2 3" xfId="35026" xr:uid="{00000000-0005-0000-0000-0000D3880000}"/>
    <cellStyle name="Normal 3 3 3 4 2 3 2" xfId="35027" xr:uid="{00000000-0005-0000-0000-0000D4880000}"/>
    <cellStyle name="Normal 3 3 3 4 2 4" xfId="35028" xr:uid="{00000000-0005-0000-0000-0000D5880000}"/>
    <cellStyle name="Normal 3 3 3 4 2 4 2" xfId="35029" xr:uid="{00000000-0005-0000-0000-0000D6880000}"/>
    <cellStyle name="Normal 3 3 3 4 2 4 3" xfId="35030" xr:uid="{00000000-0005-0000-0000-0000D7880000}"/>
    <cellStyle name="Normal 3 3 3 4 2 4 4" xfId="35031" xr:uid="{00000000-0005-0000-0000-0000D8880000}"/>
    <cellStyle name="Normal 3 3 3 4 3" xfId="35032" xr:uid="{00000000-0005-0000-0000-0000D9880000}"/>
    <cellStyle name="Normal 3 3 3 4 3 2" xfId="35033" xr:uid="{00000000-0005-0000-0000-0000DA880000}"/>
    <cellStyle name="Normal 3 3 3 4 3 2 2" xfId="35034" xr:uid="{00000000-0005-0000-0000-0000DB880000}"/>
    <cellStyle name="Normal 3 3 3 4 3 3" xfId="35035" xr:uid="{00000000-0005-0000-0000-0000DC880000}"/>
    <cellStyle name="Normal 3 3 3 4 3 3 2" xfId="35036" xr:uid="{00000000-0005-0000-0000-0000DD880000}"/>
    <cellStyle name="Normal 3 3 3 4 3 3 3" xfId="35037" xr:uid="{00000000-0005-0000-0000-0000DE880000}"/>
    <cellStyle name="Normal 3 3 3 4 3 3 4" xfId="35038" xr:uid="{00000000-0005-0000-0000-0000DF880000}"/>
    <cellStyle name="Normal 3 3 3 4 4" xfId="35039" xr:uid="{00000000-0005-0000-0000-0000E0880000}"/>
    <cellStyle name="Normal 3 3 3 4 4 2" xfId="35040" xr:uid="{00000000-0005-0000-0000-0000E1880000}"/>
    <cellStyle name="Normal 3 3 3 4 5" xfId="35041" xr:uid="{00000000-0005-0000-0000-0000E2880000}"/>
    <cellStyle name="Normal 3 3 3 4 5 2" xfId="35042" xr:uid="{00000000-0005-0000-0000-0000E3880000}"/>
    <cellStyle name="Normal 3 3 3 4 5 3" xfId="35043" xr:uid="{00000000-0005-0000-0000-0000E4880000}"/>
    <cellStyle name="Normal 3 3 3 4 5 4" xfId="35044" xr:uid="{00000000-0005-0000-0000-0000E5880000}"/>
    <cellStyle name="Normal 3 3 3 5" xfId="35045" xr:uid="{00000000-0005-0000-0000-0000E6880000}"/>
    <cellStyle name="Normal 3 3 3 5 2" xfId="35046" xr:uid="{00000000-0005-0000-0000-0000E7880000}"/>
    <cellStyle name="Normal 3 3 3 5 2 2" xfId="35047" xr:uid="{00000000-0005-0000-0000-0000E8880000}"/>
    <cellStyle name="Normal 3 3 3 5 2 2 2" xfId="35048" xr:uid="{00000000-0005-0000-0000-0000E9880000}"/>
    <cellStyle name="Normal 3 3 3 5 2 2 2 2" xfId="35049" xr:uid="{00000000-0005-0000-0000-0000EA880000}"/>
    <cellStyle name="Normal 3 3 3 5 2 2 3" xfId="35050" xr:uid="{00000000-0005-0000-0000-0000EB880000}"/>
    <cellStyle name="Normal 3 3 3 5 2 2 3 2" xfId="35051" xr:uid="{00000000-0005-0000-0000-0000EC880000}"/>
    <cellStyle name="Normal 3 3 3 5 2 2 3 3" xfId="35052" xr:uid="{00000000-0005-0000-0000-0000ED880000}"/>
    <cellStyle name="Normal 3 3 3 5 2 2 3 4" xfId="35053" xr:uid="{00000000-0005-0000-0000-0000EE880000}"/>
    <cellStyle name="Normal 3 3 3 5 2 3" xfId="35054" xr:uid="{00000000-0005-0000-0000-0000EF880000}"/>
    <cellStyle name="Normal 3 3 3 5 2 3 2" xfId="35055" xr:uid="{00000000-0005-0000-0000-0000F0880000}"/>
    <cellStyle name="Normal 3 3 3 5 2 4" xfId="35056" xr:uid="{00000000-0005-0000-0000-0000F1880000}"/>
    <cellStyle name="Normal 3 3 3 5 2 4 2" xfId="35057" xr:uid="{00000000-0005-0000-0000-0000F2880000}"/>
    <cellStyle name="Normal 3 3 3 5 2 4 3" xfId="35058" xr:uid="{00000000-0005-0000-0000-0000F3880000}"/>
    <cellStyle name="Normal 3 3 3 5 2 4 4" xfId="35059" xr:uid="{00000000-0005-0000-0000-0000F4880000}"/>
    <cellStyle name="Normal 3 3 3 5 3" xfId="35060" xr:uid="{00000000-0005-0000-0000-0000F5880000}"/>
    <cellStyle name="Normal 3 3 3 5 3 2" xfId="35061" xr:uid="{00000000-0005-0000-0000-0000F6880000}"/>
    <cellStyle name="Normal 3 3 3 5 3 2 2" xfId="35062" xr:uid="{00000000-0005-0000-0000-0000F7880000}"/>
    <cellStyle name="Normal 3 3 3 5 3 3" xfId="35063" xr:uid="{00000000-0005-0000-0000-0000F8880000}"/>
    <cellStyle name="Normal 3 3 3 5 3 3 2" xfId="35064" xr:uid="{00000000-0005-0000-0000-0000F9880000}"/>
    <cellStyle name="Normal 3 3 3 5 3 3 3" xfId="35065" xr:uid="{00000000-0005-0000-0000-0000FA880000}"/>
    <cellStyle name="Normal 3 3 3 5 3 3 4" xfId="35066" xr:uid="{00000000-0005-0000-0000-0000FB880000}"/>
    <cellStyle name="Normal 3 3 3 5 4" xfId="35067" xr:uid="{00000000-0005-0000-0000-0000FC880000}"/>
    <cellStyle name="Normal 3 3 3 5 4 2" xfId="35068" xr:uid="{00000000-0005-0000-0000-0000FD880000}"/>
    <cellStyle name="Normal 3 3 3 5 5" xfId="35069" xr:uid="{00000000-0005-0000-0000-0000FE880000}"/>
    <cellStyle name="Normal 3 3 3 5 5 2" xfId="35070" xr:uid="{00000000-0005-0000-0000-0000FF880000}"/>
    <cellStyle name="Normal 3 3 3 5 5 3" xfId="35071" xr:uid="{00000000-0005-0000-0000-000000890000}"/>
    <cellStyle name="Normal 3 3 3 5 5 4" xfId="35072" xr:uid="{00000000-0005-0000-0000-000001890000}"/>
    <cellStyle name="Normal 3 3 3 6" xfId="35073" xr:uid="{00000000-0005-0000-0000-000002890000}"/>
    <cellStyle name="Normal 3 3 3 6 2" xfId="35074" xr:uid="{00000000-0005-0000-0000-000003890000}"/>
    <cellStyle name="Normal 3 3 3 6 2 2" xfId="35075" xr:uid="{00000000-0005-0000-0000-000004890000}"/>
    <cellStyle name="Normal 3 3 3 6 2 2 2" xfId="35076" xr:uid="{00000000-0005-0000-0000-000005890000}"/>
    <cellStyle name="Normal 3 3 3 6 2 3" xfId="35077" xr:uid="{00000000-0005-0000-0000-000006890000}"/>
    <cellStyle name="Normal 3 3 3 6 2 3 2" xfId="35078" xr:uid="{00000000-0005-0000-0000-000007890000}"/>
    <cellStyle name="Normal 3 3 3 6 2 3 3" xfId="35079" xr:uid="{00000000-0005-0000-0000-000008890000}"/>
    <cellStyle name="Normal 3 3 3 6 2 3 4" xfId="35080" xr:uid="{00000000-0005-0000-0000-000009890000}"/>
    <cellStyle name="Normal 3 3 3 6 3" xfId="35081" xr:uid="{00000000-0005-0000-0000-00000A890000}"/>
    <cellStyle name="Normal 3 3 3 6 3 2" xfId="35082" xr:uid="{00000000-0005-0000-0000-00000B890000}"/>
    <cellStyle name="Normal 3 3 3 6 4" xfId="35083" xr:uid="{00000000-0005-0000-0000-00000C890000}"/>
    <cellStyle name="Normal 3 3 3 6 4 2" xfId="35084" xr:uid="{00000000-0005-0000-0000-00000D890000}"/>
    <cellStyle name="Normal 3 3 3 6 4 3" xfId="35085" xr:uid="{00000000-0005-0000-0000-00000E890000}"/>
    <cellStyle name="Normal 3 3 3 6 4 4" xfId="35086" xr:uid="{00000000-0005-0000-0000-00000F890000}"/>
    <cellStyle name="Normal 3 3 3 7" xfId="35087" xr:uid="{00000000-0005-0000-0000-000010890000}"/>
    <cellStyle name="Normal 3 3 3 7 2" xfId="35088" xr:uid="{00000000-0005-0000-0000-000011890000}"/>
    <cellStyle name="Normal 3 3 3 7 2 2" xfId="35089" xr:uid="{00000000-0005-0000-0000-000012890000}"/>
    <cellStyle name="Normal 3 3 3 7 3" xfId="35090" xr:uid="{00000000-0005-0000-0000-000013890000}"/>
    <cellStyle name="Normal 3 3 3 7 3 2" xfId="35091" xr:uid="{00000000-0005-0000-0000-000014890000}"/>
    <cellStyle name="Normal 3 3 3 7 3 3" xfId="35092" xr:uid="{00000000-0005-0000-0000-000015890000}"/>
    <cellStyle name="Normal 3 3 3 7 3 4" xfId="35093" xr:uid="{00000000-0005-0000-0000-000016890000}"/>
    <cellStyle name="Normal 3 3 3 8" xfId="35094" xr:uid="{00000000-0005-0000-0000-000017890000}"/>
    <cellStyle name="Normal 3 3 3 8 2" xfId="35095" xr:uid="{00000000-0005-0000-0000-000018890000}"/>
    <cellStyle name="Normal 3 3 3 9" xfId="35096" xr:uid="{00000000-0005-0000-0000-000019890000}"/>
    <cellStyle name="Normal 3 3 3 9 2" xfId="35097" xr:uid="{00000000-0005-0000-0000-00001A890000}"/>
    <cellStyle name="Normal 3 3 4" xfId="35098" xr:uid="{00000000-0005-0000-0000-00001B890000}"/>
    <cellStyle name="Normal 3 3 4 10" xfId="35099" xr:uid="{00000000-0005-0000-0000-00001C890000}"/>
    <cellStyle name="Normal 3 3 4 11" xfId="35100" xr:uid="{00000000-0005-0000-0000-00001D890000}"/>
    <cellStyle name="Normal 3 3 4 12" xfId="35101" xr:uid="{00000000-0005-0000-0000-00001E890000}"/>
    <cellStyle name="Normal 3 3 4 2" xfId="35102" xr:uid="{00000000-0005-0000-0000-00001F890000}"/>
    <cellStyle name="Normal 3 3 4 2 2" xfId="35103" xr:uid="{00000000-0005-0000-0000-000020890000}"/>
    <cellStyle name="Normal 3 3 4 2 2 2" xfId="35104" xr:uid="{00000000-0005-0000-0000-000021890000}"/>
    <cellStyle name="Normal 3 3 4 2 2 2 2" xfId="35105" xr:uid="{00000000-0005-0000-0000-000022890000}"/>
    <cellStyle name="Normal 3 3 4 2 2 2 2 2" xfId="35106" xr:uid="{00000000-0005-0000-0000-000023890000}"/>
    <cellStyle name="Normal 3 3 4 2 2 2 2 2 2" xfId="35107" xr:uid="{00000000-0005-0000-0000-000024890000}"/>
    <cellStyle name="Normal 3 3 4 2 2 2 2 3" xfId="35108" xr:uid="{00000000-0005-0000-0000-000025890000}"/>
    <cellStyle name="Normal 3 3 4 2 2 2 2 3 2" xfId="35109" xr:uid="{00000000-0005-0000-0000-000026890000}"/>
    <cellStyle name="Normal 3 3 4 2 2 2 2 3 3" xfId="35110" xr:uid="{00000000-0005-0000-0000-000027890000}"/>
    <cellStyle name="Normal 3 3 4 2 2 2 2 3 4" xfId="35111" xr:uid="{00000000-0005-0000-0000-000028890000}"/>
    <cellStyle name="Normal 3 3 4 2 2 2 3" xfId="35112" xr:uid="{00000000-0005-0000-0000-000029890000}"/>
    <cellStyle name="Normal 3 3 4 2 2 2 3 2" xfId="35113" xr:uid="{00000000-0005-0000-0000-00002A890000}"/>
    <cellStyle name="Normal 3 3 4 2 2 2 4" xfId="35114" xr:uid="{00000000-0005-0000-0000-00002B890000}"/>
    <cellStyle name="Normal 3 3 4 2 2 2 4 2" xfId="35115" xr:uid="{00000000-0005-0000-0000-00002C890000}"/>
    <cellStyle name="Normal 3 3 4 2 2 2 4 3" xfId="35116" xr:uid="{00000000-0005-0000-0000-00002D890000}"/>
    <cellStyle name="Normal 3 3 4 2 2 2 4 4" xfId="35117" xr:uid="{00000000-0005-0000-0000-00002E890000}"/>
    <cellStyle name="Normal 3 3 4 2 2 3" xfId="35118" xr:uid="{00000000-0005-0000-0000-00002F890000}"/>
    <cellStyle name="Normal 3 3 4 2 2 3 2" xfId="35119" xr:uid="{00000000-0005-0000-0000-000030890000}"/>
    <cellStyle name="Normal 3 3 4 2 2 3 2 2" xfId="35120" xr:uid="{00000000-0005-0000-0000-000031890000}"/>
    <cellStyle name="Normal 3 3 4 2 2 3 3" xfId="35121" xr:uid="{00000000-0005-0000-0000-000032890000}"/>
    <cellStyle name="Normal 3 3 4 2 2 3 3 2" xfId="35122" xr:uid="{00000000-0005-0000-0000-000033890000}"/>
    <cellStyle name="Normal 3 3 4 2 2 3 3 3" xfId="35123" xr:uid="{00000000-0005-0000-0000-000034890000}"/>
    <cellStyle name="Normal 3 3 4 2 2 3 3 4" xfId="35124" xr:uid="{00000000-0005-0000-0000-000035890000}"/>
    <cellStyle name="Normal 3 3 4 2 2 4" xfId="35125" xr:uid="{00000000-0005-0000-0000-000036890000}"/>
    <cellStyle name="Normal 3 3 4 2 2 4 2" xfId="35126" xr:uid="{00000000-0005-0000-0000-000037890000}"/>
    <cellStyle name="Normal 3 3 4 2 2 5" xfId="35127" xr:uid="{00000000-0005-0000-0000-000038890000}"/>
    <cellStyle name="Normal 3 3 4 2 2 5 2" xfId="35128" xr:uid="{00000000-0005-0000-0000-000039890000}"/>
    <cellStyle name="Normal 3 3 4 2 2 5 3" xfId="35129" xr:uid="{00000000-0005-0000-0000-00003A890000}"/>
    <cellStyle name="Normal 3 3 4 2 2 5 4" xfId="35130" xr:uid="{00000000-0005-0000-0000-00003B890000}"/>
    <cellStyle name="Normal 3 3 4 2 3" xfId="35131" xr:uid="{00000000-0005-0000-0000-00003C890000}"/>
    <cellStyle name="Normal 3 3 4 2 3 2" xfId="35132" xr:uid="{00000000-0005-0000-0000-00003D890000}"/>
    <cellStyle name="Normal 3 3 4 2 3 2 2" xfId="35133" xr:uid="{00000000-0005-0000-0000-00003E890000}"/>
    <cellStyle name="Normal 3 3 4 2 3 2 2 2" xfId="35134" xr:uid="{00000000-0005-0000-0000-00003F890000}"/>
    <cellStyle name="Normal 3 3 4 2 3 2 2 2 2" xfId="35135" xr:uid="{00000000-0005-0000-0000-000040890000}"/>
    <cellStyle name="Normal 3 3 4 2 3 2 2 3" xfId="35136" xr:uid="{00000000-0005-0000-0000-000041890000}"/>
    <cellStyle name="Normal 3 3 4 2 3 2 2 3 2" xfId="35137" xr:uid="{00000000-0005-0000-0000-000042890000}"/>
    <cellStyle name="Normal 3 3 4 2 3 2 2 3 3" xfId="35138" xr:uid="{00000000-0005-0000-0000-000043890000}"/>
    <cellStyle name="Normal 3 3 4 2 3 2 2 3 4" xfId="35139" xr:uid="{00000000-0005-0000-0000-000044890000}"/>
    <cellStyle name="Normal 3 3 4 2 3 2 3" xfId="35140" xr:uid="{00000000-0005-0000-0000-000045890000}"/>
    <cellStyle name="Normal 3 3 4 2 3 2 3 2" xfId="35141" xr:uid="{00000000-0005-0000-0000-000046890000}"/>
    <cellStyle name="Normal 3 3 4 2 3 2 4" xfId="35142" xr:uid="{00000000-0005-0000-0000-000047890000}"/>
    <cellStyle name="Normal 3 3 4 2 3 2 4 2" xfId="35143" xr:uid="{00000000-0005-0000-0000-000048890000}"/>
    <cellStyle name="Normal 3 3 4 2 3 2 4 3" xfId="35144" xr:uid="{00000000-0005-0000-0000-000049890000}"/>
    <cellStyle name="Normal 3 3 4 2 3 2 4 4" xfId="35145" xr:uid="{00000000-0005-0000-0000-00004A890000}"/>
    <cellStyle name="Normal 3 3 4 2 3 3" xfId="35146" xr:uid="{00000000-0005-0000-0000-00004B890000}"/>
    <cellStyle name="Normal 3 3 4 2 3 3 2" xfId="35147" xr:uid="{00000000-0005-0000-0000-00004C890000}"/>
    <cellStyle name="Normal 3 3 4 2 3 3 2 2" xfId="35148" xr:uid="{00000000-0005-0000-0000-00004D890000}"/>
    <cellStyle name="Normal 3 3 4 2 3 3 3" xfId="35149" xr:uid="{00000000-0005-0000-0000-00004E890000}"/>
    <cellStyle name="Normal 3 3 4 2 3 3 3 2" xfId="35150" xr:uid="{00000000-0005-0000-0000-00004F890000}"/>
    <cellStyle name="Normal 3 3 4 2 3 3 3 3" xfId="35151" xr:uid="{00000000-0005-0000-0000-000050890000}"/>
    <cellStyle name="Normal 3 3 4 2 3 3 3 4" xfId="35152" xr:uid="{00000000-0005-0000-0000-000051890000}"/>
    <cellStyle name="Normal 3 3 4 2 3 4" xfId="35153" xr:uid="{00000000-0005-0000-0000-000052890000}"/>
    <cellStyle name="Normal 3 3 4 2 3 4 2" xfId="35154" xr:uid="{00000000-0005-0000-0000-000053890000}"/>
    <cellStyle name="Normal 3 3 4 2 3 5" xfId="35155" xr:uid="{00000000-0005-0000-0000-000054890000}"/>
    <cellStyle name="Normal 3 3 4 2 3 5 2" xfId="35156" xr:uid="{00000000-0005-0000-0000-000055890000}"/>
    <cellStyle name="Normal 3 3 4 2 3 5 3" xfId="35157" xr:uid="{00000000-0005-0000-0000-000056890000}"/>
    <cellStyle name="Normal 3 3 4 2 3 5 4" xfId="35158" xr:uid="{00000000-0005-0000-0000-000057890000}"/>
    <cellStyle name="Normal 3 3 4 2 4" xfId="35159" xr:uid="{00000000-0005-0000-0000-000058890000}"/>
    <cellStyle name="Normal 3 3 4 2 4 2" xfId="35160" xr:uid="{00000000-0005-0000-0000-000059890000}"/>
    <cellStyle name="Normal 3 3 4 2 4 2 2" xfId="35161" xr:uid="{00000000-0005-0000-0000-00005A890000}"/>
    <cellStyle name="Normal 3 3 4 2 4 2 2 2" xfId="35162" xr:uid="{00000000-0005-0000-0000-00005B890000}"/>
    <cellStyle name="Normal 3 3 4 2 4 2 3" xfId="35163" xr:uid="{00000000-0005-0000-0000-00005C890000}"/>
    <cellStyle name="Normal 3 3 4 2 4 2 3 2" xfId="35164" xr:uid="{00000000-0005-0000-0000-00005D890000}"/>
    <cellStyle name="Normal 3 3 4 2 4 2 3 3" xfId="35165" xr:uid="{00000000-0005-0000-0000-00005E890000}"/>
    <cellStyle name="Normal 3 3 4 2 4 2 3 4" xfId="35166" xr:uid="{00000000-0005-0000-0000-00005F890000}"/>
    <cellStyle name="Normal 3 3 4 2 4 3" xfId="35167" xr:uid="{00000000-0005-0000-0000-000060890000}"/>
    <cellStyle name="Normal 3 3 4 2 4 3 2" xfId="35168" xr:uid="{00000000-0005-0000-0000-000061890000}"/>
    <cellStyle name="Normal 3 3 4 2 4 4" xfId="35169" xr:uid="{00000000-0005-0000-0000-000062890000}"/>
    <cellStyle name="Normal 3 3 4 2 4 4 2" xfId="35170" xr:uid="{00000000-0005-0000-0000-000063890000}"/>
    <cellStyle name="Normal 3 3 4 2 4 4 3" xfId="35171" xr:uid="{00000000-0005-0000-0000-000064890000}"/>
    <cellStyle name="Normal 3 3 4 2 4 4 4" xfId="35172" xr:uid="{00000000-0005-0000-0000-000065890000}"/>
    <cellStyle name="Normal 3 3 4 2 5" xfId="35173" xr:uid="{00000000-0005-0000-0000-000066890000}"/>
    <cellStyle name="Normal 3 3 4 2 5 2" xfId="35174" xr:uid="{00000000-0005-0000-0000-000067890000}"/>
    <cellStyle name="Normal 3 3 4 2 5 2 2" xfId="35175" xr:uid="{00000000-0005-0000-0000-000068890000}"/>
    <cellStyle name="Normal 3 3 4 2 5 3" xfId="35176" xr:uid="{00000000-0005-0000-0000-000069890000}"/>
    <cellStyle name="Normal 3 3 4 2 5 3 2" xfId="35177" xr:uid="{00000000-0005-0000-0000-00006A890000}"/>
    <cellStyle name="Normal 3 3 4 2 5 3 3" xfId="35178" xr:uid="{00000000-0005-0000-0000-00006B890000}"/>
    <cellStyle name="Normal 3 3 4 2 5 3 4" xfId="35179" xr:uid="{00000000-0005-0000-0000-00006C890000}"/>
    <cellStyle name="Normal 3 3 4 2 6" xfId="35180" xr:uid="{00000000-0005-0000-0000-00006D890000}"/>
    <cellStyle name="Normal 3 3 4 2 6 2" xfId="35181" xr:uid="{00000000-0005-0000-0000-00006E890000}"/>
    <cellStyle name="Normal 3 3 4 2 7" xfId="35182" xr:uid="{00000000-0005-0000-0000-00006F890000}"/>
    <cellStyle name="Normal 3 3 4 2 7 2" xfId="35183" xr:uid="{00000000-0005-0000-0000-000070890000}"/>
    <cellStyle name="Normal 3 3 4 2 8" xfId="35184" xr:uid="{00000000-0005-0000-0000-000071890000}"/>
    <cellStyle name="Normal 3 3 4 3" xfId="35185" xr:uid="{00000000-0005-0000-0000-000072890000}"/>
    <cellStyle name="Normal 3 3 4 3 2" xfId="35186" xr:uid="{00000000-0005-0000-0000-000073890000}"/>
    <cellStyle name="Normal 3 3 4 3 2 2" xfId="35187" xr:uid="{00000000-0005-0000-0000-000074890000}"/>
    <cellStyle name="Normal 3 3 4 3 2 2 2" xfId="35188" xr:uid="{00000000-0005-0000-0000-000075890000}"/>
    <cellStyle name="Normal 3 3 4 3 2 2 2 2" xfId="35189" xr:uid="{00000000-0005-0000-0000-000076890000}"/>
    <cellStyle name="Normal 3 3 4 3 2 2 3" xfId="35190" xr:uid="{00000000-0005-0000-0000-000077890000}"/>
    <cellStyle name="Normal 3 3 4 3 2 2 3 2" xfId="35191" xr:uid="{00000000-0005-0000-0000-000078890000}"/>
    <cellStyle name="Normal 3 3 4 3 2 2 3 3" xfId="35192" xr:uid="{00000000-0005-0000-0000-000079890000}"/>
    <cellStyle name="Normal 3 3 4 3 2 2 3 4" xfId="35193" xr:uid="{00000000-0005-0000-0000-00007A890000}"/>
    <cellStyle name="Normal 3 3 4 3 2 3" xfId="35194" xr:uid="{00000000-0005-0000-0000-00007B890000}"/>
    <cellStyle name="Normal 3 3 4 3 2 3 2" xfId="35195" xr:uid="{00000000-0005-0000-0000-00007C890000}"/>
    <cellStyle name="Normal 3 3 4 3 2 4" xfId="35196" xr:uid="{00000000-0005-0000-0000-00007D890000}"/>
    <cellStyle name="Normal 3 3 4 3 2 4 2" xfId="35197" xr:uid="{00000000-0005-0000-0000-00007E890000}"/>
    <cellStyle name="Normal 3 3 4 3 2 4 3" xfId="35198" xr:uid="{00000000-0005-0000-0000-00007F890000}"/>
    <cellStyle name="Normal 3 3 4 3 2 4 4" xfId="35199" xr:uid="{00000000-0005-0000-0000-000080890000}"/>
    <cellStyle name="Normal 3 3 4 3 3" xfId="35200" xr:uid="{00000000-0005-0000-0000-000081890000}"/>
    <cellStyle name="Normal 3 3 4 3 3 2" xfId="35201" xr:uid="{00000000-0005-0000-0000-000082890000}"/>
    <cellStyle name="Normal 3 3 4 3 3 2 2" xfId="35202" xr:uid="{00000000-0005-0000-0000-000083890000}"/>
    <cellStyle name="Normal 3 3 4 3 3 3" xfId="35203" xr:uid="{00000000-0005-0000-0000-000084890000}"/>
    <cellStyle name="Normal 3 3 4 3 3 3 2" xfId="35204" xr:uid="{00000000-0005-0000-0000-000085890000}"/>
    <cellStyle name="Normal 3 3 4 3 3 3 3" xfId="35205" xr:uid="{00000000-0005-0000-0000-000086890000}"/>
    <cellStyle name="Normal 3 3 4 3 3 3 4" xfId="35206" xr:uid="{00000000-0005-0000-0000-000087890000}"/>
    <cellStyle name="Normal 3 3 4 3 4" xfId="35207" xr:uid="{00000000-0005-0000-0000-000088890000}"/>
    <cellStyle name="Normal 3 3 4 3 4 2" xfId="35208" xr:uid="{00000000-0005-0000-0000-000089890000}"/>
    <cellStyle name="Normal 3 3 4 3 5" xfId="35209" xr:uid="{00000000-0005-0000-0000-00008A890000}"/>
    <cellStyle name="Normal 3 3 4 3 5 2" xfId="35210" xr:uid="{00000000-0005-0000-0000-00008B890000}"/>
    <cellStyle name="Normal 3 3 4 3 5 3" xfId="35211" xr:uid="{00000000-0005-0000-0000-00008C890000}"/>
    <cellStyle name="Normal 3 3 4 3 5 4" xfId="35212" xr:uid="{00000000-0005-0000-0000-00008D890000}"/>
    <cellStyle name="Normal 3 3 4 4" xfId="35213" xr:uid="{00000000-0005-0000-0000-00008E890000}"/>
    <cellStyle name="Normal 3 3 4 4 2" xfId="35214" xr:uid="{00000000-0005-0000-0000-00008F890000}"/>
    <cellStyle name="Normal 3 3 4 4 2 2" xfId="35215" xr:uid="{00000000-0005-0000-0000-000090890000}"/>
    <cellStyle name="Normal 3 3 4 4 2 2 2" xfId="35216" xr:uid="{00000000-0005-0000-0000-000091890000}"/>
    <cellStyle name="Normal 3 3 4 4 2 2 2 2" xfId="35217" xr:uid="{00000000-0005-0000-0000-000092890000}"/>
    <cellStyle name="Normal 3 3 4 4 2 2 3" xfId="35218" xr:uid="{00000000-0005-0000-0000-000093890000}"/>
    <cellStyle name="Normal 3 3 4 4 2 2 3 2" xfId="35219" xr:uid="{00000000-0005-0000-0000-000094890000}"/>
    <cellStyle name="Normal 3 3 4 4 2 2 3 3" xfId="35220" xr:uid="{00000000-0005-0000-0000-000095890000}"/>
    <cellStyle name="Normal 3 3 4 4 2 2 3 4" xfId="35221" xr:uid="{00000000-0005-0000-0000-000096890000}"/>
    <cellStyle name="Normal 3 3 4 4 2 3" xfId="35222" xr:uid="{00000000-0005-0000-0000-000097890000}"/>
    <cellStyle name="Normal 3 3 4 4 2 3 2" xfId="35223" xr:uid="{00000000-0005-0000-0000-000098890000}"/>
    <cellStyle name="Normal 3 3 4 4 2 4" xfId="35224" xr:uid="{00000000-0005-0000-0000-000099890000}"/>
    <cellStyle name="Normal 3 3 4 4 2 4 2" xfId="35225" xr:uid="{00000000-0005-0000-0000-00009A890000}"/>
    <cellStyle name="Normal 3 3 4 4 2 4 3" xfId="35226" xr:uid="{00000000-0005-0000-0000-00009B890000}"/>
    <cellStyle name="Normal 3 3 4 4 2 4 4" xfId="35227" xr:uid="{00000000-0005-0000-0000-00009C890000}"/>
    <cellStyle name="Normal 3 3 4 4 3" xfId="35228" xr:uid="{00000000-0005-0000-0000-00009D890000}"/>
    <cellStyle name="Normal 3 3 4 4 3 2" xfId="35229" xr:uid="{00000000-0005-0000-0000-00009E890000}"/>
    <cellStyle name="Normal 3 3 4 4 3 2 2" xfId="35230" xr:uid="{00000000-0005-0000-0000-00009F890000}"/>
    <cellStyle name="Normal 3 3 4 4 3 3" xfId="35231" xr:uid="{00000000-0005-0000-0000-0000A0890000}"/>
    <cellStyle name="Normal 3 3 4 4 3 3 2" xfId="35232" xr:uid="{00000000-0005-0000-0000-0000A1890000}"/>
    <cellStyle name="Normal 3 3 4 4 3 3 3" xfId="35233" xr:uid="{00000000-0005-0000-0000-0000A2890000}"/>
    <cellStyle name="Normal 3 3 4 4 3 3 4" xfId="35234" xr:uid="{00000000-0005-0000-0000-0000A3890000}"/>
    <cellStyle name="Normal 3 3 4 4 4" xfId="35235" xr:uid="{00000000-0005-0000-0000-0000A4890000}"/>
    <cellStyle name="Normal 3 3 4 4 4 2" xfId="35236" xr:uid="{00000000-0005-0000-0000-0000A5890000}"/>
    <cellStyle name="Normal 3 3 4 4 5" xfId="35237" xr:uid="{00000000-0005-0000-0000-0000A6890000}"/>
    <cellStyle name="Normal 3 3 4 4 5 2" xfId="35238" xr:uid="{00000000-0005-0000-0000-0000A7890000}"/>
    <cellStyle name="Normal 3 3 4 4 5 3" xfId="35239" xr:uid="{00000000-0005-0000-0000-0000A8890000}"/>
    <cellStyle name="Normal 3 3 4 4 5 4" xfId="35240" xr:uid="{00000000-0005-0000-0000-0000A9890000}"/>
    <cellStyle name="Normal 3 3 4 5" xfId="35241" xr:uid="{00000000-0005-0000-0000-0000AA890000}"/>
    <cellStyle name="Normal 3 3 4 5 2" xfId="35242" xr:uid="{00000000-0005-0000-0000-0000AB890000}"/>
    <cellStyle name="Normal 3 3 4 5 2 2" xfId="35243" xr:uid="{00000000-0005-0000-0000-0000AC890000}"/>
    <cellStyle name="Normal 3 3 4 5 2 2 2" xfId="35244" xr:uid="{00000000-0005-0000-0000-0000AD890000}"/>
    <cellStyle name="Normal 3 3 4 5 2 3" xfId="35245" xr:uid="{00000000-0005-0000-0000-0000AE890000}"/>
    <cellStyle name="Normal 3 3 4 5 2 3 2" xfId="35246" xr:uid="{00000000-0005-0000-0000-0000AF890000}"/>
    <cellStyle name="Normal 3 3 4 5 2 3 3" xfId="35247" xr:uid="{00000000-0005-0000-0000-0000B0890000}"/>
    <cellStyle name="Normal 3 3 4 5 2 3 4" xfId="35248" xr:uid="{00000000-0005-0000-0000-0000B1890000}"/>
    <cellStyle name="Normal 3 3 4 5 3" xfId="35249" xr:uid="{00000000-0005-0000-0000-0000B2890000}"/>
    <cellStyle name="Normal 3 3 4 5 3 2" xfId="35250" xr:uid="{00000000-0005-0000-0000-0000B3890000}"/>
    <cellStyle name="Normal 3 3 4 5 4" xfId="35251" xr:uid="{00000000-0005-0000-0000-0000B4890000}"/>
    <cellStyle name="Normal 3 3 4 5 4 2" xfId="35252" xr:uid="{00000000-0005-0000-0000-0000B5890000}"/>
    <cellStyle name="Normal 3 3 4 5 4 3" xfId="35253" xr:uid="{00000000-0005-0000-0000-0000B6890000}"/>
    <cellStyle name="Normal 3 3 4 5 4 4" xfId="35254" xr:uid="{00000000-0005-0000-0000-0000B7890000}"/>
    <cellStyle name="Normal 3 3 4 6" xfId="35255" xr:uid="{00000000-0005-0000-0000-0000B8890000}"/>
    <cellStyle name="Normal 3 3 4 6 2" xfId="35256" xr:uid="{00000000-0005-0000-0000-0000B9890000}"/>
    <cellStyle name="Normal 3 3 4 6 2 2" xfId="35257" xr:uid="{00000000-0005-0000-0000-0000BA890000}"/>
    <cellStyle name="Normal 3 3 4 6 3" xfId="35258" xr:uid="{00000000-0005-0000-0000-0000BB890000}"/>
    <cellStyle name="Normal 3 3 4 6 3 2" xfId="35259" xr:uid="{00000000-0005-0000-0000-0000BC890000}"/>
    <cellStyle name="Normal 3 3 4 6 3 3" xfId="35260" xr:uid="{00000000-0005-0000-0000-0000BD890000}"/>
    <cellStyle name="Normal 3 3 4 6 3 4" xfId="35261" xr:uid="{00000000-0005-0000-0000-0000BE890000}"/>
    <cellStyle name="Normal 3 3 4 7" xfId="35262" xr:uid="{00000000-0005-0000-0000-0000BF890000}"/>
    <cellStyle name="Normal 3 3 4 7 2" xfId="35263" xr:uid="{00000000-0005-0000-0000-0000C0890000}"/>
    <cellStyle name="Normal 3 3 4 8" xfId="35264" xr:uid="{00000000-0005-0000-0000-0000C1890000}"/>
    <cellStyle name="Normal 3 3 4 8 2" xfId="35265" xr:uid="{00000000-0005-0000-0000-0000C2890000}"/>
    <cellStyle name="Normal 3 3 4 9" xfId="35266" xr:uid="{00000000-0005-0000-0000-0000C3890000}"/>
    <cellStyle name="Normal 3 3 4 9 2" xfId="35267" xr:uid="{00000000-0005-0000-0000-0000C4890000}"/>
    <cellStyle name="Normal 3 3 5" xfId="35268" xr:uid="{00000000-0005-0000-0000-0000C5890000}"/>
    <cellStyle name="Normal 3 3 5 2" xfId="35269" xr:uid="{00000000-0005-0000-0000-0000C6890000}"/>
    <cellStyle name="Normal 3 3 5 2 2" xfId="35270" xr:uid="{00000000-0005-0000-0000-0000C7890000}"/>
    <cellStyle name="Normal 3 3 5 3" xfId="35271" xr:uid="{00000000-0005-0000-0000-0000C8890000}"/>
    <cellStyle name="Normal 3 3 5 3 2" xfId="35272" xr:uid="{00000000-0005-0000-0000-0000C9890000}"/>
    <cellStyle name="Normal 3 3 5 4" xfId="35273" xr:uid="{00000000-0005-0000-0000-0000CA890000}"/>
    <cellStyle name="Normal 3 3 5 4 2" xfId="35274" xr:uid="{00000000-0005-0000-0000-0000CB890000}"/>
    <cellStyle name="Normal 3 3 5 5" xfId="35275" xr:uid="{00000000-0005-0000-0000-0000CC890000}"/>
    <cellStyle name="Normal 3 3 5 6" xfId="35276" xr:uid="{00000000-0005-0000-0000-0000CD890000}"/>
    <cellStyle name="Normal 3 3 5 7" xfId="35277" xr:uid="{00000000-0005-0000-0000-0000CE890000}"/>
    <cellStyle name="Normal 3 3 6" xfId="35278" xr:uid="{00000000-0005-0000-0000-0000CF890000}"/>
    <cellStyle name="Normal 3 3 6 2" xfId="35279" xr:uid="{00000000-0005-0000-0000-0000D0890000}"/>
    <cellStyle name="Normal 3 3 6 2 2" xfId="35280" xr:uid="{00000000-0005-0000-0000-0000D1890000}"/>
    <cellStyle name="Normal 3 3 6 3" xfId="35281" xr:uid="{00000000-0005-0000-0000-0000D2890000}"/>
    <cellStyle name="Normal 3 3 7" xfId="35282" xr:uid="{00000000-0005-0000-0000-0000D3890000}"/>
    <cellStyle name="Normal 3 3 7 2" xfId="35283" xr:uid="{00000000-0005-0000-0000-0000D4890000}"/>
    <cellStyle name="Normal 3 3 8" xfId="35284" xr:uid="{00000000-0005-0000-0000-0000D5890000}"/>
    <cellStyle name="Normal 3 3 9" xfId="35285" xr:uid="{00000000-0005-0000-0000-0000D6890000}"/>
    <cellStyle name="Normal 3 3_AFS template" xfId="35286" xr:uid="{00000000-0005-0000-0000-0000D7890000}"/>
    <cellStyle name="Normal 3 4" xfId="35287" xr:uid="{00000000-0005-0000-0000-0000D8890000}"/>
    <cellStyle name="Normal 3 4 2" xfId="35288" xr:uid="{00000000-0005-0000-0000-0000D9890000}"/>
    <cellStyle name="Normal 3 4 2 2" xfId="35289" xr:uid="{00000000-0005-0000-0000-0000DA890000}"/>
    <cellStyle name="Normal 3 4 2 2 2" xfId="35290" xr:uid="{00000000-0005-0000-0000-0000DB890000}"/>
    <cellStyle name="Normal 3 4 2 2 2 2" xfId="35291" xr:uid="{00000000-0005-0000-0000-0000DC890000}"/>
    <cellStyle name="Normal 3 4 2 2 2 2 2" xfId="35292" xr:uid="{00000000-0005-0000-0000-0000DD890000}"/>
    <cellStyle name="Normal 3 4 2 2 2 2 2 2" xfId="35293" xr:uid="{00000000-0005-0000-0000-0000DE890000}"/>
    <cellStyle name="Normal 3 4 2 2 2 2 2 2 2" xfId="35294" xr:uid="{00000000-0005-0000-0000-0000DF890000}"/>
    <cellStyle name="Normal 3 4 2 2 2 2 2 2 2 2" xfId="35295" xr:uid="{00000000-0005-0000-0000-0000E0890000}"/>
    <cellStyle name="Normal 3 4 2 2 2 2 2 2 3" xfId="35296" xr:uid="{00000000-0005-0000-0000-0000E1890000}"/>
    <cellStyle name="Normal 3 4 2 2 2 2 2 2 3 2" xfId="35297" xr:uid="{00000000-0005-0000-0000-0000E2890000}"/>
    <cellStyle name="Normal 3 4 2 2 2 2 2 2 3 3" xfId="35298" xr:uid="{00000000-0005-0000-0000-0000E3890000}"/>
    <cellStyle name="Normal 3 4 2 2 2 2 2 2 3 4" xfId="35299" xr:uid="{00000000-0005-0000-0000-0000E4890000}"/>
    <cellStyle name="Normal 3 4 2 2 2 2 2 3" xfId="35300" xr:uid="{00000000-0005-0000-0000-0000E5890000}"/>
    <cellStyle name="Normal 3 4 2 2 2 2 2 3 2" xfId="35301" xr:uid="{00000000-0005-0000-0000-0000E6890000}"/>
    <cellStyle name="Normal 3 4 2 2 2 2 2 4" xfId="35302" xr:uid="{00000000-0005-0000-0000-0000E7890000}"/>
    <cellStyle name="Normal 3 4 2 2 2 2 2 4 2" xfId="35303" xr:uid="{00000000-0005-0000-0000-0000E8890000}"/>
    <cellStyle name="Normal 3 4 2 2 2 2 2 4 3" xfId="35304" xr:uid="{00000000-0005-0000-0000-0000E9890000}"/>
    <cellStyle name="Normal 3 4 2 2 2 2 2 4 4" xfId="35305" xr:uid="{00000000-0005-0000-0000-0000EA890000}"/>
    <cellStyle name="Normal 3 4 2 2 2 2 3" xfId="35306" xr:uid="{00000000-0005-0000-0000-0000EB890000}"/>
    <cellStyle name="Normal 3 4 2 2 2 2 3 2" xfId="35307" xr:uid="{00000000-0005-0000-0000-0000EC890000}"/>
    <cellStyle name="Normal 3 4 2 2 2 2 3 2 2" xfId="35308" xr:uid="{00000000-0005-0000-0000-0000ED890000}"/>
    <cellStyle name="Normal 3 4 2 2 2 2 3 3" xfId="35309" xr:uid="{00000000-0005-0000-0000-0000EE890000}"/>
    <cellStyle name="Normal 3 4 2 2 2 2 3 3 2" xfId="35310" xr:uid="{00000000-0005-0000-0000-0000EF890000}"/>
    <cellStyle name="Normal 3 4 2 2 2 2 3 3 3" xfId="35311" xr:uid="{00000000-0005-0000-0000-0000F0890000}"/>
    <cellStyle name="Normal 3 4 2 2 2 2 3 3 4" xfId="35312" xr:uid="{00000000-0005-0000-0000-0000F1890000}"/>
    <cellStyle name="Normal 3 4 2 2 2 2 4" xfId="35313" xr:uid="{00000000-0005-0000-0000-0000F2890000}"/>
    <cellStyle name="Normal 3 4 2 2 2 2 4 2" xfId="35314" xr:uid="{00000000-0005-0000-0000-0000F3890000}"/>
    <cellStyle name="Normal 3 4 2 2 2 2 5" xfId="35315" xr:uid="{00000000-0005-0000-0000-0000F4890000}"/>
    <cellStyle name="Normal 3 4 2 2 2 2 5 2" xfId="35316" xr:uid="{00000000-0005-0000-0000-0000F5890000}"/>
    <cellStyle name="Normal 3 4 2 2 2 2 5 3" xfId="35317" xr:uid="{00000000-0005-0000-0000-0000F6890000}"/>
    <cellStyle name="Normal 3 4 2 2 2 2 5 4" xfId="35318" xr:uid="{00000000-0005-0000-0000-0000F7890000}"/>
    <cellStyle name="Normal 3 4 2 2 2 3" xfId="35319" xr:uid="{00000000-0005-0000-0000-0000F8890000}"/>
    <cellStyle name="Normal 3 4 2 2 2 3 2" xfId="35320" xr:uid="{00000000-0005-0000-0000-0000F9890000}"/>
    <cellStyle name="Normal 3 4 2 2 2 3 2 2" xfId="35321" xr:uid="{00000000-0005-0000-0000-0000FA890000}"/>
    <cellStyle name="Normal 3 4 2 2 2 3 2 2 2" xfId="35322" xr:uid="{00000000-0005-0000-0000-0000FB890000}"/>
    <cellStyle name="Normal 3 4 2 2 2 3 2 2 2 2" xfId="35323" xr:uid="{00000000-0005-0000-0000-0000FC890000}"/>
    <cellStyle name="Normal 3 4 2 2 2 3 2 2 3" xfId="35324" xr:uid="{00000000-0005-0000-0000-0000FD890000}"/>
    <cellStyle name="Normal 3 4 2 2 2 3 2 2 3 2" xfId="35325" xr:uid="{00000000-0005-0000-0000-0000FE890000}"/>
    <cellStyle name="Normal 3 4 2 2 2 3 2 2 3 3" xfId="35326" xr:uid="{00000000-0005-0000-0000-0000FF890000}"/>
    <cellStyle name="Normal 3 4 2 2 2 3 2 2 3 4" xfId="35327" xr:uid="{00000000-0005-0000-0000-0000008A0000}"/>
    <cellStyle name="Normal 3 4 2 2 2 3 2 3" xfId="35328" xr:uid="{00000000-0005-0000-0000-0000018A0000}"/>
    <cellStyle name="Normal 3 4 2 2 2 3 2 3 2" xfId="35329" xr:uid="{00000000-0005-0000-0000-0000028A0000}"/>
    <cellStyle name="Normal 3 4 2 2 2 3 2 4" xfId="35330" xr:uid="{00000000-0005-0000-0000-0000038A0000}"/>
    <cellStyle name="Normal 3 4 2 2 2 3 2 4 2" xfId="35331" xr:uid="{00000000-0005-0000-0000-0000048A0000}"/>
    <cellStyle name="Normal 3 4 2 2 2 3 2 4 3" xfId="35332" xr:uid="{00000000-0005-0000-0000-0000058A0000}"/>
    <cellStyle name="Normal 3 4 2 2 2 3 2 4 4" xfId="35333" xr:uid="{00000000-0005-0000-0000-0000068A0000}"/>
    <cellStyle name="Normal 3 4 2 2 2 3 3" xfId="35334" xr:uid="{00000000-0005-0000-0000-0000078A0000}"/>
    <cellStyle name="Normal 3 4 2 2 2 3 3 2" xfId="35335" xr:uid="{00000000-0005-0000-0000-0000088A0000}"/>
    <cellStyle name="Normal 3 4 2 2 2 3 3 2 2" xfId="35336" xr:uid="{00000000-0005-0000-0000-0000098A0000}"/>
    <cellStyle name="Normal 3 4 2 2 2 3 3 3" xfId="35337" xr:uid="{00000000-0005-0000-0000-00000A8A0000}"/>
    <cellStyle name="Normal 3 4 2 2 2 3 3 3 2" xfId="35338" xr:uid="{00000000-0005-0000-0000-00000B8A0000}"/>
    <cellStyle name="Normal 3 4 2 2 2 3 3 3 3" xfId="35339" xr:uid="{00000000-0005-0000-0000-00000C8A0000}"/>
    <cellStyle name="Normal 3 4 2 2 2 3 3 3 4" xfId="35340" xr:uid="{00000000-0005-0000-0000-00000D8A0000}"/>
    <cellStyle name="Normal 3 4 2 2 2 3 4" xfId="35341" xr:uid="{00000000-0005-0000-0000-00000E8A0000}"/>
    <cellStyle name="Normal 3 4 2 2 2 3 4 2" xfId="35342" xr:uid="{00000000-0005-0000-0000-00000F8A0000}"/>
    <cellStyle name="Normal 3 4 2 2 2 3 5" xfId="35343" xr:uid="{00000000-0005-0000-0000-0000108A0000}"/>
    <cellStyle name="Normal 3 4 2 2 2 3 5 2" xfId="35344" xr:uid="{00000000-0005-0000-0000-0000118A0000}"/>
    <cellStyle name="Normal 3 4 2 2 2 3 5 3" xfId="35345" xr:uid="{00000000-0005-0000-0000-0000128A0000}"/>
    <cellStyle name="Normal 3 4 2 2 2 3 5 4" xfId="35346" xr:uid="{00000000-0005-0000-0000-0000138A0000}"/>
    <cellStyle name="Normal 3 4 2 2 2 4" xfId="35347" xr:uid="{00000000-0005-0000-0000-0000148A0000}"/>
    <cellStyle name="Normal 3 4 2 2 2 4 2" xfId="35348" xr:uid="{00000000-0005-0000-0000-0000158A0000}"/>
    <cellStyle name="Normal 3 4 2 2 2 4 2 2" xfId="35349" xr:uid="{00000000-0005-0000-0000-0000168A0000}"/>
    <cellStyle name="Normal 3 4 2 2 2 4 2 2 2" xfId="35350" xr:uid="{00000000-0005-0000-0000-0000178A0000}"/>
    <cellStyle name="Normal 3 4 2 2 2 4 2 3" xfId="35351" xr:uid="{00000000-0005-0000-0000-0000188A0000}"/>
    <cellStyle name="Normal 3 4 2 2 2 4 2 3 2" xfId="35352" xr:uid="{00000000-0005-0000-0000-0000198A0000}"/>
    <cellStyle name="Normal 3 4 2 2 2 4 2 3 3" xfId="35353" xr:uid="{00000000-0005-0000-0000-00001A8A0000}"/>
    <cellStyle name="Normal 3 4 2 2 2 4 2 3 4" xfId="35354" xr:uid="{00000000-0005-0000-0000-00001B8A0000}"/>
    <cellStyle name="Normal 3 4 2 2 2 4 3" xfId="35355" xr:uid="{00000000-0005-0000-0000-00001C8A0000}"/>
    <cellStyle name="Normal 3 4 2 2 2 4 3 2" xfId="35356" xr:uid="{00000000-0005-0000-0000-00001D8A0000}"/>
    <cellStyle name="Normal 3 4 2 2 2 4 4" xfId="35357" xr:uid="{00000000-0005-0000-0000-00001E8A0000}"/>
    <cellStyle name="Normal 3 4 2 2 2 4 4 2" xfId="35358" xr:uid="{00000000-0005-0000-0000-00001F8A0000}"/>
    <cellStyle name="Normal 3 4 2 2 2 4 4 3" xfId="35359" xr:uid="{00000000-0005-0000-0000-0000208A0000}"/>
    <cellStyle name="Normal 3 4 2 2 2 4 4 4" xfId="35360" xr:uid="{00000000-0005-0000-0000-0000218A0000}"/>
    <cellStyle name="Normal 3 4 2 2 2 5" xfId="35361" xr:uid="{00000000-0005-0000-0000-0000228A0000}"/>
    <cellStyle name="Normal 3 4 2 2 2 5 2" xfId="35362" xr:uid="{00000000-0005-0000-0000-0000238A0000}"/>
    <cellStyle name="Normal 3 4 2 2 2 5 2 2" xfId="35363" xr:uid="{00000000-0005-0000-0000-0000248A0000}"/>
    <cellStyle name="Normal 3 4 2 2 2 5 3" xfId="35364" xr:uid="{00000000-0005-0000-0000-0000258A0000}"/>
    <cellStyle name="Normal 3 4 2 2 2 5 3 2" xfId="35365" xr:uid="{00000000-0005-0000-0000-0000268A0000}"/>
    <cellStyle name="Normal 3 4 2 2 2 5 3 3" xfId="35366" xr:uid="{00000000-0005-0000-0000-0000278A0000}"/>
    <cellStyle name="Normal 3 4 2 2 2 5 3 4" xfId="35367" xr:uid="{00000000-0005-0000-0000-0000288A0000}"/>
    <cellStyle name="Normal 3 4 2 2 2 6" xfId="35368" xr:uid="{00000000-0005-0000-0000-0000298A0000}"/>
    <cellStyle name="Normal 3 4 2 2 2 6 2" xfId="35369" xr:uid="{00000000-0005-0000-0000-00002A8A0000}"/>
    <cellStyle name="Normal 3 4 2 2 2 7" xfId="35370" xr:uid="{00000000-0005-0000-0000-00002B8A0000}"/>
    <cellStyle name="Normal 3 4 2 2 2 7 2" xfId="35371" xr:uid="{00000000-0005-0000-0000-00002C8A0000}"/>
    <cellStyle name="Normal 3 4 2 2 2 7 3" xfId="35372" xr:uid="{00000000-0005-0000-0000-00002D8A0000}"/>
    <cellStyle name="Normal 3 4 2 2 2 7 4" xfId="35373" xr:uid="{00000000-0005-0000-0000-00002E8A0000}"/>
    <cellStyle name="Normal 3 4 2 2 3" xfId="35374" xr:uid="{00000000-0005-0000-0000-00002F8A0000}"/>
    <cellStyle name="Normal 3 4 2 2 3 2" xfId="35375" xr:uid="{00000000-0005-0000-0000-0000308A0000}"/>
    <cellStyle name="Normal 3 4 2 2 3 2 2" xfId="35376" xr:uid="{00000000-0005-0000-0000-0000318A0000}"/>
    <cellStyle name="Normal 3 4 2 2 3 2 2 2" xfId="35377" xr:uid="{00000000-0005-0000-0000-0000328A0000}"/>
    <cellStyle name="Normal 3 4 2 2 3 2 2 2 2" xfId="35378" xr:uid="{00000000-0005-0000-0000-0000338A0000}"/>
    <cellStyle name="Normal 3 4 2 2 3 2 2 3" xfId="35379" xr:uid="{00000000-0005-0000-0000-0000348A0000}"/>
    <cellStyle name="Normal 3 4 2 2 3 2 2 3 2" xfId="35380" xr:uid="{00000000-0005-0000-0000-0000358A0000}"/>
    <cellStyle name="Normal 3 4 2 2 3 2 2 3 3" xfId="35381" xr:uid="{00000000-0005-0000-0000-0000368A0000}"/>
    <cellStyle name="Normal 3 4 2 2 3 2 2 3 4" xfId="35382" xr:uid="{00000000-0005-0000-0000-0000378A0000}"/>
    <cellStyle name="Normal 3 4 2 2 3 2 3" xfId="35383" xr:uid="{00000000-0005-0000-0000-0000388A0000}"/>
    <cellStyle name="Normal 3 4 2 2 3 2 3 2" xfId="35384" xr:uid="{00000000-0005-0000-0000-0000398A0000}"/>
    <cellStyle name="Normal 3 4 2 2 3 2 4" xfId="35385" xr:uid="{00000000-0005-0000-0000-00003A8A0000}"/>
    <cellStyle name="Normal 3 4 2 2 3 2 4 2" xfId="35386" xr:uid="{00000000-0005-0000-0000-00003B8A0000}"/>
    <cellStyle name="Normal 3 4 2 2 3 2 4 3" xfId="35387" xr:uid="{00000000-0005-0000-0000-00003C8A0000}"/>
    <cellStyle name="Normal 3 4 2 2 3 2 4 4" xfId="35388" xr:uid="{00000000-0005-0000-0000-00003D8A0000}"/>
    <cellStyle name="Normal 3 4 2 2 3 3" xfId="35389" xr:uid="{00000000-0005-0000-0000-00003E8A0000}"/>
    <cellStyle name="Normal 3 4 2 2 3 3 2" xfId="35390" xr:uid="{00000000-0005-0000-0000-00003F8A0000}"/>
    <cellStyle name="Normal 3 4 2 2 3 3 2 2" xfId="35391" xr:uid="{00000000-0005-0000-0000-0000408A0000}"/>
    <cellStyle name="Normal 3 4 2 2 3 3 3" xfId="35392" xr:uid="{00000000-0005-0000-0000-0000418A0000}"/>
    <cellStyle name="Normal 3 4 2 2 3 3 3 2" xfId="35393" xr:uid="{00000000-0005-0000-0000-0000428A0000}"/>
    <cellStyle name="Normal 3 4 2 2 3 3 3 3" xfId="35394" xr:uid="{00000000-0005-0000-0000-0000438A0000}"/>
    <cellStyle name="Normal 3 4 2 2 3 3 3 4" xfId="35395" xr:uid="{00000000-0005-0000-0000-0000448A0000}"/>
    <cellStyle name="Normal 3 4 2 2 3 4" xfId="35396" xr:uid="{00000000-0005-0000-0000-0000458A0000}"/>
    <cellStyle name="Normal 3 4 2 2 3 4 2" xfId="35397" xr:uid="{00000000-0005-0000-0000-0000468A0000}"/>
    <cellStyle name="Normal 3 4 2 2 3 5" xfId="35398" xr:uid="{00000000-0005-0000-0000-0000478A0000}"/>
    <cellStyle name="Normal 3 4 2 2 3 5 2" xfId="35399" xr:uid="{00000000-0005-0000-0000-0000488A0000}"/>
    <cellStyle name="Normal 3 4 2 2 3 5 3" xfId="35400" xr:uid="{00000000-0005-0000-0000-0000498A0000}"/>
    <cellStyle name="Normal 3 4 2 2 3 5 4" xfId="35401" xr:uid="{00000000-0005-0000-0000-00004A8A0000}"/>
    <cellStyle name="Normal 3 4 2 2 4" xfId="35402" xr:uid="{00000000-0005-0000-0000-00004B8A0000}"/>
    <cellStyle name="Normal 3 4 2 2 4 2" xfId="35403" xr:uid="{00000000-0005-0000-0000-00004C8A0000}"/>
    <cellStyle name="Normal 3 4 2 2 4 2 2" xfId="35404" xr:uid="{00000000-0005-0000-0000-00004D8A0000}"/>
    <cellStyle name="Normal 3 4 2 2 4 2 2 2" xfId="35405" xr:uid="{00000000-0005-0000-0000-00004E8A0000}"/>
    <cellStyle name="Normal 3 4 2 2 4 2 2 2 2" xfId="35406" xr:uid="{00000000-0005-0000-0000-00004F8A0000}"/>
    <cellStyle name="Normal 3 4 2 2 4 2 2 3" xfId="35407" xr:uid="{00000000-0005-0000-0000-0000508A0000}"/>
    <cellStyle name="Normal 3 4 2 2 4 2 2 3 2" xfId="35408" xr:uid="{00000000-0005-0000-0000-0000518A0000}"/>
    <cellStyle name="Normal 3 4 2 2 4 2 2 3 3" xfId="35409" xr:uid="{00000000-0005-0000-0000-0000528A0000}"/>
    <cellStyle name="Normal 3 4 2 2 4 2 2 3 4" xfId="35410" xr:uid="{00000000-0005-0000-0000-0000538A0000}"/>
    <cellStyle name="Normal 3 4 2 2 4 2 3" xfId="35411" xr:uid="{00000000-0005-0000-0000-0000548A0000}"/>
    <cellStyle name="Normal 3 4 2 2 4 2 3 2" xfId="35412" xr:uid="{00000000-0005-0000-0000-0000558A0000}"/>
    <cellStyle name="Normal 3 4 2 2 4 2 4" xfId="35413" xr:uid="{00000000-0005-0000-0000-0000568A0000}"/>
    <cellStyle name="Normal 3 4 2 2 4 2 4 2" xfId="35414" xr:uid="{00000000-0005-0000-0000-0000578A0000}"/>
    <cellStyle name="Normal 3 4 2 2 4 2 4 3" xfId="35415" xr:uid="{00000000-0005-0000-0000-0000588A0000}"/>
    <cellStyle name="Normal 3 4 2 2 4 2 4 4" xfId="35416" xr:uid="{00000000-0005-0000-0000-0000598A0000}"/>
    <cellStyle name="Normal 3 4 2 2 4 3" xfId="35417" xr:uid="{00000000-0005-0000-0000-00005A8A0000}"/>
    <cellStyle name="Normal 3 4 2 2 4 3 2" xfId="35418" xr:uid="{00000000-0005-0000-0000-00005B8A0000}"/>
    <cellStyle name="Normal 3 4 2 2 4 3 2 2" xfId="35419" xr:uid="{00000000-0005-0000-0000-00005C8A0000}"/>
    <cellStyle name="Normal 3 4 2 2 4 3 3" xfId="35420" xr:uid="{00000000-0005-0000-0000-00005D8A0000}"/>
    <cellStyle name="Normal 3 4 2 2 4 3 3 2" xfId="35421" xr:uid="{00000000-0005-0000-0000-00005E8A0000}"/>
    <cellStyle name="Normal 3 4 2 2 4 3 3 3" xfId="35422" xr:uid="{00000000-0005-0000-0000-00005F8A0000}"/>
    <cellStyle name="Normal 3 4 2 2 4 3 3 4" xfId="35423" xr:uid="{00000000-0005-0000-0000-0000608A0000}"/>
    <cellStyle name="Normal 3 4 2 2 4 4" xfId="35424" xr:uid="{00000000-0005-0000-0000-0000618A0000}"/>
    <cellStyle name="Normal 3 4 2 2 4 4 2" xfId="35425" xr:uid="{00000000-0005-0000-0000-0000628A0000}"/>
    <cellStyle name="Normal 3 4 2 2 4 5" xfId="35426" xr:uid="{00000000-0005-0000-0000-0000638A0000}"/>
    <cellStyle name="Normal 3 4 2 2 4 5 2" xfId="35427" xr:uid="{00000000-0005-0000-0000-0000648A0000}"/>
    <cellStyle name="Normal 3 4 2 2 4 5 3" xfId="35428" xr:uid="{00000000-0005-0000-0000-0000658A0000}"/>
    <cellStyle name="Normal 3 4 2 2 4 5 4" xfId="35429" xr:uid="{00000000-0005-0000-0000-0000668A0000}"/>
    <cellStyle name="Normal 3 4 2 2 5" xfId="35430" xr:uid="{00000000-0005-0000-0000-0000678A0000}"/>
    <cellStyle name="Normal 3 4 2 2 5 2" xfId="35431" xr:uid="{00000000-0005-0000-0000-0000688A0000}"/>
    <cellStyle name="Normal 3 4 2 2 5 2 2" xfId="35432" xr:uid="{00000000-0005-0000-0000-0000698A0000}"/>
    <cellStyle name="Normal 3 4 2 2 5 2 2 2" xfId="35433" xr:uid="{00000000-0005-0000-0000-00006A8A0000}"/>
    <cellStyle name="Normal 3 4 2 2 5 2 3" xfId="35434" xr:uid="{00000000-0005-0000-0000-00006B8A0000}"/>
    <cellStyle name="Normal 3 4 2 2 5 2 3 2" xfId="35435" xr:uid="{00000000-0005-0000-0000-00006C8A0000}"/>
    <cellStyle name="Normal 3 4 2 2 5 2 3 3" xfId="35436" xr:uid="{00000000-0005-0000-0000-00006D8A0000}"/>
    <cellStyle name="Normal 3 4 2 2 5 2 3 4" xfId="35437" xr:uid="{00000000-0005-0000-0000-00006E8A0000}"/>
    <cellStyle name="Normal 3 4 2 2 5 3" xfId="35438" xr:uid="{00000000-0005-0000-0000-00006F8A0000}"/>
    <cellStyle name="Normal 3 4 2 2 5 3 2" xfId="35439" xr:uid="{00000000-0005-0000-0000-0000708A0000}"/>
    <cellStyle name="Normal 3 4 2 2 5 4" xfId="35440" xr:uid="{00000000-0005-0000-0000-0000718A0000}"/>
    <cellStyle name="Normal 3 4 2 2 5 4 2" xfId="35441" xr:uid="{00000000-0005-0000-0000-0000728A0000}"/>
    <cellStyle name="Normal 3 4 2 2 5 4 3" xfId="35442" xr:uid="{00000000-0005-0000-0000-0000738A0000}"/>
    <cellStyle name="Normal 3 4 2 2 5 4 4" xfId="35443" xr:uid="{00000000-0005-0000-0000-0000748A0000}"/>
    <cellStyle name="Normal 3 4 2 2 6" xfId="35444" xr:uid="{00000000-0005-0000-0000-0000758A0000}"/>
    <cellStyle name="Normal 3 4 2 2 6 2" xfId="35445" xr:uid="{00000000-0005-0000-0000-0000768A0000}"/>
    <cellStyle name="Normal 3 4 2 2 6 2 2" xfId="35446" xr:uid="{00000000-0005-0000-0000-0000778A0000}"/>
    <cellStyle name="Normal 3 4 2 2 6 3" xfId="35447" xr:uid="{00000000-0005-0000-0000-0000788A0000}"/>
    <cellStyle name="Normal 3 4 2 2 6 3 2" xfId="35448" xr:uid="{00000000-0005-0000-0000-0000798A0000}"/>
    <cellStyle name="Normal 3 4 2 2 6 3 3" xfId="35449" xr:uid="{00000000-0005-0000-0000-00007A8A0000}"/>
    <cellStyle name="Normal 3 4 2 2 6 3 4" xfId="35450" xr:uid="{00000000-0005-0000-0000-00007B8A0000}"/>
    <cellStyle name="Normal 3 4 2 2 7" xfId="35451" xr:uid="{00000000-0005-0000-0000-00007C8A0000}"/>
    <cellStyle name="Normal 3 4 2 2 7 2" xfId="35452" xr:uid="{00000000-0005-0000-0000-00007D8A0000}"/>
    <cellStyle name="Normal 3 4 2 2 8" xfId="35453" xr:uid="{00000000-0005-0000-0000-00007E8A0000}"/>
    <cellStyle name="Normal 3 4 2 2 8 2" xfId="35454" xr:uid="{00000000-0005-0000-0000-00007F8A0000}"/>
    <cellStyle name="Normal 3 4 2 2 8 3" xfId="35455" xr:uid="{00000000-0005-0000-0000-0000808A0000}"/>
    <cellStyle name="Normal 3 4 2 2 8 4" xfId="35456" xr:uid="{00000000-0005-0000-0000-0000818A0000}"/>
    <cellStyle name="Normal 3 4 2 3" xfId="35457" xr:uid="{00000000-0005-0000-0000-0000828A0000}"/>
    <cellStyle name="Normal 3 4 2 3 2" xfId="35458" xr:uid="{00000000-0005-0000-0000-0000838A0000}"/>
    <cellStyle name="Normal 3 4 2 3 2 2" xfId="35459" xr:uid="{00000000-0005-0000-0000-0000848A0000}"/>
    <cellStyle name="Normal 3 4 2 3 2 2 2" xfId="35460" xr:uid="{00000000-0005-0000-0000-0000858A0000}"/>
    <cellStyle name="Normal 3 4 2 3 2 2 2 2" xfId="35461" xr:uid="{00000000-0005-0000-0000-0000868A0000}"/>
    <cellStyle name="Normal 3 4 2 3 2 2 2 2 2" xfId="35462" xr:uid="{00000000-0005-0000-0000-0000878A0000}"/>
    <cellStyle name="Normal 3 4 2 3 2 2 2 3" xfId="35463" xr:uid="{00000000-0005-0000-0000-0000888A0000}"/>
    <cellStyle name="Normal 3 4 2 3 2 2 2 3 2" xfId="35464" xr:uid="{00000000-0005-0000-0000-0000898A0000}"/>
    <cellStyle name="Normal 3 4 2 3 2 2 2 3 3" xfId="35465" xr:uid="{00000000-0005-0000-0000-00008A8A0000}"/>
    <cellStyle name="Normal 3 4 2 3 2 2 2 3 4" xfId="35466" xr:uid="{00000000-0005-0000-0000-00008B8A0000}"/>
    <cellStyle name="Normal 3 4 2 3 2 2 3" xfId="35467" xr:uid="{00000000-0005-0000-0000-00008C8A0000}"/>
    <cellStyle name="Normal 3 4 2 3 2 2 3 2" xfId="35468" xr:uid="{00000000-0005-0000-0000-00008D8A0000}"/>
    <cellStyle name="Normal 3 4 2 3 2 2 4" xfId="35469" xr:uid="{00000000-0005-0000-0000-00008E8A0000}"/>
    <cellStyle name="Normal 3 4 2 3 2 2 4 2" xfId="35470" xr:uid="{00000000-0005-0000-0000-00008F8A0000}"/>
    <cellStyle name="Normal 3 4 2 3 2 2 4 3" xfId="35471" xr:uid="{00000000-0005-0000-0000-0000908A0000}"/>
    <cellStyle name="Normal 3 4 2 3 2 2 4 4" xfId="35472" xr:uid="{00000000-0005-0000-0000-0000918A0000}"/>
    <cellStyle name="Normal 3 4 2 3 2 3" xfId="35473" xr:uid="{00000000-0005-0000-0000-0000928A0000}"/>
    <cellStyle name="Normal 3 4 2 3 2 3 2" xfId="35474" xr:uid="{00000000-0005-0000-0000-0000938A0000}"/>
    <cellStyle name="Normal 3 4 2 3 2 3 2 2" xfId="35475" xr:uid="{00000000-0005-0000-0000-0000948A0000}"/>
    <cellStyle name="Normal 3 4 2 3 2 3 3" xfId="35476" xr:uid="{00000000-0005-0000-0000-0000958A0000}"/>
    <cellStyle name="Normal 3 4 2 3 2 3 3 2" xfId="35477" xr:uid="{00000000-0005-0000-0000-0000968A0000}"/>
    <cellStyle name="Normal 3 4 2 3 2 3 3 3" xfId="35478" xr:uid="{00000000-0005-0000-0000-0000978A0000}"/>
    <cellStyle name="Normal 3 4 2 3 2 3 3 4" xfId="35479" xr:uid="{00000000-0005-0000-0000-0000988A0000}"/>
    <cellStyle name="Normal 3 4 2 3 2 4" xfId="35480" xr:uid="{00000000-0005-0000-0000-0000998A0000}"/>
    <cellStyle name="Normal 3 4 2 3 2 4 2" xfId="35481" xr:uid="{00000000-0005-0000-0000-00009A8A0000}"/>
    <cellStyle name="Normal 3 4 2 3 2 5" xfId="35482" xr:uid="{00000000-0005-0000-0000-00009B8A0000}"/>
    <cellStyle name="Normal 3 4 2 3 2 5 2" xfId="35483" xr:uid="{00000000-0005-0000-0000-00009C8A0000}"/>
    <cellStyle name="Normal 3 4 2 3 2 5 3" xfId="35484" xr:uid="{00000000-0005-0000-0000-00009D8A0000}"/>
    <cellStyle name="Normal 3 4 2 3 2 5 4" xfId="35485" xr:uid="{00000000-0005-0000-0000-00009E8A0000}"/>
    <cellStyle name="Normal 3 4 2 3 3" xfId="35486" xr:uid="{00000000-0005-0000-0000-00009F8A0000}"/>
    <cellStyle name="Normal 3 4 2 3 3 2" xfId="35487" xr:uid="{00000000-0005-0000-0000-0000A08A0000}"/>
    <cellStyle name="Normal 3 4 2 3 3 2 2" xfId="35488" xr:uid="{00000000-0005-0000-0000-0000A18A0000}"/>
    <cellStyle name="Normal 3 4 2 3 3 2 2 2" xfId="35489" xr:uid="{00000000-0005-0000-0000-0000A28A0000}"/>
    <cellStyle name="Normal 3 4 2 3 3 2 2 2 2" xfId="35490" xr:uid="{00000000-0005-0000-0000-0000A38A0000}"/>
    <cellStyle name="Normal 3 4 2 3 3 2 2 3" xfId="35491" xr:uid="{00000000-0005-0000-0000-0000A48A0000}"/>
    <cellStyle name="Normal 3 4 2 3 3 2 2 3 2" xfId="35492" xr:uid="{00000000-0005-0000-0000-0000A58A0000}"/>
    <cellStyle name="Normal 3 4 2 3 3 2 2 3 3" xfId="35493" xr:uid="{00000000-0005-0000-0000-0000A68A0000}"/>
    <cellStyle name="Normal 3 4 2 3 3 2 2 3 4" xfId="35494" xr:uid="{00000000-0005-0000-0000-0000A78A0000}"/>
    <cellStyle name="Normal 3 4 2 3 3 2 3" xfId="35495" xr:uid="{00000000-0005-0000-0000-0000A88A0000}"/>
    <cellStyle name="Normal 3 4 2 3 3 2 3 2" xfId="35496" xr:uid="{00000000-0005-0000-0000-0000A98A0000}"/>
    <cellStyle name="Normal 3 4 2 3 3 2 4" xfId="35497" xr:uid="{00000000-0005-0000-0000-0000AA8A0000}"/>
    <cellStyle name="Normal 3 4 2 3 3 2 4 2" xfId="35498" xr:uid="{00000000-0005-0000-0000-0000AB8A0000}"/>
    <cellStyle name="Normal 3 4 2 3 3 2 4 3" xfId="35499" xr:uid="{00000000-0005-0000-0000-0000AC8A0000}"/>
    <cellStyle name="Normal 3 4 2 3 3 2 4 4" xfId="35500" xr:uid="{00000000-0005-0000-0000-0000AD8A0000}"/>
    <cellStyle name="Normal 3 4 2 3 3 3" xfId="35501" xr:uid="{00000000-0005-0000-0000-0000AE8A0000}"/>
    <cellStyle name="Normal 3 4 2 3 3 3 2" xfId="35502" xr:uid="{00000000-0005-0000-0000-0000AF8A0000}"/>
    <cellStyle name="Normal 3 4 2 3 3 3 2 2" xfId="35503" xr:uid="{00000000-0005-0000-0000-0000B08A0000}"/>
    <cellStyle name="Normal 3 4 2 3 3 3 3" xfId="35504" xr:uid="{00000000-0005-0000-0000-0000B18A0000}"/>
    <cellStyle name="Normal 3 4 2 3 3 3 3 2" xfId="35505" xr:uid="{00000000-0005-0000-0000-0000B28A0000}"/>
    <cellStyle name="Normal 3 4 2 3 3 3 3 3" xfId="35506" xr:uid="{00000000-0005-0000-0000-0000B38A0000}"/>
    <cellStyle name="Normal 3 4 2 3 3 3 3 4" xfId="35507" xr:uid="{00000000-0005-0000-0000-0000B48A0000}"/>
    <cellStyle name="Normal 3 4 2 3 3 4" xfId="35508" xr:uid="{00000000-0005-0000-0000-0000B58A0000}"/>
    <cellStyle name="Normal 3 4 2 3 3 4 2" xfId="35509" xr:uid="{00000000-0005-0000-0000-0000B68A0000}"/>
    <cellStyle name="Normal 3 4 2 3 3 5" xfId="35510" xr:uid="{00000000-0005-0000-0000-0000B78A0000}"/>
    <cellStyle name="Normal 3 4 2 3 3 5 2" xfId="35511" xr:uid="{00000000-0005-0000-0000-0000B88A0000}"/>
    <cellStyle name="Normal 3 4 2 3 3 5 3" xfId="35512" xr:uid="{00000000-0005-0000-0000-0000B98A0000}"/>
    <cellStyle name="Normal 3 4 2 3 3 5 4" xfId="35513" xr:uid="{00000000-0005-0000-0000-0000BA8A0000}"/>
    <cellStyle name="Normal 3 4 2 3 4" xfId="35514" xr:uid="{00000000-0005-0000-0000-0000BB8A0000}"/>
    <cellStyle name="Normal 3 4 2 3 4 2" xfId="35515" xr:uid="{00000000-0005-0000-0000-0000BC8A0000}"/>
    <cellStyle name="Normal 3 4 2 3 4 2 2" xfId="35516" xr:uid="{00000000-0005-0000-0000-0000BD8A0000}"/>
    <cellStyle name="Normal 3 4 2 3 4 2 2 2" xfId="35517" xr:uid="{00000000-0005-0000-0000-0000BE8A0000}"/>
    <cellStyle name="Normal 3 4 2 3 4 2 3" xfId="35518" xr:uid="{00000000-0005-0000-0000-0000BF8A0000}"/>
    <cellStyle name="Normal 3 4 2 3 4 2 3 2" xfId="35519" xr:uid="{00000000-0005-0000-0000-0000C08A0000}"/>
    <cellStyle name="Normal 3 4 2 3 4 2 3 3" xfId="35520" xr:uid="{00000000-0005-0000-0000-0000C18A0000}"/>
    <cellStyle name="Normal 3 4 2 3 4 2 3 4" xfId="35521" xr:uid="{00000000-0005-0000-0000-0000C28A0000}"/>
    <cellStyle name="Normal 3 4 2 3 4 3" xfId="35522" xr:uid="{00000000-0005-0000-0000-0000C38A0000}"/>
    <cellStyle name="Normal 3 4 2 3 4 3 2" xfId="35523" xr:uid="{00000000-0005-0000-0000-0000C48A0000}"/>
    <cellStyle name="Normal 3 4 2 3 4 4" xfId="35524" xr:uid="{00000000-0005-0000-0000-0000C58A0000}"/>
    <cellStyle name="Normal 3 4 2 3 4 4 2" xfId="35525" xr:uid="{00000000-0005-0000-0000-0000C68A0000}"/>
    <cellStyle name="Normal 3 4 2 3 4 4 3" xfId="35526" xr:uid="{00000000-0005-0000-0000-0000C78A0000}"/>
    <cellStyle name="Normal 3 4 2 3 4 4 4" xfId="35527" xr:uid="{00000000-0005-0000-0000-0000C88A0000}"/>
    <cellStyle name="Normal 3 4 2 3 5" xfId="35528" xr:uid="{00000000-0005-0000-0000-0000C98A0000}"/>
    <cellStyle name="Normal 3 4 2 3 5 2" xfId="35529" xr:uid="{00000000-0005-0000-0000-0000CA8A0000}"/>
    <cellStyle name="Normal 3 4 2 3 5 2 2" xfId="35530" xr:uid="{00000000-0005-0000-0000-0000CB8A0000}"/>
    <cellStyle name="Normal 3 4 2 3 5 3" xfId="35531" xr:uid="{00000000-0005-0000-0000-0000CC8A0000}"/>
    <cellStyle name="Normal 3 4 2 3 5 3 2" xfId="35532" xr:uid="{00000000-0005-0000-0000-0000CD8A0000}"/>
    <cellStyle name="Normal 3 4 2 3 5 3 3" xfId="35533" xr:uid="{00000000-0005-0000-0000-0000CE8A0000}"/>
    <cellStyle name="Normal 3 4 2 3 5 3 4" xfId="35534" xr:uid="{00000000-0005-0000-0000-0000CF8A0000}"/>
    <cellStyle name="Normal 3 4 2 3 6" xfId="35535" xr:uid="{00000000-0005-0000-0000-0000D08A0000}"/>
    <cellStyle name="Normal 3 4 2 3 6 2" xfId="35536" xr:uid="{00000000-0005-0000-0000-0000D18A0000}"/>
    <cellStyle name="Normal 3 4 2 3 7" xfId="35537" xr:uid="{00000000-0005-0000-0000-0000D28A0000}"/>
    <cellStyle name="Normal 3 4 2 3 7 2" xfId="35538" xr:uid="{00000000-0005-0000-0000-0000D38A0000}"/>
    <cellStyle name="Normal 3 4 2 3 7 3" xfId="35539" xr:uid="{00000000-0005-0000-0000-0000D48A0000}"/>
    <cellStyle name="Normal 3 4 2 3 7 4" xfId="35540" xr:uid="{00000000-0005-0000-0000-0000D58A0000}"/>
    <cellStyle name="Normal 3 4 2 4" xfId="35541" xr:uid="{00000000-0005-0000-0000-0000D68A0000}"/>
    <cellStyle name="Normal 3 4 2 4 2" xfId="35542" xr:uid="{00000000-0005-0000-0000-0000D78A0000}"/>
    <cellStyle name="Normal 3 4 2 4 2 2" xfId="35543" xr:uid="{00000000-0005-0000-0000-0000D88A0000}"/>
    <cellStyle name="Normal 3 4 2 4 2 2 2" xfId="35544" xr:uid="{00000000-0005-0000-0000-0000D98A0000}"/>
    <cellStyle name="Normal 3 4 2 4 2 2 2 2" xfId="35545" xr:uid="{00000000-0005-0000-0000-0000DA8A0000}"/>
    <cellStyle name="Normal 3 4 2 4 2 2 3" xfId="35546" xr:uid="{00000000-0005-0000-0000-0000DB8A0000}"/>
    <cellStyle name="Normal 3 4 2 4 2 2 3 2" xfId="35547" xr:uid="{00000000-0005-0000-0000-0000DC8A0000}"/>
    <cellStyle name="Normal 3 4 2 4 2 2 3 3" xfId="35548" xr:uid="{00000000-0005-0000-0000-0000DD8A0000}"/>
    <cellStyle name="Normal 3 4 2 4 2 2 3 4" xfId="35549" xr:uid="{00000000-0005-0000-0000-0000DE8A0000}"/>
    <cellStyle name="Normal 3 4 2 4 2 3" xfId="35550" xr:uid="{00000000-0005-0000-0000-0000DF8A0000}"/>
    <cellStyle name="Normal 3 4 2 4 2 3 2" xfId="35551" xr:uid="{00000000-0005-0000-0000-0000E08A0000}"/>
    <cellStyle name="Normal 3 4 2 4 2 4" xfId="35552" xr:uid="{00000000-0005-0000-0000-0000E18A0000}"/>
    <cellStyle name="Normal 3 4 2 4 2 4 2" xfId="35553" xr:uid="{00000000-0005-0000-0000-0000E28A0000}"/>
    <cellStyle name="Normal 3 4 2 4 2 4 3" xfId="35554" xr:uid="{00000000-0005-0000-0000-0000E38A0000}"/>
    <cellStyle name="Normal 3 4 2 4 2 4 4" xfId="35555" xr:uid="{00000000-0005-0000-0000-0000E48A0000}"/>
    <cellStyle name="Normal 3 4 2 4 3" xfId="35556" xr:uid="{00000000-0005-0000-0000-0000E58A0000}"/>
    <cellStyle name="Normal 3 4 2 4 3 2" xfId="35557" xr:uid="{00000000-0005-0000-0000-0000E68A0000}"/>
    <cellStyle name="Normal 3 4 2 4 3 2 2" xfId="35558" xr:uid="{00000000-0005-0000-0000-0000E78A0000}"/>
    <cellStyle name="Normal 3 4 2 4 3 3" xfId="35559" xr:uid="{00000000-0005-0000-0000-0000E88A0000}"/>
    <cellStyle name="Normal 3 4 2 4 3 3 2" xfId="35560" xr:uid="{00000000-0005-0000-0000-0000E98A0000}"/>
    <cellStyle name="Normal 3 4 2 4 3 3 3" xfId="35561" xr:uid="{00000000-0005-0000-0000-0000EA8A0000}"/>
    <cellStyle name="Normal 3 4 2 4 3 3 4" xfId="35562" xr:uid="{00000000-0005-0000-0000-0000EB8A0000}"/>
    <cellStyle name="Normal 3 4 2 4 4" xfId="35563" xr:uid="{00000000-0005-0000-0000-0000EC8A0000}"/>
    <cellStyle name="Normal 3 4 2 4 4 2" xfId="35564" xr:uid="{00000000-0005-0000-0000-0000ED8A0000}"/>
    <cellStyle name="Normal 3 4 2 4 5" xfId="35565" xr:uid="{00000000-0005-0000-0000-0000EE8A0000}"/>
    <cellStyle name="Normal 3 4 2 4 5 2" xfId="35566" xr:uid="{00000000-0005-0000-0000-0000EF8A0000}"/>
    <cellStyle name="Normal 3 4 2 4 5 3" xfId="35567" xr:uid="{00000000-0005-0000-0000-0000F08A0000}"/>
    <cellStyle name="Normal 3 4 2 4 5 4" xfId="35568" xr:uid="{00000000-0005-0000-0000-0000F18A0000}"/>
    <cellStyle name="Normal 3 4 2 5" xfId="35569" xr:uid="{00000000-0005-0000-0000-0000F28A0000}"/>
    <cellStyle name="Normal 3 4 2 5 2" xfId="35570" xr:uid="{00000000-0005-0000-0000-0000F38A0000}"/>
    <cellStyle name="Normal 3 4 2 5 2 2" xfId="35571" xr:uid="{00000000-0005-0000-0000-0000F48A0000}"/>
    <cellStyle name="Normal 3 4 2 5 2 2 2" xfId="35572" xr:uid="{00000000-0005-0000-0000-0000F58A0000}"/>
    <cellStyle name="Normal 3 4 2 5 2 2 2 2" xfId="35573" xr:uid="{00000000-0005-0000-0000-0000F68A0000}"/>
    <cellStyle name="Normal 3 4 2 5 2 2 3" xfId="35574" xr:uid="{00000000-0005-0000-0000-0000F78A0000}"/>
    <cellStyle name="Normal 3 4 2 5 2 2 3 2" xfId="35575" xr:uid="{00000000-0005-0000-0000-0000F88A0000}"/>
    <cellStyle name="Normal 3 4 2 5 2 2 3 3" xfId="35576" xr:uid="{00000000-0005-0000-0000-0000F98A0000}"/>
    <cellStyle name="Normal 3 4 2 5 2 2 3 4" xfId="35577" xr:uid="{00000000-0005-0000-0000-0000FA8A0000}"/>
    <cellStyle name="Normal 3 4 2 5 2 3" xfId="35578" xr:uid="{00000000-0005-0000-0000-0000FB8A0000}"/>
    <cellStyle name="Normal 3 4 2 5 2 3 2" xfId="35579" xr:uid="{00000000-0005-0000-0000-0000FC8A0000}"/>
    <cellStyle name="Normal 3 4 2 5 2 4" xfId="35580" xr:uid="{00000000-0005-0000-0000-0000FD8A0000}"/>
    <cellStyle name="Normal 3 4 2 5 2 4 2" xfId="35581" xr:uid="{00000000-0005-0000-0000-0000FE8A0000}"/>
    <cellStyle name="Normal 3 4 2 5 2 4 3" xfId="35582" xr:uid="{00000000-0005-0000-0000-0000FF8A0000}"/>
    <cellStyle name="Normal 3 4 2 5 2 4 4" xfId="35583" xr:uid="{00000000-0005-0000-0000-0000008B0000}"/>
    <cellStyle name="Normal 3 4 2 5 3" xfId="35584" xr:uid="{00000000-0005-0000-0000-0000018B0000}"/>
    <cellStyle name="Normal 3 4 2 5 3 2" xfId="35585" xr:uid="{00000000-0005-0000-0000-0000028B0000}"/>
    <cellStyle name="Normal 3 4 2 5 3 2 2" xfId="35586" xr:uid="{00000000-0005-0000-0000-0000038B0000}"/>
    <cellStyle name="Normal 3 4 2 5 3 3" xfId="35587" xr:uid="{00000000-0005-0000-0000-0000048B0000}"/>
    <cellStyle name="Normal 3 4 2 5 3 3 2" xfId="35588" xr:uid="{00000000-0005-0000-0000-0000058B0000}"/>
    <cellStyle name="Normal 3 4 2 5 3 3 3" xfId="35589" xr:uid="{00000000-0005-0000-0000-0000068B0000}"/>
    <cellStyle name="Normal 3 4 2 5 3 3 4" xfId="35590" xr:uid="{00000000-0005-0000-0000-0000078B0000}"/>
    <cellStyle name="Normal 3 4 2 5 4" xfId="35591" xr:uid="{00000000-0005-0000-0000-0000088B0000}"/>
    <cellStyle name="Normal 3 4 2 5 4 2" xfId="35592" xr:uid="{00000000-0005-0000-0000-0000098B0000}"/>
    <cellStyle name="Normal 3 4 2 5 5" xfId="35593" xr:uid="{00000000-0005-0000-0000-00000A8B0000}"/>
    <cellStyle name="Normal 3 4 2 5 5 2" xfId="35594" xr:uid="{00000000-0005-0000-0000-00000B8B0000}"/>
    <cellStyle name="Normal 3 4 2 5 5 3" xfId="35595" xr:uid="{00000000-0005-0000-0000-00000C8B0000}"/>
    <cellStyle name="Normal 3 4 2 5 5 4" xfId="35596" xr:uid="{00000000-0005-0000-0000-00000D8B0000}"/>
    <cellStyle name="Normal 3 4 2 6" xfId="35597" xr:uid="{00000000-0005-0000-0000-00000E8B0000}"/>
    <cellStyle name="Normal 3 4 2 6 2" xfId="35598" xr:uid="{00000000-0005-0000-0000-00000F8B0000}"/>
    <cellStyle name="Normal 3 4 2 6 2 2" xfId="35599" xr:uid="{00000000-0005-0000-0000-0000108B0000}"/>
    <cellStyle name="Normal 3 4 2 6 2 2 2" xfId="35600" xr:uid="{00000000-0005-0000-0000-0000118B0000}"/>
    <cellStyle name="Normal 3 4 2 6 2 3" xfId="35601" xr:uid="{00000000-0005-0000-0000-0000128B0000}"/>
    <cellStyle name="Normal 3 4 2 6 2 3 2" xfId="35602" xr:uid="{00000000-0005-0000-0000-0000138B0000}"/>
    <cellStyle name="Normal 3 4 2 6 2 3 3" xfId="35603" xr:uid="{00000000-0005-0000-0000-0000148B0000}"/>
    <cellStyle name="Normal 3 4 2 6 2 3 4" xfId="35604" xr:uid="{00000000-0005-0000-0000-0000158B0000}"/>
    <cellStyle name="Normal 3 4 2 6 3" xfId="35605" xr:uid="{00000000-0005-0000-0000-0000168B0000}"/>
    <cellStyle name="Normal 3 4 2 6 3 2" xfId="35606" xr:uid="{00000000-0005-0000-0000-0000178B0000}"/>
    <cellStyle name="Normal 3 4 2 6 4" xfId="35607" xr:uid="{00000000-0005-0000-0000-0000188B0000}"/>
    <cellStyle name="Normal 3 4 2 6 4 2" xfId="35608" xr:uid="{00000000-0005-0000-0000-0000198B0000}"/>
    <cellStyle name="Normal 3 4 2 6 4 3" xfId="35609" xr:uid="{00000000-0005-0000-0000-00001A8B0000}"/>
    <cellStyle name="Normal 3 4 2 6 4 4" xfId="35610" xr:uid="{00000000-0005-0000-0000-00001B8B0000}"/>
    <cellStyle name="Normal 3 4 2 7" xfId="35611" xr:uid="{00000000-0005-0000-0000-00001C8B0000}"/>
    <cellStyle name="Normal 3 4 2 7 2" xfId="35612" xr:uid="{00000000-0005-0000-0000-00001D8B0000}"/>
    <cellStyle name="Normal 3 4 2 7 2 2" xfId="35613" xr:uid="{00000000-0005-0000-0000-00001E8B0000}"/>
    <cellStyle name="Normal 3 4 2 7 3" xfId="35614" xr:uid="{00000000-0005-0000-0000-00001F8B0000}"/>
    <cellStyle name="Normal 3 4 2 7 3 2" xfId="35615" xr:uid="{00000000-0005-0000-0000-0000208B0000}"/>
    <cellStyle name="Normal 3 4 2 7 3 3" xfId="35616" xr:uid="{00000000-0005-0000-0000-0000218B0000}"/>
    <cellStyle name="Normal 3 4 2 7 3 4" xfId="35617" xr:uid="{00000000-0005-0000-0000-0000228B0000}"/>
    <cellStyle name="Normal 3 4 2 8" xfId="35618" xr:uid="{00000000-0005-0000-0000-0000238B0000}"/>
    <cellStyle name="Normal 3 4 2 8 2" xfId="35619" xr:uid="{00000000-0005-0000-0000-0000248B0000}"/>
    <cellStyle name="Normal 3 4 2 9" xfId="35620" xr:uid="{00000000-0005-0000-0000-0000258B0000}"/>
    <cellStyle name="Normal 3 4 2 9 2" xfId="35621" xr:uid="{00000000-0005-0000-0000-0000268B0000}"/>
    <cellStyle name="Normal 3 4 2 9 3" xfId="35622" xr:uid="{00000000-0005-0000-0000-0000278B0000}"/>
    <cellStyle name="Normal 3 4 2 9 4" xfId="35623" xr:uid="{00000000-0005-0000-0000-0000288B0000}"/>
    <cellStyle name="Normal 3 4 3" xfId="35624" xr:uid="{00000000-0005-0000-0000-0000298B0000}"/>
    <cellStyle name="Normal 3 4 3 2" xfId="35625" xr:uid="{00000000-0005-0000-0000-00002A8B0000}"/>
    <cellStyle name="Normal 3 4 3 2 2" xfId="35626" xr:uid="{00000000-0005-0000-0000-00002B8B0000}"/>
    <cellStyle name="Normal 3 4 3 2 2 2" xfId="35627" xr:uid="{00000000-0005-0000-0000-00002C8B0000}"/>
    <cellStyle name="Normal 3 4 3 2 2 2 2" xfId="35628" xr:uid="{00000000-0005-0000-0000-00002D8B0000}"/>
    <cellStyle name="Normal 3 4 3 2 2 2 2 2" xfId="35629" xr:uid="{00000000-0005-0000-0000-00002E8B0000}"/>
    <cellStyle name="Normal 3 4 3 2 2 2 2 2 2" xfId="35630" xr:uid="{00000000-0005-0000-0000-00002F8B0000}"/>
    <cellStyle name="Normal 3 4 3 2 2 2 2 3" xfId="35631" xr:uid="{00000000-0005-0000-0000-0000308B0000}"/>
    <cellStyle name="Normal 3 4 3 2 2 2 2 3 2" xfId="35632" xr:uid="{00000000-0005-0000-0000-0000318B0000}"/>
    <cellStyle name="Normal 3 4 3 2 2 2 2 3 3" xfId="35633" xr:uid="{00000000-0005-0000-0000-0000328B0000}"/>
    <cellStyle name="Normal 3 4 3 2 2 2 2 3 4" xfId="35634" xr:uid="{00000000-0005-0000-0000-0000338B0000}"/>
    <cellStyle name="Normal 3 4 3 2 2 2 3" xfId="35635" xr:uid="{00000000-0005-0000-0000-0000348B0000}"/>
    <cellStyle name="Normal 3 4 3 2 2 2 3 2" xfId="35636" xr:uid="{00000000-0005-0000-0000-0000358B0000}"/>
    <cellStyle name="Normal 3 4 3 2 2 2 4" xfId="35637" xr:uid="{00000000-0005-0000-0000-0000368B0000}"/>
    <cellStyle name="Normal 3 4 3 2 2 2 4 2" xfId="35638" xr:uid="{00000000-0005-0000-0000-0000378B0000}"/>
    <cellStyle name="Normal 3 4 3 2 2 2 4 3" xfId="35639" xr:uid="{00000000-0005-0000-0000-0000388B0000}"/>
    <cellStyle name="Normal 3 4 3 2 2 2 4 4" xfId="35640" xr:uid="{00000000-0005-0000-0000-0000398B0000}"/>
    <cellStyle name="Normal 3 4 3 2 2 3" xfId="35641" xr:uid="{00000000-0005-0000-0000-00003A8B0000}"/>
    <cellStyle name="Normal 3 4 3 2 2 3 2" xfId="35642" xr:uid="{00000000-0005-0000-0000-00003B8B0000}"/>
    <cellStyle name="Normal 3 4 3 2 2 3 2 2" xfId="35643" xr:uid="{00000000-0005-0000-0000-00003C8B0000}"/>
    <cellStyle name="Normal 3 4 3 2 2 3 3" xfId="35644" xr:uid="{00000000-0005-0000-0000-00003D8B0000}"/>
    <cellStyle name="Normal 3 4 3 2 2 3 3 2" xfId="35645" xr:uid="{00000000-0005-0000-0000-00003E8B0000}"/>
    <cellStyle name="Normal 3 4 3 2 2 3 3 3" xfId="35646" xr:uid="{00000000-0005-0000-0000-00003F8B0000}"/>
    <cellStyle name="Normal 3 4 3 2 2 3 3 4" xfId="35647" xr:uid="{00000000-0005-0000-0000-0000408B0000}"/>
    <cellStyle name="Normal 3 4 3 2 2 4" xfId="35648" xr:uid="{00000000-0005-0000-0000-0000418B0000}"/>
    <cellStyle name="Normal 3 4 3 2 2 4 2" xfId="35649" xr:uid="{00000000-0005-0000-0000-0000428B0000}"/>
    <cellStyle name="Normal 3 4 3 2 2 5" xfId="35650" xr:uid="{00000000-0005-0000-0000-0000438B0000}"/>
    <cellStyle name="Normal 3 4 3 2 2 5 2" xfId="35651" xr:uid="{00000000-0005-0000-0000-0000448B0000}"/>
    <cellStyle name="Normal 3 4 3 2 2 5 3" xfId="35652" xr:uid="{00000000-0005-0000-0000-0000458B0000}"/>
    <cellStyle name="Normal 3 4 3 2 2 5 4" xfId="35653" xr:uid="{00000000-0005-0000-0000-0000468B0000}"/>
    <cellStyle name="Normal 3 4 3 2 3" xfId="35654" xr:uid="{00000000-0005-0000-0000-0000478B0000}"/>
    <cellStyle name="Normal 3 4 3 2 3 2" xfId="35655" xr:uid="{00000000-0005-0000-0000-0000488B0000}"/>
    <cellStyle name="Normal 3 4 3 2 3 2 2" xfId="35656" xr:uid="{00000000-0005-0000-0000-0000498B0000}"/>
    <cellStyle name="Normal 3 4 3 2 3 2 2 2" xfId="35657" xr:uid="{00000000-0005-0000-0000-00004A8B0000}"/>
    <cellStyle name="Normal 3 4 3 2 3 2 2 2 2" xfId="35658" xr:uid="{00000000-0005-0000-0000-00004B8B0000}"/>
    <cellStyle name="Normal 3 4 3 2 3 2 2 3" xfId="35659" xr:uid="{00000000-0005-0000-0000-00004C8B0000}"/>
    <cellStyle name="Normal 3 4 3 2 3 2 2 3 2" xfId="35660" xr:uid="{00000000-0005-0000-0000-00004D8B0000}"/>
    <cellStyle name="Normal 3 4 3 2 3 2 2 3 3" xfId="35661" xr:uid="{00000000-0005-0000-0000-00004E8B0000}"/>
    <cellStyle name="Normal 3 4 3 2 3 2 2 3 4" xfId="35662" xr:uid="{00000000-0005-0000-0000-00004F8B0000}"/>
    <cellStyle name="Normal 3 4 3 2 3 2 3" xfId="35663" xr:uid="{00000000-0005-0000-0000-0000508B0000}"/>
    <cellStyle name="Normal 3 4 3 2 3 2 3 2" xfId="35664" xr:uid="{00000000-0005-0000-0000-0000518B0000}"/>
    <cellStyle name="Normal 3 4 3 2 3 2 4" xfId="35665" xr:uid="{00000000-0005-0000-0000-0000528B0000}"/>
    <cellStyle name="Normal 3 4 3 2 3 2 4 2" xfId="35666" xr:uid="{00000000-0005-0000-0000-0000538B0000}"/>
    <cellStyle name="Normal 3 4 3 2 3 2 4 3" xfId="35667" xr:uid="{00000000-0005-0000-0000-0000548B0000}"/>
    <cellStyle name="Normal 3 4 3 2 3 2 4 4" xfId="35668" xr:uid="{00000000-0005-0000-0000-0000558B0000}"/>
    <cellStyle name="Normal 3 4 3 2 3 3" xfId="35669" xr:uid="{00000000-0005-0000-0000-0000568B0000}"/>
    <cellStyle name="Normal 3 4 3 2 3 3 2" xfId="35670" xr:uid="{00000000-0005-0000-0000-0000578B0000}"/>
    <cellStyle name="Normal 3 4 3 2 3 3 2 2" xfId="35671" xr:uid="{00000000-0005-0000-0000-0000588B0000}"/>
    <cellStyle name="Normal 3 4 3 2 3 3 3" xfId="35672" xr:uid="{00000000-0005-0000-0000-0000598B0000}"/>
    <cellStyle name="Normal 3 4 3 2 3 3 3 2" xfId="35673" xr:uid="{00000000-0005-0000-0000-00005A8B0000}"/>
    <cellStyle name="Normal 3 4 3 2 3 3 3 3" xfId="35674" xr:uid="{00000000-0005-0000-0000-00005B8B0000}"/>
    <cellStyle name="Normal 3 4 3 2 3 3 3 4" xfId="35675" xr:uid="{00000000-0005-0000-0000-00005C8B0000}"/>
    <cellStyle name="Normal 3 4 3 2 3 4" xfId="35676" xr:uid="{00000000-0005-0000-0000-00005D8B0000}"/>
    <cellStyle name="Normal 3 4 3 2 3 4 2" xfId="35677" xr:uid="{00000000-0005-0000-0000-00005E8B0000}"/>
    <cellStyle name="Normal 3 4 3 2 3 5" xfId="35678" xr:uid="{00000000-0005-0000-0000-00005F8B0000}"/>
    <cellStyle name="Normal 3 4 3 2 3 5 2" xfId="35679" xr:uid="{00000000-0005-0000-0000-0000608B0000}"/>
    <cellStyle name="Normal 3 4 3 2 3 5 3" xfId="35680" xr:uid="{00000000-0005-0000-0000-0000618B0000}"/>
    <cellStyle name="Normal 3 4 3 2 3 5 4" xfId="35681" xr:uid="{00000000-0005-0000-0000-0000628B0000}"/>
    <cellStyle name="Normal 3 4 3 2 4" xfId="35682" xr:uid="{00000000-0005-0000-0000-0000638B0000}"/>
    <cellStyle name="Normal 3 4 3 2 4 2" xfId="35683" xr:uid="{00000000-0005-0000-0000-0000648B0000}"/>
    <cellStyle name="Normal 3 4 3 2 4 2 2" xfId="35684" xr:uid="{00000000-0005-0000-0000-0000658B0000}"/>
    <cellStyle name="Normal 3 4 3 2 4 2 2 2" xfId="35685" xr:uid="{00000000-0005-0000-0000-0000668B0000}"/>
    <cellStyle name="Normal 3 4 3 2 4 2 3" xfId="35686" xr:uid="{00000000-0005-0000-0000-0000678B0000}"/>
    <cellStyle name="Normal 3 4 3 2 4 2 3 2" xfId="35687" xr:uid="{00000000-0005-0000-0000-0000688B0000}"/>
    <cellStyle name="Normal 3 4 3 2 4 2 3 3" xfId="35688" xr:uid="{00000000-0005-0000-0000-0000698B0000}"/>
    <cellStyle name="Normal 3 4 3 2 4 2 3 4" xfId="35689" xr:uid="{00000000-0005-0000-0000-00006A8B0000}"/>
    <cellStyle name="Normal 3 4 3 2 4 3" xfId="35690" xr:uid="{00000000-0005-0000-0000-00006B8B0000}"/>
    <cellStyle name="Normal 3 4 3 2 4 3 2" xfId="35691" xr:uid="{00000000-0005-0000-0000-00006C8B0000}"/>
    <cellStyle name="Normal 3 4 3 2 4 4" xfId="35692" xr:uid="{00000000-0005-0000-0000-00006D8B0000}"/>
    <cellStyle name="Normal 3 4 3 2 4 4 2" xfId="35693" xr:uid="{00000000-0005-0000-0000-00006E8B0000}"/>
    <cellStyle name="Normal 3 4 3 2 4 4 3" xfId="35694" xr:uid="{00000000-0005-0000-0000-00006F8B0000}"/>
    <cellStyle name="Normal 3 4 3 2 4 4 4" xfId="35695" xr:uid="{00000000-0005-0000-0000-0000708B0000}"/>
    <cellStyle name="Normal 3 4 3 2 5" xfId="35696" xr:uid="{00000000-0005-0000-0000-0000718B0000}"/>
    <cellStyle name="Normal 3 4 3 2 5 2" xfId="35697" xr:uid="{00000000-0005-0000-0000-0000728B0000}"/>
    <cellStyle name="Normal 3 4 3 2 5 2 2" xfId="35698" xr:uid="{00000000-0005-0000-0000-0000738B0000}"/>
    <cellStyle name="Normal 3 4 3 2 5 3" xfId="35699" xr:uid="{00000000-0005-0000-0000-0000748B0000}"/>
    <cellStyle name="Normal 3 4 3 2 5 3 2" xfId="35700" xr:uid="{00000000-0005-0000-0000-0000758B0000}"/>
    <cellStyle name="Normal 3 4 3 2 5 3 3" xfId="35701" xr:uid="{00000000-0005-0000-0000-0000768B0000}"/>
    <cellStyle name="Normal 3 4 3 2 5 3 4" xfId="35702" xr:uid="{00000000-0005-0000-0000-0000778B0000}"/>
    <cellStyle name="Normal 3 4 3 2 6" xfId="35703" xr:uid="{00000000-0005-0000-0000-0000788B0000}"/>
    <cellStyle name="Normal 3 4 3 2 6 2" xfId="35704" xr:uid="{00000000-0005-0000-0000-0000798B0000}"/>
    <cellStyle name="Normal 3 4 3 2 7" xfId="35705" xr:uid="{00000000-0005-0000-0000-00007A8B0000}"/>
    <cellStyle name="Normal 3 4 3 2 7 2" xfId="35706" xr:uid="{00000000-0005-0000-0000-00007B8B0000}"/>
    <cellStyle name="Normal 3 4 3 2 7 3" xfId="35707" xr:uid="{00000000-0005-0000-0000-00007C8B0000}"/>
    <cellStyle name="Normal 3 4 3 2 7 4" xfId="35708" xr:uid="{00000000-0005-0000-0000-00007D8B0000}"/>
    <cellStyle name="Normal 3 4 3 3" xfId="35709" xr:uid="{00000000-0005-0000-0000-00007E8B0000}"/>
    <cellStyle name="Normal 3 4 3 3 2" xfId="35710" xr:uid="{00000000-0005-0000-0000-00007F8B0000}"/>
    <cellStyle name="Normal 3 4 3 3 2 2" xfId="35711" xr:uid="{00000000-0005-0000-0000-0000808B0000}"/>
    <cellStyle name="Normal 3 4 3 3 2 2 2" xfId="35712" xr:uid="{00000000-0005-0000-0000-0000818B0000}"/>
    <cellStyle name="Normal 3 4 3 3 2 2 2 2" xfId="35713" xr:uid="{00000000-0005-0000-0000-0000828B0000}"/>
    <cellStyle name="Normal 3 4 3 3 2 2 3" xfId="35714" xr:uid="{00000000-0005-0000-0000-0000838B0000}"/>
    <cellStyle name="Normal 3 4 3 3 2 2 3 2" xfId="35715" xr:uid="{00000000-0005-0000-0000-0000848B0000}"/>
    <cellStyle name="Normal 3 4 3 3 2 2 3 3" xfId="35716" xr:uid="{00000000-0005-0000-0000-0000858B0000}"/>
    <cellStyle name="Normal 3 4 3 3 2 2 3 4" xfId="35717" xr:uid="{00000000-0005-0000-0000-0000868B0000}"/>
    <cellStyle name="Normal 3 4 3 3 2 3" xfId="35718" xr:uid="{00000000-0005-0000-0000-0000878B0000}"/>
    <cellStyle name="Normal 3 4 3 3 2 3 2" xfId="35719" xr:uid="{00000000-0005-0000-0000-0000888B0000}"/>
    <cellStyle name="Normal 3 4 3 3 2 4" xfId="35720" xr:uid="{00000000-0005-0000-0000-0000898B0000}"/>
    <cellStyle name="Normal 3 4 3 3 2 4 2" xfId="35721" xr:uid="{00000000-0005-0000-0000-00008A8B0000}"/>
    <cellStyle name="Normal 3 4 3 3 2 4 3" xfId="35722" xr:uid="{00000000-0005-0000-0000-00008B8B0000}"/>
    <cellStyle name="Normal 3 4 3 3 2 4 4" xfId="35723" xr:uid="{00000000-0005-0000-0000-00008C8B0000}"/>
    <cellStyle name="Normal 3 4 3 3 3" xfId="35724" xr:uid="{00000000-0005-0000-0000-00008D8B0000}"/>
    <cellStyle name="Normal 3 4 3 3 3 2" xfId="35725" xr:uid="{00000000-0005-0000-0000-00008E8B0000}"/>
    <cellStyle name="Normal 3 4 3 3 3 2 2" xfId="35726" xr:uid="{00000000-0005-0000-0000-00008F8B0000}"/>
    <cellStyle name="Normal 3 4 3 3 3 3" xfId="35727" xr:uid="{00000000-0005-0000-0000-0000908B0000}"/>
    <cellStyle name="Normal 3 4 3 3 3 3 2" xfId="35728" xr:uid="{00000000-0005-0000-0000-0000918B0000}"/>
    <cellStyle name="Normal 3 4 3 3 3 3 3" xfId="35729" xr:uid="{00000000-0005-0000-0000-0000928B0000}"/>
    <cellStyle name="Normal 3 4 3 3 3 3 4" xfId="35730" xr:uid="{00000000-0005-0000-0000-0000938B0000}"/>
    <cellStyle name="Normal 3 4 3 3 4" xfId="35731" xr:uid="{00000000-0005-0000-0000-0000948B0000}"/>
    <cellStyle name="Normal 3 4 3 3 4 2" xfId="35732" xr:uid="{00000000-0005-0000-0000-0000958B0000}"/>
    <cellStyle name="Normal 3 4 3 3 5" xfId="35733" xr:uid="{00000000-0005-0000-0000-0000968B0000}"/>
    <cellStyle name="Normal 3 4 3 3 5 2" xfId="35734" xr:uid="{00000000-0005-0000-0000-0000978B0000}"/>
    <cellStyle name="Normal 3 4 3 3 5 3" xfId="35735" xr:uid="{00000000-0005-0000-0000-0000988B0000}"/>
    <cellStyle name="Normal 3 4 3 3 5 4" xfId="35736" xr:uid="{00000000-0005-0000-0000-0000998B0000}"/>
    <cellStyle name="Normal 3 4 3 4" xfId="35737" xr:uid="{00000000-0005-0000-0000-00009A8B0000}"/>
    <cellStyle name="Normal 3 4 3 4 2" xfId="35738" xr:uid="{00000000-0005-0000-0000-00009B8B0000}"/>
    <cellStyle name="Normal 3 4 3 4 2 2" xfId="35739" xr:uid="{00000000-0005-0000-0000-00009C8B0000}"/>
    <cellStyle name="Normal 3 4 3 4 2 2 2" xfId="35740" xr:uid="{00000000-0005-0000-0000-00009D8B0000}"/>
    <cellStyle name="Normal 3 4 3 4 2 2 2 2" xfId="35741" xr:uid="{00000000-0005-0000-0000-00009E8B0000}"/>
    <cellStyle name="Normal 3 4 3 4 2 2 3" xfId="35742" xr:uid="{00000000-0005-0000-0000-00009F8B0000}"/>
    <cellStyle name="Normal 3 4 3 4 2 2 3 2" xfId="35743" xr:uid="{00000000-0005-0000-0000-0000A08B0000}"/>
    <cellStyle name="Normal 3 4 3 4 2 2 3 3" xfId="35744" xr:uid="{00000000-0005-0000-0000-0000A18B0000}"/>
    <cellStyle name="Normal 3 4 3 4 2 2 3 4" xfId="35745" xr:uid="{00000000-0005-0000-0000-0000A28B0000}"/>
    <cellStyle name="Normal 3 4 3 4 2 3" xfId="35746" xr:uid="{00000000-0005-0000-0000-0000A38B0000}"/>
    <cellStyle name="Normal 3 4 3 4 2 3 2" xfId="35747" xr:uid="{00000000-0005-0000-0000-0000A48B0000}"/>
    <cellStyle name="Normal 3 4 3 4 2 4" xfId="35748" xr:uid="{00000000-0005-0000-0000-0000A58B0000}"/>
    <cellStyle name="Normal 3 4 3 4 2 4 2" xfId="35749" xr:uid="{00000000-0005-0000-0000-0000A68B0000}"/>
    <cellStyle name="Normal 3 4 3 4 2 4 3" xfId="35750" xr:uid="{00000000-0005-0000-0000-0000A78B0000}"/>
    <cellStyle name="Normal 3 4 3 4 2 4 4" xfId="35751" xr:uid="{00000000-0005-0000-0000-0000A88B0000}"/>
    <cellStyle name="Normal 3 4 3 4 3" xfId="35752" xr:uid="{00000000-0005-0000-0000-0000A98B0000}"/>
    <cellStyle name="Normal 3 4 3 4 3 2" xfId="35753" xr:uid="{00000000-0005-0000-0000-0000AA8B0000}"/>
    <cellStyle name="Normal 3 4 3 4 3 2 2" xfId="35754" xr:uid="{00000000-0005-0000-0000-0000AB8B0000}"/>
    <cellStyle name="Normal 3 4 3 4 3 3" xfId="35755" xr:uid="{00000000-0005-0000-0000-0000AC8B0000}"/>
    <cellStyle name="Normal 3 4 3 4 3 3 2" xfId="35756" xr:uid="{00000000-0005-0000-0000-0000AD8B0000}"/>
    <cellStyle name="Normal 3 4 3 4 3 3 3" xfId="35757" xr:uid="{00000000-0005-0000-0000-0000AE8B0000}"/>
    <cellStyle name="Normal 3 4 3 4 3 3 4" xfId="35758" xr:uid="{00000000-0005-0000-0000-0000AF8B0000}"/>
    <cellStyle name="Normal 3 4 3 4 4" xfId="35759" xr:uid="{00000000-0005-0000-0000-0000B08B0000}"/>
    <cellStyle name="Normal 3 4 3 4 4 2" xfId="35760" xr:uid="{00000000-0005-0000-0000-0000B18B0000}"/>
    <cellStyle name="Normal 3 4 3 4 5" xfId="35761" xr:uid="{00000000-0005-0000-0000-0000B28B0000}"/>
    <cellStyle name="Normal 3 4 3 4 5 2" xfId="35762" xr:uid="{00000000-0005-0000-0000-0000B38B0000}"/>
    <cellStyle name="Normal 3 4 3 4 5 3" xfId="35763" xr:uid="{00000000-0005-0000-0000-0000B48B0000}"/>
    <cellStyle name="Normal 3 4 3 4 5 4" xfId="35764" xr:uid="{00000000-0005-0000-0000-0000B58B0000}"/>
    <cellStyle name="Normal 3 4 3 5" xfId="35765" xr:uid="{00000000-0005-0000-0000-0000B68B0000}"/>
    <cellStyle name="Normal 3 4 3 5 2" xfId="35766" xr:uid="{00000000-0005-0000-0000-0000B78B0000}"/>
    <cellStyle name="Normal 3 4 3 5 2 2" xfId="35767" xr:uid="{00000000-0005-0000-0000-0000B88B0000}"/>
    <cellStyle name="Normal 3 4 3 5 2 2 2" xfId="35768" xr:uid="{00000000-0005-0000-0000-0000B98B0000}"/>
    <cellStyle name="Normal 3 4 3 5 2 3" xfId="35769" xr:uid="{00000000-0005-0000-0000-0000BA8B0000}"/>
    <cellStyle name="Normal 3 4 3 5 2 3 2" xfId="35770" xr:uid="{00000000-0005-0000-0000-0000BB8B0000}"/>
    <cellStyle name="Normal 3 4 3 5 2 3 3" xfId="35771" xr:uid="{00000000-0005-0000-0000-0000BC8B0000}"/>
    <cellStyle name="Normal 3 4 3 5 2 3 4" xfId="35772" xr:uid="{00000000-0005-0000-0000-0000BD8B0000}"/>
    <cellStyle name="Normal 3 4 3 5 3" xfId="35773" xr:uid="{00000000-0005-0000-0000-0000BE8B0000}"/>
    <cellStyle name="Normal 3 4 3 5 3 2" xfId="35774" xr:uid="{00000000-0005-0000-0000-0000BF8B0000}"/>
    <cellStyle name="Normal 3 4 3 5 4" xfId="35775" xr:uid="{00000000-0005-0000-0000-0000C08B0000}"/>
    <cellStyle name="Normal 3 4 3 5 4 2" xfId="35776" xr:uid="{00000000-0005-0000-0000-0000C18B0000}"/>
    <cellStyle name="Normal 3 4 3 5 4 3" xfId="35777" xr:uid="{00000000-0005-0000-0000-0000C28B0000}"/>
    <cellStyle name="Normal 3 4 3 5 4 4" xfId="35778" xr:uid="{00000000-0005-0000-0000-0000C38B0000}"/>
    <cellStyle name="Normal 3 4 3 6" xfId="35779" xr:uid="{00000000-0005-0000-0000-0000C48B0000}"/>
    <cellStyle name="Normal 3 4 3 6 2" xfId="35780" xr:uid="{00000000-0005-0000-0000-0000C58B0000}"/>
    <cellStyle name="Normal 3 4 3 6 2 2" xfId="35781" xr:uid="{00000000-0005-0000-0000-0000C68B0000}"/>
    <cellStyle name="Normal 3 4 3 6 3" xfId="35782" xr:uid="{00000000-0005-0000-0000-0000C78B0000}"/>
    <cellStyle name="Normal 3 4 3 6 3 2" xfId="35783" xr:uid="{00000000-0005-0000-0000-0000C88B0000}"/>
    <cellStyle name="Normal 3 4 3 6 3 3" xfId="35784" xr:uid="{00000000-0005-0000-0000-0000C98B0000}"/>
    <cellStyle name="Normal 3 4 3 6 3 4" xfId="35785" xr:uid="{00000000-0005-0000-0000-0000CA8B0000}"/>
    <cellStyle name="Normal 3 4 3 7" xfId="35786" xr:uid="{00000000-0005-0000-0000-0000CB8B0000}"/>
    <cellStyle name="Normal 3 4 3 7 2" xfId="35787" xr:uid="{00000000-0005-0000-0000-0000CC8B0000}"/>
    <cellStyle name="Normal 3 4 3 8" xfId="35788" xr:uid="{00000000-0005-0000-0000-0000CD8B0000}"/>
    <cellStyle name="Normal 3 4 3 8 2" xfId="35789" xr:uid="{00000000-0005-0000-0000-0000CE8B0000}"/>
    <cellStyle name="Normal 3 4 3 8 3" xfId="35790" xr:uid="{00000000-0005-0000-0000-0000CF8B0000}"/>
    <cellStyle name="Normal 3 4 3 8 4" xfId="35791" xr:uid="{00000000-0005-0000-0000-0000D08B0000}"/>
    <cellStyle name="Normal 3 4 4" xfId="35792" xr:uid="{00000000-0005-0000-0000-0000D18B0000}"/>
    <cellStyle name="Normal 3 4 4 2" xfId="35793" xr:uid="{00000000-0005-0000-0000-0000D28B0000}"/>
    <cellStyle name="Normal 3 4 4 2 2" xfId="35794" xr:uid="{00000000-0005-0000-0000-0000D38B0000}"/>
    <cellStyle name="Normal 3 4 4 3" xfId="35795" xr:uid="{00000000-0005-0000-0000-0000D48B0000}"/>
    <cellStyle name="Normal 3 4 4 3 2" xfId="35796" xr:uid="{00000000-0005-0000-0000-0000D58B0000}"/>
    <cellStyle name="Normal 3 4 4 4" xfId="35797" xr:uid="{00000000-0005-0000-0000-0000D68B0000}"/>
    <cellStyle name="Normal 3 4 5" xfId="35798" xr:uid="{00000000-0005-0000-0000-0000D78B0000}"/>
    <cellStyle name="Normal 3 4 5 2" xfId="35799" xr:uid="{00000000-0005-0000-0000-0000D88B0000}"/>
    <cellStyle name="Normal 3 4 5 2 2" xfId="35800" xr:uid="{00000000-0005-0000-0000-0000D98B0000}"/>
    <cellStyle name="Normal 3 4 5 3" xfId="35801" xr:uid="{00000000-0005-0000-0000-0000DA8B0000}"/>
    <cellStyle name="Normal 3 4 6" xfId="35802" xr:uid="{00000000-0005-0000-0000-0000DB8B0000}"/>
    <cellStyle name="Normal 3 4 6 2" xfId="35803" xr:uid="{00000000-0005-0000-0000-0000DC8B0000}"/>
    <cellStyle name="Normal 3 4 7" xfId="35804" xr:uid="{00000000-0005-0000-0000-0000DD8B0000}"/>
    <cellStyle name="Normal 3 4 8" xfId="35805" xr:uid="{00000000-0005-0000-0000-0000DE8B0000}"/>
    <cellStyle name="Normal 3 5" xfId="35806" xr:uid="{00000000-0005-0000-0000-0000DF8B0000}"/>
    <cellStyle name="Normal 3 5 10" xfId="35807" xr:uid="{00000000-0005-0000-0000-0000E08B0000}"/>
    <cellStyle name="Normal 3 5 2" xfId="35808" xr:uid="{00000000-0005-0000-0000-0000E18B0000}"/>
    <cellStyle name="Normal 3 5 2 2" xfId="35809" xr:uid="{00000000-0005-0000-0000-0000E28B0000}"/>
    <cellStyle name="Normal 3 5 2 2 2" xfId="35810" xr:uid="{00000000-0005-0000-0000-0000E38B0000}"/>
    <cellStyle name="Normal 3 5 2 2 2 2" xfId="35811" xr:uid="{00000000-0005-0000-0000-0000E48B0000}"/>
    <cellStyle name="Normal 3 5 2 2 2 2 2" xfId="35812" xr:uid="{00000000-0005-0000-0000-0000E58B0000}"/>
    <cellStyle name="Normal 3 5 2 2 2 2 2 2" xfId="35813" xr:uid="{00000000-0005-0000-0000-0000E68B0000}"/>
    <cellStyle name="Normal 3 5 2 2 2 2 2 2 2" xfId="35814" xr:uid="{00000000-0005-0000-0000-0000E78B0000}"/>
    <cellStyle name="Normal 3 5 2 2 2 2 2 3" xfId="35815" xr:uid="{00000000-0005-0000-0000-0000E88B0000}"/>
    <cellStyle name="Normal 3 5 2 2 2 2 2 3 2" xfId="35816" xr:uid="{00000000-0005-0000-0000-0000E98B0000}"/>
    <cellStyle name="Normal 3 5 2 2 2 2 2 3 3" xfId="35817" xr:uid="{00000000-0005-0000-0000-0000EA8B0000}"/>
    <cellStyle name="Normal 3 5 2 2 2 2 2 3 4" xfId="35818" xr:uid="{00000000-0005-0000-0000-0000EB8B0000}"/>
    <cellStyle name="Normal 3 5 2 2 2 2 3" xfId="35819" xr:uid="{00000000-0005-0000-0000-0000EC8B0000}"/>
    <cellStyle name="Normal 3 5 2 2 2 2 3 2" xfId="35820" xr:uid="{00000000-0005-0000-0000-0000ED8B0000}"/>
    <cellStyle name="Normal 3 5 2 2 2 2 4" xfId="35821" xr:uid="{00000000-0005-0000-0000-0000EE8B0000}"/>
    <cellStyle name="Normal 3 5 2 2 2 2 4 2" xfId="35822" xr:uid="{00000000-0005-0000-0000-0000EF8B0000}"/>
    <cellStyle name="Normal 3 5 2 2 2 2 4 3" xfId="35823" xr:uid="{00000000-0005-0000-0000-0000F08B0000}"/>
    <cellStyle name="Normal 3 5 2 2 2 2 4 4" xfId="35824" xr:uid="{00000000-0005-0000-0000-0000F18B0000}"/>
    <cellStyle name="Normal 3 5 2 2 2 3" xfId="35825" xr:uid="{00000000-0005-0000-0000-0000F28B0000}"/>
    <cellStyle name="Normal 3 5 2 2 2 3 2" xfId="35826" xr:uid="{00000000-0005-0000-0000-0000F38B0000}"/>
    <cellStyle name="Normal 3 5 2 2 2 3 2 2" xfId="35827" xr:uid="{00000000-0005-0000-0000-0000F48B0000}"/>
    <cellStyle name="Normal 3 5 2 2 2 3 3" xfId="35828" xr:uid="{00000000-0005-0000-0000-0000F58B0000}"/>
    <cellStyle name="Normal 3 5 2 2 2 3 3 2" xfId="35829" xr:uid="{00000000-0005-0000-0000-0000F68B0000}"/>
    <cellStyle name="Normal 3 5 2 2 2 3 3 3" xfId="35830" xr:uid="{00000000-0005-0000-0000-0000F78B0000}"/>
    <cellStyle name="Normal 3 5 2 2 2 3 3 4" xfId="35831" xr:uid="{00000000-0005-0000-0000-0000F88B0000}"/>
    <cellStyle name="Normal 3 5 2 2 2 4" xfId="35832" xr:uid="{00000000-0005-0000-0000-0000F98B0000}"/>
    <cellStyle name="Normal 3 5 2 2 2 4 2" xfId="35833" xr:uid="{00000000-0005-0000-0000-0000FA8B0000}"/>
    <cellStyle name="Normal 3 5 2 2 2 5" xfId="35834" xr:uid="{00000000-0005-0000-0000-0000FB8B0000}"/>
    <cellStyle name="Normal 3 5 2 2 2 5 2" xfId="35835" xr:uid="{00000000-0005-0000-0000-0000FC8B0000}"/>
    <cellStyle name="Normal 3 5 2 2 2 5 3" xfId="35836" xr:uid="{00000000-0005-0000-0000-0000FD8B0000}"/>
    <cellStyle name="Normal 3 5 2 2 2 5 4" xfId="35837" xr:uid="{00000000-0005-0000-0000-0000FE8B0000}"/>
    <cellStyle name="Normal 3 5 2 2 3" xfId="35838" xr:uid="{00000000-0005-0000-0000-0000FF8B0000}"/>
    <cellStyle name="Normal 3 5 2 2 3 2" xfId="35839" xr:uid="{00000000-0005-0000-0000-0000008C0000}"/>
    <cellStyle name="Normal 3 5 2 2 3 2 2" xfId="35840" xr:uid="{00000000-0005-0000-0000-0000018C0000}"/>
    <cellStyle name="Normal 3 5 2 2 3 2 2 2" xfId="35841" xr:uid="{00000000-0005-0000-0000-0000028C0000}"/>
    <cellStyle name="Normal 3 5 2 2 3 2 2 2 2" xfId="35842" xr:uid="{00000000-0005-0000-0000-0000038C0000}"/>
    <cellStyle name="Normal 3 5 2 2 3 2 2 3" xfId="35843" xr:uid="{00000000-0005-0000-0000-0000048C0000}"/>
    <cellStyle name="Normal 3 5 2 2 3 2 2 3 2" xfId="35844" xr:uid="{00000000-0005-0000-0000-0000058C0000}"/>
    <cellStyle name="Normal 3 5 2 2 3 2 2 3 3" xfId="35845" xr:uid="{00000000-0005-0000-0000-0000068C0000}"/>
    <cellStyle name="Normal 3 5 2 2 3 2 2 3 4" xfId="35846" xr:uid="{00000000-0005-0000-0000-0000078C0000}"/>
    <cellStyle name="Normal 3 5 2 2 3 2 3" xfId="35847" xr:uid="{00000000-0005-0000-0000-0000088C0000}"/>
    <cellStyle name="Normal 3 5 2 2 3 2 3 2" xfId="35848" xr:uid="{00000000-0005-0000-0000-0000098C0000}"/>
    <cellStyle name="Normal 3 5 2 2 3 2 4" xfId="35849" xr:uid="{00000000-0005-0000-0000-00000A8C0000}"/>
    <cellStyle name="Normal 3 5 2 2 3 2 4 2" xfId="35850" xr:uid="{00000000-0005-0000-0000-00000B8C0000}"/>
    <cellStyle name="Normal 3 5 2 2 3 2 4 3" xfId="35851" xr:uid="{00000000-0005-0000-0000-00000C8C0000}"/>
    <cellStyle name="Normal 3 5 2 2 3 2 4 4" xfId="35852" xr:uid="{00000000-0005-0000-0000-00000D8C0000}"/>
    <cellStyle name="Normal 3 5 2 2 3 3" xfId="35853" xr:uid="{00000000-0005-0000-0000-00000E8C0000}"/>
    <cellStyle name="Normal 3 5 2 2 3 3 2" xfId="35854" xr:uid="{00000000-0005-0000-0000-00000F8C0000}"/>
    <cellStyle name="Normal 3 5 2 2 3 3 2 2" xfId="35855" xr:uid="{00000000-0005-0000-0000-0000108C0000}"/>
    <cellStyle name="Normal 3 5 2 2 3 3 3" xfId="35856" xr:uid="{00000000-0005-0000-0000-0000118C0000}"/>
    <cellStyle name="Normal 3 5 2 2 3 3 3 2" xfId="35857" xr:uid="{00000000-0005-0000-0000-0000128C0000}"/>
    <cellStyle name="Normal 3 5 2 2 3 3 3 3" xfId="35858" xr:uid="{00000000-0005-0000-0000-0000138C0000}"/>
    <cellStyle name="Normal 3 5 2 2 3 3 3 4" xfId="35859" xr:uid="{00000000-0005-0000-0000-0000148C0000}"/>
    <cellStyle name="Normal 3 5 2 2 3 4" xfId="35860" xr:uid="{00000000-0005-0000-0000-0000158C0000}"/>
    <cellStyle name="Normal 3 5 2 2 3 4 2" xfId="35861" xr:uid="{00000000-0005-0000-0000-0000168C0000}"/>
    <cellStyle name="Normal 3 5 2 2 3 5" xfId="35862" xr:uid="{00000000-0005-0000-0000-0000178C0000}"/>
    <cellStyle name="Normal 3 5 2 2 3 5 2" xfId="35863" xr:uid="{00000000-0005-0000-0000-0000188C0000}"/>
    <cellStyle name="Normal 3 5 2 2 3 5 3" xfId="35864" xr:uid="{00000000-0005-0000-0000-0000198C0000}"/>
    <cellStyle name="Normal 3 5 2 2 3 5 4" xfId="35865" xr:uid="{00000000-0005-0000-0000-00001A8C0000}"/>
    <cellStyle name="Normal 3 5 2 2 4" xfId="35866" xr:uid="{00000000-0005-0000-0000-00001B8C0000}"/>
    <cellStyle name="Normal 3 5 2 2 4 2" xfId="35867" xr:uid="{00000000-0005-0000-0000-00001C8C0000}"/>
    <cellStyle name="Normal 3 5 2 2 4 2 2" xfId="35868" xr:uid="{00000000-0005-0000-0000-00001D8C0000}"/>
    <cellStyle name="Normal 3 5 2 2 4 2 2 2" xfId="35869" xr:uid="{00000000-0005-0000-0000-00001E8C0000}"/>
    <cellStyle name="Normal 3 5 2 2 4 2 3" xfId="35870" xr:uid="{00000000-0005-0000-0000-00001F8C0000}"/>
    <cellStyle name="Normal 3 5 2 2 4 2 3 2" xfId="35871" xr:uid="{00000000-0005-0000-0000-0000208C0000}"/>
    <cellStyle name="Normal 3 5 2 2 4 2 3 3" xfId="35872" xr:uid="{00000000-0005-0000-0000-0000218C0000}"/>
    <cellStyle name="Normal 3 5 2 2 4 2 3 4" xfId="35873" xr:uid="{00000000-0005-0000-0000-0000228C0000}"/>
    <cellStyle name="Normal 3 5 2 2 4 3" xfId="35874" xr:uid="{00000000-0005-0000-0000-0000238C0000}"/>
    <cellStyle name="Normal 3 5 2 2 4 3 2" xfId="35875" xr:uid="{00000000-0005-0000-0000-0000248C0000}"/>
    <cellStyle name="Normal 3 5 2 2 4 4" xfId="35876" xr:uid="{00000000-0005-0000-0000-0000258C0000}"/>
    <cellStyle name="Normal 3 5 2 2 4 4 2" xfId="35877" xr:uid="{00000000-0005-0000-0000-0000268C0000}"/>
    <cellStyle name="Normal 3 5 2 2 4 4 3" xfId="35878" xr:uid="{00000000-0005-0000-0000-0000278C0000}"/>
    <cellStyle name="Normal 3 5 2 2 4 4 4" xfId="35879" xr:uid="{00000000-0005-0000-0000-0000288C0000}"/>
    <cellStyle name="Normal 3 5 2 2 5" xfId="35880" xr:uid="{00000000-0005-0000-0000-0000298C0000}"/>
    <cellStyle name="Normal 3 5 2 2 5 2" xfId="35881" xr:uid="{00000000-0005-0000-0000-00002A8C0000}"/>
    <cellStyle name="Normal 3 5 2 2 5 2 2" xfId="35882" xr:uid="{00000000-0005-0000-0000-00002B8C0000}"/>
    <cellStyle name="Normal 3 5 2 2 5 3" xfId="35883" xr:uid="{00000000-0005-0000-0000-00002C8C0000}"/>
    <cellStyle name="Normal 3 5 2 2 5 3 2" xfId="35884" xr:uid="{00000000-0005-0000-0000-00002D8C0000}"/>
    <cellStyle name="Normal 3 5 2 2 5 3 3" xfId="35885" xr:uid="{00000000-0005-0000-0000-00002E8C0000}"/>
    <cellStyle name="Normal 3 5 2 2 5 3 4" xfId="35886" xr:uid="{00000000-0005-0000-0000-00002F8C0000}"/>
    <cellStyle name="Normal 3 5 2 2 6" xfId="35887" xr:uid="{00000000-0005-0000-0000-0000308C0000}"/>
    <cellStyle name="Normal 3 5 2 2 6 2" xfId="35888" xr:uid="{00000000-0005-0000-0000-0000318C0000}"/>
    <cellStyle name="Normal 3 5 2 2 7" xfId="35889" xr:uid="{00000000-0005-0000-0000-0000328C0000}"/>
    <cellStyle name="Normal 3 5 2 2 7 2" xfId="35890" xr:uid="{00000000-0005-0000-0000-0000338C0000}"/>
    <cellStyle name="Normal 3 5 2 2 7 3" xfId="35891" xr:uid="{00000000-0005-0000-0000-0000348C0000}"/>
    <cellStyle name="Normal 3 5 2 2 7 4" xfId="35892" xr:uid="{00000000-0005-0000-0000-0000358C0000}"/>
    <cellStyle name="Normal 3 5 2 3" xfId="35893" xr:uid="{00000000-0005-0000-0000-0000368C0000}"/>
    <cellStyle name="Normal 3 5 2 3 2" xfId="35894" xr:uid="{00000000-0005-0000-0000-0000378C0000}"/>
    <cellStyle name="Normal 3 5 2 3 2 2" xfId="35895" xr:uid="{00000000-0005-0000-0000-0000388C0000}"/>
    <cellStyle name="Normal 3 5 2 3 2 2 2" xfId="35896" xr:uid="{00000000-0005-0000-0000-0000398C0000}"/>
    <cellStyle name="Normal 3 5 2 3 2 2 2 2" xfId="35897" xr:uid="{00000000-0005-0000-0000-00003A8C0000}"/>
    <cellStyle name="Normal 3 5 2 3 2 2 3" xfId="35898" xr:uid="{00000000-0005-0000-0000-00003B8C0000}"/>
    <cellStyle name="Normal 3 5 2 3 2 2 3 2" xfId="35899" xr:uid="{00000000-0005-0000-0000-00003C8C0000}"/>
    <cellStyle name="Normal 3 5 2 3 2 2 3 3" xfId="35900" xr:uid="{00000000-0005-0000-0000-00003D8C0000}"/>
    <cellStyle name="Normal 3 5 2 3 2 2 3 4" xfId="35901" xr:uid="{00000000-0005-0000-0000-00003E8C0000}"/>
    <cellStyle name="Normal 3 5 2 3 2 3" xfId="35902" xr:uid="{00000000-0005-0000-0000-00003F8C0000}"/>
    <cellStyle name="Normal 3 5 2 3 2 3 2" xfId="35903" xr:uid="{00000000-0005-0000-0000-0000408C0000}"/>
    <cellStyle name="Normal 3 5 2 3 2 4" xfId="35904" xr:uid="{00000000-0005-0000-0000-0000418C0000}"/>
    <cellStyle name="Normal 3 5 2 3 2 4 2" xfId="35905" xr:uid="{00000000-0005-0000-0000-0000428C0000}"/>
    <cellStyle name="Normal 3 5 2 3 2 4 3" xfId="35906" xr:uid="{00000000-0005-0000-0000-0000438C0000}"/>
    <cellStyle name="Normal 3 5 2 3 2 4 4" xfId="35907" xr:uid="{00000000-0005-0000-0000-0000448C0000}"/>
    <cellStyle name="Normal 3 5 2 3 3" xfId="35908" xr:uid="{00000000-0005-0000-0000-0000458C0000}"/>
    <cellStyle name="Normal 3 5 2 3 3 2" xfId="35909" xr:uid="{00000000-0005-0000-0000-0000468C0000}"/>
    <cellStyle name="Normal 3 5 2 3 3 2 2" xfId="35910" xr:uid="{00000000-0005-0000-0000-0000478C0000}"/>
    <cellStyle name="Normal 3 5 2 3 3 3" xfId="35911" xr:uid="{00000000-0005-0000-0000-0000488C0000}"/>
    <cellStyle name="Normal 3 5 2 3 3 3 2" xfId="35912" xr:uid="{00000000-0005-0000-0000-0000498C0000}"/>
    <cellStyle name="Normal 3 5 2 3 3 3 3" xfId="35913" xr:uid="{00000000-0005-0000-0000-00004A8C0000}"/>
    <cellStyle name="Normal 3 5 2 3 3 3 4" xfId="35914" xr:uid="{00000000-0005-0000-0000-00004B8C0000}"/>
    <cellStyle name="Normal 3 5 2 3 4" xfId="35915" xr:uid="{00000000-0005-0000-0000-00004C8C0000}"/>
    <cellStyle name="Normal 3 5 2 3 4 2" xfId="35916" xr:uid="{00000000-0005-0000-0000-00004D8C0000}"/>
    <cellStyle name="Normal 3 5 2 3 5" xfId="35917" xr:uid="{00000000-0005-0000-0000-00004E8C0000}"/>
    <cellStyle name="Normal 3 5 2 3 5 2" xfId="35918" xr:uid="{00000000-0005-0000-0000-00004F8C0000}"/>
    <cellStyle name="Normal 3 5 2 3 5 3" xfId="35919" xr:uid="{00000000-0005-0000-0000-0000508C0000}"/>
    <cellStyle name="Normal 3 5 2 3 5 4" xfId="35920" xr:uid="{00000000-0005-0000-0000-0000518C0000}"/>
    <cellStyle name="Normal 3 5 2 4" xfId="35921" xr:uid="{00000000-0005-0000-0000-0000528C0000}"/>
    <cellStyle name="Normal 3 5 2 4 2" xfId="35922" xr:uid="{00000000-0005-0000-0000-0000538C0000}"/>
    <cellStyle name="Normal 3 5 2 4 2 2" xfId="35923" xr:uid="{00000000-0005-0000-0000-0000548C0000}"/>
    <cellStyle name="Normal 3 5 2 4 2 2 2" xfId="35924" xr:uid="{00000000-0005-0000-0000-0000558C0000}"/>
    <cellStyle name="Normal 3 5 2 4 2 2 2 2" xfId="35925" xr:uid="{00000000-0005-0000-0000-0000568C0000}"/>
    <cellStyle name="Normal 3 5 2 4 2 2 3" xfId="35926" xr:uid="{00000000-0005-0000-0000-0000578C0000}"/>
    <cellStyle name="Normal 3 5 2 4 2 2 3 2" xfId="35927" xr:uid="{00000000-0005-0000-0000-0000588C0000}"/>
    <cellStyle name="Normal 3 5 2 4 2 2 3 3" xfId="35928" xr:uid="{00000000-0005-0000-0000-0000598C0000}"/>
    <cellStyle name="Normal 3 5 2 4 2 2 3 4" xfId="35929" xr:uid="{00000000-0005-0000-0000-00005A8C0000}"/>
    <cellStyle name="Normal 3 5 2 4 2 3" xfId="35930" xr:uid="{00000000-0005-0000-0000-00005B8C0000}"/>
    <cellStyle name="Normal 3 5 2 4 2 3 2" xfId="35931" xr:uid="{00000000-0005-0000-0000-00005C8C0000}"/>
    <cellStyle name="Normal 3 5 2 4 2 4" xfId="35932" xr:uid="{00000000-0005-0000-0000-00005D8C0000}"/>
    <cellStyle name="Normal 3 5 2 4 2 4 2" xfId="35933" xr:uid="{00000000-0005-0000-0000-00005E8C0000}"/>
    <cellStyle name="Normal 3 5 2 4 2 4 3" xfId="35934" xr:uid="{00000000-0005-0000-0000-00005F8C0000}"/>
    <cellStyle name="Normal 3 5 2 4 2 4 4" xfId="35935" xr:uid="{00000000-0005-0000-0000-0000608C0000}"/>
    <cellStyle name="Normal 3 5 2 4 3" xfId="35936" xr:uid="{00000000-0005-0000-0000-0000618C0000}"/>
    <cellStyle name="Normal 3 5 2 4 3 2" xfId="35937" xr:uid="{00000000-0005-0000-0000-0000628C0000}"/>
    <cellStyle name="Normal 3 5 2 4 3 2 2" xfId="35938" xr:uid="{00000000-0005-0000-0000-0000638C0000}"/>
    <cellStyle name="Normal 3 5 2 4 3 3" xfId="35939" xr:uid="{00000000-0005-0000-0000-0000648C0000}"/>
    <cellStyle name="Normal 3 5 2 4 3 3 2" xfId="35940" xr:uid="{00000000-0005-0000-0000-0000658C0000}"/>
    <cellStyle name="Normal 3 5 2 4 3 3 3" xfId="35941" xr:uid="{00000000-0005-0000-0000-0000668C0000}"/>
    <cellStyle name="Normal 3 5 2 4 3 3 4" xfId="35942" xr:uid="{00000000-0005-0000-0000-0000678C0000}"/>
    <cellStyle name="Normal 3 5 2 4 4" xfId="35943" xr:uid="{00000000-0005-0000-0000-0000688C0000}"/>
    <cellStyle name="Normal 3 5 2 4 4 2" xfId="35944" xr:uid="{00000000-0005-0000-0000-0000698C0000}"/>
    <cellStyle name="Normal 3 5 2 4 5" xfId="35945" xr:uid="{00000000-0005-0000-0000-00006A8C0000}"/>
    <cellStyle name="Normal 3 5 2 4 5 2" xfId="35946" xr:uid="{00000000-0005-0000-0000-00006B8C0000}"/>
    <cellStyle name="Normal 3 5 2 4 5 3" xfId="35947" xr:uid="{00000000-0005-0000-0000-00006C8C0000}"/>
    <cellStyle name="Normal 3 5 2 4 5 4" xfId="35948" xr:uid="{00000000-0005-0000-0000-00006D8C0000}"/>
    <cellStyle name="Normal 3 5 2 5" xfId="35949" xr:uid="{00000000-0005-0000-0000-00006E8C0000}"/>
    <cellStyle name="Normal 3 5 2 5 2" xfId="35950" xr:uid="{00000000-0005-0000-0000-00006F8C0000}"/>
    <cellStyle name="Normal 3 5 2 5 2 2" xfId="35951" xr:uid="{00000000-0005-0000-0000-0000708C0000}"/>
    <cellStyle name="Normal 3 5 2 5 2 2 2" xfId="35952" xr:uid="{00000000-0005-0000-0000-0000718C0000}"/>
    <cellStyle name="Normal 3 5 2 5 2 3" xfId="35953" xr:uid="{00000000-0005-0000-0000-0000728C0000}"/>
    <cellStyle name="Normal 3 5 2 5 2 3 2" xfId="35954" xr:uid="{00000000-0005-0000-0000-0000738C0000}"/>
    <cellStyle name="Normal 3 5 2 5 2 3 3" xfId="35955" xr:uid="{00000000-0005-0000-0000-0000748C0000}"/>
    <cellStyle name="Normal 3 5 2 5 2 3 4" xfId="35956" xr:uid="{00000000-0005-0000-0000-0000758C0000}"/>
    <cellStyle name="Normal 3 5 2 5 3" xfId="35957" xr:uid="{00000000-0005-0000-0000-0000768C0000}"/>
    <cellStyle name="Normal 3 5 2 5 3 2" xfId="35958" xr:uid="{00000000-0005-0000-0000-0000778C0000}"/>
    <cellStyle name="Normal 3 5 2 5 4" xfId="35959" xr:uid="{00000000-0005-0000-0000-0000788C0000}"/>
    <cellStyle name="Normal 3 5 2 5 4 2" xfId="35960" xr:uid="{00000000-0005-0000-0000-0000798C0000}"/>
    <cellStyle name="Normal 3 5 2 5 4 3" xfId="35961" xr:uid="{00000000-0005-0000-0000-00007A8C0000}"/>
    <cellStyle name="Normal 3 5 2 5 4 4" xfId="35962" xr:uid="{00000000-0005-0000-0000-00007B8C0000}"/>
    <cellStyle name="Normal 3 5 2 6" xfId="35963" xr:uid="{00000000-0005-0000-0000-00007C8C0000}"/>
    <cellStyle name="Normal 3 5 2 6 2" xfId="35964" xr:uid="{00000000-0005-0000-0000-00007D8C0000}"/>
    <cellStyle name="Normal 3 5 2 6 2 2" xfId="35965" xr:uid="{00000000-0005-0000-0000-00007E8C0000}"/>
    <cellStyle name="Normal 3 5 2 6 3" xfId="35966" xr:uid="{00000000-0005-0000-0000-00007F8C0000}"/>
    <cellStyle name="Normal 3 5 2 6 3 2" xfId="35967" xr:uid="{00000000-0005-0000-0000-0000808C0000}"/>
    <cellStyle name="Normal 3 5 2 6 3 3" xfId="35968" xr:uid="{00000000-0005-0000-0000-0000818C0000}"/>
    <cellStyle name="Normal 3 5 2 6 3 4" xfId="35969" xr:uid="{00000000-0005-0000-0000-0000828C0000}"/>
    <cellStyle name="Normal 3 5 2 7" xfId="35970" xr:uid="{00000000-0005-0000-0000-0000838C0000}"/>
    <cellStyle name="Normal 3 5 2 7 2" xfId="35971" xr:uid="{00000000-0005-0000-0000-0000848C0000}"/>
    <cellStyle name="Normal 3 5 2 8" xfId="35972" xr:uid="{00000000-0005-0000-0000-0000858C0000}"/>
    <cellStyle name="Normal 3 5 2 8 2" xfId="35973" xr:uid="{00000000-0005-0000-0000-0000868C0000}"/>
    <cellStyle name="Normal 3 5 2 8 3" xfId="35974" xr:uid="{00000000-0005-0000-0000-0000878C0000}"/>
    <cellStyle name="Normal 3 5 2 8 4" xfId="35975" xr:uid="{00000000-0005-0000-0000-0000888C0000}"/>
    <cellStyle name="Normal 3 5 3" xfId="35976" xr:uid="{00000000-0005-0000-0000-0000898C0000}"/>
    <cellStyle name="Normal 3 5 3 2" xfId="35977" xr:uid="{00000000-0005-0000-0000-00008A8C0000}"/>
    <cellStyle name="Normal 3 5 3 2 2" xfId="35978" xr:uid="{00000000-0005-0000-0000-00008B8C0000}"/>
    <cellStyle name="Normal 3 5 3 2 2 2" xfId="35979" xr:uid="{00000000-0005-0000-0000-00008C8C0000}"/>
    <cellStyle name="Normal 3 5 3 2 2 2 2" xfId="35980" xr:uid="{00000000-0005-0000-0000-00008D8C0000}"/>
    <cellStyle name="Normal 3 5 3 2 2 2 2 2" xfId="35981" xr:uid="{00000000-0005-0000-0000-00008E8C0000}"/>
    <cellStyle name="Normal 3 5 3 2 2 2 3" xfId="35982" xr:uid="{00000000-0005-0000-0000-00008F8C0000}"/>
    <cellStyle name="Normal 3 5 3 2 2 2 3 2" xfId="35983" xr:uid="{00000000-0005-0000-0000-0000908C0000}"/>
    <cellStyle name="Normal 3 5 3 2 2 2 3 3" xfId="35984" xr:uid="{00000000-0005-0000-0000-0000918C0000}"/>
    <cellStyle name="Normal 3 5 3 2 2 2 3 4" xfId="35985" xr:uid="{00000000-0005-0000-0000-0000928C0000}"/>
    <cellStyle name="Normal 3 5 3 2 2 3" xfId="35986" xr:uid="{00000000-0005-0000-0000-0000938C0000}"/>
    <cellStyle name="Normal 3 5 3 2 2 3 2" xfId="35987" xr:uid="{00000000-0005-0000-0000-0000948C0000}"/>
    <cellStyle name="Normal 3 5 3 2 2 4" xfId="35988" xr:uid="{00000000-0005-0000-0000-0000958C0000}"/>
    <cellStyle name="Normal 3 5 3 2 2 4 2" xfId="35989" xr:uid="{00000000-0005-0000-0000-0000968C0000}"/>
    <cellStyle name="Normal 3 5 3 2 2 4 3" xfId="35990" xr:uid="{00000000-0005-0000-0000-0000978C0000}"/>
    <cellStyle name="Normal 3 5 3 2 2 4 4" xfId="35991" xr:uid="{00000000-0005-0000-0000-0000988C0000}"/>
    <cellStyle name="Normal 3 5 3 2 3" xfId="35992" xr:uid="{00000000-0005-0000-0000-0000998C0000}"/>
    <cellStyle name="Normal 3 5 3 2 3 2" xfId="35993" xr:uid="{00000000-0005-0000-0000-00009A8C0000}"/>
    <cellStyle name="Normal 3 5 3 2 3 2 2" xfId="35994" xr:uid="{00000000-0005-0000-0000-00009B8C0000}"/>
    <cellStyle name="Normal 3 5 3 2 3 3" xfId="35995" xr:uid="{00000000-0005-0000-0000-00009C8C0000}"/>
    <cellStyle name="Normal 3 5 3 2 3 3 2" xfId="35996" xr:uid="{00000000-0005-0000-0000-00009D8C0000}"/>
    <cellStyle name="Normal 3 5 3 2 3 3 3" xfId="35997" xr:uid="{00000000-0005-0000-0000-00009E8C0000}"/>
    <cellStyle name="Normal 3 5 3 2 3 3 4" xfId="35998" xr:uid="{00000000-0005-0000-0000-00009F8C0000}"/>
    <cellStyle name="Normal 3 5 3 2 4" xfId="35999" xr:uid="{00000000-0005-0000-0000-0000A08C0000}"/>
    <cellStyle name="Normal 3 5 3 2 4 2" xfId="36000" xr:uid="{00000000-0005-0000-0000-0000A18C0000}"/>
    <cellStyle name="Normal 3 5 3 2 5" xfId="36001" xr:uid="{00000000-0005-0000-0000-0000A28C0000}"/>
    <cellStyle name="Normal 3 5 3 2 5 2" xfId="36002" xr:uid="{00000000-0005-0000-0000-0000A38C0000}"/>
    <cellStyle name="Normal 3 5 3 2 5 3" xfId="36003" xr:uid="{00000000-0005-0000-0000-0000A48C0000}"/>
    <cellStyle name="Normal 3 5 3 2 5 4" xfId="36004" xr:uid="{00000000-0005-0000-0000-0000A58C0000}"/>
    <cellStyle name="Normal 3 5 3 3" xfId="36005" xr:uid="{00000000-0005-0000-0000-0000A68C0000}"/>
    <cellStyle name="Normal 3 5 3 3 2" xfId="36006" xr:uid="{00000000-0005-0000-0000-0000A78C0000}"/>
    <cellStyle name="Normal 3 5 3 3 2 2" xfId="36007" xr:uid="{00000000-0005-0000-0000-0000A88C0000}"/>
    <cellStyle name="Normal 3 5 3 3 2 2 2" xfId="36008" xr:uid="{00000000-0005-0000-0000-0000A98C0000}"/>
    <cellStyle name="Normal 3 5 3 3 2 2 2 2" xfId="36009" xr:uid="{00000000-0005-0000-0000-0000AA8C0000}"/>
    <cellStyle name="Normal 3 5 3 3 2 2 3" xfId="36010" xr:uid="{00000000-0005-0000-0000-0000AB8C0000}"/>
    <cellStyle name="Normal 3 5 3 3 2 2 3 2" xfId="36011" xr:uid="{00000000-0005-0000-0000-0000AC8C0000}"/>
    <cellStyle name="Normal 3 5 3 3 2 2 3 3" xfId="36012" xr:uid="{00000000-0005-0000-0000-0000AD8C0000}"/>
    <cellStyle name="Normal 3 5 3 3 2 2 3 4" xfId="36013" xr:uid="{00000000-0005-0000-0000-0000AE8C0000}"/>
    <cellStyle name="Normal 3 5 3 3 2 3" xfId="36014" xr:uid="{00000000-0005-0000-0000-0000AF8C0000}"/>
    <cellStyle name="Normal 3 5 3 3 2 3 2" xfId="36015" xr:uid="{00000000-0005-0000-0000-0000B08C0000}"/>
    <cellStyle name="Normal 3 5 3 3 2 4" xfId="36016" xr:uid="{00000000-0005-0000-0000-0000B18C0000}"/>
    <cellStyle name="Normal 3 5 3 3 2 4 2" xfId="36017" xr:uid="{00000000-0005-0000-0000-0000B28C0000}"/>
    <cellStyle name="Normal 3 5 3 3 2 4 3" xfId="36018" xr:uid="{00000000-0005-0000-0000-0000B38C0000}"/>
    <cellStyle name="Normal 3 5 3 3 2 4 4" xfId="36019" xr:uid="{00000000-0005-0000-0000-0000B48C0000}"/>
    <cellStyle name="Normal 3 5 3 3 3" xfId="36020" xr:uid="{00000000-0005-0000-0000-0000B58C0000}"/>
    <cellStyle name="Normal 3 5 3 3 3 2" xfId="36021" xr:uid="{00000000-0005-0000-0000-0000B68C0000}"/>
    <cellStyle name="Normal 3 5 3 3 3 2 2" xfId="36022" xr:uid="{00000000-0005-0000-0000-0000B78C0000}"/>
    <cellStyle name="Normal 3 5 3 3 3 3" xfId="36023" xr:uid="{00000000-0005-0000-0000-0000B88C0000}"/>
    <cellStyle name="Normal 3 5 3 3 3 3 2" xfId="36024" xr:uid="{00000000-0005-0000-0000-0000B98C0000}"/>
    <cellStyle name="Normal 3 5 3 3 3 3 3" xfId="36025" xr:uid="{00000000-0005-0000-0000-0000BA8C0000}"/>
    <cellStyle name="Normal 3 5 3 3 3 3 4" xfId="36026" xr:uid="{00000000-0005-0000-0000-0000BB8C0000}"/>
    <cellStyle name="Normal 3 5 3 3 4" xfId="36027" xr:uid="{00000000-0005-0000-0000-0000BC8C0000}"/>
    <cellStyle name="Normal 3 5 3 3 4 2" xfId="36028" xr:uid="{00000000-0005-0000-0000-0000BD8C0000}"/>
    <cellStyle name="Normal 3 5 3 3 5" xfId="36029" xr:uid="{00000000-0005-0000-0000-0000BE8C0000}"/>
    <cellStyle name="Normal 3 5 3 3 5 2" xfId="36030" xr:uid="{00000000-0005-0000-0000-0000BF8C0000}"/>
    <cellStyle name="Normal 3 5 3 3 5 3" xfId="36031" xr:uid="{00000000-0005-0000-0000-0000C08C0000}"/>
    <cellStyle name="Normal 3 5 3 3 5 4" xfId="36032" xr:uid="{00000000-0005-0000-0000-0000C18C0000}"/>
    <cellStyle name="Normal 3 5 3 4" xfId="36033" xr:uid="{00000000-0005-0000-0000-0000C28C0000}"/>
    <cellStyle name="Normal 3 5 3 4 2" xfId="36034" xr:uid="{00000000-0005-0000-0000-0000C38C0000}"/>
    <cellStyle name="Normal 3 5 3 4 2 2" xfId="36035" xr:uid="{00000000-0005-0000-0000-0000C48C0000}"/>
    <cellStyle name="Normal 3 5 3 4 2 2 2" xfId="36036" xr:uid="{00000000-0005-0000-0000-0000C58C0000}"/>
    <cellStyle name="Normal 3 5 3 4 2 3" xfId="36037" xr:uid="{00000000-0005-0000-0000-0000C68C0000}"/>
    <cellStyle name="Normal 3 5 3 4 2 3 2" xfId="36038" xr:uid="{00000000-0005-0000-0000-0000C78C0000}"/>
    <cellStyle name="Normal 3 5 3 4 2 3 3" xfId="36039" xr:uid="{00000000-0005-0000-0000-0000C88C0000}"/>
    <cellStyle name="Normal 3 5 3 4 2 3 4" xfId="36040" xr:uid="{00000000-0005-0000-0000-0000C98C0000}"/>
    <cellStyle name="Normal 3 5 3 4 3" xfId="36041" xr:uid="{00000000-0005-0000-0000-0000CA8C0000}"/>
    <cellStyle name="Normal 3 5 3 4 3 2" xfId="36042" xr:uid="{00000000-0005-0000-0000-0000CB8C0000}"/>
    <cellStyle name="Normal 3 5 3 4 4" xfId="36043" xr:uid="{00000000-0005-0000-0000-0000CC8C0000}"/>
    <cellStyle name="Normal 3 5 3 4 4 2" xfId="36044" xr:uid="{00000000-0005-0000-0000-0000CD8C0000}"/>
    <cellStyle name="Normal 3 5 3 4 4 3" xfId="36045" xr:uid="{00000000-0005-0000-0000-0000CE8C0000}"/>
    <cellStyle name="Normal 3 5 3 4 4 4" xfId="36046" xr:uid="{00000000-0005-0000-0000-0000CF8C0000}"/>
    <cellStyle name="Normal 3 5 3 5" xfId="36047" xr:uid="{00000000-0005-0000-0000-0000D08C0000}"/>
    <cellStyle name="Normal 3 5 3 5 2" xfId="36048" xr:uid="{00000000-0005-0000-0000-0000D18C0000}"/>
    <cellStyle name="Normal 3 5 3 5 2 2" xfId="36049" xr:uid="{00000000-0005-0000-0000-0000D28C0000}"/>
    <cellStyle name="Normal 3 5 3 5 3" xfId="36050" xr:uid="{00000000-0005-0000-0000-0000D38C0000}"/>
    <cellStyle name="Normal 3 5 3 5 3 2" xfId="36051" xr:uid="{00000000-0005-0000-0000-0000D48C0000}"/>
    <cellStyle name="Normal 3 5 3 5 3 3" xfId="36052" xr:uid="{00000000-0005-0000-0000-0000D58C0000}"/>
    <cellStyle name="Normal 3 5 3 5 3 4" xfId="36053" xr:uid="{00000000-0005-0000-0000-0000D68C0000}"/>
    <cellStyle name="Normal 3 5 3 6" xfId="36054" xr:uid="{00000000-0005-0000-0000-0000D78C0000}"/>
    <cellStyle name="Normal 3 5 3 6 2" xfId="36055" xr:uid="{00000000-0005-0000-0000-0000D88C0000}"/>
    <cellStyle name="Normal 3 5 3 7" xfId="36056" xr:uid="{00000000-0005-0000-0000-0000D98C0000}"/>
    <cellStyle name="Normal 3 5 3 7 2" xfId="36057" xr:uid="{00000000-0005-0000-0000-0000DA8C0000}"/>
    <cellStyle name="Normal 3 5 3 7 3" xfId="36058" xr:uid="{00000000-0005-0000-0000-0000DB8C0000}"/>
    <cellStyle name="Normal 3 5 3 7 4" xfId="36059" xr:uid="{00000000-0005-0000-0000-0000DC8C0000}"/>
    <cellStyle name="Normal 3 5 4" xfId="36060" xr:uid="{00000000-0005-0000-0000-0000DD8C0000}"/>
    <cellStyle name="Normal 3 5 4 2" xfId="36061" xr:uid="{00000000-0005-0000-0000-0000DE8C0000}"/>
    <cellStyle name="Normal 3 5 4 2 2" xfId="36062" xr:uid="{00000000-0005-0000-0000-0000DF8C0000}"/>
    <cellStyle name="Normal 3 5 4 2 2 2" xfId="36063" xr:uid="{00000000-0005-0000-0000-0000E08C0000}"/>
    <cellStyle name="Normal 3 5 4 2 2 2 2" xfId="36064" xr:uid="{00000000-0005-0000-0000-0000E18C0000}"/>
    <cellStyle name="Normal 3 5 4 2 2 3" xfId="36065" xr:uid="{00000000-0005-0000-0000-0000E28C0000}"/>
    <cellStyle name="Normal 3 5 4 2 2 3 2" xfId="36066" xr:uid="{00000000-0005-0000-0000-0000E38C0000}"/>
    <cellStyle name="Normal 3 5 4 2 2 3 3" xfId="36067" xr:uid="{00000000-0005-0000-0000-0000E48C0000}"/>
    <cellStyle name="Normal 3 5 4 2 2 3 4" xfId="36068" xr:uid="{00000000-0005-0000-0000-0000E58C0000}"/>
    <cellStyle name="Normal 3 5 4 2 3" xfId="36069" xr:uid="{00000000-0005-0000-0000-0000E68C0000}"/>
    <cellStyle name="Normal 3 5 4 2 3 2" xfId="36070" xr:uid="{00000000-0005-0000-0000-0000E78C0000}"/>
    <cellStyle name="Normal 3 5 4 2 4" xfId="36071" xr:uid="{00000000-0005-0000-0000-0000E88C0000}"/>
    <cellStyle name="Normal 3 5 4 2 4 2" xfId="36072" xr:uid="{00000000-0005-0000-0000-0000E98C0000}"/>
    <cellStyle name="Normal 3 5 4 2 4 3" xfId="36073" xr:uid="{00000000-0005-0000-0000-0000EA8C0000}"/>
    <cellStyle name="Normal 3 5 4 2 4 4" xfId="36074" xr:uid="{00000000-0005-0000-0000-0000EB8C0000}"/>
    <cellStyle name="Normal 3 5 4 3" xfId="36075" xr:uid="{00000000-0005-0000-0000-0000EC8C0000}"/>
    <cellStyle name="Normal 3 5 4 3 2" xfId="36076" xr:uid="{00000000-0005-0000-0000-0000ED8C0000}"/>
    <cellStyle name="Normal 3 5 4 3 2 2" xfId="36077" xr:uid="{00000000-0005-0000-0000-0000EE8C0000}"/>
    <cellStyle name="Normal 3 5 4 3 3" xfId="36078" xr:uid="{00000000-0005-0000-0000-0000EF8C0000}"/>
    <cellStyle name="Normal 3 5 4 3 3 2" xfId="36079" xr:uid="{00000000-0005-0000-0000-0000F08C0000}"/>
    <cellStyle name="Normal 3 5 4 3 3 3" xfId="36080" xr:uid="{00000000-0005-0000-0000-0000F18C0000}"/>
    <cellStyle name="Normal 3 5 4 3 3 4" xfId="36081" xr:uid="{00000000-0005-0000-0000-0000F28C0000}"/>
    <cellStyle name="Normal 3 5 4 4" xfId="36082" xr:uid="{00000000-0005-0000-0000-0000F38C0000}"/>
    <cellStyle name="Normal 3 5 4 4 2" xfId="36083" xr:uid="{00000000-0005-0000-0000-0000F48C0000}"/>
    <cellStyle name="Normal 3 5 4 5" xfId="36084" xr:uid="{00000000-0005-0000-0000-0000F58C0000}"/>
    <cellStyle name="Normal 3 5 4 5 2" xfId="36085" xr:uid="{00000000-0005-0000-0000-0000F68C0000}"/>
    <cellStyle name="Normal 3 5 4 5 3" xfId="36086" xr:uid="{00000000-0005-0000-0000-0000F78C0000}"/>
    <cellStyle name="Normal 3 5 4 5 4" xfId="36087" xr:uid="{00000000-0005-0000-0000-0000F88C0000}"/>
    <cellStyle name="Normal 3 5 5" xfId="36088" xr:uid="{00000000-0005-0000-0000-0000F98C0000}"/>
    <cellStyle name="Normal 3 5 5 2" xfId="36089" xr:uid="{00000000-0005-0000-0000-0000FA8C0000}"/>
    <cellStyle name="Normal 3 5 5 2 2" xfId="36090" xr:uid="{00000000-0005-0000-0000-0000FB8C0000}"/>
    <cellStyle name="Normal 3 5 5 2 2 2" xfId="36091" xr:uid="{00000000-0005-0000-0000-0000FC8C0000}"/>
    <cellStyle name="Normal 3 5 5 2 2 2 2" xfId="36092" xr:uid="{00000000-0005-0000-0000-0000FD8C0000}"/>
    <cellStyle name="Normal 3 5 5 2 2 3" xfId="36093" xr:uid="{00000000-0005-0000-0000-0000FE8C0000}"/>
    <cellStyle name="Normal 3 5 5 2 2 3 2" xfId="36094" xr:uid="{00000000-0005-0000-0000-0000FF8C0000}"/>
    <cellStyle name="Normal 3 5 5 2 2 3 3" xfId="36095" xr:uid="{00000000-0005-0000-0000-0000008D0000}"/>
    <cellStyle name="Normal 3 5 5 2 2 3 4" xfId="36096" xr:uid="{00000000-0005-0000-0000-0000018D0000}"/>
    <cellStyle name="Normal 3 5 5 2 3" xfId="36097" xr:uid="{00000000-0005-0000-0000-0000028D0000}"/>
    <cellStyle name="Normal 3 5 5 2 3 2" xfId="36098" xr:uid="{00000000-0005-0000-0000-0000038D0000}"/>
    <cellStyle name="Normal 3 5 5 2 4" xfId="36099" xr:uid="{00000000-0005-0000-0000-0000048D0000}"/>
    <cellStyle name="Normal 3 5 5 2 4 2" xfId="36100" xr:uid="{00000000-0005-0000-0000-0000058D0000}"/>
    <cellStyle name="Normal 3 5 5 2 4 3" xfId="36101" xr:uid="{00000000-0005-0000-0000-0000068D0000}"/>
    <cellStyle name="Normal 3 5 5 2 4 4" xfId="36102" xr:uid="{00000000-0005-0000-0000-0000078D0000}"/>
    <cellStyle name="Normal 3 5 5 3" xfId="36103" xr:uid="{00000000-0005-0000-0000-0000088D0000}"/>
    <cellStyle name="Normal 3 5 5 3 2" xfId="36104" xr:uid="{00000000-0005-0000-0000-0000098D0000}"/>
    <cellStyle name="Normal 3 5 5 3 2 2" xfId="36105" xr:uid="{00000000-0005-0000-0000-00000A8D0000}"/>
    <cellStyle name="Normal 3 5 5 3 3" xfId="36106" xr:uid="{00000000-0005-0000-0000-00000B8D0000}"/>
    <cellStyle name="Normal 3 5 5 3 3 2" xfId="36107" xr:uid="{00000000-0005-0000-0000-00000C8D0000}"/>
    <cellStyle name="Normal 3 5 5 3 3 3" xfId="36108" xr:uid="{00000000-0005-0000-0000-00000D8D0000}"/>
    <cellStyle name="Normal 3 5 5 3 3 4" xfId="36109" xr:uid="{00000000-0005-0000-0000-00000E8D0000}"/>
    <cellStyle name="Normal 3 5 5 4" xfId="36110" xr:uid="{00000000-0005-0000-0000-00000F8D0000}"/>
    <cellStyle name="Normal 3 5 5 4 2" xfId="36111" xr:uid="{00000000-0005-0000-0000-0000108D0000}"/>
    <cellStyle name="Normal 3 5 5 5" xfId="36112" xr:uid="{00000000-0005-0000-0000-0000118D0000}"/>
    <cellStyle name="Normal 3 5 5 5 2" xfId="36113" xr:uid="{00000000-0005-0000-0000-0000128D0000}"/>
    <cellStyle name="Normal 3 5 5 5 3" xfId="36114" xr:uid="{00000000-0005-0000-0000-0000138D0000}"/>
    <cellStyle name="Normal 3 5 5 5 4" xfId="36115" xr:uid="{00000000-0005-0000-0000-0000148D0000}"/>
    <cellStyle name="Normal 3 5 6" xfId="36116" xr:uid="{00000000-0005-0000-0000-0000158D0000}"/>
    <cellStyle name="Normal 3 5 6 2" xfId="36117" xr:uid="{00000000-0005-0000-0000-0000168D0000}"/>
    <cellStyle name="Normal 3 5 6 2 2" xfId="36118" xr:uid="{00000000-0005-0000-0000-0000178D0000}"/>
    <cellStyle name="Normal 3 5 6 2 2 2" xfId="36119" xr:uid="{00000000-0005-0000-0000-0000188D0000}"/>
    <cellStyle name="Normal 3 5 6 2 3" xfId="36120" xr:uid="{00000000-0005-0000-0000-0000198D0000}"/>
    <cellStyle name="Normal 3 5 6 2 3 2" xfId="36121" xr:uid="{00000000-0005-0000-0000-00001A8D0000}"/>
    <cellStyle name="Normal 3 5 6 2 3 3" xfId="36122" xr:uid="{00000000-0005-0000-0000-00001B8D0000}"/>
    <cellStyle name="Normal 3 5 6 2 3 4" xfId="36123" xr:uid="{00000000-0005-0000-0000-00001C8D0000}"/>
    <cellStyle name="Normal 3 5 6 3" xfId="36124" xr:uid="{00000000-0005-0000-0000-00001D8D0000}"/>
    <cellStyle name="Normal 3 5 6 3 2" xfId="36125" xr:uid="{00000000-0005-0000-0000-00001E8D0000}"/>
    <cellStyle name="Normal 3 5 6 4" xfId="36126" xr:uid="{00000000-0005-0000-0000-00001F8D0000}"/>
    <cellStyle name="Normal 3 5 6 4 2" xfId="36127" xr:uid="{00000000-0005-0000-0000-0000208D0000}"/>
    <cellStyle name="Normal 3 5 6 4 3" xfId="36128" xr:uid="{00000000-0005-0000-0000-0000218D0000}"/>
    <cellStyle name="Normal 3 5 6 4 4" xfId="36129" xr:uid="{00000000-0005-0000-0000-0000228D0000}"/>
    <cellStyle name="Normal 3 5 7" xfId="36130" xr:uid="{00000000-0005-0000-0000-0000238D0000}"/>
    <cellStyle name="Normal 3 5 7 2" xfId="36131" xr:uid="{00000000-0005-0000-0000-0000248D0000}"/>
    <cellStyle name="Normal 3 5 7 2 2" xfId="36132" xr:uid="{00000000-0005-0000-0000-0000258D0000}"/>
    <cellStyle name="Normal 3 5 7 3" xfId="36133" xr:uid="{00000000-0005-0000-0000-0000268D0000}"/>
    <cellStyle name="Normal 3 5 7 3 2" xfId="36134" xr:uid="{00000000-0005-0000-0000-0000278D0000}"/>
    <cellStyle name="Normal 3 5 7 3 3" xfId="36135" xr:uid="{00000000-0005-0000-0000-0000288D0000}"/>
    <cellStyle name="Normal 3 5 7 3 4" xfId="36136" xr:uid="{00000000-0005-0000-0000-0000298D0000}"/>
    <cellStyle name="Normal 3 5 8" xfId="36137" xr:uid="{00000000-0005-0000-0000-00002A8D0000}"/>
    <cellStyle name="Normal 3 5 8 2" xfId="36138" xr:uid="{00000000-0005-0000-0000-00002B8D0000}"/>
    <cellStyle name="Normal 3 5 9" xfId="36139" xr:uid="{00000000-0005-0000-0000-00002C8D0000}"/>
    <cellStyle name="Normal 3 5 9 2" xfId="36140" xr:uid="{00000000-0005-0000-0000-00002D8D0000}"/>
    <cellStyle name="Normal 3 6" xfId="36141" xr:uid="{00000000-0005-0000-0000-00002E8D0000}"/>
    <cellStyle name="Normal 3 6 2" xfId="36142" xr:uid="{00000000-0005-0000-0000-00002F8D0000}"/>
    <cellStyle name="Normal 3 6 2 2" xfId="36143" xr:uid="{00000000-0005-0000-0000-0000308D0000}"/>
    <cellStyle name="Normal 3 6 2 2 2" xfId="36144" xr:uid="{00000000-0005-0000-0000-0000318D0000}"/>
    <cellStyle name="Normal 3 6 2 2 2 2" xfId="36145" xr:uid="{00000000-0005-0000-0000-0000328D0000}"/>
    <cellStyle name="Normal 3 6 2 2 2 2 2" xfId="36146" xr:uid="{00000000-0005-0000-0000-0000338D0000}"/>
    <cellStyle name="Normal 3 6 2 2 2 2 2 2" xfId="36147" xr:uid="{00000000-0005-0000-0000-0000348D0000}"/>
    <cellStyle name="Normal 3 6 2 2 2 2 3" xfId="36148" xr:uid="{00000000-0005-0000-0000-0000358D0000}"/>
    <cellStyle name="Normal 3 6 2 2 2 2 3 2" xfId="36149" xr:uid="{00000000-0005-0000-0000-0000368D0000}"/>
    <cellStyle name="Normal 3 6 2 2 2 2 3 3" xfId="36150" xr:uid="{00000000-0005-0000-0000-0000378D0000}"/>
    <cellStyle name="Normal 3 6 2 2 2 2 3 4" xfId="36151" xr:uid="{00000000-0005-0000-0000-0000388D0000}"/>
    <cellStyle name="Normal 3 6 2 2 2 3" xfId="36152" xr:uid="{00000000-0005-0000-0000-0000398D0000}"/>
    <cellStyle name="Normal 3 6 2 2 2 3 2" xfId="36153" xr:uid="{00000000-0005-0000-0000-00003A8D0000}"/>
    <cellStyle name="Normal 3 6 2 2 2 4" xfId="36154" xr:uid="{00000000-0005-0000-0000-00003B8D0000}"/>
    <cellStyle name="Normal 3 6 2 2 2 4 2" xfId="36155" xr:uid="{00000000-0005-0000-0000-00003C8D0000}"/>
    <cellStyle name="Normal 3 6 2 2 2 4 3" xfId="36156" xr:uid="{00000000-0005-0000-0000-00003D8D0000}"/>
    <cellStyle name="Normal 3 6 2 2 2 4 4" xfId="36157" xr:uid="{00000000-0005-0000-0000-00003E8D0000}"/>
    <cellStyle name="Normal 3 6 2 2 3" xfId="36158" xr:uid="{00000000-0005-0000-0000-00003F8D0000}"/>
    <cellStyle name="Normal 3 6 2 2 3 2" xfId="36159" xr:uid="{00000000-0005-0000-0000-0000408D0000}"/>
    <cellStyle name="Normal 3 6 2 2 3 2 2" xfId="36160" xr:uid="{00000000-0005-0000-0000-0000418D0000}"/>
    <cellStyle name="Normal 3 6 2 2 3 3" xfId="36161" xr:uid="{00000000-0005-0000-0000-0000428D0000}"/>
    <cellStyle name="Normal 3 6 2 2 3 3 2" xfId="36162" xr:uid="{00000000-0005-0000-0000-0000438D0000}"/>
    <cellStyle name="Normal 3 6 2 2 3 3 3" xfId="36163" xr:uid="{00000000-0005-0000-0000-0000448D0000}"/>
    <cellStyle name="Normal 3 6 2 2 3 3 4" xfId="36164" xr:uid="{00000000-0005-0000-0000-0000458D0000}"/>
    <cellStyle name="Normal 3 6 2 2 4" xfId="36165" xr:uid="{00000000-0005-0000-0000-0000468D0000}"/>
    <cellStyle name="Normal 3 6 2 2 4 2" xfId="36166" xr:uid="{00000000-0005-0000-0000-0000478D0000}"/>
    <cellStyle name="Normal 3 6 2 2 5" xfId="36167" xr:uid="{00000000-0005-0000-0000-0000488D0000}"/>
    <cellStyle name="Normal 3 6 2 2 5 2" xfId="36168" xr:uid="{00000000-0005-0000-0000-0000498D0000}"/>
    <cellStyle name="Normal 3 6 2 2 5 3" xfId="36169" xr:uid="{00000000-0005-0000-0000-00004A8D0000}"/>
    <cellStyle name="Normal 3 6 2 2 5 4" xfId="36170" xr:uid="{00000000-0005-0000-0000-00004B8D0000}"/>
    <cellStyle name="Normal 3 6 2 3" xfId="36171" xr:uid="{00000000-0005-0000-0000-00004C8D0000}"/>
    <cellStyle name="Normal 3 6 2 3 2" xfId="36172" xr:uid="{00000000-0005-0000-0000-00004D8D0000}"/>
    <cellStyle name="Normal 3 6 2 3 2 2" xfId="36173" xr:uid="{00000000-0005-0000-0000-00004E8D0000}"/>
    <cellStyle name="Normal 3 6 2 3 2 2 2" xfId="36174" xr:uid="{00000000-0005-0000-0000-00004F8D0000}"/>
    <cellStyle name="Normal 3 6 2 3 2 2 2 2" xfId="36175" xr:uid="{00000000-0005-0000-0000-0000508D0000}"/>
    <cellStyle name="Normal 3 6 2 3 2 2 3" xfId="36176" xr:uid="{00000000-0005-0000-0000-0000518D0000}"/>
    <cellStyle name="Normal 3 6 2 3 2 2 3 2" xfId="36177" xr:uid="{00000000-0005-0000-0000-0000528D0000}"/>
    <cellStyle name="Normal 3 6 2 3 2 2 3 3" xfId="36178" xr:uid="{00000000-0005-0000-0000-0000538D0000}"/>
    <cellStyle name="Normal 3 6 2 3 2 2 3 4" xfId="36179" xr:uid="{00000000-0005-0000-0000-0000548D0000}"/>
    <cellStyle name="Normal 3 6 2 3 2 3" xfId="36180" xr:uid="{00000000-0005-0000-0000-0000558D0000}"/>
    <cellStyle name="Normal 3 6 2 3 2 3 2" xfId="36181" xr:uid="{00000000-0005-0000-0000-0000568D0000}"/>
    <cellStyle name="Normal 3 6 2 3 2 4" xfId="36182" xr:uid="{00000000-0005-0000-0000-0000578D0000}"/>
    <cellStyle name="Normal 3 6 2 3 2 4 2" xfId="36183" xr:uid="{00000000-0005-0000-0000-0000588D0000}"/>
    <cellStyle name="Normal 3 6 2 3 2 4 3" xfId="36184" xr:uid="{00000000-0005-0000-0000-0000598D0000}"/>
    <cellStyle name="Normal 3 6 2 3 2 4 4" xfId="36185" xr:uid="{00000000-0005-0000-0000-00005A8D0000}"/>
    <cellStyle name="Normal 3 6 2 3 3" xfId="36186" xr:uid="{00000000-0005-0000-0000-00005B8D0000}"/>
    <cellStyle name="Normal 3 6 2 3 3 2" xfId="36187" xr:uid="{00000000-0005-0000-0000-00005C8D0000}"/>
    <cellStyle name="Normal 3 6 2 3 3 2 2" xfId="36188" xr:uid="{00000000-0005-0000-0000-00005D8D0000}"/>
    <cellStyle name="Normal 3 6 2 3 3 3" xfId="36189" xr:uid="{00000000-0005-0000-0000-00005E8D0000}"/>
    <cellStyle name="Normal 3 6 2 3 3 3 2" xfId="36190" xr:uid="{00000000-0005-0000-0000-00005F8D0000}"/>
    <cellStyle name="Normal 3 6 2 3 3 3 3" xfId="36191" xr:uid="{00000000-0005-0000-0000-0000608D0000}"/>
    <cellStyle name="Normal 3 6 2 3 3 3 4" xfId="36192" xr:uid="{00000000-0005-0000-0000-0000618D0000}"/>
    <cellStyle name="Normal 3 6 2 3 4" xfId="36193" xr:uid="{00000000-0005-0000-0000-0000628D0000}"/>
    <cellStyle name="Normal 3 6 2 3 4 2" xfId="36194" xr:uid="{00000000-0005-0000-0000-0000638D0000}"/>
    <cellStyle name="Normal 3 6 2 3 5" xfId="36195" xr:uid="{00000000-0005-0000-0000-0000648D0000}"/>
    <cellStyle name="Normal 3 6 2 3 5 2" xfId="36196" xr:uid="{00000000-0005-0000-0000-0000658D0000}"/>
    <cellStyle name="Normal 3 6 2 3 5 3" xfId="36197" xr:uid="{00000000-0005-0000-0000-0000668D0000}"/>
    <cellStyle name="Normal 3 6 2 3 5 4" xfId="36198" xr:uid="{00000000-0005-0000-0000-0000678D0000}"/>
    <cellStyle name="Normal 3 6 2 4" xfId="36199" xr:uid="{00000000-0005-0000-0000-0000688D0000}"/>
    <cellStyle name="Normal 3 6 2 4 2" xfId="36200" xr:uid="{00000000-0005-0000-0000-0000698D0000}"/>
    <cellStyle name="Normal 3 6 2 4 2 2" xfId="36201" xr:uid="{00000000-0005-0000-0000-00006A8D0000}"/>
    <cellStyle name="Normal 3 6 2 4 2 2 2" xfId="36202" xr:uid="{00000000-0005-0000-0000-00006B8D0000}"/>
    <cellStyle name="Normal 3 6 2 4 2 3" xfId="36203" xr:uid="{00000000-0005-0000-0000-00006C8D0000}"/>
    <cellStyle name="Normal 3 6 2 4 2 3 2" xfId="36204" xr:uid="{00000000-0005-0000-0000-00006D8D0000}"/>
    <cellStyle name="Normal 3 6 2 4 2 3 3" xfId="36205" xr:uid="{00000000-0005-0000-0000-00006E8D0000}"/>
    <cellStyle name="Normal 3 6 2 4 2 3 4" xfId="36206" xr:uid="{00000000-0005-0000-0000-00006F8D0000}"/>
    <cellStyle name="Normal 3 6 2 4 3" xfId="36207" xr:uid="{00000000-0005-0000-0000-0000708D0000}"/>
    <cellStyle name="Normal 3 6 2 4 3 2" xfId="36208" xr:uid="{00000000-0005-0000-0000-0000718D0000}"/>
    <cellStyle name="Normal 3 6 2 4 4" xfId="36209" xr:uid="{00000000-0005-0000-0000-0000728D0000}"/>
    <cellStyle name="Normal 3 6 2 4 4 2" xfId="36210" xr:uid="{00000000-0005-0000-0000-0000738D0000}"/>
    <cellStyle name="Normal 3 6 2 4 4 3" xfId="36211" xr:uid="{00000000-0005-0000-0000-0000748D0000}"/>
    <cellStyle name="Normal 3 6 2 4 4 4" xfId="36212" xr:uid="{00000000-0005-0000-0000-0000758D0000}"/>
    <cellStyle name="Normal 3 6 2 5" xfId="36213" xr:uid="{00000000-0005-0000-0000-0000768D0000}"/>
    <cellStyle name="Normal 3 6 2 5 2" xfId="36214" xr:uid="{00000000-0005-0000-0000-0000778D0000}"/>
    <cellStyle name="Normal 3 6 2 5 2 2" xfId="36215" xr:uid="{00000000-0005-0000-0000-0000788D0000}"/>
    <cellStyle name="Normal 3 6 2 5 3" xfId="36216" xr:uid="{00000000-0005-0000-0000-0000798D0000}"/>
    <cellStyle name="Normal 3 6 2 5 3 2" xfId="36217" xr:uid="{00000000-0005-0000-0000-00007A8D0000}"/>
    <cellStyle name="Normal 3 6 2 5 3 3" xfId="36218" xr:uid="{00000000-0005-0000-0000-00007B8D0000}"/>
    <cellStyle name="Normal 3 6 2 5 3 4" xfId="36219" xr:uid="{00000000-0005-0000-0000-00007C8D0000}"/>
    <cellStyle name="Normal 3 6 2 6" xfId="36220" xr:uid="{00000000-0005-0000-0000-00007D8D0000}"/>
    <cellStyle name="Normal 3 6 2 6 2" xfId="36221" xr:uid="{00000000-0005-0000-0000-00007E8D0000}"/>
    <cellStyle name="Normal 3 6 2 7" xfId="36222" xr:uid="{00000000-0005-0000-0000-00007F8D0000}"/>
    <cellStyle name="Normal 3 6 2 7 2" xfId="36223" xr:uid="{00000000-0005-0000-0000-0000808D0000}"/>
    <cellStyle name="Normal 3 6 2 7 3" xfId="36224" xr:uid="{00000000-0005-0000-0000-0000818D0000}"/>
    <cellStyle name="Normal 3 6 2 7 4" xfId="36225" xr:uid="{00000000-0005-0000-0000-0000828D0000}"/>
    <cellStyle name="Normal 3 6 2 8" xfId="36226" xr:uid="{00000000-0005-0000-0000-0000838D0000}"/>
    <cellStyle name="Normal 3 6 2 8 2" xfId="36227" xr:uid="{00000000-0005-0000-0000-0000848D0000}"/>
    <cellStyle name="Normal 3 6 2 8 3" xfId="36228" xr:uid="{00000000-0005-0000-0000-0000858D0000}"/>
    <cellStyle name="Normal 3 6 3" xfId="36229" xr:uid="{00000000-0005-0000-0000-0000868D0000}"/>
    <cellStyle name="Normal 3 6 3 2" xfId="36230" xr:uid="{00000000-0005-0000-0000-0000878D0000}"/>
    <cellStyle name="Normal 3 6 3 2 2" xfId="36231" xr:uid="{00000000-0005-0000-0000-0000888D0000}"/>
    <cellStyle name="Normal 3 6 3 2 2 2" xfId="36232" xr:uid="{00000000-0005-0000-0000-0000898D0000}"/>
    <cellStyle name="Normal 3 6 3 2 2 2 2" xfId="36233" xr:uid="{00000000-0005-0000-0000-00008A8D0000}"/>
    <cellStyle name="Normal 3 6 3 2 2 3" xfId="36234" xr:uid="{00000000-0005-0000-0000-00008B8D0000}"/>
    <cellStyle name="Normal 3 6 3 2 2 3 2" xfId="36235" xr:uid="{00000000-0005-0000-0000-00008C8D0000}"/>
    <cellStyle name="Normal 3 6 3 2 2 3 3" xfId="36236" xr:uid="{00000000-0005-0000-0000-00008D8D0000}"/>
    <cellStyle name="Normal 3 6 3 2 2 3 4" xfId="36237" xr:uid="{00000000-0005-0000-0000-00008E8D0000}"/>
    <cellStyle name="Normal 3 6 3 2 3" xfId="36238" xr:uid="{00000000-0005-0000-0000-00008F8D0000}"/>
    <cellStyle name="Normal 3 6 3 2 3 2" xfId="36239" xr:uid="{00000000-0005-0000-0000-0000908D0000}"/>
    <cellStyle name="Normal 3 6 3 2 4" xfId="36240" xr:uid="{00000000-0005-0000-0000-0000918D0000}"/>
    <cellStyle name="Normal 3 6 3 2 4 2" xfId="36241" xr:uid="{00000000-0005-0000-0000-0000928D0000}"/>
    <cellStyle name="Normal 3 6 3 2 4 3" xfId="36242" xr:uid="{00000000-0005-0000-0000-0000938D0000}"/>
    <cellStyle name="Normal 3 6 3 2 4 4" xfId="36243" xr:uid="{00000000-0005-0000-0000-0000948D0000}"/>
    <cellStyle name="Normal 3 6 3 3" xfId="36244" xr:uid="{00000000-0005-0000-0000-0000958D0000}"/>
    <cellStyle name="Normal 3 6 3 3 2" xfId="36245" xr:uid="{00000000-0005-0000-0000-0000968D0000}"/>
    <cellStyle name="Normal 3 6 3 3 2 2" xfId="36246" xr:uid="{00000000-0005-0000-0000-0000978D0000}"/>
    <cellStyle name="Normal 3 6 3 3 3" xfId="36247" xr:uid="{00000000-0005-0000-0000-0000988D0000}"/>
    <cellStyle name="Normal 3 6 3 3 3 2" xfId="36248" xr:uid="{00000000-0005-0000-0000-0000998D0000}"/>
    <cellStyle name="Normal 3 6 3 3 3 3" xfId="36249" xr:uid="{00000000-0005-0000-0000-00009A8D0000}"/>
    <cellStyle name="Normal 3 6 3 3 3 4" xfId="36250" xr:uid="{00000000-0005-0000-0000-00009B8D0000}"/>
    <cellStyle name="Normal 3 6 3 4" xfId="36251" xr:uid="{00000000-0005-0000-0000-00009C8D0000}"/>
    <cellStyle name="Normal 3 6 3 4 2" xfId="36252" xr:uid="{00000000-0005-0000-0000-00009D8D0000}"/>
    <cellStyle name="Normal 3 6 3 5" xfId="36253" xr:uid="{00000000-0005-0000-0000-00009E8D0000}"/>
    <cellStyle name="Normal 3 6 3 5 2" xfId="36254" xr:uid="{00000000-0005-0000-0000-00009F8D0000}"/>
    <cellStyle name="Normal 3 6 3 6" xfId="36255" xr:uid="{00000000-0005-0000-0000-0000A08D0000}"/>
    <cellStyle name="Normal 3 6 4" xfId="36256" xr:uid="{00000000-0005-0000-0000-0000A18D0000}"/>
    <cellStyle name="Normal 3 6 4 2" xfId="36257" xr:uid="{00000000-0005-0000-0000-0000A28D0000}"/>
    <cellStyle name="Normal 3 6 4 2 2" xfId="36258" xr:uid="{00000000-0005-0000-0000-0000A38D0000}"/>
    <cellStyle name="Normal 3 6 4 2 2 2" xfId="36259" xr:uid="{00000000-0005-0000-0000-0000A48D0000}"/>
    <cellStyle name="Normal 3 6 4 2 2 2 2" xfId="36260" xr:uid="{00000000-0005-0000-0000-0000A58D0000}"/>
    <cellStyle name="Normal 3 6 4 2 2 3" xfId="36261" xr:uid="{00000000-0005-0000-0000-0000A68D0000}"/>
    <cellStyle name="Normal 3 6 4 2 2 3 2" xfId="36262" xr:uid="{00000000-0005-0000-0000-0000A78D0000}"/>
    <cellStyle name="Normal 3 6 4 2 2 3 3" xfId="36263" xr:uid="{00000000-0005-0000-0000-0000A88D0000}"/>
    <cellStyle name="Normal 3 6 4 2 2 3 4" xfId="36264" xr:uid="{00000000-0005-0000-0000-0000A98D0000}"/>
    <cellStyle name="Normal 3 6 4 2 3" xfId="36265" xr:uid="{00000000-0005-0000-0000-0000AA8D0000}"/>
    <cellStyle name="Normal 3 6 4 2 3 2" xfId="36266" xr:uid="{00000000-0005-0000-0000-0000AB8D0000}"/>
    <cellStyle name="Normal 3 6 4 2 4" xfId="36267" xr:uid="{00000000-0005-0000-0000-0000AC8D0000}"/>
    <cellStyle name="Normal 3 6 4 2 4 2" xfId="36268" xr:uid="{00000000-0005-0000-0000-0000AD8D0000}"/>
    <cellStyle name="Normal 3 6 4 2 4 3" xfId="36269" xr:uid="{00000000-0005-0000-0000-0000AE8D0000}"/>
    <cellStyle name="Normal 3 6 4 2 4 4" xfId="36270" xr:uid="{00000000-0005-0000-0000-0000AF8D0000}"/>
    <cellStyle name="Normal 3 6 4 3" xfId="36271" xr:uid="{00000000-0005-0000-0000-0000B08D0000}"/>
    <cellStyle name="Normal 3 6 4 3 2" xfId="36272" xr:uid="{00000000-0005-0000-0000-0000B18D0000}"/>
    <cellStyle name="Normal 3 6 4 3 2 2" xfId="36273" xr:uid="{00000000-0005-0000-0000-0000B28D0000}"/>
    <cellStyle name="Normal 3 6 4 3 3" xfId="36274" xr:uid="{00000000-0005-0000-0000-0000B38D0000}"/>
    <cellStyle name="Normal 3 6 4 3 3 2" xfId="36275" xr:uid="{00000000-0005-0000-0000-0000B48D0000}"/>
    <cellStyle name="Normal 3 6 4 3 3 3" xfId="36276" xr:uid="{00000000-0005-0000-0000-0000B58D0000}"/>
    <cellStyle name="Normal 3 6 4 3 3 4" xfId="36277" xr:uid="{00000000-0005-0000-0000-0000B68D0000}"/>
    <cellStyle name="Normal 3 6 4 4" xfId="36278" xr:uid="{00000000-0005-0000-0000-0000B78D0000}"/>
    <cellStyle name="Normal 3 6 4 4 2" xfId="36279" xr:uid="{00000000-0005-0000-0000-0000B88D0000}"/>
    <cellStyle name="Normal 3 6 4 5" xfId="36280" xr:uid="{00000000-0005-0000-0000-0000B98D0000}"/>
    <cellStyle name="Normal 3 6 4 5 2" xfId="36281" xr:uid="{00000000-0005-0000-0000-0000BA8D0000}"/>
    <cellStyle name="Normal 3 6 4 5 3" xfId="36282" xr:uid="{00000000-0005-0000-0000-0000BB8D0000}"/>
    <cellStyle name="Normal 3 6 4 5 4" xfId="36283" xr:uid="{00000000-0005-0000-0000-0000BC8D0000}"/>
    <cellStyle name="Normal 3 6 5" xfId="36284" xr:uid="{00000000-0005-0000-0000-0000BD8D0000}"/>
    <cellStyle name="Normal 3 6 5 2" xfId="36285" xr:uid="{00000000-0005-0000-0000-0000BE8D0000}"/>
    <cellStyle name="Normal 3 6 5 2 2" xfId="36286" xr:uid="{00000000-0005-0000-0000-0000BF8D0000}"/>
    <cellStyle name="Normal 3 6 5 2 2 2" xfId="36287" xr:uid="{00000000-0005-0000-0000-0000C08D0000}"/>
    <cellStyle name="Normal 3 6 5 2 3" xfId="36288" xr:uid="{00000000-0005-0000-0000-0000C18D0000}"/>
    <cellStyle name="Normal 3 6 5 2 3 2" xfId="36289" xr:uid="{00000000-0005-0000-0000-0000C28D0000}"/>
    <cellStyle name="Normal 3 6 5 2 3 3" xfId="36290" xr:uid="{00000000-0005-0000-0000-0000C38D0000}"/>
    <cellStyle name="Normal 3 6 5 2 3 4" xfId="36291" xr:uid="{00000000-0005-0000-0000-0000C48D0000}"/>
    <cellStyle name="Normal 3 6 5 3" xfId="36292" xr:uid="{00000000-0005-0000-0000-0000C58D0000}"/>
    <cellStyle name="Normal 3 6 5 3 2" xfId="36293" xr:uid="{00000000-0005-0000-0000-0000C68D0000}"/>
    <cellStyle name="Normal 3 6 5 4" xfId="36294" xr:uid="{00000000-0005-0000-0000-0000C78D0000}"/>
    <cellStyle name="Normal 3 6 5 4 2" xfId="36295" xr:uid="{00000000-0005-0000-0000-0000C88D0000}"/>
    <cellStyle name="Normal 3 6 5 4 3" xfId="36296" xr:uid="{00000000-0005-0000-0000-0000C98D0000}"/>
    <cellStyle name="Normal 3 6 5 4 4" xfId="36297" xr:uid="{00000000-0005-0000-0000-0000CA8D0000}"/>
    <cellStyle name="Normal 3 6 6" xfId="36298" xr:uid="{00000000-0005-0000-0000-0000CB8D0000}"/>
    <cellStyle name="Normal 3 6 6 2" xfId="36299" xr:uid="{00000000-0005-0000-0000-0000CC8D0000}"/>
    <cellStyle name="Normal 3 6 6 2 2" xfId="36300" xr:uid="{00000000-0005-0000-0000-0000CD8D0000}"/>
    <cellStyle name="Normal 3 6 6 3" xfId="36301" xr:uid="{00000000-0005-0000-0000-0000CE8D0000}"/>
    <cellStyle name="Normal 3 6 6 3 2" xfId="36302" xr:uid="{00000000-0005-0000-0000-0000CF8D0000}"/>
    <cellStyle name="Normal 3 6 6 3 3" xfId="36303" xr:uid="{00000000-0005-0000-0000-0000D08D0000}"/>
    <cellStyle name="Normal 3 6 6 3 4" xfId="36304" xr:uid="{00000000-0005-0000-0000-0000D18D0000}"/>
    <cellStyle name="Normal 3 6 7" xfId="36305" xr:uid="{00000000-0005-0000-0000-0000D28D0000}"/>
    <cellStyle name="Normal 3 6 7 2" xfId="36306" xr:uid="{00000000-0005-0000-0000-0000D38D0000}"/>
    <cellStyle name="Normal 3 6 8" xfId="36307" xr:uid="{00000000-0005-0000-0000-0000D48D0000}"/>
    <cellStyle name="Normal 3 6 8 2" xfId="36308" xr:uid="{00000000-0005-0000-0000-0000D58D0000}"/>
    <cellStyle name="Normal 3 6 8 3" xfId="36309" xr:uid="{00000000-0005-0000-0000-0000D68D0000}"/>
    <cellStyle name="Normal 3 6 8 4" xfId="36310" xr:uid="{00000000-0005-0000-0000-0000D78D0000}"/>
    <cellStyle name="Normal 3 6 9" xfId="36311" xr:uid="{00000000-0005-0000-0000-0000D88D0000}"/>
    <cellStyle name="Normal 3 6 9 2" xfId="36312" xr:uid="{00000000-0005-0000-0000-0000D98D0000}"/>
    <cellStyle name="Normal 3 6 9 3" xfId="36313" xr:uid="{00000000-0005-0000-0000-0000DA8D0000}"/>
    <cellStyle name="Normal 3 7" xfId="36314" xr:uid="{00000000-0005-0000-0000-0000DB8D0000}"/>
    <cellStyle name="Normal 3 7 2" xfId="36315" xr:uid="{00000000-0005-0000-0000-0000DC8D0000}"/>
    <cellStyle name="Normal 3 7 2 2" xfId="36316" xr:uid="{00000000-0005-0000-0000-0000DD8D0000}"/>
    <cellStyle name="Normal 3 7 2 2 2" xfId="36317" xr:uid="{00000000-0005-0000-0000-0000DE8D0000}"/>
    <cellStyle name="Normal 3 7 2 2 2 2" xfId="36318" xr:uid="{00000000-0005-0000-0000-0000DF8D0000}"/>
    <cellStyle name="Normal 3 7 2 2 2 2 2" xfId="36319" xr:uid="{00000000-0005-0000-0000-0000E08D0000}"/>
    <cellStyle name="Normal 3 7 2 2 2 2 2 2" xfId="36320" xr:uid="{00000000-0005-0000-0000-0000E18D0000}"/>
    <cellStyle name="Normal 3 7 2 2 2 2 3" xfId="36321" xr:uid="{00000000-0005-0000-0000-0000E28D0000}"/>
    <cellStyle name="Normal 3 7 2 2 2 2 3 2" xfId="36322" xr:uid="{00000000-0005-0000-0000-0000E38D0000}"/>
    <cellStyle name="Normal 3 7 2 2 2 2 3 3" xfId="36323" xr:uid="{00000000-0005-0000-0000-0000E48D0000}"/>
    <cellStyle name="Normal 3 7 2 2 2 2 3 4" xfId="36324" xr:uid="{00000000-0005-0000-0000-0000E58D0000}"/>
    <cellStyle name="Normal 3 7 2 2 2 3" xfId="36325" xr:uid="{00000000-0005-0000-0000-0000E68D0000}"/>
    <cellStyle name="Normal 3 7 2 2 2 3 2" xfId="36326" xr:uid="{00000000-0005-0000-0000-0000E78D0000}"/>
    <cellStyle name="Normal 3 7 2 2 2 4" xfId="36327" xr:uid="{00000000-0005-0000-0000-0000E88D0000}"/>
    <cellStyle name="Normal 3 7 2 2 2 4 2" xfId="36328" xr:uid="{00000000-0005-0000-0000-0000E98D0000}"/>
    <cellStyle name="Normal 3 7 2 2 2 4 3" xfId="36329" xr:uid="{00000000-0005-0000-0000-0000EA8D0000}"/>
    <cellStyle name="Normal 3 7 2 2 2 4 4" xfId="36330" xr:uid="{00000000-0005-0000-0000-0000EB8D0000}"/>
    <cellStyle name="Normal 3 7 2 2 3" xfId="36331" xr:uid="{00000000-0005-0000-0000-0000EC8D0000}"/>
    <cellStyle name="Normal 3 7 2 2 3 2" xfId="36332" xr:uid="{00000000-0005-0000-0000-0000ED8D0000}"/>
    <cellStyle name="Normal 3 7 2 2 3 2 2" xfId="36333" xr:uid="{00000000-0005-0000-0000-0000EE8D0000}"/>
    <cellStyle name="Normal 3 7 2 2 3 3" xfId="36334" xr:uid="{00000000-0005-0000-0000-0000EF8D0000}"/>
    <cellStyle name="Normal 3 7 2 2 3 3 2" xfId="36335" xr:uid="{00000000-0005-0000-0000-0000F08D0000}"/>
    <cellStyle name="Normal 3 7 2 2 3 3 3" xfId="36336" xr:uid="{00000000-0005-0000-0000-0000F18D0000}"/>
    <cellStyle name="Normal 3 7 2 2 3 3 4" xfId="36337" xr:uid="{00000000-0005-0000-0000-0000F28D0000}"/>
    <cellStyle name="Normal 3 7 2 2 4" xfId="36338" xr:uid="{00000000-0005-0000-0000-0000F38D0000}"/>
    <cellStyle name="Normal 3 7 2 2 4 2" xfId="36339" xr:uid="{00000000-0005-0000-0000-0000F48D0000}"/>
    <cellStyle name="Normal 3 7 2 2 5" xfId="36340" xr:uid="{00000000-0005-0000-0000-0000F58D0000}"/>
    <cellStyle name="Normal 3 7 2 2 5 2" xfId="36341" xr:uid="{00000000-0005-0000-0000-0000F68D0000}"/>
    <cellStyle name="Normal 3 7 2 2 5 3" xfId="36342" xr:uid="{00000000-0005-0000-0000-0000F78D0000}"/>
    <cellStyle name="Normal 3 7 2 2 5 4" xfId="36343" xr:uid="{00000000-0005-0000-0000-0000F88D0000}"/>
    <cellStyle name="Normal 3 7 2 3" xfId="36344" xr:uid="{00000000-0005-0000-0000-0000F98D0000}"/>
    <cellStyle name="Normal 3 7 2 3 2" xfId="36345" xr:uid="{00000000-0005-0000-0000-0000FA8D0000}"/>
    <cellStyle name="Normal 3 7 2 3 2 2" xfId="36346" xr:uid="{00000000-0005-0000-0000-0000FB8D0000}"/>
    <cellStyle name="Normal 3 7 2 3 2 2 2" xfId="36347" xr:uid="{00000000-0005-0000-0000-0000FC8D0000}"/>
    <cellStyle name="Normal 3 7 2 3 2 2 2 2" xfId="36348" xr:uid="{00000000-0005-0000-0000-0000FD8D0000}"/>
    <cellStyle name="Normal 3 7 2 3 2 2 3" xfId="36349" xr:uid="{00000000-0005-0000-0000-0000FE8D0000}"/>
    <cellStyle name="Normal 3 7 2 3 2 2 3 2" xfId="36350" xr:uid="{00000000-0005-0000-0000-0000FF8D0000}"/>
    <cellStyle name="Normal 3 7 2 3 2 2 3 3" xfId="36351" xr:uid="{00000000-0005-0000-0000-0000008E0000}"/>
    <cellStyle name="Normal 3 7 2 3 2 2 3 4" xfId="36352" xr:uid="{00000000-0005-0000-0000-0000018E0000}"/>
    <cellStyle name="Normal 3 7 2 3 2 3" xfId="36353" xr:uid="{00000000-0005-0000-0000-0000028E0000}"/>
    <cellStyle name="Normal 3 7 2 3 2 3 2" xfId="36354" xr:uid="{00000000-0005-0000-0000-0000038E0000}"/>
    <cellStyle name="Normal 3 7 2 3 2 4" xfId="36355" xr:uid="{00000000-0005-0000-0000-0000048E0000}"/>
    <cellStyle name="Normal 3 7 2 3 2 4 2" xfId="36356" xr:uid="{00000000-0005-0000-0000-0000058E0000}"/>
    <cellStyle name="Normal 3 7 2 3 2 4 3" xfId="36357" xr:uid="{00000000-0005-0000-0000-0000068E0000}"/>
    <cellStyle name="Normal 3 7 2 3 2 4 4" xfId="36358" xr:uid="{00000000-0005-0000-0000-0000078E0000}"/>
    <cellStyle name="Normal 3 7 2 3 3" xfId="36359" xr:uid="{00000000-0005-0000-0000-0000088E0000}"/>
    <cellStyle name="Normal 3 7 2 3 3 2" xfId="36360" xr:uid="{00000000-0005-0000-0000-0000098E0000}"/>
    <cellStyle name="Normal 3 7 2 3 3 2 2" xfId="36361" xr:uid="{00000000-0005-0000-0000-00000A8E0000}"/>
    <cellStyle name="Normal 3 7 2 3 3 3" xfId="36362" xr:uid="{00000000-0005-0000-0000-00000B8E0000}"/>
    <cellStyle name="Normal 3 7 2 3 3 3 2" xfId="36363" xr:uid="{00000000-0005-0000-0000-00000C8E0000}"/>
    <cellStyle name="Normal 3 7 2 3 3 3 3" xfId="36364" xr:uid="{00000000-0005-0000-0000-00000D8E0000}"/>
    <cellStyle name="Normal 3 7 2 3 3 3 4" xfId="36365" xr:uid="{00000000-0005-0000-0000-00000E8E0000}"/>
    <cellStyle name="Normal 3 7 2 3 4" xfId="36366" xr:uid="{00000000-0005-0000-0000-00000F8E0000}"/>
    <cellStyle name="Normal 3 7 2 3 4 2" xfId="36367" xr:uid="{00000000-0005-0000-0000-0000108E0000}"/>
    <cellStyle name="Normal 3 7 2 3 5" xfId="36368" xr:uid="{00000000-0005-0000-0000-0000118E0000}"/>
    <cellStyle name="Normal 3 7 2 3 5 2" xfId="36369" xr:uid="{00000000-0005-0000-0000-0000128E0000}"/>
    <cellStyle name="Normal 3 7 2 3 5 3" xfId="36370" xr:uid="{00000000-0005-0000-0000-0000138E0000}"/>
    <cellStyle name="Normal 3 7 2 3 5 4" xfId="36371" xr:uid="{00000000-0005-0000-0000-0000148E0000}"/>
    <cellStyle name="Normal 3 7 2 4" xfId="36372" xr:uid="{00000000-0005-0000-0000-0000158E0000}"/>
    <cellStyle name="Normal 3 7 2 4 2" xfId="36373" xr:uid="{00000000-0005-0000-0000-0000168E0000}"/>
    <cellStyle name="Normal 3 7 2 4 2 2" xfId="36374" xr:uid="{00000000-0005-0000-0000-0000178E0000}"/>
    <cellStyle name="Normal 3 7 2 4 2 2 2" xfId="36375" xr:uid="{00000000-0005-0000-0000-0000188E0000}"/>
    <cellStyle name="Normal 3 7 2 4 2 3" xfId="36376" xr:uid="{00000000-0005-0000-0000-0000198E0000}"/>
    <cellStyle name="Normal 3 7 2 4 2 3 2" xfId="36377" xr:uid="{00000000-0005-0000-0000-00001A8E0000}"/>
    <cellStyle name="Normal 3 7 2 4 2 3 3" xfId="36378" xr:uid="{00000000-0005-0000-0000-00001B8E0000}"/>
    <cellStyle name="Normal 3 7 2 4 2 3 4" xfId="36379" xr:uid="{00000000-0005-0000-0000-00001C8E0000}"/>
    <cellStyle name="Normal 3 7 2 4 3" xfId="36380" xr:uid="{00000000-0005-0000-0000-00001D8E0000}"/>
    <cellStyle name="Normal 3 7 2 4 3 2" xfId="36381" xr:uid="{00000000-0005-0000-0000-00001E8E0000}"/>
    <cellStyle name="Normal 3 7 2 4 4" xfId="36382" xr:uid="{00000000-0005-0000-0000-00001F8E0000}"/>
    <cellStyle name="Normal 3 7 2 4 4 2" xfId="36383" xr:uid="{00000000-0005-0000-0000-0000208E0000}"/>
    <cellStyle name="Normal 3 7 2 4 4 3" xfId="36384" xr:uid="{00000000-0005-0000-0000-0000218E0000}"/>
    <cellStyle name="Normal 3 7 2 4 4 4" xfId="36385" xr:uid="{00000000-0005-0000-0000-0000228E0000}"/>
    <cellStyle name="Normal 3 7 2 5" xfId="36386" xr:uid="{00000000-0005-0000-0000-0000238E0000}"/>
    <cellStyle name="Normal 3 7 2 5 2" xfId="36387" xr:uid="{00000000-0005-0000-0000-0000248E0000}"/>
    <cellStyle name="Normal 3 7 2 5 2 2" xfId="36388" xr:uid="{00000000-0005-0000-0000-0000258E0000}"/>
    <cellStyle name="Normal 3 7 2 5 3" xfId="36389" xr:uid="{00000000-0005-0000-0000-0000268E0000}"/>
    <cellStyle name="Normal 3 7 2 5 3 2" xfId="36390" xr:uid="{00000000-0005-0000-0000-0000278E0000}"/>
    <cellStyle name="Normal 3 7 2 5 3 3" xfId="36391" xr:uid="{00000000-0005-0000-0000-0000288E0000}"/>
    <cellStyle name="Normal 3 7 2 5 3 4" xfId="36392" xr:uid="{00000000-0005-0000-0000-0000298E0000}"/>
    <cellStyle name="Normal 3 7 2 6" xfId="36393" xr:uid="{00000000-0005-0000-0000-00002A8E0000}"/>
    <cellStyle name="Normal 3 7 2 6 2" xfId="36394" xr:uid="{00000000-0005-0000-0000-00002B8E0000}"/>
    <cellStyle name="Normal 3 7 2 7" xfId="36395" xr:uid="{00000000-0005-0000-0000-00002C8E0000}"/>
    <cellStyle name="Normal 3 7 2 7 2" xfId="36396" xr:uid="{00000000-0005-0000-0000-00002D8E0000}"/>
    <cellStyle name="Normal 3 7 2 7 3" xfId="36397" xr:uid="{00000000-0005-0000-0000-00002E8E0000}"/>
    <cellStyle name="Normal 3 7 2 7 4" xfId="36398" xr:uid="{00000000-0005-0000-0000-00002F8E0000}"/>
    <cellStyle name="Normal 3 7 3" xfId="36399" xr:uid="{00000000-0005-0000-0000-0000308E0000}"/>
    <cellStyle name="Normal 3 7 3 2" xfId="36400" xr:uid="{00000000-0005-0000-0000-0000318E0000}"/>
    <cellStyle name="Normal 3 7 3 2 2" xfId="36401" xr:uid="{00000000-0005-0000-0000-0000328E0000}"/>
    <cellStyle name="Normal 3 7 3 2 2 2" xfId="36402" xr:uid="{00000000-0005-0000-0000-0000338E0000}"/>
    <cellStyle name="Normal 3 7 3 2 2 2 2" xfId="36403" xr:uid="{00000000-0005-0000-0000-0000348E0000}"/>
    <cellStyle name="Normal 3 7 3 2 2 3" xfId="36404" xr:uid="{00000000-0005-0000-0000-0000358E0000}"/>
    <cellStyle name="Normal 3 7 3 2 2 3 2" xfId="36405" xr:uid="{00000000-0005-0000-0000-0000368E0000}"/>
    <cellStyle name="Normal 3 7 3 2 2 3 3" xfId="36406" xr:uid="{00000000-0005-0000-0000-0000378E0000}"/>
    <cellStyle name="Normal 3 7 3 2 2 3 4" xfId="36407" xr:uid="{00000000-0005-0000-0000-0000388E0000}"/>
    <cellStyle name="Normal 3 7 3 2 3" xfId="36408" xr:uid="{00000000-0005-0000-0000-0000398E0000}"/>
    <cellStyle name="Normal 3 7 3 2 3 2" xfId="36409" xr:uid="{00000000-0005-0000-0000-00003A8E0000}"/>
    <cellStyle name="Normal 3 7 3 2 4" xfId="36410" xr:uid="{00000000-0005-0000-0000-00003B8E0000}"/>
    <cellStyle name="Normal 3 7 3 2 4 2" xfId="36411" xr:uid="{00000000-0005-0000-0000-00003C8E0000}"/>
    <cellStyle name="Normal 3 7 3 2 4 3" xfId="36412" xr:uid="{00000000-0005-0000-0000-00003D8E0000}"/>
    <cellStyle name="Normal 3 7 3 2 4 4" xfId="36413" xr:uid="{00000000-0005-0000-0000-00003E8E0000}"/>
    <cellStyle name="Normal 3 7 3 3" xfId="36414" xr:uid="{00000000-0005-0000-0000-00003F8E0000}"/>
    <cellStyle name="Normal 3 7 3 3 2" xfId="36415" xr:uid="{00000000-0005-0000-0000-0000408E0000}"/>
    <cellStyle name="Normal 3 7 3 3 2 2" xfId="36416" xr:uid="{00000000-0005-0000-0000-0000418E0000}"/>
    <cellStyle name="Normal 3 7 3 3 3" xfId="36417" xr:uid="{00000000-0005-0000-0000-0000428E0000}"/>
    <cellStyle name="Normal 3 7 3 3 3 2" xfId="36418" xr:uid="{00000000-0005-0000-0000-0000438E0000}"/>
    <cellStyle name="Normal 3 7 3 3 3 3" xfId="36419" xr:uid="{00000000-0005-0000-0000-0000448E0000}"/>
    <cellStyle name="Normal 3 7 3 3 3 4" xfId="36420" xr:uid="{00000000-0005-0000-0000-0000458E0000}"/>
    <cellStyle name="Normal 3 7 3 4" xfId="36421" xr:uid="{00000000-0005-0000-0000-0000468E0000}"/>
    <cellStyle name="Normal 3 7 3 4 2" xfId="36422" xr:uid="{00000000-0005-0000-0000-0000478E0000}"/>
    <cellStyle name="Normal 3 7 3 5" xfId="36423" xr:uid="{00000000-0005-0000-0000-0000488E0000}"/>
    <cellStyle name="Normal 3 7 3 5 2" xfId="36424" xr:uid="{00000000-0005-0000-0000-0000498E0000}"/>
    <cellStyle name="Normal 3 7 3 5 3" xfId="36425" xr:uid="{00000000-0005-0000-0000-00004A8E0000}"/>
    <cellStyle name="Normal 3 7 3 5 4" xfId="36426" xr:uid="{00000000-0005-0000-0000-00004B8E0000}"/>
    <cellStyle name="Normal 3 7 4" xfId="36427" xr:uid="{00000000-0005-0000-0000-00004C8E0000}"/>
    <cellStyle name="Normal 3 7 4 2" xfId="36428" xr:uid="{00000000-0005-0000-0000-00004D8E0000}"/>
    <cellStyle name="Normal 3 7 4 2 2" xfId="36429" xr:uid="{00000000-0005-0000-0000-00004E8E0000}"/>
    <cellStyle name="Normal 3 7 4 2 2 2" xfId="36430" xr:uid="{00000000-0005-0000-0000-00004F8E0000}"/>
    <cellStyle name="Normal 3 7 4 2 2 2 2" xfId="36431" xr:uid="{00000000-0005-0000-0000-0000508E0000}"/>
    <cellStyle name="Normal 3 7 4 2 2 3" xfId="36432" xr:uid="{00000000-0005-0000-0000-0000518E0000}"/>
    <cellStyle name="Normal 3 7 4 2 2 3 2" xfId="36433" xr:uid="{00000000-0005-0000-0000-0000528E0000}"/>
    <cellStyle name="Normal 3 7 4 2 2 3 3" xfId="36434" xr:uid="{00000000-0005-0000-0000-0000538E0000}"/>
    <cellStyle name="Normal 3 7 4 2 2 3 4" xfId="36435" xr:uid="{00000000-0005-0000-0000-0000548E0000}"/>
    <cellStyle name="Normal 3 7 4 2 3" xfId="36436" xr:uid="{00000000-0005-0000-0000-0000558E0000}"/>
    <cellStyle name="Normal 3 7 4 2 3 2" xfId="36437" xr:uid="{00000000-0005-0000-0000-0000568E0000}"/>
    <cellStyle name="Normal 3 7 4 2 4" xfId="36438" xr:uid="{00000000-0005-0000-0000-0000578E0000}"/>
    <cellStyle name="Normal 3 7 4 2 4 2" xfId="36439" xr:uid="{00000000-0005-0000-0000-0000588E0000}"/>
    <cellStyle name="Normal 3 7 4 2 4 3" xfId="36440" xr:uid="{00000000-0005-0000-0000-0000598E0000}"/>
    <cellStyle name="Normal 3 7 4 2 4 4" xfId="36441" xr:uid="{00000000-0005-0000-0000-00005A8E0000}"/>
    <cellStyle name="Normal 3 7 4 3" xfId="36442" xr:uid="{00000000-0005-0000-0000-00005B8E0000}"/>
    <cellStyle name="Normal 3 7 4 3 2" xfId="36443" xr:uid="{00000000-0005-0000-0000-00005C8E0000}"/>
    <cellStyle name="Normal 3 7 4 3 2 2" xfId="36444" xr:uid="{00000000-0005-0000-0000-00005D8E0000}"/>
    <cellStyle name="Normal 3 7 4 3 3" xfId="36445" xr:uid="{00000000-0005-0000-0000-00005E8E0000}"/>
    <cellStyle name="Normal 3 7 4 3 3 2" xfId="36446" xr:uid="{00000000-0005-0000-0000-00005F8E0000}"/>
    <cellStyle name="Normal 3 7 4 3 3 3" xfId="36447" xr:uid="{00000000-0005-0000-0000-0000608E0000}"/>
    <cellStyle name="Normal 3 7 4 3 3 4" xfId="36448" xr:uid="{00000000-0005-0000-0000-0000618E0000}"/>
    <cellStyle name="Normal 3 7 4 4" xfId="36449" xr:uid="{00000000-0005-0000-0000-0000628E0000}"/>
    <cellStyle name="Normal 3 7 4 4 2" xfId="36450" xr:uid="{00000000-0005-0000-0000-0000638E0000}"/>
    <cellStyle name="Normal 3 7 4 5" xfId="36451" xr:uid="{00000000-0005-0000-0000-0000648E0000}"/>
    <cellStyle name="Normal 3 7 4 5 2" xfId="36452" xr:uid="{00000000-0005-0000-0000-0000658E0000}"/>
    <cellStyle name="Normal 3 7 4 5 3" xfId="36453" xr:uid="{00000000-0005-0000-0000-0000668E0000}"/>
    <cellStyle name="Normal 3 7 4 5 4" xfId="36454" xr:uid="{00000000-0005-0000-0000-0000678E0000}"/>
    <cellStyle name="Normal 3 7 5" xfId="36455" xr:uid="{00000000-0005-0000-0000-0000688E0000}"/>
    <cellStyle name="Normal 3 7 5 2" xfId="36456" xr:uid="{00000000-0005-0000-0000-0000698E0000}"/>
    <cellStyle name="Normal 3 7 5 2 2" xfId="36457" xr:uid="{00000000-0005-0000-0000-00006A8E0000}"/>
    <cellStyle name="Normal 3 7 5 2 2 2" xfId="36458" xr:uid="{00000000-0005-0000-0000-00006B8E0000}"/>
    <cellStyle name="Normal 3 7 5 2 3" xfId="36459" xr:uid="{00000000-0005-0000-0000-00006C8E0000}"/>
    <cellStyle name="Normal 3 7 5 2 3 2" xfId="36460" xr:uid="{00000000-0005-0000-0000-00006D8E0000}"/>
    <cellStyle name="Normal 3 7 5 2 3 3" xfId="36461" xr:uid="{00000000-0005-0000-0000-00006E8E0000}"/>
    <cellStyle name="Normal 3 7 5 2 3 4" xfId="36462" xr:uid="{00000000-0005-0000-0000-00006F8E0000}"/>
    <cellStyle name="Normal 3 7 5 3" xfId="36463" xr:uid="{00000000-0005-0000-0000-0000708E0000}"/>
    <cellStyle name="Normal 3 7 5 3 2" xfId="36464" xr:uid="{00000000-0005-0000-0000-0000718E0000}"/>
    <cellStyle name="Normal 3 7 5 4" xfId="36465" xr:uid="{00000000-0005-0000-0000-0000728E0000}"/>
    <cellStyle name="Normal 3 7 5 4 2" xfId="36466" xr:uid="{00000000-0005-0000-0000-0000738E0000}"/>
    <cellStyle name="Normal 3 7 5 4 3" xfId="36467" xr:uid="{00000000-0005-0000-0000-0000748E0000}"/>
    <cellStyle name="Normal 3 7 5 4 4" xfId="36468" xr:uid="{00000000-0005-0000-0000-0000758E0000}"/>
    <cellStyle name="Normal 3 7 6" xfId="36469" xr:uid="{00000000-0005-0000-0000-0000768E0000}"/>
    <cellStyle name="Normal 3 7 6 2" xfId="36470" xr:uid="{00000000-0005-0000-0000-0000778E0000}"/>
    <cellStyle name="Normal 3 7 6 2 2" xfId="36471" xr:uid="{00000000-0005-0000-0000-0000788E0000}"/>
    <cellStyle name="Normal 3 7 6 3" xfId="36472" xr:uid="{00000000-0005-0000-0000-0000798E0000}"/>
    <cellStyle name="Normal 3 7 6 3 2" xfId="36473" xr:uid="{00000000-0005-0000-0000-00007A8E0000}"/>
    <cellStyle name="Normal 3 7 6 3 3" xfId="36474" xr:uid="{00000000-0005-0000-0000-00007B8E0000}"/>
    <cellStyle name="Normal 3 7 6 3 4" xfId="36475" xr:uid="{00000000-0005-0000-0000-00007C8E0000}"/>
    <cellStyle name="Normal 3 7 7" xfId="36476" xr:uid="{00000000-0005-0000-0000-00007D8E0000}"/>
    <cellStyle name="Normal 3 7 7 2" xfId="36477" xr:uid="{00000000-0005-0000-0000-00007E8E0000}"/>
    <cellStyle name="Normal 3 7 8" xfId="36478" xr:uid="{00000000-0005-0000-0000-00007F8E0000}"/>
    <cellStyle name="Normal 3 7 8 2" xfId="36479" xr:uid="{00000000-0005-0000-0000-0000808E0000}"/>
    <cellStyle name="Normal 3 7 9" xfId="36480" xr:uid="{00000000-0005-0000-0000-0000818E0000}"/>
    <cellStyle name="Normal 3 8" xfId="36481" xr:uid="{00000000-0005-0000-0000-0000828E0000}"/>
    <cellStyle name="Normal 3 8 2" xfId="36482" xr:uid="{00000000-0005-0000-0000-0000838E0000}"/>
    <cellStyle name="Normal 3 8 2 2" xfId="36483" xr:uid="{00000000-0005-0000-0000-0000848E0000}"/>
    <cellStyle name="Normal 3 8 2 2 2" xfId="36484" xr:uid="{00000000-0005-0000-0000-0000858E0000}"/>
    <cellStyle name="Normal 3 8 2 2 2 2" xfId="36485" xr:uid="{00000000-0005-0000-0000-0000868E0000}"/>
    <cellStyle name="Normal 3 8 2 2 2 2 2" xfId="36486" xr:uid="{00000000-0005-0000-0000-0000878E0000}"/>
    <cellStyle name="Normal 3 8 2 2 2 3" xfId="36487" xr:uid="{00000000-0005-0000-0000-0000888E0000}"/>
    <cellStyle name="Normal 3 8 2 2 2 3 2" xfId="36488" xr:uid="{00000000-0005-0000-0000-0000898E0000}"/>
    <cellStyle name="Normal 3 8 2 2 2 3 3" xfId="36489" xr:uid="{00000000-0005-0000-0000-00008A8E0000}"/>
    <cellStyle name="Normal 3 8 2 2 2 3 4" xfId="36490" xr:uid="{00000000-0005-0000-0000-00008B8E0000}"/>
    <cellStyle name="Normal 3 8 2 2 3" xfId="36491" xr:uid="{00000000-0005-0000-0000-00008C8E0000}"/>
    <cellStyle name="Normal 3 8 2 2 3 2" xfId="36492" xr:uid="{00000000-0005-0000-0000-00008D8E0000}"/>
    <cellStyle name="Normal 3 8 2 2 4" xfId="36493" xr:uid="{00000000-0005-0000-0000-00008E8E0000}"/>
    <cellStyle name="Normal 3 8 2 2 4 2" xfId="36494" xr:uid="{00000000-0005-0000-0000-00008F8E0000}"/>
    <cellStyle name="Normal 3 8 2 2 4 3" xfId="36495" xr:uid="{00000000-0005-0000-0000-0000908E0000}"/>
    <cellStyle name="Normal 3 8 2 2 4 4" xfId="36496" xr:uid="{00000000-0005-0000-0000-0000918E0000}"/>
    <cellStyle name="Normal 3 8 2 3" xfId="36497" xr:uid="{00000000-0005-0000-0000-0000928E0000}"/>
    <cellStyle name="Normal 3 8 2 3 2" xfId="36498" xr:uid="{00000000-0005-0000-0000-0000938E0000}"/>
    <cellStyle name="Normal 3 8 2 3 2 2" xfId="36499" xr:uid="{00000000-0005-0000-0000-0000948E0000}"/>
    <cellStyle name="Normal 3 8 2 3 3" xfId="36500" xr:uid="{00000000-0005-0000-0000-0000958E0000}"/>
    <cellStyle name="Normal 3 8 2 3 3 2" xfId="36501" xr:uid="{00000000-0005-0000-0000-0000968E0000}"/>
    <cellStyle name="Normal 3 8 2 3 3 3" xfId="36502" xr:uid="{00000000-0005-0000-0000-0000978E0000}"/>
    <cellStyle name="Normal 3 8 2 3 3 4" xfId="36503" xr:uid="{00000000-0005-0000-0000-0000988E0000}"/>
    <cellStyle name="Normal 3 8 2 4" xfId="36504" xr:uid="{00000000-0005-0000-0000-0000998E0000}"/>
    <cellStyle name="Normal 3 8 2 4 2" xfId="36505" xr:uid="{00000000-0005-0000-0000-00009A8E0000}"/>
    <cellStyle name="Normal 3 8 2 5" xfId="36506" xr:uid="{00000000-0005-0000-0000-00009B8E0000}"/>
    <cellStyle name="Normal 3 8 2 5 2" xfId="36507" xr:uid="{00000000-0005-0000-0000-00009C8E0000}"/>
    <cellStyle name="Normal 3 8 2 5 3" xfId="36508" xr:uid="{00000000-0005-0000-0000-00009D8E0000}"/>
    <cellStyle name="Normal 3 8 2 5 4" xfId="36509" xr:uid="{00000000-0005-0000-0000-00009E8E0000}"/>
    <cellStyle name="Normal 3 8 3" xfId="36510" xr:uid="{00000000-0005-0000-0000-00009F8E0000}"/>
    <cellStyle name="Normal 3 8 3 2" xfId="36511" xr:uid="{00000000-0005-0000-0000-0000A08E0000}"/>
    <cellStyle name="Normal 3 8 3 2 2" xfId="36512" xr:uid="{00000000-0005-0000-0000-0000A18E0000}"/>
    <cellStyle name="Normal 3 8 3 2 2 2" xfId="36513" xr:uid="{00000000-0005-0000-0000-0000A28E0000}"/>
    <cellStyle name="Normal 3 8 3 2 2 2 2" xfId="36514" xr:uid="{00000000-0005-0000-0000-0000A38E0000}"/>
    <cellStyle name="Normal 3 8 3 2 2 3" xfId="36515" xr:uid="{00000000-0005-0000-0000-0000A48E0000}"/>
    <cellStyle name="Normal 3 8 3 2 2 3 2" xfId="36516" xr:uid="{00000000-0005-0000-0000-0000A58E0000}"/>
    <cellStyle name="Normal 3 8 3 2 2 3 3" xfId="36517" xr:uid="{00000000-0005-0000-0000-0000A68E0000}"/>
    <cellStyle name="Normal 3 8 3 2 2 3 4" xfId="36518" xr:uid="{00000000-0005-0000-0000-0000A78E0000}"/>
    <cellStyle name="Normal 3 8 3 2 3" xfId="36519" xr:uid="{00000000-0005-0000-0000-0000A88E0000}"/>
    <cellStyle name="Normal 3 8 3 2 3 2" xfId="36520" xr:uid="{00000000-0005-0000-0000-0000A98E0000}"/>
    <cellStyle name="Normal 3 8 3 2 4" xfId="36521" xr:uid="{00000000-0005-0000-0000-0000AA8E0000}"/>
    <cellStyle name="Normal 3 8 3 2 4 2" xfId="36522" xr:uid="{00000000-0005-0000-0000-0000AB8E0000}"/>
    <cellStyle name="Normal 3 8 3 2 4 3" xfId="36523" xr:uid="{00000000-0005-0000-0000-0000AC8E0000}"/>
    <cellStyle name="Normal 3 8 3 2 4 4" xfId="36524" xr:uid="{00000000-0005-0000-0000-0000AD8E0000}"/>
    <cellStyle name="Normal 3 8 3 3" xfId="36525" xr:uid="{00000000-0005-0000-0000-0000AE8E0000}"/>
    <cellStyle name="Normal 3 8 3 3 2" xfId="36526" xr:uid="{00000000-0005-0000-0000-0000AF8E0000}"/>
    <cellStyle name="Normal 3 8 3 3 2 2" xfId="36527" xr:uid="{00000000-0005-0000-0000-0000B08E0000}"/>
    <cellStyle name="Normal 3 8 3 3 3" xfId="36528" xr:uid="{00000000-0005-0000-0000-0000B18E0000}"/>
    <cellStyle name="Normal 3 8 3 3 3 2" xfId="36529" xr:uid="{00000000-0005-0000-0000-0000B28E0000}"/>
    <cellStyle name="Normal 3 8 3 3 3 3" xfId="36530" xr:uid="{00000000-0005-0000-0000-0000B38E0000}"/>
    <cellStyle name="Normal 3 8 3 3 3 4" xfId="36531" xr:uid="{00000000-0005-0000-0000-0000B48E0000}"/>
    <cellStyle name="Normal 3 8 3 4" xfId="36532" xr:uid="{00000000-0005-0000-0000-0000B58E0000}"/>
    <cellStyle name="Normal 3 8 3 4 2" xfId="36533" xr:uid="{00000000-0005-0000-0000-0000B68E0000}"/>
    <cellStyle name="Normal 3 8 3 5" xfId="36534" xr:uid="{00000000-0005-0000-0000-0000B78E0000}"/>
    <cellStyle name="Normal 3 8 3 5 2" xfId="36535" xr:uid="{00000000-0005-0000-0000-0000B88E0000}"/>
    <cellStyle name="Normal 3 8 3 5 3" xfId="36536" xr:uid="{00000000-0005-0000-0000-0000B98E0000}"/>
    <cellStyle name="Normal 3 8 3 5 4" xfId="36537" xr:uid="{00000000-0005-0000-0000-0000BA8E0000}"/>
    <cellStyle name="Normal 3 8 4" xfId="36538" xr:uid="{00000000-0005-0000-0000-0000BB8E0000}"/>
    <cellStyle name="Normal 3 8 4 2" xfId="36539" xr:uid="{00000000-0005-0000-0000-0000BC8E0000}"/>
    <cellStyle name="Normal 3 8 4 2 2" xfId="36540" xr:uid="{00000000-0005-0000-0000-0000BD8E0000}"/>
    <cellStyle name="Normal 3 8 4 2 2 2" xfId="36541" xr:uid="{00000000-0005-0000-0000-0000BE8E0000}"/>
    <cellStyle name="Normal 3 8 4 2 3" xfId="36542" xr:uid="{00000000-0005-0000-0000-0000BF8E0000}"/>
    <cellStyle name="Normal 3 8 4 2 3 2" xfId="36543" xr:uid="{00000000-0005-0000-0000-0000C08E0000}"/>
    <cellStyle name="Normal 3 8 4 2 3 3" xfId="36544" xr:uid="{00000000-0005-0000-0000-0000C18E0000}"/>
    <cellStyle name="Normal 3 8 4 2 3 4" xfId="36545" xr:uid="{00000000-0005-0000-0000-0000C28E0000}"/>
    <cellStyle name="Normal 3 8 4 3" xfId="36546" xr:uid="{00000000-0005-0000-0000-0000C38E0000}"/>
    <cellStyle name="Normal 3 8 4 3 2" xfId="36547" xr:uid="{00000000-0005-0000-0000-0000C48E0000}"/>
    <cellStyle name="Normal 3 8 4 4" xfId="36548" xr:uid="{00000000-0005-0000-0000-0000C58E0000}"/>
    <cellStyle name="Normal 3 8 4 4 2" xfId="36549" xr:uid="{00000000-0005-0000-0000-0000C68E0000}"/>
    <cellStyle name="Normal 3 8 4 4 3" xfId="36550" xr:uid="{00000000-0005-0000-0000-0000C78E0000}"/>
    <cellStyle name="Normal 3 8 4 4 4" xfId="36551" xr:uid="{00000000-0005-0000-0000-0000C88E0000}"/>
    <cellStyle name="Normal 3 8 5" xfId="36552" xr:uid="{00000000-0005-0000-0000-0000C98E0000}"/>
    <cellStyle name="Normal 3 8 5 2" xfId="36553" xr:uid="{00000000-0005-0000-0000-0000CA8E0000}"/>
    <cellStyle name="Normal 3 8 5 2 2" xfId="36554" xr:uid="{00000000-0005-0000-0000-0000CB8E0000}"/>
    <cellStyle name="Normal 3 8 5 3" xfId="36555" xr:uid="{00000000-0005-0000-0000-0000CC8E0000}"/>
    <cellStyle name="Normal 3 8 5 3 2" xfId="36556" xr:uid="{00000000-0005-0000-0000-0000CD8E0000}"/>
    <cellStyle name="Normal 3 8 5 3 3" xfId="36557" xr:uid="{00000000-0005-0000-0000-0000CE8E0000}"/>
    <cellStyle name="Normal 3 8 5 3 4" xfId="36558" xr:uid="{00000000-0005-0000-0000-0000CF8E0000}"/>
    <cellStyle name="Normal 3 8 6" xfId="36559" xr:uid="{00000000-0005-0000-0000-0000D08E0000}"/>
    <cellStyle name="Normal 3 8 6 2" xfId="36560" xr:uid="{00000000-0005-0000-0000-0000D18E0000}"/>
    <cellStyle name="Normal 3 8 7" xfId="36561" xr:uid="{00000000-0005-0000-0000-0000D28E0000}"/>
    <cellStyle name="Normal 3 8 7 2" xfId="36562" xr:uid="{00000000-0005-0000-0000-0000D38E0000}"/>
    <cellStyle name="Normal 3 8 8" xfId="36563" xr:uid="{00000000-0005-0000-0000-0000D48E0000}"/>
    <cellStyle name="Normal 3 9" xfId="36564" xr:uid="{00000000-0005-0000-0000-0000D58E0000}"/>
    <cellStyle name="Normal 3 9 2" xfId="36565" xr:uid="{00000000-0005-0000-0000-0000D68E0000}"/>
    <cellStyle name="Normal 3 9 2 2" xfId="36566" xr:uid="{00000000-0005-0000-0000-0000D78E0000}"/>
    <cellStyle name="Normal 3 9 2 2 2" xfId="36567" xr:uid="{00000000-0005-0000-0000-0000D88E0000}"/>
    <cellStyle name="Normal 3 9 2 2 2 2" xfId="36568" xr:uid="{00000000-0005-0000-0000-0000D98E0000}"/>
    <cellStyle name="Normal 3 9 2 2 3" xfId="36569" xr:uid="{00000000-0005-0000-0000-0000DA8E0000}"/>
    <cellStyle name="Normal 3 9 2 2 3 2" xfId="36570" xr:uid="{00000000-0005-0000-0000-0000DB8E0000}"/>
    <cellStyle name="Normal 3 9 2 2 3 3" xfId="36571" xr:uid="{00000000-0005-0000-0000-0000DC8E0000}"/>
    <cellStyle name="Normal 3 9 2 2 3 4" xfId="36572" xr:uid="{00000000-0005-0000-0000-0000DD8E0000}"/>
    <cellStyle name="Normal 3 9 2 3" xfId="36573" xr:uid="{00000000-0005-0000-0000-0000DE8E0000}"/>
    <cellStyle name="Normal 3 9 2 3 2" xfId="36574" xr:uid="{00000000-0005-0000-0000-0000DF8E0000}"/>
    <cellStyle name="Normal 3 9 2 4" xfId="36575" xr:uid="{00000000-0005-0000-0000-0000E08E0000}"/>
    <cellStyle name="Normal 3 9 2 4 2" xfId="36576" xr:uid="{00000000-0005-0000-0000-0000E18E0000}"/>
    <cellStyle name="Normal 3 9 2 4 3" xfId="36577" xr:uid="{00000000-0005-0000-0000-0000E28E0000}"/>
    <cellStyle name="Normal 3 9 2 4 4" xfId="36578" xr:uid="{00000000-0005-0000-0000-0000E38E0000}"/>
    <cellStyle name="Normal 3 9 3" xfId="36579" xr:uid="{00000000-0005-0000-0000-0000E48E0000}"/>
    <cellStyle name="Normal 3 9 3 2" xfId="36580" xr:uid="{00000000-0005-0000-0000-0000E58E0000}"/>
    <cellStyle name="Normal 3 9 3 2 2" xfId="36581" xr:uid="{00000000-0005-0000-0000-0000E68E0000}"/>
    <cellStyle name="Normal 3 9 3 3" xfId="36582" xr:uid="{00000000-0005-0000-0000-0000E78E0000}"/>
    <cellStyle name="Normal 3 9 3 3 2" xfId="36583" xr:uid="{00000000-0005-0000-0000-0000E88E0000}"/>
    <cellStyle name="Normal 3 9 3 3 3" xfId="36584" xr:uid="{00000000-0005-0000-0000-0000E98E0000}"/>
    <cellStyle name="Normal 3 9 3 3 4" xfId="36585" xr:uid="{00000000-0005-0000-0000-0000EA8E0000}"/>
    <cellStyle name="Normal 3 9 4" xfId="36586" xr:uid="{00000000-0005-0000-0000-0000EB8E0000}"/>
    <cellStyle name="Normal 3 9 4 2" xfId="36587" xr:uid="{00000000-0005-0000-0000-0000EC8E0000}"/>
    <cellStyle name="Normal 3 9 5" xfId="36588" xr:uid="{00000000-0005-0000-0000-0000ED8E0000}"/>
    <cellStyle name="Normal 3 9 5 2" xfId="36589" xr:uid="{00000000-0005-0000-0000-0000EE8E0000}"/>
    <cellStyle name="Normal 3 9 6" xfId="36590" xr:uid="{00000000-0005-0000-0000-0000EF8E0000}"/>
    <cellStyle name="Normal 3_11. Debt" xfId="36591" xr:uid="{00000000-0005-0000-0000-0000F08E0000}"/>
    <cellStyle name="Normal 30" xfId="36592" xr:uid="{00000000-0005-0000-0000-0000F18E0000}"/>
    <cellStyle name="Normal 30 2" xfId="36593" xr:uid="{00000000-0005-0000-0000-0000F28E0000}"/>
    <cellStyle name="Normal 30 2 2" xfId="36594" xr:uid="{00000000-0005-0000-0000-0000F38E0000}"/>
    <cellStyle name="Normal 30 2 2 2" xfId="36595" xr:uid="{00000000-0005-0000-0000-0000F48E0000}"/>
    <cellStyle name="Normal 30 2 3" xfId="36596" xr:uid="{00000000-0005-0000-0000-0000F58E0000}"/>
    <cellStyle name="Normal 30 2 3 2" xfId="36597" xr:uid="{00000000-0005-0000-0000-0000F68E0000}"/>
    <cellStyle name="Normal 30 2 4" xfId="36598" xr:uid="{00000000-0005-0000-0000-0000F78E0000}"/>
    <cellStyle name="Normal 30 3" xfId="36599" xr:uid="{00000000-0005-0000-0000-0000F88E0000}"/>
    <cellStyle name="Normal 30 3 2" xfId="36600" xr:uid="{00000000-0005-0000-0000-0000F98E0000}"/>
    <cellStyle name="Normal 30 3 2 2" xfId="36601" xr:uid="{00000000-0005-0000-0000-0000FA8E0000}"/>
    <cellStyle name="Normal 30 3 2 2 2" xfId="36602" xr:uid="{00000000-0005-0000-0000-0000FB8E0000}"/>
    <cellStyle name="Normal 30 3 2 3" xfId="36603" xr:uid="{00000000-0005-0000-0000-0000FC8E0000}"/>
    <cellStyle name="Normal 30 3 2 3 2" xfId="36604" xr:uid="{00000000-0005-0000-0000-0000FD8E0000}"/>
    <cellStyle name="Normal 30 3 2 4" xfId="36605" xr:uid="{00000000-0005-0000-0000-0000FE8E0000}"/>
    <cellStyle name="Normal 30 3 2 5" xfId="36606" xr:uid="{00000000-0005-0000-0000-0000FF8E0000}"/>
    <cellStyle name="Normal 30 3 3" xfId="36607" xr:uid="{00000000-0005-0000-0000-0000008F0000}"/>
    <cellStyle name="Normal 30 3 3 2" xfId="36608" xr:uid="{00000000-0005-0000-0000-0000018F0000}"/>
    <cellStyle name="Normal 30 3 4" xfId="36609" xr:uid="{00000000-0005-0000-0000-0000028F0000}"/>
    <cellStyle name="Normal 30 3 4 2" xfId="36610" xr:uid="{00000000-0005-0000-0000-0000038F0000}"/>
    <cellStyle name="Normal 30 3 5" xfId="36611" xr:uid="{00000000-0005-0000-0000-0000048F0000}"/>
    <cellStyle name="Normal 30 3 6" xfId="36612" xr:uid="{00000000-0005-0000-0000-0000058F0000}"/>
    <cellStyle name="Normal 30 3 7" xfId="36613" xr:uid="{00000000-0005-0000-0000-0000068F0000}"/>
    <cellStyle name="Normal 30 4" xfId="36614" xr:uid="{00000000-0005-0000-0000-0000078F0000}"/>
    <cellStyle name="Normal 30 4 2" xfId="36615" xr:uid="{00000000-0005-0000-0000-0000088F0000}"/>
    <cellStyle name="Normal 30 4 3" xfId="36616" xr:uid="{00000000-0005-0000-0000-0000098F0000}"/>
    <cellStyle name="Normal 30 5" xfId="36617" xr:uid="{00000000-0005-0000-0000-00000A8F0000}"/>
    <cellStyle name="Normal 30 5 2" xfId="36618" xr:uid="{00000000-0005-0000-0000-00000B8F0000}"/>
    <cellStyle name="Normal 30 6" xfId="36619" xr:uid="{00000000-0005-0000-0000-00000C8F0000}"/>
    <cellStyle name="Normal 31" xfId="36620" xr:uid="{00000000-0005-0000-0000-00000D8F0000}"/>
    <cellStyle name="Normal 31 2" xfId="36621" xr:uid="{00000000-0005-0000-0000-00000E8F0000}"/>
    <cellStyle name="Normal 31 2 2" xfId="36622" xr:uid="{00000000-0005-0000-0000-00000F8F0000}"/>
    <cellStyle name="Normal 31 2 2 2" xfId="36623" xr:uid="{00000000-0005-0000-0000-0000108F0000}"/>
    <cellStyle name="Normal 31 2 3" xfId="36624" xr:uid="{00000000-0005-0000-0000-0000118F0000}"/>
    <cellStyle name="Normal 31 2 3 2" xfId="36625" xr:uid="{00000000-0005-0000-0000-0000128F0000}"/>
    <cellStyle name="Normal 31 2 4" xfId="36626" xr:uid="{00000000-0005-0000-0000-0000138F0000}"/>
    <cellStyle name="Normal 31 3" xfId="36627" xr:uid="{00000000-0005-0000-0000-0000148F0000}"/>
    <cellStyle name="Normal 31 3 2" xfId="36628" xr:uid="{00000000-0005-0000-0000-0000158F0000}"/>
    <cellStyle name="Normal 31 3 2 2" xfId="36629" xr:uid="{00000000-0005-0000-0000-0000168F0000}"/>
    <cellStyle name="Normal 31 3 2 2 2" xfId="36630" xr:uid="{00000000-0005-0000-0000-0000178F0000}"/>
    <cellStyle name="Normal 31 3 2 3" xfId="36631" xr:uid="{00000000-0005-0000-0000-0000188F0000}"/>
    <cellStyle name="Normal 31 3 2 3 2" xfId="36632" xr:uid="{00000000-0005-0000-0000-0000198F0000}"/>
    <cellStyle name="Normal 31 3 2 4" xfId="36633" xr:uid="{00000000-0005-0000-0000-00001A8F0000}"/>
    <cellStyle name="Normal 31 3 2 5" xfId="36634" xr:uid="{00000000-0005-0000-0000-00001B8F0000}"/>
    <cellStyle name="Normal 31 3 3" xfId="36635" xr:uid="{00000000-0005-0000-0000-00001C8F0000}"/>
    <cellStyle name="Normal 31 3 3 2" xfId="36636" xr:uid="{00000000-0005-0000-0000-00001D8F0000}"/>
    <cellStyle name="Normal 31 3 4" xfId="36637" xr:uid="{00000000-0005-0000-0000-00001E8F0000}"/>
    <cellStyle name="Normal 31 3 4 2" xfId="36638" xr:uid="{00000000-0005-0000-0000-00001F8F0000}"/>
    <cellStyle name="Normal 31 3 5" xfId="36639" xr:uid="{00000000-0005-0000-0000-0000208F0000}"/>
    <cellStyle name="Normal 31 3 6" xfId="36640" xr:uid="{00000000-0005-0000-0000-0000218F0000}"/>
    <cellStyle name="Normal 31 3 7" xfId="36641" xr:uid="{00000000-0005-0000-0000-0000228F0000}"/>
    <cellStyle name="Normal 31 4" xfId="36642" xr:uid="{00000000-0005-0000-0000-0000238F0000}"/>
    <cellStyle name="Normal 31 4 2" xfId="36643" xr:uid="{00000000-0005-0000-0000-0000248F0000}"/>
    <cellStyle name="Normal 31 4 3" xfId="36644" xr:uid="{00000000-0005-0000-0000-0000258F0000}"/>
    <cellStyle name="Normal 31 5" xfId="36645" xr:uid="{00000000-0005-0000-0000-0000268F0000}"/>
    <cellStyle name="Normal 31 5 2" xfId="36646" xr:uid="{00000000-0005-0000-0000-0000278F0000}"/>
    <cellStyle name="Normal 31 6" xfId="36647" xr:uid="{00000000-0005-0000-0000-0000288F0000}"/>
    <cellStyle name="Normal 32" xfId="36648" xr:uid="{00000000-0005-0000-0000-0000298F0000}"/>
    <cellStyle name="Normal 32 2" xfId="36649" xr:uid="{00000000-0005-0000-0000-00002A8F0000}"/>
    <cellStyle name="Normal 32 2 2" xfId="36650" xr:uid="{00000000-0005-0000-0000-00002B8F0000}"/>
    <cellStyle name="Normal 32 2 2 2" xfId="36651" xr:uid="{00000000-0005-0000-0000-00002C8F0000}"/>
    <cellStyle name="Normal 32 2 3" xfId="36652" xr:uid="{00000000-0005-0000-0000-00002D8F0000}"/>
    <cellStyle name="Normal 32 2 3 2" xfId="36653" xr:uid="{00000000-0005-0000-0000-00002E8F0000}"/>
    <cellStyle name="Normal 32 2 4" xfId="36654" xr:uid="{00000000-0005-0000-0000-00002F8F0000}"/>
    <cellStyle name="Normal 32 3" xfId="36655" xr:uid="{00000000-0005-0000-0000-0000308F0000}"/>
    <cellStyle name="Normal 32 3 2" xfId="36656" xr:uid="{00000000-0005-0000-0000-0000318F0000}"/>
    <cellStyle name="Normal 32 3 2 2" xfId="36657" xr:uid="{00000000-0005-0000-0000-0000328F0000}"/>
    <cellStyle name="Normal 32 3 2 2 2" xfId="36658" xr:uid="{00000000-0005-0000-0000-0000338F0000}"/>
    <cellStyle name="Normal 32 3 2 3" xfId="36659" xr:uid="{00000000-0005-0000-0000-0000348F0000}"/>
    <cellStyle name="Normal 32 3 2 3 2" xfId="36660" xr:uid="{00000000-0005-0000-0000-0000358F0000}"/>
    <cellStyle name="Normal 32 3 2 4" xfId="36661" xr:uid="{00000000-0005-0000-0000-0000368F0000}"/>
    <cellStyle name="Normal 32 3 2 5" xfId="36662" xr:uid="{00000000-0005-0000-0000-0000378F0000}"/>
    <cellStyle name="Normal 32 3 3" xfId="36663" xr:uid="{00000000-0005-0000-0000-0000388F0000}"/>
    <cellStyle name="Normal 32 3 3 2" xfId="36664" xr:uid="{00000000-0005-0000-0000-0000398F0000}"/>
    <cellStyle name="Normal 32 3 4" xfId="36665" xr:uid="{00000000-0005-0000-0000-00003A8F0000}"/>
    <cellStyle name="Normal 32 3 4 2" xfId="36666" xr:uid="{00000000-0005-0000-0000-00003B8F0000}"/>
    <cellStyle name="Normal 32 3 5" xfId="36667" xr:uid="{00000000-0005-0000-0000-00003C8F0000}"/>
    <cellStyle name="Normal 32 3 6" xfId="36668" xr:uid="{00000000-0005-0000-0000-00003D8F0000}"/>
    <cellStyle name="Normal 32 3 7" xfId="36669" xr:uid="{00000000-0005-0000-0000-00003E8F0000}"/>
    <cellStyle name="Normal 32 4" xfId="36670" xr:uid="{00000000-0005-0000-0000-00003F8F0000}"/>
    <cellStyle name="Normal 32 4 2" xfId="36671" xr:uid="{00000000-0005-0000-0000-0000408F0000}"/>
    <cellStyle name="Normal 32 4 3" xfId="36672" xr:uid="{00000000-0005-0000-0000-0000418F0000}"/>
    <cellStyle name="Normal 32 5" xfId="36673" xr:uid="{00000000-0005-0000-0000-0000428F0000}"/>
    <cellStyle name="Normal 32 5 2" xfId="36674" xr:uid="{00000000-0005-0000-0000-0000438F0000}"/>
    <cellStyle name="Normal 32 6" xfId="36675" xr:uid="{00000000-0005-0000-0000-0000448F0000}"/>
    <cellStyle name="Normal 33" xfId="36676" xr:uid="{00000000-0005-0000-0000-0000458F0000}"/>
    <cellStyle name="Normal 33 2" xfId="36677" xr:uid="{00000000-0005-0000-0000-0000468F0000}"/>
    <cellStyle name="Normal 33 2 2" xfId="36678" xr:uid="{00000000-0005-0000-0000-0000478F0000}"/>
    <cellStyle name="Normal 33 2 2 2" xfId="36679" xr:uid="{00000000-0005-0000-0000-0000488F0000}"/>
    <cellStyle name="Normal 33 2 3" xfId="36680" xr:uid="{00000000-0005-0000-0000-0000498F0000}"/>
    <cellStyle name="Normal 33 2 3 2" xfId="36681" xr:uid="{00000000-0005-0000-0000-00004A8F0000}"/>
    <cellStyle name="Normal 33 2 4" xfId="36682" xr:uid="{00000000-0005-0000-0000-00004B8F0000}"/>
    <cellStyle name="Normal 33 3" xfId="36683" xr:uid="{00000000-0005-0000-0000-00004C8F0000}"/>
    <cellStyle name="Normal 33 3 2" xfId="36684" xr:uid="{00000000-0005-0000-0000-00004D8F0000}"/>
    <cellStyle name="Normal 33 3 2 2" xfId="36685" xr:uid="{00000000-0005-0000-0000-00004E8F0000}"/>
    <cellStyle name="Normal 33 3 2 2 2" xfId="36686" xr:uid="{00000000-0005-0000-0000-00004F8F0000}"/>
    <cellStyle name="Normal 33 3 2 3" xfId="36687" xr:uid="{00000000-0005-0000-0000-0000508F0000}"/>
    <cellStyle name="Normal 33 3 2 3 2" xfId="36688" xr:uid="{00000000-0005-0000-0000-0000518F0000}"/>
    <cellStyle name="Normal 33 3 2 4" xfId="36689" xr:uid="{00000000-0005-0000-0000-0000528F0000}"/>
    <cellStyle name="Normal 33 3 2 5" xfId="36690" xr:uid="{00000000-0005-0000-0000-0000538F0000}"/>
    <cellStyle name="Normal 33 3 3" xfId="36691" xr:uid="{00000000-0005-0000-0000-0000548F0000}"/>
    <cellStyle name="Normal 33 3 3 2" xfId="36692" xr:uid="{00000000-0005-0000-0000-0000558F0000}"/>
    <cellStyle name="Normal 33 3 4" xfId="36693" xr:uid="{00000000-0005-0000-0000-0000568F0000}"/>
    <cellStyle name="Normal 33 3 4 2" xfId="36694" xr:uid="{00000000-0005-0000-0000-0000578F0000}"/>
    <cellStyle name="Normal 33 3 5" xfId="36695" xr:uid="{00000000-0005-0000-0000-0000588F0000}"/>
    <cellStyle name="Normal 33 3 6" xfId="36696" xr:uid="{00000000-0005-0000-0000-0000598F0000}"/>
    <cellStyle name="Normal 33 3 7" xfId="36697" xr:uid="{00000000-0005-0000-0000-00005A8F0000}"/>
    <cellStyle name="Normal 33 4" xfId="36698" xr:uid="{00000000-0005-0000-0000-00005B8F0000}"/>
    <cellStyle name="Normal 33 4 2" xfId="36699" xr:uid="{00000000-0005-0000-0000-00005C8F0000}"/>
    <cellStyle name="Normal 33 4 3" xfId="36700" xr:uid="{00000000-0005-0000-0000-00005D8F0000}"/>
    <cellStyle name="Normal 33 5" xfId="36701" xr:uid="{00000000-0005-0000-0000-00005E8F0000}"/>
    <cellStyle name="Normal 33 5 2" xfId="36702" xr:uid="{00000000-0005-0000-0000-00005F8F0000}"/>
    <cellStyle name="Normal 33 6" xfId="36703" xr:uid="{00000000-0005-0000-0000-0000608F0000}"/>
    <cellStyle name="Normal 33 6 2" xfId="36704" xr:uid="{00000000-0005-0000-0000-0000618F0000}"/>
    <cellStyle name="Normal 34" xfId="36705" xr:uid="{00000000-0005-0000-0000-0000628F0000}"/>
    <cellStyle name="Normal 34 2" xfId="36706" xr:uid="{00000000-0005-0000-0000-0000638F0000}"/>
    <cellStyle name="Normal 34 2 2" xfId="36707" xr:uid="{00000000-0005-0000-0000-0000648F0000}"/>
    <cellStyle name="Normal 34 2 2 2" xfId="36708" xr:uid="{00000000-0005-0000-0000-0000658F0000}"/>
    <cellStyle name="Normal 34 2 3" xfId="36709" xr:uid="{00000000-0005-0000-0000-0000668F0000}"/>
    <cellStyle name="Normal 34 2 3 2" xfId="36710" xr:uid="{00000000-0005-0000-0000-0000678F0000}"/>
    <cellStyle name="Normal 34 2 4" xfId="36711" xr:uid="{00000000-0005-0000-0000-0000688F0000}"/>
    <cellStyle name="Normal 34 3" xfId="36712" xr:uid="{00000000-0005-0000-0000-0000698F0000}"/>
    <cellStyle name="Normal 34 3 2" xfId="36713" xr:uid="{00000000-0005-0000-0000-00006A8F0000}"/>
    <cellStyle name="Normal 34 3 2 2" xfId="36714" xr:uid="{00000000-0005-0000-0000-00006B8F0000}"/>
    <cellStyle name="Normal 34 3 2 2 2" xfId="36715" xr:uid="{00000000-0005-0000-0000-00006C8F0000}"/>
    <cellStyle name="Normal 34 3 2 3" xfId="36716" xr:uid="{00000000-0005-0000-0000-00006D8F0000}"/>
    <cellStyle name="Normal 34 3 2 3 2" xfId="36717" xr:uid="{00000000-0005-0000-0000-00006E8F0000}"/>
    <cellStyle name="Normal 34 3 2 4" xfId="36718" xr:uid="{00000000-0005-0000-0000-00006F8F0000}"/>
    <cellStyle name="Normal 34 3 2 5" xfId="36719" xr:uid="{00000000-0005-0000-0000-0000708F0000}"/>
    <cellStyle name="Normal 34 3 3" xfId="36720" xr:uid="{00000000-0005-0000-0000-0000718F0000}"/>
    <cellStyle name="Normal 34 3 3 2" xfId="36721" xr:uid="{00000000-0005-0000-0000-0000728F0000}"/>
    <cellStyle name="Normal 34 3 4" xfId="36722" xr:uid="{00000000-0005-0000-0000-0000738F0000}"/>
    <cellStyle name="Normal 34 3 4 2" xfId="36723" xr:uid="{00000000-0005-0000-0000-0000748F0000}"/>
    <cellStyle name="Normal 34 3 5" xfId="36724" xr:uid="{00000000-0005-0000-0000-0000758F0000}"/>
    <cellStyle name="Normal 34 3 6" xfId="36725" xr:uid="{00000000-0005-0000-0000-0000768F0000}"/>
    <cellStyle name="Normal 34 3 7" xfId="36726" xr:uid="{00000000-0005-0000-0000-0000778F0000}"/>
    <cellStyle name="Normal 34 4" xfId="36727" xr:uid="{00000000-0005-0000-0000-0000788F0000}"/>
    <cellStyle name="Normal 34 4 2" xfId="36728" xr:uid="{00000000-0005-0000-0000-0000798F0000}"/>
    <cellStyle name="Normal 34 4 3" xfId="36729" xr:uid="{00000000-0005-0000-0000-00007A8F0000}"/>
    <cellStyle name="Normal 34 5" xfId="36730" xr:uid="{00000000-0005-0000-0000-00007B8F0000}"/>
    <cellStyle name="Normal 34 5 2" xfId="36731" xr:uid="{00000000-0005-0000-0000-00007C8F0000}"/>
    <cellStyle name="Normal 34 6" xfId="36732" xr:uid="{00000000-0005-0000-0000-00007D8F0000}"/>
    <cellStyle name="Normal 35" xfId="36733" xr:uid="{00000000-0005-0000-0000-00007E8F0000}"/>
    <cellStyle name="Normal 35 2" xfId="36734" xr:uid="{00000000-0005-0000-0000-00007F8F0000}"/>
    <cellStyle name="Normal 35 2 2" xfId="36735" xr:uid="{00000000-0005-0000-0000-0000808F0000}"/>
    <cellStyle name="Normal 35 2 2 2" xfId="36736" xr:uid="{00000000-0005-0000-0000-0000818F0000}"/>
    <cellStyle name="Normal 35 2 3" xfId="36737" xr:uid="{00000000-0005-0000-0000-0000828F0000}"/>
    <cellStyle name="Normal 35 2 3 2" xfId="36738" xr:uid="{00000000-0005-0000-0000-0000838F0000}"/>
    <cellStyle name="Normal 35 2 4" xfId="36739" xr:uid="{00000000-0005-0000-0000-0000848F0000}"/>
    <cellStyle name="Normal 35 3" xfId="36740" xr:uid="{00000000-0005-0000-0000-0000858F0000}"/>
    <cellStyle name="Normal 35 3 2" xfId="36741" xr:uid="{00000000-0005-0000-0000-0000868F0000}"/>
    <cellStyle name="Normal 35 3 2 2" xfId="36742" xr:uid="{00000000-0005-0000-0000-0000878F0000}"/>
    <cellStyle name="Normal 35 3 2 2 2" xfId="36743" xr:uid="{00000000-0005-0000-0000-0000888F0000}"/>
    <cellStyle name="Normal 35 3 2 3" xfId="36744" xr:uid="{00000000-0005-0000-0000-0000898F0000}"/>
    <cellStyle name="Normal 35 3 2 3 2" xfId="36745" xr:uid="{00000000-0005-0000-0000-00008A8F0000}"/>
    <cellStyle name="Normal 35 3 2 4" xfId="36746" xr:uid="{00000000-0005-0000-0000-00008B8F0000}"/>
    <cellStyle name="Normal 35 3 2 5" xfId="36747" xr:uid="{00000000-0005-0000-0000-00008C8F0000}"/>
    <cellStyle name="Normal 35 3 3" xfId="36748" xr:uid="{00000000-0005-0000-0000-00008D8F0000}"/>
    <cellStyle name="Normal 35 3 3 2" xfId="36749" xr:uid="{00000000-0005-0000-0000-00008E8F0000}"/>
    <cellStyle name="Normal 35 3 4" xfId="36750" xr:uid="{00000000-0005-0000-0000-00008F8F0000}"/>
    <cellStyle name="Normal 35 3 4 2" xfId="36751" xr:uid="{00000000-0005-0000-0000-0000908F0000}"/>
    <cellStyle name="Normal 35 3 5" xfId="36752" xr:uid="{00000000-0005-0000-0000-0000918F0000}"/>
    <cellStyle name="Normal 35 3 6" xfId="36753" xr:uid="{00000000-0005-0000-0000-0000928F0000}"/>
    <cellStyle name="Normal 35 3 7" xfId="36754" xr:uid="{00000000-0005-0000-0000-0000938F0000}"/>
    <cellStyle name="Normal 35 4" xfId="36755" xr:uid="{00000000-0005-0000-0000-0000948F0000}"/>
    <cellStyle name="Normal 35 4 2" xfId="36756" xr:uid="{00000000-0005-0000-0000-0000958F0000}"/>
    <cellStyle name="Normal 35 4 3" xfId="36757" xr:uid="{00000000-0005-0000-0000-0000968F0000}"/>
    <cellStyle name="Normal 35 5" xfId="36758" xr:uid="{00000000-0005-0000-0000-0000978F0000}"/>
    <cellStyle name="Normal 35 5 2" xfId="36759" xr:uid="{00000000-0005-0000-0000-0000988F0000}"/>
    <cellStyle name="Normal 35 6" xfId="36760" xr:uid="{00000000-0005-0000-0000-0000998F0000}"/>
    <cellStyle name="Normal 36" xfId="36761" xr:uid="{00000000-0005-0000-0000-00009A8F0000}"/>
    <cellStyle name="Normal 36 2" xfId="36762" xr:uid="{00000000-0005-0000-0000-00009B8F0000}"/>
    <cellStyle name="Normal 36 2 2" xfId="36763" xr:uid="{00000000-0005-0000-0000-00009C8F0000}"/>
    <cellStyle name="Normal 36 2 2 2" xfId="36764" xr:uid="{00000000-0005-0000-0000-00009D8F0000}"/>
    <cellStyle name="Normal 36 2 3" xfId="36765" xr:uid="{00000000-0005-0000-0000-00009E8F0000}"/>
    <cellStyle name="Normal 36 2 3 2" xfId="36766" xr:uid="{00000000-0005-0000-0000-00009F8F0000}"/>
    <cellStyle name="Normal 36 2 4" xfId="36767" xr:uid="{00000000-0005-0000-0000-0000A08F0000}"/>
    <cellStyle name="Normal 36 3" xfId="36768" xr:uid="{00000000-0005-0000-0000-0000A18F0000}"/>
    <cellStyle name="Normal 36 3 2" xfId="36769" xr:uid="{00000000-0005-0000-0000-0000A28F0000}"/>
    <cellStyle name="Normal 36 3 2 2" xfId="36770" xr:uid="{00000000-0005-0000-0000-0000A38F0000}"/>
    <cellStyle name="Normal 36 3 2 2 2" xfId="36771" xr:uid="{00000000-0005-0000-0000-0000A48F0000}"/>
    <cellStyle name="Normal 36 3 2 3" xfId="36772" xr:uid="{00000000-0005-0000-0000-0000A58F0000}"/>
    <cellStyle name="Normal 36 3 2 3 2" xfId="36773" xr:uid="{00000000-0005-0000-0000-0000A68F0000}"/>
    <cellStyle name="Normal 36 3 2 4" xfId="36774" xr:uid="{00000000-0005-0000-0000-0000A78F0000}"/>
    <cellStyle name="Normal 36 3 2 5" xfId="36775" xr:uid="{00000000-0005-0000-0000-0000A88F0000}"/>
    <cellStyle name="Normal 36 3 3" xfId="36776" xr:uid="{00000000-0005-0000-0000-0000A98F0000}"/>
    <cellStyle name="Normal 36 3 3 2" xfId="36777" xr:uid="{00000000-0005-0000-0000-0000AA8F0000}"/>
    <cellStyle name="Normal 36 3 4" xfId="36778" xr:uid="{00000000-0005-0000-0000-0000AB8F0000}"/>
    <cellStyle name="Normal 36 3 4 2" xfId="36779" xr:uid="{00000000-0005-0000-0000-0000AC8F0000}"/>
    <cellStyle name="Normal 36 3 5" xfId="36780" xr:uid="{00000000-0005-0000-0000-0000AD8F0000}"/>
    <cellStyle name="Normal 36 3 6" xfId="36781" xr:uid="{00000000-0005-0000-0000-0000AE8F0000}"/>
    <cellStyle name="Normal 36 3 7" xfId="36782" xr:uid="{00000000-0005-0000-0000-0000AF8F0000}"/>
    <cellStyle name="Normal 36 4" xfId="36783" xr:uid="{00000000-0005-0000-0000-0000B08F0000}"/>
    <cellStyle name="Normal 36 4 2" xfId="36784" xr:uid="{00000000-0005-0000-0000-0000B18F0000}"/>
    <cellStyle name="Normal 36 4 3" xfId="36785" xr:uid="{00000000-0005-0000-0000-0000B28F0000}"/>
    <cellStyle name="Normal 36 5" xfId="36786" xr:uid="{00000000-0005-0000-0000-0000B38F0000}"/>
    <cellStyle name="Normal 36 5 2" xfId="36787" xr:uid="{00000000-0005-0000-0000-0000B48F0000}"/>
    <cellStyle name="Normal 36 6" xfId="36788" xr:uid="{00000000-0005-0000-0000-0000B58F0000}"/>
    <cellStyle name="Normal 37" xfId="36789" xr:uid="{00000000-0005-0000-0000-0000B68F0000}"/>
    <cellStyle name="Normal 37 2" xfId="36790" xr:uid="{00000000-0005-0000-0000-0000B78F0000}"/>
    <cellStyle name="Normal 37 2 2" xfId="36791" xr:uid="{00000000-0005-0000-0000-0000B88F0000}"/>
    <cellStyle name="Normal 37 2 2 2" xfId="36792" xr:uid="{00000000-0005-0000-0000-0000B98F0000}"/>
    <cellStyle name="Normal 37 2 3" xfId="36793" xr:uid="{00000000-0005-0000-0000-0000BA8F0000}"/>
    <cellStyle name="Normal 37 2 3 2" xfId="36794" xr:uid="{00000000-0005-0000-0000-0000BB8F0000}"/>
    <cellStyle name="Normal 37 2 4" xfId="36795" xr:uid="{00000000-0005-0000-0000-0000BC8F0000}"/>
    <cellStyle name="Normal 37 3" xfId="36796" xr:uid="{00000000-0005-0000-0000-0000BD8F0000}"/>
    <cellStyle name="Normal 37 3 2" xfId="36797" xr:uid="{00000000-0005-0000-0000-0000BE8F0000}"/>
    <cellStyle name="Normal 37 3 2 2" xfId="36798" xr:uid="{00000000-0005-0000-0000-0000BF8F0000}"/>
    <cellStyle name="Normal 37 3 2 2 2" xfId="36799" xr:uid="{00000000-0005-0000-0000-0000C08F0000}"/>
    <cellStyle name="Normal 37 3 2 3" xfId="36800" xr:uid="{00000000-0005-0000-0000-0000C18F0000}"/>
    <cellStyle name="Normal 37 3 2 3 2" xfId="36801" xr:uid="{00000000-0005-0000-0000-0000C28F0000}"/>
    <cellStyle name="Normal 37 3 2 4" xfId="36802" xr:uid="{00000000-0005-0000-0000-0000C38F0000}"/>
    <cellStyle name="Normal 37 3 2 5" xfId="36803" xr:uid="{00000000-0005-0000-0000-0000C48F0000}"/>
    <cellStyle name="Normal 37 3 3" xfId="36804" xr:uid="{00000000-0005-0000-0000-0000C58F0000}"/>
    <cellStyle name="Normal 37 3 3 2" xfId="36805" xr:uid="{00000000-0005-0000-0000-0000C68F0000}"/>
    <cellStyle name="Normal 37 3 4" xfId="36806" xr:uid="{00000000-0005-0000-0000-0000C78F0000}"/>
    <cellStyle name="Normal 37 3 4 2" xfId="36807" xr:uid="{00000000-0005-0000-0000-0000C88F0000}"/>
    <cellStyle name="Normal 37 3 5" xfId="36808" xr:uid="{00000000-0005-0000-0000-0000C98F0000}"/>
    <cellStyle name="Normal 37 3 6" xfId="36809" xr:uid="{00000000-0005-0000-0000-0000CA8F0000}"/>
    <cellStyle name="Normal 37 3 7" xfId="36810" xr:uid="{00000000-0005-0000-0000-0000CB8F0000}"/>
    <cellStyle name="Normal 37 4" xfId="36811" xr:uid="{00000000-0005-0000-0000-0000CC8F0000}"/>
    <cellStyle name="Normal 37 4 2" xfId="36812" xr:uid="{00000000-0005-0000-0000-0000CD8F0000}"/>
    <cellStyle name="Normal 37 4 3" xfId="36813" xr:uid="{00000000-0005-0000-0000-0000CE8F0000}"/>
    <cellStyle name="Normal 37 5" xfId="36814" xr:uid="{00000000-0005-0000-0000-0000CF8F0000}"/>
    <cellStyle name="Normal 37 5 2" xfId="36815" xr:uid="{00000000-0005-0000-0000-0000D08F0000}"/>
    <cellStyle name="Normal 37 6" xfId="36816" xr:uid="{00000000-0005-0000-0000-0000D18F0000}"/>
    <cellStyle name="Normal 38" xfId="36817" xr:uid="{00000000-0005-0000-0000-0000D28F0000}"/>
    <cellStyle name="Normal 38 2" xfId="36818" xr:uid="{00000000-0005-0000-0000-0000D38F0000}"/>
    <cellStyle name="Normal 38 2 2" xfId="36819" xr:uid="{00000000-0005-0000-0000-0000D48F0000}"/>
    <cellStyle name="Normal 38 2 2 2" xfId="36820" xr:uid="{00000000-0005-0000-0000-0000D58F0000}"/>
    <cellStyle name="Normal 38 2 3" xfId="36821" xr:uid="{00000000-0005-0000-0000-0000D68F0000}"/>
    <cellStyle name="Normal 38 2 3 2" xfId="36822" xr:uid="{00000000-0005-0000-0000-0000D78F0000}"/>
    <cellStyle name="Normal 38 2 4" xfId="36823" xr:uid="{00000000-0005-0000-0000-0000D88F0000}"/>
    <cellStyle name="Normal 38 3" xfId="36824" xr:uid="{00000000-0005-0000-0000-0000D98F0000}"/>
    <cellStyle name="Normal 38 3 2" xfId="36825" xr:uid="{00000000-0005-0000-0000-0000DA8F0000}"/>
    <cellStyle name="Normal 38 3 2 2" xfId="36826" xr:uid="{00000000-0005-0000-0000-0000DB8F0000}"/>
    <cellStyle name="Normal 38 3 2 2 2" xfId="36827" xr:uid="{00000000-0005-0000-0000-0000DC8F0000}"/>
    <cellStyle name="Normal 38 3 2 3" xfId="36828" xr:uid="{00000000-0005-0000-0000-0000DD8F0000}"/>
    <cellStyle name="Normal 38 3 2 3 2" xfId="36829" xr:uid="{00000000-0005-0000-0000-0000DE8F0000}"/>
    <cellStyle name="Normal 38 3 2 4" xfId="36830" xr:uid="{00000000-0005-0000-0000-0000DF8F0000}"/>
    <cellStyle name="Normal 38 3 2 5" xfId="36831" xr:uid="{00000000-0005-0000-0000-0000E08F0000}"/>
    <cellStyle name="Normal 38 3 3" xfId="36832" xr:uid="{00000000-0005-0000-0000-0000E18F0000}"/>
    <cellStyle name="Normal 38 3 3 2" xfId="36833" xr:uid="{00000000-0005-0000-0000-0000E28F0000}"/>
    <cellStyle name="Normal 38 3 4" xfId="36834" xr:uid="{00000000-0005-0000-0000-0000E38F0000}"/>
    <cellStyle name="Normal 38 3 4 2" xfId="36835" xr:uid="{00000000-0005-0000-0000-0000E48F0000}"/>
    <cellStyle name="Normal 38 3 5" xfId="36836" xr:uid="{00000000-0005-0000-0000-0000E58F0000}"/>
    <cellStyle name="Normal 38 3 6" xfId="36837" xr:uid="{00000000-0005-0000-0000-0000E68F0000}"/>
    <cellStyle name="Normal 38 3 7" xfId="36838" xr:uid="{00000000-0005-0000-0000-0000E78F0000}"/>
    <cellStyle name="Normal 38 4" xfId="36839" xr:uid="{00000000-0005-0000-0000-0000E88F0000}"/>
    <cellStyle name="Normal 38 4 2" xfId="36840" xr:uid="{00000000-0005-0000-0000-0000E98F0000}"/>
    <cellStyle name="Normal 38 4 3" xfId="36841" xr:uid="{00000000-0005-0000-0000-0000EA8F0000}"/>
    <cellStyle name="Normal 38 5" xfId="36842" xr:uid="{00000000-0005-0000-0000-0000EB8F0000}"/>
    <cellStyle name="Normal 38 5 2" xfId="36843" xr:uid="{00000000-0005-0000-0000-0000EC8F0000}"/>
    <cellStyle name="Normal 38 6" xfId="36844" xr:uid="{00000000-0005-0000-0000-0000ED8F0000}"/>
    <cellStyle name="Normal 39" xfId="36845" xr:uid="{00000000-0005-0000-0000-0000EE8F0000}"/>
    <cellStyle name="Normal 39 2" xfId="36846" xr:uid="{00000000-0005-0000-0000-0000EF8F0000}"/>
    <cellStyle name="Normal 39 2 2" xfId="36847" xr:uid="{00000000-0005-0000-0000-0000F08F0000}"/>
    <cellStyle name="Normal 39 2 2 2" xfId="36848" xr:uid="{00000000-0005-0000-0000-0000F18F0000}"/>
    <cellStyle name="Normal 39 2 3" xfId="36849" xr:uid="{00000000-0005-0000-0000-0000F28F0000}"/>
    <cellStyle name="Normal 39 2 3 2" xfId="36850" xr:uid="{00000000-0005-0000-0000-0000F38F0000}"/>
    <cellStyle name="Normal 39 2 4" xfId="36851" xr:uid="{00000000-0005-0000-0000-0000F48F0000}"/>
    <cellStyle name="Normal 39 3" xfId="36852" xr:uid="{00000000-0005-0000-0000-0000F58F0000}"/>
    <cellStyle name="Normal 39 3 2" xfId="36853" xr:uid="{00000000-0005-0000-0000-0000F68F0000}"/>
    <cellStyle name="Normal 39 3 2 2" xfId="36854" xr:uid="{00000000-0005-0000-0000-0000F78F0000}"/>
    <cellStyle name="Normal 39 3 2 2 2" xfId="36855" xr:uid="{00000000-0005-0000-0000-0000F88F0000}"/>
    <cellStyle name="Normal 39 3 2 3" xfId="36856" xr:uid="{00000000-0005-0000-0000-0000F98F0000}"/>
    <cellStyle name="Normal 39 3 2 3 2" xfId="36857" xr:uid="{00000000-0005-0000-0000-0000FA8F0000}"/>
    <cellStyle name="Normal 39 3 2 4" xfId="36858" xr:uid="{00000000-0005-0000-0000-0000FB8F0000}"/>
    <cellStyle name="Normal 39 3 2 5" xfId="36859" xr:uid="{00000000-0005-0000-0000-0000FC8F0000}"/>
    <cellStyle name="Normal 39 3 3" xfId="36860" xr:uid="{00000000-0005-0000-0000-0000FD8F0000}"/>
    <cellStyle name="Normal 39 3 3 2" xfId="36861" xr:uid="{00000000-0005-0000-0000-0000FE8F0000}"/>
    <cellStyle name="Normal 39 3 4" xfId="36862" xr:uid="{00000000-0005-0000-0000-0000FF8F0000}"/>
    <cellStyle name="Normal 39 3 4 2" xfId="36863" xr:uid="{00000000-0005-0000-0000-000000900000}"/>
    <cellStyle name="Normal 39 3 5" xfId="36864" xr:uid="{00000000-0005-0000-0000-000001900000}"/>
    <cellStyle name="Normal 39 3 6" xfId="36865" xr:uid="{00000000-0005-0000-0000-000002900000}"/>
    <cellStyle name="Normal 39 3 7" xfId="36866" xr:uid="{00000000-0005-0000-0000-000003900000}"/>
    <cellStyle name="Normal 39 4" xfId="36867" xr:uid="{00000000-0005-0000-0000-000004900000}"/>
    <cellStyle name="Normal 39 4 2" xfId="36868" xr:uid="{00000000-0005-0000-0000-000005900000}"/>
    <cellStyle name="Normal 39 4 3" xfId="36869" xr:uid="{00000000-0005-0000-0000-000006900000}"/>
    <cellStyle name="Normal 39 5" xfId="36870" xr:uid="{00000000-0005-0000-0000-000007900000}"/>
    <cellStyle name="Normal 39 5 2" xfId="36871" xr:uid="{00000000-0005-0000-0000-000008900000}"/>
    <cellStyle name="Normal 39 6" xfId="36872" xr:uid="{00000000-0005-0000-0000-000009900000}"/>
    <cellStyle name="Normal 4" xfId="20" xr:uid="{00000000-0005-0000-0000-00000A900000}"/>
    <cellStyle name="Normal 4 10" xfId="36873" xr:uid="{00000000-0005-0000-0000-00000B900000}"/>
    <cellStyle name="Normal 4 10 2" xfId="36874" xr:uid="{00000000-0005-0000-0000-00000C900000}"/>
    <cellStyle name="Normal 4 10 2 2" xfId="36875" xr:uid="{00000000-0005-0000-0000-00000D900000}"/>
    <cellStyle name="Normal 4 10 3" xfId="36876" xr:uid="{00000000-0005-0000-0000-00000E900000}"/>
    <cellStyle name="Normal 4 10 3 2" xfId="36877" xr:uid="{00000000-0005-0000-0000-00000F900000}"/>
    <cellStyle name="Normal 4 10 4" xfId="36878" xr:uid="{00000000-0005-0000-0000-000010900000}"/>
    <cellStyle name="Normal 4 11" xfId="36879" xr:uid="{00000000-0005-0000-0000-000011900000}"/>
    <cellStyle name="Normal 4 11 2" xfId="36880" xr:uid="{00000000-0005-0000-0000-000012900000}"/>
    <cellStyle name="Normal 4 11 2 2" xfId="36881" xr:uid="{00000000-0005-0000-0000-000013900000}"/>
    <cellStyle name="Normal 4 11 3" xfId="36882" xr:uid="{00000000-0005-0000-0000-000014900000}"/>
    <cellStyle name="Normal 4 11 3 2" xfId="36883" xr:uid="{00000000-0005-0000-0000-000015900000}"/>
    <cellStyle name="Normal 4 11 4" xfId="36884" xr:uid="{00000000-0005-0000-0000-000016900000}"/>
    <cellStyle name="Normal 4 12" xfId="36885" xr:uid="{00000000-0005-0000-0000-000017900000}"/>
    <cellStyle name="Normal 4 12 2" xfId="36886" xr:uid="{00000000-0005-0000-0000-000018900000}"/>
    <cellStyle name="Normal 4 12 2 2" xfId="36887" xr:uid="{00000000-0005-0000-0000-000019900000}"/>
    <cellStyle name="Normal 4 12 2 2 2" xfId="36888" xr:uid="{00000000-0005-0000-0000-00001A900000}"/>
    <cellStyle name="Normal 4 12 2 3" xfId="36889" xr:uid="{00000000-0005-0000-0000-00001B900000}"/>
    <cellStyle name="Normal 4 12 2 3 2" xfId="36890" xr:uid="{00000000-0005-0000-0000-00001C900000}"/>
    <cellStyle name="Normal 4 12 2 4" xfId="36891" xr:uid="{00000000-0005-0000-0000-00001D900000}"/>
    <cellStyle name="Normal 4 12 3" xfId="36892" xr:uid="{00000000-0005-0000-0000-00001E900000}"/>
    <cellStyle name="Normal 4 12 3 2" xfId="36893" xr:uid="{00000000-0005-0000-0000-00001F900000}"/>
    <cellStyle name="Normal 4 12 3 2 2" xfId="36894" xr:uid="{00000000-0005-0000-0000-000020900000}"/>
    <cellStyle name="Normal 4 12 3 3" xfId="36895" xr:uid="{00000000-0005-0000-0000-000021900000}"/>
    <cellStyle name="Normal 4 12 3 3 2" xfId="36896" xr:uid="{00000000-0005-0000-0000-000022900000}"/>
    <cellStyle name="Normal 4 12 3 4" xfId="36897" xr:uid="{00000000-0005-0000-0000-000023900000}"/>
    <cellStyle name="Normal 4 12 4" xfId="36898" xr:uid="{00000000-0005-0000-0000-000024900000}"/>
    <cellStyle name="Normal 4 12 4 2" xfId="36899" xr:uid="{00000000-0005-0000-0000-000025900000}"/>
    <cellStyle name="Normal 4 12 5" xfId="36900" xr:uid="{00000000-0005-0000-0000-000026900000}"/>
    <cellStyle name="Normal 4 12 5 2" xfId="36901" xr:uid="{00000000-0005-0000-0000-000027900000}"/>
    <cellStyle name="Normal 4 12 6" xfId="36902" xr:uid="{00000000-0005-0000-0000-000028900000}"/>
    <cellStyle name="Normal 4 13" xfId="36903" xr:uid="{00000000-0005-0000-0000-000029900000}"/>
    <cellStyle name="Normal 4 13 2" xfId="36904" xr:uid="{00000000-0005-0000-0000-00002A900000}"/>
    <cellStyle name="Normal 4 13 2 2" xfId="36905" xr:uid="{00000000-0005-0000-0000-00002B900000}"/>
    <cellStyle name="Normal 4 13 3" xfId="36906" xr:uid="{00000000-0005-0000-0000-00002C900000}"/>
    <cellStyle name="Normal 4 13 3 2" xfId="36907" xr:uid="{00000000-0005-0000-0000-00002D900000}"/>
    <cellStyle name="Normal 4 13 4" xfId="36908" xr:uid="{00000000-0005-0000-0000-00002E900000}"/>
    <cellStyle name="Normal 4 14" xfId="36909" xr:uid="{00000000-0005-0000-0000-00002F900000}"/>
    <cellStyle name="Normal 4 14 2" xfId="36910" xr:uid="{00000000-0005-0000-0000-000030900000}"/>
    <cellStyle name="Normal 4 14 2 2" xfId="36911" xr:uid="{00000000-0005-0000-0000-000031900000}"/>
    <cellStyle name="Normal 4 14 3" xfId="36912" xr:uid="{00000000-0005-0000-0000-000032900000}"/>
    <cellStyle name="Normal 4 14 3 2" xfId="36913" xr:uid="{00000000-0005-0000-0000-000033900000}"/>
    <cellStyle name="Normal 4 14 4" xfId="36914" xr:uid="{00000000-0005-0000-0000-000034900000}"/>
    <cellStyle name="Normal 4 15" xfId="36915" xr:uid="{00000000-0005-0000-0000-000035900000}"/>
    <cellStyle name="Normal 4 15 2" xfId="36916" xr:uid="{00000000-0005-0000-0000-000036900000}"/>
    <cellStyle name="Normal 4 15 2 2" xfId="36917" xr:uid="{00000000-0005-0000-0000-000037900000}"/>
    <cellStyle name="Normal 4 15 3" xfId="36918" xr:uid="{00000000-0005-0000-0000-000038900000}"/>
    <cellStyle name="Normal 4 15 3 2" xfId="36919" xr:uid="{00000000-0005-0000-0000-000039900000}"/>
    <cellStyle name="Normal 4 15 4" xfId="36920" xr:uid="{00000000-0005-0000-0000-00003A900000}"/>
    <cellStyle name="Normal 4 16" xfId="36921" xr:uid="{00000000-0005-0000-0000-00003B900000}"/>
    <cellStyle name="Normal 4 16 2" xfId="36922" xr:uid="{00000000-0005-0000-0000-00003C900000}"/>
    <cellStyle name="Normal 4 16 2 2" xfId="36923" xr:uid="{00000000-0005-0000-0000-00003D900000}"/>
    <cellStyle name="Normal 4 16 3" xfId="36924" xr:uid="{00000000-0005-0000-0000-00003E900000}"/>
    <cellStyle name="Normal 4 16 3 2" xfId="36925" xr:uid="{00000000-0005-0000-0000-00003F900000}"/>
    <cellStyle name="Normal 4 16 4" xfId="36926" xr:uid="{00000000-0005-0000-0000-000040900000}"/>
    <cellStyle name="Normal 4 17" xfId="36927" xr:uid="{00000000-0005-0000-0000-000041900000}"/>
    <cellStyle name="Normal 4 17 2" xfId="36928" xr:uid="{00000000-0005-0000-0000-000042900000}"/>
    <cellStyle name="Normal 4 17 2 2" xfId="36929" xr:uid="{00000000-0005-0000-0000-000043900000}"/>
    <cellStyle name="Normal 4 17 2 2 2" xfId="36930" xr:uid="{00000000-0005-0000-0000-000044900000}"/>
    <cellStyle name="Normal 4 17 2 3" xfId="36931" xr:uid="{00000000-0005-0000-0000-000045900000}"/>
    <cellStyle name="Normal 4 17 2 3 2" xfId="36932" xr:uid="{00000000-0005-0000-0000-000046900000}"/>
    <cellStyle name="Normal 4 17 2 4" xfId="36933" xr:uid="{00000000-0005-0000-0000-000047900000}"/>
    <cellStyle name="Normal 4 17 3" xfId="36934" xr:uid="{00000000-0005-0000-0000-000048900000}"/>
    <cellStyle name="Normal 4 17 3 2" xfId="36935" xr:uid="{00000000-0005-0000-0000-000049900000}"/>
    <cellStyle name="Normal 4 17 3 2 2" xfId="36936" xr:uid="{00000000-0005-0000-0000-00004A900000}"/>
    <cellStyle name="Normal 4 17 3 3" xfId="36937" xr:uid="{00000000-0005-0000-0000-00004B900000}"/>
    <cellStyle name="Normal 4 17 3 3 2" xfId="36938" xr:uid="{00000000-0005-0000-0000-00004C900000}"/>
    <cellStyle name="Normal 4 17 3 4" xfId="36939" xr:uid="{00000000-0005-0000-0000-00004D900000}"/>
    <cellStyle name="Normal 4 17 4" xfId="36940" xr:uid="{00000000-0005-0000-0000-00004E900000}"/>
    <cellStyle name="Normal 4 17 4 2" xfId="36941" xr:uid="{00000000-0005-0000-0000-00004F900000}"/>
    <cellStyle name="Normal 4 17 5" xfId="36942" xr:uid="{00000000-0005-0000-0000-000050900000}"/>
    <cellStyle name="Normal 4 17 5 2" xfId="36943" xr:uid="{00000000-0005-0000-0000-000051900000}"/>
    <cellStyle name="Normal 4 17 5 2 2" xfId="36944" xr:uid="{00000000-0005-0000-0000-000052900000}"/>
    <cellStyle name="Normal 4 17 5 3" xfId="36945" xr:uid="{00000000-0005-0000-0000-000053900000}"/>
    <cellStyle name="Normal 4 17 6" xfId="36946" xr:uid="{00000000-0005-0000-0000-000054900000}"/>
    <cellStyle name="Normal 4 17_Investments" xfId="36947" xr:uid="{00000000-0005-0000-0000-000055900000}"/>
    <cellStyle name="Normal 4 18" xfId="36948" xr:uid="{00000000-0005-0000-0000-000056900000}"/>
    <cellStyle name="Normal 4 18 2" xfId="36949" xr:uid="{00000000-0005-0000-0000-000057900000}"/>
    <cellStyle name="Normal 4 18 2 2" xfId="36950" xr:uid="{00000000-0005-0000-0000-000058900000}"/>
    <cellStyle name="Normal 4 18 3" xfId="36951" xr:uid="{00000000-0005-0000-0000-000059900000}"/>
    <cellStyle name="Normal 4 18 3 2" xfId="36952" xr:uid="{00000000-0005-0000-0000-00005A900000}"/>
    <cellStyle name="Normal 4 18 4" xfId="36953" xr:uid="{00000000-0005-0000-0000-00005B900000}"/>
    <cellStyle name="Normal 4 19" xfId="36954" xr:uid="{00000000-0005-0000-0000-00005C900000}"/>
    <cellStyle name="Normal 4 19 2" xfId="36955" xr:uid="{00000000-0005-0000-0000-00005D900000}"/>
    <cellStyle name="Normal 4 2" xfId="39" xr:uid="{00000000-0005-0000-0000-00005E900000}"/>
    <cellStyle name="Normal 4 2 2" xfId="36956" xr:uid="{00000000-0005-0000-0000-00005F900000}"/>
    <cellStyle name="Normal 4 2 2 10" xfId="36957" xr:uid="{00000000-0005-0000-0000-000060900000}"/>
    <cellStyle name="Normal 4 2 2 10 2" xfId="36958" xr:uid="{00000000-0005-0000-0000-000061900000}"/>
    <cellStyle name="Normal 4 2 2 11" xfId="36959" xr:uid="{00000000-0005-0000-0000-000062900000}"/>
    <cellStyle name="Normal 4 2 2 11 2" xfId="36960" xr:uid="{00000000-0005-0000-0000-000063900000}"/>
    <cellStyle name="Normal 4 2 2 12" xfId="36961" xr:uid="{00000000-0005-0000-0000-000064900000}"/>
    <cellStyle name="Normal 4 2 2 2" xfId="36962" xr:uid="{00000000-0005-0000-0000-000065900000}"/>
    <cellStyle name="Normal 4 2 2 2 2" xfId="36963" xr:uid="{00000000-0005-0000-0000-000066900000}"/>
    <cellStyle name="Normal 4 2 2 2 2 2" xfId="36964" xr:uid="{00000000-0005-0000-0000-000067900000}"/>
    <cellStyle name="Normal 4 2 2 2 2 2 2" xfId="36965" xr:uid="{00000000-0005-0000-0000-000068900000}"/>
    <cellStyle name="Normal 4 2 2 2 2 2 2 2" xfId="36966" xr:uid="{00000000-0005-0000-0000-000069900000}"/>
    <cellStyle name="Normal 4 2 2 2 2 2 2 2 2" xfId="36967" xr:uid="{00000000-0005-0000-0000-00006A900000}"/>
    <cellStyle name="Normal 4 2 2 2 2 2 2 2 2 2" xfId="36968" xr:uid="{00000000-0005-0000-0000-00006B900000}"/>
    <cellStyle name="Normal 4 2 2 2 2 2 2 2 2 2 2" xfId="36969" xr:uid="{00000000-0005-0000-0000-00006C900000}"/>
    <cellStyle name="Normal 4 2 2 2 2 2 2 2 2 3" xfId="36970" xr:uid="{00000000-0005-0000-0000-00006D900000}"/>
    <cellStyle name="Normal 4 2 2 2 2 2 2 2 2 3 2" xfId="36971" xr:uid="{00000000-0005-0000-0000-00006E900000}"/>
    <cellStyle name="Normal 4 2 2 2 2 2 2 2 2 3 3" xfId="36972" xr:uid="{00000000-0005-0000-0000-00006F900000}"/>
    <cellStyle name="Normal 4 2 2 2 2 2 2 2 2 3 4" xfId="36973" xr:uid="{00000000-0005-0000-0000-000070900000}"/>
    <cellStyle name="Normal 4 2 2 2 2 2 2 2 3" xfId="36974" xr:uid="{00000000-0005-0000-0000-000071900000}"/>
    <cellStyle name="Normal 4 2 2 2 2 2 2 2 3 2" xfId="36975" xr:uid="{00000000-0005-0000-0000-000072900000}"/>
    <cellStyle name="Normal 4 2 2 2 2 2 2 2 4" xfId="36976" xr:uid="{00000000-0005-0000-0000-000073900000}"/>
    <cellStyle name="Normal 4 2 2 2 2 2 2 2 4 2" xfId="36977" xr:uid="{00000000-0005-0000-0000-000074900000}"/>
    <cellStyle name="Normal 4 2 2 2 2 2 2 2 4 3" xfId="36978" xr:uid="{00000000-0005-0000-0000-000075900000}"/>
    <cellStyle name="Normal 4 2 2 2 2 2 2 2 4 4" xfId="36979" xr:uid="{00000000-0005-0000-0000-000076900000}"/>
    <cellStyle name="Normal 4 2 2 2 2 2 2 3" xfId="36980" xr:uid="{00000000-0005-0000-0000-000077900000}"/>
    <cellStyle name="Normal 4 2 2 2 2 2 2 3 2" xfId="36981" xr:uid="{00000000-0005-0000-0000-000078900000}"/>
    <cellStyle name="Normal 4 2 2 2 2 2 2 3 2 2" xfId="36982" xr:uid="{00000000-0005-0000-0000-000079900000}"/>
    <cellStyle name="Normal 4 2 2 2 2 2 2 3 3" xfId="36983" xr:uid="{00000000-0005-0000-0000-00007A900000}"/>
    <cellStyle name="Normal 4 2 2 2 2 2 2 3 3 2" xfId="36984" xr:uid="{00000000-0005-0000-0000-00007B900000}"/>
    <cellStyle name="Normal 4 2 2 2 2 2 2 3 3 3" xfId="36985" xr:uid="{00000000-0005-0000-0000-00007C900000}"/>
    <cellStyle name="Normal 4 2 2 2 2 2 2 3 3 4" xfId="36986" xr:uid="{00000000-0005-0000-0000-00007D900000}"/>
    <cellStyle name="Normal 4 2 2 2 2 2 2 4" xfId="36987" xr:uid="{00000000-0005-0000-0000-00007E900000}"/>
    <cellStyle name="Normal 4 2 2 2 2 2 2 4 2" xfId="36988" xr:uid="{00000000-0005-0000-0000-00007F900000}"/>
    <cellStyle name="Normal 4 2 2 2 2 2 2 5" xfId="36989" xr:uid="{00000000-0005-0000-0000-000080900000}"/>
    <cellStyle name="Normal 4 2 2 2 2 2 2 5 2" xfId="36990" xr:uid="{00000000-0005-0000-0000-000081900000}"/>
    <cellStyle name="Normal 4 2 2 2 2 2 2 5 3" xfId="36991" xr:uid="{00000000-0005-0000-0000-000082900000}"/>
    <cellStyle name="Normal 4 2 2 2 2 2 2 5 4" xfId="36992" xr:uid="{00000000-0005-0000-0000-000083900000}"/>
    <cellStyle name="Normal 4 2 2 2 2 2 3" xfId="36993" xr:uid="{00000000-0005-0000-0000-000084900000}"/>
    <cellStyle name="Normal 4 2 2 2 2 2 3 2" xfId="36994" xr:uid="{00000000-0005-0000-0000-000085900000}"/>
    <cellStyle name="Normal 4 2 2 2 2 2 3 2 2" xfId="36995" xr:uid="{00000000-0005-0000-0000-000086900000}"/>
    <cellStyle name="Normal 4 2 2 2 2 2 3 2 2 2" xfId="36996" xr:uid="{00000000-0005-0000-0000-000087900000}"/>
    <cellStyle name="Normal 4 2 2 2 2 2 3 2 2 2 2" xfId="36997" xr:uid="{00000000-0005-0000-0000-000088900000}"/>
    <cellStyle name="Normal 4 2 2 2 2 2 3 2 2 3" xfId="36998" xr:uid="{00000000-0005-0000-0000-000089900000}"/>
    <cellStyle name="Normal 4 2 2 2 2 2 3 2 2 3 2" xfId="36999" xr:uid="{00000000-0005-0000-0000-00008A900000}"/>
    <cellStyle name="Normal 4 2 2 2 2 2 3 2 2 3 3" xfId="37000" xr:uid="{00000000-0005-0000-0000-00008B900000}"/>
    <cellStyle name="Normal 4 2 2 2 2 2 3 2 2 3 4" xfId="37001" xr:uid="{00000000-0005-0000-0000-00008C900000}"/>
    <cellStyle name="Normal 4 2 2 2 2 2 3 2 3" xfId="37002" xr:uid="{00000000-0005-0000-0000-00008D900000}"/>
    <cellStyle name="Normal 4 2 2 2 2 2 3 2 3 2" xfId="37003" xr:uid="{00000000-0005-0000-0000-00008E900000}"/>
    <cellStyle name="Normal 4 2 2 2 2 2 3 2 4" xfId="37004" xr:uid="{00000000-0005-0000-0000-00008F900000}"/>
    <cellStyle name="Normal 4 2 2 2 2 2 3 2 4 2" xfId="37005" xr:uid="{00000000-0005-0000-0000-000090900000}"/>
    <cellStyle name="Normal 4 2 2 2 2 2 3 2 4 3" xfId="37006" xr:uid="{00000000-0005-0000-0000-000091900000}"/>
    <cellStyle name="Normal 4 2 2 2 2 2 3 2 4 4" xfId="37007" xr:uid="{00000000-0005-0000-0000-000092900000}"/>
    <cellStyle name="Normal 4 2 2 2 2 2 3 3" xfId="37008" xr:uid="{00000000-0005-0000-0000-000093900000}"/>
    <cellStyle name="Normal 4 2 2 2 2 2 3 3 2" xfId="37009" xr:uid="{00000000-0005-0000-0000-000094900000}"/>
    <cellStyle name="Normal 4 2 2 2 2 2 3 3 2 2" xfId="37010" xr:uid="{00000000-0005-0000-0000-000095900000}"/>
    <cellStyle name="Normal 4 2 2 2 2 2 3 3 3" xfId="37011" xr:uid="{00000000-0005-0000-0000-000096900000}"/>
    <cellStyle name="Normal 4 2 2 2 2 2 3 3 3 2" xfId="37012" xr:uid="{00000000-0005-0000-0000-000097900000}"/>
    <cellStyle name="Normal 4 2 2 2 2 2 3 3 3 3" xfId="37013" xr:uid="{00000000-0005-0000-0000-000098900000}"/>
    <cellStyle name="Normal 4 2 2 2 2 2 3 3 3 4" xfId="37014" xr:uid="{00000000-0005-0000-0000-000099900000}"/>
    <cellStyle name="Normal 4 2 2 2 2 2 3 4" xfId="37015" xr:uid="{00000000-0005-0000-0000-00009A900000}"/>
    <cellStyle name="Normal 4 2 2 2 2 2 3 4 2" xfId="37016" xr:uid="{00000000-0005-0000-0000-00009B900000}"/>
    <cellStyle name="Normal 4 2 2 2 2 2 3 5" xfId="37017" xr:uid="{00000000-0005-0000-0000-00009C900000}"/>
    <cellStyle name="Normal 4 2 2 2 2 2 3 5 2" xfId="37018" xr:uid="{00000000-0005-0000-0000-00009D900000}"/>
    <cellStyle name="Normal 4 2 2 2 2 2 3 5 3" xfId="37019" xr:uid="{00000000-0005-0000-0000-00009E900000}"/>
    <cellStyle name="Normal 4 2 2 2 2 2 3 5 4" xfId="37020" xr:uid="{00000000-0005-0000-0000-00009F900000}"/>
    <cellStyle name="Normal 4 2 2 2 2 2 4" xfId="37021" xr:uid="{00000000-0005-0000-0000-0000A0900000}"/>
    <cellStyle name="Normal 4 2 2 2 2 2 4 2" xfId="37022" xr:uid="{00000000-0005-0000-0000-0000A1900000}"/>
    <cellStyle name="Normal 4 2 2 2 2 2 4 2 2" xfId="37023" xr:uid="{00000000-0005-0000-0000-0000A2900000}"/>
    <cellStyle name="Normal 4 2 2 2 2 2 4 2 2 2" xfId="37024" xr:uid="{00000000-0005-0000-0000-0000A3900000}"/>
    <cellStyle name="Normal 4 2 2 2 2 2 4 2 3" xfId="37025" xr:uid="{00000000-0005-0000-0000-0000A4900000}"/>
    <cellStyle name="Normal 4 2 2 2 2 2 4 2 3 2" xfId="37026" xr:uid="{00000000-0005-0000-0000-0000A5900000}"/>
    <cellStyle name="Normal 4 2 2 2 2 2 4 2 3 3" xfId="37027" xr:uid="{00000000-0005-0000-0000-0000A6900000}"/>
    <cellStyle name="Normal 4 2 2 2 2 2 4 2 3 4" xfId="37028" xr:uid="{00000000-0005-0000-0000-0000A7900000}"/>
    <cellStyle name="Normal 4 2 2 2 2 2 4 3" xfId="37029" xr:uid="{00000000-0005-0000-0000-0000A8900000}"/>
    <cellStyle name="Normal 4 2 2 2 2 2 4 3 2" xfId="37030" xr:uid="{00000000-0005-0000-0000-0000A9900000}"/>
    <cellStyle name="Normal 4 2 2 2 2 2 4 4" xfId="37031" xr:uid="{00000000-0005-0000-0000-0000AA900000}"/>
    <cellStyle name="Normal 4 2 2 2 2 2 4 4 2" xfId="37032" xr:uid="{00000000-0005-0000-0000-0000AB900000}"/>
    <cellStyle name="Normal 4 2 2 2 2 2 4 4 3" xfId="37033" xr:uid="{00000000-0005-0000-0000-0000AC900000}"/>
    <cellStyle name="Normal 4 2 2 2 2 2 4 4 4" xfId="37034" xr:uid="{00000000-0005-0000-0000-0000AD900000}"/>
    <cellStyle name="Normal 4 2 2 2 2 2 5" xfId="37035" xr:uid="{00000000-0005-0000-0000-0000AE900000}"/>
    <cellStyle name="Normal 4 2 2 2 2 2 5 2" xfId="37036" xr:uid="{00000000-0005-0000-0000-0000AF900000}"/>
    <cellStyle name="Normal 4 2 2 2 2 2 5 2 2" xfId="37037" xr:uid="{00000000-0005-0000-0000-0000B0900000}"/>
    <cellStyle name="Normal 4 2 2 2 2 2 5 3" xfId="37038" xr:uid="{00000000-0005-0000-0000-0000B1900000}"/>
    <cellStyle name="Normal 4 2 2 2 2 2 5 3 2" xfId="37039" xr:uid="{00000000-0005-0000-0000-0000B2900000}"/>
    <cellStyle name="Normal 4 2 2 2 2 2 5 3 3" xfId="37040" xr:uid="{00000000-0005-0000-0000-0000B3900000}"/>
    <cellStyle name="Normal 4 2 2 2 2 2 5 3 4" xfId="37041" xr:uid="{00000000-0005-0000-0000-0000B4900000}"/>
    <cellStyle name="Normal 4 2 2 2 2 2 6" xfId="37042" xr:uid="{00000000-0005-0000-0000-0000B5900000}"/>
    <cellStyle name="Normal 4 2 2 2 2 2 6 2" xfId="37043" xr:uid="{00000000-0005-0000-0000-0000B6900000}"/>
    <cellStyle name="Normal 4 2 2 2 2 2 7" xfId="37044" xr:uid="{00000000-0005-0000-0000-0000B7900000}"/>
    <cellStyle name="Normal 4 2 2 2 2 2 7 2" xfId="37045" xr:uid="{00000000-0005-0000-0000-0000B8900000}"/>
    <cellStyle name="Normal 4 2 2 2 2 2 7 3" xfId="37046" xr:uid="{00000000-0005-0000-0000-0000B9900000}"/>
    <cellStyle name="Normal 4 2 2 2 2 2 7 4" xfId="37047" xr:uid="{00000000-0005-0000-0000-0000BA900000}"/>
    <cellStyle name="Normal 4 2 2 2 2 3" xfId="37048" xr:uid="{00000000-0005-0000-0000-0000BB900000}"/>
    <cellStyle name="Normal 4 2 2 2 2 3 2" xfId="37049" xr:uid="{00000000-0005-0000-0000-0000BC900000}"/>
    <cellStyle name="Normal 4 2 2 2 2 3 2 2" xfId="37050" xr:uid="{00000000-0005-0000-0000-0000BD900000}"/>
    <cellStyle name="Normal 4 2 2 2 2 3 2 2 2" xfId="37051" xr:uid="{00000000-0005-0000-0000-0000BE900000}"/>
    <cellStyle name="Normal 4 2 2 2 2 3 2 2 2 2" xfId="37052" xr:uid="{00000000-0005-0000-0000-0000BF900000}"/>
    <cellStyle name="Normal 4 2 2 2 2 3 2 2 3" xfId="37053" xr:uid="{00000000-0005-0000-0000-0000C0900000}"/>
    <cellStyle name="Normal 4 2 2 2 2 3 2 2 3 2" xfId="37054" xr:uid="{00000000-0005-0000-0000-0000C1900000}"/>
    <cellStyle name="Normal 4 2 2 2 2 3 2 2 3 3" xfId="37055" xr:uid="{00000000-0005-0000-0000-0000C2900000}"/>
    <cellStyle name="Normal 4 2 2 2 2 3 2 2 3 4" xfId="37056" xr:uid="{00000000-0005-0000-0000-0000C3900000}"/>
    <cellStyle name="Normal 4 2 2 2 2 3 2 3" xfId="37057" xr:uid="{00000000-0005-0000-0000-0000C4900000}"/>
    <cellStyle name="Normal 4 2 2 2 2 3 2 3 2" xfId="37058" xr:uid="{00000000-0005-0000-0000-0000C5900000}"/>
    <cellStyle name="Normal 4 2 2 2 2 3 2 4" xfId="37059" xr:uid="{00000000-0005-0000-0000-0000C6900000}"/>
    <cellStyle name="Normal 4 2 2 2 2 3 2 4 2" xfId="37060" xr:uid="{00000000-0005-0000-0000-0000C7900000}"/>
    <cellStyle name="Normal 4 2 2 2 2 3 2 4 3" xfId="37061" xr:uid="{00000000-0005-0000-0000-0000C8900000}"/>
    <cellStyle name="Normal 4 2 2 2 2 3 2 4 4" xfId="37062" xr:uid="{00000000-0005-0000-0000-0000C9900000}"/>
    <cellStyle name="Normal 4 2 2 2 2 3 3" xfId="37063" xr:uid="{00000000-0005-0000-0000-0000CA900000}"/>
    <cellStyle name="Normal 4 2 2 2 2 3 3 2" xfId="37064" xr:uid="{00000000-0005-0000-0000-0000CB900000}"/>
    <cellStyle name="Normal 4 2 2 2 2 3 3 2 2" xfId="37065" xr:uid="{00000000-0005-0000-0000-0000CC900000}"/>
    <cellStyle name="Normal 4 2 2 2 2 3 3 3" xfId="37066" xr:uid="{00000000-0005-0000-0000-0000CD900000}"/>
    <cellStyle name="Normal 4 2 2 2 2 3 3 3 2" xfId="37067" xr:uid="{00000000-0005-0000-0000-0000CE900000}"/>
    <cellStyle name="Normal 4 2 2 2 2 3 3 3 3" xfId="37068" xr:uid="{00000000-0005-0000-0000-0000CF900000}"/>
    <cellStyle name="Normal 4 2 2 2 2 3 3 3 4" xfId="37069" xr:uid="{00000000-0005-0000-0000-0000D0900000}"/>
    <cellStyle name="Normal 4 2 2 2 2 3 4" xfId="37070" xr:uid="{00000000-0005-0000-0000-0000D1900000}"/>
    <cellStyle name="Normal 4 2 2 2 2 3 4 2" xfId="37071" xr:uid="{00000000-0005-0000-0000-0000D2900000}"/>
    <cellStyle name="Normal 4 2 2 2 2 3 5" xfId="37072" xr:uid="{00000000-0005-0000-0000-0000D3900000}"/>
    <cellStyle name="Normal 4 2 2 2 2 3 5 2" xfId="37073" xr:uid="{00000000-0005-0000-0000-0000D4900000}"/>
    <cellStyle name="Normal 4 2 2 2 2 3 5 3" xfId="37074" xr:uid="{00000000-0005-0000-0000-0000D5900000}"/>
    <cellStyle name="Normal 4 2 2 2 2 3 5 4" xfId="37075" xr:uid="{00000000-0005-0000-0000-0000D6900000}"/>
    <cellStyle name="Normal 4 2 2 2 2 4" xfId="37076" xr:uid="{00000000-0005-0000-0000-0000D7900000}"/>
    <cellStyle name="Normal 4 2 2 2 2 4 2" xfId="37077" xr:uid="{00000000-0005-0000-0000-0000D8900000}"/>
    <cellStyle name="Normal 4 2 2 2 2 4 2 2" xfId="37078" xr:uid="{00000000-0005-0000-0000-0000D9900000}"/>
    <cellStyle name="Normal 4 2 2 2 2 4 2 2 2" xfId="37079" xr:uid="{00000000-0005-0000-0000-0000DA900000}"/>
    <cellStyle name="Normal 4 2 2 2 2 4 2 2 2 2" xfId="37080" xr:uid="{00000000-0005-0000-0000-0000DB900000}"/>
    <cellStyle name="Normal 4 2 2 2 2 4 2 2 3" xfId="37081" xr:uid="{00000000-0005-0000-0000-0000DC900000}"/>
    <cellStyle name="Normal 4 2 2 2 2 4 2 2 3 2" xfId="37082" xr:uid="{00000000-0005-0000-0000-0000DD900000}"/>
    <cellStyle name="Normal 4 2 2 2 2 4 2 2 3 3" xfId="37083" xr:uid="{00000000-0005-0000-0000-0000DE900000}"/>
    <cellStyle name="Normal 4 2 2 2 2 4 2 2 3 4" xfId="37084" xr:uid="{00000000-0005-0000-0000-0000DF900000}"/>
    <cellStyle name="Normal 4 2 2 2 2 4 2 3" xfId="37085" xr:uid="{00000000-0005-0000-0000-0000E0900000}"/>
    <cellStyle name="Normal 4 2 2 2 2 4 2 3 2" xfId="37086" xr:uid="{00000000-0005-0000-0000-0000E1900000}"/>
    <cellStyle name="Normal 4 2 2 2 2 4 2 4" xfId="37087" xr:uid="{00000000-0005-0000-0000-0000E2900000}"/>
    <cellStyle name="Normal 4 2 2 2 2 4 2 4 2" xfId="37088" xr:uid="{00000000-0005-0000-0000-0000E3900000}"/>
    <cellStyle name="Normal 4 2 2 2 2 4 2 4 3" xfId="37089" xr:uid="{00000000-0005-0000-0000-0000E4900000}"/>
    <cellStyle name="Normal 4 2 2 2 2 4 2 4 4" xfId="37090" xr:uid="{00000000-0005-0000-0000-0000E5900000}"/>
    <cellStyle name="Normal 4 2 2 2 2 4 3" xfId="37091" xr:uid="{00000000-0005-0000-0000-0000E6900000}"/>
    <cellStyle name="Normal 4 2 2 2 2 4 3 2" xfId="37092" xr:uid="{00000000-0005-0000-0000-0000E7900000}"/>
    <cellStyle name="Normal 4 2 2 2 2 4 3 2 2" xfId="37093" xr:uid="{00000000-0005-0000-0000-0000E8900000}"/>
    <cellStyle name="Normal 4 2 2 2 2 4 3 3" xfId="37094" xr:uid="{00000000-0005-0000-0000-0000E9900000}"/>
    <cellStyle name="Normal 4 2 2 2 2 4 3 3 2" xfId="37095" xr:uid="{00000000-0005-0000-0000-0000EA900000}"/>
    <cellStyle name="Normal 4 2 2 2 2 4 3 3 3" xfId="37096" xr:uid="{00000000-0005-0000-0000-0000EB900000}"/>
    <cellStyle name="Normal 4 2 2 2 2 4 3 3 4" xfId="37097" xr:uid="{00000000-0005-0000-0000-0000EC900000}"/>
    <cellStyle name="Normal 4 2 2 2 2 4 4" xfId="37098" xr:uid="{00000000-0005-0000-0000-0000ED900000}"/>
    <cellStyle name="Normal 4 2 2 2 2 4 4 2" xfId="37099" xr:uid="{00000000-0005-0000-0000-0000EE900000}"/>
    <cellStyle name="Normal 4 2 2 2 2 4 5" xfId="37100" xr:uid="{00000000-0005-0000-0000-0000EF900000}"/>
    <cellStyle name="Normal 4 2 2 2 2 4 5 2" xfId="37101" xr:uid="{00000000-0005-0000-0000-0000F0900000}"/>
    <cellStyle name="Normal 4 2 2 2 2 4 5 3" xfId="37102" xr:uid="{00000000-0005-0000-0000-0000F1900000}"/>
    <cellStyle name="Normal 4 2 2 2 2 4 5 4" xfId="37103" xr:uid="{00000000-0005-0000-0000-0000F2900000}"/>
    <cellStyle name="Normal 4 2 2 2 2 5" xfId="37104" xr:uid="{00000000-0005-0000-0000-0000F3900000}"/>
    <cellStyle name="Normal 4 2 2 2 2 5 2" xfId="37105" xr:uid="{00000000-0005-0000-0000-0000F4900000}"/>
    <cellStyle name="Normal 4 2 2 2 2 5 2 2" xfId="37106" xr:uid="{00000000-0005-0000-0000-0000F5900000}"/>
    <cellStyle name="Normal 4 2 2 2 2 5 2 2 2" xfId="37107" xr:uid="{00000000-0005-0000-0000-0000F6900000}"/>
    <cellStyle name="Normal 4 2 2 2 2 5 2 3" xfId="37108" xr:uid="{00000000-0005-0000-0000-0000F7900000}"/>
    <cellStyle name="Normal 4 2 2 2 2 5 2 3 2" xfId="37109" xr:uid="{00000000-0005-0000-0000-0000F8900000}"/>
    <cellStyle name="Normal 4 2 2 2 2 5 2 3 3" xfId="37110" xr:uid="{00000000-0005-0000-0000-0000F9900000}"/>
    <cellStyle name="Normal 4 2 2 2 2 5 2 3 4" xfId="37111" xr:uid="{00000000-0005-0000-0000-0000FA900000}"/>
    <cellStyle name="Normal 4 2 2 2 2 5 3" xfId="37112" xr:uid="{00000000-0005-0000-0000-0000FB900000}"/>
    <cellStyle name="Normal 4 2 2 2 2 5 3 2" xfId="37113" xr:uid="{00000000-0005-0000-0000-0000FC900000}"/>
    <cellStyle name="Normal 4 2 2 2 2 5 4" xfId="37114" xr:uid="{00000000-0005-0000-0000-0000FD900000}"/>
    <cellStyle name="Normal 4 2 2 2 2 5 4 2" xfId="37115" xr:uid="{00000000-0005-0000-0000-0000FE900000}"/>
    <cellStyle name="Normal 4 2 2 2 2 5 4 3" xfId="37116" xr:uid="{00000000-0005-0000-0000-0000FF900000}"/>
    <cellStyle name="Normal 4 2 2 2 2 5 4 4" xfId="37117" xr:uid="{00000000-0005-0000-0000-000000910000}"/>
    <cellStyle name="Normal 4 2 2 2 2 6" xfId="37118" xr:uid="{00000000-0005-0000-0000-000001910000}"/>
    <cellStyle name="Normal 4 2 2 2 2 6 2" xfId="37119" xr:uid="{00000000-0005-0000-0000-000002910000}"/>
    <cellStyle name="Normal 4 2 2 2 2 6 2 2" xfId="37120" xr:uid="{00000000-0005-0000-0000-000003910000}"/>
    <cellStyle name="Normal 4 2 2 2 2 6 3" xfId="37121" xr:uid="{00000000-0005-0000-0000-000004910000}"/>
    <cellStyle name="Normal 4 2 2 2 2 6 3 2" xfId="37122" xr:uid="{00000000-0005-0000-0000-000005910000}"/>
    <cellStyle name="Normal 4 2 2 2 2 6 3 3" xfId="37123" xr:uid="{00000000-0005-0000-0000-000006910000}"/>
    <cellStyle name="Normal 4 2 2 2 2 6 3 4" xfId="37124" xr:uid="{00000000-0005-0000-0000-000007910000}"/>
    <cellStyle name="Normal 4 2 2 2 2 7" xfId="37125" xr:uid="{00000000-0005-0000-0000-000008910000}"/>
    <cellStyle name="Normal 4 2 2 2 2 7 2" xfId="37126" xr:uid="{00000000-0005-0000-0000-000009910000}"/>
    <cellStyle name="Normal 4 2 2 2 2 8" xfId="37127" xr:uid="{00000000-0005-0000-0000-00000A910000}"/>
    <cellStyle name="Normal 4 2 2 2 2 8 2" xfId="37128" xr:uid="{00000000-0005-0000-0000-00000B910000}"/>
    <cellStyle name="Normal 4 2 2 2 2 8 3" xfId="37129" xr:uid="{00000000-0005-0000-0000-00000C910000}"/>
    <cellStyle name="Normal 4 2 2 2 2 8 4" xfId="37130" xr:uid="{00000000-0005-0000-0000-00000D910000}"/>
    <cellStyle name="Normal 4 2 2 2 3" xfId="37131" xr:uid="{00000000-0005-0000-0000-00000E910000}"/>
    <cellStyle name="Normal 4 2 2 2 3 2" xfId="37132" xr:uid="{00000000-0005-0000-0000-00000F910000}"/>
    <cellStyle name="Normal 4 2 2 2 3 2 2" xfId="37133" xr:uid="{00000000-0005-0000-0000-000010910000}"/>
    <cellStyle name="Normal 4 2 2 2 3 2 2 2" xfId="37134" xr:uid="{00000000-0005-0000-0000-000011910000}"/>
    <cellStyle name="Normal 4 2 2 2 3 2 2 2 2" xfId="37135" xr:uid="{00000000-0005-0000-0000-000012910000}"/>
    <cellStyle name="Normal 4 2 2 2 3 2 2 2 2 2" xfId="37136" xr:uid="{00000000-0005-0000-0000-000013910000}"/>
    <cellStyle name="Normal 4 2 2 2 3 2 2 2 3" xfId="37137" xr:uid="{00000000-0005-0000-0000-000014910000}"/>
    <cellStyle name="Normal 4 2 2 2 3 2 2 2 3 2" xfId="37138" xr:uid="{00000000-0005-0000-0000-000015910000}"/>
    <cellStyle name="Normal 4 2 2 2 3 2 2 2 3 3" xfId="37139" xr:uid="{00000000-0005-0000-0000-000016910000}"/>
    <cellStyle name="Normal 4 2 2 2 3 2 2 2 3 4" xfId="37140" xr:uid="{00000000-0005-0000-0000-000017910000}"/>
    <cellStyle name="Normal 4 2 2 2 3 2 2 3" xfId="37141" xr:uid="{00000000-0005-0000-0000-000018910000}"/>
    <cellStyle name="Normal 4 2 2 2 3 2 2 3 2" xfId="37142" xr:uid="{00000000-0005-0000-0000-000019910000}"/>
    <cellStyle name="Normal 4 2 2 2 3 2 2 4" xfId="37143" xr:uid="{00000000-0005-0000-0000-00001A910000}"/>
    <cellStyle name="Normal 4 2 2 2 3 2 2 4 2" xfId="37144" xr:uid="{00000000-0005-0000-0000-00001B910000}"/>
    <cellStyle name="Normal 4 2 2 2 3 2 2 4 3" xfId="37145" xr:uid="{00000000-0005-0000-0000-00001C910000}"/>
    <cellStyle name="Normal 4 2 2 2 3 2 2 4 4" xfId="37146" xr:uid="{00000000-0005-0000-0000-00001D910000}"/>
    <cellStyle name="Normal 4 2 2 2 3 2 3" xfId="37147" xr:uid="{00000000-0005-0000-0000-00001E910000}"/>
    <cellStyle name="Normal 4 2 2 2 3 2 3 2" xfId="37148" xr:uid="{00000000-0005-0000-0000-00001F910000}"/>
    <cellStyle name="Normal 4 2 2 2 3 2 3 2 2" xfId="37149" xr:uid="{00000000-0005-0000-0000-000020910000}"/>
    <cellStyle name="Normal 4 2 2 2 3 2 3 3" xfId="37150" xr:uid="{00000000-0005-0000-0000-000021910000}"/>
    <cellStyle name="Normal 4 2 2 2 3 2 3 3 2" xfId="37151" xr:uid="{00000000-0005-0000-0000-000022910000}"/>
    <cellStyle name="Normal 4 2 2 2 3 2 3 3 3" xfId="37152" xr:uid="{00000000-0005-0000-0000-000023910000}"/>
    <cellStyle name="Normal 4 2 2 2 3 2 3 3 4" xfId="37153" xr:uid="{00000000-0005-0000-0000-000024910000}"/>
    <cellStyle name="Normal 4 2 2 2 3 2 4" xfId="37154" xr:uid="{00000000-0005-0000-0000-000025910000}"/>
    <cellStyle name="Normal 4 2 2 2 3 2 4 2" xfId="37155" xr:uid="{00000000-0005-0000-0000-000026910000}"/>
    <cellStyle name="Normal 4 2 2 2 3 2 5" xfId="37156" xr:uid="{00000000-0005-0000-0000-000027910000}"/>
    <cellStyle name="Normal 4 2 2 2 3 2 5 2" xfId="37157" xr:uid="{00000000-0005-0000-0000-000028910000}"/>
    <cellStyle name="Normal 4 2 2 2 3 2 5 3" xfId="37158" xr:uid="{00000000-0005-0000-0000-000029910000}"/>
    <cellStyle name="Normal 4 2 2 2 3 2 5 4" xfId="37159" xr:uid="{00000000-0005-0000-0000-00002A910000}"/>
    <cellStyle name="Normal 4 2 2 2 3 3" xfId="37160" xr:uid="{00000000-0005-0000-0000-00002B910000}"/>
    <cellStyle name="Normal 4 2 2 2 3 3 2" xfId="37161" xr:uid="{00000000-0005-0000-0000-00002C910000}"/>
    <cellStyle name="Normal 4 2 2 2 3 3 2 2" xfId="37162" xr:uid="{00000000-0005-0000-0000-00002D910000}"/>
    <cellStyle name="Normal 4 2 2 2 3 3 2 2 2" xfId="37163" xr:uid="{00000000-0005-0000-0000-00002E910000}"/>
    <cellStyle name="Normal 4 2 2 2 3 3 2 2 2 2" xfId="37164" xr:uid="{00000000-0005-0000-0000-00002F910000}"/>
    <cellStyle name="Normal 4 2 2 2 3 3 2 2 3" xfId="37165" xr:uid="{00000000-0005-0000-0000-000030910000}"/>
    <cellStyle name="Normal 4 2 2 2 3 3 2 2 3 2" xfId="37166" xr:uid="{00000000-0005-0000-0000-000031910000}"/>
    <cellStyle name="Normal 4 2 2 2 3 3 2 2 3 3" xfId="37167" xr:uid="{00000000-0005-0000-0000-000032910000}"/>
    <cellStyle name="Normal 4 2 2 2 3 3 2 2 3 4" xfId="37168" xr:uid="{00000000-0005-0000-0000-000033910000}"/>
    <cellStyle name="Normal 4 2 2 2 3 3 2 3" xfId="37169" xr:uid="{00000000-0005-0000-0000-000034910000}"/>
    <cellStyle name="Normal 4 2 2 2 3 3 2 3 2" xfId="37170" xr:uid="{00000000-0005-0000-0000-000035910000}"/>
    <cellStyle name="Normal 4 2 2 2 3 3 2 4" xfId="37171" xr:uid="{00000000-0005-0000-0000-000036910000}"/>
    <cellStyle name="Normal 4 2 2 2 3 3 2 4 2" xfId="37172" xr:uid="{00000000-0005-0000-0000-000037910000}"/>
    <cellStyle name="Normal 4 2 2 2 3 3 2 4 3" xfId="37173" xr:uid="{00000000-0005-0000-0000-000038910000}"/>
    <cellStyle name="Normal 4 2 2 2 3 3 2 4 4" xfId="37174" xr:uid="{00000000-0005-0000-0000-000039910000}"/>
    <cellStyle name="Normal 4 2 2 2 3 3 3" xfId="37175" xr:uid="{00000000-0005-0000-0000-00003A910000}"/>
    <cellStyle name="Normal 4 2 2 2 3 3 3 2" xfId="37176" xr:uid="{00000000-0005-0000-0000-00003B910000}"/>
    <cellStyle name="Normal 4 2 2 2 3 3 3 2 2" xfId="37177" xr:uid="{00000000-0005-0000-0000-00003C910000}"/>
    <cellStyle name="Normal 4 2 2 2 3 3 3 3" xfId="37178" xr:uid="{00000000-0005-0000-0000-00003D910000}"/>
    <cellStyle name="Normal 4 2 2 2 3 3 3 3 2" xfId="37179" xr:uid="{00000000-0005-0000-0000-00003E910000}"/>
    <cellStyle name="Normal 4 2 2 2 3 3 3 3 3" xfId="37180" xr:uid="{00000000-0005-0000-0000-00003F910000}"/>
    <cellStyle name="Normal 4 2 2 2 3 3 3 3 4" xfId="37181" xr:uid="{00000000-0005-0000-0000-000040910000}"/>
    <cellStyle name="Normal 4 2 2 2 3 3 4" xfId="37182" xr:uid="{00000000-0005-0000-0000-000041910000}"/>
    <cellStyle name="Normal 4 2 2 2 3 3 4 2" xfId="37183" xr:uid="{00000000-0005-0000-0000-000042910000}"/>
    <cellStyle name="Normal 4 2 2 2 3 3 5" xfId="37184" xr:uid="{00000000-0005-0000-0000-000043910000}"/>
    <cellStyle name="Normal 4 2 2 2 3 3 5 2" xfId="37185" xr:uid="{00000000-0005-0000-0000-000044910000}"/>
    <cellStyle name="Normal 4 2 2 2 3 3 5 3" xfId="37186" xr:uid="{00000000-0005-0000-0000-000045910000}"/>
    <cellStyle name="Normal 4 2 2 2 3 3 5 4" xfId="37187" xr:uid="{00000000-0005-0000-0000-000046910000}"/>
    <cellStyle name="Normal 4 2 2 2 3 4" xfId="37188" xr:uid="{00000000-0005-0000-0000-000047910000}"/>
    <cellStyle name="Normal 4 2 2 2 3 4 2" xfId="37189" xr:uid="{00000000-0005-0000-0000-000048910000}"/>
    <cellStyle name="Normal 4 2 2 2 3 4 2 2" xfId="37190" xr:uid="{00000000-0005-0000-0000-000049910000}"/>
    <cellStyle name="Normal 4 2 2 2 3 4 2 2 2" xfId="37191" xr:uid="{00000000-0005-0000-0000-00004A910000}"/>
    <cellStyle name="Normal 4 2 2 2 3 4 2 3" xfId="37192" xr:uid="{00000000-0005-0000-0000-00004B910000}"/>
    <cellStyle name="Normal 4 2 2 2 3 4 2 3 2" xfId="37193" xr:uid="{00000000-0005-0000-0000-00004C910000}"/>
    <cellStyle name="Normal 4 2 2 2 3 4 2 3 3" xfId="37194" xr:uid="{00000000-0005-0000-0000-00004D910000}"/>
    <cellStyle name="Normal 4 2 2 2 3 4 2 3 4" xfId="37195" xr:uid="{00000000-0005-0000-0000-00004E910000}"/>
    <cellStyle name="Normal 4 2 2 2 3 4 3" xfId="37196" xr:uid="{00000000-0005-0000-0000-00004F910000}"/>
    <cellStyle name="Normal 4 2 2 2 3 4 3 2" xfId="37197" xr:uid="{00000000-0005-0000-0000-000050910000}"/>
    <cellStyle name="Normal 4 2 2 2 3 4 4" xfId="37198" xr:uid="{00000000-0005-0000-0000-000051910000}"/>
    <cellStyle name="Normal 4 2 2 2 3 4 4 2" xfId="37199" xr:uid="{00000000-0005-0000-0000-000052910000}"/>
    <cellStyle name="Normal 4 2 2 2 3 4 4 3" xfId="37200" xr:uid="{00000000-0005-0000-0000-000053910000}"/>
    <cellStyle name="Normal 4 2 2 2 3 4 4 4" xfId="37201" xr:uid="{00000000-0005-0000-0000-000054910000}"/>
    <cellStyle name="Normal 4 2 2 2 3 5" xfId="37202" xr:uid="{00000000-0005-0000-0000-000055910000}"/>
    <cellStyle name="Normal 4 2 2 2 3 5 2" xfId="37203" xr:uid="{00000000-0005-0000-0000-000056910000}"/>
    <cellStyle name="Normal 4 2 2 2 3 5 2 2" xfId="37204" xr:uid="{00000000-0005-0000-0000-000057910000}"/>
    <cellStyle name="Normal 4 2 2 2 3 5 3" xfId="37205" xr:uid="{00000000-0005-0000-0000-000058910000}"/>
    <cellStyle name="Normal 4 2 2 2 3 5 3 2" xfId="37206" xr:uid="{00000000-0005-0000-0000-000059910000}"/>
    <cellStyle name="Normal 4 2 2 2 3 5 3 3" xfId="37207" xr:uid="{00000000-0005-0000-0000-00005A910000}"/>
    <cellStyle name="Normal 4 2 2 2 3 5 3 4" xfId="37208" xr:uid="{00000000-0005-0000-0000-00005B910000}"/>
    <cellStyle name="Normal 4 2 2 2 3 6" xfId="37209" xr:uid="{00000000-0005-0000-0000-00005C910000}"/>
    <cellStyle name="Normal 4 2 2 2 3 6 2" xfId="37210" xr:uid="{00000000-0005-0000-0000-00005D910000}"/>
    <cellStyle name="Normal 4 2 2 2 3 7" xfId="37211" xr:uid="{00000000-0005-0000-0000-00005E910000}"/>
    <cellStyle name="Normal 4 2 2 2 3 7 2" xfId="37212" xr:uid="{00000000-0005-0000-0000-00005F910000}"/>
    <cellStyle name="Normal 4 2 2 2 3 7 3" xfId="37213" xr:uid="{00000000-0005-0000-0000-000060910000}"/>
    <cellStyle name="Normal 4 2 2 2 3 7 4" xfId="37214" xr:uid="{00000000-0005-0000-0000-000061910000}"/>
    <cellStyle name="Normal 4 2 2 2 4" xfId="37215" xr:uid="{00000000-0005-0000-0000-000062910000}"/>
    <cellStyle name="Normal 4 2 2 2 4 2" xfId="37216" xr:uid="{00000000-0005-0000-0000-000063910000}"/>
    <cellStyle name="Normal 4 2 2 2 4 2 2" xfId="37217" xr:uid="{00000000-0005-0000-0000-000064910000}"/>
    <cellStyle name="Normal 4 2 2 2 4 2 2 2" xfId="37218" xr:uid="{00000000-0005-0000-0000-000065910000}"/>
    <cellStyle name="Normal 4 2 2 2 4 2 2 2 2" xfId="37219" xr:uid="{00000000-0005-0000-0000-000066910000}"/>
    <cellStyle name="Normal 4 2 2 2 4 2 2 3" xfId="37220" xr:uid="{00000000-0005-0000-0000-000067910000}"/>
    <cellStyle name="Normal 4 2 2 2 4 2 2 3 2" xfId="37221" xr:uid="{00000000-0005-0000-0000-000068910000}"/>
    <cellStyle name="Normal 4 2 2 2 4 2 2 3 3" xfId="37222" xr:uid="{00000000-0005-0000-0000-000069910000}"/>
    <cellStyle name="Normal 4 2 2 2 4 2 2 3 4" xfId="37223" xr:uid="{00000000-0005-0000-0000-00006A910000}"/>
    <cellStyle name="Normal 4 2 2 2 4 2 3" xfId="37224" xr:uid="{00000000-0005-0000-0000-00006B910000}"/>
    <cellStyle name="Normal 4 2 2 2 4 2 3 2" xfId="37225" xr:uid="{00000000-0005-0000-0000-00006C910000}"/>
    <cellStyle name="Normal 4 2 2 2 4 2 4" xfId="37226" xr:uid="{00000000-0005-0000-0000-00006D910000}"/>
    <cellStyle name="Normal 4 2 2 2 4 2 4 2" xfId="37227" xr:uid="{00000000-0005-0000-0000-00006E910000}"/>
    <cellStyle name="Normal 4 2 2 2 4 2 4 3" xfId="37228" xr:uid="{00000000-0005-0000-0000-00006F910000}"/>
    <cellStyle name="Normal 4 2 2 2 4 2 4 4" xfId="37229" xr:uid="{00000000-0005-0000-0000-000070910000}"/>
    <cellStyle name="Normal 4 2 2 2 4 3" xfId="37230" xr:uid="{00000000-0005-0000-0000-000071910000}"/>
    <cellStyle name="Normal 4 2 2 2 4 3 2" xfId="37231" xr:uid="{00000000-0005-0000-0000-000072910000}"/>
    <cellStyle name="Normal 4 2 2 2 4 3 2 2" xfId="37232" xr:uid="{00000000-0005-0000-0000-000073910000}"/>
    <cellStyle name="Normal 4 2 2 2 4 3 3" xfId="37233" xr:uid="{00000000-0005-0000-0000-000074910000}"/>
    <cellStyle name="Normal 4 2 2 2 4 3 3 2" xfId="37234" xr:uid="{00000000-0005-0000-0000-000075910000}"/>
    <cellStyle name="Normal 4 2 2 2 4 3 3 3" xfId="37235" xr:uid="{00000000-0005-0000-0000-000076910000}"/>
    <cellStyle name="Normal 4 2 2 2 4 3 3 4" xfId="37236" xr:uid="{00000000-0005-0000-0000-000077910000}"/>
    <cellStyle name="Normal 4 2 2 2 4 4" xfId="37237" xr:uid="{00000000-0005-0000-0000-000078910000}"/>
    <cellStyle name="Normal 4 2 2 2 4 4 2" xfId="37238" xr:uid="{00000000-0005-0000-0000-000079910000}"/>
    <cellStyle name="Normal 4 2 2 2 4 5" xfId="37239" xr:uid="{00000000-0005-0000-0000-00007A910000}"/>
    <cellStyle name="Normal 4 2 2 2 4 5 2" xfId="37240" xr:uid="{00000000-0005-0000-0000-00007B910000}"/>
    <cellStyle name="Normal 4 2 2 2 4 5 3" xfId="37241" xr:uid="{00000000-0005-0000-0000-00007C910000}"/>
    <cellStyle name="Normal 4 2 2 2 4 5 4" xfId="37242" xr:uid="{00000000-0005-0000-0000-00007D910000}"/>
    <cellStyle name="Normal 4 2 2 2 5" xfId="37243" xr:uid="{00000000-0005-0000-0000-00007E910000}"/>
    <cellStyle name="Normal 4 2 2 2 5 2" xfId="37244" xr:uid="{00000000-0005-0000-0000-00007F910000}"/>
    <cellStyle name="Normal 4 2 2 2 5 2 2" xfId="37245" xr:uid="{00000000-0005-0000-0000-000080910000}"/>
    <cellStyle name="Normal 4 2 2 2 5 2 2 2" xfId="37246" xr:uid="{00000000-0005-0000-0000-000081910000}"/>
    <cellStyle name="Normal 4 2 2 2 5 2 2 2 2" xfId="37247" xr:uid="{00000000-0005-0000-0000-000082910000}"/>
    <cellStyle name="Normal 4 2 2 2 5 2 2 3" xfId="37248" xr:uid="{00000000-0005-0000-0000-000083910000}"/>
    <cellStyle name="Normal 4 2 2 2 5 2 2 3 2" xfId="37249" xr:uid="{00000000-0005-0000-0000-000084910000}"/>
    <cellStyle name="Normal 4 2 2 2 5 2 2 3 3" xfId="37250" xr:uid="{00000000-0005-0000-0000-000085910000}"/>
    <cellStyle name="Normal 4 2 2 2 5 2 2 3 4" xfId="37251" xr:uid="{00000000-0005-0000-0000-000086910000}"/>
    <cellStyle name="Normal 4 2 2 2 5 2 3" xfId="37252" xr:uid="{00000000-0005-0000-0000-000087910000}"/>
    <cellStyle name="Normal 4 2 2 2 5 2 3 2" xfId="37253" xr:uid="{00000000-0005-0000-0000-000088910000}"/>
    <cellStyle name="Normal 4 2 2 2 5 2 4" xfId="37254" xr:uid="{00000000-0005-0000-0000-000089910000}"/>
    <cellStyle name="Normal 4 2 2 2 5 2 4 2" xfId="37255" xr:uid="{00000000-0005-0000-0000-00008A910000}"/>
    <cellStyle name="Normal 4 2 2 2 5 2 4 3" xfId="37256" xr:uid="{00000000-0005-0000-0000-00008B910000}"/>
    <cellStyle name="Normal 4 2 2 2 5 2 4 4" xfId="37257" xr:uid="{00000000-0005-0000-0000-00008C910000}"/>
    <cellStyle name="Normal 4 2 2 2 5 3" xfId="37258" xr:uid="{00000000-0005-0000-0000-00008D910000}"/>
    <cellStyle name="Normal 4 2 2 2 5 3 2" xfId="37259" xr:uid="{00000000-0005-0000-0000-00008E910000}"/>
    <cellStyle name="Normal 4 2 2 2 5 3 2 2" xfId="37260" xr:uid="{00000000-0005-0000-0000-00008F910000}"/>
    <cellStyle name="Normal 4 2 2 2 5 3 3" xfId="37261" xr:uid="{00000000-0005-0000-0000-000090910000}"/>
    <cellStyle name="Normal 4 2 2 2 5 3 3 2" xfId="37262" xr:uid="{00000000-0005-0000-0000-000091910000}"/>
    <cellStyle name="Normal 4 2 2 2 5 3 3 3" xfId="37263" xr:uid="{00000000-0005-0000-0000-000092910000}"/>
    <cellStyle name="Normal 4 2 2 2 5 3 3 4" xfId="37264" xr:uid="{00000000-0005-0000-0000-000093910000}"/>
    <cellStyle name="Normal 4 2 2 2 5 4" xfId="37265" xr:uid="{00000000-0005-0000-0000-000094910000}"/>
    <cellStyle name="Normal 4 2 2 2 5 4 2" xfId="37266" xr:uid="{00000000-0005-0000-0000-000095910000}"/>
    <cellStyle name="Normal 4 2 2 2 5 5" xfId="37267" xr:uid="{00000000-0005-0000-0000-000096910000}"/>
    <cellStyle name="Normal 4 2 2 2 5 5 2" xfId="37268" xr:uid="{00000000-0005-0000-0000-000097910000}"/>
    <cellStyle name="Normal 4 2 2 2 5 5 3" xfId="37269" xr:uid="{00000000-0005-0000-0000-000098910000}"/>
    <cellStyle name="Normal 4 2 2 2 5 5 4" xfId="37270" xr:uid="{00000000-0005-0000-0000-000099910000}"/>
    <cellStyle name="Normal 4 2 2 2 6" xfId="37271" xr:uid="{00000000-0005-0000-0000-00009A910000}"/>
    <cellStyle name="Normal 4 2 2 2 6 2" xfId="37272" xr:uid="{00000000-0005-0000-0000-00009B910000}"/>
    <cellStyle name="Normal 4 2 2 2 6 2 2" xfId="37273" xr:uid="{00000000-0005-0000-0000-00009C910000}"/>
    <cellStyle name="Normal 4 2 2 2 6 2 2 2" xfId="37274" xr:uid="{00000000-0005-0000-0000-00009D910000}"/>
    <cellStyle name="Normal 4 2 2 2 6 2 3" xfId="37275" xr:uid="{00000000-0005-0000-0000-00009E910000}"/>
    <cellStyle name="Normal 4 2 2 2 6 2 3 2" xfId="37276" xr:uid="{00000000-0005-0000-0000-00009F910000}"/>
    <cellStyle name="Normal 4 2 2 2 6 2 3 3" xfId="37277" xr:uid="{00000000-0005-0000-0000-0000A0910000}"/>
    <cellStyle name="Normal 4 2 2 2 6 2 3 4" xfId="37278" xr:uid="{00000000-0005-0000-0000-0000A1910000}"/>
    <cellStyle name="Normal 4 2 2 2 6 3" xfId="37279" xr:uid="{00000000-0005-0000-0000-0000A2910000}"/>
    <cellStyle name="Normal 4 2 2 2 6 3 2" xfId="37280" xr:uid="{00000000-0005-0000-0000-0000A3910000}"/>
    <cellStyle name="Normal 4 2 2 2 6 4" xfId="37281" xr:uid="{00000000-0005-0000-0000-0000A4910000}"/>
    <cellStyle name="Normal 4 2 2 2 6 4 2" xfId="37282" xr:uid="{00000000-0005-0000-0000-0000A5910000}"/>
    <cellStyle name="Normal 4 2 2 2 6 4 3" xfId="37283" xr:uid="{00000000-0005-0000-0000-0000A6910000}"/>
    <cellStyle name="Normal 4 2 2 2 6 4 4" xfId="37284" xr:uid="{00000000-0005-0000-0000-0000A7910000}"/>
    <cellStyle name="Normal 4 2 2 2 7" xfId="37285" xr:uid="{00000000-0005-0000-0000-0000A8910000}"/>
    <cellStyle name="Normal 4 2 2 2 7 2" xfId="37286" xr:uid="{00000000-0005-0000-0000-0000A9910000}"/>
    <cellStyle name="Normal 4 2 2 2 7 2 2" xfId="37287" xr:uid="{00000000-0005-0000-0000-0000AA910000}"/>
    <cellStyle name="Normal 4 2 2 2 7 3" xfId="37288" xr:uid="{00000000-0005-0000-0000-0000AB910000}"/>
    <cellStyle name="Normal 4 2 2 2 7 3 2" xfId="37289" xr:uid="{00000000-0005-0000-0000-0000AC910000}"/>
    <cellStyle name="Normal 4 2 2 2 7 3 3" xfId="37290" xr:uid="{00000000-0005-0000-0000-0000AD910000}"/>
    <cellStyle name="Normal 4 2 2 2 7 3 4" xfId="37291" xr:uid="{00000000-0005-0000-0000-0000AE910000}"/>
    <cellStyle name="Normal 4 2 2 2 8" xfId="37292" xr:uid="{00000000-0005-0000-0000-0000AF910000}"/>
    <cellStyle name="Normal 4 2 2 2 8 2" xfId="37293" xr:uid="{00000000-0005-0000-0000-0000B0910000}"/>
    <cellStyle name="Normal 4 2 2 2 9" xfId="37294" xr:uid="{00000000-0005-0000-0000-0000B1910000}"/>
    <cellStyle name="Normal 4 2 2 2 9 2" xfId="37295" xr:uid="{00000000-0005-0000-0000-0000B2910000}"/>
    <cellStyle name="Normal 4 2 2 2 9 3" xfId="37296" xr:uid="{00000000-0005-0000-0000-0000B3910000}"/>
    <cellStyle name="Normal 4 2 2 2 9 4" xfId="37297" xr:uid="{00000000-0005-0000-0000-0000B4910000}"/>
    <cellStyle name="Normal 4 2 2 3" xfId="37298" xr:uid="{00000000-0005-0000-0000-0000B5910000}"/>
    <cellStyle name="Normal 4 2 2 3 2" xfId="37299" xr:uid="{00000000-0005-0000-0000-0000B6910000}"/>
    <cellStyle name="Normal 4 2 2 3 2 2" xfId="37300" xr:uid="{00000000-0005-0000-0000-0000B7910000}"/>
    <cellStyle name="Normal 4 2 2 3 2 2 2" xfId="37301" xr:uid="{00000000-0005-0000-0000-0000B8910000}"/>
    <cellStyle name="Normal 4 2 2 3 2 2 2 2" xfId="37302" xr:uid="{00000000-0005-0000-0000-0000B9910000}"/>
    <cellStyle name="Normal 4 2 2 3 2 2 2 2 2" xfId="37303" xr:uid="{00000000-0005-0000-0000-0000BA910000}"/>
    <cellStyle name="Normal 4 2 2 3 2 2 2 2 2 2" xfId="37304" xr:uid="{00000000-0005-0000-0000-0000BB910000}"/>
    <cellStyle name="Normal 4 2 2 3 2 2 2 2 3" xfId="37305" xr:uid="{00000000-0005-0000-0000-0000BC910000}"/>
    <cellStyle name="Normal 4 2 2 3 2 2 2 2 3 2" xfId="37306" xr:uid="{00000000-0005-0000-0000-0000BD910000}"/>
    <cellStyle name="Normal 4 2 2 3 2 2 2 2 3 3" xfId="37307" xr:uid="{00000000-0005-0000-0000-0000BE910000}"/>
    <cellStyle name="Normal 4 2 2 3 2 2 2 2 3 4" xfId="37308" xr:uid="{00000000-0005-0000-0000-0000BF910000}"/>
    <cellStyle name="Normal 4 2 2 3 2 2 2 3" xfId="37309" xr:uid="{00000000-0005-0000-0000-0000C0910000}"/>
    <cellStyle name="Normal 4 2 2 3 2 2 2 3 2" xfId="37310" xr:uid="{00000000-0005-0000-0000-0000C1910000}"/>
    <cellStyle name="Normal 4 2 2 3 2 2 2 4" xfId="37311" xr:uid="{00000000-0005-0000-0000-0000C2910000}"/>
    <cellStyle name="Normal 4 2 2 3 2 2 2 4 2" xfId="37312" xr:uid="{00000000-0005-0000-0000-0000C3910000}"/>
    <cellStyle name="Normal 4 2 2 3 2 2 2 4 3" xfId="37313" xr:uid="{00000000-0005-0000-0000-0000C4910000}"/>
    <cellStyle name="Normal 4 2 2 3 2 2 2 4 4" xfId="37314" xr:uid="{00000000-0005-0000-0000-0000C5910000}"/>
    <cellStyle name="Normal 4 2 2 3 2 2 3" xfId="37315" xr:uid="{00000000-0005-0000-0000-0000C6910000}"/>
    <cellStyle name="Normal 4 2 2 3 2 2 3 2" xfId="37316" xr:uid="{00000000-0005-0000-0000-0000C7910000}"/>
    <cellStyle name="Normal 4 2 2 3 2 2 3 2 2" xfId="37317" xr:uid="{00000000-0005-0000-0000-0000C8910000}"/>
    <cellStyle name="Normal 4 2 2 3 2 2 3 3" xfId="37318" xr:uid="{00000000-0005-0000-0000-0000C9910000}"/>
    <cellStyle name="Normal 4 2 2 3 2 2 3 3 2" xfId="37319" xr:uid="{00000000-0005-0000-0000-0000CA910000}"/>
    <cellStyle name="Normal 4 2 2 3 2 2 3 3 3" xfId="37320" xr:uid="{00000000-0005-0000-0000-0000CB910000}"/>
    <cellStyle name="Normal 4 2 2 3 2 2 3 3 4" xfId="37321" xr:uid="{00000000-0005-0000-0000-0000CC910000}"/>
    <cellStyle name="Normal 4 2 2 3 2 2 4" xfId="37322" xr:uid="{00000000-0005-0000-0000-0000CD910000}"/>
    <cellStyle name="Normal 4 2 2 3 2 2 4 2" xfId="37323" xr:uid="{00000000-0005-0000-0000-0000CE910000}"/>
    <cellStyle name="Normal 4 2 2 3 2 2 5" xfId="37324" xr:uid="{00000000-0005-0000-0000-0000CF910000}"/>
    <cellStyle name="Normal 4 2 2 3 2 2 5 2" xfId="37325" xr:uid="{00000000-0005-0000-0000-0000D0910000}"/>
    <cellStyle name="Normal 4 2 2 3 2 2 5 3" xfId="37326" xr:uid="{00000000-0005-0000-0000-0000D1910000}"/>
    <cellStyle name="Normal 4 2 2 3 2 2 5 4" xfId="37327" xr:uid="{00000000-0005-0000-0000-0000D2910000}"/>
    <cellStyle name="Normal 4 2 2 3 2 3" xfId="37328" xr:uid="{00000000-0005-0000-0000-0000D3910000}"/>
    <cellStyle name="Normal 4 2 2 3 2 3 2" xfId="37329" xr:uid="{00000000-0005-0000-0000-0000D4910000}"/>
    <cellStyle name="Normal 4 2 2 3 2 3 2 2" xfId="37330" xr:uid="{00000000-0005-0000-0000-0000D5910000}"/>
    <cellStyle name="Normal 4 2 2 3 2 3 2 2 2" xfId="37331" xr:uid="{00000000-0005-0000-0000-0000D6910000}"/>
    <cellStyle name="Normal 4 2 2 3 2 3 2 2 2 2" xfId="37332" xr:uid="{00000000-0005-0000-0000-0000D7910000}"/>
    <cellStyle name="Normal 4 2 2 3 2 3 2 2 3" xfId="37333" xr:uid="{00000000-0005-0000-0000-0000D8910000}"/>
    <cellStyle name="Normal 4 2 2 3 2 3 2 2 3 2" xfId="37334" xr:uid="{00000000-0005-0000-0000-0000D9910000}"/>
    <cellStyle name="Normal 4 2 2 3 2 3 2 2 3 3" xfId="37335" xr:uid="{00000000-0005-0000-0000-0000DA910000}"/>
    <cellStyle name="Normal 4 2 2 3 2 3 2 2 3 4" xfId="37336" xr:uid="{00000000-0005-0000-0000-0000DB910000}"/>
    <cellStyle name="Normal 4 2 2 3 2 3 2 3" xfId="37337" xr:uid="{00000000-0005-0000-0000-0000DC910000}"/>
    <cellStyle name="Normal 4 2 2 3 2 3 2 3 2" xfId="37338" xr:uid="{00000000-0005-0000-0000-0000DD910000}"/>
    <cellStyle name="Normal 4 2 2 3 2 3 2 4" xfId="37339" xr:uid="{00000000-0005-0000-0000-0000DE910000}"/>
    <cellStyle name="Normal 4 2 2 3 2 3 2 4 2" xfId="37340" xr:uid="{00000000-0005-0000-0000-0000DF910000}"/>
    <cellStyle name="Normal 4 2 2 3 2 3 2 4 3" xfId="37341" xr:uid="{00000000-0005-0000-0000-0000E0910000}"/>
    <cellStyle name="Normal 4 2 2 3 2 3 2 4 4" xfId="37342" xr:uid="{00000000-0005-0000-0000-0000E1910000}"/>
    <cellStyle name="Normal 4 2 2 3 2 3 3" xfId="37343" xr:uid="{00000000-0005-0000-0000-0000E2910000}"/>
    <cellStyle name="Normal 4 2 2 3 2 3 3 2" xfId="37344" xr:uid="{00000000-0005-0000-0000-0000E3910000}"/>
    <cellStyle name="Normal 4 2 2 3 2 3 3 2 2" xfId="37345" xr:uid="{00000000-0005-0000-0000-0000E4910000}"/>
    <cellStyle name="Normal 4 2 2 3 2 3 3 3" xfId="37346" xr:uid="{00000000-0005-0000-0000-0000E5910000}"/>
    <cellStyle name="Normal 4 2 2 3 2 3 3 3 2" xfId="37347" xr:uid="{00000000-0005-0000-0000-0000E6910000}"/>
    <cellStyle name="Normal 4 2 2 3 2 3 3 3 3" xfId="37348" xr:uid="{00000000-0005-0000-0000-0000E7910000}"/>
    <cellStyle name="Normal 4 2 2 3 2 3 3 3 4" xfId="37349" xr:uid="{00000000-0005-0000-0000-0000E8910000}"/>
    <cellStyle name="Normal 4 2 2 3 2 3 4" xfId="37350" xr:uid="{00000000-0005-0000-0000-0000E9910000}"/>
    <cellStyle name="Normal 4 2 2 3 2 3 4 2" xfId="37351" xr:uid="{00000000-0005-0000-0000-0000EA910000}"/>
    <cellStyle name="Normal 4 2 2 3 2 3 5" xfId="37352" xr:uid="{00000000-0005-0000-0000-0000EB910000}"/>
    <cellStyle name="Normal 4 2 2 3 2 3 5 2" xfId="37353" xr:uid="{00000000-0005-0000-0000-0000EC910000}"/>
    <cellStyle name="Normal 4 2 2 3 2 3 5 3" xfId="37354" xr:uid="{00000000-0005-0000-0000-0000ED910000}"/>
    <cellStyle name="Normal 4 2 2 3 2 3 5 4" xfId="37355" xr:uid="{00000000-0005-0000-0000-0000EE910000}"/>
    <cellStyle name="Normal 4 2 2 3 2 4" xfId="37356" xr:uid="{00000000-0005-0000-0000-0000EF910000}"/>
    <cellStyle name="Normal 4 2 2 3 2 4 2" xfId="37357" xr:uid="{00000000-0005-0000-0000-0000F0910000}"/>
    <cellStyle name="Normal 4 2 2 3 2 4 2 2" xfId="37358" xr:uid="{00000000-0005-0000-0000-0000F1910000}"/>
    <cellStyle name="Normal 4 2 2 3 2 4 2 2 2" xfId="37359" xr:uid="{00000000-0005-0000-0000-0000F2910000}"/>
    <cellStyle name="Normal 4 2 2 3 2 4 2 3" xfId="37360" xr:uid="{00000000-0005-0000-0000-0000F3910000}"/>
    <cellStyle name="Normal 4 2 2 3 2 4 2 3 2" xfId="37361" xr:uid="{00000000-0005-0000-0000-0000F4910000}"/>
    <cellStyle name="Normal 4 2 2 3 2 4 2 3 3" xfId="37362" xr:uid="{00000000-0005-0000-0000-0000F5910000}"/>
    <cellStyle name="Normal 4 2 2 3 2 4 2 3 4" xfId="37363" xr:uid="{00000000-0005-0000-0000-0000F6910000}"/>
    <cellStyle name="Normal 4 2 2 3 2 4 3" xfId="37364" xr:uid="{00000000-0005-0000-0000-0000F7910000}"/>
    <cellStyle name="Normal 4 2 2 3 2 4 3 2" xfId="37365" xr:uid="{00000000-0005-0000-0000-0000F8910000}"/>
    <cellStyle name="Normal 4 2 2 3 2 4 4" xfId="37366" xr:uid="{00000000-0005-0000-0000-0000F9910000}"/>
    <cellStyle name="Normal 4 2 2 3 2 4 4 2" xfId="37367" xr:uid="{00000000-0005-0000-0000-0000FA910000}"/>
    <cellStyle name="Normal 4 2 2 3 2 4 4 3" xfId="37368" xr:uid="{00000000-0005-0000-0000-0000FB910000}"/>
    <cellStyle name="Normal 4 2 2 3 2 4 4 4" xfId="37369" xr:uid="{00000000-0005-0000-0000-0000FC910000}"/>
    <cellStyle name="Normal 4 2 2 3 2 5" xfId="37370" xr:uid="{00000000-0005-0000-0000-0000FD910000}"/>
    <cellStyle name="Normal 4 2 2 3 2 5 2" xfId="37371" xr:uid="{00000000-0005-0000-0000-0000FE910000}"/>
    <cellStyle name="Normal 4 2 2 3 2 5 2 2" xfId="37372" xr:uid="{00000000-0005-0000-0000-0000FF910000}"/>
    <cellStyle name="Normal 4 2 2 3 2 5 3" xfId="37373" xr:uid="{00000000-0005-0000-0000-000000920000}"/>
    <cellStyle name="Normal 4 2 2 3 2 5 3 2" xfId="37374" xr:uid="{00000000-0005-0000-0000-000001920000}"/>
    <cellStyle name="Normal 4 2 2 3 2 5 3 3" xfId="37375" xr:uid="{00000000-0005-0000-0000-000002920000}"/>
    <cellStyle name="Normal 4 2 2 3 2 5 3 4" xfId="37376" xr:uid="{00000000-0005-0000-0000-000003920000}"/>
    <cellStyle name="Normal 4 2 2 3 2 6" xfId="37377" xr:uid="{00000000-0005-0000-0000-000004920000}"/>
    <cellStyle name="Normal 4 2 2 3 2 6 2" xfId="37378" xr:uid="{00000000-0005-0000-0000-000005920000}"/>
    <cellStyle name="Normal 4 2 2 3 2 7" xfId="37379" xr:uid="{00000000-0005-0000-0000-000006920000}"/>
    <cellStyle name="Normal 4 2 2 3 2 7 2" xfId="37380" xr:uid="{00000000-0005-0000-0000-000007920000}"/>
    <cellStyle name="Normal 4 2 2 3 2 7 3" xfId="37381" xr:uid="{00000000-0005-0000-0000-000008920000}"/>
    <cellStyle name="Normal 4 2 2 3 2 7 4" xfId="37382" xr:uid="{00000000-0005-0000-0000-000009920000}"/>
    <cellStyle name="Normal 4 2 2 3 3" xfId="37383" xr:uid="{00000000-0005-0000-0000-00000A920000}"/>
    <cellStyle name="Normal 4 2 2 3 3 2" xfId="37384" xr:uid="{00000000-0005-0000-0000-00000B920000}"/>
    <cellStyle name="Normal 4 2 2 3 3 2 2" xfId="37385" xr:uid="{00000000-0005-0000-0000-00000C920000}"/>
    <cellStyle name="Normal 4 2 2 3 3 2 2 2" xfId="37386" xr:uid="{00000000-0005-0000-0000-00000D920000}"/>
    <cellStyle name="Normal 4 2 2 3 3 2 2 2 2" xfId="37387" xr:uid="{00000000-0005-0000-0000-00000E920000}"/>
    <cellStyle name="Normal 4 2 2 3 3 2 2 3" xfId="37388" xr:uid="{00000000-0005-0000-0000-00000F920000}"/>
    <cellStyle name="Normal 4 2 2 3 3 2 2 3 2" xfId="37389" xr:uid="{00000000-0005-0000-0000-000010920000}"/>
    <cellStyle name="Normal 4 2 2 3 3 2 2 3 3" xfId="37390" xr:uid="{00000000-0005-0000-0000-000011920000}"/>
    <cellStyle name="Normal 4 2 2 3 3 2 2 3 4" xfId="37391" xr:uid="{00000000-0005-0000-0000-000012920000}"/>
    <cellStyle name="Normal 4 2 2 3 3 2 3" xfId="37392" xr:uid="{00000000-0005-0000-0000-000013920000}"/>
    <cellStyle name="Normal 4 2 2 3 3 2 3 2" xfId="37393" xr:uid="{00000000-0005-0000-0000-000014920000}"/>
    <cellStyle name="Normal 4 2 2 3 3 2 4" xfId="37394" xr:uid="{00000000-0005-0000-0000-000015920000}"/>
    <cellStyle name="Normal 4 2 2 3 3 2 4 2" xfId="37395" xr:uid="{00000000-0005-0000-0000-000016920000}"/>
    <cellStyle name="Normal 4 2 2 3 3 2 4 3" xfId="37396" xr:uid="{00000000-0005-0000-0000-000017920000}"/>
    <cellStyle name="Normal 4 2 2 3 3 2 4 4" xfId="37397" xr:uid="{00000000-0005-0000-0000-000018920000}"/>
    <cellStyle name="Normal 4 2 2 3 3 3" xfId="37398" xr:uid="{00000000-0005-0000-0000-000019920000}"/>
    <cellStyle name="Normal 4 2 2 3 3 3 2" xfId="37399" xr:uid="{00000000-0005-0000-0000-00001A920000}"/>
    <cellStyle name="Normal 4 2 2 3 3 3 2 2" xfId="37400" xr:uid="{00000000-0005-0000-0000-00001B920000}"/>
    <cellStyle name="Normal 4 2 2 3 3 3 3" xfId="37401" xr:uid="{00000000-0005-0000-0000-00001C920000}"/>
    <cellStyle name="Normal 4 2 2 3 3 3 3 2" xfId="37402" xr:uid="{00000000-0005-0000-0000-00001D920000}"/>
    <cellStyle name="Normal 4 2 2 3 3 3 3 3" xfId="37403" xr:uid="{00000000-0005-0000-0000-00001E920000}"/>
    <cellStyle name="Normal 4 2 2 3 3 3 3 4" xfId="37404" xr:uid="{00000000-0005-0000-0000-00001F920000}"/>
    <cellStyle name="Normal 4 2 2 3 3 4" xfId="37405" xr:uid="{00000000-0005-0000-0000-000020920000}"/>
    <cellStyle name="Normal 4 2 2 3 3 4 2" xfId="37406" xr:uid="{00000000-0005-0000-0000-000021920000}"/>
    <cellStyle name="Normal 4 2 2 3 3 5" xfId="37407" xr:uid="{00000000-0005-0000-0000-000022920000}"/>
    <cellStyle name="Normal 4 2 2 3 3 5 2" xfId="37408" xr:uid="{00000000-0005-0000-0000-000023920000}"/>
    <cellStyle name="Normal 4 2 2 3 3 5 3" xfId="37409" xr:uid="{00000000-0005-0000-0000-000024920000}"/>
    <cellStyle name="Normal 4 2 2 3 3 5 4" xfId="37410" xr:uid="{00000000-0005-0000-0000-000025920000}"/>
    <cellStyle name="Normal 4 2 2 3 4" xfId="37411" xr:uid="{00000000-0005-0000-0000-000026920000}"/>
    <cellStyle name="Normal 4 2 2 3 4 2" xfId="37412" xr:uid="{00000000-0005-0000-0000-000027920000}"/>
    <cellStyle name="Normal 4 2 2 3 4 2 2" xfId="37413" xr:uid="{00000000-0005-0000-0000-000028920000}"/>
    <cellStyle name="Normal 4 2 2 3 4 2 2 2" xfId="37414" xr:uid="{00000000-0005-0000-0000-000029920000}"/>
    <cellStyle name="Normal 4 2 2 3 4 2 2 2 2" xfId="37415" xr:uid="{00000000-0005-0000-0000-00002A920000}"/>
    <cellStyle name="Normal 4 2 2 3 4 2 2 3" xfId="37416" xr:uid="{00000000-0005-0000-0000-00002B920000}"/>
    <cellStyle name="Normal 4 2 2 3 4 2 2 3 2" xfId="37417" xr:uid="{00000000-0005-0000-0000-00002C920000}"/>
    <cellStyle name="Normal 4 2 2 3 4 2 2 3 3" xfId="37418" xr:uid="{00000000-0005-0000-0000-00002D920000}"/>
    <cellStyle name="Normal 4 2 2 3 4 2 2 3 4" xfId="37419" xr:uid="{00000000-0005-0000-0000-00002E920000}"/>
    <cellStyle name="Normal 4 2 2 3 4 2 3" xfId="37420" xr:uid="{00000000-0005-0000-0000-00002F920000}"/>
    <cellStyle name="Normal 4 2 2 3 4 2 3 2" xfId="37421" xr:uid="{00000000-0005-0000-0000-000030920000}"/>
    <cellStyle name="Normal 4 2 2 3 4 2 4" xfId="37422" xr:uid="{00000000-0005-0000-0000-000031920000}"/>
    <cellStyle name="Normal 4 2 2 3 4 2 4 2" xfId="37423" xr:uid="{00000000-0005-0000-0000-000032920000}"/>
    <cellStyle name="Normal 4 2 2 3 4 2 4 3" xfId="37424" xr:uid="{00000000-0005-0000-0000-000033920000}"/>
    <cellStyle name="Normal 4 2 2 3 4 2 4 4" xfId="37425" xr:uid="{00000000-0005-0000-0000-000034920000}"/>
    <cellStyle name="Normal 4 2 2 3 4 3" xfId="37426" xr:uid="{00000000-0005-0000-0000-000035920000}"/>
    <cellStyle name="Normal 4 2 2 3 4 3 2" xfId="37427" xr:uid="{00000000-0005-0000-0000-000036920000}"/>
    <cellStyle name="Normal 4 2 2 3 4 3 2 2" xfId="37428" xr:uid="{00000000-0005-0000-0000-000037920000}"/>
    <cellStyle name="Normal 4 2 2 3 4 3 3" xfId="37429" xr:uid="{00000000-0005-0000-0000-000038920000}"/>
    <cellStyle name="Normal 4 2 2 3 4 3 3 2" xfId="37430" xr:uid="{00000000-0005-0000-0000-000039920000}"/>
    <cellStyle name="Normal 4 2 2 3 4 3 3 3" xfId="37431" xr:uid="{00000000-0005-0000-0000-00003A920000}"/>
    <cellStyle name="Normal 4 2 2 3 4 3 3 4" xfId="37432" xr:uid="{00000000-0005-0000-0000-00003B920000}"/>
    <cellStyle name="Normal 4 2 2 3 4 4" xfId="37433" xr:uid="{00000000-0005-0000-0000-00003C920000}"/>
    <cellStyle name="Normal 4 2 2 3 4 4 2" xfId="37434" xr:uid="{00000000-0005-0000-0000-00003D920000}"/>
    <cellStyle name="Normal 4 2 2 3 4 5" xfId="37435" xr:uid="{00000000-0005-0000-0000-00003E920000}"/>
    <cellStyle name="Normal 4 2 2 3 4 5 2" xfId="37436" xr:uid="{00000000-0005-0000-0000-00003F920000}"/>
    <cellStyle name="Normal 4 2 2 3 4 5 3" xfId="37437" xr:uid="{00000000-0005-0000-0000-000040920000}"/>
    <cellStyle name="Normal 4 2 2 3 4 5 4" xfId="37438" xr:uid="{00000000-0005-0000-0000-000041920000}"/>
    <cellStyle name="Normal 4 2 2 3 5" xfId="37439" xr:uid="{00000000-0005-0000-0000-000042920000}"/>
    <cellStyle name="Normal 4 2 2 3 5 2" xfId="37440" xr:uid="{00000000-0005-0000-0000-000043920000}"/>
    <cellStyle name="Normal 4 2 2 3 5 2 2" xfId="37441" xr:uid="{00000000-0005-0000-0000-000044920000}"/>
    <cellStyle name="Normal 4 2 2 3 5 2 2 2" xfId="37442" xr:uid="{00000000-0005-0000-0000-000045920000}"/>
    <cellStyle name="Normal 4 2 2 3 5 2 3" xfId="37443" xr:uid="{00000000-0005-0000-0000-000046920000}"/>
    <cellStyle name="Normal 4 2 2 3 5 2 3 2" xfId="37444" xr:uid="{00000000-0005-0000-0000-000047920000}"/>
    <cellStyle name="Normal 4 2 2 3 5 2 3 3" xfId="37445" xr:uid="{00000000-0005-0000-0000-000048920000}"/>
    <cellStyle name="Normal 4 2 2 3 5 2 3 4" xfId="37446" xr:uid="{00000000-0005-0000-0000-000049920000}"/>
    <cellStyle name="Normal 4 2 2 3 5 3" xfId="37447" xr:uid="{00000000-0005-0000-0000-00004A920000}"/>
    <cellStyle name="Normal 4 2 2 3 5 3 2" xfId="37448" xr:uid="{00000000-0005-0000-0000-00004B920000}"/>
    <cellStyle name="Normal 4 2 2 3 5 4" xfId="37449" xr:uid="{00000000-0005-0000-0000-00004C920000}"/>
    <cellStyle name="Normal 4 2 2 3 5 4 2" xfId="37450" xr:uid="{00000000-0005-0000-0000-00004D920000}"/>
    <cellStyle name="Normal 4 2 2 3 5 4 3" xfId="37451" xr:uid="{00000000-0005-0000-0000-00004E920000}"/>
    <cellStyle name="Normal 4 2 2 3 5 4 4" xfId="37452" xr:uid="{00000000-0005-0000-0000-00004F920000}"/>
    <cellStyle name="Normal 4 2 2 3 6" xfId="37453" xr:uid="{00000000-0005-0000-0000-000050920000}"/>
    <cellStyle name="Normal 4 2 2 3 6 2" xfId="37454" xr:uid="{00000000-0005-0000-0000-000051920000}"/>
    <cellStyle name="Normal 4 2 2 3 6 2 2" xfId="37455" xr:uid="{00000000-0005-0000-0000-000052920000}"/>
    <cellStyle name="Normal 4 2 2 3 6 3" xfId="37456" xr:uid="{00000000-0005-0000-0000-000053920000}"/>
    <cellStyle name="Normal 4 2 2 3 6 3 2" xfId="37457" xr:uid="{00000000-0005-0000-0000-000054920000}"/>
    <cellStyle name="Normal 4 2 2 3 6 3 3" xfId="37458" xr:uid="{00000000-0005-0000-0000-000055920000}"/>
    <cellStyle name="Normal 4 2 2 3 6 3 4" xfId="37459" xr:uid="{00000000-0005-0000-0000-000056920000}"/>
    <cellStyle name="Normal 4 2 2 3 7" xfId="37460" xr:uid="{00000000-0005-0000-0000-000057920000}"/>
    <cellStyle name="Normal 4 2 2 3 7 2" xfId="37461" xr:uid="{00000000-0005-0000-0000-000058920000}"/>
    <cellStyle name="Normal 4 2 2 3 8" xfId="37462" xr:uid="{00000000-0005-0000-0000-000059920000}"/>
    <cellStyle name="Normal 4 2 2 3 8 2" xfId="37463" xr:uid="{00000000-0005-0000-0000-00005A920000}"/>
    <cellStyle name="Normal 4 2 2 3 8 3" xfId="37464" xr:uid="{00000000-0005-0000-0000-00005B920000}"/>
    <cellStyle name="Normal 4 2 2 3 8 4" xfId="37465" xr:uid="{00000000-0005-0000-0000-00005C920000}"/>
    <cellStyle name="Normal 4 2 2 4" xfId="37466" xr:uid="{00000000-0005-0000-0000-00005D920000}"/>
    <cellStyle name="Normal 4 2 2 4 2" xfId="37467" xr:uid="{00000000-0005-0000-0000-00005E920000}"/>
    <cellStyle name="Normal 4 2 2 4 2 2" xfId="37468" xr:uid="{00000000-0005-0000-0000-00005F920000}"/>
    <cellStyle name="Normal 4 2 2 4 2 2 2" xfId="37469" xr:uid="{00000000-0005-0000-0000-000060920000}"/>
    <cellStyle name="Normal 4 2 2 4 2 2 2 2" xfId="37470" xr:uid="{00000000-0005-0000-0000-000061920000}"/>
    <cellStyle name="Normal 4 2 2 4 2 2 2 2 2" xfId="37471" xr:uid="{00000000-0005-0000-0000-000062920000}"/>
    <cellStyle name="Normal 4 2 2 4 2 2 2 3" xfId="37472" xr:uid="{00000000-0005-0000-0000-000063920000}"/>
    <cellStyle name="Normal 4 2 2 4 2 2 2 3 2" xfId="37473" xr:uid="{00000000-0005-0000-0000-000064920000}"/>
    <cellStyle name="Normal 4 2 2 4 2 2 2 3 3" xfId="37474" xr:uid="{00000000-0005-0000-0000-000065920000}"/>
    <cellStyle name="Normal 4 2 2 4 2 2 2 3 4" xfId="37475" xr:uid="{00000000-0005-0000-0000-000066920000}"/>
    <cellStyle name="Normal 4 2 2 4 2 2 3" xfId="37476" xr:uid="{00000000-0005-0000-0000-000067920000}"/>
    <cellStyle name="Normal 4 2 2 4 2 2 3 2" xfId="37477" xr:uid="{00000000-0005-0000-0000-000068920000}"/>
    <cellStyle name="Normal 4 2 2 4 2 2 4" xfId="37478" xr:uid="{00000000-0005-0000-0000-000069920000}"/>
    <cellStyle name="Normal 4 2 2 4 2 2 4 2" xfId="37479" xr:uid="{00000000-0005-0000-0000-00006A920000}"/>
    <cellStyle name="Normal 4 2 2 4 2 2 4 3" xfId="37480" xr:uid="{00000000-0005-0000-0000-00006B920000}"/>
    <cellStyle name="Normal 4 2 2 4 2 2 4 4" xfId="37481" xr:uid="{00000000-0005-0000-0000-00006C920000}"/>
    <cellStyle name="Normal 4 2 2 4 2 3" xfId="37482" xr:uid="{00000000-0005-0000-0000-00006D920000}"/>
    <cellStyle name="Normal 4 2 2 4 2 3 2" xfId="37483" xr:uid="{00000000-0005-0000-0000-00006E920000}"/>
    <cellStyle name="Normal 4 2 2 4 2 3 2 2" xfId="37484" xr:uid="{00000000-0005-0000-0000-00006F920000}"/>
    <cellStyle name="Normal 4 2 2 4 2 3 3" xfId="37485" xr:uid="{00000000-0005-0000-0000-000070920000}"/>
    <cellStyle name="Normal 4 2 2 4 2 3 3 2" xfId="37486" xr:uid="{00000000-0005-0000-0000-000071920000}"/>
    <cellStyle name="Normal 4 2 2 4 2 3 3 3" xfId="37487" xr:uid="{00000000-0005-0000-0000-000072920000}"/>
    <cellStyle name="Normal 4 2 2 4 2 3 3 4" xfId="37488" xr:uid="{00000000-0005-0000-0000-000073920000}"/>
    <cellStyle name="Normal 4 2 2 4 2 4" xfId="37489" xr:uid="{00000000-0005-0000-0000-000074920000}"/>
    <cellStyle name="Normal 4 2 2 4 2 4 2" xfId="37490" xr:uid="{00000000-0005-0000-0000-000075920000}"/>
    <cellStyle name="Normal 4 2 2 4 2 5" xfId="37491" xr:uid="{00000000-0005-0000-0000-000076920000}"/>
    <cellStyle name="Normal 4 2 2 4 2 5 2" xfId="37492" xr:uid="{00000000-0005-0000-0000-000077920000}"/>
    <cellStyle name="Normal 4 2 2 4 2 5 3" xfId="37493" xr:uid="{00000000-0005-0000-0000-000078920000}"/>
    <cellStyle name="Normal 4 2 2 4 2 5 4" xfId="37494" xr:uid="{00000000-0005-0000-0000-000079920000}"/>
    <cellStyle name="Normal 4 2 2 4 3" xfId="37495" xr:uid="{00000000-0005-0000-0000-00007A920000}"/>
    <cellStyle name="Normal 4 2 2 4 3 2" xfId="37496" xr:uid="{00000000-0005-0000-0000-00007B920000}"/>
    <cellStyle name="Normal 4 2 2 4 3 2 2" xfId="37497" xr:uid="{00000000-0005-0000-0000-00007C920000}"/>
    <cellStyle name="Normal 4 2 2 4 3 2 2 2" xfId="37498" xr:uid="{00000000-0005-0000-0000-00007D920000}"/>
    <cellStyle name="Normal 4 2 2 4 3 2 2 2 2" xfId="37499" xr:uid="{00000000-0005-0000-0000-00007E920000}"/>
    <cellStyle name="Normal 4 2 2 4 3 2 2 3" xfId="37500" xr:uid="{00000000-0005-0000-0000-00007F920000}"/>
    <cellStyle name="Normal 4 2 2 4 3 2 2 3 2" xfId="37501" xr:uid="{00000000-0005-0000-0000-000080920000}"/>
    <cellStyle name="Normal 4 2 2 4 3 2 2 3 3" xfId="37502" xr:uid="{00000000-0005-0000-0000-000081920000}"/>
    <cellStyle name="Normal 4 2 2 4 3 2 2 3 4" xfId="37503" xr:uid="{00000000-0005-0000-0000-000082920000}"/>
    <cellStyle name="Normal 4 2 2 4 3 2 3" xfId="37504" xr:uid="{00000000-0005-0000-0000-000083920000}"/>
    <cellStyle name="Normal 4 2 2 4 3 2 3 2" xfId="37505" xr:uid="{00000000-0005-0000-0000-000084920000}"/>
    <cellStyle name="Normal 4 2 2 4 3 2 4" xfId="37506" xr:uid="{00000000-0005-0000-0000-000085920000}"/>
    <cellStyle name="Normal 4 2 2 4 3 2 4 2" xfId="37507" xr:uid="{00000000-0005-0000-0000-000086920000}"/>
    <cellStyle name="Normal 4 2 2 4 3 2 4 3" xfId="37508" xr:uid="{00000000-0005-0000-0000-000087920000}"/>
    <cellStyle name="Normal 4 2 2 4 3 2 4 4" xfId="37509" xr:uid="{00000000-0005-0000-0000-000088920000}"/>
    <cellStyle name="Normal 4 2 2 4 3 3" xfId="37510" xr:uid="{00000000-0005-0000-0000-000089920000}"/>
    <cellStyle name="Normal 4 2 2 4 3 3 2" xfId="37511" xr:uid="{00000000-0005-0000-0000-00008A920000}"/>
    <cellStyle name="Normal 4 2 2 4 3 3 2 2" xfId="37512" xr:uid="{00000000-0005-0000-0000-00008B920000}"/>
    <cellStyle name="Normal 4 2 2 4 3 3 3" xfId="37513" xr:uid="{00000000-0005-0000-0000-00008C920000}"/>
    <cellStyle name="Normal 4 2 2 4 3 3 3 2" xfId="37514" xr:uid="{00000000-0005-0000-0000-00008D920000}"/>
    <cellStyle name="Normal 4 2 2 4 3 3 3 3" xfId="37515" xr:uid="{00000000-0005-0000-0000-00008E920000}"/>
    <cellStyle name="Normal 4 2 2 4 3 3 3 4" xfId="37516" xr:uid="{00000000-0005-0000-0000-00008F920000}"/>
    <cellStyle name="Normal 4 2 2 4 3 4" xfId="37517" xr:uid="{00000000-0005-0000-0000-000090920000}"/>
    <cellStyle name="Normal 4 2 2 4 3 4 2" xfId="37518" xr:uid="{00000000-0005-0000-0000-000091920000}"/>
    <cellStyle name="Normal 4 2 2 4 3 5" xfId="37519" xr:uid="{00000000-0005-0000-0000-000092920000}"/>
    <cellStyle name="Normal 4 2 2 4 3 5 2" xfId="37520" xr:uid="{00000000-0005-0000-0000-000093920000}"/>
    <cellStyle name="Normal 4 2 2 4 3 5 3" xfId="37521" xr:uid="{00000000-0005-0000-0000-000094920000}"/>
    <cellStyle name="Normal 4 2 2 4 3 5 4" xfId="37522" xr:uid="{00000000-0005-0000-0000-000095920000}"/>
    <cellStyle name="Normal 4 2 2 4 4" xfId="37523" xr:uid="{00000000-0005-0000-0000-000096920000}"/>
    <cellStyle name="Normal 4 2 2 4 4 2" xfId="37524" xr:uid="{00000000-0005-0000-0000-000097920000}"/>
    <cellStyle name="Normal 4 2 2 4 4 2 2" xfId="37525" xr:uid="{00000000-0005-0000-0000-000098920000}"/>
    <cellStyle name="Normal 4 2 2 4 4 2 2 2" xfId="37526" xr:uid="{00000000-0005-0000-0000-000099920000}"/>
    <cellStyle name="Normal 4 2 2 4 4 2 3" xfId="37527" xr:uid="{00000000-0005-0000-0000-00009A920000}"/>
    <cellStyle name="Normal 4 2 2 4 4 2 3 2" xfId="37528" xr:uid="{00000000-0005-0000-0000-00009B920000}"/>
    <cellStyle name="Normal 4 2 2 4 4 2 3 3" xfId="37529" xr:uid="{00000000-0005-0000-0000-00009C920000}"/>
    <cellStyle name="Normal 4 2 2 4 4 2 3 4" xfId="37530" xr:uid="{00000000-0005-0000-0000-00009D920000}"/>
    <cellStyle name="Normal 4 2 2 4 4 3" xfId="37531" xr:uid="{00000000-0005-0000-0000-00009E920000}"/>
    <cellStyle name="Normal 4 2 2 4 4 3 2" xfId="37532" xr:uid="{00000000-0005-0000-0000-00009F920000}"/>
    <cellStyle name="Normal 4 2 2 4 4 4" xfId="37533" xr:uid="{00000000-0005-0000-0000-0000A0920000}"/>
    <cellStyle name="Normal 4 2 2 4 4 4 2" xfId="37534" xr:uid="{00000000-0005-0000-0000-0000A1920000}"/>
    <cellStyle name="Normal 4 2 2 4 4 4 3" xfId="37535" xr:uid="{00000000-0005-0000-0000-0000A2920000}"/>
    <cellStyle name="Normal 4 2 2 4 4 4 4" xfId="37536" xr:uid="{00000000-0005-0000-0000-0000A3920000}"/>
    <cellStyle name="Normal 4 2 2 4 5" xfId="37537" xr:uid="{00000000-0005-0000-0000-0000A4920000}"/>
    <cellStyle name="Normal 4 2 2 4 5 2" xfId="37538" xr:uid="{00000000-0005-0000-0000-0000A5920000}"/>
    <cellStyle name="Normal 4 2 2 4 5 2 2" xfId="37539" xr:uid="{00000000-0005-0000-0000-0000A6920000}"/>
    <cellStyle name="Normal 4 2 2 4 5 3" xfId="37540" xr:uid="{00000000-0005-0000-0000-0000A7920000}"/>
    <cellStyle name="Normal 4 2 2 4 5 3 2" xfId="37541" xr:uid="{00000000-0005-0000-0000-0000A8920000}"/>
    <cellStyle name="Normal 4 2 2 4 5 3 3" xfId="37542" xr:uid="{00000000-0005-0000-0000-0000A9920000}"/>
    <cellStyle name="Normal 4 2 2 4 5 3 4" xfId="37543" xr:uid="{00000000-0005-0000-0000-0000AA920000}"/>
    <cellStyle name="Normal 4 2 2 4 6" xfId="37544" xr:uid="{00000000-0005-0000-0000-0000AB920000}"/>
    <cellStyle name="Normal 4 2 2 4 6 2" xfId="37545" xr:uid="{00000000-0005-0000-0000-0000AC920000}"/>
    <cellStyle name="Normal 4 2 2 4 7" xfId="37546" xr:uid="{00000000-0005-0000-0000-0000AD920000}"/>
    <cellStyle name="Normal 4 2 2 4 7 2" xfId="37547" xr:uid="{00000000-0005-0000-0000-0000AE920000}"/>
    <cellStyle name="Normal 4 2 2 4 7 3" xfId="37548" xr:uid="{00000000-0005-0000-0000-0000AF920000}"/>
    <cellStyle name="Normal 4 2 2 4 7 4" xfId="37549" xr:uid="{00000000-0005-0000-0000-0000B0920000}"/>
    <cellStyle name="Normal 4 2 2 5" xfId="37550" xr:uid="{00000000-0005-0000-0000-0000B1920000}"/>
    <cellStyle name="Normal 4 2 2 5 2" xfId="37551" xr:uid="{00000000-0005-0000-0000-0000B2920000}"/>
    <cellStyle name="Normal 4 2 2 5 2 2" xfId="37552" xr:uid="{00000000-0005-0000-0000-0000B3920000}"/>
    <cellStyle name="Normal 4 2 2 5 2 2 2" xfId="37553" xr:uid="{00000000-0005-0000-0000-0000B4920000}"/>
    <cellStyle name="Normal 4 2 2 5 2 2 2 2" xfId="37554" xr:uid="{00000000-0005-0000-0000-0000B5920000}"/>
    <cellStyle name="Normal 4 2 2 5 2 2 3" xfId="37555" xr:uid="{00000000-0005-0000-0000-0000B6920000}"/>
    <cellStyle name="Normal 4 2 2 5 2 2 3 2" xfId="37556" xr:uid="{00000000-0005-0000-0000-0000B7920000}"/>
    <cellStyle name="Normal 4 2 2 5 2 2 3 3" xfId="37557" xr:uid="{00000000-0005-0000-0000-0000B8920000}"/>
    <cellStyle name="Normal 4 2 2 5 2 2 3 4" xfId="37558" xr:uid="{00000000-0005-0000-0000-0000B9920000}"/>
    <cellStyle name="Normal 4 2 2 5 2 3" xfId="37559" xr:uid="{00000000-0005-0000-0000-0000BA920000}"/>
    <cellStyle name="Normal 4 2 2 5 2 3 2" xfId="37560" xr:uid="{00000000-0005-0000-0000-0000BB920000}"/>
    <cellStyle name="Normal 4 2 2 5 2 4" xfId="37561" xr:uid="{00000000-0005-0000-0000-0000BC920000}"/>
    <cellStyle name="Normal 4 2 2 5 2 4 2" xfId="37562" xr:uid="{00000000-0005-0000-0000-0000BD920000}"/>
    <cellStyle name="Normal 4 2 2 5 2 4 3" xfId="37563" xr:uid="{00000000-0005-0000-0000-0000BE920000}"/>
    <cellStyle name="Normal 4 2 2 5 2 4 4" xfId="37564" xr:uid="{00000000-0005-0000-0000-0000BF920000}"/>
    <cellStyle name="Normal 4 2 2 5 3" xfId="37565" xr:uid="{00000000-0005-0000-0000-0000C0920000}"/>
    <cellStyle name="Normal 4 2 2 5 3 2" xfId="37566" xr:uid="{00000000-0005-0000-0000-0000C1920000}"/>
    <cellStyle name="Normal 4 2 2 5 3 2 2" xfId="37567" xr:uid="{00000000-0005-0000-0000-0000C2920000}"/>
    <cellStyle name="Normal 4 2 2 5 3 3" xfId="37568" xr:uid="{00000000-0005-0000-0000-0000C3920000}"/>
    <cellStyle name="Normal 4 2 2 5 3 3 2" xfId="37569" xr:uid="{00000000-0005-0000-0000-0000C4920000}"/>
    <cellStyle name="Normal 4 2 2 5 3 3 3" xfId="37570" xr:uid="{00000000-0005-0000-0000-0000C5920000}"/>
    <cellStyle name="Normal 4 2 2 5 3 3 4" xfId="37571" xr:uid="{00000000-0005-0000-0000-0000C6920000}"/>
    <cellStyle name="Normal 4 2 2 5 4" xfId="37572" xr:uid="{00000000-0005-0000-0000-0000C7920000}"/>
    <cellStyle name="Normal 4 2 2 5 4 2" xfId="37573" xr:uid="{00000000-0005-0000-0000-0000C8920000}"/>
    <cellStyle name="Normal 4 2 2 5 5" xfId="37574" xr:uid="{00000000-0005-0000-0000-0000C9920000}"/>
    <cellStyle name="Normal 4 2 2 5 5 2" xfId="37575" xr:uid="{00000000-0005-0000-0000-0000CA920000}"/>
    <cellStyle name="Normal 4 2 2 5 5 3" xfId="37576" xr:uid="{00000000-0005-0000-0000-0000CB920000}"/>
    <cellStyle name="Normal 4 2 2 5 5 4" xfId="37577" xr:uid="{00000000-0005-0000-0000-0000CC920000}"/>
    <cellStyle name="Normal 4 2 2 6" xfId="37578" xr:uid="{00000000-0005-0000-0000-0000CD920000}"/>
    <cellStyle name="Normal 4 2 2 6 2" xfId="37579" xr:uid="{00000000-0005-0000-0000-0000CE920000}"/>
    <cellStyle name="Normal 4 2 2 6 2 2" xfId="37580" xr:uid="{00000000-0005-0000-0000-0000CF920000}"/>
    <cellStyle name="Normal 4 2 2 6 2 2 2" xfId="37581" xr:uid="{00000000-0005-0000-0000-0000D0920000}"/>
    <cellStyle name="Normal 4 2 2 6 2 2 2 2" xfId="37582" xr:uid="{00000000-0005-0000-0000-0000D1920000}"/>
    <cellStyle name="Normal 4 2 2 6 2 2 3" xfId="37583" xr:uid="{00000000-0005-0000-0000-0000D2920000}"/>
    <cellStyle name="Normal 4 2 2 6 2 2 3 2" xfId="37584" xr:uid="{00000000-0005-0000-0000-0000D3920000}"/>
    <cellStyle name="Normal 4 2 2 6 2 2 3 3" xfId="37585" xr:uid="{00000000-0005-0000-0000-0000D4920000}"/>
    <cellStyle name="Normal 4 2 2 6 2 2 3 4" xfId="37586" xr:uid="{00000000-0005-0000-0000-0000D5920000}"/>
    <cellStyle name="Normal 4 2 2 6 2 3" xfId="37587" xr:uid="{00000000-0005-0000-0000-0000D6920000}"/>
    <cellStyle name="Normal 4 2 2 6 2 3 2" xfId="37588" xr:uid="{00000000-0005-0000-0000-0000D7920000}"/>
    <cellStyle name="Normal 4 2 2 6 2 4" xfId="37589" xr:uid="{00000000-0005-0000-0000-0000D8920000}"/>
    <cellStyle name="Normal 4 2 2 6 2 4 2" xfId="37590" xr:uid="{00000000-0005-0000-0000-0000D9920000}"/>
    <cellStyle name="Normal 4 2 2 6 2 4 3" xfId="37591" xr:uid="{00000000-0005-0000-0000-0000DA920000}"/>
    <cellStyle name="Normal 4 2 2 6 2 4 4" xfId="37592" xr:uid="{00000000-0005-0000-0000-0000DB920000}"/>
    <cellStyle name="Normal 4 2 2 6 3" xfId="37593" xr:uid="{00000000-0005-0000-0000-0000DC920000}"/>
    <cellStyle name="Normal 4 2 2 6 3 2" xfId="37594" xr:uid="{00000000-0005-0000-0000-0000DD920000}"/>
    <cellStyle name="Normal 4 2 2 6 3 2 2" xfId="37595" xr:uid="{00000000-0005-0000-0000-0000DE920000}"/>
    <cellStyle name="Normal 4 2 2 6 3 3" xfId="37596" xr:uid="{00000000-0005-0000-0000-0000DF920000}"/>
    <cellStyle name="Normal 4 2 2 6 3 3 2" xfId="37597" xr:uid="{00000000-0005-0000-0000-0000E0920000}"/>
    <cellStyle name="Normal 4 2 2 6 3 3 3" xfId="37598" xr:uid="{00000000-0005-0000-0000-0000E1920000}"/>
    <cellStyle name="Normal 4 2 2 6 3 3 4" xfId="37599" xr:uid="{00000000-0005-0000-0000-0000E2920000}"/>
    <cellStyle name="Normal 4 2 2 6 4" xfId="37600" xr:uid="{00000000-0005-0000-0000-0000E3920000}"/>
    <cellStyle name="Normal 4 2 2 6 4 2" xfId="37601" xr:uid="{00000000-0005-0000-0000-0000E4920000}"/>
    <cellStyle name="Normal 4 2 2 6 5" xfId="37602" xr:uid="{00000000-0005-0000-0000-0000E5920000}"/>
    <cellStyle name="Normal 4 2 2 6 5 2" xfId="37603" xr:uid="{00000000-0005-0000-0000-0000E6920000}"/>
    <cellStyle name="Normal 4 2 2 6 5 3" xfId="37604" xr:uid="{00000000-0005-0000-0000-0000E7920000}"/>
    <cellStyle name="Normal 4 2 2 6 5 4" xfId="37605" xr:uid="{00000000-0005-0000-0000-0000E8920000}"/>
    <cellStyle name="Normal 4 2 2 7" xfId="37606" xr:uid="{00000000-0005-0000-0000-0000E9920000}"/>
    <cellStyle name="Normal 4 2 2 7 2" xfId="37607" xr:uid="{00000000-0005-0000-0000-0000EA920000}"/>
    <cellStyle name="Normal 4 2 2 7 2 2" xfId="37608" xr:uid="{00000000-0005-0000-0000-0000EB920000}"/>
    <cellStyle name="Normal 4 2 2 7 2 2 2" xfId="37609" xr:uid="{00000000-0005-0000-0000-0000EC920000}"/>
    <cellStyle name="Normal 4 2 2 7 2 3" xfId="37610" xr:uid="{00000000-0005-0000-0000-0000ED920000}"/>
    <cellStyle name="Normal 4 2 2 7 2 3 2" xfId="37611" xr:uid="{00000000-0005-0000-0000-0000EE920000}"/>
    <cellStyle name="Normal 4 2 2 7 2 3 3" xfId="37612" xr:uid="{00000000-0005-0000-0000-0000EF920000}"/>
    <cellStyle name="Normal 4 2 2 7 2 3 4" xfId="37613" xr:uid="{00000000-0005-0000-0000-0000F0920000}"/>
    <cellStyle name="Normal 4 2 2 7 3" xfId="37614" xr:uid="{00000000-0005-0000-0000-0000F1920000}"/>
    <cellStyle name="Normal 4 2 2 7 3 2" xfId="37615" xr:uid="{00000000-0005-0000-0000-0000F2920000}"/>
    <cellStyle name="Normal 4 2 2 7 4" xfId="37616" xr:uid="{00000000-0005-0000-0000-0000F3920000}"/>
    <cellStyle name="Normal 4 2 2 7 4 2" xfId="37617" xr:uid="{00000000-0005-0000-0000-0000F4920000}"/>
    <cellStyle name="Normal 4 2 2 7 4 3" xfId="37618" xr:uid="{00000000-0005-0000-0000-0000F5920000}"/>
    <cellStyle name="Normal 4 2 2 7 4 4" xfId="37619" xr:uid="{00000000-0005-0000-0000-0000F6920000}"/>
    <cellStyle name="Normal 4 2 2 8" xfId="37620" xr:uid="{00000000-0005-0000-0000-0000F7920000}"/>
    <cellStyle name="Normal 4 2 2 8 2" xfId="37621" xr:uid="{00000000-0005-0000-0000-0000F8920000}"/>
    <cellStyle name="Normal 4 2 2 8 2 2" xfId="37622" xr:uid="{00000000-0005-0000-0000-0000F9920000}"/>
    <cellStyle name="Normal 4 2 2 8 3" xfId="37623" xr:uid="{00000000-0005-0000-0000-0000FA920000}"/>
    <cellStyle name="Normal 4 2 2 8 3 2" xfId="37624" xr:uid="{00000000-0005-0000-0000-0000FB920000}"/>
    <cellStyle name="Normal 4 2 2 8 3 3" xfId="37625" xr:uid="{00000000-0005-0000-0000-0000FC920000}"/>
    <cellStyle name="Normal 4 2 2 8 3 4" xfId="37626" xr:uid="{00000000-0005-0000-0000-0000FD920000}"/>
    <cellStyle name="Normal 4 2 2 9" xfId="37627" xr:uid="{00000000-0005-0000-0000-0000FE920000}"/>
    <cellStyle name="Normal 4 2 2 9 2" xfId="37628" xr:uid="{00000000-0005-0000-0000-0000FF920000}"/>
    <cellStyle name="Normal 4 2 2 9 2 2" xfId="37629" xr:uid="{00000000-0005-0000-0000-000000930000}"/>
    <cellStyle name="Normal 4 2 2 9 3" xfId="37630" xr:uid="{00000000-0005-0000-0000-000001930000}"/>
    <cellStyle name="Normal 4 2 2 9 3 2" xfId="37631" xr:uid="{00000000-0005-0000-0000-000002930000}"/>
    <cellStyle name="Normal 4 2 2 9 4" xfId="37632" xr:uid="{00000000-0005-0000-0000-000003930000}"/>
    <cellStyle name="Normal 4 2 3" xfId="37633" xr:uid="{00000000-0005-0000-0000-000004930000}"/>
    <cellStyle name="Normal 4 2 3 10" xfId="37634" xr:uid="{00000000-0005-0000-0000-000005930000}"/>
    <cellStyle name="Normal 4 2 3 2" xfId="37635" xr:uid="{00000000-0005-0000-0000-000006930000}"/>
    <cellStyle name="Normal 4 2 3 2 2" xfId="37636" xr:uid="{00000000-0005-0000-0000-000007930000}"/>
    <cellStyle name="Normal 4 2 3 2 2 2" xfId="37637" xr:uid="{00000000-0005-0000-0000-000008930000}"/>
    <cellStyle name="Normal 4 2 3 2 2 2 2" xfId="37638" xr:uid="{00000000-0005-0000-0000-000009930000}"/>
    <cellStyle name="Normal 4 2 3 2 2 2 2 2" xfId="37639" xr:uid="{00000000-0005-0000-0000-00000A930000}"/>
    <cellStyle name="Normal 4 2 3 2 2 2 2 2 2" xfId="37640" xr:uid="{00000000-0005-0000-0000-00000B930000}"/>
    <cellStyle name="Normal 4 2 3 2 2 2 2 2 2 2" xfId="37641" xr:uid="{00000000-0005-0000-0000-00000C930000}"/>
    <cellStyle name="Normal 4 2 3 2 2 2 2 2 3" xfId="37642" xr:uid="{00000000-0005-0000-0000-00000D930000}"/>
    <cellStyle name="Normal 4 2 3 2 2 2 2 2 3 2" xfId="37643" xr:uid="{00000000-0005-0000-0000-00000E930000}"/>
    <cellStyle name="Normal 4 2 3 2 2 2 2 2 3 3" xfId="37644" xr:uid="{00000000-0005-0000-0000-00000F930000}"/>
    <cellStyle name="Normal 4 2 3 2 2 2 2 2 3 4" xfId="37645" xr:uid="{00000000-0005-0000-0000-000010930000}"/>
    <cellStyle name="Normal 4 2 3 2 2 2 2 3" xfId="37646" xr:uid="{00000000-0005-0000-0000-000011930000}"/>
    <cellStyle name="Normal 4 2 3 2 2 2 2 3 2" xfId="37647" xr:uid="{00000000-0005-0000-0000-000012930000}"/>
    <cellStyle name="Normal 4 2 3 2 2 2 2 4" xfId="37648" xr:uid="{00000000-0005-0000-0000-000013930000}"/>
    <cellStyle name="Normal 4 2 3 2 2 2 2 4 2" xfId="37649" xr:uid="{00000000-0005-0000-0000-000014930000}"/>
    <cellStyle name="Normal 4 2 3 2 2 2 2 4 3" xfId="37650" xr:uid="{00000000-0005-0000-0000-000015930000}"/>
    <cellStyle name="Normal 4 2 3 2 2 2 2 4 4" xfId="37651" xr:uid="{00000000-0005-0000-0000-000016930000}"/>
    <cellStyle name="Normal 4 2 3 2 2 2 3" xfId="37652" xr:uid="{00000000-0005-0000-0000-000017930000}"/>
    <cellStyle name="Normal 4 2 3 2 2 2 3 2" xfId="37653" xr:uid="{00000000-0005-0000-0000-000018930000}"/>
    <cellStyle name="Normal 4 2 3 2 2 2 3 2 2" xfId="37654" xr:uid="{00000000-0005-0000-0000-000019930000}"/>
    <cellStyle name="Normal 4 2 3 2 2 2 3 3" xfId="37655" xr:uid="{00000000-0005-0000-0000-00001A930000}"/>
    <cellStyle name="Normal 4 2 3 2 2 2 3 3 2" xfId="37656" xr:uid="{00000000-0005-0000-0000-00001B930000}"/>
    <cellStyle name="Normal 4 2 3 2 2 2 3 3 3" xfId="37657" xr:uid="{00000000-0005-0000-0000-00001C930000}"/>
    <cellStyle name="Normal 4 2 3 2 2 2 3 3 4" xfId="37658" xr:uid="{00000000-0005-0000-0000-00001D930000}"/>
    <cellStyle name="Normal 4 2 3 2 2 2 4" xfId="37659" xr:uid="{00000000-0005-0000-0000-00001E930000}"/>
    <cellStyle name="Normal 4 2 3 2 2 2 4 2" xfId="37660" xr:uid="{00000000-0005-0000-0000-00001F930000}"/>
    <cellStyle name="Normal 4 2 3 2 2 2 5" xfId="37661" xr:uid="{00000000-0005-0000-0000-000020930000}"/>
    <cellStyle name="Normal 4 2 3 2 2 2 5 2" xfId="37662" xr:uid="{00000000-0005-0000-0000-000021930000}"/>
    <cellStyle name="Normal 4 2 3 2 2 2 5 3" xfId="37663" xr:uid="{00000000-0005-0000-0000-000022930000}"/>
    <cellStyle name="Normal 4 2 3 2 2 2 5 4" xfId="37664" xr:uid="{00000000-0005-0000-0000-000023930000}"/>
    <cellStyle name="Normal 4 2 3 2 2 3" xfId="37665" xr:uid="{00000000-0005-0000-0000-000024930000}"/>
    <cellStyle name="Normal 4 2 3 2 2 3 2" xfId="37666" xr:uid="{00000000-0005-0000-0000-000025930000}"/>
    <cellStyle name="Normal 4 2 3 2 2 3 2 2" xfId="37667" xr:uid="{00000000-0005-0000-0000-000026930000}"/>
    <cellStyle name="Normal 4 2 3 2 2 3 2 2 2" xfId="37668" xr:uid="{00000000-0005-0000-0000-000027930000}"/>
    <cellStyle name="Normal 4 2 3 2 2 3 2 2 2 2" xfId="37669" xr:uid="{00000000-0005-0000-0000-000028930000}"/>
    <cellStyle name="Normal 4 2 3 2 2 3 2 2 3" xfId="37670" xr:uid="{00000000-0005-0000-0000-000029930000}"/>
    <cellStyle name="Normal 4 2 3 2 2 3 2 2 3 2" xfId="37671" xr:uid="{00000000-0005-0000-0000-00002A930000}"/>
    <cellStyle name="Normal 4 2 3 2 2 3 2 2 3 3" xfId="37672" xr:uid="{00000000-0005-0000-0000-00002B930000}"/>
    <cellStyle name="Normal 4 2 3 2 2 3 2 2 3 4" xfId="37673" xr:uid="{00000000-0005-0000-0000-00002C930000}"/>
    <cellStyle name="Normal 4 2 3 2 2 3 2 3" xfId="37674" xr:uid="{00000000-0005-0000-0000-00002D930000}"/>
    <cellStyle name="Normal 4 2 3 2 2 3 2 3 2" xfId="37675" xr:uid="{00000000-0005-0000-0000-00002E930000}"/>
    <cellStyle name="Normal 4 2 3 2 2 3 2 4" xfId="37676" xr:uid="{00000000-0005-0000-0000-00002F930000}"/>
    <cellStyle name="Normal 4 2 3 2 2 3 2 4 2" xfId="37677" xr:uid="{00000000-0005-0000-0000-000030930000}"/>
    <cellStyle name="Normal 4 2 3 2 2 3 2 4 3" xfId="37678" xr:uid="{00000000-0005-0000-0000-000031930000}"/>
    <cellStyle name="Normal 4 2 3 2 2 3 2 4 4" xfId="37679" xr:uid="{00000000-0005-0000-0000-000032930000}"/>
    <cellStyle name="Normal 4 2 3 2 2 3 3" xfId="37680" xr:uid="{00000000-0005-0000-0000-000033930000}"/>
    <cellStyle name="Normal 4 2 3 2 2 3 3 2" xfId="37681" xr:uid="{00000000-0005-0000-0000-000034930000}"/>
    <cellStyle name="Normal 4 2 3 2 2 3 3 2 2" xfId="37682" xr:uid="{00000000-0005-0000-0000-000035930000}"/>
    <cellStyle name="Normal 4 2 3 2 2 3 3 3" xfId="37683" xr:uid="{00000000-0005-0000-0000-000036930000}"/>
    <cellStyle name="Normal 4 2 3 2 2 3 3 3 2" xfId="37684" xr:uid="{00000000-0005-0000-0000-000037930000}"/>
    <cellStyle name="Normal 4 2 3 2 2 3 3 3 3" xfId="37685" xr:uid="{00000000-0005-0000-0000-000038930000}"/>
    <cellStyle name="Normal 4 2 3 2 2 3 3 3 4" xfId="37686" xr:uid="{00000000-0005-0000-0000-000039930000}"/>
    <cellStyle name="Normal 4 2 3 2 2 3 4" xfId="37687" xr:uid="{00000000-0005-0000-0000-00003A930000}"/>
    <cellStyle name="Normal 4 2 3 2 2 3 4 2" xfId="37688" xr:uid="{00000000-0005-0000-0000-00003B930000}"/>
    <cellStyle name="Normal 4 2 3 2 2 3 5" xfId="37689" xr:uid="{00000000-0005-0000-0000-00003C930000}"/>
    <cellStyle name="Normal 4 2 3 2 2 3 5 2" xfId="37690" xr:uid="{00000000-0005-0000-0000-00003D930000}"/>
    <cellStyle name="Normal 4 2 3 2 2 3 5 3" xfId="37691" xr:uid="{00000000-0005-0000-0000-00003E930000}"/>
    <cellStyle name="Normal 4 2 3 2 2 3 5 4" xfId="37692" xr:uid="{00000000-0005-0000-0000-00003F930000}"/>
    <cellStyle name="Normal 4 2 3 2 2 4" xfId="37693" xr:uid="{00000000-0005-0000-0000-000040930000}"/>
    <cellStyle name="Normal 4 2 3 2 2 4 2" xfId="37694" xr:uid="{00000000-0005-0000-0000-000041930000}"/>
    <cellStyle name="Normal 4 2 3 2 2 4 2 2" xfId="37695" xr:uid="{00000000-0005-0000-0000-000042930000}"/>
    <cellStyle name="Normal 4 2 3 2 2 4 2 2 2" xfId="37696" xr:uid="{00000000-0005-0000-0000-000043930000}"/>
    <cellStyle name="Normal 4 2 3 2 2 4 2 3" xfId="37697" xr:uid="{00000000-0005-0000-0000-000044930000}"/>
    <cellStyle name="Normal 4 2 3 2 2 4 2 3 2" xfId="37698" xr:uid="{00000000-0005-0000-0000-000045930000}"/>
    <cellStyle name="Normal 4 2 3 2 2 4 2 3 3" xfId="37699" xr:uid="{00000000-0005-0000-0000-000046930000}"/>
    <cellStyle name="Normal 4 2 3 2 2 4 2 3 4" xfId="37700" xr:uid="{00000000-0005-0000-0000-000047930000}"/>
    <cellStyle name="Normal 4 2 3 2 2 4 3" xfId="37701" xr:uid="{00000000-0005-0000-0000-000048930000}"/>
    <cellStyle name="Normal 4 2 3 2 2 4 3 2" xfId="37702" xr:uid="{00000000-0005-0000-0000-000049930000}"/>
    <cellStyle name="Normal 4 2 3 2 2 4 4" xfId="37703" xr:uid="{00000000-0005-0000-0000-00004A930000}"/>
    <cellStyle name="Normal 4 2 3 2 2 4 4 2" xfId="37704" xr:uid="{00000000-0005-0000-0000-00004B930000}"/>
    <cellStyle name="Normal 4 2 3 2 2 4 4 3" xfId="37705" xr:uid="{00000000-0005-0000-0000-00004C930000}"/>
    <cellStyle name="Normal 4 2 3 2 2 4 4 4" xfId="37706" xr:uid="{00000000-0005-0000-0000-00004D930000}"/>
    <cellStyle name="Normal 4 2 3 2 2 5" xfId="37707" xr:uid="{00000000-0005-0000-0000-00004E930000}"/>
    <cellStyle name="Normal 4 2 3 2 2 5 2" xfId="37708" xr:uid="{00000000-0005-0000-0000-00004F930000}"/>
    <cellStyle name="Normal 4 2 3 2 2 5 2 2" xfId="37709" xr:uid="{00000000-0005-0000-0000-000050930000}"/>
    <cellStyle name="Normal 4 2 3 2 2 5 3" xfId="37710" xr:uid="{00000000-0005-0000-0000-000051930000}"/>
    <cellStyle name="Normal 4 2 3 2 2 5 3 2" xfId="37711" xr:uid="{00000000-0005-0000-0000-000052930000}"/>
    <cellStyle name="Normal 4 2 3 2 2 5 3 3" xfId="37712" xr:uid="{00000000-0005-0000-0000-000053930000}"/>
    <cellStyle name="Normal 4 2 3 2 2 5 3 4" xfId="37713" xr:uid="{00000000-0005-0000-0000-000054930000}"/>
    <cellStyle name="Normal 4 2 3 2 2 6" xfId="37714" xr:uid="{00000000-0005-0000-0000-000055930000}"/>
    <cellStyle name="Normal 4 2 3 2 2 6 2" xfId="37715" xr:uid="{00000000-0005-0000-0000-000056930000}"/>
    <cellStyle name="Normal 4 2 3 2 2 7" xfId="37716" xr:uid="{00000000-0005-0000-0000-000057930000}"/>
    <cellStyle name="Normal 4 2 3 2 2 7 2" xfId="37717" xr:uid="{00000000-0005-0000-0000-000058930000}"/>
    <cellStyle name="Normal 4 2 3 2 2 7 3" xfId="37718" xr:uid="{00000000-0005-0000-0000-000059930000}"/>
    <cellStyle name="Normal 4 2 3 2 2 7 4" xfId="37719" xr:uid="{00000000-0005-0000-0000-00005A930000}"/>
    <cellStyle name="Normal 4 2 3 2 3" xfId="37720" xr:uid="{00000000-0005-0000-0000-00005B930000}"/>
    <cellStyle name="Normal 4 2 3 2 3 2" xfId="37721" xr:uid="{00000000-0005-0000-0000-00005C930000}"/>
    <cellStyle name="Normal 4 2 3 2 3 2 2" xfId="37722" xr:uid="{00000000-0005-0000-0000-00005D930000}"/>
    <cellStyle name="Normal 4 2 3 2 3 2 2 2" xfId="37723" xr:uid="{00000000-0005-0000-0000-00005E930000}"/>
    <cellStyle name="Normal 4 2 3 2 3 2 2 2 2" xfId="37724" xr:uid="{00000000-0005-0000-0000-00005F930000}"/>
    <cellStyle name="Normal 4 2 3 2 3 2 2 3" xfId="37725" xr:uid="{00000000-0005-0000-0000-000060930000}"/>
    <cellStyle name="Normal 4 2 3 2 3 2 2 3 2" xfId="37726" xr:uid="{00000000-0005-0000-0000-000061930000}"/>
    <cellStyle name="Normal 4 2 3 2 3 2 2 3 3" xfId="37727" xr:uid="{00000000-0005-0000-0000-000062930000}"/>
    <cellStyle name="Normal 4 2 3 2 3 2 2 3 4" xfId="37728" xr:uid="{00000000-0005-0000-0000-000063930000}"/>
    <cellStyle name="Normal 4 2 3 2 3 2 3" xfId="37729" xr:uid="{00000000-0005-0000-0000-000064930000}"/>
    <cellStyle name="Normal 4 2 3 2 3 2 3 2" xfId="37730" xr:uid="{00000000-0005-0000-0000-000065930000}"/>
    <cellStyle name="Normal 4 2 3 2 3 2 4" xfId="37731" xr:uid="{00000000-0005-0000-0000-000066930000}"/>
    <cellStyle name="Normal 4 2 3 2 3 2 4 2" xfId="37732" xr:uid="{00000000-0005-0000-0000-000067930000}"/>
    <cellStyle name="Normal 4 2 3 2 3 2 4 3" xfId="37733" xr:uid="{00000000-0005-0000-0000-000068930000}"/>
    <cellStyle name="Normal 4 2 3 2 3 2 4 4" xfId="37734" xr:uid="{00000000-0005-0000-0000-000069930000}"/>
    <cellStyle name="Normal 4 2 3 2 3 3" xfId="37735" xr:uid="{00000000-0005-0000-0000-00006A930000}"/>
    <cellStyle name="Normal 4 2 3 2 3 3 2" xfId="37736" xr:uid="{00000000-0005-0000-0000-00006B930000}"/>
    <cellStyle name="Normal 4 2 3 2 3 3 2 2" xfId="37737" xr:uid="{00000000-0005-0000-0000-00006C930000}"/>
    <cellStyle name="Normal 4 2 3 2 3 3 3" xfId="37738" xr:uid="{00000000-0005-0000-0000-00006D930000}"/>
    <cellStyle name="Normal 4 2 3 2 3 3 3 2" xfId="37739" xr:uid="{00000000-0005-0000-0000-00006E930000}"/>
    <cellStyle name="Normal 4 2 3 2 3 3 3 3" xfId="37740" xr:uid="{00000000-0005-0000-0000-00006F930000}"/>
    <cellStyle name="Normal 4 2 3 2 3 3 3 4" xfId="37741" xr:uid="{00000000-0005-0000-0000-000070930000}"/>
    <cellStyle name="Normal 4 2 3 2 3 4" xfId="37742" xr:uid="{00000000-0005-0000-0000-000071930000}"/>
    <cellStyle name="Normal 4 2 3 2 3 4 2" xfId="37743" xr:uid="{00000000-0005-0000-0000-000072930000}"/>
    <cellStyle name="Normal 4 2 3 2 3 5" xfId="37744" xr:uid="{00000000-0005-0000-0000-000073930000}"/>
    <cellStyle name="Normal 4 2 3 2 3 5 2" xfId="37745" xr:uid="{00000000-0005-0000-0000-000074930000}"/>
    <cellStyle name="Normal 4 2 3 2 3 5 3" xfId="37746" xr:uid="{00000000-0005-0000-0000-000075930000}"/>
    <cellStyle name="Normal 4 2 3 2 3 5 4" xfId="37747" xr:uid="{00000000-0005-0000-0000-000076930000}"/>
    <cellStyle name="Normal 4 2 3 2 4" xfId="37748" xr:uid="{00000000-0005-0000-0000-000077930000}"/>
    <cellStyle name="Normal 4 2 3 2 4 2" xfId="37749" xr:uid="{00000000-0005-0000-0000-000078930000}"/>
    <cellStyle name="Normal 4 2 3 2 4 2 2" xfId="37750" xr:uid="{00000000-0005-0000-0000-000079930000}"/>
    <cellStyle name="Normal 4 2 3 2 4 2 2 2" xfId="37751" xr:uid="{00000000-0005-0000-0000-00007A930000}"/>
    <cellStyle name="Normal 4 2 3 2 4 2 2 2 2" xfId="37752" xr:uid="{00000000-0005-0000-0000-00007B930000}"/>
    <cellStyle name="Normal 4 2 3 2 4 2 2 3" xfId="37753" xr:uid="{00000000-0005-0000-0000-00007C930000}"/>
    <cellStyle name="Normal 4 2 3 2 4 2 2 3 2" xfId="37754" xr:uid="{00000000-0005-0000-0000-00007D930000}"/>
    <cellStyle name="Normal 4 2 3 2 4 2 2 3 3" xfId="37755" xr:uid="{00000000-0005-0000-0000-00007E930000}"/>
    <cellStyle name="Normal 4 2 3 2 4 2 2 3 4" xfId="37756" xr:uid="{00000000-0005-0000-0000-00007F930000}"/>
    <cellStyle name="Normal 4 2 3 2 4 2 3" xfId="37757" xr:uid="{00000000-0005-0000-0000-000080930000}"/>
    <cellStyle name="Normal 4 2 3 2 4 2 3 2" xfId="37758" xr:uid="{00000000-0005-0000-0000-000081930000}"/>
    <cellStyle name="Normal 4 2 3 2 4 2 4" xfId="37759" xr:uid="{00000000-0005-0000-0000-000082930000}"/>
    <cellStyle name="Normal 4 2 3 2 4 2 4 2" xfId="37760" xr:uid="{00000000-0005-0000-0000-000083930000}"/>
    <cellStyle name="Normal 4 2 3 2 4 2 4 3" xfId="37761" xr:uid="{00000000-0005-0000-0000-000084930000}"/>
    <cellStyle name="Normal 4 2 3 2 4 2 4 4" xfId="37762" xr:uid="{00000000-0005-0000-0000-000085930000}"/>
    <cellStyle name="Normal 4 2 3 2 4 3" xfId="37763" xr:uid="{00000000-0005-0000-0000-000086930000}"/>
    <cellStyle name="Normal 4 2 3 2 4 3 2" xfId="37764" xr:uid="{00000000-0005-0000-0000-000087930000}"/>
    <cellStyle name="Normal 4 2 3 2 4 3 2 2" xfId="37765" xr:uid="{00000000-0005-0000-0000-000088930000}"/>
    <cellStyle name="Normal 4 2 3 2 4 3 3" xfId="37766" xr:uid="{00000000-0005-0000-0000-000089930000}"/>
    <cellStyle name="Normal 4 2 3 2 4 3 3 2" xfId="37767" xr:uid="{00000000-0005-0000-0000-00008A930000}"/>
    <cellStyle name="Normal 4 2 3 2 4 3 3 3" xfId="37768" xr:uid="{00000000-0005-0000-0000-00008B930000}"/>
    <cellStyle name="Normal 4 2 3 2 4 3 3 4" xfId="37769" xr:uid="{00000000-0005-0000-0000-00008C930000}"/>
    <cellStyle name="Normal 4 2 3 2 4 4" xfId="37770" xr:uid="{00000000-0005-0000-0000-00008D930000}"/>
    <cellStyle name="Normal 4 2 3 2 4 4 2" xfId="37771" xr:uid="{00000000-0005-0000-0000-00008E930000}"/>
    <cellStyle name="Normal 4 2 3 2 4 5" xfId="37772" xr:uid="{00000000-0005-0000-0000-00008F930000}"/>
    <cellStyle name="Normal 4 2 3 2 4 5 2" xfId="37773" xr:uid="{00000000-0005-0000-0000-000090930000}"/>
    <cellStyle name="Normal 4 2 3 2 4 5 3" xfId="37774" xr:uid="{00000000-0005-0000-0000-000091930000}"/>
    <cellStyle name="Normal 4 2 3 2 4 5 4" xfId="37775" xr:uid="{00000000-0005-0000-0000-000092930000}"/>
    <cellStyle name="Normal 4 2 3 2 5" xfId="37776" xr:uid="{00000000-0005-0000-0000-000093930000}"/>
    <cellStyle name="Normal 4 2 3 2 5 2" xfId="37777" xr:uid="{00000000-0005-0000-0000-000094930000}"/>
    <cellStyle name="Normal 4 2 3 2 5 2 2" xfId="37778" xr:uid="{00000000-0005-0000-0000-000095930000}"/>
    <cellStyle name="Normal 4 2 3 2 5 2 2 2" xfId="37779" xr:uid="{00000000-0005-0000-0000-000096930000}"/>
    <cellStyle name="Normal 4 2 3 2 5 2 3" xfId="37780" xr:uid="{00000000-0005-0000-0000-000097930000}"/>
    <cellStyle name="Normal 4 2 3 2 5 2 3 2" xfId="37781" xr:uid="{00000000-0005-0000-0000-000098930000}"/>
    <cellStyle name="Normal 4 2 3 2 5 2 3 3" xfId="37782" xr:uid="{00000000-0005-0000-0000-000099930000}"/>
    <cellStyle name="Normal 4 2 3 2 5 2 3 4" xfId="37783" xr:uid="{00000000-0005-0000-0000-00009A930000}"/>
    <cellStyle name="Normal 4 2 3 2 5 3" xfId="37784" xr:uid="{00000000-0005-0000-0000-00009B930000}"/>
    <cellStyle name="Normal 4 2 3 2 5 3 2" xfId="37785" xr:uid="{00000000-0005-0000-0000-00009C930000}"/>
    <cellStyle name="Normal 4 2 3 2 5 4" xfId="37786" xr:uid="{00000000-0005-0000-0000-00009D930000}"/>
    <cellStyle name="Normal 4 2 3 2 5 4 2" xfId="37787" xr:uid="{00000000-0005-0000-0000-00009E930000}"/>
    <cellStyle name="Normal 4 2 3 2 5 4 3" xfId="37788" xr:uid="{00000000-0005-0000-0000-00009F930000}"/>
    <cellStyle name="Normal 4 2 3 2 5 4 4" xfId="37789" xr:uid="{00000000-0005-0000-0000-0000A0930000}"/>
    <cellStyle name="Normal 4 2 3 2 6" xfId="37790" xr:uid="{00000000-0005-0000-0000-0000A1930000}"/>
    <cellStyle name="Normal 4 2 3 2 6 2" xfId="37791" xr:uid="{00000000-0005-0000-0000-0000A2930000}"/>
    <cellStyle name="Normal 4 2 3 2 6 2 2" xfId="37792" xr:uid="{00000000-0005-0000-0000-0000A3930000}"/>
    <cellStyle name="Normal 4 2 3 2 6 3" xfId="37793" xr:uid="{00000000-0005-0000-0000-0000A4930000}"/>
    <cellStyle name="Normal 4 2 3 2 6 3 2" xfId="37794" xr:uid="{00000000-0005-0000-0000-0000A5930000}"/>
    <cellStyle name="Normal 4 2 3 2 6 3 3" xfId="37795" xr:uid="{00000000-0005-0000-0000-0000A6930000}"/>
    <cellStyle name="Normal 4 2 3 2 6 3 4" xfId="37796" xr:uid="{00000000-0005-0000-0000-0000A7930000}"/>
    <cellStyle name="Normal 4 2 3 2 7" xfId="37797" xr:uid="{00000000-0005-0000-0000-0000A8930000}"/>
    <cellStyle name="Normal 4 2 3 2 7 2" xfId="37798" xr:uid="{00000000-0005-0000-0000-0000A9930000}"/>
    <cellStyle name="Normal 4 2 3 2 8" xfId="37799" xr:uid="{00000000-0005-0000-0000-0000AA930000}"/>
    <cellStyle name="Normal 4 2 3 2 8 2" xfId="37800" xr:uid="{00000000-0005-0000-0000-0000AB930000}"/>
    <cellStyle name="Normal 4 2 3 2 9" xfId="37801" xr:uid="{00000000-0005-0000-0000-0000AC930000}"/>
    <cellStyle name="Normal 4 2 3 3" xfId="37802" xr:uid="{00000000-0005-0000-0000-0000AD930000}"/>
    <cellStyle name="Normal 4 2 3 3 2" xfId="37803" xr:uid="{00000000-0005-0000-0000-0000AE930000}"/>
    <cellStyle name="Normal 4 2 3 3 2 2" xfId="37804" xr:uid="{00000000-0005-0000-0000-0000AF930000}"/>
    <cellStyle name="Normal 4 2 3 3 2 2 2" xfId="37805" xr:uid="{00000000-0005-0000-0000-0000B0930000}"/>
    <cellStyle name="Normal 4 2 3 3 2 2 2 2" xfId="37806" xr:uid="{00000000-0005-0000-0000-0000B1930000}"/>
    <cellStyle name="Normal 4 2 3 3 2 2 2 2 2" xfId="37807" xr:uid="{00000000-0005-0000-0000-0000B2930000}"/>
    <cellStyle name="Normal 4 2 3 3 2 2 2 3" xfId="37808" xr:uid="{00000000-0005-0000-0000-0000B3930000}"/>
    <cellStyle name="Normal 4 2 3 3 2 2 2 3 2" xfId="37809" xr:uid="{00000000-0005-0000-0000-0000B4930000}"/>
    <cellStyle name="Normal 4 2 3 3 2 2 2 3 3" xfId="37810" xr:uid="{00000000-0005-0000-0000-0000B5930000}"/>
    <cellStyle name="Normal 4 2 3 3 2 2 2 3 4" xfId="37811" xr:uid="{00000000-0005-0000-0000-0000B6930000}"/>
    <cellStyle name="Normal 4 2 3 3 2 2 3" xfId="37812" xr:uid="{00000000-0005-0000-0000-0000B7930000}"/>
    <cellStyle name="Normal 4 2 3 3 2 2 3 2" xfId="37813" xr:uid="{00000000-0005-0000-0000-0000B8930000}"/>
    <cellStyle name="Normal 4 2 3 3 2 2 4" xfId="37814" xr:uid="{00000000-0005-0000-0000-0000B9930000}"/>
    <cellStyle name="Normal 4 2 3 3 2 2 4 2" xfId="37815" xr:uid="{00000000-0005-0000-0000-0000BA930000}"/>
    <cellStyle name="Normal 4 2 3 3 2 2 4 3" xfId="37816" xr:uid="{00000000-0005-0000-0000-0000BB930000}"/>
    <cellStyle name="Normal 4 2 3 3 2 2 4 4" xfId="37817" xr:uid="{00000000-0005-0000-0000-0000BC930000}"/>
    <cellStyle name="Normal 4 2 3 3 2 3" xfId="37818" xr:uid="{00000000-0005-0000-0000-0000BD930000}"/>
    <cellStyle name="Normal 4 2 3 3 2 3 2" xfId="37819" xr:uid="{00000000-0005-0000-0000-0000BE930000}"/>
    <cellStyle name="Normal 4 2 3 3 2 3 2 2" xfId="37820" xr:uid="{00000000-0005-0000-0000-0000BF930000}"/>
    <cellStyle name="Normal 4 2 3 3 2 3 3" xfId="37821" xr:uid="{00000000-0005-0000-0000-0000C0930000}"/>
    <cellStyle name="Normal 4 2 3 3 2 3 3 2" xfId="37822" xr:uid="{00000000-0005-0000-0000-0000C1930000}"/>
    <cellStyle name="Normal 4 2 3 3 2 3 3 3" xfId="37823" xr:uid="{00000000-0005-0000-0000-0000C2930000}"/>
    <cellStyle name="Normal 4 2 3 3 2 3 3 4" xfId="37824" xr:uid="{00000000-0005-0000-0000-0000C3930000}"/>
    <cellStyle name="Normal 4 2 3 3 2 4" xfId="37825" xr:uid="{00000000-0005-0000-0000-0000C4930000}"/>
    <cellStyle name="Normal 4 2 3 3 2 4 2" xfId="37826" xr:uid="{00000000-0005-0000-0000-0000C5930000}"/>
    <cellStyle name="Normal 4 2 3 3 2 5" xfId="37827" xr:uid="{00000000-0005-0000-0000-0000C6930000}"/>
    <cellStyle name="Normal 4 2 3 3 2 5 2" xfId="37828" xr:uid="{00000000-0005-0000-0000-0000C7930000}"/>
    <cellStyle name="Normal 4 2 3 3 2 5 3" xfId="37829" xr:uid="{00000000-0005-0000-0000-0000C8930000}"/>
    <cellStyle name="Normal 4 2 3 3 2 5 4" xfId="37830" xr:uid="{00000000-0005-0000-0000-0000C9930000}"/>
    <cellStyle name="Normal 4 2 3 3 3" xfId="37831" xr:uid="{00000000-0005-0000-0000-0000CA930000}"/>
    <cellStyle name="Normal 4 2 3 3 3 2" xfId="37832" xr:uid="{00000000-0005-0000-0000-0000CB930000}"/>
    <cellStyle name="Normal 4 2 3 3 3 2 2" xfId="37833" xr:uid="{00000000-0005-0000-0000-0000CC930000}"/>
    <cellStyle name="Normal 4 2 3 3 3 2 2 2" xfId="37834" xr:uid="{00000000-0005-0000-0000-0000CD930000}"/>
    <cellStyle name="Normal 4 2 3 3 3 2 2 2 2" xfId="37835" xr:uid="{00000000-0005-0000-0000-0000CE930000}"/>
    <cellStyle name="Normal 4 2 3 3 3 2 2 3" xfId="37836" xr:uid="{00000000-0005-0000-0000-0000CF930000}"/>
    <cellStyle name="Normal 4 2 3 3 3 2 2 3 2" xfId="37837" xr:uid="{00000000-0005-0000-0000-0000D0930000}"/>
    <cellStyle name="Normal 4 2 3 3 3 2 2 3 3" xfId="37838" xr:uid="{00000000-0005-0000-0000-0000D1930000}"/>
    <cellStyle name="Normal 4 2 3 3 3 2 2 3 4" xfId="37839" xr:uid="{00000000-0005-0000-0000-0000D2930000}"/>
    <cellStyle name="Normal 4 2 3 3 3 2 3" xfId="37840" xr:uid="{00000000-0005-0000-0000-0000D3930000}"/>
    <cellStyle name="Normal 4 2 3 3 3 2 3 2" xfId="37841" xr:uid="{00000000-0005-0000-0000-0000D4930000}"/>
    <cellStyle name="Normal 4 2 3 3 3 2 4" xfId="37842" xr:uid="{00000000-0005-0000-0000-0000D5930000}"/>
    <cellStyle name="Normal 4 2 3 3 3 2 4 2" xfId="37843" xr:uid="{00000000-0005-0000-0000-0000D6930000}"/>
    <cellStyle name="Normal 4 2 3 3 3 2 4 3" xfId="37844" xr:uid="{00000000-0005-0000-0000-0000D7930000}"/>
    <cellStyle name="Normal 4 2 3 3 3 2 4 4" xfId="37845" xr:uid="{00000000-0005-0000-0000-0000D8930000}"/>
    <cellStyle name="Normal 4 2 3 3 3 3" xfId="37846" xr:uid="{00000000-0005-0000-0000-0000D9930000}"/>
    <cellStyle name="Normal 4 2 3 3 3 3 2" xfId="37847" xr:uid="{00000000-0005-0000-0000-0000DA930000}"/>
    <cellStyle name="Normal 4 2 3 3 3 3 2 2" xfId="37848" xr:uid="{00000000-0005-0000-0000-0000DB930000}"/>
    <cellStyle name="Normal 4 2 3 3 3 3 3" xfId="37849" xr:uid="{00000000-0005-0000-0000-0000DC930000}"/>
    <cellStyle name="Normal 4 2 3 3 3 3 3 2" xfId="37850" xr:uid="{00000000-0005-0000-0000-0000DD930000}"/>
    <cellStyle name="Normal 4 2 3 3 3 3 3 3" xfId="37851" xr:uid="{00000000-0005-0000-0000-0000DE930000}"/>
    <cellStyle name="Normal 4 2 3 3 3 3 3 4" xfId="37852" xr:uid="{00000000-0005-0000-0000-0000DF930000}"/>
    <cellStyle name="Normal 4 2 3 3 3 4" xfId="37853" xr:uid="{00000000-0005-0000-0000-0000E0930000}"/>
    <cellStyle name="Normal 4 2 3 3 3 4 2" xfId="37854" xr:uid="{00000000-0005-0000-0000-0000E1930000}"/>
    <cellStyle name="Normal 4 2 3 3 3 5" xfId="37855" xr:uid="{00000000-0005-0000-0000-0000E2930000}"/>
    <cellStyle name="Normal 4 2 3 3 3 5 2" xfId="37856" xr:uid="{00000000-0005-0000-0000-0000E3930000}"/>
    <cellStyle name="Normal 4 2 3 3 3 5 3" xfId="37857" xr:uid="{00000000-0005-0000-0000-0000E4930000}"/>
    <cellStyle name="Normal 4 2 3 3 3 5 4" xfId="37858" xr:uid="{00000000-0005-0000-0000-0000E5930000}"/>
    <cellStyle name="Normal 4 2 3 3 4" xfId="37859" xr:uid="{00000000-0005-0000-0000-0000E6930000}"/>
    <cellStyle name="Normal 4 2 3 3 4 2" xfId="37860" xr:uid="{00000000-0005-0000-0000-0000E7930000}"/>
    <cellStyle name="Normal 4 2 3 3 4 2 2" xfId="37861" xr:uid="{00000000-0005-0000-0000-0000E8930000}"/>
    <cellStyle name="Normal 4 2 3 3 4 2 2 2" xfId="37862" xr:uid="{00000000-0005-0000-0000-0000E9930000}"/>
    <cellStyle name="Normal 4 2 3 3 4 2 3" xfId="37863" xr:uid="{00000000-0005-0000-0000-0000EA930000}"/>
    <cellStyle name="Normal 4 2 3 3 4 2 3 2" xfId="37864" xr:uid="{00000000-0005-0000-0000-0000EB930000}"/>
    <cellStyle name="Normal 4 2 3 3 4 2 3 3" xfId="37865" xr:uid="{00000000-0005-0000-0000-0000EC930000}"/>
    <cellStyle name="Normal 4 2 3 3 4 2 3 4" xfId="37866" xr:uid="{00000000-0005-0000-0000-0000ED930000}"/>
    <cellStyle name="Normal 4 2 3 3 4 3" xfId="37867" xr:uid="{00000000-0005-0000-0000-0000EE930000}"/>
    <cellStyle name="Normal 4 2 3 3 4 3 2" xfId="37868" xr:uid="{00000000-0005-0000-0000-0000EF930000}"/>
    <cellStyle name="Normal 4 2 3 3 4 4" xfId="37869" xr:uid="{00000000-0005-0000-0000-0000F0930000}"/>
    <cellStyle name="Normal 4 2 3 3 4 4 2" xfId="37870" xr:uid="{00000000-0005-0000-0000-0000F1930000}"/>
    <cellStyle name="Normal 4 2 3 3 4 4 3" xfId="37871" xr:uid="{00000000-0005-0000-0000-0000F2930000}"/>
    <cellStyle name="Normal 4 2 3 3 4 4 4" xfId="37872" xr:uid="{00000000-0005-0000-0000-0000F3930000}"/>
    <cellStyle name="Normal 4 2 3 3 5" xfId="37873" xr:uid="{00000000-0005-0000-0000-0000F4930000}"/>
    <cellStyle name="Normal 4 2 3 3 5 2" xfId="37874" xr:uid="{00000000-0005-0000-0000-0000F5930000}"/>
    <cellStyle name="Normal 4 2 3 3 5 2 2" xfId="37875" xr:uid="{00000000-0005-0000-0000-0000F6930000}"/>
    <cellStyle name="Normal 4 2 3 3 5 3" xfId="37876" xr:uid="{00000000-0005-0000-0000-0000F7930000}"/>
    <cellStyle name="Normal 4 2 3 3 5 3 2" xfId="37877" xr:uid="{00000000-0005-0000-0000-0000F8930000}"/>
    <cellStyle name="Normal 4 2 3 3 5 3 3" xfId="37878" xr:uid="{00000000-0005-0000-0000-0000F9930000}"/>
    <cellStyle name="Normal 4 2 3 3 5 3 4" xfId="37879" xr:uid="{00000000-0005-0000-0000-0000FA930000}"/>
    <cellStyle name="Normal 4 2 3 3 6" xfId="37880" xr:uid="{00000000-0005-0000-0000-0000FB930000}"/>
    <cellStyle name="Normal 4 2 3 3 6 2" xfId="37881" xr:uid="{00000000-0005-0000-0000-0000FC930000}"/>
    <cellStyle name="Normal 4 2 3 3 7" xfId="37882" xr:uid="{00000000-0005-0000-0000-0000FD930000}"/>
    <cellStyle name="Normal 4 2 3 3 7 2" xfId="37883" xr:uid="{00000000-0005-0000-0000-0000FE930000}"/>
    <cellStyle name="Normal 4 2 3 3 8" xfId="37884" xr:uid="{00000000-0005-0000-0000-0000FF930000}"/>
    <cellStyle name="Normal 4 2 3 4" xfId="37885" xr:uid="{00000000-0005-0000-0000-000000940000}"/>
    <cellStyle name="Normal 4 2 3 4 2" xfId="37886" xr:uid="{00000000-0005-0000-0000-000001940000}"/>
    <cellStyle name="Normal 4 2 3 4 2 2" xfId="37887" xr:uid="{00000000-0005-0000-0000-000002940000}"/>
    <cellStyle name="Normal 4 2 3 4 2 2 2" xfId="37888" xr:uid="{00000000-0005-0000-0000-000003940000}"/>
    <cellStyle name="Normal 4 2 3 4 2 2 2 2" xfId="37889" xr:uid="{00000000-0005-0000-0000-000004940000}"/>
    <cellStyle name="Normal 4 2 3 4 2 2 3" xfId="37890" xr:uid="{00000000-0005-0000-0000-000005940000}"/>
    <cellStyle name="Normal 4 2 3 4 2 2 3 2" xfId="37891" xr:uid="{00000000-0005-0000-0000-000006940000}"/>
    <cellStyle name="Normal 4 2 3 4 2 2 3 3" xfId="37892" xr:uid="{00000000-0005-0000-0000-000007940000}"/>
    <cellStyle name="Normal 4 2 3 4 2 2 3 4" xfId="37893" xr:uid="{00000000-0005-0000-0000-000008940000}"/>
    <cellStyle name="Normal 4 2 3 4 2 3" xfId="37894" xr:uid="{00000000-0005-0000-0000-000009940000}"/>
    <cellStyle name="Normal 4 2 3 4 2 3 2" xfId="37895" xr:uid="{00000000-0005-0000-0000-00000A940000}"/>
    <cellStyle name="Normal 4 2 3 4 2 4" xfId="37896" xr:uid="{00000000-0005-0000-0000-00000B940000}"/>
    <cellStyle name="Normal 4 2 3 4 2 4 2" xfId="37897" xr:uid="{00000000-0005-0000-0000-00000C940000}"/>
    <cellStyle name="Normal 4 2 3 4 2 4 3" xfId="37898" xr:uid="{00000000-0005-0000-0000-00000D940000}"/>
    <cellStyle name="Normal 4 2 3 4 2 4 4" xfId="37899" xr:uid="{00000000-0005-0000-0000-00000E940000}"/>
    <cellStyle name="Normal 4 2 3 4 3" xfId="37900" xr:uid="{00000000-0005-0000-0000-00000F940000}"/>
    <cellStyle name="Normal 4 2 3 4 3 2" xfId="37901" xr:uid="{00000000-0005-0000-0000-000010940000}"/>
    <cellStyle name="Normal 4 2 3 4 3 2 2" xfId="37902" xr:uid="{00000000-0005-0000-0000-000011940000}"/>
    <cellStyle name="Normal 4 2 3 4 3 3" xfId="37903" xr:uid="{00000000-0005-0000-0000-000012940000}"/>
    <cellStyle name="Normal 4 2 3 4 3 3 2" xfId="37904" xr:uid="{00000000-0005-0000-0000-000013940000}"/>
    <cellStyle name="Normal 4 2 3 4 3 3 3" xfId="37905" xr:uid="{00000000-0005-0000-0000-000014940000}"/>
    <cellStyle name="Normal 4 2 3 4 3 3 4" xfId="37906" xr:uid="{00000000-0005-0000-0000-000015940000}"/>
    <cellStyle name="Normal 4 2 3 4 4" xfId="37907" xr:uid="{00000000-0005-0000-0000-000016940000}"/>
    <cellStyle name="Normal 4 2 3 4 4 2" xfId="37908" xr:uid="{00000000-0005-0000-0000-000017940000}"/>
    <cellStyle name="Normal 4 2 3 4 5" xfId="37909" xr:uid="{00000000-0005-0000-0000-000018940000}"/>
    <cellStyle name="Normal 4 2 3 4 5 2" xfId="37910" xr:uid="{00000000-0005-0000-0000-000019940000}"/>
    <cellStyle name="Normal 4 2 3 4 5 3" xfId="37911" xr:uid="{00000000-0005-0000-0000-00001A940000}"/>
    <cellStyle name="Normal 4 2 3 4 5 4" xfId="37912" xr:uid="{00000000-0005-0000-0000-00001B940000}"/>
    <cellStyle name="Normal 4 2 3 5" xfId="37913" xr:uid="{00000000-0005-0000-0000-00001C940000}"/>
    <cellStyle name="Normal 4 2 3 5 2" xfId="37914" xr:uid="{00000000-0005-0000-0000-00001D940000}"/>
    <cellStyle name="Normal 4 2 3 5 2 2" xfId="37915" xr:uid="{00000000-0005-0000-0000-00001E940000}"/>
    <cellStyle name="Normal 4 2 3 5 2 2 2" xfId="37916" xr:uid="{00000000-0005-0000-0000-00001F940000}"/>
    <cellStyle name="Normal 4 2 3 5 2 2 2 2" xfId="37917" xr:uid="{00000000-0005-0000-0000-000020940000}"/>
    <cellStyle name="Normal 4 2 3 5 2 2 3" xfId="37918" xr:uid="{00000000-0005-0000-0000-000021940000}"/>
    <cellStyle name="Normal 4 2 3 5 2 2 3 2" xfId="37919" xr:uid="{00000000-0005-0000-0000-000022940000}"/>
    <cellStyle name="Normal 4 2 3 5 2 2 3 3" xfId="37920" xr:uid="{00000000-0005-0000-0000-000023940000}"/>
    <cellStyle name="Normal 4 2 3 5 2 2 3 4" xfId="37921" xr:uid="{00000000-0005-0000-0000-000024940000}"/>
    <cellStyle name="Normal 4 2 3 5 2 3" xfId="37922" xr:uid="{00000000-0005-0000-0000-000025940000}"/>
    <cellStyle name="Normal 4 2 3 5 2 3 2" xfId="37923" xr:uid="{00000000-0005-0000-0000-000026940000}"/>
    <cellStyle name="Normal 4 2 3 5 2 4" xfId="37924" xr:uid="{00000000-0005-0000-0000-000027940000}"/>
    <cellStyle name="Normal 4 2 3 5 2 4 2" xfId="37925" xr:uid="{00000000-0005-0000-0000-000028940000}"/>
    <cellStyle name="Normal 4 2 3 5 2 4 3" xfId="37926" xr:uid="{00000000-0005-0000-0000-000029940000}"/>
    <cellStyle name="Normal 4 2 3 5 2 4 4" xfId="37927" xr:uid="{00000000-0005-0000-0000-00002A940000}"/>
    <cellStyle name="Normal 4 2 3 5 3" xfId="37928" xr:uid="{00000000-0005-0000-0000-00002B940000}"/>
    <cellStyle name="Normal 4 2 3 5 3 2" xfId="37929" xr:uid="{00000000-0005-0000-0000-00002C940000}"/>
    <cellStyle name="Normal 4 2 3 5 3 2 2" xfId="37930" xr:uid="{00000000-0005-0000-0000-00002D940000}"/>
    <cellStyle name="Normal 4 2 3 5 3 3" xfId="37931" xr:uid="{00000000-0005-0000-0000-00002E940000}"/>
    <cellStyle name="Normal 4 2 3 5 3 3 2" xfId="37932" xr:uid="{00000000-0005-0000-0000-00002F940000}"/>
    <cellStyle name="Normal 4 2 3 5 3 3 3" xfId="37933" xr:uid="{00000000-0005-0000-0000-000030940000}"/>
    <cellStyle name="Normal 4 2 3 5 3 3 4" xfId="37934" xr:uid="{00000000-0005-0000-0000-000031940000}"/>
    <cellStyle name="Normal 4 2 3 5 4" xfId="37935" xr:uid="{00000000-0005-0000-0000-000032940000}"/>
    <cellStyle name="Normal 4 2 3 5 4 2" xfId="37936" xr:uid="{00000000-0005-0000-0000-000033940000}"/>
    <cellStyle name="Normal 4 2 3 5 5" xfId="37937" xr:uid="{00000000-0005-0000-0000-000034940000}"/>
    <cellStyle name="Normal 4 2 3 5 5 2" xfId="37938" xr:uid="{00000000-0005-0000-0000-000035940000}"/>
    <cellStyle name="Normal 4 2 3 5 5 3" xfId="37939" xr:uid="{00000000-0005-0000-0000-000036940000}"/>
    <cellStyle name="Normal 4 2 3 5 5 4" xfId="37940" xr:uid="{00000000-0005-0000-0000-000037940000}"/>
    <cellStyle name="Normal 4 2 3 6" xfId="37941" xr:uid="{00000000-0005-0000-0000-000038940000}"/>
    <cellStyle name="Normal 4 2 3 6 2" xfId="37942" xr:uid="{00000000-0005-0000-0000-000039940000}"/>
    <cellStyle name="Normal 4 2 3 6 2 2" xfId="37943" xr:uid="{00000000-0005-0000-0000-00003A940000}"/>
    <cellStyle name="Normal 4 2 3 6 2 2 2" xfId="37944" xr:uid="{00000000-0005-0000-0000-00003B940000}"/>
    <cellStyle name="Normal 4 2 3 6 2 3" xfId="37945" xr:uid="{00000000-0005-0000-0000-00003C940000}"/>
    <cellStyle name="Normal 4 2 3 6 2 3 2" xfId="37946" xr:uid="{00000000-0005-0000-0000-00003D940000}"/>
    <cellStyle name="Normal 4 2 3 6 2 3 3" xfId="37947" xr:uid="{00000000-0005-0000-0000-00003E940000}"/>
    <cellStyle name="Normal 4 2 3 6 2 3 4" xfId="37948" xr:uid="{00000000-0005-0000-0000-00003F940000}"/>
    <cellStyle name="Normal 4 2 3 6 3" xfId="37949" xr:uid="{00000000-0005-0000-0000-000040940000}"/>
    <cellStyle name="Normal 4 2 3 6 3 2" xfId="37950" xr:uid="{00000000-0005-0000-0000-000041940000}"/>
    <cellStyle name="Normal 4 2 3 6 4" xfId="37951" xr:uid="{00000000-0005-0000-0000-000042940000}"/>
    <cellStyle name="Normal 4 2 3 6 4 2" xfId="37952" xr:uid="{00000000-0005-0000-0000-000043940000}"/>
    <cellStyle name="Normal 4 2 3 6 4 3" xfId="37953" xr:uid="{00000000-0005-0000-0000-000044940000}"/>
    <cellStyle name="Normal 4 2 3 6 4 4" xfId="37954" xr:uid="{00000000-0005-0000-0000-000045940000}"/>
    <cellStyle name="Normal 4 2 3 7" xfId="37955" xr:uid="{00000000-0005-0000-0000-000046940000}"/>
    <cellStyle name="Normal 4 2 3 7 2" xfId="37956" xr:uid="{00000000-0005-0000-0000-000047940000}"/>
    <cellStyle name="Normal 4 2 3 7 2 2" xfId="37957" xr:uid="{00000000-0005-0000-0000-000048940000}"/>
    <cellStyle name="Normal 4 2 3 7 3" xfId="37958" xr:uid="{00000000-0005-0000-0000-000049940000}"/>
    <cellStyle name="Normal 4 2 3 7 3 2" xfId="37959" xr:uid="{00000000-0005-0000-0000-00004A940000}"/>
    <cellStyle name="Normal 4 2 3 7 3 3" xfId="37960" xr:uid="{00000000-0005-0000-0000-00004B940000}"/>
    <cellStyle name="Normal 4 2 3 7 3 4" xfId="37961" xr:uid="{00000000-0005-0000-0000-00004C940000}"/>
    <cellStyle name="Normal 4 2 3 8" xfId="37962" xr:uid="{00000000-0005-0000-0000-00004D940000}"/>
    <cellStyle name="Normal 4 2 3 8 2" xfId="37963" xr:uid="{00000000-0005-0000-0000-00004E940000}"/>
    <cellStyle name="Normal 4 2 3 9" xfId="37964" xr:uid="{00000000-0005-0000-0000-00004F940000}"/>
    <cellStyle name="Normal 4 2 3 9 2" xfId="37965" xr:uid="{00000000-0005-0000-0000-000050940000}"/>
    <cellStyle name="Normal 4 2 4" xfId="37966" xr:uid="{00000000-0005-0000-0000-000051940000}"/>
    <cellStyle name="Normal 4 2 4 2" xfId="37967" xr:uid="{00000000-0005-0000-0000-000052940000}"/>
    <cellStyle name="Normal 4 2 4 2 2" xfId="37968" xr:uid="{00000000-0005-0000-0000-000053940000}"/>
    <cellStyle name="Normal 4 2 4 2 2 2" xfId="37969" xr:uid="{00000000-0005-0000-0000-000054940000}"/>
    <cellStyle name="Normal 4 2 4 2 2 2 2" xfId="37970" xr:uid="{00000000-0005-0000-0000-000055940000}"/>
    <cellStyle name="Normal 4 2 4 2 2 2 2 2" xfId="37971" xr:uid="{00000000-0005-0000-0000-000056940000}"/>
    <cellStyle name="Normal 4 2 4 2 2 2 2 2 2" xfId="37972" xr:uid="{00000000-0005-0000-0000-000057940000}"/>
    <cellStyle name="Normal 4 2 4 2 2 2 2 3" xfId="37973" xr:uid="{00000000-0005-0000-0000-000058940000}"/>
    <cellStyle name="Normal 4 2 4 2 2 2 2 3 2" xfId="37974" xr:uid="{00000000-0005-0000-0000-000059940000}"/>
    <cellStyle name="Normal 4 2 4 2 2 2 2 3 3" xfId="37975" xr:uid="{00000000-0005-0000-0000-00005A940000}"/>
    <cellStyle name="Normal 4 2 4 2 2 2 2 3 4" xfId="37976" xr:uid="{00000000-0005-0000-0000-00005B940000}"/>
    <cellStyle name="Normal 4 2 4 2 2 2 3" xfId="37977" xr:uid="{00000000-0005-0000-0000-00005C940000}"/>
    <cellStyle name="Normal 4 2 4 2 2 2 3 2" xfId="37978" xr:uid="{00000000-0005-0000-0000-00005D940000}"/>
    <cellStyle name="Normal 4 2 4 2 2 2 4" xfId="37979" xr:uid="{00000000-0005-0000-0000-00005E940000}"/>
    <cellStyle name="Normal 4 2 4 2 2 2 4 2" xfId="37980" xr:uid="{00000000-0005-0000-0000-00005F940000}"/>
    <cellStyle name="Normal 4 2 4 2 2 2 4 3" xfId="37981" xr:uid="{00000000-0005-0000-0000-000060940000}"/>
    <cellStyle name="Normal 4 2 4 2 2 2 4 4" xfId="37982" xr:uid="{00000000-0005-0000-0000-000061940000}"/>
    <cellStyle name="Normal 4 2 4 2 2 3" xfId="37983" xr:uid="{00000000-0005-0000-0000-000062940000}"/>
    <cellStyle name="Normal 4 2 4 2 2 3 2" xfId="37984" xr:uid="{00000000-0005-0000-0000-000063940000}"/>
    <cellStyle name="Normal 4 2 4 2 2 3 2 2" xfId="37985" xr:uid="{00000000-0005-0000-0000-000064940000}"/>
    <cellStyle name="Normal 4 2 4 2 2 3 3" xfId="37986" xr:uid="{00000000-0005-0000-0000-000065940000}"/>
    <cellStyle name="Normal 4 2 4 2 2 3 3 2" xfId="37987" xr:uid="{00000000-0005-0000-0000-000066940000}"/>
    <cellStyle name="Normal 4 2 4 2 2 3 3 3" xfId="37988" xr:uid="{00000000-0005-0000-0000-000067940000}"/>
    <cellStyle name="Normal 4 2 4 2 2 3 3 4" xfId="37989" xr:uid="{00000000-0005-0000-0000-000068940000}"/>
    <cellStyle name="Normal 4 2 4 2 2 4" xfId="37990" xr:uid="{00000000-0005-0000-0000-000069940000}"/>
    <cellStyle name="Normal 4 2 4 2 2 4 2" xfId="37991" xr:uid="{00000000-0005-0000-0000-00006A940000}"/>
    <cellStyle name="Normal 4 2 4 2 2 5" xfId="37992" xr:uid="{00000000-0005-0000-0000-00006B940000}"/>
    <cellStyle name="Normal 4 2 4 2 2 5 2" xfId="37993" xr:uid="{00000000-0005-0000-0000-00006C940000}"/>
    <cellStyle name="Normal 4 2 4 2 2 5 3" xfId="37994" xr:uid="{00000000-0005-0000-0000-00006D940000}"/>
    <cellStyle name="Normal 4 2 4 2 2 5 4" xfId="37995" xr:uid="{00000000-0005-0000-0000-00006E940000}"/>
    <cellStyle name="Normal 4 2 4 2 3" xfId="37996" xr:uid="{00000000-0005-0000-0000-00006F940000}"/>
    <cellStyle name="Normal 4 2 4 2 3 2" xfId="37997" xr:uid="{00000000-0005-0000-0000-000070940000}"/>
    <cellStyle name="Normal 4 2 4 2 3 2 2" xfId="37998" xr:uid="{00000000-0005-0000-0000-000071940000}"/>
    <cellStyle name="Normal 4 2 4 2 3 2 2 2" xfId="37999" xr:uid="{00000000-0005-0000-0000-000072940000}"/>
    <cellStyle name="Normal 4 2 4 2 3 2 2 2 2" xfId="38000" xr:uid="{00000000-0005-0000-0000-000073940000}"/>
    <cellStyle name="Normal 4 2 4 2 3 2 2 3" xfId="38001" xr:uid="{00000000-0005-0000-0000-000074940000}"/>
    <cellStyle name="Normal 4 2 4 2 3 2 2 3 2" xfId="38002" xr:uid="{00000000-0005-0000-0000-000075940000}"/>
    <cellStyle name="Normal 4 2 4 2 3 2 2 3 3" xfId="38003" xr:uid="{00000000-0005-0000-0000-000076940000}"/>
    <cellStyle name="Normal 4 2 4 2 3 2 2 3 4" xfId="38004" xr:uid="{00000000-0005-0000-0000-000077940000}"/>
    <cellStyle name="Normal 4 2 4 2 3 2 3" xfId="38005" xr:uid="{00000000-0005-0000-0000-000078940000}"/>
    <cellStyle name="Normal 4 2 4 2 3 2 3 2" xfId="38006" xr:uid="{00000000-0005-0000-0000-000079940000}"/>
    <cellStyle name="Normal 4 2 4 2 3 2 4" xfId="38007" xr:uid="{00000000-0005-0000-0000-00007A940000}"/>
    <cellStyle name="Normal 4 2 4 2 3 2 4 2" xfId="38008" xr:uid="{00000000-0005-0000-0000-00007B940000}"/>
    <cellStyle name="Normal 4 2 4 2 3 2 4 3" xfId="38009" xr:uid="{00000000-0005-0000-0000-00007C940000}"/>
    <cellStyle name="Normal 4 2 4 2 3 2 4 4" xfId="38010" xr:uid="{00000000-0005-0000-0000-00007D940000}"/>
    <cellStyle name="Normal 4 2 4 2 3 3" xfId="38011" xr:uid="{00000000-0005-0000-0000-00007E940000}"/>
    <cellStyle name="Normal 4 2 4 2 3 3 2" xfId="38012" xr:uid="{00000000-0005-0000-0000-00007F940000}"/>
    <cellStyle name="Normal 4 2 4 2 3 3 2 2" xfId="38013" xr:uid="{00000000-0005-0000-0000-000080940000}"/>
    <cellStyle name="Normal 4 2 4 2 3 3 3" xfId="38014" xr:uid="{00000000-0005-0000-0000-000081940000}"/>
    <cellStyle name="Normal 4 2 4 2 3 3 3 2" xfId="38015" xr:uid="{00000000-0005-0000-0000-000082940000}"/>
    <cellStyle name="Normal 4 2 4 2 3 3 3 3" xfId="38016" xr:uid="{00000000-0005-0000-0000-000083940000}"/>
    <cellStyle name="Normal 4 2 4 2 3 3 3 4" xfId="38017" xr:uid="{00000000-0005-0000-0000-000084940000}"/>
    <cellStyle name="Normal 4 2 4 2 3 4" xfId="38018" xr:uid="{00000000-0005-0000-0000-000085940000}"/>
    <cellStyle name="Normal 4 2 4 2 3 4 2" xfId="38019" xr:uid="{00000000-0005-0000-0000-000086940000}"/>
    <cellStyle name="Normal 4 2 4 2 3 5" xfId="38020" xr:uid="{00000000-0005-0000-0000-000087940000}"/>
    <cellStyle name="Normal 4 2 4 2 3 5 2" xfId="38021" xr:uid="{00000000-0005-0000-0000-000088940000}"/>
    <cellStyle name="Normal 4 2 4 2 3 5 3" xfId="38022" xr:uid="{00000000-0005-0000-0000-000089940000}"/>
    <cellStyle name="Normal 4 2 4 2 3 5 4" xfId="38023" xr:uid="{00000000-0005-0000-0000-00008A940000}"/>
    <cellStyle name="Normal 4 2 4 2 4" xfId="38024" xr:uid="{00000000-0005-0000-0000-00008B940000}"/>
    <cellStyle name="Normal 4 2 4 2 4 2" xfId="38025" xr:uid="{00000000-0005-0000-0000-00008C940000}"/>
    <cellStyle name="Normal 4 2 4 2 4 2 2" xfId="38026" xr:uid="{00000000-0005-0000-0000-00008D940000}"/>
    <cellStyle name="Normal 4 2 4 2 4 2 2 2" xfId="38027" xr:uid="{00000000-0005-0000-0000-00008E940000}"/>
    <cellStyle name="Normal 4 2 4 2 4 2 3" xfId="38028" xr:uid="{00000000-0005-0000-0000-00008F940000}"/>
    <cellStyle name="Normal 4 2 4 2 4 2 3 2" xfId="38029" xr:uid="{00000000-0005-0000-0000-000090940000}"/>
    <cellStyle name="Normal 4 2 4 2 4 2 3 3" xfId="38030" xr:uid="{00000000-0005-0000-0000-000091940000}"/>
    <cellStyle name="Normal 4 2 4 2 4 2 3 4" xfId="38031" xr:uid="{00000000-0005-0000-0000-000092940000}"/>
    <cellStyle name="Normal 4 2 4 2 4 3" xfId="38032" xr:uid="{00000000-0005-0000-0000-000093940000}"/>
    <cellStyle name="Normal 4 2 4 2 4 3 2" xfId="38033" xr:uid="{00000000-0005-0000-0000-000094940000}"/>
    <cellStyle name="Normal 4 2 4 2 4 4" xfId="38034" xr:uid="{00000000-0005-0000-0000-000095940000}"/>
    <cellStyle name="Normal 4 2 4 2 4 4 2" xfId="38035" xr:uid="{00000000-0005-0000-0000-000096940000}"/>
    <cellStyle name="Normal 4 2 4 2 4 4 3" xfId="38036" xr:uid="{00000000-0005-0000-0000-000097940000}"/>
    <cellStyle name="Normal 4 2 4 2 4 4 4" xfId="38037" xr:uid="{00000000-0005-0000-0000-000098940000}"/>
    <cellStyle name="Normal 4 2 4 2 5" xfId="38038" xr:uid="{00000000-0005-0000-0000-000099940000}"/>
    <cellStyle name="Normal 4 2 4 2 5 2" xfId="38039" xr:uid="{00000000-0005-0000-0000-00009A940000}"/>
    <cellStyle name="Normal 4 2 4 2 5 2 2" xfId="38040" xr:uid="{00000000-0005-0000-0000-00009B940000}"/>
    <cellStyle name="Normal 4 2 4 2 5 3" xfId="38041" xr:uid="{00000000-0005-0000-0000-00009C940000}"/>
    <cellStyle name="Normal 4 2 4 2 5 3 2" xfId="38042" xr:uid="{00000000-0005-0000-0000-00009D940000}"/>
    <cellStyle name="Normal 4 2 4 2 5 3 3" xfId="38043" xr:uid="{00000000-0005-0000-0000-00009E940000}"/>
    <cellStyle name="Normal 4 2 4 2 5 3 4" xfId="38044" xr:uid="{00000000-0005-0000-0000-00009F940000}"/>
    <cellStyle name="Normal 4 2 4 2 6" xfId="38045" xr:uid="{00000000-0005-0000-0000-0000A0940000}"/>
    <cellStyle name="Normal 4 2 4 2 6 2" xfId="38046" xr:uid="{00000000-0005-0000-0000-0000A1940000}"/>
    <cellStyle name="Normal 4 2 4 2 7" xfId="38047" xr:uid="{00000000-0005-0000-0000-0000A2940000}"/>
    <cellStyle name="Normal 4 2 4 2 7 2" xfId="38048" xr:uid="{00000000-0005-0000-0000-0000A3940000}"/>
    <cellStyle name="Normal 4 2 4 2 7 3" xfId="38049" xr:uid="{00000000-0005-0000-0000-0000A4940000}"/>
    <cellStyle name="Normal 4 2 4 2 7 4" xfId="38050" xr:uid="{00000000-0005-0000-0000-0000A5940000}"/>
    <cellStyle name="Normal 4 2 4 3" xfId="38051" xr:uid="{00000000-0005-0000-0000-0000A6940000}"/>
    <cellStyle name="Normal 4 2 4 3 2" xfId="38052" xr:uid="{00000000-0005-0000-0000-0000A7940000}"/>
    <cellStyle name="Normal 4 2 4 3 2 2" xfId="38053" xr:uid="{00000000-0005-0000-0000-0000A8940000}"/>
    <cellStyle name="Normal 4 2 4 3 2 2 2" xfId="38054" xr:uid="{00000000-0005-0000-0000-0000A9940000}"/>
    <cellStyle name="Normal 4 2 4 3 2 2 2 2" xfId="38055" xr:uid="{00000000-0005-0000-0000-0000AA940000}"/>
    <cellStyle name="Normal 4 2 4 3 2 2 3" xfId="38056" xr:uid="{00000000-0005-0000-0000-0000AB940000}"/>
    <cellStyle name="Normal 4 2 4 3 2 2 3 2" xfId="38057" xr:uid="{00000000-0005-0000-0000-0000AC940000}"/>
    <cellStyle name="Normal 4 2 4 3 2 2 3 3" xfId="38058" xr:uid="{00000000-0005-0000-0000-0000AD940000}"/>
    <cellStyle name="Normal 4 2 4 3 2 2 3 4" xfId="38059" xr:uid="{00000000-0005-0000-0000-0000AE940000}"/>
    <cellStyle name="Normal 4 2 4 3 2 3" xfId="38060" xr:uid="{00000000-0005-0000-0000-0000AF940000}"/>
    <cellStyle name="Normal 4 2 4 3 2 3 2" xfId="38061" xr:uid="{00000000-0005-0000-0000-0000B0940000}"/>
    <cellStyle name="Normal 4 2 4 3 2 4" xfId="38062" xr:uid="{00000000-0005-0000-0000-0000B1940000}"/>
    <cellStyle name="Normal 4 2 4 3 2 4 2" xfId="38063" xr:uid="{00000000-0005-0000-0000-0000B2940000}"/>
    <cellStyle name="Normal 4 2 4 3 2 4 3" xfId="38064" xr:uid="{00000000-0005-0000-0000-0000B3940000}"/>
    <cellStyle name="Normal 4 2 4 3 2 4 4" xfId="38065" xr:uid="{00000000-0005-0000-0000-0000B4940000}"/>
    <cellStyle name="Normal 4 2 4 3 3" xfId="38066" xr:uid="{00000000-0005-0000-0000-0000B5940000}"/>
    <cellStyle name="Normal 4 2 4 3 3 2" xfId="38067" xr:uid="{00000000-0005-0000-0000-0000B6940000}"/>
    <cellStyle name="Normal 4 2 4 3 3 2 2" xfId="38068" xr:uid="{00000000-0005-0000-0000-0000B7940000}"/>
    <cellStyle name="Normal 4 2 4 3 3 3" xfId="38069" xr:uid="{00000000-0005-0000-0000-0000B8940000}"/>
    <cellStyle name="Normal 4 2 4 3 3 3 2" xfId="38070" xr:uid="{00000000-0005-0000-0000-0000B9940000}"/>
    <cellStyle name="Normal 4 2 4 3 3 3 3" xfId="38071" xr:uid="{00000000-0005-0000-0000-0000BA940000}"/>
    <cellStyle name="Normal 4 2 4 3 3 3 4" xfId="38072" xr:uid="{00000000-0005-0000-0000-0000BB940000}"/>
    <cellStyle name="Normal 4 2 4 3 4" xfId="38073" xr:uid="{00000000-0005-0000-0000-0000BC940000}"/>
    <cellStyle name="Normal 4 2 4 3 4 2" xfId="38074" xr:uid="{00000000-0005-0000-0000-0000BD940000}"/>
    <cellStyle name="Normal 4 2 4 3 5" xfId="38075" xr:uid="{00000000-0005-0000-0000-0000BE940000}"/>
    <cellStyle name="Normal 4 2 4 3 5 2" xfId="38076" xr:uid="{00000000-0005-0000-0000-0000BF940000}"/>
    <cellStyle name="Normal 4 2 4 3 5 3" xfId="38077" xr:uid="{00000000-0005-0000-0000-0000C0940000}"/>
    <cellStyle name="Normal 4 2 4 3 5 4" xfId="38078" xr:uid="{00000000-0005-0000-0000-0000C1940000}"/>
    <cellStyle name="Normal 4 2 4 4" xfId="38079" xr:uid="{00000000-0005-0000-0000-0000C2940000}"/>
    <cellStyle name="Normal 4 2 4 4 2" xfId="38080" xr:uid="{00000000-0005-0000-0000-0000C3940000}"/>
    <cellStyle name="Normal 4 2 4 4 2 2" xfId="38081" xr:uid="{00000000-0005-0000-0000-0000C4940000}"/>
    <cellStyle name="Normal 4 2 4 4 2 2 2" xfId="38082" xr:uid="{00000000-0005-0000-0000-0000C5940000}"/>
    <cellStyle name="Normal 4 2 4 4 2 2 2 2" xfId="38083" xr:uid="{00000000-0005-0000-0000-0000C6940000}"/>
    <cellStyle name="Normal 4 2 4 4 2 2 3" xfId="38084" xr:uid="{00000000-0005-0000-0000-0000C7940000}"/>
    <cellStyle name="Normal 4 2 4 4 2 2 3 2" xfId="38085" xr:uid="{00000000-0005-0000-0000-0000C8940000}"/>
    <cellStyle name="Normal 4 2 4 4 2 2 3 3" xfId="38086" xr:uid="{00000000-0005-0000-0000-0000C9940000}"/>
    <cellStyle name="Normal 4 2 4 4 2 2 3 4" xfId="38087" xr:uid="{00000000-0005-0000-0000-0000CA940000}"/>
    <cellStyle name="Normal 4 2 4 4 2 3" xfId="38088" xr:uid="{00000000-0005-0000-0000-0000CB940000}"/>
    <cellStyle name="Normal 4 2 4 4 2 3 2" xfId="38089" xr:uid="{00000000-0005-0000-0000-0000CC940000}"/>
    <cellStyle name="Normal 4 2 4 4 2 4" xfId="38090" xr:uid="{00000000-0005-0000-0000-0000CD940000}"/>
    <cellStyle name="Normal 4 2 4 4 2 4 2" xfId="38091" xr:uid="{00000000-0005-0000-0000-0000CE940000}"/>
    <cellStyle name="Normal 4 2 4 4 2 4 3" xfId="38092" xr:uid="{00000000-0005-0000-0000-0000CF940000}"/>
    <cellStyle name="Normal 4 2 4 4 2 4 4" xfId="38093" xr:uid="{00000000-0005-0000-0000-0000D0940000}"/>
    <cellStyle name="Normal 4 2 4 4 3" xfId="38094" xr:uid="{00000000-0005-0000-0000-0000D1940000}"/>
    <cellStyle name="Normal 4 2 4 4 3 2" xfId="38095" xr:uid="{00000000-0005-0000-0000-0000D2940000}"/>
    <cellStyle name="Normal 4 2 4 4 3 2 2" xfId="38096" xr:uid="{00000000-0005-0000-0000-0000D3940000}"/>
    <cellStyle name="Normal 4 2 4 4 3 3" xfId="38097" xr:uid="{00000000-0005-0000-0000-0000D4940000}"/>
    <cellStyle name="Normal 4 2 4 4 3 3 2" xfId="38098" xr:uid="{00000000-0005-0000-0000-0000D5940000}"/>
    <cellStyle name="Normal 4 2 4 4 3 3 3" xfId="38099" xr:uid="{00000000-0005-0000-0000-0000D6940000}"/>
    <cellStyle name="Normal 4 2 4 4 3 3 4" xfId="38100" xr:uid="{00000000-0005-0000-0000-0000D7940000}"/>
    <cellStyle name="Normal 4 2 4 4 4" xfId="38101" xr:uid="{00000000-0005-0000-0000-0000D8940000}"/>
    <cellStyle name="Normal 4 2 4 4 4 2" xfId="38102" xr:uid="{00000000-0005-0000-0000-0000D9940000}"/>
    <cellStyle name="Normal 4 2 4 4 5" xfId="38103" xr:uid="{00000000-0005-0000-0000-0000DA940000}"/>
    <cellStyle name="Normal 4 2 4 4 5 2" xfId="38104" xr:uid="{00000000-0005-0000-0000-0000DB940000}"/>
    <cellStyle name="Normal 4 2 4 4 5 3" xfId="38105" xr:uid="{00000000-0005-0000-0000-0000DC940000}"/>
    <cellStyle name="Normal 4 2 4 4 5 4" xfId="38106" xr:uid="{00000000-0005-0000-0000-0000DD940000}"/>
    <cellStyle name="Normal 4 2 4 5" xfId="38107" xr:uid="{00000000-0005-0000-0000-0000DE940000}"/>
    <cellStyle name="Normal 4 2 4 5 2" xfId="38108" xr:uid="{00000000-0005-0000-0000-0000DF940000}"/>
    <cellStyle name="Normal 4 2 4 5 2 2" xfId="38109" xr:uid="{00000000-0005-0000-0000-0000E0940000}"/>
    <cellStyle name="Normal 4 2 4 5 2 2 2" xfId="38110" xr:uid="{00000000-0005-0000-0000-0000E1940000}"/>
    <cellStyle name="Normal 4 2 4 5 2 3" xfId="38111" xr:uid="{00000000-0005-0000-0000-0000E2940000}"/>
    <cellStyle name="Normal 4 2 4 5 2 3 2" xfId="38112" xr:uid="{00000000-0005-0000-0000-0000E3940000}"/>
    <cellStyle name="Normal 4 2 4 5 2 3 3" xfId="38113" xr:uid="{00000000-0005-0000-0000-0000E4940000}"/>
    <cellStyle name="Normal 4 2 4 5 2 3 4" xfId="38114" xr:uid="{00000000-0005-0000-0000-0000E5940000}"/>
    <cellStyle name="Normal 4 2 4 5 3" xfId="38115" xr:uid="{00000000-0005-0000-0000-0000E6940000}"/>
    <cellStyle name="Normal 4 2 4 5 3 2" xfId="38116" xr:uid="{00000000-0005-0000-0000-0000E7940000}"/>
    <cellStyle name="Normal 4 2 4 5 4" xfId="38117" xr:uid="{00000000-0005-0000-0000-0000E8940000}"/>
    <cellStyle name="Normal 4 2 4 5 4 2" xfId="38118" xr:uid="{00000000-0005-0000-0000-0000E9940000}"/>
    <cellStyle name="Normal 4 2 4 5 4 3" xfId="38119" xr:uid="{00000000-0005-0000-0000-0000EA940000}"/>
    <cellStyle name="Normal 4 2 4 5 4 4" xfId="38120" xr:uid="{00000000-0005-0000-0000-0000EB940000}"/>
    <cellStyle name="Normal 4 2 4 6" xfId="38121" xr:uid="{00000000-0005-0000-0000-0000EC940000}"/>
    <cellStyle name="Normal 4 2 4 6 2" xfId="38122" xr:uid="{00000000-0005-0000-0000-0000ED940000}"/>
    <cellStyle name="Normal 4 2 4 6 2 2" xfId="38123" xr:uid="{00000000-0005-0000-0000-0000EE940000}"/>
    <cellStyle name="Normal 4 2 4 6 3" xfId="38124" xr:uid="{00000000-0005-0000-0000-0000EF940000}"/>
    <cellStyle name="Normal 4 2 4 6 3 2" xfId="38125" xr:uid="{00000000-0005-0000-0000-0000F0940000}"/>
    <cellStyle name="Normal 4 2 4 6 3 3" xfId="38126" xr:uid="{00000000-0005-0000-0000-0000F1940000}"/>
    <cellStyle name="Normal 4 2 4 6 3 4" xfId="38127" xr:uid="{00000000-0005-0000-0000-0000F2940000}"/>
    <cellStyle name="Normal 4 2 4 7" xfId="38128" xr:uid="{00000000-0005-0000-0000-0000F3940000}"/>
    <cellStyle name="Normal 4 2 4 7 2" xfId="38129" xr:uid="{00000000-0005-0000-0000-0000F4940000}"/>
    <cellStyle name="Normal 4 2 4 8" xfId="38130" xr:uid="{00000000-0005-0000-0000-0000F5940000}"/>
    <cellStyle name="Normal 4 2 4 8 2" xfId="38131" xr:uid="{00000000-0005-0000-0000-0000F6940000}"/>
    <cellStyle name="Normal 4 2 4 9" xfId="38132" xr:uid="{00000000-0005-0000-0000-0000F7940000}"/>
    <cellStyle name="Normal 4 2 5" xfId="38133" xr:uid="{00000000-0005-0000-0000-0000F8940000}"/>
    <cellStyle name="Normal 4 2 5 2" xfId="38134" xr:uid="{00000000-0005-0000-0000-0000F9940000}"/>
    <cellStyle name="Normal 4 2 5 3" xfId="38135" xr:uid="{00000000-0005-0000-0000-0000FA940000}"/>
    <cellStyle name="Normal 4 2 6" xfId="38136" xr:uid="{00000000-0005-0000-0000-0000FB940000}"/>
    <cellStyle name="Normal 4 2 6 2" xfId="38137" xr:uid="{00000000-0005-0000-0000-0000FC940000}"/>
    <cellStyle name="Normal 4 2 6 2 2" xfId="38138" xr:uid="{00000000-0005-0000-0000-0000FD940000}"/>
    <cellStyle name="Normal 4 2 6 3" xfId="38139" xr:uid="{00000000-0005-0000-0000-0000FE940000}"/>
    <cellStyle name="Normal 4 2 7" xfId="38140" xr:uid="{00000000-0005-0000-0000-0000FF940000}"/>
    <cellStyle name="Normal 4 2 7 2" xfId="38141" xr:uid="{00000000-0005-0000-0000-000000950000}"/>
    <cellStyle name="Normal 4 2 8" xfId="38142" xr:uid="{00000000-0005-0000-0000-000001950000}"/>
    <cellStyle name="Normal 4 2 9" xfId="38143" xr:uid="{00000000-0005-0000-0000-000002950000}"/>
    <cellStyle name="Normal 4 20" xfId="38144" xr:uid="{00000000-0005-0000-0000-000003950000}"/>
    <cellStyle name="Normal 4 20 2" xfId="38145" xr:uid="{00000000-0005-0000-0000-000004950000}"/>
    <cellStyle name="Normal 4 21" xfId="38146" xr:uid="{00000000-0005-0000-0000-000005950000}"/>
    <cellStyle name="Normal 4 21 2" xfId="38147" xr:uid="{00000000-0005-0000-0000-000006950000}"/>
    <cellStyle name="Normal 4 22" xfId="38148" xr:uid="{00000000-0005-0000-0000-000007950000}"/>
    <cellStyle name="Normal 4 23" xfId="38149" xr:uid="{00000000-0005-0000-0000-000008950000}"/>
    <cellStyle name="Normal 4 24" xfId="38150" xr:uid="{00000000-0005-0000-0000-000009950000}"/>
    <cellStyle name="Normal 4 25" xfId="38151" xr:uid="{00000000-0005-0000-0000-00000A950000}"/>
    <cellStyle name="Normal 4 26" xfId="38152" xr:uid="{00000000-0005-0000-0000-00000B950000}"/>
    <cellStyle name="Normal 4 27" xfId="38153" xr:uid="{00000000-0005-0000-0000-00000C950000}"/>
    <cellStyle name="Normal 4 3" xfId="38154" xr:uid="{00000000-0005-0000-0000-00000D950000}"/>
    <cellStyle name="Normal 4 3 10" xfId="38155" xr:uid="{00000000-0005-0000-0000-00000E950000}"/>
    <cellStyle name="Normal 4 3 10 2" xfId="38156" xr:uid="{00000000-0005-0000-0000-00000F950000}"/>
    <cellStyle name="Normal 4 3 11" xfId="38157" xr:uid="{00000000-0005-0000-0000-000010950000}"/>
    <cellStyle name="Normal 4 3 12" xfId="38158" xr:uid="{00000000-0005-0000-0000-000011950000}"/>
    <cellStyle name="Normal 4 3 2" xfId="38159" xr:uid="{00000000-0005-0000-0000-000012950000}"/>
    <cellStyle name="Normal 4 3 2 10" xfId="38160" xr:uid="{00000000-0005-0000-0000-000013950000}"/>
    <cellStyle name="Normal 4 3 2 10 2" xfId="38161" xr:uid="{00000000-0005-0000-0000-000014950000}"/>
    <cellStyle name="Normal 4 3 2 11" xfId="38162" xr:uid="{00000000-0005-0000-0000-000015950000}"/>
    <cellStyle name="Normal 4 3 2 2" xfId="38163" xr:uid="{00000000-0005-0000-0000-000016950000}"/>
    <cellStyle name="Normal 4 3 2 2 10" xfId="38164" xr:uid="{00000000-0005-0000-0000-000017950000}"/>
    <cellStyle name="Normal 4 3 2 2 2" xfId="38165" xr:uid="{00000000-0005-0000-0000-000018950000}"/>
    <cellStyle name="Normal 4 3 2 2 2 2" xfId="38166" xr:uid="{00000000-0005-0000-0000-000019950000}"/>
    <cellStyle name="Normal 4 3 2 2 2 2 2" xfId="38167" xr:uid="{00000000-0005-0000-0000-00001A950000}"/>
    <cellStyle name="Normal 4 3 2 2 2 2 2 2" xfId="38168" xr:uid="{00000000-0005-0000-0000-00001B950000}"/>
    <cellStyle name="Normal 4 3 2 2 2 2 2 2 2" xfId="38169" xr:uid="{00000000-0005-0000-0000-00001C950000}"/>
    <cellStyle name="Normal 4 3 2 2 2 2 2 2 2 2" xfId="38170" xr:uid="{00000000-0005-0000-0000-00001D950000}"/>
    <cellStyle name="Normal 4 3 2 2 2 2 2 2 2 2 2" xfId="38171" xr:uid="{00000000-0005-0000-0000-00001E950000}"/>
    <cellStyle name="Normal 4 3 2 2 2 2 2 2 2 3" xfId="38172" xr:uid="{00000000-0005-0000-0000-00001F950000}"/>
    <cellStyle name="Normal 4 3 2 2 2 2 2 2 2 3 2" xfId="38173" xr:uid="{00000000-0005-0000-0000-000020950000}"/>
    <cellStyle name="Normal 4 3 2 2 2 2 2 2 2 3 3" xfId="38174" xr:uid="{00000000-0005-0000-0000-000021950000}"/>
    <cellStyle name="Normal 4 3 2 2 2 2 2 2 2 3 4" xfId="38175" xr:uid="{00000000-0005-0000-0000-000022950000}"/>
    <cellStyle name="Normal 4 3 2 2 2 2 2 2 3" xfId="38176" xr:uid="{00000000-0005-0000-0000-000023950000}"/>
    <cellStyle name="Normal 4 3 2 2 2 2 2 2 3 2" xfId="38177" xr:uid="{00000000-0005-0000-0000-000024950000}"/>
    <cellStyle name="Normal 4 3 2 2 2 2 2 2 4" xfId="38178" xr:uid="{00000000-0005-0000-0000-000025950000}"/>
    <cellStyle name="Normal 4 3 2 2 2 2 2 2 4 2" xfId="38179" xr:uid="{00000000-0005-0000-0000-000026950000}"/>
    <cellStyle name="Normal 4 3 2 2 2 2 2 2 4 3" xfId="38180" xr:uid="{00000000-0005-0000-0000-000027950000}"/>
    <cellStyle name="Normal 4 3 2 2 2 2 2 2 4 4" xfId="38181" xr:uid="{00000000-0005-0000-0000-000028950000}"/>
    <cellStyle name="Normal 4 3 2 2 2 2 2 3" xfId="38182" xr:uid="{00000000-0005-0000-0000-000029950000}"/>
    <cellStyle name="Normal 4 3 2 2 2 2 2 3 2" xfId="38183" xr:uid="{00000000-0005-0000-0000-00002A950000}"/>
    <cellStyle name="Normal 4 3 2 2 2 2 2 3 2 2" xfId="38184" xr:uid="{00000000-0005-0000-0000-00002B950000}"/>
    <cellStyle name="Normal 4 3 2 2 2 2 2 3 3" xfId="38185" xr:uid="{00000000-0005-0000-0000-00002C950000}"/>
    <cellStyle name="Normal 4 3 2 2 2 2 2 3 3 2" xfId="38186" xr:uid="{00000000-0005-0000-0000-00002D950000}"/>
    <cellStyle name="Normal 4 3 2 2 2 2 2 3 3 3" xfId="38187" xr:uid="{00000000-0005-0000-0000-00002E950000}"/>
    <cellStyle name="Normal 4 3 2 2 2 2 2 3 3 4" xfId="38188" xr:uid="{00000000-0005-0000-0000-00002F950000}"/>
    <cellStyle name="Normal 4 3 2 2 2 2 2 4" xfId="38189" xr:uid="{00000000-0005-0000-0000-000030950000}"/>
    <cellStyle name="Normal 4 3 2 2 2 2 2 4 2" xfId="38190" xr:uid="{00000000-0005-0000-0000-000031950000}"/>
    <cellStyle name="Normal 4 3 2 2 2 2 2 5" xfId="38191" xr:uid="{00000000-0005-0000-0000-000032950000}"/>
    <cellStyle name="Normal 4 3 2 2 2 2 2 5 2" xfId="38192" xr:uid="{00000000-0005-0000-0000-000033950000}"/>
    <cellStyle name="Normal 4 3 2 2 2 2 2 5 3" xfId="38193" xr:uid="{00000000-0005-0000-0000-000034950000}"/>
    <cellStyle name="Normal 4 3 2 2 2 2 2 5 4" xfId="38194" xr:uid="{00000000-0005-0000-0000-000035950000}"/>
    <cellStyle name="Normal 4 3 2 2 2 2 3" xfId="38195" xr:uid="{00000000-0005-0000-0000-000036950000}"/>
    <cellStyle name="Normal 4 3 2 2 2 2 3 2" xfId="38196" xr:uid="{00000000-0005-0000-0000-000037950000}"/>
    <cellStyle name="Normal 4 3 2 2 2 2 3 2 2" xfId="38197" xr:uid="{00000000-0005-0000-0000-000038950000}"/>
    <cellStyle name="Normal 4 3 2 2 2 2 3 2 2 2" xfId="38198" xr:uid="{00000000-0005-0000-0000-000039950000}"/>
    <cellStyle name="Normal 4 3 2 2 2 2 3 2 2 2 2" xfId="38199" xr:uid="{00000000-0005-0000-0000-00003A950000}"/>
    <cellStyle name="Normal 4 3 2 2 2 2 3 2 2 3" xfId="38200" xr:uid="{00000000-0005-0000-0000-00003B950000}"/>
    <cellStyle name="Normal 4 3 2 2 2 2 3 2 2 3 2" xfId="38201" xr:uid="{00000000-0005-0000-0000-00003C950000}"/>
    <cellStyle name="Normal 4 3 2 2 2 2 3 2 2 3 3" xfId="38202" xr:uid="{00000000-0005-0000-0000-00003D950000}"/>
    <cellStyle name="Normal 4 3 2 2 2 2 3 2 2 3 4" xfId="38203" xr:uid="{00000000-0005-0000-0000-00003E950000}"/>
    <cellStyle name="Normal 4 3 2 2 2 2 3 2 3" xfId="38204" xr:uid="{00000000-0005-0000-0000-00003F950000}"/>
    <cellStyle name="Normal 4 3 2 2 2 2 3 2 3 2" xfId="38205" xr:uid="{00000000-0005-0000-0000-000040950000}"/>
    <cellStyle name="Normal 4 3 2 2 2 2 3 2 4" xfId="38206" xr:uid="{00000000-0005-0000-0000-000041950000}"/>
    <cellStyle name="Normal 4 3 2 2 2 2 3 2 4 2" xfId="38207" xr:uid="{00000000-0005-0000-0000-000042950000}"/>
    <cellStyle name="Normal 4 3 2 2 2 2 3 2 4 3" xfId="38208" xr:uid="{00000000-0005-0000-0000-000043950000}"/>
    <cellStyle name="Normal 4 3 2 2 2 2 3 2 4 4" xfId="38209" xr:uid="{00000000-0005-0000-0000-000044950000}"/>
    <cellStyle name="Normal 4 3 2 2 2 2 3 3" xfId="38210" xr:uid="{00000000-0005-0000-0000-000045950000}"/>
    <cellStyle name="Normal 4 3 2 2 2 2 3 3 2" xfId="38211" xr:uid="{00000000-0005-0000-0000-000046950000}"/>
    <cellStyle name="Normal 4 3 2 2 2 2 3 3 2 2" xfId="38212" xr:uid="{00000000-0005-0000-0000-000047950000}"/>
    <cellStyle name="Normal 4 3 2 2 2 2 3 3 3" xfId="38213" xr:uid="{00000000-0005-0000-0000-000048950000}"/>
    <cellStyle name="Normal 4 3 2 2 2 2 3 3 3 2" xfId="38214" xr:uid="{00000000-0005-0000-0000-000049950000}"/>
    <cellStyle name="Normal 4 3 2 2 2 2 3 3 3 3" xfId="38215" xr:uid="{00000000-0005-0000-0000-00004A950000}"/>
    <cellStyle name="Normal 4 3 2 2 2 2 3 3 3 4" xfId="38216" xr:uid="{00000000-0005-0000-0000-00004B950000}"/>
    <cellStyle name="Normal 4 3 2 2 2 2 3 4" xfId="38217" xr:uid="{00000000-0005-0000-0000-00004C950000}"/>
    <cellStyle name="Normal 4 3 2 2 2 2 3 4 2" xfId="38218" xr:uid="{00000000-0005-0000-0000-00004D950000}"/>
    <cellStyle name="Normal 4 3 2 2 2 2 3 5" xfId="38219" xr:uid="{00000000-0005-0000-0000-00004E950000}"/>
    <cellStyle name="Normal 4 3 2 2 2 2 3 5 2" xfId="38220" xr:uid="{00000000-0005-0000-0000-00004F950000}"/>
    <cellStyle name="Normal 4 3 2 2 2 2 3 5 3" xfId="38221" xr:uid="{00000000-0005-0000-0000-000050950000}"/>
    <cellStyle name="Normal 4 3 2 2 2 2 3 5 4" xfId="38222" xr:uid="{00000000-0005-0000-0000-000051950000}"/>
    <cellStyle name="Normal 4 3 2 2 2 2 4" xfId="38223" xr:uid="{00000000-0005-0000-0000-000052950000}"/>
    <cellStyle name="Normal 4 3 2 2 2 2 4 2" xfId="38224" xr:uid="{00000000-0005-0000-0000-000053950000}"/>
    <cellStyle name="Normal 4 3 2 2 2 2 4 2 2" xfId="38225" xr:uid="{00000000-0005-0000-0000-000054950000}"/>
    <cellStyle name="Normal 4 3 2 2 2 2 4 2 2 2" xfId="38226" xr:uid="{00000000-0005-0000-0000-000055950000}"/>
    <cellStyle name="Normal 4 3 2 2 2 2 4 2 3" xfId="38227" xr:uid="{00000000-0005-0000-0000-000056950000}"/>
    <cellStyle name="Normal 4 3 2 2 2 2 4 2 3 2" xfId="38228" xr:uid="{00000000-0005-0000-0000-000057950000}"/>
    <cellStyle name="Normal 4 3 2 2 2 2 4 2 3 3" xfId="38229" xr:uid="{00000000-0005-0000-0000-000058950000}"/>
    <cellStyle name="Normal 4 3 2 2 2 2 4 2 3 4" xfId="38230" xr:uid="{00000000-0005-0000-0000-000059950000}"/>
    <cellStyle name="Normal 4 3 2 2 2 2 4 3" xfId="38231" xr:uid="{00000000-0005-0000-0000-00005A950000}"/>
    <cellStyle name="Normal 4 3 2 2 2 2 4 3 2" xfId="38232" xr:uid="{00000000-0005-0000-0000-00005B950000}"/>
    <cellStyle name="Normal 4 3 2 2 2 2 4 4" xfId="38233" xr:uid="{00000000-0005-0000-0000-00005C950000}"/>
    <cellStyle name="Normal 4 3 2 2 2 2 4 4 2" xfId="38234" xr:uid="{00000000-0005-0000-0000-00005D950000}"/>
    <cellStyle name="Normal 4 3 2 2 2 2 4 4 3" xfId="38235" xr:uid="{00000000-0005-0000-0000-00005E950000}"/>
    <cellStyle name="Normal 4 3 2 2 2 2 4 4 4" xfId="38236" xr:uid="{00000000-0005-0000-0000-00005F950000}"/>
    <cellStyle name="Normal 4 3 2 2 2 2 5" xfId="38237" xr:uid="{00000000-0005-0000-0000-000060950000}"/>
    <cellStyle name="Normal 4 3 2 2 2 2 5 2" xfId="38238" xr:uid="{00000000-0005-0000-0000-000061950000}"/>
    <cellStyle name="Normal 4 3 2 2 2 2 5 2 2" xfId="38239" xr:uid="{00000000-0005-0000-0000-000062950000}"/>
    <cellStyle name="Normal 4 3 2 2 2 2 5 3" xfId="38240" xr:uid="{00000000-0005-0000-0000-000063950000}"/>
    <cellStyle name="Normal 4 3 2 2 2 2 5 3 2" xfId="38241" xr:uid="{00000000-0005-0000-0000-000064950000}"/>
    <cellStyle name="Normal 4 3 2 2 2 2 5 3 3" xfId="38242" xr:uid="{00000000-0005-0000-0000-000065950000}"/>
    <cellStyle name="Normal 4 3 2 2 2 2 5 3 4" xfId="38243" xr:uid="{00000000-0005-0000-0000-000066950000}"/>
    <cellStyle name="Normal 4 3 2 2 2 2 6" xfId="38244" xr:uid="{00000000-0005-0000-0000-000067950000}"/>
    <cellStyle name="Normal 4 3 2 2 2 2 6 2" xfId="38245" xr:uid="{00000000-0005-0000-0000-000068950000}"/>
    <cellStyle name="Normal 4 3 2 2 2 2 7" xfId="38246" xr:uid="{00000000-0005-0000-0000-000069950000}"/>
    <cellStyle name="Normal 4 3 2 2 2 2 7 2" xfId="38247" xr:uid="{00000000-0005-0000-0000-00006A950000}"/>
    <cellStyle name="Normal 4 3 2 2 2 2 7 3" xfId="38248" xr:uid="{00000000-0005-0000-0000-00006B950000}"/>
    <cellStyle name="Normal 4 3 2 2 2 2 7 4" xfId="38249" xr:uid="{00000000-0005-0000-0000-00006C950000}"/>
    <cellStyle name="Normal 4 3 2 2 2 3" xfId="38250" xr:uid="{00000000-0005-0000-0000-00006D950000}"/>
    <cellStyle name="Normal 4 3 2 2 2 3 2" xfId="38251" xr:uid="{00000000-0005-0000-0000-00006E950000}"/>
    <cellStyle name="Normal 4 3 2 2 2 3 2 2" xfId="38252" xr:uid="{00000000-0005-0000-0000-00006F950000}"/>
    <cellStyle name="Normal 4 3 2 2 2 3 2 2 2" xfId="38253" xr:uid="{00000000-0005-0000-0000-000070950000}"/>
    <cellStyle name="Normal 4 3 2 2 2 3 2 2 2 2" xfId="38254" xr:uid="{00000000-0005-0000-0000-000071950000}"/>
    <cellStyle name="Normal 4 3 2 2 2 3 2 2 3" xfId="38255" xr:uid="{00000000-0005-0000-0000-000072950000}"/>
    <cellStyle name="Normal 4 3 2 2 2 3 2 2 3 2" xfId="38256" xr:uid="{00000000-0005-0000-0000-000073950000}"/>
    <cellStyle name="Normal 4 3 2 2 2 3 2 2 3 3" xfId="38257" xr:uid="{00000000-0005-0000-0000-000074950000}"/>
    <cellStyle name="Normal 4 3 2 2 2 3 2 2 3 4" xfId="38258" xr:uid="{00000000-0005-0000-0000-000075950000}"/>
    <cellStyle name="Normal 4 3 2 2 2 3 2 3" xfId="38259" xr:uid="{00000000-0005-0000-0000-000076950000}"/>
    <cellStyle name="Normal 4 3 2 2 2 3 2 3 2" xfId="38260" xr:uid="{00000000-0005-0000-0000-000077950000}"/>
    <cellStyle name="Normal 4 3 2 2 2 3 2 4" xfId="38261" xr:uid="{00000000-0005-0000-0000-000078950000}"/>
    <cellStyle name="Normal 4 3 2 2 2 3 2 4 2" xfId="38262" xr:uid="{00000000-0005-0000-0000-000079950000}"/>
    <cellStyle name="Normal 4 3 2 2 2 3 2 4 3" xfId="38263" xr:uid="{00000000-0005-0000-0000-00007A950000}"/>
    <cellStyle name="Normal 4 3 2 2 2 3 2 4 4" xfId="38264" xr:uid="{00000000-0005-0000-0000-00007B950000}"/>
    <cellStyle name="Normal 4 3 2 2 2 3 3" xfId="38265" xr:uid="{00000000-0005-0000-0000-00007C950000}"/>
    <cellStyle name="Normal 4 3 2 2 2 3 3 2" xfId="38266" xr:uid="{00000000-0005-0000-0000-00007D950000}"/>
    <cellStyle name="Normal 4 3 2 2 2 3 3 2 2" xfId="38267" xr:uid="{00000000-0005-0000-0000-00007E950000}"/>
    <cellStyle name="Normal 4 3 2 2 2 3 3 3" xfId="38268" xr:uid="{00000000-0005-0000-0000-00007F950000}"/>
    <cellStyle name="Normal 4 3 2 2 2 3 3 3 2" xfId="38269" xr:uid="{00000000-0005-0000-0000-000080950000}"/>
    <cellStyle name="Normal 4 3 2 2 2 3 3 3 3" xfId="38270" xr:uid="{00000000-0005-0000-0000-000081950000}"/>
    <cellStyle name="Normal 4 3 2 2 2 3 3 3 4" xfId="38271" xr:uid="{00000000-0005-0000-0000-000082950000}"/>
    <cellStyle name="Normal 4 3 2 2 2 3 4" xfId="38272" xr:uid="{00000000-0005-0000-0000-000083950000}"/>
    <cellStyle name="Normal 4 3 2 2 2 3 4 2" xfId="38273" xr:uid="{00000000-0005-0000-0000-000084950000}"/>
    <cellStyle name="Normal 4 3 2 2 2 3 5" xfId="38274" xr:uid="{00000000-0005-0000-0000-000085950000}"/>
    <cellStyle name="Normal 4 3 2 2 2 3 5 2" xfId="38275" xr:uid="{00000000-0005-0000-0000-000086950000}"/>
    <cellStyle name="Normal 4 3 2 2 2 3 5 3" xfId="38276" xr:uid="{00000000-0005-0000-0000-000087950000}"/>
    <cellStyle name="Normal 4 3 2 2 2 3 5 4" xfId="38277" xr:uid="{00000000-0005-0000-0000-000088950000}"/>
    <cellStyle name="Normal 4 3 2 2 2 4" xfId="38278" xr:uid="{00000000-0005-0000-0000-000089950000}"/>
    <cellStyle name="Normal 4 3 2 2 2 4 2" xfId="38279" xr:uid="{00000000-0005-0000-0000-00008A950000}"/>
    <cellStyle name="Normal 4 3 2 2 2 4 2 2" xfId="38280" xr:uid="{00000000-0005-0000-0000-00008B950000}"/>
    <cellStyle name="Normal 4 3 2 2 2 4 2 2 2" xfId="38281" xr:uid="{00000000-0005-0000-0000-00008C950000}"/>
    <cellStyle name="Normal 4 3 2 2 2 4 2 2 2 2" xfId="38282" xr:uid="{00000000-0005-0000-0000-00008D950000}"/>
    <cellStyle name="Normal 4 3 2 2 2 4 2 2 3" xfId="38283" xr:uid="{00000000-0005-0000-0000-00008E950000}"/>
    <cellStyle name="Normal 4 3 2 2 2 4 2 2 3 2" xfId="38284" xr:uid="{00000000-0005-0000-0000-00008F950000}"/>
    <cellStyle name="Normal 4 3 2 2 2 4 2 2 3 3" xfId="38285" xr:uid="{00000000-0005-0000-0000-000090950000}"/>
    <cellStyle name="Normal 4 3 2 2 2 4 2 2 3 4" xfId="38286" xr:uid="{00000000-0005-0000-0000-000091950000}"/>
    <cellStyle name="Normal 4 3 2 2 2 4 2 3" xfId="38287" xr:uid="{00000000-0005-0000-0000-000092950000}"/>
    <cellStyle name="Normal 4 3 2 2 2 4 2 3 2" xfId="38288" xr:uid="{00000000-0005-0000-0000-000093950000}"/>
    <cellStyle name="Normal 4 3 2 2 2 4 2 4" xfId="38289" xr:uid="{00000000-0005-0000-0000-000094950000}"/>
    <cellStyle name="Normal 4 3 2 2 2 4 2 4 2" xfId="38290" xr:uid="{00000000-0005-0000-0000-000095950000}"/>
    <cellStyle name="Normal 4 3 2 2 2 4 2 4 3" xfId="38291" xr:uid="{00000000-0005-0000-0000-000096950000}"/>
    <cellStyle name="Normal 4 3 2 2 2 4 2 4 4" xfId="38292" xr:uid="{00000000-0005-0000-0000-000097950000}"/>
    <cellStyle name="Normal 4 3 2 2 2 4 3" xfId="38293" xr:uid="{00000000-0005-0000-0000-000098950000}"/>
    <cellStyle name="Normal 4 3 2 2 2 4 3 2" xfId="38294" xr:uid="{00000000-0005-0000-0000-000099950000}"/>
    <cellStyle name="Normal 4 3 2 2 2 4 3 2 2" xfId="38295" xr:uid="{00000000-0005-0000-0000-00009A950000}"/>
    <cellStyle name="Normal 4 3 2 2 2 4 3 3" xfId="38296" xr:uid="{00000000-0005-0000-0000-00009B950000}"/>
    <cellStyle name="Normal 4 3 2 2 2 4 3 3 2" xfId="38297" xr:uid="{00000000-0005-0000-0000-00009C950000}"/>
    <cellStyle name="Normal 4 3 2 2 2 4 3 3 3" xfId="38298" xr:uid="{00000000-0005-0000-0000-00009D950000}"/>
    <cellStyle name="Normal 4 3 2 2 2 4 3 3 4" xfId="38299" xr:uid="{00000000-0005-0000-0000-00009E950000}"/>
    <cellStyle name="Normal 4 3 2 2 2 4 4" xfId="38300" xr:uid="{00000000-0005-0000-0000-00009F950000}"/>
    <cellStyle name="Normal 4 3 2 2 2 4 4 2" xfId="38301" xr:uid="{00000000-0005-0000-0000-0000A0950000}"/>
    <cellStyle name="Normal 4 3 2 2 2 4 5" xfId="38302" xr:uid="{00000000-0005-0000-0000-0000A1950000}"/>
    <cellStyle name="Normal 4 3 2 2 2 4 5 2" xfId="38303" xr:uid="{00000000-0005-0000-0000-0000A2950000}"/>
    <cellStyle name="Normal 4 3 2 2 2 4 5 3" xfId="38304" xr:uid="{00000000-0005-0000-0000-0000A3950000}"/>
    <cellStyle name="Normal 4 3 2 2 2 4 5 4" xfId="38305" xr:uid="{00000000-0005-0000-0000-0000A4950000}"/>
    <cellStyle name="Normal 4 3 2 2 2 5" xfId="38306" xr:uid="{00000000-0005-0000-0000-0000A5950000}"/>
    <cellStyle name="Normal 4 3 2 2 2 5 2" xfId="38307" xr:uid="{00000000-0005-0000-0000-0000A6950000}"/>
    <cellStyle name="Normal 4 3 2 2 2 5 2 2" xfId="38308" xr:uid="{00000000-0005-0000-0000-0000A7950000}"/>
    <cellStyle name="Normal 4 3 2 2 2 5 2 2 2" xfId="38309" xr:uid="{00000000-0005-0000-0000-0000A8950000}"/>
    <cellStyle name="Normal 4 3 2 2 2 5 2 3" xfId="38310" xr:uid="{00000000-0005-0000-0000-0000A9950000}"/>
    <cellStyle name="Normal 4 3 2 2 2 5 2 3 2" xfId="38311" xr:uid="{00000000-0005-0000-0000-0000AA950000}"/>
    <cellStyle name="Normal 4 3 2 2 2 5 2 3 3" xfId="38312" xr:uid="{00000000-0005-0000-0000-0000AB950000}"/>
    <cellStyle name="Normal 4 3 2 2 2 5 2 3 4" xfId="38313" xr:uid="{00000000-0005-0000-0000-0000AC950000}"/>
    <cellStyle name="Normal 4 3 2 2 2 5 3" xfId="38314" xr:uid="{00000000-0005-0000-0000-0000AD950000}"/>
    <cellStyle name="Normal 4 3 2 2 2 5 3 2" xfId="38315" xr:uid="{00000000-0005-0000-0000-0000AE950000}"/>
    <cellStyle name="Normal 4 3 2 2 2 5 4" xfId="38316" xr:uid="{00000000-0005-0000-0000-0000AF950000}"/>
    <cellStyle name="Normal 4 3 2 2 2 5 4 2" xfId="38317" xr:uid="{00000000-0005-0000-0000-0000B0950000}"/>
    <cellStyle name="Normal 4 3 2 2 2 5 4 3" xfId="38318" xr:uid="{00000000-0005-0000-0000-0000B1950000}"/>
    <cellStyle name="Normal 4 3 2 2 2 5 4 4" xfId="38319" xr:uid="{00000000-0005-0000-0000-0000B2950000}"/>
    <cellStyle name="Normal 4 3 2 2 2 6" xfId="38320" xr:uid="{00000000-0005-0000-0000-0000B3950000}"/>
    <cellStyle name="Normal 4 3 2 2 2 6 2" xfId="38321" xr:uid="{00000000-0005-0000-0000-0000B4950000}"/>
    <cellStyle name="Normal 4 3 2 2 2 6 2 2" xfId="38322" xr:uid="{00000000-0005-0000-0000-0000B5950000}"/>
    <cellStyle name="Normal 4 3 2 2 2 6 3" xfId="38323" xr:uid="{00000000-0005-0000-0000-0000B6950000}"/>
    <cellStyle name="Normal 4 3 2 2 2 6 3 2" xfId="38324" xr:uid="{00000000-0005-0000-0000-0000B7950000}"/>
    <cellStyle name="Normal 4 3 2 2 2 6 3 3" xfId="38325" xr:uid="{00000000-0005-0000-0000-0000B8950000}"/>
    <cellStyle name="Normal 4 3 2 2 2 6 3 4" xfId="38326" xr:uid="{00000000-0005-0000-0000-0000B9950000}"/>
    <cellStyle name="Normal 4 3 2 2 2 7" xfId="38327" xr:uid="{00000000-0005-0000-0000-0000BA950000}"/>
    <cellStyle name="Normal 4 3 2 2 2 7 2" xfId="38328" xr:uid="{00000000-0005-0000-0000-0000BB950000}"/>
    <cellStyle name="Normal 4 3 2 2 2 8" xfId="38329" xr:uid="{00000000-0005-0000-0000-0000BC950000}"/>
    <cellStyle name="Normal 4 3 2 2 2 8 2" xfId="38330" xr:uid="{00000000-0005-0000-0000-0000BD950000}"/>
    <cellStyle name="Normal 4 3 2 2 2 8 3" xfId="38331" xr:uid="{00000000-0005-0000-0000-0000BE950000}"/>
    <cellStyle name="Normal 4 3 2 2 2 8 4" xfId="38332" xr:uid="{00000000-0005-0000-0000-0000BF950000}"/>
    <cellStyle name="Normal 4 3 2 2 3" xfId="38333" xr:uid="{00000000-0005-0000-0000-0000C0950000}"/>
    <cellStyle name="Normal 4 3 2 2 3 2" xfId="38334" xr:uid="{00000000-0005-0000-0000-0000C1950000}"/>
    <cellStyle name="Normal 4 3 2 2 3 2 2" xfId="38335" xr:uid="{00000000-0005-0000-0000-0000C2950000}"/>
    <cellStyle name="Normal 4 3 2 2 3 2 2 2" xfId="38336" xr:uid="{00000000-0005-0000-0000-0000C3950000}"/>
    <cellStyle name="Normal 4 3 2 2 3 2 2 2 2" xfId="38337" xr:uid="{00000000-0005-0000-0000-0000C4950000}"/>
    <cellStyle name="Normal 4 3 2 2 3 2 2 2 2 2" xfId="38338" xr:uid="{00000000-0005-0000-0000-0000C5950000}"/>
    <cellStyle name="Normal 4 3 2 2 3 2 2 2 3" xfId="38339" xr:uid="{00000000-0005-0000-0000-0000C6950000}"/>
    <cellStyle name="Normal 4 3 2 2 3 2 2 2 3 2" xfId="38340" xr:uid="{00000000-0005-0000-0000-0000C7950000}"/>
    <cellStyle name="Normal 4 3 2 2 3 2 2 2 3 3" xfId="38341" xr:uid="{00000000-0005-0000-0000-0000C8950000}"/>
    <cellStyle name="Normal 4 3 2 2 3 2 2 2 3 4" xfId="38342" xr:uid="{00000000-0005-0000-0000-0000C9950000}"/>
    <cellStyle name="Normal 4 3 2 2 3 2 2 3" xfId="38343" xr:uid="{00000000-0005-0000-0000-0000CA950000}"/>
    <cellStyle name="Normal 4 3 2 2 3 2 2 3 2" xfId="38344" xr:uid="{00000000-0005-0000-0000-0000CB950000}"/>
    <cellStyle name="Normal 4 3 2 2 3 2 2 4" xfId="38345" xr:uid="{00000000-0005-0000-0000-0000CC950000}"/>
    <cellStyle name="Normal 4 3 2 2 3 2 2 4 2" xfId="38346" xr:uid="{00000000-0005-0000-0000-0000CD950000}"/>
    <cellStyle name="Normal 4 3 2 2 3 2 2 4 3" xfId="38347" xr:uid="{00000000-0005-0000-0000-0000CE950000}"/>
    <cellStyle name="Normal 4 3 2 2 3 2 2 4 4" xfId="38348" xr:uid="{00000000-0005-0000-0000-0000CF950000}"/>
    <cellStyle name="Normal 4 3 2 2 3 2 3" xfId="38349" xr:uid="{00000000-0005-0000-0000-0000D0950000}"/>
    <cellStyle name="Normal 4 3 2 2 3 2 3 2" xfId="38350" xr:uid="{00000000-0005-0000-0000-0000D1950000}"/>
    <cellStyle name="Normal 4 3 2 2 3 2 3 2 2" xfId="38351" xr:uid="{00000000-0005-0000-0000-0000D2950000}"/>
    <cellStyle name="Normal 4 3 2 2 3 2 3 3" xfId="38352" xr:uid="{00000000-0005-0000-0000-0000D3950000}"/>
    <cellStyle name="Normal 4 3 2 2 3 2 3 3 2" xfId="38353" xr:uid="{00000000-0005-0000-0000-0000D4950000}"/>
    <cellStyle name="Normal 4 3 2 2 3 2 3 3 3" xfId="38354" xr:uid="{00000000-0005-0000-0000-0000D5950000}"/>
    <cellStyle name="Normal 4 3 2 2 3 2 3 3 4" xfId="38355" xr:uid="{00000000-0005-0000-0000-0000D6950000}"/>
    <cellStyle name="Normal 4 3 2 2 3 2 4" xfId="38356" xr:uid="{00000000-0005-0000-0000-0000D7950000}"/>
    <cellStyle name="Normal 4 3 2 2 3 2 4 2" xfId="38357" xr:uid="{00000000-0005-0000-0000-0000D8950000}"/>
    <cellStyle name="Normal 4 3 2 2 3 2 5" xfId="38358" xr:uid="{00000000-0005-0000-0000-0000D9950000}"/>
    <cellStyle name="Normal 4 3 2 2 3 2 5 2" xfId="38359" xr:uid="{00000000-0005-0000-0000-0000DA950000}"/>
    <cellStyle name="Normal 4 3 2 2 3 2 5 3" xfId="38360" xr:uid="{00000000-0005-0000-0000-0000DB950000}"/>
    <cellStyle name="Normal 4 3 2 2 3 2 5 4" xfId="38361" xr:uid="{00000000-0005-0000-0000-0000DC950000}"/>
    <cellStyle name="Normal 4 3 2 2 3 3" xfId="38362" xr:uid="{00000000-0005-0000-0000-0000DD950000}"/>
    <cellStyle name="Normal 4 3 2 2 3 3 2" xfId="38363" xr:uid="{00000000-0005-0000-0000-0000DE950000}"/>
    <cellStyle name="Normal 4 3 2 2 3 3 2 2" xfId="38364" xr:uid="{00000000-0005-0000-0000-0000DF950000}"/>
    <cellStyle name="Normal 4 3 2 2 3 3 2 2 2" xfId="38365" xr:uid="{00000000-0005-0000-0000-0000E0950000}"/>
    <cellStyle name="Normal 4 3 2 2 3 3 2 2 2 2" xfId="38366" xr:uid="{00000000-0005-0000-0000-0000E1950000}"/>
    <cellStyle name="Normal 4 3 2 2 3 3 2 2 3" xfId="38367" xr:uid="{00000000-0005-0000-0000-0000E2950000}"/>
    <cellStyle name="Normal 4 3 2 2 3 3 2 2 3 2" xfId="38368" xr:uid="{00000000-0005-0000-0000-0000E3950000}"/>
    <cellStyle name="Normal 4 3 2 2 3 3 2 2 3 3" xfId="38369" xr:uid="{00000000-0005-0000-0000-0000E4950000}"/>
    <cellStyle name="Normal 4 3 2 2 3 3 2 2 3 4" xfId="38370" xr:uid="{00000000-0005-0000-0000-0000E5950000}"/>
    <cellStyle name="Normal 4 3 2 2 3 3 2 3" xfId="38371" xr:uid="{00000000-0005-0000-0000-0000E6950000}"/>
    <cellStyle name="Normal 4 3 2 2 3 3 2 3 2" xfId="38372" xr:uid="{00000000-0005-0000-0000-0000E7950000}"/>
    <cellStyle name="Normal 4 3 2 2 3 3 2 4" xfId="38373" xr:uid="{00000000-0005-0000-0000-0000E8950000}"/>
    <cellStyle name="Normal 4 3 2 2 3 3 2 4 2" xfId="38374" xr:uid="{00000000-0005-0000-0000-0000E9950000}"/>
    <cellStyle name="Normal 4 3 2 2 3 3 2 4 3" xfId="38375" xr:uid="{00000000-0005-0000-0000-0000EA950000}"/>
    <cellStyle name="Normal 4 3 2 2 3 3 2 4 4" xfId="38376" xr:uid="{00000000-0005-0000-0000-0000EB950000}"/>
    <cellStyle name="Normal 4 3 2 2 3 3 3" xfId="38377" xr:uid="{00000000-0005-0000-0000-0000EC950000}"/>
    <cellStyle name="Normal 4 3 2 2 3 3 3 2" xfId="38378" xr:uid="{00000000-0005-0000-0000-0000ED950000}"/>
    <cellStyle name="Normal 4 3 2 2 3 3 3 2 2" xfId="38379" xr:uid="{00000000-0005-0000-0000-0000EE950000}"/>
    <cellStyle name="Normal 4 3 2 2 3 3 3 3" xfId="38380" xr:uid="{00000000-0005-0000-0000-0000EF950000}"/>
    <cellStyle name="Normal 4 3 2 2 3 3 3 3 2" xfId="38381" xr:uid="{00000000-0005-0000-0000-0000F0950000}"/>
    <cellStyle name="Normal 4 3 2 2 3 3 3 3 3" xfId="38382" xr:uid="{00000000-0005-0000-0000-0000F1950000}"/>
    <cellStyle name="Normal 4 3 2 2 3 3 3 3 4" xfId="38383" xr:uid="{00000000-0005-0000-0000-0000F2950000}"/>
    <cellStyle name="Normal 4 3 2 2 3 3 4" xfId="38384" xr:uid="{00000000-0005-0000-0000-0000F3950000}"/>
    <cellStyle name="Normal 4 3 2 2 3 3 4 2" xfId="38385" xr:uid="{00000000-0005-0000-0000-0000F4950000}"/>
    <cellStyle name="Normal 4 3 2 2 3 3 5" xfId="38386" xr:uid="{00000000-0005-0000-0000-0000F5950000}"/>
    <cellStyle name="Normal 4 3 2 2 3 3 5 2" xfId="38387" xr:uid="{00000000-0005-0000-0000-0000F6950000}"/>
    <cellStyle name="Normal 4 3 2 2 3 3 5 3" xfId="38388" xr:uid="{00000000-0005-0000-0000-0000F7950000}"/>
    <cellStyle name="Normal 4 3 2 2 3 3 5 4" xfId="38389" xr:uid="{00000000-0005-0000-0000-0000F8950000}"/>
    <cellStyle name="Normal 4 3 2 2 3 4" xfId="38390" xr:uid="{00000000-0005-0000-0000-0000F9950000}"/>
    <cellStyle name="Normal 4 3 2 2 3 4 2" xfId="38391" xr:uid="{00000000-0005-0000-0000-0000FA950000}"/>
    <cellStyle name="Normal 4 3 2 2 3 4 2 2" xfId="38392" xr:uid="{00000000-0005-0000-0000-0000FB950000}"/>
    <cellStyle name="Normal 4 3 2 2 3 4 2 2 2" xfId="38393" xr:uid="{00000000-0005-0000-0000-0000FC950000}"/>
    <cellStyle name="Normal 4 3 2 2 3 4 2 3" xfId="38394" xr:uid="{00000000-0005-0000-0000-0000FD950000}"/>
    <cellStyle name="Normal 4 3 2 2 3 4 2 3 2" xfId="38395" xr:uid="{00000000-0005-0000-0000-0000FE950000}"/>
    <cellStyle name="Normal 4 3 2 2 3 4 2 3 3" xfId="38396" xr:uid="{00000000-0005-0000-0000-0000FF950000}"/>
    <cellStyle name="Normal 4 3 2 2 3 4 2 3 4" xfId="38397" xr:uid="{00000000-0005-0000-0000-000000960000}"/>
    <cellStyle name="Normal 4 3 2 2 3 4 3" xfId="38398" xr:uid="{00000000-0005-0000-0000-000001960000}"/>
    <cellStyle name="Normal 4 3 2 2 3 4 3 2" xfId="38399" xr:uid="{00000000-0005-0000-0000-000002960000}"/>
    <cellStyle name="Normal 4 3 2 2 3 4 4" xfId="38400" xr:uid="{00000000-0005-0000-0000-000003960000}"/>
    <cellStyle name="Normal 4 3 2 2 3 4 4 2" xfId="38401" xr:uid="{00000000-0005-0000-0000-000004960000}"/>
    <cellStyle name="Normal 4 3 2 2 3 4 4 3" xfId="38402" xr:uid="{00000000-0005-0000-0000-000005960000}"/>
    <cellStyle name="Normal 4 3 2 2 3 4 4 4" xfId="38403" xr:uid="{00000000-0005-0000-0000-000006960000}"/>
    <cellStyle name="Normal 4 3 2 2 3 5" xfId="38404" xr:uid="{00000000-0005-0000-0000-000007960000}"/>
    <cellStyle name="Normal 4 3 2 2 3 5 2" xfId="38405" xr:uid="{00000000-0005-0000-0000-000008960000}"/>
    <cellStyle name="Normal 4 3 2 2 3 5 2 2" xfId="38406" xr:uid="{00000000-0005-0000-0000-000009960000}"/>
    <cellStyle name="Normal 4 3 2 2 3 5 3" xfId="38407" xr:uid="{00000000-0005-0000-0000-00000A960000}"/>
    <cellStyle name="Normal 4 3 2 2 3 5 3 2" xfId="38408" xr:uid="{00000000-0005-0000-0000-00000B960000}"/>
    <cellStyle name="Normal 4 3 2 2 3 5 3 3" xfId="38409" xr:uid="{00000000-0005-0000-0000-00000C960000}"/>
    <cellStyle name="Normal 4 3 2 2 3 5 3 4" xfId="38410" xr:uid="{00000000-0005-0000-0000-00000D960000}"/>
    <cellStyle name="Normal 4 3 2 2 3 6" xfId="38411" xr:uid="{00000000-0005-0000-0000-00000E960000}"/>
    <cellStyle name="Normal 4 3 2 2 3 6 2" xfId="38412" xr:uid="{00000000-0005-0000-0000-00000F960000}"/>
    <cellStyle name="Normal 4 3 2 2 3 7" xfId="38413" xr:uid="{00000000-0005-0000-0000-000010960000}"/>
    <cellStyle name="Normal 4 3 2 2 3 7 2" xfId="38414" xr:uid="{00000000-0005-0000-0000-000011960000}"/>
    <cellStyle name="Normal 4 3 2 2 3 7 3" xfId="38415" xr:uid="{00000000-0005-0000-0000-000012960000}"/>
    <cellStyle name="Normal 4 3 2 2 3 7 4" xfId="38416" xr:uid="{00000000-0005-0000-0000-000013960000}"/>
    <cellStyle name="Normal 4 3 2 2 4" xfId="38417" xr:uid="{00000000-0005-0000-0000-000014960000}"/>
    <cellStyle name="Normal 4 3 2 2 4 2" xfId="38418" xr:uid="{00000000-0005-0000-0000-000015960000}"/>
    <cellStyle name="Normal 4 3 2 2 4 2 2" xfId="38419" xr:uid="{00000000-0005-0000-0000-000016960000}"/>
    <cellStyle name="Normal 4 3 2 2 4 2 2 2" xfId="38420" xr:uid="{00000000-0005-0000-0000-000017960000}"/>
    <cellStyle name="Normal 4 3 2 2 4 2 2 2 2" xfId="38421" xr:uid="{00000000-0005-0000-0000-000018960000}"/>
    <cellStyle name="Normal 4 3 2 2 4 2 2 3" xfId="38422" xr:uid="{00000000-0005-0000-0000-000019960000}"/>
    <cellStyle name="Normal 4 3 2 2 4 2 2 3 2" xfId="38423" xr:uid="{00000000-0005-0000-0000-00001A960000}"/>
    <cellStyle name="Normal 4 3 2 2 4 2 2 3 3" xfId="38424" xr:uid="{00000000-0005-0000-0000-00001B960000}"/>
    <cellStyle name="Normal 4 3 2 2 4 2 2 3 4" xfId="38425" xr:uid="{00000000-0005-0000-0000-00001C960000}"/>
    <cellStyle name="Normal 4 3 2 2 4 2 3" xfId="38426" xr:uid="{00000000-0005-0000-0000-00001D960000}"/>
    <cellStyle name="Normal 4 3 2 2 4 2 3 2" xfId="38427" xr:uid="{00000000-0005-0000-0000-00001E960000}"/>
    <cellStyle name="Normal 4 3 2 2 4 2 4" xfId="38428" xr:uid="{00000000-0005-0000-0000-00001F960000}"/>
    <cellStyle name="Normal 4 3 2 2 4 2 4 2" xfId="38429" xr:uid="{00000000-0005-0000-0000-000020960000}"/>
    <cellStyle name="Normal 4 3 2 2 4 2 4 3" xfId="38430" xr:uid="{00000000-0005-0000-0000-000021960000}"/>
    <cellStyle name="Normal 4 3 2 2 4 2 4 4" xfId="38431" xr:uid="{00000000-0005-0000-0000-000022960000}"/>
    <cellStyle name="Normal 4 3 2 2 4 3" xfId="38432" xr:uid="{00000000-0005-0000-0000-000023960000}"/>
    <cellStyle name="Normal 4 3 2 2 4 3 2" xfId="38433" xr:uid="{00000000-0005-0000-0000-000024960000}"/>
    <cellStyle name="Normal 4 3 2 2 4 3 2 2" xfId="38434" xr:uid="{00000000-0005-0000-0000-000025960000}"/>
    <cellStyle name="Normal 4 3 2 2 4 3 3" xfId="38435" xr:uid="{00000000-0005-0000-0000-000026960000}"/>
    <cellStyle name="Normal 4 3 2 2 4 3 3 2" xfId="38436" xr:uid="{00000000-0005-0000-0000-000027960000}"/>
    <cellStyle name="Normal 4 3 2 2 4 3 3 3" xfId="38437" xr:uid="{00000000-0005-0000-0000-000028960000}"/>
    <cellStyle name="Normal 4 3 2 2 4 3 3 4" xfId="38438" xr:uid="{00000000-0005-0000-0000-000029960000}"/>
    <cellStyle name="Normal 4 3 2 2 4 4" xfId="38439" xr:uid="{00000000-0005-0000-0000-00002A960000}"/>
    <cellStyle name="Normal 4 3 2 2 4 4 2" xfId="38440" xr:uid="{00000000-0005-0000-0000-00002B960000}"/>
    <cellStyle name="Normal 4 3 2 2 4 5" xfId="38441" xr:uid="{00000000-0005-0000-0000-00002C960000}"/>
    <cellStyle name="Normal 4 3 2 2 4 5 2" xfId="38442" xr:uid="{00000000-0005-0000-0000-00002D960000}"/>
    <cellStyle name="Normal 4 3 2 2 4 5 3" xfId="38443" xr:uid="{00000000-0005-0000-0000-00002E960000}"/>
    <cellStyle name="Normal 4 3 2 2 4 5 4" xfId="38444" xr:uid="{00000000-0005-0000-0000-00002F960000}"/>
    <cellStyle name="Normal 4 3 2 2 5" xfId="38445" xr:uid="{00000000-0005-0000-0000-000030960000}"/>
    <cellStyle name="Normal 4 3 2 2 5 2" xfId="38446" xr:uid="{00000000-0005-0000-0000-000031960000}"/>
    <cellStyle name="Normal 4 3 2 2 5 2 2" xfId="38447" xr:uid="{00000000-0005-0000-0000-000032960000}"/>
    <cellStyle name="Normal 4 3 2 2 5 2 2 2" xfId="38448" xr:uid="{00000000-0005-0000-0000-000033960000}"/>
    <cellStyle name="Normal 4 3 2 2 5 2 2 2 2" xfId="38449" xr:uid="{00000000-0005-0000-0000-000034960000}"/>
    <cellStyle name="Normal 4 3 2 2 5 2 2 3" xfId="38450" xr:uid="{00000000-0005-0000-0000-000035960000}"/>
    <cellStyle name="Normal 4 3 2 2 5 2 2 3 2" xfId="38451" xr:uid="{00000000-0005-0000-0000-000036960000}"/>
    <cellStyle name="Normal 4 3 2 2 5 2 2 3 3" xfId="38452" xr:uid="{00000000-0005-0000-0000-000037960000}"/>
    <cellStyle name="Normal 4 3 2 2 5 2 2 3 4" xfId="38453" xr:uid="{00000000-0005-0000-0000-000038960000}"/>
    <cellStyle name="Normal 4 3 2 2 5 2 3" xfId="38454" xr:uid="{00000000-0005-0000-0000-000039960000}"/>
    <cellStyle name="Normal 4 3 2 2 5 2 3 2" xfId="38455" xr:uid="{00000000-0005-0000-0000-00003A960000}"/>
    <cellStyle name="Normal 4 3 2 2 5 2 4" xfId="38456" xr:uid="{00000000-0005-0000-0000-00003B960000}"/>
    <cellStyle name="Normal 4 3 2 2 5 2 4 2" xfId="38457" xr:uid="{00000000-0005-0000-0000-00003C960000}"/>
    <cellStyle name="Normal 4 3 2 2 5 2 4 3" xfId="38458" xr:uid="{00000000-0005-0000-0000-00003D960000}"/>
    <cellStyle name="Normal 4 3 2 2 5 2 4 4" xfId="38459" xr:uid="{00000000-0005-0000-0000-00003E960000}"/>
    <cellStyle name="Normal 4 3 2 2 5 3" xfId="38460" xr:uid="{00000000-0005-0000-0000-00003F960000}"/>
    <cellStyle name="Normal 4 3 2 2 5 3 2" xfId="38461" xr:uid="{00000000-0005-0000-0000-000040960000}"/>
    <cellStyle name="Normal 4 3 2 2 5 3 2 2" xfId="38462" xr:uid="{00000000-0005-0000-0000-000041960000}"/>
    <cellStyle name="Normal 4 3 2 2 5 3 3" xfId="38463" xr:uid="{00000000-0005-0000-0000-000042960000}"/>
    <cellStyle name="Normal 4 3 2 2 5 3 3 2" xfId="38464" xr:uid="{00000000-0005-0000-0000-000043960000}"/>
    <cellStyle name="Normal 4 3 2 2 5 3 3 3" xfId="38465" xr:uid="{00000000-0005-0000-0000-000044960000}"/>
    <cellStyle name="Normal 4 3 2 2 5 3 3 4" xfId="38466" xr:uid="{00000000-0005-0000-0000-000045960000}"/>
    <cellStyle name="Normal 4 3 2 2 5 4" xfId="38467" xr:uid="{00000000-0005-0000-0000-000046960000}"/>
    <cellStyle name="Normal 4 3 2 2 5 4 2" xfId="38468" xr:uid="{00000000-0005-0000-0000-000047960000}"/>
    <cellStyle name="Normal 4 3 2 2 5 5" xfId="38469" xr:uid="{00000000-0005-0000-0000-000048960000}"/>
    <cellStyle name="Normal 4 3 2 2 5 5 2" xfId="38470" xr:uid="{00000000-0005-0000-0000-000049960000}"/>
    <cellStyle name="Normal 4 3 2 2 5 5 3" xfId="38471" xr:uid="{00000000-0005-0000-0000-00004A960000}"/>
    <cellStyle name="Normal 4 3 2 2 5 5 4" xfId="38472" xr:uid="{00000000-0005-0000-0000-00004B960000}"/>
    <cellStyle name="Normal 4 3 2 2 6" xfId="38473" xr:uid="{00000000-0005-0000-0000-00004C960000}"/>
    <cellStyle name="Normal 4 3 2 2 6 2" xfId="38474" xr:uid="{00000000-0005-0000-0000-00004D960000}"/>
    <cellStyle name="Normal 4 3 2 2 6 2 2" xfId="38475" xr:uid="{00000000-0005-0000-0000-00004E960000}"/>
    <cellStyle name="Normal 4 3 2 2 6 2 2 2" xfId="38476" xr:uid="{00000000-0005-0000-0000-00004F960000}"/>
    <cellStyle name="Normal 4 3 2 2 6 2 3" xfId="38477" xr:uid="{00000000-0005-0000-0000-000050960000}"/>
    <cellStyle name="Normal 4 3 2 2 6 2 3 2" xfId="38478" xr:uid="{00000000-0005-0000-0000-000051960000}"/>
    <cellStyle name="Normal 4 3 2 2 6 2 3 3" xfId="38479" xr:uid="{00000000-0005-0000-0000-000052960000}"/>
    <cellStyle name="Normal 4 3 2 2 6 2 3 4" xfId="38480" xr:uid="{00000000-0005-0000-0000-000053960000}"/>
    <cellStyle name="Normal 4 3 2 2 6 3" xfId="38481" xr:uid="{00000000-0005-0000-0000-000054960000}"/>
    <cellStyle name="Normal 4 3 2 2 6 3 2" xfId="38482" xr:uid="{00000000-0005-0000-0000-000055960000}"/>
    <cellStyle name="Normal 4 3 2 2 6 4" xfId="38483" xr:uid="{00000000-0005-0000-0000-000056960000}"/>
    <cellStyle name="Normal 4 3 2 2 6 4 2" xfId="38484" xr:uid="{00000000-0005-0000-0000-000057960000}"/>
    <cellStyle name="Normal 4 3 2 2 6 4 3" xfId="38485" xr:uid="{00000000-0005-0000-0000-000058960000}"/>
    <cellStyle name="Normal 4 3 2 2 6 4 4" xfId="38486" xr:uid="{00000000-0005-0000-0000-000059960000}"/>
    <cellStyle name="Normal 4 3 2 2 7" xfId="38487" xr:uid="{00000000-0005-0000-0000-00005A960000}"/>
    <cellStyle name="Normal 4 3 2 2 7 2" xfId="38488" xr:uid="{00000000-0005-0000-0000-00005B960000}"/>
    <cellStyle name="Normal 4 3 2 2 7 2 2" xfId="38489" xr:uid="{00000000-0005-0000-0000-00005C960000}"/>
    <cellStyle name="Normal 4 3 2 2 7 3" xfId="38490" xr:uid="{00000000-0005-0000-0000-00005D960000}"/>
    <cellStyle name="Normal 4 3 2 2 7 3 2" xfId="38491" xr:uid="{00000000-0005-0000-0000-00005E960000}"/>
    <cellStyle name="Normal 4 3 2 2 7 3 3" xfId="38492" xr:uid="{00000000-0005-0000-0000-00005F960000}"/>
    <cellStyle name="Normal 4 3 2 2 7 3 4" xfId="38493" xr:uid="{00000000-0005-0000-0000-000060960000}"/>
    <cellStyle name="Normal 4 3 2 2 8" xfId="38494" xr:uid="{00000000-0005-0000-0000-000061960000}"/>
    <cellStyle name="Normal 4 3 2 2 8 2" xfId="38495" xr:uid="{00000000-0005-0000-0000-000062960000}"/>
    <cellStyle name="Normal 4 3 2 2 9" xfId="38496" xr:uid="{00000000-0005-0000-0000-000063960000}"/>
    <cellStyle name="Normal 4 3 2 2 9 2" xfId="38497" xr:uid="{00000000-0005-0000-0000-000064960000}"/>
    <cellStyle name="Normal 4 3 2 3" xfId="38498" xr:uid="{00000000-0005-0000-0000-000065960000}"/>
    <cellStyle name="Normal 4 3 2 3 2" xfId="38499" xr:uid="{00000000-0005-0000-0000-000066960000}"/>
    <cellStyle name="Normal 4 3 2 3 2 2" xfId="38500" xr:uid="{00000000-0005-0000-0000-000067960000}"/>
    <cellStyle name="Normal 4 3 2 3 2 2 2" xfId="38501" xr:uid="{00000000-0005-0000-0000-000068960000}"/>
    <cellStyle name="Normal 4 3 2 3 2 2 2 2" xfId="38502" xr:uid="{00000000-0005-0000-0000-000069960000}"/>
    <cellStyle name="Normal 4 3 2 3 2 2 2 2 2" xfId="38503" xr:uid="{00000000-0005-0000-0000-00006A960000}"/>
    <cellStyle name="Normal 4 3 2 3 2 2 2 2 2 2" xfId="38504" xr:uid="{00000000-0005-0000-0000-00006B960000}"/>
    <cellStyle name="Normal 4 3 2 3 2 2 2 2 3" xfId="38505" xr:uid="{00000000-0005-0000-0000-00006C960000}"/>
    <cellStyle name="Normal 4 3 2 3 2 2 2 2 3 2" xfId="38506" xr:uid="{00000000-0005-0000-0000-00006D960000}"/>
    <cellStyle name="Normal 4 3 2 3 2 2 2 2 3 3" xfId="38507" xr:uid="{00000000-0005-0000-0000-00006E960000}"/>
    <cellStyle name="Normal 4 3 2 3 2 2 2 2 3 4" xfId="38508" xr:uid="{00000000-0005-0000-0000-00006F960000}"/>
    <cellStyle name="Normal 4 3 2 3 2 2 2 3" xfId="38509" xr:uid="{00000000-0005-0000-0000-000070960000}"/>
    <cellStyle name="Normal 4 3 2 3 2 2 2 3 2" xfId="38510" xr:uid="{00000000-0005-0000-0000-000071960000}"/>
    <cellStyle name="Normal 4 3 2 3 2 2 2 4" xfId="38511" xr:uid="{00000000-0005-0000-0000-000072960000}"/>
    <cellStyle name="Normal 4 3 2 3 2 2 2 4 2" xfId="38512" xr:uid="{00000000-0005-0000-0000-000073960000}"/>
    <cellStyle name="Normal 4 3 2 3 2 2 2 4 3" xfId="38513" xr:uid="{00000000-0005-0000-0000-000074960000}"/>
    <cellStyle name="Normal 4 3 2 3 2 2 2 4 4" xfId="38514" xr:uid="{00000000-0005-0000-0000-000075960000}"/>
    <cellStyle name="Normal 4 3 2 3 2 2 3" xfId="38515" xr:uid="{00000000-0005-0000-0000-000076960000}"/>
    <cellStyle name="Normal 4 3 2 3 2 2 3 2" xfId="38516" xr:uid="{00000000-0005-0000-0000-000077960000}"/>
    <cellStyle name="Normal 4 3 2 3 2 2 3 2 2" xfId="38517" xr:uid="{00000000-0005-0000-0000-000078960000}"/>
    <cellStyle name="Normal 4 3 2 3 2 2 3 3" xfId="38518" xr:uid="{00000000-0005-0000-0000-000079960000}"/>
    <cellStyle name="Normal 4 3 2 3 2 2 3 3 2" xfId="38519" xr:uid="{00000000-0005-0000-0000-00007A960000}"/>
    <cellStyle name="Normal 4 3 2 3 2 2 3 3 3" xfId="38520" xr:uid="{00000000-0005-0000-0000-00007B960000}"/>
    <cellStyle name="Normal 4 3 2 3 2 2 3 3 4" xfId="38521" xr:uid="{00000000-0005-0000-0000-00007C960000}"/>
    <cellStyle name="Normal 4 3 2 3 2 2 4" xfId="38522" xr:uid="{00000000-0005-0000-0000-00007D960000}"/>
    <cellStyle name="Normal 4 3 2 3 2 2 4 2" xfId="38523" xr:uid="{00000000-0005-0000-0000-00007E960000}"/>
    <cellStyle name="Normal 4 3 2 3 2 2 5" xfId="38524" xr:uid="{00000000-0005-0000-0000-00007F960000}"/>
    <cellStyle name="Normal 4 3 2 3 2 2 5 2" xfId="38525" xr:uid="{00000000-0005-0000-0000-000080960000}"/>
    <cellStyle name="Normal 4 3 2 3 2 2 5 3" xfId="38526" xr:uid="{00000000-0005-0000-0000-000081960000}"/>
    <cellStyle name="Normal 4 3 2 3 2 2 5 4" xfId="38527" xr:uid="{00000000-0005-0000-0000-000082960000}"/>
    <cellStyle name="Normal 4 3 2 3 2 3" xfId="38528" xr:uid="{00000000-0005-0000-0000-000083960000}"/>
    <cellStyle name="Normal 4 3 2 3 2 3 2" xfId="38529" xr:uid="{00000000-0005-0000-0000-000084960000}"/>
    <cellStyle name="Normal 4 3 2 3 2 3 2 2" xfId="38530" xr:uid="{00000000-0005-0000-0000-000085960000}"/>
    <cellStyle name="Normal 4 3 2 3 2 3 2 2 2" xfId="38531" xr:uid="{00000000-0005-0000-0000-000086960000}"/>
    <cellStyle name="Normal 4 3 2 3 2 3 2 2 2 2" xfId="38532" xr:uid="{00000000-0005-0000-0000-000087960000}"/>
    <cellStyle name="Normal 4 3 2 3 2 3 2 2 3" xfId="38533" xr:uid="{00000000-0005-0000-0000-000088960000}"/>
    <cellStyle name="Normal 4 3 2 3 2 3 2 2 3 2" xfId="38534" xr:uid="{00000000-0005-0000-0000-000089960000}"/>
    <cellStyle name="Normal 4 3 2 3 2 3 2 2 3 3" xfId="38535" xr:uid="{00000000-0005-0000-0000-00008A960000}"/>
    <cellStyle name="Normal 4 3 2 3 2 3 2 2 3 4" xfId="38536" xr:uid="{00000000-0005-0000-0000-00008B960000}"/>
    <cellStyle name="Normal 4 3 2 3 2 3 2 3" xfId="38537" xr:uid="{00000000-0005-0000-0000-00008C960000}"/>
    <cellStyle name="Normal 4 3 2 3 2 3 2 3 2" xfId="38538" xr:uid="{00000000-0005-0000-0000-00008D960000}"/>
    <cellStyle name="Normal 4 3 2 3 2 3 2 4" xfId="38539" xr:uid="{00000000-0005-0000-0000-00008E960000}"/>
    <cellStyle name="Normal 4 3 2 3 2 3 2 4 2" xfId="38540" xr:uid="{00000000-0005-0000-0000-00008F960000}"/>
    <cellStyle name="Normal 4 3 2 3 2 3 2 4 3" xfId="38541" xr:uid="{00000000-0005-0000-0000-000090960000}"/>
    <cellStyle name="Normal 4 3 2 3 2 3 2 4 4" xfId="38542" xr:uid="{00000000-0005-0000-0000-000091960000}"/>
    <cellStyle name="Normal 4 3 2 3 2 3 3" xfId="38543" xr:uid="{00000000-0005-0000-0000-000092960000}"/>
    <cellStyle name="Normal 4 3 2 3 2 3 3 2" xfId="38544" xr:uid="{00000000-0005-0000-0000-000093960000}"/>
    <cellStyle name="Normal 4 3 2 3 2 3 3 2 2" xfId="38545" xr:uid="{00000000-0005-0000-0000-000094960000}"/>
    <cellStyle name="Normal 4 3 2 3 2 3 3 3" xfId="38546" xr:uid="{00000000-0005-0000-0000-000095960000}"/>
    <cellStyle name="Normal 4 3 2 3 2 3 3 3 2" xfId="38547" xr:uid="{00000000-0005-0000-0000-000096960000}"/>
    <cellStyle name="Normal 4 3 2 3 2 3 3 3 3" xfId="38548" xr:uid="{00000000-0005-0000-0000-000097960000}"/>
    <cellStyle name="Normal 4 3 2 3 2 3 3 3 4" xfId="38549" xr:uid="{00000000-0005-0000-0000-000098960000}"/>
    <cellStyle name="Normal 4 3 2 3 2 3 4" xfId="38550" xr:uid="{00000000-0005-0000-0000-000099960000}"/>
    <cellStyle name="Normal 4 3 2 3 2 3 4 2" xfId="38551" xr:uid="{00000000-0005-0000-0000-00009A960000}"/>
    <cellStyle name="Normal 4 3 2 3 2 3 5" xfId="38552" xr:uid="{00000000-0005-0000-0000-00009B960000}"/>
    <cellStyle name="Normal 4 3 2 3 2 3 5 2" xfId="38553" xr:uid="{00000000-0005-0000-0000-00009C960000}"/>
    <cellStyle name="Normal 4 3 2 3 2 3 5 3" xfId="38554" xr:uid="{00000000-0005-0000-0000-00009D960000}"/>
    <cellStyle name="Normal 4 3 2 3 2 3 5 4" xfId="38555" xr:uid="{00000000-0005-0000-0000-00009E960000}"/>
    <cellStyle name="Normal 4 3 2 3 2 4" xfId="38556" xr:uid="{00000000-0005-0000-0000-00009F960000}"/>
    <cellStyle name="Normal 4 3 2 3 2 4 2" xfId="38557" xr:uid="{00000000-0005-0000-0000-0000A0960000}"/>
    <cellStyle name="Normal 4 3 2 3 2 4 2 2" xfId="38558" xr:uid="{00000000-0005-0000-0000-0000A1960000}"/>
    <cellStyle name="Normal 4 3 2 3 2 4 2 2 2" xfId="38559" xr:uid="{00000000-0005-0000-0000-0000A2960000}"/>
    <cellStyle name="Normal 4 3 2 3 2 4 2 3" xfId="38560" xr:uid="{00000000-0005-0000-0000-0000A3960000}"/>
    <cellStyle name="Normal 4 3 2 3 2 4 2 3 2" xfId="38561" xr:uid="{00000000-0005-0000-0000-0000A4960000}"/>
    <cellStyle name="Normal 4 3 2 3 2 4 2 3 3" xfId="38562" xr:uid="{00000000-0005-0000-0000-0000A5960000}"/>
    <cellStyle name="Normal 4 3 2 3 2 4 2 3 4" xfId="38563" xr:uid="{00000000-0005-0000-0000-0000A6960000}"/>
    <cellStyle name="Normal 4 3 2 3 2 4 3" xfId="38564" xr:uid="{00000000-0005-0000-0000-0000A7960000}"/>
    <cellStyle name="Normal 4 3 2 3 2 4 3 2" xfId="38565" xr:uid="{00000000-0005-0000-0000-0000A8960000}"/>
    <cellStyle name="Normal 4 3 2 3 2 4 4" xfId="38566" xr:uid="{00000000-0005-0000-0000-0000A9960000}"/>
    <cellStyle name="Normal 4 3 2 3 2 4 4 2" xfId="38567" xr:uid="{00000000-0005-0000-0000-0000AA960000}"/>
    <cellStyle name="Normal 4 3 2 3 2 4 4 3" xfId="38568" xr:uid="{00000000-0005-0000-0000-0000AB960000}"/>
    <cellStyle name="Normal 4 3 2 3 2 4 4 4" xfId="38569" xr:uid="{00000000-0005-0000-0000-0000AC960000}"/>
    <cellStyle name="Normal 4 3 2 3 2 5" xfId="38570" xr:uid="{00000000-0005-0000-0000-0000AD960000}"/>
    <cellStyle name="Normal 4 3 2 3 2 5 2" xfId="38571" xr:uid="{00000000-0005-0000-0000-0000AE960000}"/>
    <cellStyle name="Normal 4 3 2 3 2 5 2 2" xfId="38572" xr:uid="{00000000-0005-0000-0000-0000AF960000}"/>
    <cellStyle name="Normal 4 3 2 3 2 5 3" xfId="38573" xr:uid="{00000000-0005-0000-0000-0000B0960000}"/>
    <cellStyle name="Normal 4 3 2 3 2 5 3 2" xfId="38574" xr:uid="{00000000-0005-0000-0000-0000B1960000}"/>
    <cellStyle name="Normal 4 3 2 3 2 5 3 3" xfId="38575" xr:uid="{00000000-0005-0000-0000-0000B2960000}"/>
    <cellStyle name="Normal 4 3 2 3 2 5 3 4" xfId="38576" xr:uid="{00000000-0005-0000-0000-0000B3960000}"/>
    <cellStyle name="Normal 4 3 2 3 2 6" xfId="38577" xr:uid="{00000000-0005-0000-0000-0000B4960000}"/>
    <cellStyle name="Normal 4 3 2 3 2 6 2" xfId="38578" xr:uid="{00000000-0005-0000-0000-0000B5960000}"/>
    <cellStyle name="Normal 4 3 2 3 2 7" xfId="38579" xr:uid="{00000000-0005-0000-0000-0000B6960000}"/>
    <cellStyle name="Normal 4 3 2 3 2 7 2" xfId="38580" xr:uid="{00000000-0005-0000-0000-0000B7960000}"/>
    <cellStyle name="Normal 4 3 2 3 2 7 3" xfId="38581" xr:uid="{00000000-0005-0000-0000-0000B8960000}"/>
    <cellStyle name="Normal 4 3 2 3 2 7 4" xfId="38582" xr:uid="{00000000-0005-0000-0000-0000B9960000}"/>
    <cellStyle name="Normal 4 3 2 3 3" xfId="38583" xr:uid="{00000000-0005-0000-0000-0000BA960000}"/>
    <cellStyle name="Normal 4 3 2 3 3 2" xfId="38584" xr:uid="{00000000-0005-0000-0000-0000BB960000}"/>
    <cellStyle name="Normal 4 3 2 3 3 2 2" xfId="38585" xr:uid="{00000000-0005-0000-0000-0000BC960000}"/>
    <cellStyle name="Normal 4 3 2 3 3 2 2 2" xfId="38586" xr:uid="{00000000-0005-0000-0000-0000BD960000}"/>
    <cellStyle name="Normal 4 3 2 3 3 2 2 2 2" xfId="38587" xr:uid="{00000000-0005-0000-0000-0000BE960000}"/>
    <cellStyle name="Normal 4 3 2 3 3 2 2 3" xfId="38588" xr:uid="{00000000-0005-0000-0000-0000BF960000}"/>
    <cellStyle name="Normal 4 3 2 3 3 2 2 3 2" xfId="38589" xr:uid="{00000000-0005-0000-0000-0000C0960000}"/>
    <cellStyle name="Normal 4 3 2 3 3 2 2 3 3" xfId="38590" xr:uid="{00000000-0005-0000-0000-0000C1960000}"/>
    <cellStyle name="Normal 4 3 2 3 3 2 2 3 4" xfId="38591" xr:uid="{00000000-0005-0000-0000-0000C2960000}"/>
    <cellStyle name="Normal 4 3 2 3 3 2 3" xfId="38592" xr:uid="{00000000-0005-0000-0000-0000C3960000}"/>
    <cellStyle name="Normal 4 3 2 3 3 2 3 2" xfId="38593" xr:uid="{00000000-0005-0000-0000-0000C4960000}"/>
    <cellStyle name="Normal 4 3 2 3 3 2 4" xfId="38594" xr:uid="{00000000-0005-0000-0000-0000C5960000}"/>
    <cellStyle name="Normal 4 3 2 3 3 2 4 2" xfId="38595" xr:uid="{00000000-0005-0000-0000-0000C6960000}"/>
    <cellStyle name="Normal 4 3 2 3 3 2 4 3" xfId="38596" xr:uid="{00000000-0005-0000-0000-0000C7960000}"/>
    <cellStyle name="Normal 4 3 2 3 3 2 4 4" xfId="38597" xr:uid="{00000000-0005-0000-0000-0000C8960000}"/>
    <cellStyle name="Normal 4 3 2 3 3 3" xfId="38598" xr:uid="{00000000-0005-0000-0000-0000C9960000}"/>
    <cellStyle name="Normal 4 3 2 3 3 3 2" xfId="38599" xr:uid="{00000000-0005-0000-0000-0000CA960000}"/>
    <cellStyle name="Normal 4 3 2 3 3 3 2 2" xfId="38600" xr:uid="{00000000-0005-0000-0000-0000CB960000}"/>
    <cellStyle name="Normal 4 3 2 3 3 3 3" xfId="38601" xr:uid="{00000000-0005-0000-0000-0000CC960000}"/>
    <cellStyle name="Normal 4 3 2 3 3 3 3 2" xfId="38602" xr:uid="{00000000-0005-0000-0000-0000CD960000}"/>
    <cellStyle name="Normal 4 3 2 3 3 3 3 3" xfId="38603" xr:uid="{00000000-0005-0000-0000-0000CE960000}"/>
    <cellStyle name="Normal 4 3 2 3 3 3 3 4" xfId="38604" xr:uid="{00000000-0005-0000-0000-0000CF960000}"/>
    <cellStyle name="Normal 4 3 2 3 3 4" xfId="38605" xr:uid="{00000000-0005-0000-0000-0000D0960000}"/>
    <cellStyle name="Normal 4 3 2 3 3 4 2" xfId="38606" xr:uid="{00000000-0005-0000-0000-0000D1960000}"/>
    <cellStyle name="Normal 4 3 2 3 3 5" xfId="38607" xr:uid="{00000000-0005-0000-0000-0000D2960000}"/>
    <cellStyle name="Normal 4 3 2 3 3 5 2" xfId="38608" xr:uid="{00000000-0005-0000-0000-0000D3960000}"/>
    <cellStyle name="Normal 4 3 2 3 3 5 3" xfId="38609" xr:uid="{00000000-0005-0000-0000-0000D4960000}"/>
    <cellStyle name="Normal 4 3 2 3 3 5 4" xfId="38610" xr:uid="{00000000-0005-0000-0000-0000D5960000}"/>
    <cellStyle name="Normal 4 3 2 3 4" xfId="38611" xr:uid="{00000000-0005-0000-0000-0000D6960000}"/>
    <cellStyle name="Normal 4 3 2 3 4 2" xfId="38612" xr:uid="{00000000-0005-0000-0000-0000D7960000}"/>
    <cellStyle name="Normal 4 3 2 3 4 2 2" xfId="38613" xr:uid="{00000000-0005-0000-0000-0000D8960000}"/>
    <cellStyle name="Normal 4 3 2 3 4 2 2 2" xfId="38614" xr:uid="{00000000-0005-0000-0000-0000D9960000}"/>
    <cellStyle name="Normal 4 3 2 3 4 2 2 2 2" xfId="38615" xr:uid="{00000000-0005-0000-0000-0000DA960000}"/>
    <cellStyle name="Normal 4 3 2 3 4 2 2 3" xfId="38616" xr:uid="{00000000-0005-0000-0000-0000DB960000}"/>
    <cellStyle name="Normal 4 3 2 3 4 2 2 3 2" xfId="38617" xr:uid="{00000000-0005-0000-0000-0000DC960000}"/>
    <cellStyle name="Normal 4 3 2 3 4 2 2 3 3" xfId="38618" xr:uid="{00000000-0005-0000-0000-0000DD960000}"/>
    <cellStyle name="Normal 4 3 2 3 4 2 2 3 4" xfId="38619" xr:uid="{00000000-0005-0000-0000-0000DE960000}"/>
    <cellStyle name="Normal 4 3 2 3 4 2 3" xfId="38620" xr:uid="{00000000-0005-0000-0000-0000DF960000}"/>
    <cellStyle name="Normal 4 3 2 3 4 2 3 2" xfId="38621" xr:uid="{00000000-0005-0000-0000-0000E0960000}"/>
    <cellStyle name="Normal 4 3 2 3 4 2 4" xfId="38622" xr:uid="{00000000-0005-0000-0000-0000E1960000}"/>
    <cellStyle name="Normal 4 3 2 3 4 2 4 2" xfId="38623" xr:uid="{00000000-0005-0000-0000-0000E2960000}"/>
    <cellStyle name="Normal 4 3 2 3 4 2 4 3" xfId="38624" xr:uid="{00000000-0005-0000-0000-0000E3960000}"/>
    <cellStyle name="Normal 4 3 2 3 4 2 4 4" xfId="38625" xr:uid="{00000000-0005-0000-0000-0000E4960000}"/>
    <cellStyle name="Normal 4 3 2 3 4 3" xfId="38626" xr:uid="{00000000-0005-0000-0000-0000E5960000}"/>
    <cellStyle name="Normal 4 3 2 3 4 3 2" xfId="38627" xr:uid="{00000000-0005-0000-0000-0000E6960000}"/>
    <cellStyle name="Normal 4 3 2 3 4 3 2 2" xfId="38628" xr:uid="{00000000-0005-0000-0000-0000E7960000}"/>
    <cellStyle name="Normal 4 3 2 3 4 3 3" xfId="38629" xr:uid="{00000000-0005-0000-0000-0000E8960000}"/>
    <cellStyle name="Normal 4 3 2 3 4 3 3 2" xfId="38630" xr:uid="{00000000-0005-0000-0000-0000E9960000}"/>
    <cellStyle name="Normal 4 3 2 3 4 3 3 3" xfId="38631" xr:uid="{00000000-0005-0000-0000-0000EA960000}"/>
    <cellStyle name="Normal 4 3 2 3 4 3 3 4" xfId="38632" xr:uid="{00000000-0005-0000-0000-0000EB960000}"/>
    <cellStyle name="Normal 4 3 2 3 4 4" xfId="38633" xr:uid="{00000000-0005-0000-0000-0000EC960000}"/>
    <cellStyle name="Normal 4 3 2 3 4 4 2" xfId="38634" xr:uid="{00000000-0005-0000-0000-0000ED960000}"/>
    <cellStyle name="Normal 4 3 2 3 4 5" xfId="38635" xr:uid="{00000000-0005-0000-0000-0000EE960000}"/>
    <cellStyle name="Normal 4 3 2 3 4 5 2" xfId="38636" xr:uid="{00000000-0005-0000-0000-0000EF960000}"/>
    <cellStyle name="Normal 4 3 2 3 4 5 3" xfId="38637" xr:uid="{00000000-0005-0000-0000-0000F0960000}"/>
    <cellStyle name="Normal 4 3 2 3 4 5 4" xfId="38638" xr:uid="{00000000-0005-0000-0000-0000F1960000}"/>
    <cellStyle name="Normal 4 3 2 3 5" xfId="38639" xr:uid="{00000000-0005-0000-0000-0000F2960000}"/>
    <cellStyle name="Normal 4 3 2 3 5 2" xfId="38640" xr:uid="{00000000-0005-0000-0000-0000F3960000}"/>
    <cellStyle name="Normal 4 3 2 3 5 2 2" xfId="38641" xr:uid="{00000000-0005-0000-0000-0000F4960000}"/>
    <cellStyle name="Normal 4 3 2 3 5 2 2 2" xfId="38642" xr:uid="{00000000-0005-0000-0000-0000F5960000}"/>
    <cellStyle name="Normal 4 3 2 3 5 2 3" xfId="38643" xr:uid="{00000000-0005-0000-0000-0000F6960000}"/>
    <cellStyle name="Normal 4 3 2 3 5 2 3 2" xfId="38644" xr:uid="{00000000-0005-0000-0000-0000F7960000}"/>
    <cellStyle name="Normal 4 3 2 3 5 2 3 3" xfId="38645" xr:uid="{00000000-0005-0000-0000-0000F8960000}"/>
    <cellStyle name="Normal 4 3 2 3 5 2 3 4" xfId="38646" xr:uid="{00000000-0005-0000-0000-0000F9960000}"/>
    <cellStyle name="Normal 4 3 2 3 5 3" xfId="38647" xr:uid="{00000000-0005-0000-0000-0000FA960000}"/>
    <cellStyle name="Normal 4 3 2 3 5 3 2" xfId="38648" xr:uid="{00000000-0005-0000-0000-0000FB960000}"/>
    <cellStyle name="Normal 4 3 2 3 5 4" xfId="38649" xr:uid="{00000000-0005-0000-0000-0000FC960000}"/>
    <cellStyle name="Normal 4 3 2 3 5 4 2" xfId="38650" xr:uid="{00000000-0005-0000-0000-0000FD960000}"/>
    <cellStyle name="Normal 4 3 2 3 5 4 3" xfId="38651" xr:uid="{00000000-0005-0000-0000-0000FE960000}"/>
    <cellStyle name="Normal 4 3 2 3 5 4 4" xfId="38652" xr:uid="{00000000-0005-0000-0000-0000FF960000}"/>
    <cellStyle name="Normal 4 3 2 3 6" xfId="38653" xr:uid="{00000000-0005-0000-0000-000000970000}"/>
    <cellStyle name="Normal 4 3 2 3 6 2" xfId="38654" xr:uid="{00000000-0005-0000-0000-000001970000}"/>
    <cellStyle name="Normal 4 3 2 3 6 2 2" xfId="38655" xr:uid="{00000000-0005-0000-0000-000002970000}"/>
    <cellStyle name="Normal 4 3 2 3 6 3" xfId="38656" xr:uid="{00000000-0005-0000-0000-000003970000}"/>
    <cellStyle name="Normal 4 3 2 3 6 3 2" xfId="38657" xr:uid="{00000000-0005-0000-0000-000004970000}"/>
    <cellStyle name="Normal 4 3 2 3 6 3 3" xfId="38658" xr:uid="{00000000-0005-0000-0000-000005970000}"/>
    <cellStyle name="Normal 4 3 2 3 6 3 4" xfId="38659" xr:uid="{00000000-0005-0000-0000-000006970000}"/>
    <cellStyle name="Normal 4 3 2 3 7" xfId="38660" xr:uid="{00000000-0005-0000-0000-000007970000}"/>
    <cellStyle name="Normal 4 3 2 3 7 2" xfId="38661" xr:uid="{00000000-0005-0000-0000-000008970000}"/>
    <cellStyle name="Normal 4 3 2 3 8" xfId="38662" xr:uid="{00000000-0005-0000-0000-000009970000}"/>
    <cellStyle name="Normal 4 3 2 3 8 2" xfId="38663" xr:uid="{00000000-0005-0000-0000-00000A970000}"/>
    <cellStyle name="Normal 4 3 2 3 8 3" xfId="38664" xr:uid="{00000000-0005-0000-0000-00000B970000}"/>
    <cellStyle name="Normal 4 3 2 3 8 4" xfId="38665" xr:uid="{00000000-0005-0000-0000-00000C970000}"/>
    <cellStyle name="Normal 4 3 2 4" xfId="38666" xr:uid="{00000000-0005-0000-0000-00000D970000}"/>
    <cellStyle name="Normal 4 3 2 4 2" xfId="38667" xr:uid="{00000000-0005-0000-0000-00000E970000}"/>
    <cellStyle name="Normal 4 3 2 4 2 2" xfId="38668" xr:uid="{00000000-0005-0000-0000-00000F970000}"/>
    <cellStyle name="Normal 4 3 2 4 2 2 2" xfId="38669" xr:uid="{00000000-0005-0000-0000-000010970000}"/>
    <cellStyle name="Normal 4 3 2 4 2 2 2 2" xfId="38670" xr:uid="{00000000-0005-0000-0000-000011970000}"/>
    <cellStyle name="Normal 4 3 2 4 2 2 2 2 2" xfId="38671" xr:uid="{00000000-0005-0000-0000-000012970000}"/>
    <cellStyle name="Normal 4 3 2 4 2 2 2 3" xfId="38672" xr:uid="{00000000-0005-0000-0000-000013970000}"/>
    <cellStyle name="Normal 4 3 2 4 2 2 2 3 2" xfId="38673" xr:uid="{00000000-0005-0000-0000-000014970000}"/>
    <cellStyle name="Normal 4 3 2 4 2 2 2 3 3" xfId="38674" xr:uid="{00000000-0005-0000-0000-000015970000}"/>
    <cellStyle name="Normal 4 3 2 4 2 2 2 3 4" xfId="38675" xr:uid="{00000000-0005-0000-0000-000016970000}"/>
    <cellStyle name="Normal 4 3 2 4 2 2 3" xfId="38676" xr:uid="{00000000-0005-0000-0000-000017970000}"/>
    <cellStyle name="Normal 4 3 2 4 2 2 3 2" xfId="38677" xr:uid="{00000000-0005-0000-0000-000018970000}"/>
    <cellStyle name="Normal 4 3 2 4 2 2 4" xfId="38678" xr:uid="{00000000-0005-0000-0000-000019970000}"/>
    <cellStyle name="Normal 4 3 2 4 2 2 4 2" xfId="38679" xr:uid="{00000000-0005-0000-0000-00001A970000}"/>
    <cellStyle name="Normal 4 3 2 4 2 2 4 3" xfId="38680" xr:uid="{00000000-0005-0000-0000-00001B970000}"/>
    <cellStyle name="Normal 4 3 2 4 2 2 4 4" xfId="38681" xr:uid="{00000000-0005-0000-0000-00001C970000}"/>
    <cellStyle name="Normal 4 3 2 4 2 3" xfId="38682" xr:uid="{00000000-0005-0000-0000-00001D970000}"/>
    <cellStyle name="Normal 4 3 2 4 2 3 2" xfId="38683" xr:uid="{00000000-0005-0000-0000-00001E970000}"/>
    <cellStyle name="Normal 4 3 2 4 2 3 2 2" xfId="38684" xr:uid="{00000000-0005-0000-0000-00001F970000}"/>
    <cellStyle name="Normal 4 3 2 4 2 3 3" xfId="38685" xr:uid="{00000000-0005-0000-0000-000020970000}"/>
    <cellStyle name="Normal 4 3 2 4 2 3 3 2" xfId="38686" xr:uid="{00000000-0005-0000-0000-000021970000}"/>
    <cellStyle name="Normal 4 3 2 4 2 3 3 3" xfId="38687" xr:uid="{00000000-0005-0000-0000-000022970000}"/>
    <cellStyle name="Normal 4 3 2 4 2 3 3 4" xfId="38688" xr:uid="{00000000-0005-0000-0000-000023970000}"/>
    <cellStyle name="Normal 4 3 2 4 2 4" xfId="38689" xr:uid="{00000000-0005-0000-0000-000024970000}"/>
    <cellStyle name="Normal 4 3 2 4 2 4 2" xfId="38690" xr:uid="{00000000-0005-0000-0000-000025970000}"/>
    <cellStyle name="Normal 4 3 2 4 2 5" xfId="38691" xr:uid="{00000000-0005-0000-0000-000026970000}"/>
    <cellStyle name="Normal 4 3 2 4 2 5 2" xfId="38692" xr:uid="{00000000-0005-0000-0000-000027970000}"/>
    <cellStyle name="Normal 4 3 2 4 2 5 3" xfId="38693" xr:uid="{00000000-0005-0000-0000-000028970000}"/>
    <cellStyle name="Normal 4 3 2 4 2 5 4" xfId="38694" xr:uid="{00000000-0005-0000-0000-000029970000}"/>
    <cellStyle name="Normal 4 3 2 4 3" xfId="38695" xr:uid="{00000000-0005-0000-0000-00002A970000}"/>
    <cellStyle name="Normal 4 3 2 4 3 2" xfId="38696" xr:uid="{00000000-0005-0000-0000-00002B970000}"/>
    <cellStyle name="Normal 4 3 2 4 3 2 2" xfId="38697" xr:uid="{00000000-0005-0000-0000-00002C970000}"/>
    <cellStyle name="Normal 4 3 2 4 3 2 2 2" xfId="38698" xr:uid="{00000000-0005-0000-0000-00002D970000}"/>
    <cellStyle name="Normal 4 3 2 4 3 2 2 2 2" xfId="38699" xr:uid="{00000000-0005-0000-0000-00002E970000}"/>
    <cellStyle name="Normal 4 3 2 4 3 2 2 3" xfId="38700" xr:uid="{00000000-0005-0000-0000-00002F970000}"/>
    <cellStyle name="Normal 4 3 2 4 3 2 2 3 2" xfId="38701" xr:uid="{00000000-0005-0000-0000-000030970000}"/>
    <cellStyle name="Normal 4 3 2 4 3 2 2 3 3" xfId="38702" xr:uid="{00000000-0005-0000-0000-000031970000}"/>
    <cellStyle name="Normal 4 3 2 4 3 2 2 3 4" xfId="38703" xr:uid="{00000000-0005-0000-0000-000032970000}"/>
    <cellStyle name="Normal 4 3 2 4 3 2 3" xfId="38704" xr:uid="{00000000-0005-0000-0000-000033970000}"/>
    <cellStyle name="Normal 4 3 2 4 3 2 3 2" xfId="38705" xr:uid="{00000000-0005-0000-0000-000034970000}"/>
    <cellStyle name="Normal 4 3 2 4 3 2 4" xfId="38706" xr:uid="{00000000-0005-0000-0000-000035970000}"/>
    <cellStyle name="Normal 4 3 2 4 3 2 4 2" xfId="38707" xr:uid="{00000000-0005-0000-0000-000036970000}"/>
    <cellStyle name="Normal 4 3 2 4 3 2 4 3" xfId="38708" xr:uid="{00000000-0005-0000-0000-000037970000}"/>
    <cellStyle name="Normal 4 3 2 4 3 2 4 4" xfId="38709" xr:uid="{00000000-0005-0000-0000-000038970000}"/>
    <cellStyle name="Normal 4 3 2 4 3 3" xfId="38710" xr:uid="{00000000-0005-0000-0000-000039970000}"/>
    <cellStyle name="Normal 4 3 2 4 3 3 2" xfId="38711" xr:uid="{00000000-0005-0000-0000-00003A970000}"/>
    <cellStyle name="Normal 4 3 2 4 3 3 2 2" xfId="38712" xr:uid="{00000000-0005-0000-0000-00003B970000}"/>
    <cellStyle name="Normal 4 3 2 4 3 3 3" xfId="38713" xr:uid="{00000000-0005-0000-0000-00003C970000}"/>
    <cellStyle name="Normal 4 3 2 4 3 3 3 2" xfId="38714" xr:uid="{00000000-0005-0000-0000-00003D970000}"/>
    <cellStyle name="Normal 4 3 2 4 3 3 3 3" xfId="38715" xr:uid="{00000000-0005-0000-0000-00003E970000}"/>
    <cellStyle name="Normal 4 3 2 4 3 3 3 4" xfId="38716" xr:uid="{00000000-0005-0000-0000-00003F970000}"/>
    <cellStyle name="Normal 4 3 2 4 3 4" xfId="38717" xr:uid="{00000000-0005-0000-0000-000040970000}"/>
    <cellStyle name="Normal 4 3 2 4 3 4 2" xfId="38718" xr:uid="{00000000-0005-0000-0000-000041970000}"/>
    <cellStyle name="Normal 4 3 2 4 3 5" xfId="38719" xr:uid="{00000000-0005-0000-0000-000042970000}"/>
    <cellStyle name="Normal 4 3 2 4 3 5 2" xfId="38720" xr:uid="{00000000-0005-0000-0000-000043970000}"/>
    <cellStyle name="Normal 4 3 2 4 3 5 3" xfId="38721" xr:uid="{00000000-0005-0000-0000-000044970000}"/>
    <cellStyle name="Normal 4 3 2 4 3 5 4" xfId="38722" xr:uid="{00000000-0005-0000-0000-000045970000}"/>
    <cellStyle name="Normal 4 3 2 4 4" xfId="38723" xr:uid="{00000000-0005-0000-0000-000046970000}"/>
    <cellStyle name="Normal 4 3 2 4 4 2" xfId="38724" xr:uid="{00000000-0005-0000-0000-000047970000}"/>
    <cellStyle name="Normal 4 3 2 4 4 2 2" xfId="38725" xr:uid="{00000000-0005-0000-0000-000048970000}"/>
    <cellStyle name="Normal 4 3 2 4 4 2 2 2" xfId="38726" xr:uid="{00000000-0005-0000-0000-000049970000}"/>
    <cellStyle name="Normal 4 3 2 4 4 2 3" xfId="38727" xr:uid="{00000000-0005-0000-0000-00004A970000}"/>
    <cellStyle name="Normal 4 3 2 4 4 2 3 2" xfId="38728" xr:uid="{00000000-0005-0000-0000-00004B970000}"/>
    <cellStyle name="Normal 4 3 2 4 4 2 3 3" xfId="38729" xr:uid="{00000000-0005-0000-0000-00004C970000}"/>
    <cellStyle name="Normal 4 3 2 4 4 2 3 4" xfId="38730" xr:uid="{00000000-0005-0000-0000-00004D970000}"/>
    <cellStyle name="Normal 4 3 2 4 4 3" xfId="38731" xr:uid="{00000000-0005-0000-0000-00004E970000}"/>
    <cellStyle name="Normal 4 3 2 4 4 3 2" xfId="38732" xr:uid="{00000000-0005-0000-0000-00004F970000}"/>
    <cellStyle name="Normal 4 3 2 4 4 4" xfId="38733" xr:uid="{00000000-0005-0000-0000-000050970000}"/>
    <cellStyle name="Normal 4 3 2 4 4 4 2" xfId="38734" xr:uid="{00000000-0005-0000-0000-000051970000}"/>
    <cellStyle name="Normal 4 3 2 4 4 4 3" xfId="38735" xr:uid="{00000000-0005-0000-0000-000052970000}"/>
    <cellStyle name="Normal 4 3 2 4 4 4 4" xfId="38736" xr:uid="{00000000-0005-0000-0000-000053970000}"/>
    <cellStyle name="Normal 4 3 2 4 5" xfId="38737" xr:uid="{00000000-0005-0000-0000-000054970000}"/>
    <cellStyle name="Normal 4 3 2 4 5 2" xfId="38738" xr:uid="{00000000-0005-0000-0000-000055970000}"/>
    <cellStyle name="Normal 4 3 2 4 5 2 2" xfId="38739" xr:uid="{00000000-0005-0000-0000-000056970000}"/>
    <cellStyle name="Normal 4 3 2 4 5 3" xfId="38740" xr:uid="{00000000-0005-0000-0000-000057970000}"/>
    <cellStyle name="Normal 4 3 2 4 5 3 2" xfId="38741" xr:uid="{00000000-0005-0000-0000-000058970000}"/>
    <cellStyle name="Normal 4 3 2 4 5 3 3" xfId="38742" xr:uid="{00000000-0005-0000-0000-000059970000}"/>
    <cellStyle name="Normal 4 3 2 4 5 3 4" xfId="38743" xr:uid="{00000000-0005-0000-0000-00005A970000}"/>
    <cellStyle name="Normal 4 3 2 4 6" xfId="38744" xr:uid="{00000000-0005-0000-0000-00005B970000}"/>
    <cellStyle name="Normal 4 3 2 4 6 2" xfId="38745" xr:uid="{00000000-0005-0000-0000-00005C970000}"/>
    <cellStyle name="Normal 4 3 2 4 7" xfId="38746" xr:uid="{00000000-0005-0000-0000-00005D970000}"/>
    <cellStyle name="Normal 4 3 2 4 7 2" xfId="38747" xr:uid="{00000000-0005-0000-0000-00005E970000}"/>
    <cellStyle name="Normal 4 3 2 4 7 3" xfId="38748" xr:uid="{00000000-0005-0000-0000-00005F970000}"/>
    <cellStyle name="Normal 4 3 2 4 7 4" xfId="38749" xr:uid="{00000000-0005-0000-0000-000060970000}"/>
    <cellStyle name="Normal 4 3 2 5" xfId="38750" xr:uid="{00000000-0005-0000-0000-000061970000}"/>
    <cellStyle name="Normal 4 3 2 5 2" xfId="38751" xr:uid="{00000000-0005-0000-0000-000062970000}"/>
    <cellStyle name="Normal 4 3 2 5 2 2" xfId="38752" xr:uid="{00000000-0005-0000-0000-000063970000}"/>
    <cellStyle name="Normal 4 3 2 5 2 2 2" xfId="38753" xr:uid="{00000000-0005-0000-0000-000064970000}"/>
    <cellStyle name="Normal 4 3 2 5 2 2 2 2" xfId="38754" xr:uid="{00000000-0005-0000-0000-000065970000}"/>
    <cellStyle name="Normal 4 3 2 5 2 2 3" xfId="38755" xr:uid="{00000000-0005-0000-0000-000066970000}"/>
    <cellStyle name="Normal 4 3 2 5 2 2 3 2" xfId="38756" xr:uid="{00000000-0005-0000-0000-000067970000}"/>
    <cellStyle name="Normal 4 3 2 5 2 2 3 3" xfId="38757" xr:uid="{00000000-0005-0000-0000-000068970000}"/>
    <cellStyle name="Normal 4 3 2 5 2 2 3 4" xfId="38758" xr:uid="{00000000-0005-0000-0000-000069970000}"/>
    <cellStyle name="Normal 4 3 2 5 2 3" xfId="38759" xr:uid="{00000000-0005-0000-0000-00006A970000}"/>
    <cellStyle name="Normal 4 3 2 5 2 3 2" xfId="38760" xr:uid="{00000000-0005-0000-0000-00006B970000}"/>
    <cellStyle name="Normal 4 3 2 5 2 4" xfId="38761" xr:uid="{00000000-0005-0000-0000-00006C970000}"/>
    <cellStyle name="Normal 4 3 2 5 2 4 2" xfId="38762" xr:uid="{00000000-0005-0000-0000-00006D970000}"/>
    <cellStyle name="Normal 4 3 2 5 2 4 3" xfId="38763" xr:uid="{00000000-0005-0000-0000-00006E970000}"/>
    <cellStyle name="Normal 4 3 2 5 2 4 4" xfId="38764" xr:uid="{00000000-0005-0000-0000-00006F970000}"/>
    <cellStyle name="Normal 4 3 2 5 3" xfId="38765" xr:uid="{00000000-0005-0000-0000-000070970000}"/>
    <cellStyle name="Normal 4 3 2 5 3 2" xfId="38766" xr:uid="{00000000-0005-0000-0000-000071970000}"/>
    <cellStyle name="Normal 4 3 2 5 3 2 2" xfId="38767" xr:uid="{00000000-0005-0000-0000-000072970000}"/>
    <cellStyle name="Normal 4 3 2 5 3 3" xfId="38768" xr:uid="{00000000-0005-0000-0000-000073970000}"/>
    <cellStyle name="Normal 4 3 2 5 3 3 2" xfId="38769" xr:uid="{00000000-0005-0000-0000-000074970000}"/>
    <cellStyle name="Normal 4 3 2 5 3 3 3" xfId="38770" xr:uid="{00000000-0005-0000-0000-000075970000}"/>
    <cellStyle name="Normal 4 3 2 5 3 3 4" xfId="38771" xr:uid="{00000000-0005-0000-0000-000076970000}"/>
    <cellStyle name="Normal 4 3 2 5 4" xfId="38772" xr:uid="{00000000-0005-0000-0000-000077970000}"/>
    <cellStyle name="Normal 4 3 2 5 4 2" xfId="38773" xr:uid="{00000000-0005-0000-0000-000078970000}"/>
    <cellStyle name="Normal 4 3 2 5 5" xfId="38774" xr:uid="{00000000-0005-0000-0000-000079970000}"/>
    <cellStyle name="Normal 4 3 2 5 5 2" xfId="38775" xr:uid="{00000000-0005-0000-0000-00007A970000}"/>
    <cellStyle name="Normal 4 3 2 5 5 3" xfId="38776" xr:uid="{00000000-0005-0000-0000-00007B970000}"/>
    <cellStyle name="Normal 4 3 2 5 5 4" xfId="38777" xr:uid="{00000000-0005-0000-0000-00007C970000}"/>
    <cellStyle name="Normal 4 3 2 6" xfId="38778" xr:uid="{00000000-0005-0000-0000-00007D970000}"/>
    <cellStyle name="Normal 4 3 2 6 2" xfId="38779" xr:uid="{00000000-0005-0000-0000-00007E970000}"/>
    <cellStyle name="Normal 4 3 2 6 2 2" xfId="38780" xr:uid="{00000000-0005-0000-0000-00007F970000}"/>
    <cellStyle name="Normal 4 3 2 6 2 2 2" xfId="38781" xr:uid="{00000000-0005-0000-0000-000080970000}"/>
    <cellStyle name="Normal 4 3 2 6 2 2 2 2" xfId="38782" xr:uid="{00000000-0005-0000-0000-000081970000}"/>
    <cellStyle name="Normal 4 3 2 6 2 2 3" xfId="38783" xr:uid="{00000000-0005-0000-0000-000082970000}"/>
    <cellStyle name="Normal 4 3 2 6 2 2 3 2" xfId="38784" xr:uid="{00000000-0005-0000-0000-000083970000}"/>
    <cellStyle name="Normal 4 3 2 6 2 2 3 3" xfId="38785" xr:uid="{00000000-0005-0000-0000-000084970000}"/>
    <cellStyle name="Normal 4 3 2 6 2 2 3 4" xfId="38786" xr:uid="{00000000-0005-0000-0000-000085970000}"/>
    <cellStyle name="Normal 4 3 2 6 2 3" xfId="38787" xr:uid="{00000000-0005-0000-0000-000086970000}"/>
    <cellStyle name="Normal 4 3 2 6 2 3 2" xfId="38788" xr:uid="{00000000-0005-0000-0000-000087970000}"/>
    <cellStyle name="Normal 4 3 2 6 2 4" xfId="38789" xr:uid="{00000000-0005-0000-0000-000088970000}"/>
    <cellStyle name="Normal 4 3 2 6 2 4 2" xfId="38790" xr:uid="{00000000-0005-0000-0000-000089970000}"/>
    <cellStyle name="Normal 4 3 2 6 2 4 3" xfId="38791" xr:uid="{00000000-0005-0000-0000-00008A970000}"/>
    <cellStyle name="Normal 4 3 2 6 2 4 4" xfId="38792" xr:uid="{00000000-0005-0000-0000-00008B970000}"/>
    <cellStyle name="Normal 4 3 2 6 3" xfId="38793" xr:uid="{00000000-0005-0000-0000-00008C970000}"/>
    <cellStyle name="Normal 4 3 2 6 3 2" xfId="38794" xr:uid="{00000000-0005-0000-0000-00008D970000}"/>
    <cellStyle name="Normal 4 3 2 6 3 2 2" xfId="38795" xr:uid="{00000000-0005-0000-0000-00008E970000}"/>
    <cellStyle name="Normal 4 3 2 6 3 3" xfId="38796" xr:uid="{00000000-0005-0000-0000-00008F970000}"/>
    <cellStyle name="Normal 4 3 2 6 3 3 2" xfId="38797" xr:uid="{00000000-0005-0000-0000-000090970000}"/>
    <cellStyle name="Normal 4 3 2 6 3 3 3" xfId="38798" xr:uid="{00000000-0005-0000-0000-000091970000}"/>
    <cellStyle name="Normal 4 3 2 6 3 3 4" xfId="38799" xr:uid="{00000000-0005-0000-0000-000092970000}"/>
    <cellStyle name="Normal 4 3 2 6 4" xfId="38800" xr:uid="{00000000-0005-0000-0000-000093970000}"/>
    <cellStyle name="Normal 4 3 2 6 4 2" xfId="38801" xr:uid="{00000000-0005-0000-0000-000094970000}"/>
    <cellStyle name="Normal 4 3 2 6 5" xfId="38802" xr:uid="{00000000-0005-0000-0000-000095970000}"/>
    <cellStyle name="Normal 4 3 2 6 5 2" xfId="38803" xr:uid="{00000000-0005-0000-0000-000096970000}"/>
    <cellStyle name="Normal 4 3 2 6 5 3" xfId="38804" xr:uid="{00000000-0005-0000-0000-000097970000}"/>
    <cellStyle name="Normal 4 3 2 6 5 4" xfId="38805" xr:uid="{00000000-0005-0000-0000-000098970000}"/>
    <cellStyle name="Normal 4 3 2 7" xfId="38806" xr:uid="{00000000-0005-0000-0000-000099970000}"/>
    <cellStyle name="Normal 4 3 2 7 2" xfId="38807" xr:uid="{00000000-0005-0000-0000-00009A970000}"/>
    <cellStyle name="Normal 4 3 2 7 2 2" xfId="38808" xr:uid="{00000000-0005-0000-0000-00009B970000}"/>
    <cellStyle name="Normal 4 3 2 7 2 2 2" xfId="38809" xr:uid="{00000000-0005-0000-0000-00009C970000}"/>
    <cellStyle name="Normal 4 3 2 7 2 3" xfId="38810" xr:uid="{00000000-0005-0000-0000-00009D970000}"/>
    <cellStyle name="Normal 4 3 2 7 2 3 2" xfId="38811" xr:uid="{00000000-0005-0000-0000-00009E970000}"/>
    <cellStyle name="Normal 4 3 2 7 2 3 3" xfId="38812" xr:uid="{00000000-0005-0000-0000-00009F970000}"/>
    <cellStyle name="Normal 4 3 2 7 2 3 4" xfId="38813" xr:uid="{00000000-0005-0000-0000-0000A0970000}"/>
    <cellStyle name="Normal 4 3 2 7 3" xfId="38814" xr:uid="{00000000-0005-0000-0000-0000A1970000}"/>
    <cellStyle name="Normal 4 3 2 7 3 2" xfId="38815" xr:uid="{00000000-0005-0000-0000-0000A2970000}"/>
    <cellStyle name="Normal 4 3 2 7 4" xfId="38816" xr:uid="{00000000-0005-0000-0000-0000A3970000}"/>
    <cellStyle name="Normal 4 3 2 7 4 2" xfId="38817" xr:uid="{00000000-0005-0000-0000-0000A4970000}"/>
    <cellStyle name="Normal 4 3 2 7 4 3" xfId="38818" xr:uid="{00000000-0005-0000-0000-0000A5970000}"/>
    <cellStyle name="Normal 4 3 2 7 4 4" xfId="38819" xr:uid="{00000000-0005-0000-0000-0000A6970000}"/>
    <cellStyle name="Normal 4 3 2 8" xfId="38820" xr:uid="{00000000-0005-0000-0000-0000A7970000}"/>
    <cellStyle name="Normal 4 3 2 8 2" xfId="38821" xr:uid="{00000000-0005-0000-0000-0000A8970000}"/>
    <cellStyle name="Normal 4 3 2 8 2 2" xfId="38822" xr:uid="{00000000-0005-0000-0000-0000A9970000}"/>
    <cellStyle name="Normal 4 3 2 8 3" xfId="38823" xr:uid="{00000000-0005-0000-0000-0000AA970000}"/>
    <cellStyle name="Normal 4 3 2 8 3 2" xfId="38824" xr:uid="{00000000-0005-0000-0000-0000AB970000}"/>
    <cellStyle name="Normal 4 3 2 8 3 3" xfId="38825" xr:uid="{00000000-0005-0000-0000-0000AC970000}"/>
    <cellStyle name="Normal 4 3 2 8 3 4" xfId="38826" xr:uid="{00000000-0005-0000-0000-0000AD970000}"/>
    <cellStyle name="Normal 4 3 2 9" xfId="38827" xr:uid="{00000000-0005-0000-0000-0000AE970000}"/>
    <cellStyle name="Normal 4 3 2 9 2" xfId="38828" xr:uid="{00000000-0005-0000-0000-0000AF970000}"/>
    <cellStyle name="Normal 4 3 2_Sheet2" xfId="38829" xr:uid="{00000000-0005-0000-0000-0000B0970000}"/>
    <cellStyle name="Normal 4 3 3" xfId="38830" xr:uid="{00000000-0005-0000-0000-0000B1970000}"/>
    <cellStyle name="Normal 4 3 3 10" xfId="38831" xr:uid="{00000000-0005-0000-0000-0000B2970000}"/>
    <cellStyle name="Normal 4 3 3 2" xfId="38832" xr:uid="{00000000-0005-0000-0000-0000B3970000}"/>
    <cellStyle name="Normal 4 3 3 2 2" xfId="38833" xr:uid="{00000000-0005-0000-0000-0000B4970000}"/>
    <cellStyle name="Normal 4 3 3 2 2 2" xfId="38834" xr:uid="{00000000-0005-0000-0000-0000B5970000}"/>
    <cellStyle name="Normal 4 3 3 2 2 2 2" xfId="38835" xr:uid="{00000000-0005-0000-0000-0000B6970000}"/>
    <cellStyle name="Normal 4 3 3 2 2 2 2 2" xfId="38836" xr:uid="{00000000-0005-0000-0000-0000B7970000}"/>
    <cellStyle name="Normal 4 3 3 2 2 2 2 2 2" xfId="38837" xr:uid="{00000000-0005-0000-0000-0000B8970000}"/>
    <cellStyle name="Normal 4 3 3 2 2 2 2 2 2 2" xfId="38838" xr:uid="{00000000-0005-0000-0000-0000B9970000}"/>
    <cellStyle name="Normal 4 3 3 2 2 2 2 2 3" xfId="38839" xr:uid="{00000000-0005-0000-0000-0000BA970000}"/>
    <cellStyle name="Normal 4 3 3 2 2 2 2 2 3 2" xfId="38840" xr:uid="{00000000-0005-0000-0000-0000BB970000}"/>
    <cellStyle name="Normal 4 3 3 2 2 2 2 2 3 3" xfId="38841" xr:uid="{00000000-0005-0000-0000-0000BC970000}"/>
    <cellStyle name="Normal 4 3 3 2 2 2 2 2 3 4" xfId="38842" xr:uid="{00000000-0005-0000-0000-0000BD970000}"/>
    <cellStyle name="Normal 4 3 3 2 2 2 2 3" xfId="38843" xr:uid="{00000000-0005-0000-0000-0000BE970000}"/>
    <cellStyle name="Normal 4 3 3 2 2 2 2 3 2" xfId="38844" xr:uid="{00000000-0005-0000-0000-0000BF970000}"/>
    <cellStyle name="Normal 4 3 3 2 2 2 2 4" xfId="38845" xr:uid="{00000000-0005-0000-0000-0000C0970000}"/>
    <cellStyle name="Normal 4 3 3 2 2 2 2 4 2" xfId="38846" xr:uid="{00000000-0005-0000-0000-0000C1970000}"/>
    <cellStyle name="Normal 4 3 3 2 2 2 2 4 3" xfId="38847" xr:uid="{00000000-0005-0000-0000-0000C2970000}"/>
    <cellStyle name="Normal 4 3 3 2 2 2 2 4 4" xfId="38848" xr:uid="{00000000-0005-0000-0000-0000C3970000}"/>
    <cellStyle name="Normal 4 3 3 2 2 2 3" xfId="38849" xr:uid="{00000000-0005-0000-0000-0000C4970000}"/>
    <cellStyle name="Normal 4 3 3 2 2 2 3 2" xfId="38850" xr:uid="{00000000-0005-0000-0000-0000C5970000}"/>
    <cellStyle name="Normal 4 3 3 2 2 2 3 2 2" xfId="38851" xr:uid="{00000000-0005-0000-0000-0000C6970000}"/>
    <cellStyle name="Normal 4 3 3 2 2 2 3 3" xfId="38852" xr:uid="{00000000-0005-0000-0000-0000C7970000}"/>
    <cellStyle name="Normal 4 3 3 2 2 2 3 3 2" xfId="38853" xr:uid="{00000000-0005-0000-0000-0000C8970000}"/>
    <cellStyle name="Normal 4 3 3 2 2 2 3 3 3" xfId="38854" xr:uid="{00000000-0005-0000-0000-0000C9970000}"/>
    <cellStyle name="Normal 4 3 3 2 2 2 3 3 4" xfId="38855" xr:uid="{00000000-0005-0000-0000-0000CA970000}"/>
    <cellStyle name="Normal 4 3 3 2 2 2 4" xfId="38856" xr:uid="{00000000-0005-0000-0000-0000CB970000}"/>
    <cellStyle name="Normal 4 3 3 2 2 2 4 2" xfId="38857" xr:uid="{00000000-0005-0000-0000-0000CC970000}"/>
    <cellStyle name="Normal 4 3 3 2 2 2 5" xfId="38858" xr:uid="{00000000-0005-0000-0000-0000CD970000}"/>
    <cellStyle name="Normal 4 3 3 2 2 2 5 2" xfId="38859" xr:uid="{00000000-0005-0000-0000-0000CE970000}"/>
    <cellStyle name="Normal 4 3 3 2 2 2 5 3" xfId="38860" xr:uid="{00000000-0005-0000-0000-0000CF970000}"/>
    <cellStyle name="Normal 4 3 3 2 2 2 5 4" xfId="38861" xr:uid="{00000000-0005-0000-0000-0000D0970000}"/>
    <cellStyle name="Normal 4 3 3 2 2 3" xfId="38862" xr:uid="{00000000-0005-0000-0000-0000D1970000}"/>
    <cellStyle name="Normal 4 3 3 2 2 3 2" xfId="38863" xr:uid="{00000000-0005-0000-0000-0000D2970000}"/>
    <cellStyle name="Normal 4 3 3 2 2 3 2 2" xfId="38864" xr:uid="{00000000-0005-0000-0000-0000D3970000}"/>
    <cellStyle name="Normal 4 3 3 2 2 3 2 2 2" xfId="38865" xr:uid="{00000000-0005-0000-0000-0000D4970000}"/>
    <cellStyle name="Normal 4 3 3 2 2 3 2 2 2 2" xfId="38866" xr:uid="{00000000-0005-0000-0000-0000D5970000}"/>
    <cellStyle name="Normal 4 3 3 2 2 3 2 2 3" xfId="38867" xr:uid="{00000000-0005-0000-0000-0000D6970000}"/>
    <cellStyle name="Normal 4 3 3 2 2 3 2 2 3 2" xfId="38868" xr:uid="{00000000-0005-0000-0000-0000D7970000}"/>
    <cellStyle name="Normal 4 3 3 2 2 3 2 2 3 3" xfId="38869" xr:uid="{00000000-0005-0000-0000-0000D8970000}"/>
    <cellStyle name="Normal 4 3 3 2 2 3 2 2 3 4" xfId="38870" xr:uid="{00000000-0005-0000-0000-0000D9970000}"/>
    <cellStyle name="Normal 4 3 3 2 2 3 2 3" xfId="38871" xr:uid="{00000000-0005-0000-0000-0000DA970000}"/>
    <cellStyle name="Normal 4 3 3 2 2 3 2 3 2" xfId="38872" xr:uid="{00000000-0005-0000-0000-0000DB970000}"/>
    <cellStyle name="Normal 4 3 3 2 2 3 2 4" xfId="38873" xr:uid="{00000000-0005-0000-0000-0000DC970000}"/>
    <cellStyle name="Normal 4 3 3 2 2 3 2 4 2" xfId="38874" xr:uid="{00000000-0005-0000-0000-0000DD970000}"/>
    <cellStyle name="Normal 4 3 3 2 2 3 2 4 3" xfId="38875" xr:uid="{00000000-0005-0000-0000-0000DE970000}"/>
    <cellStyle name="Normal 4 3 3 2 2 3 2 4 4" xfId="38876" xr:uid="{00000000-0005-0000-0000-0000DF970000}"/>
    <cellStyle name="Normal 4 3 3 2 2 3 3" xfId="38877" xr:uid="{00000000-0005-0000-0000-0000E0970000}"/>
    <cellStyle name="Normal 4 3 3 2 2 3 3 2" xfId="38878" xr:uid="{00000000-0005-0000-0000-0000E1970000}"/>
    <cellStyle name="Normal 4 3 3 2 2 3 3 2 2" xfId="38879" xr:uid="{00000000-0005-0000-0000-0000E2970000}"/>
    <cellStyle name="Normal 4 3 3 2 2 3 3 3" xfId="38880" xr:uid="{00000000-0005-0000-0000-0000E3970000}"/>
    <cellStyle name="Normal 4 3 3 2 2 3 3 3 2" xfId="38881" xr:uid="{00000000-0005-0000-0000-0000E4970000}"/>
    <cellStyle name="Normal 4 3 3 2 2 3 3 3 3" xfId="38882" xr:uid="{00000000-0005-0000-0000-0000E5970000}"/>
    <cellStyle name="Normal 4 3 3 2 2 3 3 3 4" xfId="38883" xr:uid="{00000000-0005-0000-0000-0000E6970000}"/>
    <cellStyle name="Normal 4 3 3 2 2 3 4" xfId="38884" xr:uid="{00000000-0005-0000-0000-0000E7970000}"/>
    <cellStyle name="Normal 4 3 3 2 2 3 4 2" xfId="38885" xr:uid="{00000000-0005-0000-0000-0000E8970000}"/>
    <cellStyle name="Normal 4 3 3 2 2 3 5" xfId="38886" xr:uid="{00000000-0005-0000-0000-0000E9970000}"/>
    <cellStyle name="Normal 4 3 3 2 2 3 5 2" xfId="38887" xr:uid="{00000000-0005-0000-0000-0000EA970000}"/>
    <cellStyle name="Normal 4 3 3 2 2 3 5 3" xfId="38888" xr:uid="{00000000-0005-0000-0000-0000EB970000}"/>
    <cellStyle name="Normal 4 3 3 2 2 3 5 4" xfId="38889" xr:uid="{00000000-0005-0000-0000-0000EC970000}"/>
    <cellStyle name="Normal 4 3 3 2 2 4" xfId="38890" xr:uid="{00000000-0005-0000-0000-0000ED970000}"/>
    <cellStyle name="Normal 4 3 3 2 2 4 2" xfId="38891" xr:uid="{00000000-0005-0000-0000-0000EE970000}"/>
    <cellStyle name="Normal 4 3 3 2 2 4 2 2" xfId="38892" xr:uid="{00000000-0005-0000-0000-0000EF970000}"/>
    <cellStyle name="Normal 4 3 3 2 2 4 2 2 2" xfId="38893" xr:uid="{00000000-0005-0000-0000-0000F0970000}"/>
    <cellStyle name="Normal 4 3 3 2 2 4 2 3" xfId="38894" xr:uid="{00000000-0005-0000-0000-0000F1970000}"/>
    <cellStyle name="Normal 4 3 3 2 2 4 2 3 2" xfId="38895" xr:uid="{00000000-0005-0000-0000-0000F2970000}"/>
    <cellStyle name="Normal 4 3 3 2 2 4 2 3 3" xfId="38896" xr:uid="{00000000-0005-0000-0000-0000F3970000}"/>
    <cellStyle name="Normal 4 3 3 2 2 4 2 3 4" xfId="38897" xr:uid="{00000000-0005-0000-0000-0000F4970000}"/>
    <cellStyle name="Normal 4 3 3 2 2 4 3" xfId="38898" xr:uid="{00000000-0005-0000-0000-0000F5970000}"/>
    <cellStyle name="Normal 4 3 3 2 2 4 3 2" xfId="38899" xr:uid="{00000000-0005-0000-0000-0000F6970000}"/>
    <cellStyle name="Normal 4 3 3 2 2 4 4" xfId="38900" xr:uid="{00000000-0005-0000-0000-0000F7970000}"/>
    <cellStyle name="Normal 4 3 3 2 2 4 4 2" xfId="38901" xr:uid="{00000000-0005-0000-0000-0000F8970000}"/>
    <cellStyle name="Normal 4 3 3 2 2 4 4 3" xfId="38902" xr:uid="{00000000-0005-0000-0000-0000F9970000}"/>
    <cellStyle name="Normal 4 3 3 2 2 4 4 4" xfId="38903" xr:uid="{00000000-0005-0000-0000-0000FA970000}"/>
    <cellStyle name="Normal 4 3 3 2 2 5" xfId="38904" xr:uid="{00000000-0005-0000-0000-0000FB970000}"/>
    <cellStyle name="Normal 4 3 3 2 2 5 2" xfId="38905" xr:uid="{00000000-0005-0000-0000-0000FC970000}"/>
    <cellStyle name="Normal 4 3 3 2 2 5 2 2" xfId="38906" xr:uid="{00000000-0005-0000-0000-0000FD970000}"/>
    <cellStyle name="Normal 4 3 3 2 2 5 3" xfId="38907" xr:uid="{00000000-0005-0000-0000-0000FE970000}"/>
    <cellStyle name="Normal 4 3 3 2 2 5 3 2" xfId="38908" xr:uid="{00000000-0005-0000-0000-0000FF970000}"/>
    <cellStyle name="Normal 4 3 3 2 2 5 3 3" xfId="38909" xr:uid="{00000000-0005-0000-0000-000000980000}"/>
    <cellStyle name="Normal 4 3 3 2 2 5 3 4" xfId="38910" xr:uid="{00000000-0005-0000-0000-000001980000}"/>
    <cellStyle name="Normal 4 3 3 2 2 6" xfId="38911" xr:uid="{00000000-0005-0000-0000-000002980000}"/>
    <cellStyle name="Normal 4 3 3 2 2 6 2" xfId="38912" xr:uid="{00000000-0005-0000-0000-000003980000}"/>
    <cellStyle name="Normal 4 3 3 2 2 7" xfId="38913" xr:uid="{00000000-0005-0000-0000-000004980000}"/>
    <cellStyle name="Normal 4 3 3 2 2 7 2" xfId="38914" xr:uid="{00000000-0005-0000-0000-000005980000}"/>
    <cellStyle name="Normal 4 3 3 2 2 7 3" xfId="38915" xr:uid="{00000000-0005-0000-0000-000006980000}"/>
    <cellStyle name="Normal 4 3 3 2 2 7 4" xfId="38916" xr:uid="{00000000-0005-0000-0000-000007980000}"/>
    <cellStyle name="Normal 4 3 3 2 3" xfId="38917" xr:uid="{00000000-0005-0000-0000-000008980000}"/>
    <cellStyle name="Normal 4 3 3 2 3 2" xfId="38918" xr:uid="{00000000-0005-0000-0000-000009980000}"/>
    <cellStyle name="Normal 4 3 3 2 3 2 2" xfId="38919" xr:uid="{00000000-0005-0000-0000-00000A980000}"/>
    <cellStyle name="Normal 4 3 3 2 3 2 2 2" xfId="38920" xr:uid="{00000000-0005-0000-0000-00000B980000}"/>
    <cellStyle name="Normal 4 3 3 2 3 2 2 2 2" xfId="38921" xr:uid="{00000000-0005-0000-0000-00000C980000}"/>
    <cellStyle name="Normal 4 3 3 2 3 2 2 3" xfId="38922" xr:uid="{00000000-0005-0000-0000-00000D980000}"/>
    <cellStyle name="Normal 4 3 3 2 3 2 2 3 2" xfId="38923" xr:uid="{00000000-0005-0000-0000-00000E980000}"/>
    <cellStyle name="Normal 4 3 3 2 3 2 2 3 3" xfId="38924" xr:uid="{00000000-0005-0000-0000-00000F980000}"/>
    <cellStyle name="Normal 4 3 3 2 3 2 2 3 4" xfId="38925" xr:uid="{00000000-0005-0000-0000-000010980000}"/>
    <cellStyle name="Normal 4 3 3 2 3 2 3" xfId="38926" xr:uid="{00000000-0005-0000-0000-000011980000}"/>
    <cellStyle name="Normal 4 3 3 2 3 2 3 2" xfId="38927" xr:uid="{00000000-0005-0000-0000-000012980000}"/>
    <cellStyle name="Normal 4 3 3 2 3 2 4" xfId="38928" xr:uid="{00000000-0005-0000-0000-000013980000}"/>
    <cellStyle name="Normal 4 3 3 2 3 2 4 2" xfId="38929" xr:uid="{00000000-0005-0000-0000-000014980000}"/>
    <cellStyle name="Normal 4 3 3 2 3 2 4 3" xfId="38930" xr:uid="{00000000-0005-0000-0000-000015980000}"/>
    <cellStyle name="Normal 4 3 3 2 3 2 4 4" xfId="38931" xr:uid="{00000000-0005-0000-0000-000016980000}"/>
    <cellStyle name="Normal 4 3 3 2 3 3" xfId="38932" xr:uid="{00000000-0005-0000-0000-000017980000}"/>
    <cellStyle name="Normal 4 3 3 2 3 3 2" xfId="38933" xr:uid="{00000000-0005-0000-0000-000018980000}"/>
    <cellStyle name="Normal 4 3 3 2 3 3 2 2" xfId="38934" xr:uid="{00000000-0005-0000-0000-000019980000}"/>
    <cellStyle name="Normal 4 3 3 2 3 3 3" xfId="38935" xr:uid="{00000000-0005-0000-0000-00001A980000}"/>
    <cellStyle name="Normal 4 3 3 2 3 3 3 2" xfId="38936" xr:uid="{00000000-0005-0000-0000-00001B980000}"/>
    <cellStyle name="Normal 4 3 3 2 3 3 3 3" xfId="38937" xr:uid="{00000000-0005-0000-0000-00001C980000}"/>
    <cellStyle name="Normal 4 3 3 2 3 3 3 4" xfId="38938" xr:uid="{00000000-0005-0000-0000-00001D980000}"/>
    <cellStyle name="Normal 4 3 3 2 3 4" xfId="38939" xr:uid="{00000000-0005-0000-0000-00001E980000}"/>
    <cellStyle name="Normal 4 3 3 2 3 4 2" xfId="38940" xr:uid="{00000000-0005-0000-0000-00001F980000}"/>
    <cellStyle name="Normal 4 3 3 2 3 5" xfId="38941" xr:uid="{00000000-0005-0000-0000-000020980000}"/>
    <cellStyle name="Normal 4 3 3 2 3 5 2" xfId="38942" xr:uid="{00000000-0005-0000-0000-000021980000}"/>
    <cellStyle name="Normal 4 3 3 2 3 5 3" xfId="38943" xr:uid="{00000000-0005-0000-0000-000022980000}"/>
    <cellStyle name="Normal 4 3 3 2 3 5 4" xfId="38944" xr:uid="{00000000-0005-0000-0000-000023980000}"/>
    <cellStyle name="Normal 4 3 3 2 4" xfId="38945" xr:uid="{00000000-0005-0000-0000-000024980000}"/>
    <cellStyle name="Normal 4 3 3 2 4 2" xfId="38946" xr:uid="{00000000-0005-0000-0000-000025980000}"/>
    <cellStyle name="Normal 4 3 3 2 4 2 2" xfId="38947" xr:uid="{00000000-0005-0000-0000-000026980000}"/>
    <cellStyle name="Normal 4 3 3 2 4 2 2 2" xfId="38948" xr:uid="{00000000-0005-0000-0000-000027980000}"/>
    <cellStyle name="Normal 4 3 3 2 4 2 2 2 2" xfId="38949" xr:uid="{00000000-0005-0000-0000-000028980000}"/>
    <cellStyle name="Normal 4 3 3 2 4 2 2 3" xfId="38950" xr:uid="{00000000-0005-0000-0000-000029980000}"/>
    <cellStyle name="Normal 4 3 3 2 4 2 2 3 2" xfId="38951" xr:uid="{00000000-0005-0000-0000-00002A980000}"/>
    <cellStyle name="Normal 4 3 3 2 4 2 2 3 3" xfId="38952" xr:uid="{00000000-0005-0000-0000-00002B980000}"/>
    <cellStyle name="Normal 4 3 3 2 4 2 2 3 4" xfId="38953" xr:uid="{00000000-0005-0000-0000-00002C980000}"/>
    <cellStyle name="Normal 4 3 3 2 4 2 3" xfId="38954" xr:uid="{00000000-0005-0000-0000-00002D980000}"/>
    <cellStyle name="Normal 4 3 3 2 4 2 3 2" xfId="38955" xr:uid="{00000000-0005-0000-0000-00002E980000}"/>
    <cellStyle name="Normal 4 3 3 2 4 2 4" xfId="38956" xr:uid="{00000000-0005-0000-0000-00002F980000}"/>
    <cellStyle name="Normal 4 3 3 2 4 2 4 2" xfId="38957" xr:uid="{00000000-0005-0000-0000-000030980000}"/>
    <cellStyle name="Normal 4 3 3 2 4 2 4 3" xfId="38958" xr:uid="{00000000-0005-0000-0000-000031980000}"/>
    <cellStyle name="Normal 4 3 3 2 4 2 4 4" xfId="38959" xr:uid="{00000000-0005-0000-0000-000032980000}"/>
    <cellStyle name="Normal 4 3 3 2 4 3" xfId="38960" xr:uid="{00000000-0005-0000-0000-000033980000}"/>
    <cellStyle name="Normal 4 3 3 2 4 3 2" xfId="38961" xr:uid="{00000000-0005-0000-0000-000034980000}"/>
    <cellStyle name="Normal 4 3 3 2 4 3 2 2" xfId="38962" xr:uid="{00000000-0005-0000-0000-000035980000}"/>
    <cellStyle name="Normal 4 3 3 2 4 3 3" xfId="38963" xr:uid="{00000000-0005-0000-0000-000036980000}"/>
    <cellStyle name="Normal 4 3 3 2 4 3 3 2" xfId="38964" xr:uid="{00000000-0005-0000-0000-000037980000}"/>
    <cellStyle name="Normal 4 3 3 2 4 3 3 3" xfId="38965" xr:uid="{00000000-0005-0000-0000-000038980000}"/>
    <cellStyle name="Normal 4 3 3 2 4 3 3 4" xfId="38966" xr:uid="{00000000-0005-0000-0000-000039980000}"/>
    <cellStyle name="Normal 4 3 3 2 4 4" xfId="38967" xr:uid="{00000000-0005-0000-0000-00003A980000}"/>
    <cellStyle name="Normal 4 3 3 2 4 4 2" xfId="38968" xr:uid="{00000000-0005-0000-0000-00003B980000}"/>
    <cellStyle name="Normal 4 3 3 2 4 5" xfId="38969" xr:uid="{00000000-0005-0000-0000-00003C980000}"/>
    <cellStyle name="Normal 4 3 3 2 4 5 2" xfId="38970" xr:uid="{00000000-0005-0000-0000-00003D980000}"/>
    <cellStyle name="Normal 4 3 3 2 4 5 3" xfId="38971" xr:uid="{00000000-0005-0000-0000-00003E980000}"/>
    <cellStyle name="Normal 4 3 3 2 4 5 4" xfId="38972" xr:uid="{00000000-0005-0000-0000-00003F980000}"/>
    <cellStyle name="Normal 4 3 3 2 5" xfId="38973" xr:uid="{00000000-0005-0000-0000-000040980000}"/>
    <cellStyle name="Normal 4 3 3 2 5 2" xfId="38974" xr:uid="{00000000-0005-0000-0000-000041980000}"/>
    <cellStyle name="Normal 4 3 3 2 5 2 2" xfId="38975" xr:uid="{00000000-0005-0000-0000-000042980000}"/>
    <cellStyle name="Normal 4 3 3 2 5 2 2 2" xfId="38976" xr:uid="{00000000-0005-0000-0000-000043980000}"/>
    <cellStyle name="Normal 4 3 3 2 5 2 3" xfId="38977" xr:uid="{00000000-0005-0000-0000-000044980000}"/>
    <cellStyle name="Normal 4 3 3 2 5 2 3 2" xfId="38978" xr:uid="{00000000-0005-0000-0000-000045980000}"/>
    <cellStyle name="Normal 4 3 3 2 5 2 3 3" xfId="38979" xr:uid="{00000000-0005-0000-0000-000046980000}"/>
    <cellStyle name="Normal 4 3 3 2 5 2 3 4" xfId="38980" xr:uid="{00000000-0005-0000-0000-000047980000}"/>
    <cellStyle name="Normal 4 3 3 2 5 3" xfId="38981" xr:uid="{00000000-0005-0000-0000-000048980000}"/>
    <cellStyle name="Normal 4 3 3 2 5 3 2" xfId="38982" xr:uid="{00000000-0005-0000-0000-000049980000}"/>
    <cellStyle name="Normal 4 3 3 2 5 4" xfId="38983" xr:uid="{00000000-0005-0000-0000-00004A980000}"/>
    <cellStyle name="Normal 4 3 3 2 5 4 2" xfId="38984" xr:uid="{00000000-0005-0000-0000-00004B980000}"/>
    <cellStyle name="Normal 4 3 3 2 5 4 3" xfId="38985" xr:uid="{00000000-0005-0000-0000-00004C980000}"/>
    <cellStyle name="Normal 4 3 3 2 5 4 4" xfId="38986" xr:uid="{00000000-0005-0000-0000-00004D980000}"/>
    <cellStyle name="Normal 4 3 3 2 6" xfId="38987" xr:uid="{00000000-0005-0000-0000-00004E980000}"/>
    <cellStyle name="Normal 4 3 3 2 6 2" xfId="38988" xr:uid="{00000000-0005-0000-0000-00004F980000}"/>
    <cellStyle name="Normal 4 3 3 2 6 2 2" xfId="38989" xr:uid="{00000000-0005-0000-0000-000050980000}"/>
    <cellStyle name="Normal 4 3 3 2 6 3" xfId="38990" xr:uid="{00000000-0005-0000-0000-000051980000}"/>
    <cellStyle name="Normal 4 3 3 2 6 3 2" xfId="38991" xr:uid="{00000000-0005-0000-0000-000052980000}"/>
    <cellStyle name="Normal 4 3 3 2 6 3 3" xfId="38992" xr:uid="{00000000-0005-0000-0000-000053980000}"/>
    <cellStyle name="Normal 4 3 3 2 6 3 4" xfId="38993" xr:uid="{00000000-0005-0000-0000-000054980000}"/>
    <cellStyle name="Normal 4 3 3 2 7" xfId="38994" xr:uid="{00000000-0005-0000-0000-000055980000}"/>
    <cellStyle name="Normal 4 3 3 2 7 2" xfId="38995" xr:uid="{00000000-0005-0000-0000-000056980000}"/>
    <cellStyle name="Normal 4 3 3 2 8" xfId="38996" xr:uid="{00000000-0005-0000-0000-000057980000}"/>
    <cellStyle name="Normal 4 3 3 2 8 2" xfId="38997" xr:uid="{00000000-0005-0000-0000-000058980000}"/>
    <cellStyle name="Normal 4 3 3 2 8 3" xfId="38998" xr:uid="{00000000-0005-0000-0000-000059980000}"/>
    <cellStyle name="Normal 4 3 3 2 8 4" xfId="38999" xr:uid="{00000000-0005-0000-0000-00005A980000}"/>
    <cellStyle name="Normal 4 3 3 3" xfId="39000" xr:uid="{00000000-0005-0000-0000-00005B980000}"/>
    <cellStyle name="Normal 4 3 3 3 2" xfId="39001" xr:uid="{00000000-0005-0000-0000-00005C980000}"/>
    <cellStyle name="Normal 4 3 3 3 2 2" xfId="39002" xr:uid="{00000000-0005-0000-0000-00005D980000}"/>
    <cellStyle name="Normal 4 3 3 3 2 2 2" xfId="39003" xr:uid="{00000000-0005-0000-0000-00005E980000}"/>
    <cellStyle name="Normal 4 3 3 3 2 2 2 2" xfId="39004" xr:uid="{00000000-0005-0000-0000-00005F980000}"/>
    <cellStyle name="Normal 4 3 3 3 2 2 2 2 2" xfId="39005" xr:uid="{00000000-0005-0000-0000-000060980000}"/>
    <cellStyle name="Normal 4 3 3 3 2 2 2 3" xfId="39006" xr:uid="{00000000-0005-0000-0000-000061980000}"/>
    <cellStyle name="Normal 4 3 3 3 2 2 2 3 2" xfId="39007" xr:uid="{00000000-0005-0000-0000-000062980000}"/>
    <cellStyle name="Normal 4 3 3 3 2 2 2 3 3" xfId="39008" xr:uid="{00000000-0005-0000-0000-000063980000}"/>
    <cellStyle name="Normal 4 3 3 3 2 2 2 3 4" xfId="39009" xr:uid="{00000000-0005-0000-0000-000064980000}"/>
    <cellStyle name="Normal 4 3 3 3 2 2 3" xfId="39010" xr:uid="{00000000-0005-0000-0000-000065980000}"/>
    <cellStyle name="Normal 4 3 3 3 2 2 3 2" xfId="39011" xr:uid="{00000000-0005-0000-0000-000066980000}"/>
    <cellStyle name="Normal 4 3 3 3 2 2 4" xfId="39012" xr:uid="{00000000-0005-0000-0000-000067980000}"/>
    <cellStyle name="Normal 4 3 3 3 2 2 4 2" xfId="39013" xr:uid="{00000000-0005-0000-0000-000068980000}"/>
    <cellStyle name="Normal 4 3 3 3 2 2 4 3" xfId="39014" xr:uid="{00000000-0005-0000-0000-000069980000}"/>
    <cellStyle name="Normal 4 3 3 3 2 2 4 4" xfId="39015" xr:uid="{00000000-0005-0000-0000-00006A980000}"/>
    <cellStyle name="Normal 4 3 3 3 2 3" xfId="39016" xr:uid="{00000000-0005-0000-0000-00006B980000}"/>
    <cellStyle name="Normal 4 3 3 3 2 3 2" xfId="39017" xr:uid="{00000000-0005-0000-0000-00006C980000}"/>
    <cellStyle name="Normal 4 3 3 3 2 3 2 2" xfId="39018" xr:uid="{00000000-0005-0000-0000-00006D980000}"/>
    <cellStyle name="Normal 4 3 3 3 2 3 3" xfId="39019" xr:uid="{00000000-0005-0000-0000-00006E980000}"/>
    <cellStyle name="Normal 4 3 3 3 2 3 3 2" xfId="39020" xr:uid="{00000000-0005-0000-0000-00006F980000}"/>
    <cellStyle name="Normal 4 3 3 3 2 3 3 3" xfId="39021" xr:uid="{00000000-0005-0000-0000-000070980000}"/>
    <cellStyle name="Normal 4 3 3 3 2 3 3 4" xfId="39022" xr:uid="{00000000-0005-0000-0000-000071980000}"/>
    <cellStyle name="Normal 4 3 3 3 2 4" xfId="39023" xr:uid="{00000000-0005-0000-0000-000072980000}"/>
    <cellStyle name="Normal 4 3 3 3 2 4 2" xfId="39024" xr:uid="{00000000-0005-0000-0000-000073980000}"/>
    <cellStyle name="Normal 4 3 3 3 2 5" xfId="39025" xr:uid="{00000000-0005-0000-0000-000074980000}"/>
    <cellStyle name="Normal 4 3 3 3 2 5 2" xfId="39026" xr:uid="{00000000-0005-0000-0000-000075980000}"/>
    <cellStyle name="Normal 4 3 3 3 2 5 3" xfId="39027" xr:uid="{00000000-0005-0000-0000-000076980000}"/>
    <cellStyle name="Normal 4 3 3 3 2 5 4" xfId="39028" xr:uid="{00000000-0005-0000-0000-000077980000}"/>
    <cellStyle name="Normal 4 3 3 3 3" xfId="39029" xr:uid="{00000000-0005-0000-0000-000078980000}"/>
    <cellStyle name="Normal 4 3 3 3 3 2" xfId="39030" xr:uid="{00000000-0005-0000-0000-000079980000}"/>
    <cellStyle name="Normal 4 3 3 3 3 2 2" xfId="39031" xr:uid="{00000000-0005-0000-0000-00007A980000}"/>
    <cellStyle name="Normal 4 3 3 3 3 2 2 2" xfId="39032" xr:uid="{00000000-0005-0000-0000-00007B980000}"/>
    <cellStyle name="Normal 4 3 3 3 3 2 2 2 2" xfId="39033" xr:uid="{00000000-0005-0000-0000-00007C980000}"/>
    <cellStyle name="Normal 4 3 3 3 3 2 2 3" xfId="39034" xr:uid="{00000000-0005-0000-0000-00007D980000}"/>
    <cellStyle name="Normal 4 3 3 3 3 2 2 3 2" xfId="39035" xr:uid="{00000000-0005-0000-0000-00007E980000}"/>
    <cellStyle name="Normal 4 3 3 3 3 2 2 3 3" xfId="39036" xr:uid="{00000000-0005-0000-0000-00007F980000}"/>
    <cellStyle name="Normal 4 3 3 3 3 2 2 3 4" xfId="39037" xr:uid="{00000000-0005-0000-0000-000080980000}"/>
    <cellStyle name="Normal 4 3 3 3 3 2 3" xfId="39038" xr:uid="{00000000-0005-0000-0000-000081980000}"/>
    <cellStyle name="Normal 4 3 3 3 3 2 3 2" xfId="39039" xr:uid="{00000000-0005-0000-0000-000082980000}"/>
    <cellStyle name="Normal 4 3 3 3 3 2 4" xfId="39040" xr:uid="{00000000-0005-0000-0000-000083980000}"/>
    <cellStyle name="Normal 4 3 3 3 3 2 4 2" xfId="39041" xr:uid="{00000000-0005-0000-0000-000084980000}"/>
    <cellStyle name="Normal 4 3 3 3 3 2 4 3" xfId="39042" xr:uid="{00000000-0005-0000-0000-000085980000}"/>
    <cellStyle name="Normal 4 3 3 3 3 2 4 4" xfId="39043" xr:uid="{00000000-0005-0000-0000-000086980000}"/>
    <cellStyle name="Normal 4 3 3 3 3 3" xfId="39044" xr:uid="{00000000-0005-0000-0000-000087980000}"/>
    <cellStyle name="Normal 4 3 3 3 3 3 2" xfId="39045" xr:uid="{00000000-0005-0000-0000-000088980000}"/>
    <cellStyle name="Normal 4 3 3 3 3 3 2 2" xfId="39046" xr:uid="{00000000-0005-0000-0000-000089980000}"/>
    <cellStyle name="Normal 4 3 3 3 3 3 3" xfId="39047" xr:uid="{00000000-0005-0000-0000-00008A980000}"/>
    <cellStyle name="Normal 4 3 3 3 3 3 3 2" xfId="39048" xr:uid="{00000000-0005-0000-0000-00008B980000}"/>
    <cellStyle name="Normal 4 3 3 3 3 3 3 3" xfId="39049" xr:uid="{00000000-0005-0000-0000-00008C980000}"/>
    <cellStyle name="Normal 4 3 3 3 3 3 3 4" xfId="39050" xr:uid="{00000000-0005-0000-0000-00008D980000}"/>
    <cellStyle name="Normal 4 3 3 3 3 4" xfId="39051" xr:uid="{00000000-0005-0000-0000-00008E980000}"/>
    <cellStyle name="Normal 4 3 3 3 3 4 2" xfId="39052" xr:uid="{00000000-0005-0000-0000-00008F980000}"/>
    <cellStyle name="Normal 4 3 3 3 3 5" xfId="39053" xr:uid="{00000000-0005-0000-0000-000090980000}"/>
    <cellStyle name="Normal 4 3 3 3 3 5 2" xfId="39054" xr:uid="{00000000-0005-0000-0000-000091980000}"/>
    <cellStyle name="Normal 4 3 3 3 3 5 3" xfId="39055" xr:uid="{00000000-0005-0000-0000-000092980000}"/>
    <cellStyle name="Normal 4 3 3 3 3 5 4" xfId="39056" xr:uid="{00000000-0005-0000-0000-000093980000}"/>
    <cellStyle name="Normal 4 3 3 3 4" xfId="39057" xr:uid="{00000000-0005-0000-0000-000094980000}"/>
    <cellStyle name="Normal 4 3 3 3 4 2" xfId="39058" xr:uid="{00000000-0005-0000-0000-000095980000}"/>
    <cellStyle name="Normal 4 3 3 3 4 2 2" xfId="39059" xr:uid="{00000000-0005-0000-0000-000096980000}"/>
    <cellStyle name="Normal 4 3 3 3 4 2 2 2" xfId="39060" xr:uid="{00000000-0005-0000-0000-000097980000}"/>
    <cellStyle name="Normal 4 3 3 3 4 2 3" xfId="39061" xr:uid="{00000000-0005-0000-0000-000098980000}"/>
    <cellStyle name="Normal 4 3 3 3 4 2 3 2" xfId="39062" xr:uid="{00000000-0005-0000-0000-000099980000}"/>
    <cellStyle name="Normal 4 3 3 3 4 2 3 3" xfId="39063" xr:uid="{00000000-0005-0000-0000-00009A980000}"/>
    <cellStyle name="Normal 4 3 3 3 4 2 3 4" xfId="39064" xr:uid="{00000000-0005-0000-0000-00009B980000}"/>
    <cellStyle name="Normal 4 3 3 3 4 3" xfId="39065" xr:uid="{00000000-0005-0000-0000-00009C980000}"/>
    <cellStyle name="Normal 4 3 3 3 4 3 2" xfId="39066" xr:uid="{00000000-0005-0000-0000-00009D980000}"/>
    <cellStyle name="Normal 4 3 3 3 4 4" xfId="39067" xr:uid="{00000000-0005-0000-0000-00009E980000}"/>
    <cellStyle name="Normal 4 3 3 3 4 4 2" xfId="39068" xr:uid="{00000000-0005-0000-0000-00009F980000}"/>
    <cellStyle name="Normal 4 3 3 3 4 4 3" xfId="39069" xr:uid="{00000000-0005-0000-0000-0000A0980000}"/>
    <cellStyle name="Normal 4 3 3 3 4 4 4" xfId="39070" xr:uid="{00000000-0005-0000-0000-0000A1980000}"/>
    <cellStyle name="Normal 4 3 3 3 5" xfId="39071" xr:uid="{00000000-0005-0000-0000-0000A2980000}"/>
    <cellStyle name="Normal 4 3 3 3 5 2" xfId="39072" xr:uid="{00000000-0005-0000-0000-0000A3980000}"/>
    <cellStyle name="Normal 4 3 3 3 5 2 2" xfId="39073" xr:uid="{00000000-0005-0000-0000-0000A4980000}"/>
    <cellStyle name="Normal 4 3 3 3 5 3" xfId="39074" xr:uid="{00000000-0005-0000-0000-0000A5980000}"/>
    <cellStyle name="Normal 4 3 3 3 5 3 2" xfId="39075" xr:uid="{00000000-0005-0000-0000-0000A6980000}"/>
    <cellStyle name="Normal 4 3 3 3 5 3 3" xfId="39076" xr:uid="{00000000-0005-0000-0000-0000A7980000}"/>
    <cellStyle name="Normal 4 3 3 3 5 3 4" xfId="39077" xr:uid="{00000000-0005-0000-0000-0000A8980000}"/>
    <cellStyle name="Normal 4 3 3 3 6" xfId="39078" xr:uid="{00000000-0005-0000-0000-0000A9980000}"/>
    <cellStyle name="Normal 4 3 3 3 6 2" xfId="39079" xr:uid="{00000000-0005-0000-0000-0000AA980000}"/>
    <cellStyle name="Normal 4 3 3 3 7" xfId="39080" xr:uid="{00000000-0005-0000-0000-0000AB980000}"/>
    <cellStyle name="Normal 4 3 3 3 7 2" xfId="39081" xr:uid="{00000000-0005-0000-0000-0000AC980000}"/>
    <cellStyle name="Normal 4 3 3 3 7 3" xfId="39082" xr:uid="{00000000-0005-0000-0000-0000AD980000}"/>
    <cellStyle name="Normal 4 3 3 3 7 4" xfId="39083" xr:uid="{00000000-0005-0000-0000-0000AE980000}"/>
    <cellStyle name="Normal 4 3 3 4" xfId="39084" xr:uid="{00000000-0005-0000-0000-0000AF980000}"/>
    <cellStyle name="Normal 4 3 3 4 2" xfId="39085" xr:uid="{00000000-0005-0000-0000-0000B0980000}"/>
    <cellStyle name="Normal 4 3 3 4 2 2" xfId="39086" xr:uid="{00000000-0005-0000-0000-0000B1980000}"/>
    <cellStyle name="Normal 4 3 3 4 2 2 2" xfId="39087" xr:uid="{00000000-0005-0000-0000-0000B2980000}"/>
    <cellStyle name="Normal 4 3 3 4 2 2 2 2" xfId="39088" xr:uid="{00000000-0005-0000-0000-0000B3980000}"/>
    <cellStyle name="Normal 4 3 3 4 2 2 3" xfId="39089" xr:uid="{00000000-0005-0000-0000-0000B4980000}"/>
    <cellStyle name="Normal 4 3 3 4 2 2 3 2" xfId="39090" xr:uid="{00000000-0005-0000-0000-0000B5980000}"/>
    <cellStyle name="Normal 4 3 3 4 2 2 3 3" xfId="39091" xr:uid="{00000000-0005-0000-0000-0000B6980000}"/>
    <cellStyle name="Normal 4 3 3 4 2 2 3 4" xfId="39092" xr:uid="{00000000-0005-0000-0000-0000B7980000}"/>
    <cellStyle name="Normal 4 3 3 4 2 3" xfId="39093" xr:uid="{00000000-0005-0000-0000-0000B8980000}"/>
    <cellStyle name="Normal 4 3 3 4 2 3 2" xfId="39094" xr:uid="{00000000-0005-0000-0000-0000B9980000}"/>
    <cellStyle name="Normal 4 3 3 4 2 4" xfId="39095" xr:uid="{00000000-0005-0000-0000-0000BA980000}"/>
    <cellStyle name="Normal 4 3 3 4 2 4 2" xfId="39096" xr:uid="{00000000-0005-0000-0000-0000BB980000}"/>
    <cellStyle name="Normal 4 3 3 4 2 4 3" xfId="39097" xr:uid="{00000000-0005-0000-0000-0000BC980000}"/>
    <cellStyle name="Normal 4 3 3 4 2 4 4" xfId="39098" xr:uid="{00000000-0005-0000-0000-0000BD980000}"/>
    <cellStyle name="Normal 4 3 3 4 3" xfId="39099" xr:uid="{00000000-0005-0000-0000-0000BE980000}"/>
    <cellStyle name="Normal 4 3 3 4 3 2" xfId="39100" xr:uid="{00000000-0005-0000-0000-0000BF980000}"/>
    <cellStyle name="Normal 4 3 3 4 3 2 2" xfId="39101" xr:uid="{00000000-0005-0000-0000-0000C0980000}"/>
    <cellStyle name="Normal 4 3 3 4 3 3" xfId="39102" xr:uid="{00000000-0005-0000-0000-0000C1980000}"/>
    <cellStyle name="Normal 4 3 3 4 3 3 2" xfId="39103" xr:uid="{00000000-0005-0000-0000-0000C2980000}"/>
    <cellStyle name="Normal 4 3 3 4 3 3 3" xfId="39104" xr:uid="{00000000-0005-0000-0000-0000C3980000}"/>
    <cellStyle name="Normal 4 3 3 4 3 3 4" xfId="39105" xr:uid="{00000000-0005-0000-0000-0000C4980000}"/>
    <cellStyle name="Normal 4 3 3 4 4" xfId="39106" xr:uid="{00000000-0005-0000-0000-0000C5980000}"/>
    <cellStyle name="Normal 4 3 3 4 4 2" xfId="39107" xr:uid="{00000000-0005-0000-0000-0000C6980000}"/>
    <cellStyle name="Normal 4 3 3 4 5" xfId="39108" xr:uid="{00000000-0005-0000-0000-0000C7980000}"/>
    <cellStyle name="Normal 4 3 3 4 5 2" xfId="39109" xr:uid="{00000000-0005-0000-0000-0000C8980000}"/>
    <cellStyle name="Normal 4 3 3 4 5 3" xfId="39110" xr:uid="{00000000-0005-0000-0000-0000C9980000}"/>
    <cellStyle name="Normal 4 3 3 4 5 4" xfId="39111" xr:uid="{00000000-0005-0000-0000-0000CA980000}"/>
    <cellStyle name="Normal 4 3 3 5" xfId="39112" xr:uid="{00000000-0005-0000-0000-0000CB980000}"/>
    <cellStyle name="Normal 4 3 3 5 2" xfId="39113" xr:uid="{00000000-0005-0000-0000-0000CC980000}"/>
    <cellStyle name="Normal 4 3 3 5 2 2" xfId="39114" xr:uid="{00000000-0005-0000-0000-0000CD980000}"/>
    <cellStyle name="Normal 4 3 3 5 2 2 2" xfId="39115" xr:uid="{00000000-0005-0000-0000-0000CE980000}"/>
    <cellStyle name="Normal 4 3 3 5 2 2 2 2" xfId="39116" xr:uid="{00000000-0005-0000-0000-0000CF980000}"/>
    <cellStyle name="Normal 4 3 3 5 2 2 3" xfId="39117" xr:uid="{00000000-0005-0000-0000-0000D0980000}"/>
    <cellStyle name="Normal 4 3 3 5 2 2 3 2" xfId="39118" xr:uid="{00000000-0005-0000-0000-0000D1980000}"/>
    <cellStyle name="Normal 4 3 3 5 2 2 3 3" xfId="39119" xr:uid="{00000000-0005-0000-0000-0000D2980000}"/>
    <cellStyle name="Normal 4 3 3 5 2 2 3 4" xfId="39120" xr:uid="{00000000-0005-0000-0000-0000D3980000}"/>
    <cellStyle name="Normal 4 3 3 5 2 3" xfId="39121" xr:uid="{00000000-0005-0000-0000-0000D4980000}"/>
    <cellStyle name="Normal 4 3 3 5 2 3 2" xfId="39122" xr:uid="{00000000-0005-0000-0000-0000D5980000}"/>
    <cellStyle name="Normal 4 3 3 5 2 4" xfId="39123" xr:uid="{00000000-0005-0000-0000-0000D6980000}"/>
    <cellStyle name="Normal 4 3 3 5 2 4 2" xfId="39124" xr:uid="{00000000-0005-0000-0000-0000D7980000}"/>
    <cellStyle name="Normal 4 3 3 5 2 4 3" xfId="39125" xr:uid="{00000000-0005-0000-0000-0000D8980000}"/>
    <cellStyle name="Normal 4 3 3 5 2 4 4" xfId="39126" xr:uid="{00000000-0005-0000-0000-0000D9980000}"/>
    <cellStyle name="Normal 4 3 3 5 3" xfId="39127" xr:uid="{00000000-0005-0000-0000-0000DA980000}"/>
    <cellStyle name="Normal 4 3 3 5 3 2" xfId="39128" xr:uid="{00000000-0005-0000-0000-0000DB980000}"/>
    <cellStyle name="Normal 4 3 3 5 3 2 2" xfId="39129" xr:uid="{00000000-0005-0000-0000-0000DC980000}"/>
    <cellStyle name="Normal 4 3 3 5 3 3" xfId="39130" xr:uid="{00000000-0005-0000-0000-0000DD980000}"/>
    <cellStyle name="Normal 4 3 3 5 3 3 2" xfId="39131" xr:uid="{00000000-0005-0000-0000-0000DE980000}"/>
    <cellStyle name="Normal 4 3 3 5 3 3 3" xfId="39132" xr:uid="{00000000-0005-0000-0000-0000DF980000}"/>
    <cellStyle name="Normal 4 3 3 5 3 3 4" xfId="39133" xr:uid="{00000000-0005-0000-0000-0000E0980000}"/>
    <cellStyle name="Normal 4 3 3 5 4" xfId="39134" xr:uid="{00000000-0005-0000-0000-0000E1980000}"/>
    <cellStyle name="Normal 4 3 3 5 4 2" xfId="39135" xr:uid="{00000000-0005-0000-0000-0000E2980000}"/>
    <cellStyle name="Normal 4 3 3 5 5" xfId="39136" xr:uid="{00000000-0005-0000-0000-0000E3980000}"/>
    <cellStyle name="Normal 4 3 3 5 5 2" xfId="39137" xr:uid="{00000000-0005-0000-0000-0000E4980000}"/>
    <cellStyle name="Normal 4 3 3 5 5 3" xfId="39138" xr:uid="{00000000-0005-0000-0000-0000E5980000}"/>
    <cellStyle name="Normal 4 3 3 5 5 4" xfId="39139" xr:uid="{00000000-0005-0000-0000-0000E6980000}"/>
    <cellStyle name="Normal 4 3 3 6" xfId="39140" xr:uid="{00000000-0005-0000-0000-0000E7980000}"/>
    <cellStyle name="Normal 4 3 3 6 2" xfId="39141" xr:uid="{00000000-0005-0000-0000-0000E8980000}"/>
    <cellStyle name="Normal 4 3 3 6 2 2" xfId="39142" xr:uid="{00000000-0005-0000-0000-0000E9980000}"/>
    <cellStyle name="Normal 4 3 3 6 2 2 2" xfId="39143" xr:uid="{00000000-0005-0000-0000-0000EA980000}"/>
    <cellStyle name="Normal 4 3 3 6 2 3" xfId="39144" xr:uid="{00000000-0005-0000-0000-0000EB980000}"/>
    <cellStyle name="Normal 4 3 3 6 2 3 2" xfId="39145" xr:uid="{00000000-0005-0000-0000-0000EC980000}"/>
    <cellStyle name="Normal 4 3 3 6 2 3 3" xfId="39146" xr:uid="{00000000-0005-0000-0000-0000ED980000}"/>
    <cellStyle name="Normal 4 3 3 6 2 3 4" xfId="39147" xr:uid="{00000000-0005-0000-0000-0000EE980000}"/>
    <cellStyle name="Normal 4 3 3 6 3" xfId="39148" xr:uid="{00000000-0005-0000-0000-0000EF980000}"/>
    <cellStyle name="Normal 4 3 3 6 3 2" xfId="39149" xr:uid="{00000000-0005-0000-0000-0000F0980000}"/>
    <cellStyle name="Normal 4 3 3 6 4" xfId="39150" xr:uid="{00000000-0005-0000-0000-0000F1980000}"/>
    <cellStyle name="Normal 4 3 3 6 4 2" xfId="39151" xr:uid="{00000000-0005-0000-0000-0000F2980000}"/>
    <cellStyle name="Normal 4 3 3 6 4 3" xfId="39152" xr:uid="{00000000-0005-0000-0000-0000F3980000}"/>
    <cellStyle name="Normal 4 3 3 6 4 4" xfId="39153" xr:uid="{00000000-0005-0000-0000-0000F4980000}"/>
    <cellStyle name="Normal 4 3 3 7" xfId="39154" xr:uid="{00000000-0005-0000-0000-0000F5980000}"/>
    <cellStyle name="Normal 4 3 3 7 2" xfId="39155" xr:uid="{00000000-0005-0000-0000-0000F6980000}"/>
    <cellStyle name="Normal 4 3 3 7 2 2" xfId="39156" xr:uid="{00000000-0005-0000-0000-0000F7980000}"/>
    <cellStyle name="Normal 4 3 3 7 3" xfId="39157" xr:uid="{00000000-0005-0000-0000-0000F8980000}"/>
    <cellStyle name="Normal 4 3 3 7 3 2" xfId="39158" xr:uid="{00000000-0005-0000-0000-0000F9980000}"/>
    <cellStyle name="Normal 4 3 3 7 3 3" xfId="39159" xr:uid="{00000000-0005-0000-0000-0000FA980000}"/>
    <cellStyle name="Normal 4 3 3 7 3 4" xfId="39160" xr:uid="{00000000-0005-0000-0000-0000FB980000}"/>
    <cellStyle name="Normal 4 3 3 8" xfId="39161" xr:uid="{00000000-0005-0000-0000-0000FC980000}"/>
    <cellStyle name="Normal 4 3 3 8 2" xfId="39162" xr:uid="{00000000-0005-0000-0000-0000FD980000}"/>
    <cellStyle name="Normal 4 3 3 9" xfId="39163" xr:uid="{00000000-0005-0000-0000-0000FE980000}"/>
    <cellStyle name="Normal 4 3 3 9 2" xfId="39164" xr:uid="{00000000-0005-0000-0000-0000FF980000}"/>
    <cellStyle name="Normal 4 3 4" xfId="39165" xr:uid="{00000000-0005-0000-0000-000000990000}"/>
    <cellStyle name="Normal 4 3 4 2" xfId="39166" xr:uid="{00000000-0005-0000-0000-000001990000}"/>
    <cellStyle name="Normal 4 3 4 2 2" xfId="39167" xr:uid="{00000000-0005-0000-0000-000002990000}"/>
    <cellStyle name="Normal 4 3 4 2 2 2" xfId="39168" xr:uid="{00000000-0005-0000-0000-000003990000}"/>
    <cellStyle name="Normal 4 3 4 2 2 2 2" xfId="39169" xr:uid="{00000000-0005-0000-0000-000004990000}"/>
    <cellStyle name="Normal 4 3 4 2 2 2 2 2" xfId="39170" xr:uid="{00000000-0005-0000-0000-000005990000}"/>
    <cellStyle name="Normal 4 3 4 2 2 2 2 2 2" xfId="39171" xr:uid="{00000000-0005-0000-0000-000006990000}"/>
    <cellStyle name="Normal 4 3 4 2 2 2 2 3" xfId="39172" xr:uid="{00000000-0005-0000-0000-000007990000}"/>
    <cellStyle name="Normal 4 3 4 2 2 2 2 3 2" xfId="39173" xr:uid="{00000000-0005-0000-0000-000008990000}"/>
    <cellStyle name="Normal 4 3 4 2 2 2 2 3 3" xfId="39174" xr:uid="{00000000-0005-0000-0000-000009990000}"/>
    <cellStyle name="Normal 4 3 4 2 2 2 2 3 4" xfId="39175" xr:uid="{00000000-0005-0000-0000-00000A990000}"/>
    <cellStyle name="Normal 4 3 4 2 2 2 3" xfId="39176" xr:uid="{00000000-0005-0000-0000-00000B990000}"/>
    <cellStyle name="Normal 4 3 4 2 2 2 3 2" xfId="39177" xr:uid="{00000000-0005-0000-0000-00000C990000}"/>
    <cellStyle name="Normal 4 3 4 2 2 2 4" xfId="39178" xr:uid="{00000000-0005-0000-0000-00000D990000}"/>
    <cellStyle name="Normal 4 3 4 2 2 2 4 2" xfId="39179" xr:uid="{00000000-0005-0000-0000-00000E990000}"/>
    <cellStyle name="Normal 4 3 4 2 2 2 4 3" xfId="39180" xr:uid="{00000000-0005-0000-0000-00000F990000}"/>
    <cellStyle name="Normal 4 3 4 2 2 2 4 4" xfId="39181" xr:uid="{00000000-0005-0000-0000-000010990000}"/>
    <cellStyle name="Normal 4 3 4 2 2 3" xfId="39182" xr:uid="{00000000-0005-0000-0000-000011990000}"/>
    <cellStyle name="Normal 4 3 4 2 2 3 2" xfId="39183" xr:uid="{00000000-0005-0000-0000-000012990000}"/>
    <cellStyle name="Normal 4 3 4 2 2 3 2 2" xfId="39184" xr:uid="{00000000-0005-0000-0000-000013990000}"/>
    <cellStyle name="Normal 4 3 4 2 2 3 3" xfId="39185" xr:uid="{00000000-0005-0000-0000-000014990000}"/>
    <cellStyle name="Normal 4 3 4 2 2 3 3 2" xfId="39186" xr:uid="{00000000-0005-0000-0000-000015990000}"/>
    <cellStyle name="Normal 4 3 4 2 2 3 3 3" xfId="39187" xr:uid="{00000000-0005-0000-0000-000016990000}"/>
    <cellStyle name="Normal 4 3 4 2 2 3 3 4" xfId="39188" xr:uid="{00000000-0005-0000-0000-000017990000}"/>
    <cellStyle name="Normal 4 3 4 2 2 4" xfId="39189" xr:uid="{00000000-0005-0000-0000-000018990000}"/>
    <cellStyle name="Normal 4 3 4 2 2 4 2" xfId="39190" xr:uid="{00000000-0005-0000-0000-000019990000}"/>
    <cellStyle name="Normal 4 3 4 2 2 5" xfId="39191" xr:uid="{00000000-0005-0000-0000-00001A990000}"/>
    <cellStyle name="Normal 4 3 4 2 2 5 2" xfId="39192" xr:uid="{00000000-0005-0000-0000-00001B990000}"/>
    <cellStyle name="Normal 4 3 4 2 2 5 3" xfId="39193" xr:uid="{00000000-0005-0000-0000-00001C990000}"/>
    <cellStyle name="Normal 4 3 4 2 2 5 4" xfId="39194" xr:uid="{00000000-0005-0000-0000-00001D990000}"/>
    <cellStyle name="Normal 4 3 4 2 3" xfId="39195" xr:uid="{00000000-0005-0000-0000-00001E990000}"/>
    <cellStyle name="Normal 4 3 4 2 3 2" xfId="39196" xr:uid="{00000000-0005-0000-0000-00001F990000}"/>
    <cellStyle name="Normal 4 3 4 2 3 2 2" xfId="39197" xr:uid="{00000000-0005-0000-0000-000020990000}"/>
    <cellStyle name="Normal 4 3 4 2 3 2 2 2" xfId="39198" xr:uid="{00000000-0005-0000-0000-000021990000}"/>
    <cellStyle name="Normal 4 3 4 2 3 2 2 2 2" xfId="39199" xr:uid="{00000000-0005-0000-0000-000022990000}"/>
    <cellStyle name="Normal 4 3 4 2 3 2 2 3" xfId="39200" xr:uid="{00000000-0005-0000-0000-000023990000}"/>
    <cellStyle name="Normal 4 3 4 2 3 2 2 3 2" xfId="39201" xr:uid="{00000000-0005-0000-0000-000024990000}"/>
    <cellStyle name="Normal 4 3 4 2 3 2 2 3 3" xfId="39202" xr:uid="{00000000-0005-0000-0000-000025990000}"/>
    <cellStyle name="Normal 4 3 4 2 3 2 2 3 4" xfId="39203" xr:uid="{00000000-0005-0000-0000-000026990000}"/>
    <cellStyle name="Normal 4 3 4 2 3 2 3" xfId="39204" xr:uid="{00000000-0005-0000-0000-000027990000}"/>
    <cellStyle name="Normal 4 3 4 2 3 2 3 2" xfId="39205" xr:uid="{00000000-0005-0000-0000-000028990000}"/>
    <cellStyle name="Normal 4 3 4 2 3 2 4" xfId="39206" xr:uid="{00000000-0005-0000-0000-000029990000}"/>
    <cellStyle name="Normal 4 3 4 2 3 2 4 2" xfId="39207" xr:uid="{00000000-0005-0000-0000-00002A990000}"/>
    <cellStyle name="Normal 4 3 4 2 3 2 4 3" xfId="39208" xr:uid="{00000000-0005-0000-0000-00002B990000}"/>
    <cellStyle name="Normal 4 3 4 2 3 2 4 4" xfId="39209" xr:uid="{00000000-0005-0000-0000-00002C990000}"/>
    <cellStyle name="Normal 4 3 4 2 3 3" xfId="39210" xr:uid="{00000000-0005-0000-0000-00002D990000}"/>
    <cellStyle name="Normal 4 3 4 2 3 3 2" xfId="39211" xr:uid="{00000000-0005-0000-0000-00002E990000}"/>
    <cellStyle name="Normal 4 3 4 2 3 3 2 2" xfId="39212" xr:uid="{00000000-0005-0000-0000-00002F990000}"/>
    <cellStyle name="Normal 4 3 4 2 3 3 3" xfId="39213" xr:uid="{00000000-0005-0000-0000-000030990000}"/>
    <cellStyle name="Normal 4 3 4 2 3 3 3 2" xfId="39214" xr:uid="{00000000-0005-0000-0000-000031990000}"/>
    <cellStyle name="Normal 4 3 4 2 3 3 3 3" xfId="39215" xr:uid="{00000000-0005-0000-0000-000032990000}"/>
    <cellStyle name="Normal 4 3 4 2 3 3 3 4" xfId="39216" xr:uid="{00000000-0005-0000-0000-000033990000}"/>
    <cellStyle name="Normal 4 3 4 2 3 4" xfId="39217" xr:uid="{00000000-0005-0000-0000-000034990000}"/>
    <cellStyle name="Normal 4 3 4 2 3 4 2" xfId="39218" xr:uid="{00000000-0005-0000-0000-000035990000}"/>
    <cellStyle name="Normal 4 3 4 2 3 5" xfId="39219" xr:uid="{00000000-0005-0000-0000-000036990000}"/>
    <cellStyle name="Normal 4 3 4 2 3 5 2" xfId="39220" xr:uid="{00000000-0005-0000-0000-000037990000}"/>
    <cellStyle name="Normal 4 3 4 2 3 5 3" xfId="39221" xr:uid="{00000000-0005-0000-0000-000038990000}"/>
    <cellStyle name="Normal 4 3 4 2 3 5 4" xfId="39222" xr:uid="{00000000-0005-0000-0000-000039990000}"/>
    <cellStyle name="Normal 4 3 4 2 4" xfId="39223" xr:uid="{00000000-0005-0000-0000-00003A990000}"/>
    <cellStyle name="Normal 4 3 4 2 4 2" xfId="39224" xr:uid="{00000000-0005-0000-0000-00003B990000}"/>
    <cellStyle name="Normal 4 3 4 2 4 2 2" xfId="39225" xr:uid="{00000000-0005-0000-0000-00003C990000}"/>
    <cellStyle name="Normal 4 3 4 2 4 2 2 2" xfId="39226" xr:uid="{00000000-0005-0000-0000-00003D990000}"/>
    <cellStyle name="Normal 4 3 4 2 4 2 3" xfId="39227" xr:uid="{00000000-0005-0000-0000-00003E990000}"/>
    <cellStyle name="Normal 4 3 4 2 4 2 3 2" xfId="39228" xr:uid="{00000000-0005-0000-0000-00003F990000}"/>
    <cellStyle name="Normal 4 3 4 2 4 2 3 3" xfId="39229" xr:uid="{00000000-0005-0000-0000-000040990000}"/>
    <cellStyle name="Normal 4 3 4 2 4 2 3 4" xfId="39230" xr:uid="{00000000-0005-0000-0000-000041990000}"/>
    <cellStyle name="Normal 4 3 4 2 4 3" xfId="39231" xr:uid="{00000000-0005-0000-0000-000042990000}"/>
    <cellStyle name="Normal 4 3 4 2 4 3 2" xfId="39232" xr:uid="{00000000-0005-0000-0000-000043990000}"/>
    <cellStyle name="Normal 4 3 4 2 4 4" xfId="39233" xr:uid="{00000000-0005-0000-0000-000044990000}"/>
    <cellStyle name="Normal 4 3 4 2 4 4 2" xfId="39234" xr:uid="{00000000-0005-0000-0000-000045990000}"/>
    <cellStyle name="Normal 4 3 4 2 4 4 3" xfId="39235" xr:uid="{00000000-0005-0000-0000-000046990000}"/>
    <cellStyle name="Normal 4 3 4 2 4 4 4" xfId="39236" xr:uid="{00000000-0005-0000-0000-000047990000}"/>
    <cellStyle name="Normal 4 3 4 2 5" xfId="39237" xr:uid="{00000000-0005-0000-0000-000048990000}"/>
    <cellStyle name="Normal 4 3 4 2 5 2" xfId="39238" xr:uid="{00000000-0005-0000-0000-000049990000}"/>
    <cellStyle name="Normal 4 3 4 2 5 2 2" xfId="39239" xr:uid="{00000000-0005-0000-0000-00004A990000}"/>
    <cellStyle name="Normal 4 3 4 2 5 3" xfId="39240" xr:uid="{00000000-0005-0000-0000-00004B990000}"/>
    <cellStyle name="Normal 4 3 4 2 5 3 2" xfId="39241" xr:uid="{00000000-0005-0000-0000-00004C990000}"/>
    <cellStyle name="Normal 4 3 4 2 5 3 3" xfId="39242" xr:uid="{00000000-0005-0000-0000-00004D990000}"/>
    <cellStyle name="Normal 4 3 4 2 5 3 4" xfId="39243" xr:uid="{00000000-0005-0000-0000-00004E990000}"/>
    <cellStyle name="Normal 4 3 4 2 6" xfId="39244" xr:uid="{00000000-0005-0000-0000-00004F990000}"/>
    <cellStyle name="Normal 4 3 4 2 6 2" xfId="39245" xr:uid="{00000000-0005-0000-0000-000050990000}"/>
    <cellStyle name="Normal 4 3 4 2 7" xfId="39246" xr:uid="{00000000-0005-0000-0000-000051990000}"/>
    <cellStyle name="Normal 4 3 4 2 7 2" xfId="39247" xr:uid="{00000000-0005-0000-0000-000052990000}"/>
    <cellStyle name="Normal 4 3 4 2 7 3" xfId="39248" xr:uid="{00000000-0005-0000-0000-000053990000}"/>
    <cellStyle name="Normal 4 3 4 2 7 4" xfId="39249" xr:uid="{00000000-0005-0000-0000-000054990000}"/>
    <cellStyle name="Normal 4 3 4 3" xfId="39250" xr:uid="{00000000-0005-0000-0000-000055990000}"/>
    <cellStyle name="Normal 4 3 4 3 2" xfId="39251" xr:uid="{00000000-0005-0000-0000-000056990000}"/>
    <cellStyle name="Normal 4 3 4 3 2 2" xfId="39252" xr:uid="{00000000-0005-0000-0000-000057990000}"/>
    <cellStyle name="Normal 4 3 4 3 2 2 2" xfId="39253" xr:uid="{00000000-0005-0000-0000-000058990000}"/>
    <cellStyle name="Normal 4 3 4 3 2 2 2 2" xfId="39254" xr:uid="{00000000-0005-0000-0000-000059990000}"/>
    <cellStyle name="Normal 4 3 4 3 2 2 3" xfId="39255" xr:uid="{00000000-0005-0000-0000-00005A990000}"/>
    <cellStyle name="Normal 4 3 4 3 2 2 3 2" xfId="39256" xr:uid="{00000000-0005-0000-0000-00005B990000}"/>
    <cellStyle name="Normal 4 3 4 3 2 2 3 3" xfId="39257" xr:uid="{00000000-0005-0000-0000-00005C990000}"/>
    <cellStyle name="Normal 4 3 4 3 2 2 3 4" xfId="39258" xr:uid="{00000000-0005-0000-0000-00005D990000}"/>
    <cellStyle name="Normal 4 3 4 3 2 3" xfId="39259" xr:uid="{00000000-0005-0000-0000-00005E990000}"/>
    <cellStyle name="Normal 4 3 4 3 2 3 2" xfId="39260" xr:uid="{00000000-0005-0000-0000-00005F990000}"/>
    <cellStyle name="Normal 4 3 4 3 2 4" xfId="39261" xr:uid="{00000000-0005-0000-0000-000060990000}"/>
    <cellStyle name="Normal 4 3 4 3 2 4 2" xfId="39262" xr:uid="{00000000-0005-0000-0000-000061990000}"/>
    <cellStyle name="Normal 4 3 4 3 2 4 3" xfId="39263" xr:uid="{00000000-0005-0000-0000-000062990000}"/>
    <cellStyle name="Normal 4 3 4 3 2 4 4" xfId="39264" xr:uid="{00000000-0005-0000-0000-000063990000}"/>
    <cellStyle name="Normal 4 3 4 3 3" xfId="39265" xr:uid="{00000000-0005-0000-0000-000064990000}"/>
    <cellStyle name="Normal 4 3 4 3 3 2" xfId="39266" xr:uid="{00000000-0005-0000-0000-000065990000}"/>
    <cellStyle name="Normal 4 3 4 3 3 2 2" xfId="39267" xr:uid="{00000000-0005-0000-0000-000066990000}"/>
    <cellStyle name="Normal 4 3 4 3 3 3" xfId="39268" xr:uid="{00000000-0005-0000-0000-000067990000}"/>
    <cellStyle name="Normal 4 3 4 3 3 3 2" xfId="39269" xr:uid="{00000000-0005-0000-0000-000068990000}"/>
    <cellStyle name="Normal 4 3 4 3 3 3 3" xfId="39270" xr:uid="{00000000-0005-0000-0000-000069990000}"/>
    <cellStyle name="Normal 4 3 4 3 3 3 4" xfId="39271" xr:uid="{00000000-0005-0000-0000-00006A990000}"/>
    <cellStyle name="Normal 4 3 4 3 4" xfId="39272" xr:uid="{00000000-0005-0000-0000-00006B990000}"/>
    <cellStyle name="Normal 4 3 4 3 4 2" xfId="39273" xr:uid="{00000000-0005-0000-0000-00006C990000}"/>
    <cellStyle name="Normal 4 3 4 3 5" xfId="39274" xr:uid="{00000000-0005-0000-0000-00006D990000}"/>
    <cellStyle name="Normal 4 3 4 3 5 2" xfId="39275" xr:uid="{00000000-0005-0000-0000-00006E990000}"/>
    <cellStyle name="Normal 4 3 4 3 5 3" xfId="39276" xr:uid="{00000000-0005-0000-0000-00006F990000}"/>
    <cellStyle name="Normal 4 3 4 3 5 4" xfId="39277" xr:uid="{00000000-0005-0000-0000-000070990000}"/>
    <cellStyle name="Normal 4 3 4 4" xfId="39278" xr:uid="{00000000-0005-0000-0000-000071990000}"/>
    <cellStyle name="Normal 4 3 4 4 2" xfId="39279" xr:uid="{00000000-0005-0000-0000-000072990000}"/>
    <cellStyle name="Normal 4 3 4 4 2 2" xfId="39280" xr:uid="{00000000-0005-0000-0000-000073990000}"/>
    <cellStyle name="Normal 4 3 4 4 2 2 2" xfId="39281" xr:uid="{00000000-0005-0000-0000-000074990000}"/>
    <cellStyle name="Normal 4 3 4 4 2 2 2 2" xfId="39282" xr:uid="{00000000-0005-0000-0000-000075990000}"/>
    <cellStyle name="Normal 4 3 4 4 2 2 3" xfId="39283" xr:uid="{00000000-0005-0000-0000-000076990000}"/>
    <cellStyle name="Normal 4 3 4 4 2 2 3 2" xfId="39284" xr:uid="{00000000-0005-0000-0000-000077990000}"/>
    <cellStyle name="Normal 4 3 4 4 2 2 3 3" xfId="39285" xr:uid="{00000000-0005-0000-0000-000078990000}"/>
    <cellStyle name="Normal 4 3 4 4 2 2 3 4" xfId="39286" xr:uid="{00000000-0005-0000-0000-000079990000}"/>
    <cellStyle name="Normal 4 3 4 4 2 3" xfId="39287" xr:uid="{00000000-0005-0000-0000-00007A990000}"/>
    <cellStyle name="Normal 4 3 4 4 2 3 2" xfId="39288" xr:uid="{00000000-0005-0000-0000-00007B990000}"/>
    <cellStyle name="Normal 4 3 4 4 2 4" xfId="39289" xr:uid="{00000000-0005-0000-0000-00007C990000}"/>
    <cellStyle name="Normal 4 3 4 4 2 4 2" xfId="39290" xr:uid="{00000000-0005-0000-0000-00007D990000}"/>
    <cellStyle name="Normal 4 3 4 4 2 4 3" xfId="39291" xr:uid="{00000000-0005-0000-0000-00007E990000}"/>
    <cellStyle name="Normal 4 3 4 4 2 4 4" xfId="39292" xr:uid="{00000000-0005-0000-0000-00007F990000}"/>
    <cellStyle name="Normal 4 3 4 4 3" xfId="39293" xr:uid="{00000000-0005-0000-0000-000080990000}"/>
    <cellStyle name="Normal 4 3 4 4 3 2" xfId="39294" xr:uid="{00000000-0005-0000-0000-000081990000}"/>
    <cellStyle name="Normal 4 3 4 4 3 2 2" xfId="39295" xr:uid="{00000000-0005-0000-0000-000082990000}"/>
    <cellStyle name="Normal 4 3 4 4 3 3" xfId="39296" xr:uid="{00000000-0005-0000-0000-000083990000}"/>
    <cellStyle name="Normal 4 3 4 4 3 3 2" xfId="39297" xr:uid="{00000000-0005-0000-0000-000084990000}"/>
    <cellStyle name="Normal 4 3 4 4 3 3 3" xfId="39298" xr:uid="{00000000-0005-0000-0000-000085990000}"/>
    <cellStyle name="Normal 4 3 4 4 3 3 4" xfId="39299" xr:uid="{00000000-0005-0000-0000-000086990000}"/>
    <cellStyle name="Normal 4 3 4 4 4" xfId="39300" xr:uid="{00000000-0005-0000-0000-000087990000}"/>
    <cellStyle name="Normal 4 3 4 4 4 2" xfId="39301" xr:uid="{00000000-0005-0000-0000-000088990000}"/>
    <cellStyle name="Normal 4 3 4 4 5" xfId="39302" xr:uid="{00000000-0005-0000-0000-000089990000}"/>
    <cellStyle name="Normal 4 3 4 4 5 2" xfId="39303" xr:uid="{00000000-0005-0000-0000-00008A990000}"/>
    <cellStyle name="Normal 4 3 4 4 5 3" xfId="39304" xr:uid="{00000000-0005-0000-0000-00008B990000}"/>
    <cellStyle name="Normal 4 3 4 4 5 4" xfId="39305" xr:uid="{00000000-0005-0000-0000-00008C990000}"/>
    <cellStyle name="Normal 4 3 4 5" xfId="39306" xr:uid="{00000000-0005-0000-0000-00008D990000}"/>
    <cellStyle name="Normal 4 3 4 5 2" xfId="39307" xr:uid="{00000000-0005-0000-0000-00008E990000}"/>
    <cellStyle name="Normal 4 3 4 5 2 2" xfId="39308" xr:uid="{00000000-0005-0000-0000-00008F990000}"/>
    <cellStyle name="Normal 4 3 4 5 2 2 2" xfId="39309" xr:uid="{00000000-0005-0000-0000-000090990000}"/>
    <cellStyle name="Normal 4 3 4 5 2 3" xfId="39310" xr:uid="{00000000-0005-0000-0000-000091990000}"/>
    <cellStyle name="Normal 4 3 4 5 2 3 2" xfId="39311" xr:uid="{00000000-0005-0000-0000-000092990000}"/>
    <cellStyle name="Normal 4 3 4 5 2 3 3" xfId="39312" xr:uid="{00000000-0005-0000-0000-000093990000}"/>
    <cellStyle name="Normal 4 3 4 5 2 3 4" xfId="39313" xr:uid="{00000000-0005-0000-0000-000094990000}"/>
    <cellStyle name="Normal 4 3 4 5 3" xfId="39314" xr:uid="{00000000-0005-0000-0000-000095990000}"/>
    <cellStyle name="Normal 4 3 4 5 3 2" xfId="39315" xr:uid="{00000000-0005-0000-0000-000096990000}"/>
    <cellStyle name="Normal 4 3 4 5 4" xfId="39316" xr:uid="{00000000-0005-0000-0000-000097990000}"/>
    <cellStyle name="Normal 4 3 4 5 4 2" xfId="39317" xr:uid="{00000000-0005-0000-0000-000098990000}"/>
    <cellStyle name="Normal 4 3 4 5 4 3" xfId="39318" xr:uid="{00000000-0005-0000-0000-000099990000}"/>
    <cellStyle name="Normal 4 3 4 5 4 4" xfId="39319" xr:uid="{00000000-0005-0000-0000-00009A990000}"/>
    <cellStyle name="Normal 4 3 4 6" xfId="39320" xr:uid="{00000000-0005-0000-0000-00009B990000}"/>
    <cellStyle name="Normal 4 3 4 6 2" xfId="39321" xr:uid="{00000000-0005-0000-0000-00009C990000}"/>
    <cellStyle name="Normal 4 3 4 6 2 2" xfId="39322" xr:uid="{00000000-0005-0000-0000-00009D990000}"/>
    <cellStyle name="Normal 4 3 4 6 3" xfId="39323" xr:uid="{00000000-0005-0000-0000-00009E990000}"/>
    <cellStyle name="Normal 4 3 4 6 3 2" xfId="39324" xr:uid="{00000000-0005-0000-0000-00009F990000}"/>
    <cellStyle name="Normal 4 3 4 6 3 3" xfId="39325" xr:uid="{00000000-0005-0000-0000-0000A0990000}"/>
    <cellStyle name="Normal 4 3 4 6 3 4" xfId="39326" xr:uid="{00000000-0005-0000-0000-0000A1990000}"/>
    <cellStyle name="Normal 4 3 4 7" xfId="39327" xr:uid="{00000000-0005-0000-0000-0000A2990000}"/>
    <cellStyle name="Normal 4 3 5" xfId="39328" xr:uid="{00000000-0005-0000-0000-0000A3990000}"/>
    <cellStyle name="Normal 4 3 5 2" xfId="39329" xr:uid="{00000000-0005-0000-0000-0000A4990000}"/>
    <cellStyle name="Normal 4 3 5 2 2" xfId="39330" xr:uid="{00000000-0005-0000-0000-0000A5990000}"/>
    <cellStyle name="Normal 4 3 5 3" xfId="39331" xr:uid="{00000000-0005-0000-0000-0000A6990000}"/>
    <cellStyle name="Normal 4 3 6" xfId="39332" xr:uid="{00000000-0005-0000-0000-0000A7990000}"/>
    <cellStyle name="Normal 4 3 6 2" xfId="39333" xr:uid="{00000000-0005-0000-0000-0000A8990000}"/>
    <cellStyle name="Normal 4 3 6 2 2" xfId="39334" xr:uid="{00000000-0005-0000-0000-0000A9990000}"/>
    <cellStyle name="Normal 4 3 6 3" xfId="39335" xr:uid="{00000000-0005-0000-0000-0000AA990000}"/>
    <cellStyle name="Normal 4 3 7" xfId="39336" xr:uid="{00000000-0005-0000-0000-0000AB990000}"/>
    <cellStyle name="Normal 4 3 7 2" xfId="39337" xr:uid="{00000000-0005-0000-0000-0000AC990000}"/>
    <cellStyle name="Normal 4 3 8" xfId="39338" xr:uid="{00000000-0005-0000-0000-0000AD990000}"/>
    <cellStyle name="Normal 4 3 8 2" xfId="39339" xr:uid="{00000000-0005-0000-0000-0000AE990000}"/>
    <cellStyle name="Normal 4 3 9" xfId="39340" xr:uid="{00000000-0005-0000-0000-0000AF990000}"/>
    <cellStyle name="Normal 4 3 9 2" xfId="39341" xr:uid="{00000000-0005-0000-0000-0000B0990000}"/>
    <cellStyle name="Normal 4 4" xfId="39342" xr:uid="{00000000-0005-0000-0000-0000B1990000}"/>
    <cellStyle name="Normal 4 4 10" xfId="39343" xr:uid="{00000000-0005-0000-0000-0000B2990000}"/>
    <cellStyle name="Normal 4 4 10 2" xfId="39344" xr:uid="{00000000-0005-0000-0000-0000B3990000}"/>
    <cellStyle name="Normal 4 4 11" xfId="39345" xr:uid="{00000000-0005-0000-0000-0000B4990000}"/>
    <cellStyle name="Normal 4 4 2" xfId="39346" xr:uid="{00000000-0005-0000-0000-0000B5990000}"/>
    <cellStyle name="Normal 4 4 2 10" xfId="39347" xr:uid="{00000000-0005-0000-0000-0000B6990000}"/>
    <cellStyle name="Normal 4 4 2 2" xfId="39348" xr:uid="{00000000-0005-0000-0000-0000B7990000}"/>
    <cellStyle name="Normal 4 4 2 2 2" xfId="39349" xr:uid="{00000000-0005-0000-0000-0000B8990000}"/>
    <cellStyle name="Normal 4 4 2 2 2 2" xfId="39350" xr:uid="{00000000-0005-0000-0000-0000B9990000}"/>
    <cellStyle name="Normal 4 4 2 2 2 2 2" xfId="39351" xr:uid="{00000000-0005-0000-0000-0000BA990000}"/>
    <cellStyle name="Normal 4 4 2 2 2 2 2 2" xfId="39352" xr:uid="{00000000-0005-0000-0000-0000BB990000}"/>
    <cellStyle name="Normal 4 4 2 2 2 2 2 2 2" xfId="39353" xr:uid="{00000000-0005-0000-0000-0000BC990000}"/>
    <cellStyle name="Normal 4 4 2 2 2 2 2 2 2 2" xfId="39354" xr:uid="{00000000-0005-0000-0000-0000BD990000}"/>
    <cellStyle name="Normal 4 4 2 2 2 2 2 2 3" xfId="39355" xr:uid="{00000000-0005-0000-0000-0000BE990000}"/>
    <cellStyle name="Normal 4 4 2 2 2 2 2 2 3 2" xfId="39356" xr:uid="{00000000-0005-0000-0000-0000BF990000}"/>
    <cellStyle name="Normal 4 4 2 2 2 2 2 2 3 3" xfId="39357" xr:uid="{00000000-0005-0000-0000-0000C0990000}"/>
    <cellStyle name="Normal 4 4 2 2 2 2 2 2 3 4" xfId="39358" xr:uid="{00000000-0005-0000-0000-0000C1990000}"/>
    <cellStyle name="Normal 4 4 2 2 2 2 2 3" xfId="39359" xr:uid="{00000000-0005-0000-0000-0000C2990000}"/>
    <cellStyle name="Normal 4 4 2 2 2 2 2 3 2" xfId="39360" xr:uid="{00000000-0005-0000-0000-0000C3990000}"/>
    <cellStyle name="Normal 4 4 2 2 2 2 2 4" xfId="39361" xr:uid="{00000000-0005-0000-0000-0000C4990000}"/>
    <cellStyle name="Normal 4 4 2 2 2 2 2 4 2" xfId="39362" xr:uid="{00000000-0005-0000-0000-0000C5990000}"/>
    <cellStyle name="Normal 4 4 2 2 2 2 2 4 3" xfId="39363" xr:uid="{00000000-0005-0000-0000-0000C6990000}"/>
    <cellStyle name="Normal 4 4 2 2 2 2 2 4 4" xfId="39364" xr:uid="{00000000-0005-0000-0000-0000C7990000}"/>
    <cellStyle name="Normal 4 4 2 2 2 2 3" xfId="39365" xr:uid="{00000000-0005-0000-0000-0000C8990000}"/>
    <cellStyle name="Normal 4 4 2 2 2 2 3 2" xfId="39366" xr:uid="{00000000-0005-0000-0000-0000C9990000}"/>
    <cellStyle name="Normal 4 4 2 2 2 2 3 2 2" xfId="39367" xr:uid="{00000000-0005-0000-0000-0000CA990000}"/>
    <cellStyle name="Normal 4 4 2 2 2 2 3 3" xfId="39368" xr:uid="{00000000-0005-0000-0000-0000CB990000}"/>
    <cellStyle name="Normal 4 4 2 2 2 2 3 3 2" xfId="39369" xr:uid="{00000000-0005-0000-0000-0000CC990000}"/>
    <cellStyle name="Normal 4 4 2 2 2 2 3 3 3" xfId="39370" xr:uid="{00000000-0005-0000-0000-0000CD990000}"/>
    <cellStyle name="Normal 4 4 2 2 2 2 3 3 4" xfId="39371" xr:uid="{00000000-0005-0000-0000-0000CE990000}"/>
    <cellStyle name="Normal 4 4 2 2 2 2 4" xfId="39372" xr:uid="{00000000-0005-0000-0000-0000CF990000}"/>
    <cellStyle name="Normal 4 4 2 2 2 2 4 2" xfId="39373" xr:uid="{00000000-0005-0000-0000-0000D0990000}"/>
    <cellStyle name="Normal 4 4 2 2 2 2 5" xfId="39374" xr:uid="{00000000-0005-0000-0000-0000D1990000}"/>
    <cellStyle name="Normal 4 4 2 2 2 2 5 2" xfId="39375" xr:uid="{00000000-0005-0000-0000-0000D2990000}"/>
    <cellStyle name="Normal 4 4 2 2 2 2 5 3" xfId="39376" xr:uid="{00000000-0005-0000-0000-0000D3990000}"/>
    <cellStyle name="Normal 4 4 2 2 2 2 5 4" xfId="39377" xr:uid="{00000000-0005-0000-0000-0000D4990000}"/>
    <cellStyle name="Normal 4 4 2 2 2 3" xfId="39378" xr:uid="{00000000-0005-0000-0000-0000D5990000}"/>
    <cellStyle name="Normal 4 4 2 2 2 3 2" xfId="39379" xr:uid="{00000000-0005-0000-0000-0000D6990000}"/>
    <cellStyle name="Normal 4 4 2 2 2 3 2 2" xfId="39380" xr:uid="{00000000-0005-0000-0000-0000D7990000}"/>
    <cellStyle name="Normal 4 4 2 2 2 3 2 2 2" xfId="39381" xr:uid="{00000000-0005-0000-0000-0000D8990000}"/>
    <cellStyle name="Normal 4 4 2 2 2 3 2 2 2 2" xfId="39382" xr:uid="{00000000-0005-0000-0000-0000D9990000}"/>
    <cellStyle name="Normal 4 4 2 2 2 3 2 2 3" xfId="39383" xr:uid="{00000000-0005-0000-0000-0000DA990000}"/>
    <cellStyle name="Normal 4 4 2 2 2 3 2 2 3 2" xfId="39384" xr:uid="{00000000-0005-0000-0000-0000DB990000}"/>
    <cellStyle name="Normal 4 4 2 2 2 3 2 2 3 3" xfId="39385" xr:uid="{00000000-0005-0000-0000-0000DC990000}"/>
    <cellStyle name="Normal 4 4 2 2 2 3 2 2 3 4" xfId="39386" xr:uid="{00000000-0005-0000-0000-0000DD990000}"/>
    <cellStyle name="Normal 4 4 2 2 2 3 2 3" xfId="39387" xr:uid="{00000000-0005-0000-0000-0000DE990000}"/>
    <cellStyle name="Normal 4 4 2 2 2 3 2 3 2" xfId="39388" xr:uid="{00000000-0005-0000-0000-0000DF990000}"/>
    <cellStyle name="Normal 4 4 2 2 2 3 2 4" xfId="39389" xr:uid="{00000000-0005-0000-0000-0000E0990000}"/>
    <cellStyle name="Normal 4 4 2 2 2 3 2 4 2" xfId="39390" xr:uid="{00000000-0005-0000-0000-0000E1990000}"/>
    <cellStyle name="Normal 4 4 2 2 2 3 2 4 3" xfId="39391" xr:uid="{00000000-0005-0000-0000-0000E2990000}"/>
    <cellStyle name="Normal 4 4 2 2 2 3 2 4 4" xfId="39392" xr:uid="{00000000-0005-0000-0000-0000E3990000}"/>
    <cellStyle name="Normal 4 4 2 2 2 3 3" xfId="39393" xr:uid="{00000000-0005-0000-0000-0000E4990000}"/>
    <cellStyle name="Normal 4 4 2 2 2 3 3 2" xfId="39394" xr:uid="{00000000-0005-0000-0000-0000E5990000}"/>
    <cellStyle name="Normal 4 4 2 2 2 3 3 2 2" xfId="39395" xr:uid="{00000000-0005-0000-0000-0000E6990000}"/>
    <cellStyle name="Normal 4 4 2 2 2 3 3 3" xfId="39396" xr:uid="{00000000-0005-0000-0000-0000E7990000}"/>
    <cellStyle name="Normal 4 4 2 2 2 3 3 3 2" xfId="39397" xr:uid="{00000000-0005-0000-0000-0000E8990000}"/>
    <cellStyle name="Normal 4 4 2 2 2 3 3 3 3" xfId="39398" xr:uid="{00000000-0005-0000-0000-0000E9990000}"/>
    <cellStyle name="Normal 4 4 2 2 2 3 3 3 4" xfId="39399" xr:uid="{00000000-0005-0000-0000-0000EA990000}"/>
    <cellStyle name="Normal 4 4 2 2 2 3 4" xfId="39400" xr:uid="{00000000-0005-0000-0000-0000EB990000}"/>
    <cellStyle name="Normal 4 4 2 2 2 3 4 2" xfId="39401" xr:uid="{00000000-0005-0000-0000-0000EC990000}"/>
    <cellStyle name="Normal 4 4 2 2 2 3 5" xfId="39402" xr:uid="{00000000-0005-0000-0000-0000ED990000}"/>
    <cellStyle name="Normal 4 4 2 2 2 3 5 2" xfId="39403" xr:uid="{00000000-0005-0000-0000-0000EE990000}"/>
    <cellStyle name="Normal 4 4 2 2 2 3 5 3" xfId="39404" xr:uid="{00000000-0005-0000-0000-0000EF990000}"/>
    <cellStyle name="Normal 4 4 2 2 2 3 5 4" xfId="39405" xr:uid="{00000000-0005-0000-0000-0000F0990000}"/>
    <cellStyle name="Normal 4 4 2 2 2 4" xfId="39406" xr:uid="{00000000-0005-0000-0000-0000F1990000}"/>
    <cellStyle name="Normal 4 4 2 2 2 4 2" xfId="39407" xr:uid="{00000000-0005-0000-0000-0000F2990000}"/>
    <cellStyle name="Normal 4 4 2 2 2 4 2 2" xfId="39408" xr:uid="{00000000-0005-0000-0000-0000F3990000}"/>
    <cellStyle name="Normal 4 4 2 2 2 4 2 2 2" xfId="39409" xr:uid="{00000000-0005-0000-0000-0000F4990000}"/>
    <cellStyle name="Normal 4 4 2 2 2 4 2 3" xfId="39410" xr:uid="{00000000-0005-0000-0000-0000F5990000}"/>
    <cellStyle name="Normal 4 4 2 2 2 4 2 3 2" xfId="39411" xr:uid="{00000000-0005-0000-0000-0000F6990000}"/>
    <cellStyle name="Normal 4 4 2 2 2 4 2 3 3" xfId="39412" xr:uid="{00000000-0005-0000-0000-0000F7990000}"/>
    <cellStyle name="Normal 4 4 2 2 2 4 2 3 4" xfId="39413" xr:uid="{00000000-0005-0000-0000-0000F8990000}"/>
    <cellStyle name="Normal 4 4 2 2 2 4 3" xfId="39414" xr:uid="{00000000-0005-0000-0000-0000F9990000}"/>
    <cellStyle name="Normal 4 4 2 2 2 4 3 2" xfId="39415" xr:uid="{00000000-0005-0000-0000-0000FA990000}"/>
    <cellStyle name="Normal 4 4 2 2 2 4 4" xfId="39416" xr:uid="{00000000-0005-0000-0000-0000FB990000}"/>
    <cellStyle name="Normal 4 4 2 2 2 4 4 2" xfId="39417" xr:uid="{00000000-0005-0000-0000-0000FC990000}"/>
    <cellStyle name="Normal 4 4 2 2 2 4 4 3" xfId="39418" xr:uid="{00000000-0005-0000-0000-0000FD990000}"/>
    <cellStyle name="Normal 4 4 2 2 2 4 4 4" xfId="39419" xr:uid="{00000000-0005-0000-0000-0000FE990000}"/>
    <cellStyle name="Normal 4 4 2 2 2 5" xfId="39420" xr:uid="{00000000-0005-0000-0000-0000FF990000}"/>
    <cellStyle name="Normal 4 4 2 2 2 5 2" xfId="39421" xr:uid="{00000000-0005-0000-0000-0000009A0000}"/>
    <cellStyle name="Normal 4 4 2 2 2 5 2 2" xfId="39422" xr:uid="{00000000-0005-0000-0000-0000019A0000}"/>
    <cellStyle name="Normal 4 4 2 2 2 5 3" xfId="39423" xr:uid="{00000000-0005-0000-0000-0000029A0000}"/>
    <cellStyle name="Normal 4 4 2 2 2 5 3 2" xfId="39424" xr:uid="{00000000-0005-0000-0000-0000039A0000}"/>
    <cellStyle name="Normal 4 4 2 2 2 5 3 3" xfId="39425" xr:uid="{00000000-0005-0000-0000-0000049A0000}"/>
    <cellStyle name="Normal 4 4 2 2 2 5 3 4" xfId="39426" xr:uid="{00000000-0005-0000-0000-0000059A0000}"/>
    <cellStyle name="Normal 4 4 2 2 2 6" xfId="39427" xr:uid="{00000000-0005-0000-0000-0000069A0000}"/>
    <cellStyle name="Normal 4 4 2 2 2 6 2" xfId="39428" xr:uid="{00000000-0005-0000-0000-0000079A0000}"/>
    <cellStyle name="Normal 4 4 2 2 2 7" xfId="39429" xr:uid="{00000000-0005-0000-0000-0000089A0000}"/>
    <cellStyle name="Normal 4 4 2 2 2 7 2" xfId="39430" xr:uid="{00000000-0005-0000-0000-0000099A0000}"/>
    <cellStyle name="Normal 4 4 2 2 2 7 3" xfId="39431" xr:uid="{00000000-0005-0000-0000-00000A9A0000}"/>
    <cellStyle name="Normal 4 4 2 2 2 7 4" xfId="39432" xr:uid="{00000000-0005-0000-0000-00000B9A0000}"/>
    <cellStyle name="Normal 4 4 2 2 3" xfId="39433" xr:uid="{00000000-0005-0000-0000-00000C9A0000}"/>
    <cellStyle name="Normal 4 4 2 2 3 2" xfId="39434" xr:uid="{00000000-0005-0000-0000-00000D9A0000}"/>
    <cellStyle name="Normal 4 4 2 2 3 2 2" xfId="39435" xr:uid="{00000000-0005-0000-0000-00000E9A0000}"/>
    <cellStyle name="Normal 4 4 2 2 3 2 2 2" xfId="39436" xr:uid="{00000000-0005-0000-0000-00000F9A0000}"/>
    <cellStyle name="Normal 4 4 2 2 3 2 2 2 2" xfId="39437" xr:uid="{00000000-0005-0000-0000-0000109A0000}"/>
    <cellStyle name="Normal 4 4 2 2 3 2 2 3" xfId="39438" xr:uid="{00000000-0005-0000-0000-0000119A0000}"/>
    <cellStyle name="Normal 4 4 2 2 3 2 2 3 2" xfId="39439" xr:uid="{00000000-0005-0000-0000-0000129A0000}"/>
    <cellStyle name="Normal 4 4 2 2 3 2 2 3 3" xfId="39440" xr:uid="{00000000-0005-0000-0000-0000139A0000}"/>
    <cellStyle name="Normal 4 4 2 2 3 2 2 3 4" xfId="39441" xr:uid="{00000000-0005-0000-0000-0000149A0000}"/>
    <cellStyle name="Normal 4 4 2 2 3 2 3" xfId="39442" xr:uid="{00000000-0005-0000-0000-0000159A0000}"/>
    <cellStyle name="Normal 4 4 2 2 3 2 3 2" xfId="39443" xr:uid="{00000000-0005-0000-0000-0000169A0000}"/>
    <cellStyle name="Normal 4 4 2 2 3 2 4" xfId="39444" xr:uid="{00000000-0005-0000-0000-0000179A0000}"/>
    <cellStyle name="Normal 4 4 2 2 3 2 4 2" xfId="39445" xr:uid="{00000000-0005-0000-0000-0000189A0000}"/>
    <cellStyle name="Normal 4 4 2 2 3 2 4 3" xfId="39446" xr:uid="{00000000-0005-0000-0000-0000199A0000}"/>
    <cellStyle name="Normal 4 4 2 2 3 2 4 4" xfId="39447" xr:uid="{00000000-0005-0000-0000-00001A9A0000}"/>
    <cellStyle name="Normal 4 4 2 2 3 3" xfId="39448" xr:uid="{00000000-0005-0000-0000-00001B9A0000}"/>
    <cellStyle name="Normal 4 4 2 2 3 3 2" xfId="39449" xr:uid="{00000000-0005-0000-0000-00001C9A0000}"/>
    <cellStyle name="Normal 4 4 2 2 3 3 2 2" xfId="39450" xr:uid="{00000000-0005-0000-0000-00001D9A0000}"/>
    <cellStyle name="Normal 4 4 2 2 3 3 3" xfId="39451" xr:uid="{00000000-0005-0000-0000-00001E9A0000}"/>
    <cellStyle name="Normal 4 4 2 2 3 3 3 2" xfId="39452" xr:uid="{00000000-0005-0000-0000-00001F9A0000}"/>
    <cellStyle name="Normal 4 4 2 2 3 3 3 3" xfId="39453" xr:uid="{00000000-0005-0000-0000-0000209A0000}"/>
    <cellStyle name="Normal 4 4 2 2 3 3 3 4" xfId="39454" xr:uid="{00000000-0005-0000-0000-0000219A0000}"/>
    <cellStyle name="Normal 4 4 2 2 3 4" xfId="39455" xr:uid="{00000000-0005-0000-0000-0000229A0000}"/>
    <cellStyle name="Normal 4 4 2 2 3 4 2" xfId="39456" xr:uid="{00000000-0005-0000-0000-0000239A0000}"/>
    <cellStyle name="Normal 4 4 2 2 3 5" xfId="39457" xr:uid="{00000000-0005-0000-0000-0000249A0000}"/>
    <cellStyle name="Normal 4 4 2 2 3 5 2" xfId="39458" xr:uid="{00000000-0005-0000-0000-0000259A0000}"/>
    <cellStyle name="Normal 4 4 2 2 3 5 3" xfId="39459" xr:uid="{00000000-0005-0000-0000-0000269A0000}"/>
    <cellStyle name="Normal 4 4 2 2 3 5 4" xfId="39460" xr:uid="{00000000-0005-0000-0000-0000279A0000}"/>
    <cellStyle name="Normal 4 4 2 2 4" xfId="39461" xr:uid="{00000000-0005-0000-0000-0000289A0000}"/>
    <cellStyle name="Normal 4 4 2 2 4 2" xfId="39462" xr:uid="{00000000-0005-0000-0000-0000299A0000}"/>
    <cellStyle name="Normal 4 4 2 2 4 2 2" xfId="39463" xr:uid="{00000000-0005-0000-0000-00002A9A0000}"/>
    <cellStyle name="Normal 4 4 2 2 4 2 2 2" xfId="39464" xr:uid="{00000000-0005-0000-0000-00002B9A0000}"/>
    <cellStyle name="Normal 4 4 2 2 4 2 2 2 2" xfId="39465" xr:uid="{00000000-0005-0000-0000-00002C9A0000}"/>
    <cellStyle name="Normal 4 4 2 2 4 2 2 3" xfId="39466" xr:uid="{00000000-0005-0000-0000-00002D9A0000}"/>
    <cellStyle name="Normal 4 4 2 2 4 2 2 3 2" xfId="39467" xr:uid="{00000000-0005-0000-0000-00002E9A0000}"/>
    <cellStyle name="Normal 4 4 2 2 4 2 2 3 3" xfId="39468" xr:uid="{00000000-0005-0000-0000-00002F9A0000}"/>
    <cellStyle name="Normal 4 4 2 2 4 2 2 3 4" xfId="39469" xr:uid="{00000000-0005-0000-0000-0000309A0000}"/>
    <cellStyle name="Normal 4 4 2 2 4 2 3" xfId="39470" xr:uid="{00000000-0005-0000-0000-0000319A0000}"/>
    <cellStyle name="Normal 4 4 2 2 4 2 3 2" xfId="39471" xr:uid="{00000000-0005-0000-0000-0000329A0000}"/>
    <cellStyle name="Normal 4 4 2 2 4 2 4" xfId="39472" xr:uid="{00000000-0005-0000-0000-0000339A0000}"/>
    <cellStyle name="Normal 4 4 2 2 4 2 4 2" xfId="39473" xr:uid="{00000000-0005-0000-0000-0000349A0000}"/>
    <cellStyle name="Normal 4 4 2 2 4 2 4 3" xfId="39474" xr:uid="{00000000-0005-0000-0000-0000359A0000}"/>
    <cellStyle name="Normal 4 4 2 2 4 2 4 4" xfId="39475" xr:uid="{00000000-0005-0000-0000-0000369A0000}"/>
    <cellStyle name="Normal 4 4 2 2 4 3" xfId="39476" xr:uid="{00000000-0005-0000-0000-0000379A0000}"/>
    <cellStyle name="Normal 4 4 2 2 4 3 2" xfId="39477" xr:uid="{00000000-0005-0000-0000-0000389A0000}"/>
    <cellStyle name="Normal 4 4 2 2 4 3 2 2" xfId="39478" xr:uid="{00000000-0005-0000-0000-0000399A0000}"/>
    <cellStyle name="Normal 4 4 2 2 4 3 3" xfId="39479" xr:uid="{00000000-0005-0000-0000-00003A9A0000}"/>
    <cellStyle name="Normal 4 4 2 2 4 3 3 2" xfId="39480" xr:uid="{00000000-0005-0000-0000-00003B9A0000}"/>
    <cellStyle name="Normal 4 4 2 2 4 3 3 3" xfId="39481" xr:uid="{00000000-0005-0000-0000-00003C9A0000}"/>
    <cellStyle name="Normal 4 4 2 2 4 3 3 4" xfId="39482" xr:uid="{00000000-0005-0000-0000-00003D9A0000}"/>
    <cellStyle name="Normal 4 4 2 2 4 4" xfId="39483" xr:uid="{00000000-0005-0000-0000-00003E9A0000}"/>
    <cellStyle name="Normal 4 4 2 2 4 4 2" xfId="39484" xr:uid="{00000000-0005-0000-0000-00003F9A0000}"/>
    <cellStyle name="Normal 4 4 2 2 4 5" xfId="39485" xr:uid="{00000000-0005-0000-0000-0000409A0000}"/>
    <cellStyle name="Normal 4 4 2 2 4 5 2" xfId="39486" xr:uid="{00000000-0005-0000-0000-0000419A0000}"/>
    <cellStyle name="Normal 4 4 2 2 4 5 3" xfId="39487" xr:uid="{00000000-0005-0000-0000-0000429A0000}"/>
    <cellStyle name="Normal 4 4 2 2 4 5 4" xfId="39488" xr:uid="{00000000-0005-0000-0000-0000439A0000}"/>
    <cellStyle name="Normal 4 4 2 2 5" xfId="39489" xr:uid="{00000000-0005-0000-0000-0000449A0000}"/>
    <cellStyle name="Normal 4 4 2 2 5 2" xfId="39490" xr:uid="{00000000-0005-0000-0000-0000459A0000}"/>
    <cellStyle name="Normal 4 4 2 2 5 2 2" xfId="39491" xr:uid="{00000000-0005-0000-0000-0000469A0000}"/>
    <cellStyle name="Normal 4 4 2 2 5 2 2 2" xfId="39492" xr:uid="{00000000-0005-0000-0000-0000479A0000}"/>
    <cellStyle name="Normal 4 4 2 2 5 2 3" xfId="39493" xr:uid="{00000000-0005-0000-0000-0000489A0000}"/>
    <cellStyle name="Normal 4 4 2 2 5 2 3 2" xfId="39494" xr:uid="{00000000-0005-0000-0000-0000499A0000}"/>
    <cellStyle name="Normal 4 4 2 2 5 2 3 3" xfId="39495" xr:uid="{00000000-0005-0000-0000-00004A9A0000}"/>
    <cellStyle name="Normal 4 4 2 2 5 2 3 4" xfId="39496" xr:uid="{00000000-0005-0000-0000-00004B9A0000}"/>
    <cellStyle name="Normal 4 4 2 2 5 3" xfId="39497" xr:uid="{00000000-0005-0000-0000-00004C9A0000}"/>
    <cellStyle name="Normal 4 4 2 2 5 3 2" xfId="39498" xr:uid="{00000000-0005-0000-0000-00004D9A0000}"/>
    <cellStyle name="Normal 4 4 2 2 5 4" xfId="39499" xr:uid="{00000000-0005-0000-0000-00004E9A0000}"/>
    <cellStyle name="Normal 4 4 2 2 5 4 2" xfId="39500" xr:uid="{00000000-0005-0000-0000-00004F9A0000}"/>
    <cellStyle name="Normal 4 4 2 2 5 4 3" xfId="39501" xr:uid="{00000000-0005-0000-0000-0000509A0000}"/>
    <cellStyle name="Normal 4 4 2 2 5 4 4" xfId="39502" xr:uid="{00000000-0005-0000-0000-0000519A0000}"/>
    <cellStyle name="Normal 4 4 2 2 6" xfId="39503" xr:uid="{00000000-0005-0000-0000-0000529A0000}"/>
    <cellStyle name="Normal 4 4 2 2 6 2" xfId="39504" xr:uid="{00000000-0005-0000-0000-0000539A0000}"/>
    <cellStyle name="Normal 4 4 2 2 6 2 2" xfId="39505" xr:uid="{00000000-0005-0000-0000-0000549A0000}"/>
    <cellStyle name="Normal 4 4 2 2 6 3" xfId="39506" xr:uid="{00000000-0005-0000-0000-0000559A0000}"/>
    <cellStyle name="Normal 4 4 2 2 6 3 2" xfId="39507" xr:uid="{00000000-0005-0000-0000-0000569A0000}"/>
    <cellStyle name="Normal 4 4 2 2 6 3 3" xfId="39508" xr:uid="{00000000-0005-0000-0000-0000579A0000}"/>
    <cellStyle name="Normal 4 4 2 2 6 3 4" xfId="39509" xr:uid="{00000000-0005-0000-0000-0000589A0000}"/>
    <cellStyle name="Normal 4 4 2 2 7" xfId="39510" xr:uid="{00000000-0005-0000-0000-0000599A0000}"/>
    <cellStyle name="Normal 4 4 2 2 7 2" xfId="39511" xr:uid="{00000000-0005-0000-0000-00005A9A0000}"/>
    <cellStyle name="Normal 4 4 2 2 8" xfId="39512" xr:uid="{00000000-0005-0000-0000-00005B9A0000}"/>
    <cellStyle name="Normal 4 4 2 2 8 2" xfId="39513" xr:uid="{00000000-0005-0000-0000-00005C9A0000}"/>
    <cellStyle name="Normal 4 4 2 2 8 3" xfId="39514" xr:uid="{00000000-0005-0000-0000-00005D9A0000}"/>
    <cellStyle name="Normal 4 4 2 2 8 4" xfId="39515" xr:uid="{00000000-0005-0000-0000-00005E9A0000}"/>
    <cellStyle name="Normal 4 4 2 3" xfId="39516" xr:uid="{00000000-0005-0000-0000-00005F9A0000}"/>
    <cellStyle name="Normal 4 4 2 3 2" xfId="39517" xr:uid="{00000000-0005-0000-0000-0000609A0000}"/>
    <cellStyle name="Normal 4 4 2 3 2 2" xfId="39518" xr:uid="{00000000-0005-0000-0000-0000619A0000}"/>
    <cellStyle name="Normal 4 4 2 3 2 2 2" xfId="39519" xr:uid="{00000000-0005-0000-0000-0000629A0000}"/>
    <cellStyle name="Normal 4 4 2 3 2 2 2 2" xfId="39520" xr:uid="{00000000-0005-0000-0000-0000639A0000}"/>
    <cellStyle name="Normal 4 4 2 3 2 2 2 2 2" xfId="39521" xr:uid="{00000000-0005-0000-0000-0000649A0000}"/>
    <cellStyle name="Normal 4 4 2 3 2 2 2 3" xfId="39522" xr:uid="{00000000-0005-0000-0000-0000659A0000}"/>
    <cellStyle name="Normal 4 4 2 3 2 2 2 3 2" xfId="39523" xr:uid="{00000000-0005-0000-0000-0000669A0000}"/>
    <cellStyle name="Normal 4 4 2 3 2 2 2 3 3" xfId="39524" xr:uid="{00000000-0005-0000-0000-0000679A0000}"/>
    <cellStyle name="Normal 4 4 2 3 2 2 2 3 4" xfId="39525" xr:uid="{00000000-0005-0000-0000-0000689A0000}"/>
    <cellStyle name="Normal 4 4 2 3 2 2 3" xfId="39526" xr:uid="{00000000-0005-0000-0000-0000699A0000}"/>
    <cellStyle name="Normal 4 4 2 3 2 2 3 2" xfId="39527" xr:uid="{00000000-0005-0000-0000-00006A9A0000}"/>
    <cellStyle name="Normal 4 4 2 3 2 2 4" xfId="39528" xr:uid="{00000000-0005-0000-0000-00006B9A0000}"/>
    <cellStyle name="Normal 4 4 2 3 2 2 4 2" xfId="39529" xr:uid="{00000000-0005-0000-0000-00006C9A0000}"/>
    <cellStyle name="Normal 4 4 2 3 2 2 4 3" xfId="39530" xr:uid="{00000000-0005-0000-0000-00006D9A0000}"/>
    <cellStyle name="Normal 4 4 2 3 2 2 4 4" xfId="39531" xr:uid="{00000000-0005-0000-0000-00006E9A0000}"/>
    <cellStyle name="Normal 4 4 2 3 2 3" xfId="39532" xr:uid="{00000000-0005-0000-0000-00006F9A0000}"/>
    <cellStyle name="Normal 4 4 2 3 2 3 2" xfId="39533" xr:uid="{00000000-0005-0000-0000-0000709A0000}"/>
    <cellStyle name="Normal 4 4 2 3 2 3 2 2" xfId="39534" xr:uid="{00000000-0005-0000-0000-0000719A0000}"/>
    <cellStyle name="Normal 4 4 2 3 2 3 3" xfId="39535" xr:uid="{00000000-0005-0000-0000-0000729A0000}"/>
    <cellStyle name="Normal 4 4 2 3 2 3 3 2" xfId="39536" xr:uid="{00000000-0005-0000-0000-0000739A0000}"/>
    <cellStyle name="Normal 4 4 2 3 2 3 3 3" xfId="39537" xr:uid="{00000000-0005-0000-0000-0000749A0000}"/>
    <cellStyle name="Normal 4 4 2 3 2 3 3 4" xfId="39538" xr:uid="{00000000-0005-0000-0000-0000759A0000}"/>
    <cellStyle name="Normal 4 4 2 3 2 4" xfId="39539" xr:uid="{00000000-0005-0000-0000-0000769A0000}"/>
    <cellStyle name="Normal 4 4 2 3 2 4 2" xfId="39540" xr:uid="{00000000-0005-0000-0000-0000779A0000}"/>
    <cellStyle name="Normal 4 4 2 3 2 5" xfId="39541" xr:uid="{00000000-0005-0000-0000-0000789A0000}"/>
    <cellStyle name="Normal 4 4 2 3 2 5 2" xfId="39542" xr:uid="{00000000-0005-0000-0000-0000799A0000}"/>
    <cellStyle name="Normal 4 4 2 3 2 5 3" xfId="39543" xr:uid="{00000000-0005-0000-0000-00007A9A0000}"/>
    <cellStyle name="Normal 4 4 2 3 2 5 4" xfId="39544" xr:uid="{00000000-0005-0000-0000-00007B9A0000}"/>
    <cellStyle name="Normal 4 4 2 3 3" xfId="39545" xr:uid="{00000000-0005-0000-0000-00007C9A0000}"/>
    <cellStyle name="Normal 4 4 2 3 3 2" xfId="39546" xr:uid="{00000000-0005-0000-0000-00007D9A0000}"/>
    <cellStyle name="Normal 4 4 2 3 3 2 2" xfId="39547" xr:uid="{00000000-0005-0000-0000-00007E9A0000}"/>
    <cellStyle name="Normal 4 4 2 3 3 2 2 2" xfId="39548" xr:uid="{00000000-0005-0000-0000-00007F9A0000}"/>
    <cellStyle name="Normal 4 4 2 3 3 2 2 2 2" xfId="39549" xr:uid="{00000000-0005-0000-0000-0000809A0000}"/>
    <cellStyle name="Normal 4 4 2 3 3 2 2 3" xfId="39550" xr:uid="{00000000-0005-0000-0000-0000819A0000}"/>
    <cellStyle name="Normal 4 4 2 3 3 2 2 3 2" xfId="39551" xr:uid="{00000000-0005-0000-0000-0000829A0000}"/>
    <cellStyle name="Normal 4 4 2 3 3 2 2 3 3" xfId="39552" xr:uid="{00000000-0005-0000-0000-0000839A0000}"/>
    <cellStyle name="Normal 4 4 2 3 3 2 2 3 4" xfId="39553" xr:uid="{00000000-0005-0000-0000-0000849A0000}"/>
    <cellStyle name="Normal 4 4 2 3 3 2 3" xfId="39554" xr:uid="{00000000-0005-0000-0000-0000859A0000}"/>
    <cellStyle name="Normal 4 4 2 3 3 2 3 2" xfId="39555" xr:uid="{00000000-0005-0000-0000-0000869A0000}"/>
    <cellStyle name="Normal 4 4 2 3 3 2 4" xfId="39556" xr:uid="{00000000-0005-0000-0000-0000879A0000}"/>
    <cellStyle name="Normal 4 4 2 3 3 2 4 2" xfId="39557" xr:uid="{00000000-0005-0000-0000-0000889A0000}"/>
    <cellStyle name="Normal 4 4 2 3 3 2 4 3" xfId="39558" xr:uid="{00000000-0005-0000-0000-0000899A0000}"/>
    <cellStyle name="Normal 4 4 2 3 3 2 4 4" xfId="39559" xr:uid="{00000000-0005-0000-0000-00008A9A0000}"/>
    <cellStyle name="Normal 4 4 2 3 3 3" xfId="39560" xr:uid="{00000000-0005-0000-0000-00008B9A0000}"/>
    <cellStyle name="Normal 4 4 2 3 3 3 2" xfId="39561" xr:uid="{00000000-0005-0000-0000-00008C9A0000}"/>
    <cellStyle name="Normal 4 4 2 3 3 3 2 2" xfId="39562" xr:uid="{00000000-0005-0000-0000-00008D9A0000}"/>
    <cellStyle name="Normal 4 4 2 3 3 3 3" xfId="39563" xr:uid="{00000000-0005-0000-0000-00008E9A0000}"/>
    <cellStyle name="Normal 4 4 2 3 3 3 3 2" xfId="39564" xr:uid="{00000000-0005-0000-0000-00008F9A0000}"/>
    <cellStyle name="Normal 4 4 2 3 3 3 3 3" xfId="39565" xr:uid="{00000000-0005-0000-0000-0000909A0000}"/>
    <cellStyle name="Normal 4 4 2 3 3 3 3 4" xfId="39566" xr:uid="{00000000-0005-0000-0000-0000919A0000}"/>
    <cellStyle name="Normal 4 4 2 3 3 4" xfId="39567" xr:uid="{00000000-0005-0000-0000-0000929A0000}"/>
    <cellStyle name="Normal 4 4 2 3 3 4 2" xfId="39568" xr:uid="{00000000-0005-0000-0000-0000939A0000}"/>
    <cellStyle name="Normal 4 4 2 3 3 5" xfId="39569" xr:uid="{00000000-0005-0000-0000-0000949A0000}"/>
    <cellStyle name="Normal 4 4 2 3 3 5 2" xfId="39570" xr:uid="{00000000-0005-0000-0000-0000959A0000}"/>
    <cellStyle name="Normal 4 4 2 3 3 5 3" xfId="39571" xr:uid="{00000000-0005-0000-0000-0000969A0000}"/>
    <cellStyle name="Normal 4 4 2 3 3 5 4" xfId="39572" xr:uid="{00000000-0005-0000-0000-0000979A0000}"/>
    <cellStyle name="Normal 4 4 2 3 4" xfId="39573" xr:uid="{00000000-0005-0000-0000-0000989A0000}"/>
    <cellStyle name="Normal 4 4 2 3 4 2" xfId="39574" xr:uid="{00000000-0005-0000-0000-0000999A0000}"/>
    <cellStyle name="Normal 4 4 2 3 4 2 2" xfId="39575" xr:uid="{00000000-0005-0000-0000-00009A9A0000}"/>
    <cellStyle name="Normal 4 4 2 3 4 2 2 2" xfId="39576" xr:uid="{00000000-0005-0000-0000-00009B9A0000}"/>
    <cellStyle name="Normal 4 4 2 3 4 2 3" xfId="39577" xr:uid="{00000000-0005-0000-0000-00009C9A0000}"/>
    <cellStyle name="Normal 4 4 2 3 4 2 3 2" xfId="39578" xr:uid="{00000000-0005-0000-0000-00009D9A0000}"/>
    <cellStyle name="Normal 4 4 2 3 4 2 3 3" xfId="39579" xr:uid="{00000000-0005-0000-0000-00009E9A0000}"/>
    <cellStyle name="Normal 4 4 2 3 4 2 3 4" xfId="39580" xr:uid="{00000000-0005-0000-0000-00009F9A0000}"/>
    <cellStyle name="Normal 4 4 2 3 4 3" xfId="39581" xr:uid="{00000000-0005-0000-0000-0000A09A0000}"/>
    <cellStyle name="Normal 4 4 2 3 4 3 2" xfId="39582" xr:uid="{00000000-0005-0000-0000-0000A19A0000}"/>
    <cellStyle name="Normal 4 4 2 3 4 4" xfId="39583" xr:uid="{00000000-0005-0000-0000-0000A29A0000}"/>
    <cellStyle name="Normal 4 4 2 3 4 4 2" xfId="39584" xr:uid="{00000000-0005-0000-0000-0000A39A0000}"/>
    <cellStyle name="Normal 4 4 2 3 4 4 3" xfId="39585" xr:uid="{00000000-0005-0000-0000-0000A49A0000}"/>
    <cellStyle name="Normal 4 4 2 3 4 4 4" xfId="39586" xr:uid="{00000000-0005-0000-0000-0000A59A0000}"/>
    <cellStyle name="Normal 4 4 2 3 5" xfId="39587" xr:uid="{00000000-0005-0000-0000-0000A69A0000}"/>
    <cellStyle name="Normal 4 4 2 3 5 2" xfId="39588" xr:uid="{00000000-0005-0000-0000-0000A79A0000}"/>
    <cellStyle name="Normal 4 4 2 3 5 2 2" xfId="39589" xr:uid="{00000000-0005-0000-0000-0000A89A0000}"/>
    <cellStyle name="Normal 4 4 2 3 5 3" xfId="39590" xr:uid="{00000000-0005-0000-0000-0000A99A0000}"/>
    <cellStyle name="Normal 4 4 2 3 5 3 2" xfId="39591" xr:uid="{00000000-0005-0000-0000-0000AA9A0000}"/>
    <cellStyle name="Normal 4 4 2 3 5 3 3" xfId="39592" xr:uid="{00000000-0005-0000-0000-0000AB9A0000}"/>
    <cellStyle name="Normal 4 4 2 3 5 3 4" xfId="39593" xr:uid="{00000000-0005-0000-0000-0000AC9A0000}"/>
    <cellStyle name="Normal 4 4 2 3 6" xfId="39594" xr:uid="{00000000-0005-0000-0000-0000AD9A0000}"/>
    <cellStyle name="Normal 4 4 2 3 6 2" xfId="39595" xr:uid="{00000000-0005-0000-0000-0000AE9A0000}"/>
    <cellStyle name="Normal 4 4 2 3 7" xfId="39596" xr:uid="{00000000-0005-0000-0000-0000AF9A0000}"/>
    <cellStyle name="Normal 4 4 2 3 7 2" xfId="39597" xr:uid="{00000000-0005-0000-0000-0000B09A0000}"/>
    <cellStyle name="Normal 4 4 2 3 7 3" xfId="39598" xr:uid="{00000000-0005-0000-0000-0000B19A0000}"/>
    <cellStyle name="Normal 4 4 2 3 7 4" xfId="39599" xr:uid="{00000000-0005-0000-0000-0000B29A0000}"/>
    <cellStyle name="Normal 4 4 2 4" xfId="39600" xr:uid="{00000000-0005-0000-0000-0000B39A0000}"/>
    <cellStyle name="Normal 4 4 2 4 2" xfId="39601" xr:uid="{00000000-0005-0000-0000-0000B49A0000}"/>
    <cellStyle name="Normal 4 4 2 4 2 2" xfId="39602" xr:uid="{00000000-0005-0000-0000-0000B59A0000}"/>
    <cellStyle name="Normal 4 4 2 4 2 2 2" xfId="39603" xr:uid="{00000000-0005-0000-0000-0000B69A0000}"/>
    <cellStyle name="Normal 4 4 2 4 2 2 2 2" xfId="39604" xr:uid="{00000000-0005-0000-0000-0000B79A0000}"/>
    <cellStyle name="Normal 4 4 2 4 2 2 3" xfId="39605" xr:uid="{00000000-0005-0000-0000-0000B89A0000}"/>
    <cellStyle name="Normal 4 4 2 4 2 2 3 2" xfId="39606" xr:uid="{00000000-0005-0000-0000-0000B99A0000}"/>
    <cellStyle name="Normal 4 4 2 4 2 2 3 3" xfId="39607" xr:uid="{00000000-0005-0000-0000-0000BA9A0000}"/>
    <cellStyle name="Normal 4 4 2 4 2 2 3 4" xfId="39608" xr:uid="{00000000-0005-0000-0000-0000BB9A0000}"/>
    <cellStyle name="Normal 4 4 2 4 2 3" xfId="39609" xr:uid="{00000000-0005-0000-0000-0000BC9A0000}"/>
    <cellStyle name="Normal 4 4 2 4 2 3 2" xfId="39610" xr:uid="{00000000-0005-0000-0000-0000BD9A0000}"/>
    <cellStyle name="Normal 4 4 2 4 2 4" xfId="39611" xr:uid="{00000000-0005-0000-0000-0000BE9A0000}"/>
    <cellStyle name="Normal 4 4 2 4 2 4 2" xfId="39612" xr:uid="{00000000-0005-0000-0000-0000BF9A0000}"/>
    <cellStyle name="Normal 4 4 2 4 2 4 3" xfId="39613" xr:uid="{00000000-0005-0000-0000-0000C09A0000}"/>
    <cellStyle name="Normal 4 4 2 4 2 4 4" xfId="39614" xr:uid="{00000000-0005-0000-0000-0000C19A0000}"/>
    <cellStyle name="Normal 4 4 2 4 3" xfId="39615" xr:uid="{00000000-0005-0000-0000-0000C29A0000}"/>
    <cellStyle name="Normal 4 4 2 4 3 2" xfId="39616" xr:uid="{00000000-0005-0000-0000-0000C39A0000}"/>
    <cellStyle name="Normal 4 4 2 4 3 2 2" xfId="39617" xr:uid="{00000000-0005-0000-0000-0000C49A0000}"/>
    <cellStyle name="Normal 4 4 2 4 3 3" xfId="39618" xr:uid="{00000000-0005-0000-0000-0000C59A0000}"/>
    <cellStyle name="Normal 4 4 2 4 3 3 2" xfId="39619" xr:uid="{00000000-0005-0000-0000-0000C69A0000}"/>
    <cellStyle name="Normal 4 4 2 4 3 3 3" xfId="39620" xr:uid="{00000000-0005-0000-0000-0000C79A0000}"/>
    <cellStyle name="Normal 4 4 2 4 3 3 4" xfId="39621" xr:uid="{00000000-0005-0000-0000-0000C89A0000}"/>
    <cellStyle name="Normal 4 4 2 4 4" xfId="39622" xr:uid="{00000000-0005-0000-0000-0000C99A0000}"/>
    <cellStyle name="Normal 4 4 2 4 4 2" xfId="39623" xr:uid="{00000000-0005-0000-0000-0000CA9A0000}"/>
    <cellStyle name="Normal 4 4 2 4 5" xfId="39624" xr:uid="{00000000-0005-0000-0000-0000CB9A0000}"/>
    <cellStyle name="Normal 4 4 2 4 5 2" xfId="39625" xr:uid="{00000000-0005-0000-0000-0000CC9A0000}"/>
    <cellStyle name="Normal 4 4 2 4 5 3" xfId="39626" xr:uid="{00000000-0005-0000-0000-0000CD9A0000}"/>
    <cellStyle name="Normal 4 4 2 4 5 4" xfId="39627" xr:uid="{00000000-0005-0000-0000-0000CE9A0000}"/>
    <cellStyle name="Normal 4 4 2 5" xfId="39628" xr:uid="{00000000-0005-0000-0000-0000CF9A0000}"/>
    <cellStyle name="Normal 4 4 2 5 2" xfId="39629" xr:uid="{00000000-0005-0000-0000-0000D09A0000}"/>
    <cellStyle name="Normal 4 4 2 5 2 2" xfId="39630" xr:uid="{00000000-0005-0000-0000-0000D19A0000}"/>
    <cellStyle name="Normal 4 4 2 5 2 2 2" xfId="39631" xr:uid="{00000000-0005-0000-0000-0000D29A0000}"/>
    <cellStyle name="Normal 4 4 2 5 2 2 2 2" xfId="39632" xr:uid="{00000000-0005-0000-0000-0000D39A0000}"/>
    <cellStyle name="Normal 4 4 2 5 2 2 3" xfId="39633" xr:uid="{00000000-0005-0000-0000-0000D49A0000}"/>
    <cellStyle name="Normal 4 4 2 5 2 2 3 2" xfId="39634" xr:uid="{00000000-0005-0000-0000-0000D59A0000}"/>
    <cellStyle name="Normal 4 4 2 5 2 2 3 3" xfId="39635" xr:uid="{00000000-0005-0000-0000-0000D69A0000}"/>
    <cellStyle name="Normal 4 4 2 5 2 2 3 4" xfId="39636" xr:uid="{00000000-0005-0000-0000-0000D79A0000}"/>
    <cellStyle name="Normal 4 4 2 5 2 3" xfId="39637" xr:uid="{00000000-0005-0000-0000-0000D89A0000}"/>
    <cellStyle name="Normal 4 4 2 5 2 3 2" xfId="39638" xr:uid="{00000000-0005-0000-0000-0000D99A0000}"/>
    <cellStyle name="Normal 4 4 2 5 2 4" xfId="39639" xr:uid="{00000000-0005-0000-0000-0000DA9A0000}"/>
    <cellStyle name="Normal 4 4 2 5 2 4 2" xfId="39640" xr:uid="{00000000-0005-0000-0000-0000DB9A0000}"/>
    <cellStyle name="Normal 4 4 2 5 2 4 3" xfId="39641" xr:uid="{00000000-0005-0000-0000-0000DC9A0000}"/>
    <cellStyle name="Normal 4 4 2 5 2 4 4" xfId="39642" xr:uid="{00000000-0005-0000-0000-0000DD9A0000}"/>
    <cellStyle name="Normal 4 4 2 5 3" xfId="39643" xr:uid="{00000000-0005-0000-0000-0000DE9A0000}"/>
    <cellStyle name="Normal 4 4 2 5 3 2" xfId="39644" xr:uid="{00000000-0005-0000-0000-0000DF9A0000}"/>
    <cellStyle name="Normal 4 4 2 5 3 2 2" xfId="39645" xr:uid="{00000000-0005-0000-0000-0000E09A0000}"/>
    <cellStyle name="Normal 4 4 2 5 3 3" xfId="39646" xr:uid="{00000000-0005-0000-0000-0000E19A0000}"/>
    <cellStyle name="Normal 4 4 2 5 3 3 2" xfId="39647" xr:uid="{00000000-0005-0000-0000-0000E29A0000}"/>
    <cellStyle name="Normal 4 4 2 5 3 3 3" xfId="39648" xr:uid="{00000000-0005-0000-0000-0000E39A0000}"/>
    <cellStyle name="Normal 4 4 2 5 3 3 4" xfId="39649" xr:uid="{00000000-0005-0000-0000-0000E49A0000}"/>
    <cellStyle name="Normal 4 4 2 5 4" xfId="39650" xr:uid="{00000000-0005-0000-0000-0000E59A0000}"/>
    <cellStyle name="Normal 4 4 2 5 4 2" xfId="39651" xr:uid="{00000000-0005-0000-0000-0000E69A0000}"/>
    <cellStyle name="Normal 4 4 2 5 5" xfId="39652" xr:uid="{00000000-0005-0000-0000-0000E79A0000}"/>
    <cellStyle name="Normal 4 4 2 5 5 2" xfId="39653" xr:uid="{00000000-0005-0000-0000-0000E89A0000}"/>
    <cellStyle name="Normal 4 4 2 5 5 3" xfId="39654" xr:uid="{00000000-0005-0000-0000-0000E99A0000}"/>
    <cellStyle name="Normal 4 4 2 5 5 4" xfId="39655" xr:uid="{00000000-0005-0000-0000-0000EA9A0000}"/>
    <cellStyle name="Normal 4 4 2 6" xfId="39656" xr:uid="{00000000-0005-0000-0000-0000EB9A0000}"/>
    <cellStyle name="Normal 4 4 2 6 2" xfId="39657" xr:uid="{00000000-0005-0000-0000-0000EC9A0000}"/>
    <cellStyle name="Normal 4 4 2 6 2 2" xfId="39658" xr:uid="{00000000-0005-0000-0000-0000ED9A0000}"/>
    <cellStyle name="Normal 4 4 2 6 2 2 2" xfId="39659" xr:uid="{00000000-0005-0000-0000-0000EE9A0000}"/>
    <cellStyle name="Normal 4 4 2 6 2 3" xfId="39660" xr:uid="{00000000-0005-0000-0000-0000EF9A0000}"/>
    <cellStyle name="Normal 4 4 2 6 2 3 2" xfId="39661" xr:uid="{00000000-0005-0000-0000-0000F09A0000}"/>
    <cellStyle name="Normal 4 4 2 6 2 3 3" xfId="39662" xr:uid="{00000000-0005-0000-0000-0000F19A0000}"/>
    <cellStyle name="Normal 4 4 2 6 2 3 4" xfId="39663" xr:uid="{00000000-0005-0000-0000-0000F29A0000}"/>
    <cellStyle name="Normal 4 4 2 6 3" xfId="39664" xr:uid="{00000000-0005-0000-0000-0000F39A0000}"/>
    <cellStyle name="Normal 4 4 2 6 3 2" xfId="39665" xr:uid="{00000000-0005-0000-0000-0000F49A0000}"/>
    <cellStyle name="Normal 4 4 2 6 4" xfId="39666" xr:uid="{00000000-0005-0000-0000-0000F59A0000}"/>
    <cellStyle name="Normal 4 4 2 6 4 2" xfId="39667" xr:uid="{00000000-0005-0000-0000-0000F69A0000}"/>
    <cellStyle name="Normal 4 4 2 6 4 3" xfId="39668" xr:uid="{00000000-0005-0000-0000-0000F79A0000}"/>
    <cellStyle name="Normal 4 4 2 6 4 4" xfId="39669" xr:uid="{00000000-0005-0000-0000-0000F89A0000}"/>
    <cellStyle name="Normal 4 4 2 7" xfId="39670" xr:uid="{00000000-0005-0000-0000-0000F99A0000}"/>
    <cellStyle name="Normal 4 4 2 7 2" xfId="39671" xr:uid="{00000000-0005-0000-0000-0000FA9A0000}"/>
    <cellStyle name="Normal 4 4 2 7 2 2" xfId="39672" xr:uid="{00000000-0005-0000-0000-0000FB9A0000}"/>
    <cellStyle name="Normal 4 4 2 7 3" xfId="39673" xr:uid="{00000000-0005-0000-0000-0000FC9A0000}"/>
    <cellStyle name="Normal 4 4 2 7 3 2" xfId="39674" xr:uid="{00000000-0005-0000-0000-0000FD9A0000}"/>
    <cellStyle name="Normal 4 4 2 7 3 3" xfId="39675" xr:uid="{00000000-0005-0000-0000-0000FE9A0000}"/>
    <cellStyle name="Normal 4 4 2 7 3 4" xfId="39676" xr:uid="{00000000-0005-0000-0000-0000FF9A0000}"/>
    <cellStyle name="Normal 4 4 2 8" xfId="39677" xr:uid="{00000000-0005-0000-0000-0000009B0000}"/>
    <cellStyle name="Normal 4 4 2 8 2" xfId="39678" xr:uid="{00000000-0005-0000-0000-0000019B0000}"/>
    <cellStyle name="Normal 4 4 2 9" xfId="39679" xr:uid="{00000000-0005-0000-0000-0000029B0000}"/>
    <cellStyle name="Normal 4 4 2 9 2" xfId="39680" xr:uid="{00000000-0005-0000-0000-0000039B0000}"/>
    <cellStyle name="Normal 4 4 3" xfId="39681" xr:uid="{00000000-0005-0000-0000-0000049B0000}"/>
    <cellStyle name="Normal 4 4 3 2" xfId="39682" xr:uid="{00000000-0005-0000-0000-0000059B0000}"/>
    <cellStyle name="Normal 4 4 3 2 2" xfId="39683" xr:uid="{00000000-0005-0000-0000-0000069B0000}"/>
    <cellStyle name="Normal 4 4 3 2 2 2" xfId="39684" xr:uid="{00000000-0005-0000-0000-0000079B0000}"/>
    <cellStyle name="Normal 4 4 3 2 2 2 2" xfId="39685" xr:uid="{00000000-0005-0000-0000-0000089B0000}"/>
    <cellStyle name="Normal 4 4 3 2 2 2 2 2" xfId="39686" xr:uid="{00000000-0005-0000-0000-0000099B0000}"/>
    <cellStyle name="Normal 4 4 3 2 2 2 2 2 2" xfId="39687" xr:uid="{00000000-0005-0000-0000-00000A9B0000}"/>
    <cellStyle name="Normal 4 4 3 2 2 2 2 3" xfId="39688" xr:uid="{00000000-0005-0000-0000-00000B9B0000}"/>
    <cellStyle name="Normal 4 4 3 2 2 2 2 3 2" xfId="39689" xr:uid="{00000000-0005-0000-0000-00000C9B0000}"/>
    <cellStyle name="Normal 4 4 3 2 2 2 2 3 3" xfId="39690" xr:uid="{00000000-0005-0000-0000-00000D9B0000}"/>
    <cellStyle name="Normal 4 4 3 2 2 2 2 3 4" xfId="39691" xr:uid="{00000000-0005-0000-0000-00000E9B0000}"/>
    <cellStyle name="Normal 4 4 3 2 2 2 3" xfId="39692" xr:uid="{00000000-0005-0000-0000-00000F9B0000}"/>
    <cellStyle name="Normal 4 4 3 2 2 2 3 2" xfId="39693" xr:uid="{00000000-0005-0000-0000-0000109B0000}"/>
    <cellStyle name="Normal 4 4 3 2 2 2 4" xfId="39694" xr:uid="{00000000-0005-0000-0000-0000119B0000}"/>
    <cellStyle name="Normal 4 4 3 2 2 2 4 2" xfId="39695" xr:uid="{00000000-0005-0000-0000-0000129B0000}"/>
    <cellStyle name="Normal 4 4 3 2 2 2 4 3" xfId="39696" xr:uid="{00000000-0005-0000-0000-0000139B0000}"/>
    <cellStyle name="Normal 4 4 3 2 2 2 4 4" xfId="39697" xr:uid="{00000000-0005-0000-0000-0000149B0000}"/>
    <cellStyle name="Normal 4 4 3 2 2 3" xfId="39698" xr:uid="{00000000-0005-0000-0000-0000159B0000}"/>
    <cellStyle name="Normal 4 4 3 2 2 3 2" xfId="39699" xr:uid="{00000000-0005-0000-0000-0000169B0000}"/>
    <cellStyle name="Normal 4 4 3 2 2 3 2 2" xfId="39700" xr:uid="{00000000-0005-0000-0000-0000179B0000}"/>
    <cellStyle name="Normal 4 4 3 2 2 3 3" xfId="39701" xr:uid="{00000000-0005-0000-0000-0000189B0000}"/>
    <cellStyle name="Normal 4 4 3 2 2 3 3 2" xfId="39702" xr:uid="{00000000-0005-0000-0000-0000199B0000}"/>
    <cellStyle name="Normal 4 4 3 2 2 3 3 3" xfId="39703" xr:uid="{00000000-0005-0000-0000-00001A9B0000}"/>
    <cellStyle name="Normal 4 4 3 2 2 3 3 4" xfId="39704" xr:uid="{00000000-0005-0000-0000-00001B9B0000}"/>
    <cellStyle name="Normal 4 4 3 2 2 4" xfId="39705" xr:uid="{00000000-0005-0000-0000-00001C9B0000}"/>
    <cellStyle name="Normal 4 4 3 2 2 4 2" xfId="39706" xr:uid="{00000000-0005-0000-0000-00001D9B0000}"/>
    <cellStyle name="Normal 4 4 3 2 2 5" xfId="39707" xr:uid="{00000000-0005-0000-0000-00001E9B0000}"/>
    <cellStyle name="Normal 4 4 3 2 2 5 2" xfId="39708" xr:uid="{00000000-0005-0000-0000-00001F9B0000}"/>
    <cellStyle name="Normal 4 4 3 2 2 5 3" xfId="39709" xr:uid="{00000000-0005-0000-0000-0000209B0000}"/>
    <cellStyle name="Normal 4 4 3 2 2 5 4" xfId="39710" xr:uid="{00000000-0005-0000-0000-0000219B0000}"/>
    <cellStyle name="Normal 4 4 3 2 3" xfId="39711" xr:uid="{00000000-0005-0000-0000-0000229B0000}"/>
    <cellStyle name="Normal 4 4 3 2 3 2" xfId="39712" xr:uid="{00000000-0005-0000-0000-0000239B0000}"/>
    <cellStyle name="Normal 4 4 3 2 3 2 2" xfId="39713" xr:uid="{00000000-0005-0000-0000-0000249B0000}"/>
    <cellStyle name="Normal 4 4 3 2 3 2 2 2" xfId="39714" xr:uid="{00000000-0005-0000-0000-0000259B0000}"/>
    <cellStyle name="Normal 4 4 3 2 3 2 2 2 2" xfId="39715" xr:uid="{00000000-0005-0000-0000-0000269B0000}"/>
    <cellStyle name="Normal 4 4 3 2 3 2 2 3" xfId="39716" xr:uid="{00000000-0005-0000-0000-0000279B0000}"/>
    <cellStyle name="Normal 4 4 3 2 3 2 2 3 2" xfId="39717" xr:uid="{00000000-0005-0000-0000-0000289B0000}"/>
    <cellStyle name="Normal 4 4 3 2 3 2 2 3 3" xfId="39718" xr:uid="{00000000-0005-0000-0000-0000299B0000}"/>
    <cellStyle name="Normal 4 4 3 2 3 2 2 3 4" xfId="39719" xr:uid="{00000000-0005-0000-0000-00002A9B0000}"/>
    <cellStyle name="Normal 4 4 3 2 3 2 3" xfId="39720" xr:uid="{00000000-0005-0000-0000-00002B9B0000}"/>
    <cellStyle name="Normal 4 4 3 2 3 2 3 2" xfId="39721" xr:uid="{00000000-0005-0000-0000-00002C9B0000}"/>
    <cellStyle name="Normal 4 4 3 2 3 2 4" xfId="39722" xr:uid="{00000000-0005-0000-0000-00002D9B0000}"/>
    <cellStyle name="Normal 4 4 3 2 3 2 4 2" xfId="39723" xr:uid="{00000000-0005-0000-0000-00002E9B0000}"/>
    <cellStyle name="Normal 4 4 3 2 3 2 4 3" xfId="39724" xr:uid="{00000000-0005-0000-0000-00002F9B0000}"/>
    <cellStyle name="Normal 4 4 3 2 3 2 4 4" xfId="39725" xr:uid="{00000000-0005-0000-0000-0000309B0000}"/>
    <cellStyle name="Normal 4 4 3 2 3 3" xfId="39726" xr:uid="{00000000-0005-0000-0000-0000319B0000}"/>
    <cellStyle name="Normal 4 4 3 2 3 3 2" xfId="39727" xr:uid="{00000000-0005-0000-0000-0000329B0000}"/>
    <cellStyle name="Normal 4 4 3 2 3 3 2 2" xfId="39728" xr:uid="{00000000-0005-0000-0000-0000339B0000}"/>
    <cellStyle name="Normal 4 4 3 2 3 3 3" xfId="39729" xr:uid="{00000000-0005-0000-0000-0000349B0000}"/>
    <cellStyle name="Normal 4 4 3 2 3 3 3 2" xfId="39730" xr:uid="{00000000-0005-0000-0000-0000359B0000}"/>
    <cellStyle name="Normal 4 4 3 2 3 3 3 3" xfId="39731" xr:uid="{00000000-0005-0000-0000-0000369B0000}"/>
    <cellStyle name="Normal 4 4 3 2 3 3 3 4" xfId="39732" xr:uid="{00000000-0005-0000-0000-0000379B0000}"/>
    <cellStyle name="Normal 4 4 3 2 3 4" xfId="39733" xr:uid="{00000000-0005-0000-0000-0000389B0000}"/>
    <cellStyle name="Normal 4 4 3 2 3 4 2" xfId="39734" xr:uid="{00000000-0005-0000-0000-0000399B0000}"/>
    <cellStyle name="Normal 4 4 3 2 3 5" xfId="39735" xr:uid="{00000000-0005-0000-0000-00003A9B0000}"/>
    <cellStyle name="Normal 4 4 3 2 3 5 2" xfId="39736" xr:uid="{00000000-0005-0000-0000-00003B9B0000}"/>
    <cellStyle name="Normal 4 4 3 2 3 5 3" xfId="39737" xr:uid="{00000000-0005-0000-0000-00003C9B0000}"/>
    <cellStyle name="Normal 4 4 3 2 3 5 4" xfId="39738" xr:uid="{00000000-0005-0000-0000-00003D9B0000}"/>
    <cellStyle name="Normal 4 4 3 2 4" xfId="39739" xr:uid="{00000000-0005-0000-0000-00003E9B0000}"/>
    <cellStyle name="Normal 4 4 3 2 4 2" xfId="39740" xr:uid="{00000000-0005-0000-0000-00003F9B0000}"/>
    <cellStyle name="Normal 4 4 3 2 4 2 2" xfId="39741" xr:uid="{00000000-0005-0000-0000-0000409B0000}"/>
    <cellStyle name="Normal 4 4 3 2 4 2 2 2" xfId="39742" xr:uid="{00000000-0005-0000-0000-0000419B0000}"/>
    <cellStyle name="Normal 4 4 3 2 4 2 3" xfId="39743" xr:uid="{00000000-0005-0000-0000-0000429B0000}"/>
    <cellStyle name="Normal 4 4 3 2 4 2 3 2" xfId="39744" xr:uid="{00000000-0005-0000-0000-0000439B0000}"/>
    <cellStyle name="Normal 4 4 3 2 4 2 3 3" xfId="39745" xr:uid="{00000000-0005-0000-0000-0000449B0000}"/>
    <cellStyle name="Normal 4 4 3 2 4 2 3 4" xfId="39746" xr:uid="{00000000-0005-0000-0000-0000459B0000}"/>
    <cellStyle name="Normal 4 4 3 2 4 3" xfId="39747" xr:uid="{00000000-0005-0000-0000-0000469B0000}"/>
    <cellStyle name="Normal 4 4 3 2 4 3 2" xfId="39748" xr:uid="{00000000-0005-0000-0000-0000479B0000}"/>
    <cellStyle name="Normal 4 4 3 2 4 4" xfId="39749" xr:uid="{00000000-0005-0000-0000-0000489B0000}"/>
    <cellStyle name="Normal 4 4 3 2 4 4 2" xfId="39750" xr:uid="{00000000-0005-0000-0000-0000499B0000}"/>
    <cellStyle name="Normal 4 4 3 2 4 4 3" xfId="39751" xr:uid="{00000000-0005-0000-0000-00004A9B0000}"/>
    <cellStyle name="Normal 4 4 3 2 4 4 4" xfId="39752" xr:uid="{00000000-0005-0000-0000-00004B9B0000}"/>
    <cellStyle name="Normal 4 4 3 2 5" xfId="39753" xr:uid="{00000000-0005-0000-0000-00004C9B0000}"/>
    <cellStyle name="Normal 4 4 3 2 5 2" xfId="39754" xr:uid="{00000000-0005-0000-0000-00004D9B0000}"/>
    <cellStyle name="Normal 4 4 3 2 5 2 2" xfId="39755" xr:uid="{00000000-0005-0000-0000-00004E9B0000}"/>
    <cellStyle name="Normal 4 4 3 2 5 3" xfId="39756" xr:uid="{00000000-0005-0000-0000-00004F9B0000}"/>
    <cellStyle name="Normal 4 4 3 2 5 3 2" xfId="39757" xr:uid="{00000000-0005-0000-0000-0000509B0000}"/>
    <cellStyle name="Normal 4 4 3 2 5 3 3" xfId="39758" xr:uid="{00000000-0005-0000-0000-0000519B0000}"/>
    <cellStyle name="Normal 4 4 3 2 5 3 4" xfId="39759" xr:uid="{00000000-0005-0000-0000-0000529B0000}"/>
    <cellStyle name="Normal 4 4 3 2 6" xfId="39760" xr:uid="{00000000-0005-0000-0000-0000539B0000}"/>
    <cellStyle name="Normal 4 4 3 2 6 2" xfId="39761" xr:uid="{00000000-0005-0000-0000-0000549B0000}"/>
    <cellStyle name="Normal 4 4 3 2 7" xfId="39762" xr:uid="{00000000-0005-0000-0000-0000559B0000}"/>
    <cellStyle name="Normal 4 4 3 2 7 2" xfId="39763" xr:uid="{00000000-0005-0000-0000-0000569B0000}"/>
    <cellStyle name="Normal 4 4 3 2 7 3" xfId="39764" xr:uid="{00000000-0005-0000-0000-0000579B0000}"/>
    <cellStyle name="Normal 4 4 3 2 7 4" xfId="39765" xr:uid="{00000000-0005-0000-0000-0000589B0000}"/>
    <cellStyle name="Normal 4 4 3 3" xfId="39766" xr:uid="{00000000-0005-0000-0000-0000599B0000}"/>
    <cellStyle name="Normal 4 4 3 3 2" xfId="39767" xr:uid="{00000000-0005-0000-0000-00005A9B0000}"/>
    <cellStyle name="Normal 4 4 3 3 2 2" xfId="39768" xr:uid="{00000000-0005-0000-0000-00005B9B0000}"/>
    <cellStyle name="Normal 4 4 3 3 2 2 2" xfId="39769" xr:uid="{00000000-0005-0000-0000-00005C9B0000}"/>
    <cellStyle name="Normal 4 4 3 3 2 2 2 2" xfId="39770" xr:uid="{00000000-0005-0000-0000-00005D9B0000}"/>
    <cellStyle name="Normal 4 4 3 3 2 2 3" xfId="39771" xr:uid="{00000000-0005-0000-0000-00005E9B0000}"/>
    <cellStyle name="Normal 4 4 3 3 2 2 3 2" xfId="39772" xr:uid="{00000000-0005-0000-0000-00005F9B0000}"/>
    <cellStyle name="Normal 4 4 3 3 2 2 3 3" xfId="39773" xr:uid="{00000000-0005-0000-0000-0000609B0000}"/>
    <cellStyle name="Normal 4 4 3 3 2 2 3 4" xfId="39774" xr:uid="{00000000-0005-0000-0000-0000619B0000}"/>
    <cellStyle name="Normal 4 4 3 3 2 3" xfId="39775" xr:uid="{00000000-0005-0000-0000-0000629B0000}"/>
    <cellStyle name="Normal 4 4 3 3 2 3 2" xfId="39776" xr:uid="{00000000-0005-0000-0000-0000639B0000}"/>
    <cellStyle name="Normal 4 4 3 3 2 4" xfId="39777" xr:uid="{00000000-0005-0000-0000-0000649B0000}"/>
    <cellStyle name="Normal 4 4 3 3 2 4 2" xfId="39778" xr:uid="{00000000-0005-0000-0000-0000659B0000}"/>
    <cellStyle name="Normal 4 4 3 3 2 4 3" xfId="39779" xr:uid="{00000000-0005-0000-0000-0000669B0000}"/>
    <cellStyle name="Normal 4 4 3 3 2 4 4" xfId="39780" xr:uid="{00000000-0005-0000-0000-0000679B0000}"/>
    <cellStyle name="Normal 4 4 3 3 3" xfId="39781" xr:uid="{00000000-0005-0000-0000-0000689B0000}"/>
    <cellStyle name="Normal 4 4 3 3 3 2" xfId="39782" xr:uid="{00000000-0005-0000-0000-0000699B0000}"/>
    <cellStyle name="Normal 4 4 3 3 3 2 2" xfId="39783" xr:uid="{00000000-0005-0000-0000-00006A9B0000}"/>
    <cellStyle name="Normal 4 4 3 3 3 3" xfId="39784" xr:uid="{00000000-0005-0000-0000-00006B9B0000}"/>
    <cellStyle name="Normal 4 4 3 3 3 3 2" xfId="39785" xr:uid="{00000000-0005-0000-0000-00006C9B0000}"/>
    <cellStyle name="Normal 4 4 3 3 3 3 3" xfId="39786" xr:uid="{00000000-0005-0000-0000-00006D9B0000}"/>
    <cellStyle name="Normal 4 4 3 3 3 3 4" xfId="39787" xr:uid="{00000000-0005-0000-0000-00006E9B0000}"/>
    <cellStyle name="Normal 4 4 3 3 4" xfId="39788" xr:uid="{00000000-0005-0000-0000-00006F9B0000}"/>
    <cellStyle name="Normal 4 4 3 3 4 2" xfId="39789" xr:uid="{00000000-0005-0000-0000-0000709B0000}"/>
    <cellStyle name="Normal 4 4 3 3 5" xfId="39790" xr:uid="{00000000-0005-0000-0000-0000719B0000}"/>
    <cellStyle name="Normal 4 4 3 3 5 2" xfId="39791" xr:uid="{00000000-0005-0000-0000-0000729B0000}"/>
    <cellStyle name="Normal 4 4 3 3 5 3" xfId="39792" xr:uid="{00000000-0005-0000-0000-0000739B0000}"/>
    <cellStyle name="Normal 4 4 3 3 5 4" xfId="39793" xr:uid="{00000000-0005-0000-0000-0000749B0000}"/>
    <cellStyle name="Normal 4 4 3 4" xfId="39794" xr:uid="{00000000-0005-0000-0000-0000759B0000}"/>
    <cellStyle name="Normal 4 4 3 4 2" xfId="39795" xr:uid="{00000000-0005-0000-0000-0000769B0000}"/>
    <cellStyle name="Normal 4 4 3 4 2 2" xfId="39796" xr:uid="{00000000-0005-0000-0000-0000779B0000}"/>
    <cellStyle name="Normal 4 4 3 4 2 2 2" xfId="39797" xr:uid="{00000000-0005-0000-0000-0000789B0000}"/>
    <cellStyle name="Normal 4 4 3 4 2 2 2 2" xfId="39798" xr:uid="{00000000-0005-0000-0000-0000799B0000}"/>
    <cellStyle name="Normal 4 4 3 4 2 2 3" xfId="39799" xr:uid="{00000000-0005-0000-0000-00007A9B0000}"/>
    <cellStyle name="Normal 4 4 3 4 2 2 3 2" xfId="39800" xr:uid="{00000000-0005-0000-0000-00007B9B0000}"/>
    <cellStyle name="Normal 4 4 3 4 2 2 3 3" xfId="39801" xr:uid="{00000000-0005-0000-0000-00007C9B0000}"/>
    <cellStyle name="Normal 4 4 3 4 2 2 3 4" xfId="39802" xr:uid="{00000000-0005-0000-0000-00007D9B0000}"/>
    <cellStyle name="Normal 4 4 3 4 2 3" xfId="39803" xr:uid="{00000000-0005-0000-0000-00007E9B0000}"/>
    <cellStyle name="Normal 4 4 3 4 2 3 2" xfId="39804" xr:uid="{00000000-0005-0000-0000-00007F9B0000}"/>
    <cellStyle name="Normal 4 4 3 4 2 4" xfId="39805" xr:uid="{00000000-0005-0000-0000-0000809B0000}"/>
    <cellStyle name="Normal 4 4 3 4 2 4 2" xfId="39806" xr:uid="{00000000-0005-0000-0000-0000819B0000}"/>
    <cellStyle name="Normal 4 4 3 4 2 4 3" xfId="39807" xr:uid="{00000000-0005-0000-0000-0000829B0000}"/>
    <cellStyle name="Normal 4 4 3 4 2 4 4" xfId="39808" xr:uid="{00000000-0005-0000-0000-0000839B0000}"/>
    <cellStyle name="Normal 4 4 3 4 3" xfId="39809" xr:uid="{00000000-0005-0000-0000-0000849B0000}"/>
    <cellStyle name="Normal 4 4 3 4 3 2" xfId="39810" xr:uid="{00000000-0005-0000-0000-0000859B0000}"/>
    <cellStyle name="Normal 4 4 3 4 3 2 2" xfId="39811" xr:uid="{00000000-0005-0000-0000-0000869B0000}"/>
    <cellStyle name="Normal 4 4 3 4 3 3" xfId="39812" xr:uid="{00000000-0005-0000-0000-0000879B0000}"/>
    <cellStyle name="Normal 4 4 3 4 3 3 2" xfId="39813" xr:uid="{00000000-0005-0000-0000-0000889B0000}"/>
    <cellStyle name="Normal 4 4 3 4 3 3 3" xfId="39814" xr:uid="{00000000-0005-0000-0000-0000899B0000}"/>
    <cellStyle name="Normal 4 4 3 4 3 3 4" xfId="39815" xr:uid="{00000000-0005-0000-0000-00008A9B0000}"/>
    <cellStyle name="Normal 4 4 3 4 4" xfId="39816" xr:uid="{00000000-0005-0000-0000-00008B9B0000}"/>
    <cellStyle name="Normal 4 4 3 4 4 2" xfId="39817" xr:uid="{00000000-0005-0000-0000-00008C9B0000}"/>
    <cellStyle name="Normal 4 4 3 4 5" xfId="39818" xr:uid="{00000000-0005-0000-0000-00008D9B0000}"/>
    <cellStyle name="Normal 4 4 3 4 5 2" xfId="39819" xr:uid="{00000000-0005-0000-0000-00008E9B0000}"/>
    <cellStyle name="Normal 4 4 3 4 5 3" xfId="39820" xr:uid="{00000000-0005-0000-0000-00008F9B0000}"/>
    <cellStyle name="Normal 4 4 3 4 5 4" xfId="39821" xr:uid="{00000000-0005-0000-0000-0000909B0000}"/>
    <cellStyle name="Normal 4 4 3 5" xfId="39822" xr:uid="{00000000-0005-0000-0000-0000919B0000}"/>
    <cellStyle name="Normal 4 4 3 5 2" xfId="39823" xr:uid="{00000000-0005-0000-0000-0000929B0000}"/>
    <cellStyle name="Normal 4 4 3 5 2 2" xfId="39824" xr:uid="{00000000-0005-0000-0000-0000939B0000}"/>
    <cellStyle name="Normal 4 4 3 5 2 2 2" xfId="39825" xr:uid="{00000000-0005-0000-0000-0000949B0000}"/>
    <cellStyle name="Normal 4 4 3 5 2 3" xfId="39826" xr:uid="{00000000-0005-0000-0000-0000959B0000}"/>
    <cellStyle name="Normal 4 4 3 5 2 3 2" xfId="39827" xr:uid="{00000000-0005-0000-0000-0000969B0000}"/>
    <cellStyle name="Normal 4 4 3 5 2 3 3" xfId="39828" xr:uid="{00000000-0005-0000-0000-0000979B0000}"/>
    <cellStyle name="Normal 4 4 3 5 2 3 4" xfId="39829" xr:uid="{00000000-0005-0000-0000-0000989B0000}"/>
    <cellStyle name="Normal 4 4 3 5 3" xfId="39830" xr:uid="{00000000-0005-0000-0000-0000999B0000}"/>
    <cellStyle name="Normal 4 4 3 5 3 2" xfId="39831" xr:uid="{00000000-0005-0000-0000-00009A9B0000}"/>
    <cellStyle name="Normal 4 4 3 5 4" xfId="39832" xr:uid="{00000000-0005-0000-0000-00009B9B0000}"/>
    <cellStyle name="Normal 4 4 3 5 4 2" xfId="39833" xr:uid="{00000000-0005-0000-0000-00009C9B0000}"/>
    <cellStyle name="Normal 4 4 3 5 4 3" xfId="39834" xr:uid="{00000000-0005-0000-0000-00009D9B0000}"/>
    <cellStyle name="Normal 4 4 3 5 4 4" xfId="39835" xr:uid="{00000000-0005-0000-0000-00009E9B0000}"/>
    <cellStyle name="Normal 4 4 3 6" xfId="39836" xr:uid="{00000000-0005-0000-0000-00009F9B0000}"/>
    <cellStyle name="Normal 4 4 3 6 2" xfId="39837" xr:uid="{00000000-0005-0000-0000-0000A09B0000}"/>
    <cellStyle name="Normal 4 4 3 6 2 2" xfId="39838" xr:uid="{00000000-0005-0000-0000-0000A19B0000}"/>
    <cellStyle name="Normal 4 4 3 6 3" xfId="39839" xr:uid="{00000000-0005-0000-0000-0000A29B0000}"/>
    <cellStyle name="Normal 4 4 3 6 3 2" xfId="39840" xr:uid="{00000000-0005-0000-0000-0000A39B0000}"/>
    <cellStyle name="Normal 4 4 3 6 3 3" xfId="39841" xr:uid="{00000000-0005-0000-0000-0000A49B0000}"/>
    <cellStyle name="Normal 4 4 3 6 3 4" xfId="39842" xr:uid="{00000000-0005-0000-0000-0000A59B0000}"/>
    <cellStyle name="Normal 4 4 3 7" xfId="39843" xr:uid="{00000000-0005-0000-0000-0000A69B0000}"/>
    <cellStyle name="Normal 4 4 3 7 2" xfId="39844" xr:uid="{00000000-0005-0000-0000-0000A79B0000}"/>
    <cellStyle name="Normal 4 4 3 8" xfId="39845" xr:uid="{00000000-0005-0000-0000-0000A89B0000}"/>
    <cellStyle name="Normal 4 4 3 8 2" xfId="39846" xr:uid="{00000000-0005-0000-0000-0000A99B0000}"/>
    <cellStyle name="Normal 4 4 3 9" xfId="39847" xr:uid="{00000000-0005-0000-0000-0000AA9B0000}"/>
    <cellStyle name="Normal 4 4 4" xfId="39848" xr:uid="{00000000-0005-0000-0000-0000AB9B0000}"/>
    <cellStyle name="Normal 4 4 4 2" xfId="39849" xr:uid="{00000000-0005-0000-0000-0000AC9B0000}"/>
    <cellStyle name="Normal 4 4 4 2 2" xfId="39850" xr:uid="{00000000-0005-0000-0000-0000AD9B0000}"/>
    <cellStyle name="Normal 4 4 4 2 2 2" xfId="39851" xr:uid="{00000000-0005-0000-0000-0000AE9B0000}"/>
    <cellStyle name="Normal 4 4 4 2 2 2 2" xfId="39852" xr:uid="{00000000-0005-0000-0000-0000AF9B0000}"/>
    <cellStyle name="Normal 4 4 4 2 2 2 2 2" xfId="39853" xr:uid="{00000000-0005-0000-0000-0000B09B0000}"/>
    <cellStyle name="Normal 4 4 4 2 2 2 3" xfId="39854" xr:uid="{00000000-0005-0000-0000-0000B19B0000}"/>
    <cellStyle name="Normal 4 4 4 2 2 2 3 2" xfId="39855" xr:uid="{00000000-0005-0000-0000-0000B29B0000}"/>
    <cellStyle name="Normal 4 4 4 2 2 2 3 3" xfId="39856" xr:uid="{00000000-0005-0000-0000-0000B39B0000}"/>
    <cellStyle name="Normal 4 4 4 2 2 2 3 4" xfId="39857" xr:uid="{00000000-0005-0000-0000-0000B49B0000}"/>
    <cellStyle name="Normal 4 4 4 2 2 3" xfId="39858" xr:uid="{00000000-0005-0000-0000-0000B59B0000}"/>
    <cellStyle name="Normal 4 4 4 2 2 3 2" xfId="39859" xr:uid="{00000000-0005-0000-0000-0000B69B0000}"/>
    <cellStyle name="Normal 4 4 4 2 2 4" xfId="39860" xr:uid="{00000000-0005-0000-0000-0000B79B0000}"/>
    <cellStyle name="Normal 4 4 4 2 2 4 2" xfId="39861" xr:uid="{00000000-0005-0000-0000-0000B89B0000}"/>
    <cellStyle name="Normal 4 4 4 2 2 4 3" xfId="39862" xr:uid="{00000000-0005-0000-0000-0000B99B0000}"/>
    <cellStyle name="Normal 4 4 4 2 2 4 4" xfId="39863" xr:uid="{00000000-0005-0000-0000-0000BA9B0000}"/>
    <cellStyle name="Normal 4 4 4 2 3" xfId="39864" xr:uid="{00000000-0005-0000-0000-0000BB9B0000}"/>
    <cellStyle name="Normal 4 4 4 2 3 2" xfId="39865" xr:uid="{00000000-0005-0000-0000-0000BC9B0000}"/>
    <cellStyle name="Normal 4 4 4 2 3 2 2" xfId="39866" xr:uid="{00000000-0005-0000-0000-0000BD9B0000}"/>
    <cellStyle name="Normal 4 4 4 2 3 3" xfId="39867" xr:uid="{00000000-0005-0000-0000-0000BE9B0000}"/>
    <cellStyle name="Normal 4 4 4 2 3 3 2" xfId="39868" xr:uid="{00000000-0005-0000-0000-0000BF9B0000}"/>
    <cellStyle name="Normal 4 4 4 2 3 3 3" xfId="39869" xr:uid="{00000000-0005-0000-0000-0000C09B0000}"/>
    <cellStyle name="Normal 4 4 4 2 3 3 4" xfId="39870" xr:uid="{00000000-0005-0000-0000-0000C19B0000}"/>
    <cellStyle name="Normal 4 4 4 2 4" xfId="39871" xr:uid="{00000000-0005-0000-0000-0000C29B0000}"/>
    <cellStyle name="Normal 4 4 4 2 4 2" xfId="39872" xr:uid="{00000000-0005-0000-0000-0000C39B0000}"/>
    <cellStyle name="Normal 4 4 4 2 5" xfId="39873" xr:uid="{00000000-0005-0000-0000-0000C49B0000}"/>
    <cellStyle name="Normal 4 4 4 2 5 2" xfId="39874" xr:uid="{00000000-0005-0000-0000-0000C59B0000}"/>
    <cellStyle name="Normal 4 4 4 2 5 3" xfId="39875" xr:uid="{00000000-0005-0000-0000-0000C69B0000}"/>
    <cellStyle name="Normal 4 4 4 2 5 4" xfId="39876" xr:uid="{00000000-0005-0000-0000-0000C79B0000}"/>
    <cellStyle name="Normal 4 4 4 3" xfId="39877" xr:uid="{00000000-0005-0000-0000-0000C89B0000}"/>
    <cellStyle name="Normal 4 4 4 3 2" xfId="39878" xr:uid="{00000000-0005-0000-0000-0000C99B0000}"/>
    <cellStyle name="Normal 4 4 4 3 2 2" xfId="39879" xr:uid="{00000000-0005-0000-0000-0000CA9B0000}"/>
    <cellStyle name="Normal 4 4 4 3 2 2 2" xfId="39880" xr:uid="{00000000-0005-0000-0000-0000CB9B0000}"/>
    <cellStyle name="Normal 4 4 4 3 2 2 2 2" xfId="39881" xr:uid="{00000000-0005-0000-0000-0000CC9B0000}"/>
    <cellStyle name="Normal 4 4 4 3 2 2 3" xfId="39882" xr:uid="{00000000-0005-0000-0000-0000CD9B0000}"/>
    <cellStyle name="Normal 4 4 4 3 2 2 3 2" xfId="39883" xr:uid="{00000000-0005-0000-0000-0000CE9B0000}"/>
    <cellStyle name="Normal 4 4 4 3 2 2 3 3" xfId="39884" xr:uid="{00000000-0005-0000-0000-0000CF9B0000}"/>
    <cellStyle name="Normal 4 4 4 3 2 2 3 4" xfId="39885" xr:uid="{00000000-0005-0000-0000-0000D09B0000}"/>
    <cellStyle name="Normal 4 4 4 3 2 3" xfId="39886" xr:uid="{00000000-0005-0000-0000-0000D19B0000}"/>
    <cellStyle name="Normal 4 4 4 3 2 3 2" xfId="39887" xr:uid="{00000000-0005-0000-0000-0000D29B0000}"/>
    <cellStyle name="Normal 4 4 4 3 2 4" xfId="39888" xr:uid="{00000000-0005-0000-0000-0000D39B0000}"/>
    <cellStyle name="Normal 4 4 4 3 2 4 2" xfId="39889" xr:uid="{00000000-0005-0000-0000-0000D49B0000}"/>
    <cellStyle name="Normal 4 4 4 3 2 4 3" xfId="39890" xr:uid="{00000000-0005-0000-0000-0000D59B0000}"/>
    <cellStyle name="Normal 4 4 4 3 2 4 4" xfId="39891" xr:uid="{00000000-0005-0000-0000-0000D69B0000}"/>
    <cellStyle name="Normal 4 4 4 3 3" xfId="39892" xr:uid="{00000000-0005-0000-0000-0000D79B0000}"/>
    <cellStyle name="Normal 4 4 4 3 3 2" xfId="39893" xr:uid="{00000000-0005-0000-0000-0000D89B0000}"/>
    <cellStyle name="Normal 4 4 4 3 3 2 2" xfId="39894" xr:uid="{00000000-0005-0000-0000-0000D99B0000}"/>
    <cellStyle name="Normal 4 4 4 3 3 3" xfId="39895" xr:uid="{00000000-0005-0000-0000-0000DA9B0000}"/>
    <cellStyle name="Normal 4 4 4 3 3 3 2" xfId="39896" xr:uid="{00000000-0005-0000-0000-0000DB9B0000}"/>
    <cellStyle name="Normal 4 4 4 3 3 3 3" xfId="39897" xr:uid="{00000000-0005-0000-0000-0000DC9B0000}"/>
    <cellStyle name="Normal 4 4 4 3 3 3 4" xfId="39898" xr:uid="{00000000-0005-0000-0000-0000DD9B0000}"/>
    <cellStyle name="Normal 4 4 4 3 4" xfId="39899" xr:uid="{00000000-0005-0000-0000-0000DE9B0000}"/>
    <cellStyle name="Normal 4 4 4 3 4 2" xfId="39900" xr:uid="{00000000-0005-0000-0000-0000DF9B0000}"/>
    <cellStyle name="Normal 4 4 4 3 5" xfId="39901" xr:uid="{00000000-0005-0000-0000-0000E09B0000}"/>
    <cellStyle name="Normal 4 4 4 3 5 2" xfId="39902" xr:uid="{00000000-0005-0000-0000-0000E19B0000}"/>
    <cellStyle name="Normal 4 4 4 3 5 3" xfId="39903" xr:uid="{00000000-0005-0000-0000-0000E29B0000}"/>
    <cellStyle name="Normal 4 4 4 3 5 4" xfId="39904" xr:uid="{00000000-0005-0000-0000-0000E39B0000}"/>
    <cellStyle name="Normal 4 4 4 4" xfId="39905" xr:uid="{00000000-0005-0000-0000-0000E49B0000}"/>
    <cellStyle name="Normal 4 4 4 4 2" xfId="39906" xr:uid="{00000000-0005-0000-0000-0000E59B0000}"/>
    <cellStyle name="Normal 4 4 4 4 2 2" xfId="39907" xr:uid="{00000000-0005-0000-0000-0000E69B0000}"/>
    <cellStyle name="Normal 4 4 4 4 2 2 2" xfId="39908" xr:uid="{00000000-0005-0000-0000-0000E79B0000}"/>
    <cellStyle name="Normal 4 4 4 4 2 3" xfId="39909" xr:uid="{00000000-0005-0000-0000-0000E89B0000}"/>
    <cellStyle name="Normal 4 4 4 4 2 3 2" xfId="39910" xr:uid="{00000000-0005-0000-0000-0000E99B0000}"/>
    <cellStyle name="Normal 4 4 4 4 2 3 3" xfId="39911" xr:uid="{00000000-0005-0000-0000-0000EA9B0000}"/>
    <cellStyle name="Normal 4 4 4 4 2 3 4" xfId="39912" xr:uid="{00000000-0005-0000-0000-0000EB9B0000}"/>
    <cellStyle name="Normal 4 4 4 4 3" xfId="39913" xr:uid="{00000000-0005-0000-0000-0000EC9B0000}"/>
    <cellStyle name="Normal 4 4 4 4 3 2" xfId="39914" xr:uid="{00000000-0005-0000-0000-0000ED9B0000}"/>
    <cellStyle name="Normal 4 4 4 4 4" xfId="39915" xr:uid="{00000000-0005-0000-0000-0000EE9B0000}"/>
    <cellStyle name="Normal 4 4 4 4 4 2" xfId="39916" xr:uid="{00000000-0005-0000-0000-0000EF9B0000}"/>
    <cellStyle name="Normal 4 4 4 4 4 3" xfId="39917" xr:uid="{00000000-0005-0000-0000-0000F09B0000}"/>
    <cellStyle name="Normal 4 4 4 4 4 4" xfId="39918" xr:uid="{00000000-0005-0000-0000-0000F19B0000}"/>
    <cellStyle name="Normal 4 4 4 5" xfId="39919" xr:uid="{00000000-0005-0000-0000-0000F29B0000}"/>
    <cellStyle name="Normal 4 4 4 5 2" xfId="39920" xr:uid="{00000000-0005-0000-0000-0000F39B0000}"/>
    <cellStyle name="Normal 4 4 4 5 2 2" xfId="39921" xr:uid="{00000000-0005-0000-0000-0000F49B0000}"/>
    <cellStyle name="Normal 4 4 4 5 3" xfId="39922" xr:uid="{00000000-0005-0000-0000-0000F59B0000}"/>
    <cellStyle name="Normal 4 4 4 5 3 2" xfId="39923" xr:uid="{00000000-0005-0000-0000-0000F69B0000}"/>
    <cellStyle name="Normal 4 4 4 5 3 3" xfId="39924" xr:uid="{00000000-0005-0000-0000-0000F79B0000}"/>
    <cellStyle name="Normal 4 4 4 5 3 4" xfId="39925" xr:uid="{00000000-0005-0000-0000-0000F89B0000}"/>
    <cellStyle name="Normal 4 4 4 6" xfId="39926" xr:uid="{00000000-0005-0000-0000-0000F99B0000}"/>
    <cellStyle name="Normal 4 4 4 6 2" xfId="39927" xr:uid="{00000000-0005-0000-0000-0000FA9B0000}"/>
    <cellStyle name="Normal 4 4 4 7" xfId="39928" xr:uid="{00000000-0005-0000-0000-0000FB9B0000}"/>
    <cellStyle name="Normal 4 4 4 7 2" xfId="39929" xr:uid="{00000000-0005-0000-0000-0000FC9B0000}"/>
    <cellStyle name="Normal 4 4 4 8" xfId="39930" xr:uid="{00000000-0005-0000-0000-0000FD9B0000}"/>
    <cellStyle name="Normal 4 4 5" xfId="39931" xr:uid="{00000000-0005-0000-0000-0000FE9B0000}"/>
    <cellStyle name="Normal 4 4 5 2" xfId="39932" xr:uid="{00000000-0005-0000-0000-0000FF9B0000}"/>
    <cellStyle name="Normal 4 4 5 2 2" xfId="39933" xr:uid="{00000000-0005-0000-0000-0000009C0000}"/>
    <cellStyle name="Normal 4 4 5 2 2 2" xfId="39934" xr:uid="{00000000-0005-0000-0000-0000019C0000}"/>
    <cellStyle name="Normal 4 4 5 2 2 2 2" xfId="39935" xr:uid="{00000000-0005-0000-0000-0000029C0000}"/>
    <cellStyle name="Normal 4 4 5 2 2 3" xfId="39936" xr:uid="{00000000-0005-0000-0000-0000039C0000}"/>
    <cellStyle name="Normal 4 4 5 2 2 3 2" xfId="39937" xr:uid="{00000000-0005-0000-0000-0000049C0000}"/>
    <cellStyle name="Normal 4 4 5 2 2 3 3" xfId="39938" xr:uid="{00000000-0005-0000-0000-0000059C0000}"/>
    <cellStyle name="Normal 4 4 5 2 2 3 4" xfId="39939" xr:uid="{00000000-0005-0000-0000-0000069C0000}"/>
    <cellStyle name="Normal 4 4 5 2 3" xfId="39940" xr:uid="{00000000-0005-0000-0000-0000079C0000}"/>
    <cellStyle name="Normal 4 4 5 2 3 2" xfId="39941" xr:uid="{00000000-0005-0000-0000-0000089C0000}"/>
    <cellStyle name="Normal 4 4 5 2 4" xfId="39942" xr:uid="{00000000-0005-0000-0000-0000099C0000}"/>
    <cellStyle name="Normal 4 4 5 2 4 2" xfId="39943" xr:uid="{00000000-0005-0000-0000-00000A9C0000}"/>
    <cellStyle name="Normal 4 4 5 2 4 3" xfId="39944" xr:uid="{00000000-0005-0000-0000-00000B9C0000}"/>
    <cellStyle name="Normal 4 4 5 2 4 4" xfId="39945" xr:uid="{00000000-0005-0000-0000-00000C9C0000}"/>
    <cellStyle name="Normal 4 4 5 3" xfId="39946" xr:uid="{00000000-0005-0000-0000-00000D9C0000}"/>
    <cellStyle name="Normal 4 4 5 3 2" xfId="39947" xr:uid="{00000000-0005-0000-0000-00000E9C0000}"/>
    <cellStyle name="Normal 4 4 5 3 2 2" xfId="39948" xr:uid="{00000000-0005-0000-0000-00000F9C0000}"/>
    <cellStyle name="Normal 4 4 5 3 3" xfId="39949" xr:uid="{00000000-0005-0000-0000-0000109C0000}"/>
    <cellStyle name="Normal 4 4 5 3 3 2" xfId="39950" xr:uid="{00000000-0005-0000-0000-0000119C0000}"/>
    <cellStyle name="Normal 4 4 5 3 3 3" xfId="39951" xr:uid="{00000000-0005-0000-0000-0000129C0000}"/>
    <cellStyle name="Normal 4 4 5 3 3 4" xfId="39952" xr:uid="{00000000-0005-0000-0000-0000139C0000}"/>
    <cellStyle name="Normal 4 4 5 4" xfId="39953" xr:uid="{00000000-0005-0000-0000-0000149C0000}"/>
    <cellStyle name="Normal 4 4 5 4 2" xfId="39954" xr:uid="{00000000-0005-0000-0000-0000159C0000}"/>
    <cellStyle name="Normal 4 4 5 5" xfId="39955" xr:uid="{00000000-0005-0000-0000-0000169C0000}"/>
    <cellStyle name="Normal 4 4 5 5 2" xfId="39956" xr:uid="{00000000-0005-0000-0000-0000179C0000}"/>
    <cellStyle name="Normal 4 4 5 5 3" xfId="39957" xr:uid="{00000000-0005-0000-0000-0000189C0000}"/>
    <cellStyle name="Normal 4 4 5 5 4" xfId="39958" xr:uid="{00000000-0005-0000-0000-0000199C0000}"/>
    <cellStyle name="Normal 4 4 6" xfId="39959" xr:uid="{00000000-0005-0000-0000-00001A9C0000}"/>
    <cellStyle name="Normal 4 4 6 2" xfId="39960" xr:uid="{00000000-0005-0000-0000-00001B9C0000}"/>
    <cellStyle name="Normal 4 4 6 2 2" xfId="39961" xr:uid="{00000000-0005-0000-0000-00001C9C0000}"/>
    <cellStyle name="Normal 4 4 6 2 2 2" xfId="39962" xr:uid="{00000000-0005-0000-0000-00001D9C0000}"/>
    <cellStyle name="Normal 4 4 6 2 2 2 2" xfId="39963" xr:uid="{00000000-0005-0000-0000-00001E9C0000}"/>
    <cellStyle name="Normal 4 4 6 2 2 3" xfId="39964" xr:uid="{00000000-0005-0000-0000-00001F9C0000}"/>
    <cellStyle name="Normal 4 4 6 2 2 3 2" xfId="39965" xr:uid="{00000000-0005-0000-0000-0000209C0000}"/>
    <cellStyle name="Normal 4 4 6 2 2 3 3" xfId="39966" xr:uid="{00000000-0005-0000-0000-0000219C0000}"/>
    <cellStyle name="Normal 4 4 6 2 2 3 4" xfId="39967" xr:uid="{00000000-0005-0000-0000-0000229C0000}"/>
    <cellStyle name="Normal 4 4 6 2 3" xfId="39968" xr:uid="{00000000-0005-0000-0000-0000239C0000}"/>
    <cellStyle name="Normal 4 4 6 2 3 2" xfId="39969" xr:uid="{00000000-0005-0000-0000-0000249C0000}"/>
    <cellStyle name="Normal 4 4 6 2 4" xfId="39970" xr:uid="{00000000-0005-0000-0000-0000259C0000}"/>
    <cellStyle name="Normal 4 4 6 2 4 2" xfId="39971" xr:uid="{00000000-0005-0000-0000-0000269C0000}"/>
    <cellStyle name="Normal 4 4 6 2 4 3" xfId="39972" xr:uid="{00000000-0005-0000-0000-0000279C0000}"/>
    <cellStyle name="Normal 4 4 6 2 4 4" xfId="39973" xr:uid="{00000000-0005-0000-0000-0000289C0000}"/>
    <cellStyle name="Normal 4 4 6 3" xfId="39974" xr:uid="{00000000-0005-0000-0000-0000299C0000}"/>
    <cellStyle name="Normal 4 4 6 3 2" xfId="39975" xr:uid="{00000000-0005-0000-0000-00002A9C0000}"/>
    <cellStyle name="Normal 4 4 6 3 2 2" xfId="39976" xr:uid="{00000000-0005-0000-0000-00002B9C0000}"/>
    <cellStyle name="Normal 4 4 6 3 3" xfId="39977" xr:uid="{00000000-0005-0000-0000-00002C9C0000}"/>
    <cellStyle name="Normal 4 4 6 3 3 2" xfId="39978" xr:uid="{00000000-0005-0000-0000-00002D9C0000}"/>
    <cellStyle name="Normal 4 4 6 3 3 3" xfId="39979" xr:uid="{00000000-0005-0000-0000-00002E9C0000}"/>
    <cellStyle name="Normal 4 4 6 3 3 4" xfId="39980" xr:uid="{00000000-0005-0000-0000-00002F9C0000}"/>
    <cellStyle name="Normal 4 4 6 4" xfId="39981" xr:uid="{00000000-0005-0000-0000-0000309C0000}"/>
    <cellStyle name="Normal 4 4 6 4 2" xfId="39982" xr:uid="{00000000-0005-0000-0000-0000319C0000}"/>
    <cellStyle name="Normal 4 4 6 5" xfId="39983" xr:uid="{00000000-0005-0000-0000-0000329C0000}"/>
    <cellStyle name="Normal 4 4 6 5 2" xfId="39984" xr:uid="{00000000-0005-0000-0000-0000339C0000}"/>
    <cellStyle name="Normal 4 4 6 5 3" xfId="39985" xr:uid="{00000000-0005-0000-0000-0000349C0000}"/>
    <cellStyle name="Normal 4 4 6 5 4" xfId="39986" xr:uid="{00000000-0005-0000-0000-0000359C0000}"/>
    <cellStyle name="Normal 4 4 7" xfId="39987" xr:uid="{00000000-0005-0000-0000-0000369C0000}"/>
    <cellStyle name="Normal 4 4 7 2" xfId="39988" xr:uid="{00000000-0005-0000-0000-0000379C0000}"/>
    <cellStyle name="Normal 4 4 7 2 2" xfId="39989" xr:uid="{00000000-0005-0000-0000-0000389C0000}"/>
    <cellStyle name="Normal 4 4 7 2 2 2" xfId="39990" xr:uid="{00000000-0005-0000-0000-0000399C0000}"/>
    <cellStyle name="Normal 4 4 7 2 3" xfId="39991" xr:uid="{00000000-0005-0000-0000-00003A9C0000}"/>
    <cellStyle name="Normal 4 4 7 2 3 2" xfId="39992" xr:uid="{00000000-0005-0000-0000-00003B9C0000}"/>
    <cellStyle name="Normal 4 4 7 2 3 3" xfId="39993" xr:uid="{00000000-0005-0000-0000-00003C9C0000}"/>
    <cellStyle name="Normal 4 4 7 2 3 4" xfId="39994" xr:uid="{00000000-0005-0000-0000-00003D9C0000}"/>
    <cellStyle name="Normal 4 4 7 3" xfId="39995" xr:uid="{00000000-0005-0000-0000-00003E9C0000}"/>
    <cellStyle name="Normal 4 4 7 3 2" xfId="39996" xr:uid="{00000000-0005-0000-0000-00003F9C0000}"/>
    <cellStyle name="Normal 4 4 7 4" xfId="39997" xr:uid="{00000000-0005-0000-0000-0000409C0000}"/>
    <cellStyle name="Normal 4 4 7 4 2" xfId="39998" xr:uid="{00000000-0005-0000-0000-0000419C0000}"/>
    <cellStyle name="Normal 4 4 7 4 3" xfId="39999" xr:uid="{00000000-0005-0000-0000-0000429C0000}"/>
    <cellStyle name="Normal 4 4 7 4 4" xfId="40000" xr:uid="{00000000-0005-0000-0000-0000439C0000}"/>
    <cellStyle name="Normal 4 4 8" xfId="40001" xr:uid="{00000000-0005-0000-0000-0000449C0000}"/>
    <cellStyle name="Normal 4 4 8 2" xfId="40002" xr:uid="{00000000-0005-0000-0000-0000459C0000}"/>
    <cellStyle name="Normal 4 4 8 2 2" xfId="40003" xr:uid="{00000000-0005-0000-0000-0000469C0000}"/>
    <cellStyle name="Normal 4 4 8 3" xfId="40004" xr:uid="{00000000-0005-0000-0000-0000479C0000}"/>
    <cellStyle name="Normal 4 4 8 3 2" xfId="40005" xr:uid="{00000000-0005-0000-0000-0000489C0000}"/>
    <cellStyle name="Normal 4 4 8 3 3" xfId="40006" xr:uid="{00000000-0005-0000-0000-0000499C0000}"/>
    <cellStyle name="Normal 4 4 8 3 4" xfId="40007" xr:uid="{00000000-0005-0000-0000-00004A9C0000}"/>
    <cellStyle name="Normal 4 4 9" xfId="40008" xr:uid="{00000000-0005-0000-0000-00004B9C0000}"/>
    <cellStyle name="Normal 4 4 9 2" xfId="40009" xr:uid="{00000000-0005-0000-0000-00004C9C0000}"/>
    <cellStyle name="Normal 4 5" xfId="40010" xr:uid="{00000000-0005-0000-0000-00004D9C0000}"/>
    <cellStyle name="Normal 4 5 10" xfId="40011" xr:uid="{00000000-0005-0000-0000-00004E9C0000}"/>
    <cellStyle name="Normal 4 5 2" xfId="40012" xr:uid="{00000000-0005-0000-0000-00004F9C0000}"/>
    <cellStyle name="Normal 4 5 2 2" xfId="40013" xr:uid="{00000000-0005-0000-0000-0000509C0000}"/>
    <cellStyle name="Normal 4 5 2 2 2" xfId="40014" xr:uid="{00000000-0005-0000-0000-0000519C0000}"/>
    <cellStyle name="Normal 4 5 2 2 2 2" xfId="40015" xr:uid="{00000000-0005-0000-0000-0000529C0000}"/>
    <cellStyle name="Normal 4 5 2 2 2 2 2" xfId="40016" xr:uid="{00000000-0005-0000-0000-0000539C0000}"/>
    <cellStyle name="Normal 4 5 2 2 2 2 2 2" xfId="40017" xr:uid="{00000000-0005-0000-0000-0000549C0000}"/>
    <cellStyle name="Normal 4 5 2 2 2 2 2 2 2" xfId="40018" xr:uid="{00000000-0005-0000-0000-0000559C0000}"/>
    <cellStyle name="Normal 4 5 2 2 2 2 2 3" xfId="40019" xr:uid="{00000000-0005-0000-0000-0000569C0000}"/>
    <cellStyle name="Normal 4 5 2 2 2 2 2 3 2" xfId="40020" xr:uid="{00000000-0005-0000-0000-0000579C0000}"/>
    <cellStyle name="Normal 4 5 2 2 2 2 2 3 3" xfId="40021" xr:uid="{00000000-0005-0000-0000-0000589C0000}"/>
    <cellStyle name="Normal 4 5 2 2 2 2 2 3 4" xfId="40022" xr:uid="{00000000-0005-0000-0000-0000599C0000}"/>
    <cellStyle name="Normal 4 5 2 2 2 2 3" xfId="40023" xr:uid="{00000000-0005-0000-0000-00005A9C0000}"/>
    <cellStyle name="Normal 4 5 2 2 2 2 3 2" xfId="40024" xr:uid="{00000000-0005-0000-0000-00005B9C0000}"/>
    <cellStyle name="Normal 4 5 2 2 2 2 4" xfId="40025" xr:uid="{00000000-0005-0000-0000-00005C9C0000}"/>
    <cellStyle name="Normal 4 5 2 2 2 2 4 2" xfId="40026" xr:uid="{00000000-0005-0000-0000-00005D9C0000}"/>
    <cellStyle name="Normal 4 5 2 2 2 2 4 3" xfId="40027" xr:uid="{00000000-0005-0000-0000-00005E9C0000}"/>
    <cellStyle name="Normal 4 5 2 2 2 2 4 4" xfId="40028" xr:uid="{00000000-0005-0000-0000-00005F9C0000}"/>
    <cellStyle name="Normal 4 5 2 2 2 3" xfId="40029" xr:uid="{00000000-0005-0000-0000-0000609C0000}"/>
    <cellStyle name="Normal 4 5 2 2 2 3 2" xfId="40030" xr:uid="{00000000-0005-0000-0000-0000619C0000}"/>
    <cellStyle name="Normal 4 5 2 2 2 3 2 2" xfId="40031" xr:uid="{00000000-0005-0000-0000-0000629C0000}"/>
    <cellStyle name="Normal 4 5 2 2 2 3 3" xfId="40032" xr:uid="{00000000-0005-0000-0000-0000639C0000}"/>
    <cellStyle name="Normal 4 5 2 2 2 3 3 2" xfId="40033" xr:uid="{00000000-0005-0000-0000-0000649C0000}"/>
    <cellStyle name="Normal 4 5 2 2 2 3 3 3" xfId="40034" xr:uid="{00000000-0005-0000-0000-0000659C0000}"/>
    <cellStyle name="Normal 4 5 2 2 2 3 3 4" xfId="40035" xr:uid="{00000000-0005-0000-0000-0000669C0000}"/>
    <cellStyle name="Normal 4 5 2 2 2 4" xfId="40036" xr:uid="{00000000-0005-0000-0000-0000679C0000}"/>
    <cellStyle name="Normal 4 5 2 2 2 4 2" xfId="40037" xr:uid="{00000000-0005-0000-0000-0000689C0000}"/>
    <cellStyle name="Normal 4 5 2 2 2 5" xfId="40038" xr:uid="{00000000-0005-0000-0000-0000699C0000}"/>
    <cellStyle name="Normal 4 5 2 2 2 5 2" xfId="40039" xr:uid="{00000000-0005-0000-0000-00006A9C0000}"/>
    <cellStyle name="Normal 4 5 2 2 2 5 3" xfId="40040" xr:uid="{00000000-0005-0000-0000-00006B9C0000}"/>
    <cellStyle name="Normal 4 5 2 2 2 5 4" xfId="40041" xr:uid="{00000000-0005-0000-0000-00006C9C0000}"/>
    <cellStyle name="Normal 4 5 2 2 3" xfId="40042" xr:uid="{00000000-0005-0000-0000-00006D9C0000}"/>
    <cellStyle name="Normal 4 5 2 2 3 2" xfId="40043" xr:uid="{00000000-0005-0000-0000-00006E9C0000}"/>
    <cellStyle name="Normal 4 5 2 2 3 2 2" xfId="40044" xr:uid="{00000000-0005-0000-0000-00006F9C0000}"/>
    <cellStyle name="Normal 4 5 2 2 3 2 2 2" xfId="40045" xr:uid="{00000000-0005-0000-0000-0000709C0000}"/>
    <cellStyle name="Normal 4 5 2 2 3 2 2 2 2" xfId="40046" xr:uid="{00000000-0005-0000-0000-0000719C0000}"/>
    <cellStyle name="Normal 4 5 2 2 3 2 2 3" xfId="40047" xr:uid="{00000000-0005-0000-0000-0000729C0000}"/>
    <cellStyle name="Normal 4 5 2 2 3 2 2 3 2" xfId="40048" xr:uid="{00000000-0005-0000-0000-0000739C0000}"/>
    <cellStyle name="Normal 4 5 2 2 3 2 2 3 3" xfId="40049" xr:uid="{00000000-0005-0000-0000-0000749C0000}"/>
    <cellStyle name="Normal 4 5 2 2 3 2 2 3 4" xfId="40050" xr:uid="{00000000-0005-0000-0000-0000759C0000}"/>
    <cellStyle name="Normal 4 5 2 2 3 2 3" xfId="40051" xr:uid="{00000000-0005-0000-0000-0000769C0000}"/>
    <cellStyle name="Normal 4 5 2 2 3 2 3 2" xfId="40052" xr:uid="{00000000-0005-0000-0000-0000779C0000}"/>
    <cellStyle name="Normal 4 5 2 2 3 2 4" xfId="40053" xr:uid="{00000000-0005-0000-0000-0000789C0000}"/>
    <cellStyle name="Normal 4 5 2 2 3 2 4 2" xfId="40054" xr:uid="{00000000-0005-0000-0000-0000799C0000}"/>
    <cellStyle name="Normal 4 5 2 2 3 2 4 3" xfId="40055" xr:uid="{00000000-0005-0000-0000-00007A9C0000}"/>
    <cellStyle name="Normal 4 5 2 2 3 2 4 4" xfId="40056" xr:uid="{00000000-0005-0000-0000-00007B9C0000}"/>
    <cellStyle name="Normal 4 5 2 2 3 3" xfId="40057" xr:uid="{00000000-0005-0000-0000-00007C9C0000}"/>
    <cellStyle name="Normal 4 5 2 2 3 3 2" xfId="40058" xr:uid="{00000000-0005-0000-0000-00007D9C0000}"/>
    <cellStyle name="Normal 4 5 2 2 3 3 2 2" xfId="40059" xr:uid="{00000000-0005-0000-0000-00007E9C0000}"/>
    <cellStyle name="Normal 4 5 2 2 3 3 3" xfId="40060" xr:uid="{00000000-0005-0000-0000-00007F9C0000}"/>
    <cellStyle name="Normal 4 5 2 2 3 3 3 2" xfId="40061" xr:uid="{00000000-0005-0000-0000-0000809C0000}"/>
    <cellStyle name="Normal 4 5 2 2 3 3 3 3" xfId="40062" xr:uid="{00000000-0005-0000-0000-0000819C0000}"/>
    <cellStyle name="Normal 4 5 2 2 3 3 3 4" xfId="40063" xr:uid="{00000000-0005-0000-0000-0000829C0000}"/>
    <cellStyle name="Normal 4 5 2 2 3 4" xfId="40064" xr:uid="{00000000-0005-0000-0000-0000839C0000}"/>
    <cellStyle name="Normal 4 5 2 2 3 4 2" xfId="40065" xr:uid="{00000000-0005-0000-0000-0000849C0000}"/>
    <cellStyle name="Normal 4 5 2 2 3 5" xfId="40066" xr:uid="{00000000-0005-0000-0000-0000859C0000}"/>
    <cellStyle name="Normal 4 5 2 2 3 5 2" xfId="40067" xr:uid="{00000000-0005-0000-0000-0000869C0000}"/>
    <cellStyle name="Normal 4 5 2 2 3 5 3" xfId="40068" xr:uid="{00000000-0005-0000-0000-0000879C0000}"/>
    <cellStyle name="Normal 4 5 2 2 3 5 4" xfId="40069" xr:uid="{00000000-0005-0000-0000-0000889C0000}"/>
    <cellStyle name="Normal 4 5 2 2 4" xfId="40070" xr:uid="{00000000-0005-0000-0000-0000899C0000}"/>
    <cellStyle name="Normal 4 5 2 2 4 2" xfId="40071" xr:uid="{00000000-0005-0000-0000-00008A9C0000}"/>
    <cellStyle name="Normal 4 5 2 2 4 2 2" xfId="40072" xr:uid="{00000000-0005-0000-0000-00008B9C0000}"/>
    <cellStyle name="Normal 4 5 2 2 4 2 2 2" xfId="40073" xr:uid="{00000000-0005-0000-0000-00008C9C0000}"/>
    <cellStyle name="Normal 4 5 2 2 4 2 3" xfId="40074" xr:uid="{00000000-0005-0000-0000-00008D9C0000}"/>
    <cellStyle name="Normal 4 5 2 2 4 2 3 2" xfId="40075" xr:uid="{00000000-0005-0000-0000-00008E9C0000}"/>
    <cellStyle name="Normal 4 5 2 2 4 2 3 3" xfId="40076" xr:uid="{00000000-0005-0000-0000-00008F9C0000}"/>
    <cellStyle name="Normal 4 5 2 2 4 2 3 4" xfId="40077" xr:uid="{00000000-0005-0000-0000-0000909C0000}"/>
    <cellStyle name="Normal 4 5 2 2 4 3" xfId="40078" xr:uid="{00000000-0005-0000-0000-0000919C0000}"/>
    <cellStyle name="Normal 4 5 2 2 4 3 2" xfId="40079" xr:uid="{00000000-0005-0000-0000-0000929C0000}"/>
    <cellStyle name="Normal 4 5 2 2 4 4" xfId="40080" xr:uid="{00000000-0005-0000-0000-0000939C0000}"/>
    <cellStyle name="Normal 4 5 2 2 4 4 2" xfId="40081" xr:uid="{00000000-0005-0000-0000-0000949C0000}"/>
    <cellStyle name="Normal 4 5 2 2 4 4 3" xfId="40082" xr:uid="{00000000-0005-0000-0000-0000959C0000}"/>
    <cellStyle name="Normal 4 5 2 2 4 4 4" xfId="40083" xr:uid="{00000000-0005-0000-0000-0000969C0000}"/>
    <cellStyle name="Normal 4 5 2 2 5" xfId="40084" xr:uid="{00000000-0005-0000-0000-0000979C0000}"/>
    <cellStyle name="Normal 4 5 2 2 5 2" xfId="40085" xr:uid="{00000000-0005-0000-0000-0000989C0000}"/>
    <cellStyle name="Normal 4 5 2 2 5 2 2" xfId="40086" xr:uid="{00000000-0005-0000-0000-0000999C0000}"/>
    <cellStyle name="Normal 4 5 2 2 5 3" xfId="40087" xr:uid="{00000000-0005-0000-0000-00009A9C0000}"/>
    <cellStyle name="Normal 4 5 2 2 5 3 2" xfId="40088" xr:uid="{00000000-0005-0000-0000-00009B9C0000}"/>
    <cellStyle name="Normal 4 5 2 2 5 3 3" xfId="40089" xr:uid="{00000000-0005-0000-0000-00009C9C0000}"/>
    <cellStyle name="Normal 4 5 2 2 5 3 4" xfId="40090" xr:uid="{00000000-0005-0000-0000-00009D9C0000}"/>
    <cellStyle name="Normal 4 5 2 2 6" xfId="40091" xr:uid="{00000000-0005-0000-0000-00009E9C0000}"/>
    <cellStyle name="Normal 4 5 2 2 6 2" xfId="40092" xr:uid="{00000000-0005-0000-0000-00009F9C0000}"/>
    <cellStyle name="Normal 4 5 2 2 7" xfId="40093" xr:uid="{00000000-0005-0000-0000-0000A09C0000}"/>
    <cellStyle name="Normal 4 5 2 2 7 2" xfId="40094" xr:uid="{00000000-0005-0000-0000-0000A19C0000}"/>
    <cellStyle name="Normal 4 5 2 2 7 3" xfId="40095" xr:uid="{00000000-0005-0000-0000-0000A29C0000}"/>
    <cellStyle name="Normal 4 5 2 2 7 4" xfId="40096" xr:uid="{00000000-0005-0000-0000-0000A39C0000}"/>
    <cellStyle name="Normal 4 5 2 3" xfId="40097" xr:uid="{00000000-0005-0000-0000-0000A49C0000}"/>
    <cellStyle name="Normal 4 5 2 3 2" xfId="40098" xr:uid="{00000000-0005-0000-0000-0000A59C0000}"/>
    <cellStyle name="Normal 4 5 2 3 2 2" xfId="40099" xr:uid="{00000000-0005-0000-0000-0000A69C0000}"/>
    <cellStyle name="Normal 4 5 2 3 2 2 2" xfId="40100" xr:uid="{00000000-0005-0000-0000-0000A79C0000}"/>
    <cellStyle name="Normal 4 5 2 3 2 2 2 2" xfId="40101" xr:uid="{00000000-0005-0000-0000-0000A89C0000}"/>
    <cellStyle name="Normal 4 5 2 3 2 2 3" xfId="40102" xr:uid="{00000000-0005-0000-0000-0000A99C0000}"/>
    <cellStyle name="Normal 4 5 2 3 2 2 3 2" xfId="40103" xr:uid="{00000000-0005-0000-0000-0000AA9C0000}"/>
    <cellStyle name="Normal 4 5 2 3 2 2 3 3" xfId="40104" xr:uid="{00000000-0005-0000-0000-0000AB9C0000}"/>
    <cellStyle name="Normal 4 5 2 3 2 2 3 4" xfId="40105" xr:uid="{00000000-0005-0000-0000-0000AC9C0000}"/>
    <cellStyle name="Normal 4 5 2 3 2 3" xfId="40106" xr:uid="{00000000-0005-0000-0000-0000AD9C0000}"/>
    <cellStyle name="Normal 4 5 2 3 2 3 2" xfId="40107" xr:uid="{00000000-0005-0000-0000-0000AE9C0000}"/>
    <cellStyle name="Normal 4 5 2 3 2 4" xfId="40108" xr:uid="{00000000-0005-0000-0000-0000AF9C0000}"/>
    <cellStyle name="Normal 4 5 2 3 2 4 2" xfId="40109" xr:uid="{00000000-0005-0000-0000-0000B09C0000}"/>
    <cellStyle name="Normal 4 5 2 3 2 4 3" xfId="40110" xr:uid="{00000000-0005-0000-0000-0000B19C0000}"/>
    <cellStyle name="Normal 4 5 2 3 2 4 4" xfId="40111" xr:uid="{00000000-0005-0000-0000-0000B29C0000}"/>
    <cellStyle name="Normal 4 5 2 3 3" xfId="40112" xr:uid="{00000000-0005-0000-0000-0000B39C0000}"/>
    <cellStyle name="Normal 4 5 2 3 3 2" xfId="40113" xr:uid="{00000000-0005-0000-0000-0000B49C0000}"/>
    <cellStyle name="Normal 4 5 2 3 3 2 2" xfId="40114" xr:uid="{00000000-0005-0000-0000-0000B59C0000}"/>
    <cellStyle name="Normal 4 5 2 3 3 3" xfId="40115" xr:uid="{00000000-0005-0000-0000-0000B69C0000}"/>
    <cellStyle name="Normal 4 5 2 3 3 3 2" xfId="40116" xr:uid="{00000000-0005-0000-0000-0000B79C0000}"/>
    <cellStyle name="Normal 4 5 2 3 3 3 3" xfId="40117" xr:uid="{00000000-0005-0000-0000-0000B89C0000}"/>
    <cellStyle name="Normal 4 5 2 3 3 3 4" xfId="40118" xr:uid="{00000000-0005-0000-0000-0000B99C0000}"/>
    <cellStyle name="Normal 4 5 2 3 4" xfId="40119" xr:uid="{00000000-0005-0000-0000-0000BA9C0000}"/>
    <cellStyle name="Normal 4 5 2 3 4 2" xfId="40120" xr:uid="{00000000-0005-0000-0000-0000BB9C0000}"/>
    <cellStyle name="Normal 4 5 2 3 5" xfId="40121" xr:uid="{00000000-0005-0000-0000-0000BC9C0000}"/>
    <cellStyle name="Normal 4 5 2 3 5 2" xfId="40122" xr:uid="{00000000-0005-0000-0000-0000BD9C0000}"/>
    <cellStyle name="Normal 4 5 2 3 5 3" xfId="40123" xr:uid="{00000000-0005-0000-0000-0000BE9C0000}"/>
    <cellStyle name="Normal 4 5 2 3 5 4" xfId="40124" xr:uid="{00000000-0005-0000-0000-0000BF9C0000}"/>
    <cellStyle name="Normal 4 5 2 4" xfId="40125" xr:uid="{00000000-0005-0000-0000-0000C09C0000}"/>
    <cellStyle name="Normal 4 5 2 4 2" xfId="40126" xr:uid="{00000000-0005-0000-0000-0000C19C0000}"/>
    <cellStyle name="Normal 4 5 2 4 2 2" xfId="40127" xr:uid="{00000000-0005-0000-0000-0000C29C0000}"/>
    <cellStyle name="Normal 4 5 2 4 2 2 2" xfId="40128" xr:uid="{00000000-0005-0000-0000-0000C39C0000}"/>
    <cellStyle name="Normal 4 5 2 4 2 2 2 2" xfId="40129" xr:uid="{00000000-0005-0000-0000-0000C49C0000}"/>
    <cellStyle name="Normal 4 5 2 4 2 2 3" xfId="40130" xr:uid="{00000000-0005-0000-0000-0000C59C0000}"/>
    <cellStyle name="Normal 4 5 2 4 2 2 3 2" xfId="40131" xr:uid="{00000000-0005-0000-0000-0000C69C0000}"/>
    <cellStyle name="Normal 4 5 2 4 2 2 3 3" xfId="40132" xr:uid="{00000000-0005-0000-0000-0000C79C0000}"/>
    <cellStyle name="Normal 4 5 2 4 2 2 3 4" xfId="40133" xr:uid="{00000000-0005-0000-0000-0000C89C0000}"/>
    <cellStyle name="Normal 4 5 2 4 2 3" xfId="40134" xr:uid="{00000000-0005-0000-0000-0000C99C0000}"/>
    <cellStyle name="Normal 4 5 2 4 2 3 2" xfId="40135" xr:uid="{00000000-0005-0000-0000-0000CA9C0000}"/>
    <cellStyle name="Normal 4 5 2 4 2 4" xfId="40136" xr:uid="{00000000-0005-0000-0000-0000CB9C0000}"/>
    <cellStyle name="Normal 4 5 2 4 2 4 2" xfId="40137" xr:uid="{00000000-0005-0000-0000-0000CC9C0000}"/>
    <cellStyle name="Normal 4 5 2 4 2 4 3" xfId="40138" xr:uid="{00000000-0005-0000-0000-0000CD9C0000}"/>
    <cellStyle name="Normal 4 5 2 4 2 4 4" xfId="40139" xr:uid="{00000000-0005-0000-0000-0000CE9C0000}"/>
    <cellStyle name="Normal 4 5 2 4 3" xfId="40140" xr:uid="{00000000-0005-0000-0000-0000CF9C0000}"/>
    <cellStyle name="Normal 4 5 2 4 3 2" xfId="40141" xr:uid="{00000000-0005-0000-0000-0000D09C0000}"/>
    <cellStyle name="Normal 4 5 2 4 3 2 2" xfId="40142" xr:uid="{00000000-0005-0000-0000-0000D19C0000}"/>
    <cellStyle name="Normal 4 5 2 4 3 3" xfId="40143" xr:uid="{00000000-0005-0000-0000-0000D29C0000}"/>
    <cellStyle name="Normal 4 5 2 4 3 3 2" xfId="40144" xr:uid="{00000000-0005-0000-0000-0000D39C0000}"/>
    <cellStyle name="Normal 4 5 2 4 3 3 3" xfId="40145" xr:uid="{00000000-0005-0000-0000-0000D49C0000}"/>
    <cellStyle name="Normal 4 5 2 4 3 3 4" xfId="40146" xr:uid="{00000000-0005-0000-0000-0000D59C0000}"/>
    <cellStyle name="Normal 4 5 2 4 4" xfId="40147" xr:uid="{00000000-0005-0000-0000-0000D69C0000}"/>
    <cellStyle name="Normal 4 5 2 4 4 2" xfId="40148" xr:uid="{00000000-0005-0000-0000-0000D79C0000}"/>
    <cellStyle name="Normal 4 5 2 4 5" xfId="40149" xr:uid="{00000000-0005-0000-0000-0000D89C0000}"/>
    <cellStyle name="Normal 4 5 2 4 5 2" xfId="40150" xr:uid="{00000000-0005-0000-0000-0000D99C0000}"/>
    <cellStyle name="Normal 4 5 2 4 5 3" xfId="40151" xr:uid="{00000000-0005-0000-0000-0000DA9C0000}"/>
    <cellStyle name="Normal 4 5 2 4 5 4" xfId="40152" xr:uid="{00000000-0005-0000-0000-0000DB9C0000}"/>
    <cellStyle name="Normal 4 5 2 5" xfId="40153" xr:uid="{00000000-0005-0000-0000-0000DC9C0000}"/>
    <cellStyle name="Normal 4 5 2 5 2" xfId="40154" xr:uid="{00000000-0005-0000-0000-0000DD9C0000}"/>
    <cellStyle name="Normal 4 5 2 5 2 2" xfId="40155" xr:uid="{00000000-0005-0000-0000-0000DE9C0000}"/>
    <cellStyle name="Normal 4 5 2 5 2 2 2" xfId="40156" xr:uid="{00000000-0005-0000-0000-0000DF9C0000}"/>
    <cellStyle name="Normal 4 5 2 5 2 3" xfId="40157" xr:uid="{00000000-0005-0000-0000-0000E09C0000}"/>
    <cellStyle name="Normal 4 5 2 5 2 3 2" xfId="40158" xr:uid="{00000000-0005-0000-0000-0000E19C0000}"/>
    <cellStyle name="Normal 4 5 2 5 2 3 3" xfId="40159" xr:uid="{00000000-0005-0000-0000-0000E29C0000}"/>
    <cellStyle name="Normal 4 5 2 5 2 3 4" xfId="40160" xr:uid="{00000000-0005-0000-0000-0000E39C0000}"/>
    <cellStyle name="Normal 4 5 2 5 3" xfId="40161" xr:uid="{00000000-0005-0000-0000-0000E49C0000}"/>
    <cellStyle name="Normal 4 5 2 5 3 2" xfId="40162" xr:uid="{00000000-0005-0000-0000-0000E59C0000}"/>
    <cellStyle name="Normal 4 5 2 5 4" xfId="40163" xr:uid="{00000000-0005-0000-0000-0000E69C0000}"/>
    <cellStyle name="Normal 4 5 2 5 4 2" xfId="40164" xr:uid="{00000000-0005-0000-0000-0000E79C0000}"/>
    <cellStyle name="Normal 4 5 2 5 4 3" xfId="40165" xr:uid="{00000000-0005-0000-0000-0000E89C0000}"/>
    <cellStyle name="Normal 4 5 2 5 4 4" xfId="40166" xr:uid="{00000000-0005-0000-0000-0000E99C0000}"/>
    <cellStyle name="Normal 4 5 2 6" xfId="40167" xr:uid="{00000000-0005-0000-0000-0000EA9C0000}"/>
    <cellStyle name="Normal 4 5 2 6 2" xfId="40168" xr:uid="{00000000-0005-0000-0000-0000EB9C0000}"/>
    <cellStyle name="Normal 4 5 2 6 2 2" xfId="40169" xr:uid="{00000000-0005-0000-0000-0000EC9C0000}"/>
    <cellStyle name="Normal 4 5 2 6 3" xfId="40170" xr:uid="{00000000-0005-0000-0000-0000ED9C0000}"/>
    <cellStyle name="Normal 4 5 2 6 3 2" xfId="40171" xr:uid="{00000000-0005-0000-0000-0000EE9C0000}"/>
    <cellStyle name="Normal 4 5 2 6 3 3" xfId="40172" xr:uid="{00000000-0005-0000-0000-0000EF9C0000}"/>
    <cellStyle name="Normal 4 5 2 6 3 4" xfId="40173" xr:uid="{00000000-0005-0000-0000-0000F09C0000}"/>
    <cellStyle name="Normal 4 5 2 7" xfId="40174" xr:uid="{00000000-0005-0000-0000-0000F19C0000}"/>
    <cellStyle name="Normal 4 5 2 7 2" xfId="40175" xr:uid="{00000000-0005-0000-0000-0000F29C0000}"/>
    <cellStyle name="Normal 4 5 2 8" xfId="40176" xr:uid="{00000000-0005-0000-0000-0000F39C0000}"/>
    <cellStyle name="Normal 4 5 2 8 2" xfId="40177" xr:uid="{00000000-0005-0000-0000-0000F49C0000}"/>
    <cellStyle name="Normal 4 5 2 8 3" xfId="40178" xr:uid="{00000000-0005-0000-0000-0000F59C0000}"/>
    <cellStyle name="Normal 4 5 2 8 4" xfId="40179" xr:uid="{00000000-0005-0000-0000-0000F69C0000}"/>
    <cellStyle name="Normal 4 5 3" xfId="40180" xr:uid="{00000000-0005-0000-0000-0000F79C0000}"/>
    <cellStyle name="Normal 4 5 3 2" xfId="40181" xr:uid="{00000000-0005-0000-0000-0000F89C0000}"/>
    <cellStyle name="Normal 4 5 3 2 2" xfId="40182" xr:uid="{00000000-0005-0000-0000-0000F99C0000}"/>
    <cellStyle name="Normal 4 5 3 2 2 2" xfId="40183" xr:uid="{00000000-0005-0000-0000-0000FA9C0000}"/>
    <cellStyle name="Normal 4 5 3 2 2 2 2" xfId="40184" xr:uid="{00000000-0005-0000-0000-0000FB9C0000}"/>
    <cellStyle name="Normal 4 5 3 2 2 2 2 2" xfId="40185" xr:uid="{00000000-0005-0000-0000-0000FC9C0000}"/>
    <cellStyle name="Normal 4 5 3 2 2 2 3" xfId="40186" xr:uid="{00000000-0005-0000-0000-0000FD9C0000}"/>
    <cellStyle name="Normal 4 5 3 2 2 2 3 2" xfId="40187" xr:uid="{00000000-0005-0000-0000-0000FE9C0000}"/>
    <cellStyle name="Normal 4 5 3 2 2 2 3 3" xfId="40188" xr:uid="{00000000-0005-0000-0000-0000FF9C0000}"/>
    <cellStyle name="Normal 4 5 3 2 2 2 3 4" xfId="40189" xr:uid="{00000000-0005-0000-0000-0000009D0000}"/>
    <cellStyle name="Normal 4 5 3 2 2 3" xfId="40190" xr:uid="{00000000-0005-0000-0000-0000019D0000}"/>
    <cellStyle name="Normal 4 5 3 2 2 3 2" xfId="40191" xr:uid="{00000000-0005-0000-0000-0000029D0000}"/>
    <cellStyle name="Normal 4 5 3 2 2 4" xfId="40192" xr:uid="{00000000-0005-0000-0000-0000039D0000}"/>
    <cellStyle name="Normal 4 5 3 2 2 4 2" xfId="40193" xr:uid="{00000000-0005-0000-0000-0000049D0000}"/>
    <cellStyle name="Normal 4 5 3 2 2 4 3" xfId="40194" xr:uid="{00000000-0005-0000-0000-0000059D0000}"/>
    <cellStyle name="Normal 4 5 3 2 2 4 4" xfId="40195" xr:uid="{00000000-0005-0000-0000-0000069D0000}"/>
    <cellStyle name="Normal 4 5 3 2 3" xfId="40196" xr:uid="{00000000-0005-0000-0000-0000079D0000}"/>
    <cellStyle name="Normal 4 5 3 2 3 2" xfId="40197" xr:uid="{00000000-0005-0000-0000-0000089D0000}"/>
    <cellStyle name="Normal 4 5 3 2 3 2 2" xfId="40198" xr:uid="{00000000-0005-0000-0000-0000099D0000}"/>
    <cellStyle name="Normal 4 5 3 2 3 3" xfId="40199" xr:uid="{00000000-0005-0000-0000-00000A9D0000}"/>
    <cellStyle name="Normal 4 5 3 2 3 3 2" xfId="40200" xr:uid="{00000000-0005-0000-0000-00000B9D0000}"/>
    <cellStyle name="Normal 4 5 3 2 3 3 3" xfId="40201" xr:uid="{00000000-0005-0000-0000-00000C9D0000}"/>
    <cellStyle name="Normal 4 5 3 2 3 3 4" xfId="40202" xr:uid="{00000000-0005-0000-0000-00000D9D0000}"/>
    <cellStyle name="Normal 4 5 3 2 4" xfId="40203" xr:uid="{00000000-0005-0000-0000-00000E9D0000}"/>
    <cellStyle name="Normal 4 5 3 2 4 2" xfId="40204" xr:uid="{00000000-0005-0000-0000-00000F9D0000}"/>
    <cellStyle name="Normal 4 5 3 2 5" xfId="40205" xr:uid="{00000000-0005-0000-0000-0000109D0000}"/>
    <cellStyle name="Normal 4 5 3 2 5 2" xfId="40206" xr:uid="{00000000-0005-0000-0000-0000119D0000}"/>
    <cellStyle name="Normal 4 5 3 2 5 3" xfId="40207" xr:uid="{00000000-0005-0000-0000-0000129D0000}"/>
    <cellStyle name="Normal 4 5 3 2 5 4" xfId="40208" xr:uid="{00000000-0005-0000-0000-0000139D0000}"/>
    <cellStyle name="Normal 4 5 3 3" xfId="40209" xr:uid="{00000000-0005-0000-0000-0000149D0000}"/>
    <cellStyle name="Normal 4 5 3 3 2" xfId="40210" xr:uid="{00000000-0005-0000-0000-0000159D0000}"/>
    <cellStyle name="Normal 4 5 3 3 2 2" xfId="40211" xr:uid="{00000000-0005-0000-0000-0000169D0000}"/>
    <cellStyle name="Normal 4 5 3 3 2 2 2" xfId="40212" xr:uid="{00000000-0005-0000-0000-0000179D0000}"/>
    <cellStyle name="Normal 4 5 3 3 2 2 2 2" xfId="40213" xr:uid="{00000000-0005-0000-0000-0000189D0000}"/>
    <cellStyle name="Normal 4 5 3 3 2 2 3" xfId="40214" xr:uid="{00000000-0005-0000-0000-0000199D0000}"/>
    <cellStyle name="Normal 4 5 3 3 2 2 3 2" xfId="40215" xr:uid="{00000000-0005-0000-0000-00001A9D0000}"/>
    <cellStyle name="Normal 4 5 3 3 2 2 3 3" xfId="40216" xr:uid="{00000000-0005-0000-0000-00001B9D0000}"/>
    <cellStyle name="Normal 4 5 3 3 2 2 3 4" xfId="40217" xr:uid="{00000000-0005-0000-0000-00001C9D0000}"/>
    <cellStyle name="Normal 4 5 3 3 2 3" xfId="40218" xr:uid="{00000000-0005-0000-0000-00001D9D0000}"/>
    <cellStyle name="Normal 4 5 3 3 2 3 2" xfId="40219" xr:uid="{00000000-0005-0000-0000-00001E9D0000}"/>
    <cellStyle name="Normal 4 5 3 3 2 4" xfId="40220" xr:uid="{00000000-0005-0000-0000-00001F9D0000}"/>
    <cellStyle name="Normal 4 5 3 3 2 4 2" xfId="40221" xr:uid="{00000000-0005-0000-0000-0000209D0000}"/>
    <cellStyle name="Normal 4 5 3 3 2 4 3" xfId="40222" xr:uid="{00000000-0005-0000-0000-0000219D0000}"/>
    <cellStyle name="Normal 4 5 3 3 2 4 4" xfId="40223" xr:uid="{00000000-0005-0000-0000-0000229D0000}"/>
    <cellStyle name="Normal 4 5 3 3 3" xfId="40224" xr:uid="{00000000-0005-0000-0000-0000239D0000}"/>
    <cellStyle name="Normal 4 5 3 3 3 2" xfId="40225" xr:uid="{00000000-0005-0000-0000-0000249D0000}"/>
    <cellStyle name="Normal 4 5 3 3 3 2 2" xfId="40226" xr:uid="{00000000-0005-0000-0000-0000259D0000}"/>
    <cellStyle name="Normal 4 5 3 3 3 3" xfId="40227" xr:uid="{00000000-0005-0000-0000-0000269D0000}"/>
    <cellStyle name="Normal 4 5 3 3 3 3 2" xfId="40228" xr:uid="{00000000-0005-0000-0000-0000279D0000}"/>
    <cellStyle name="Normal 4 5 3 3 3 3 3" xfId="40229" xr:uid="{00000000-0005-0000-0000-0000289D0000}"/>
    <cellStyle name="Normal 4 5 3 3 3 3 4" xfId="40230" xr:uid="{00000000-0005-0000-0000-0000299D0000}"/>
    <cellStyle name="Normal 4 5 3 3 4" xfId="40231" xr:uid="{00000000-0005-0000-0000-00002A9D0000}"/>
    <cellStyle name="Normal 4 5 3 3 4 2" xfId="40232" xr:uid="{00000000-0005-0000-0000-00002B9D0000}"/>
    <cellStyle name="Normal 4 5 3 3 5" xfId="40233" xr:uid="{00000000-0005-0000-0000-00002C9D0000}"/>
    <cellStyle name="Normal 4 5 3 3 5 2" xfId="40234" xr:uid="{00000000-0005-0000-0000-00002D9D0000}"/>
    <cellStyle name="Normal 4 5 3 3 5 3" xfId="40235" xr:uid="{00000000-0005-0000-0000-00002E9D0000}"/>
    <cellStyle name="Normal 4 5 3 3 5 4" xfId="40236" xr:uid="{00000000-0005-0000-0000-00002F9D0000}"/>
    <cellStyle name="Normal 4 5 3 4" xfId="40237" xr:uid="{00000000-0005-0000-0000-0000309D0000}"/>
    <cellStyle name="Normal 4 5 3 4 2" xfId="40238" xr:uid="{00000000-0005-0000-0000-0000319D0000}"/>
    <cellStyle name="Normal 4 5 3 4 2 2" xfId="40239" xr:uid="{00000000-0005-0000-0000-0000329D0000}"/>
    <cellStyle name="Normal 4 5 3 4 2 2 2" xfId="40240" xr:uid="{00000000-0005-0000-0000-0000339D0000}"/>
    <cellStyle name="Normal 4 5 3 4 2 3" xfId="40241" xr:uid="{00000000-0005-0000-0000-0000349D0000}"/>
    <cellStyle name="Normal 4 5 3 4 2 3 2" xfId="40242" xr:uid="{00000000-0005-0000-0000-0000359D0000}"/>
    <cellStyle name="Normal 4 5 3 4 2 3 3" xfId="40243" xr:uid="{00000000-0005-0000-0000-0000369D0000}"/>
    <cellStyle name="Normal 4 5 3 4 2 3 4" xfId="40244" xr:uid="{00000000-0005-0000-0000-0000379D0000}"/>
    <cellStyle name="Normal 4 5 3 4 3" xfId="40245" xr:uid="{00000000-0005-0000-0000-0000389D0000}"/>
    <cellStyle name="Normal 4 5 3 4 3 2" xfId="40246" xr:uid="{00000000-0005-0000-0000-0000399D0000}"/>
    <cellStyle name="Normal 4 5 3 4 4" xfId="40247" xr:uid="{00000000-0005-0000-0000-00003A9D0000}"/>
    <cellStyle name="Normal 4 5 3 4 4 2" xfId="40248" xr:uid="{00000000-0005-0000-0000-00003B9D0000}"/>
    <cellStyle name="Normal 4 5 3 4 4 3" xfId="40249" xr:uid="{00000000-0005-0000-0000-00003C9D0000}"/>
    <cellStyle name="Normal 4 5 3 4 4 4" xfId="40250" xr:uid="{00000000-0005-0000-0000-00003D9D0000}"/>
    <cellStyle name="Normal 4 5 3 5" xfId="40251" xr:uid="{00000000-0005-0000-0000-00003E9D0000}"/>
    <cellStyle name="Normal 4 5 3 5 2" xfId="40252" xr:uid="{00000000-0005-0000-0000-00003F9D0000}"/>
    <cellStyle name="Normal 4 5 3 5 2 2" xfId="40253" xr:uid="{00000000-0005-0000-0000-0000409D0000}"/>
    <cellStyle name="Normal 4 5 3 5 3" xfId="40254" xr:uid="{00000000-0005-0000-0000-0000419D0000}"/>
    <cellStyle name="Normal 4 5 3 5 3 2" xfId="40255" xr:uid="{00000000-0005-0000-0000-0000429D0000}"/>
    <cellStyle name="Normal 4 5 3 5 3 3" xfId="40256" xr:uid="{00000000-0005-0000-0000-0000439D0000}"/>
    <cellStyle name="Normal 4 5 3 5 3 4" xfId="40257" xr:uid="{00000000-0005-0000-0000-0000449D0000}"/>
    <cellStyle name="Normal 4 5 3 6" xfId="40258" xr:uid="{00000000-0005-0000-0000-0000459D0000}"/>
    <cellStyle name="Normal 4 5 3 6 2" xfId="40259" xr:uid="{00000000-0005-0000-0000-0000469D0000}"/>
    <cellStyle name="Normal 4 5 3 7" xfId="40260" xr:uid="{00000000-0005-0000-0000-0000479D0000}"/>
    <cellStyle name="Normal 4 5 3 7 2" xfId="40261" xr:uid="{00000000-0005-0000-0000-0000489D0000}"/>
    <cellStyle name="Normal 4 5 3 7 3" xfId="40262" xr:uid="{00000000-0005-0000-0000-0000499D0000}"/>
    <cellStyle name="Normal 4 5 3 7 4" xfId="40263" xr:uid="{00000000-0005-0000-0000-00004A9D0000}"/>
    <cellStyle name="Normal 4 5 4" xfId="40264" xr:uid="{00000000-0005-0000-0000-00004B9D0000}"/>
    <cellStyle name="Normal 4 5 4 2" xfId="40265" xr:uid="{00000000-0005-0000-0000-00004C9D0000}"/>
    <cellStyle name="Normal 4 5 4 2 2" xfId="40266" xr:uid="{00000000-0005-0000-0000-00004D9D0000}"/>
    <cellStyle name="Normal 4 5 4 2 2 2" xfId="40267" xr:uid="{00000000-0005-0000-0000-00004E9D0000}"/>
    <cellStyle name="Normal 4 5 4 2 2 2 2" xfId="40268" xr:uid="{00000000-0005-0000-0000-00004F9D0000}"/>
    <cellStyle name="Normal 4 5 4 2 2 3" xfId="40269" xr:uid="{00000000-0005-0000-0000-0000509D0000}"/>
    <cellStyle name="Normal 4 5 4 2 2 3 2" xfId="40270" xr:uid="{00000000-0005-0000-0000-0000519D0000}"/>
    <cellStyle name="Normal 4 5 4 2 2 3 3" xfId="40271" xr:uid="{00000000-0005-0000-0000-0000529D0000}"/>
    <cellStyle name="Normal 4 5 4 2 2 3 4" xfId="40272" xr:uid="{00000000-0005-0000-0000-0000539D0000}"/>
    <cellStyle name="Normal 4 5 4 2 3" xfId="40273" xr:uid="{00000000-0005-0000-0000-0000549D0000}"/>
    <cellStyle name="Normal 4 5 4 2 3 2" xfId="40274" xr:uid="{00000000-0005-0000-0000-0000559D0000}"/>
    <cellStyle name="Normal 4 5 4 2 4" xfId="40275" xr:uid="{00000000-0005-0000-0000-0000569D0000}"/>
    <cellStyle name="Normal 4 5 4 2 4 2" xfId="40276" xr:uid="{00000000-0005-0000-0000-0000579D0000}"/>
    <cellStyle name="Normal 4 5 4 2 4 3" xfId="40277" xr:uid="{00000000-0005-0000-0000-0000589D0000}"/>
    <cellStyle name="Normal 4 5 4 2 4 4" xfId="40278" xr:uid="{00000000-0005-0000-0000-0000599D0000}"/>
    <cellStyle name="Normal 4 5 4 3" xfId="40279" xr:uid="{00000000-0005-0000-0000-00005A9D0000}"/>
    <cellStyle name="Normal 4 5 4 3 2" xfId="40280" xr:uid="{00000000-0005-0000-0000-00005B9D0000}"/>
    <cellStyle name="Normal 4 5 4 3 2 2" xfId="40281" xr:uid="{00000000-0005-0000-0000-00005C9D0000}"/>
    <cellStyle name="Normal 4 5 4 3 3" xfId="40282" xr:uid="{00000000-0005-0000-0000-00005D9D0000}"/>
    <cellStyle name="Normal 4 5 4 3 3 2" xfId="40283" xr:uid="{00000000-0005-0000-0000-00005E9D0000}"/>
    <cellStyle name="Normal 4 5 4 3 3 3" xfId="40284" xr:uid="{00000000-0005-0000-0000-00005F9D0000}"/>
    <cellStyle name="Normal 4 5 4 3 3 4" xfId="40285" xr:uid="{00000000-0005-0000-0000-0000609D0000}"/>
    <cellStyle name="Normal 4 5 4 4" xfId="40286" xr:uid="{00000000-0005-0000-0000-0000619D0000}"/>
    <cellStyle name="Normal 4 5 4 4 2" xfId="40287" xr:uid="{00000000-0005-0000-0000-0000629D0000}"/>
    <cellStyle name="Normal 4 5 4 5" xfId="40288" xr:uid="{00000000-0005-0000-0000-0000639D0000}"/>
    <cellStyle name="Normal 4 5 4 5 2" xfId="40289" xr:uid="{00000000-0005-0000-0000-0000649D0000}"/>
    <cellStyle name="Normal 4 5 4 5 3" xfId="40290" xr:uid="{00000000-0005-0000-0000-0000659D0000}"/>
    <cellStyle name="Normal 4 5 4 5 4" xfId="40291" xr:uid="{00000000-0005-0000-0000-0000669D0000}"/>
    <cellStyle name="Normal 4 5 5" xfId="40292" xr:uid="{00000000-0005-0000-0000-0000679D0000}"/>
    <cellStyle name="Normal 4 5 5 2" xfId="40293" xr:uid="{00000000-0005-0000-0000-0000689D0000}"/>
    <cellStyle name="Normal 4 5 5 2 2" xfId="40294" xr:uid="{00000000-0005-0000-0000-0000699D0000}"/>
    <cellStyle name="Normal 4 5 5 2 2 2" xfId="40295" xr:uid="{00000000-0005-0000-0000-00006A9D0000}"/>
    <cellStyle name="Normal 4 5 5 2 2 2 2" xfId="40296" xr:uid="{00000000-0005-0000-0000-00006B9D0000}"/>
    <cellStyle name="Normal 4 5 5 2 2 3" xfId="40297" xr:uid="{00000000-0005-0000-0000-00006C9D0000}"/>
    <cellStyle name="Normal 4 5 5 2 2 3 2" xfId="40298" xr:uid="{00000000-0005-0000-0000-00006D9D0000}"/>
    <cellStyle name="Normal 4 5 5 2 2 3 3" xfId="40299" xr:uid="{00000000-0005-0000-0000-00006E9D0000}"/>
    <cellStyle name="Normal 4 5 5 2 2 3 4" xfId="40300" xr:uid="{00000000-0005-0000-0000-00006F9D0000}"/>
    <cellStyle name="Normal 4 5 5 2 3" xfId="40301" xr:uid="{00000000-0005-0000-0000-0000709D0000}"/>
    <cellStyle name="Normal 4 5 5 2 3 2" xfId="40302" xr:uid="{00000000-0005-0000-0000-0000719D0000}"/>
    <cellStyle name="Normal 4 5 5 2 4" xfId="40303" xr:uid="{00000000-0005-0000-0000-0000729D0000}"/>
    <cellStyle name="Normal 4 5 5 2 4 2" xfId="40304" xr:uid="{00000000-0005-0000-0000-0000739D0000}"/>
    <cellStyle name="Normal 4 5 5 2 4 3" xfId="40305" xr:uid="{00000000-0005-0000-0000-0000749D0000}"/>
    <cellStyle name="Normal 4 5 5 2 4 4" xfId="40306" xr:uid="{00000000-0005-0000-0000-0000759D0000}"/>
    <cellStyle name="Normal 4 5 5 3" xfId="40307" xr:uid="{00000000-0005-0000-0000-0000769D0000}"/>
    <cellStyle name="Normal 4 5 5 3 2" xfId="40308" xr:uid="{00000000-0005-0000-0000-0000779D0000}"/>
    <cellStyle name="Normal 4 5 5 3 2 2" xfId="40309" xr:uid="{00000000-0005-0000-0000-0000789D0000}"/>
    <cellStyle name="Normal 4 5 5 3 3" xfId="40310" xr:uid="{00000000-0005-0000-0000-0000799D0000}"/>
    <cellStyle name="Normal 4 5 5 3 3 2" xfId="40311" xr:uid="{00000000-0005-0000-0000-00007A9D0000}"/>
    <cellStyle name="Normal 4 5 5 3 3 3" xfId="40312" xr:uid="{00000000-0005-0000-0000-00007B9D0000}"/>
    <cellStyle name="Normal 4 5 5 3 3 4" xfId="40313" xr:uid="{00000000-0005-0000-0000-00007C9D0000}"/>
    <cellStyle name="Normal 4 5 5 4" xfId="40314" xr:uid="{00000000-0005-0000-0000-00007D9D0000}"/>
    <cellStyle name="Normal 4 5 5 4 2" xfId="40315" xr:uid="{00000000-0005-0000-0000-00007E9D0000}"/>
    <cellStyle name="Normal 4 5 5 5" xfId="40316" xr:uid="{00000000-0005-0000-0000-00007F9D0000}"/>
    <cellStyle name="Normal 4 5 5 5 2" xfId="40317" xr:uid="{00000000-0005-0000-0000-0000809D0000}"/>
    <cellStyle name="Normal 4 5 5 5 3" xfId="40318" xr:uid="{00000000-0005-0000-0000-0000819D0000}"/>
    <cellStyle name="Normal 4 5 5 5 4" xfId="40319" xr:uid="{00000000-0005-0000-0000-0000829D0000}"/>
    <cellStyle name="Normal 4 5 6" xfId="40320" xr:uid="{00000000-0005-0000-0000-0000839D0000}"/>
    <cellStyle name="Normal 4 5 6 2" xfId="40321" xr:uid="{00000000-0005-0000-0000-0000849D0000}"/>
    <cellStyle name="Normal 4 5 6 2 2" xfId="40322" xr:uid="{00000000-0005-0000-0000-0000859D0000}"/>
    <cellStyle name="Normal 4 5 6 2 2 2" xfId="40323" xr:uid="{00000000-0005-0000-0000-0000869D0000}"/>
    <cellStyle name="Normal 4 5 6 2 3" xfId="40324" xr:uid="{00000000-0005-0000-0000-0000879D0000}"/>
    <cellStyle name="Normal 4 5 6 2 3 2" xfId="40325" xr:uid="{00000000-0005-0000-0000-0000889D0000}"/>
    <cellStyle name="Normal 4 5 6 2 3 3" xfId="40326" xr:uid="{00000000-0005-0000-0000-0000899D0000}"/>
    <cellStyle name="Normal 4 5 6 2 3 4" xfId="40327" xr:uid="{00000000-0005-0000-0000-00008A9D0000}"/>
    <cellStyle name="Normal 4 5 6 3" xfId="40328" xr:uid="{00000000-0005-0000-0000-00008B9D0000}"/>
    <cellStyle name="Normal 4 5 6 3 2" xfId="40329" xr:uid="{00000000-0005-0000-0000-00008C9D0000}"/>
    <cellStyle name="Normal 4 5 6 4" xfId="40330" xr:uid="{00000000-0005-0000-0000-00008D9D0000}"/>
    <cellStyle name="Normal 4 5 6 4 2" xfId="40331" xr:uid="{00000000-0005-0000-0000-00008E9D0000}"/>
    <cellStyle name="Normal 4 5 6 4 3" xfId="40332" xr:uid="{00000000-0005-0000-0000-00008F9D0000}"/>
    <cellStyle name="Normal 4 5 6 4 4" xfId="40333" xr:uid="{00000000-0005-0000-0000-0000909D0000}"/>
    <cellStyle name="Normal 4 5 7" xfId="40334" xr:uid="{00000000-0005-0000-0000-0000919D0000}"/>
    <cellStyle name="Normal 4 5 7 2" xfId="40335" xr:uid="{00000000-0005-0000-0000-0000929D0000}"/>
    <cellStyle name="Normal 4 5 7 2 2" xfId="40336" xr:uid="{00000000-0005-0000-0000-0000939D0000}"/>
    <cellStyle name="Normal 4 5 7 3" xfId="40337" xr:uid="{00000000-0005-0000-0000-0000949D0000}"/>
    <cellStyle name="Normal 4 5 7 3 2" xfId="40338" xr:uid="{00000000-0005-0000-0000-0000959D0000}"/>
    <cellStyle name="Normal 4 5 7 3 3" xfId="40339" xr:uid="{00000000-0005-0000-0000-0000969D0000}"/>
    <cellStyle name="Normal 4 5 7 3 4" xfId="40340" xr:uid="{00000000-0005-0000-0000-0000979D0000}"/>
    <cellStyle name="Normal 4 5 8" xfId="40341" xr:uid="{00000000-0005-0000-0000-0000989D0000}"/>
    <cellStyle name="Normal 4 5 8 2" xfId="40342" xr:uid="{00000000-0005-0000-0000-0000999D0000}"/>
    <cellStyle name="Normal 4 5 9" xfId="40343" xr:uid="{00000000-0005-0000-0000-00009A9D0000}"/>
    <cellStyle name="Normal 4 5 9 2" xfId="40344" xr:uid="{00000000-0005-0000-0000-00009B9D0000}"/>
    <cellStyle name="Normal 4 6" xfId="40345" xr:uid="{00000000-0005-0000-0000-00009C9D0000}"/>
    <cellStyle name="Normal 4 6 2" xfId="40346" xr:uid="{00000000-0005-0000-0000-00009D9D0000}"/>
    <cellStyle name="Normal 4 6 2 2" xfId="40347" xr:uid="{00000000-0005-0000-0000-00009E9D0000}"/>
    <cellStyle name="Normal 4 6 2 2 2" xfId="40348" xr:uid="{00000000-0005-0000-0000-00009F9D0000}"/>
    <cellStyle name="Normal 4 6 2 2 2 2" xfId="40349" xr:uid="{00000000-0005-0000-0000-0000A09D0000}"/>
    <cellStyle name="Normal 4 6 2 2 2 2 2" xfId="40350" xr:uid="{00000000-0005-0000-0000-0000A19D0000}"/>
    <cellStyle name="Normal 4 6 2 2 2 2 2 2" xfId="40351" xr:uid="{00000000-0005-0000-0000-0000A29D0000}"/>
    <cellStyle name="Normal 4 6 2 2 2 2 3" xfId="40352" xr:uid="{00000000-0005-0000-0000-0000A39D0000}"/>
    <cellStyle name="Normal 4 6 2 2 2 2 3 2" xfId="40353" xr:uid="{00000000-0005-0000-0000-0000A49D0000}"/>
    <cellStyle name="Normal 4 6 2 2 2 2 3 3" xfId="40354" xr:uid="{00000000-0005-0000-0000-0000A59D0000}"/>
    <cellStyle name="Normal 4 6 2 2 2 2 3 4" xfId="40355" xr:uid="{00000000-0005-0000-0000-0000A69D0000}"/>
    <cellStyle name="Normal 4 6 2 2 2 3" xfId="40356" xr:uid="{00000000-0005-0000-0000-0000A79D0000}"/>
    <cellStyle name="Normal 4 6 2 2 2 3 2" xfId="40357" xr:uid="{00000000-0005-0000-0000-0000A89D0000}"/>
    <cellStyle name="Normal 4 6 2 2 2 4" xfId="40358" xr:uid="{00000000-0005-0000-0000-0000A99D0000}"/>
    <cellStyle name="Normal 4 6 2 2 2 4 2" xfId="40359" xr:uid="{00000000-0005-0000-0000-0000AA9D0000}"/>
    <cellStyle name="Normal 4 6 2 2 2 4 3" xfId="40360" xr:uid="{00000000-0005-0000-0000-0000AB9D0000}"/>
    <cellStyle name="Normal 4 6 2 2 2 4 4" xfId="40361" xr:uid="{00000000-0005-0000-0000-0000AC9D0000}"/>
    <cellStyle name="Normal 4 6 2 2 3" xfId="40362" xr:uid="{00000000-0005-0000-0000-0000AD9D0000}"/>
    <cellStyle name="Normal 4 6 2 2 3 2" xfId="40363" xr:uid="{00000000-0005-0000-0000-0000AE9D0000}"/>
    <cellStyle name="Normal 4 6 2 2 3 2 2" xfId="40364" xr:uid="{00000000-0005-0000-0000-0000AF9D0000}"/>
    <cellStyle name="Normal 4 6 2 2 3 3" xfId="40365" xr:uid="{00000000-0005-0000-0000-0000B09D0000}"/>
    <cellStyle name="Normal 4 6 2 2 3 3 2" xfId="40366" xr:uid="{00000000-0005-0000-0000-0000B19D0000}"/>
    <cellStyle name="Normal 4 6 2 2 3 3 3" xfId="40367" xr:uid="{00000000-0005-0000-0000-0000B29D0000}"/>
    <cellStyle name="Normal 4 6 2 2 3 3 4" xfId="40368" xr:uid="{00000000-0005-0000-0000-0000B39D0000}"/>
    <cellStyle name="Normal 4 6 2 2 4" xfId="40369" xr:uid="{00000000-0005-0000-0000-0000B49D0000}"/>
    <cellStyle name="Normal 4 6 2 2 4 2" xfId="40370" xr:uid="{00000000-0005-0000-0000-0000B59D0000}"/>
    <cellStyle name="Normal 4 6 2 2 5" xfId="40371" xr:uid="{00000000-0005-0000-0000-0000B69D0000}"/>
    <cellStyle name="Normal 4 6 2 2 5 2" xfId="40372" xr:uid="{00000000-0005-0000-0000-0000B79D0000}"/>
    <cellStyle name="Normal 4 6 2 2 5 3" xfId="40373" xr:uid="{00000000-0005-0000-0000-0000B89D0000}"/>
    <cellStyle name="Normal 4 6 2 2 5 4" xfId="40374" xr:uid="{00000000-0005-0000-0000-0000B99D0000}"/>
    <cellStyle name="Normal 4 6 2 3" xfId="40375" xr:uid="{00000000-0005-0000-0000-0000BA9D0000}"/>
    <cellStyle name="Normal 4 6 2 3 2" xfId="40376" xr:uid="{00000000-0005-0000-0000-0000BB9D0000}"/>
    <cellStyle name="Normal 4 6 2 3 2 2" xfId="40377" xr:uid="{00000000-0005-0000-0000-0000BC9D0000}"/>
    <cellStyle name="Normal 4 6 2 3 2 2 2" xfId="40378" xr:uid="{00000000-0005-0000-0000-0000BD9D0000}"/>
    <cellStyle name="Normal 4 6 2 3 2 2 2 2" xfId="40379" xr:uid="{00000000-0005-0000-0000-0000BE9D0000}"/>
    <cellStyle name="Normal 4 6 2 3 2 2 3" xfId="40380" xr:uid="{00000000-0005-0000-0000-0000BF9D0000}"/>
    <cellStyle name="Normal 4 6 2 3 2 2 3 2" xfId="40381" xr:uid="{00000000-0005-0000-0000-0000C09D0000}"/>
    <cellStyle name="Normal 4 6 2 3 2 2 3 3" xfId="40382" xr:uid="{00000000-0005-0000-0000-0000C19D0000}"/>
    <cellStyle name="Normal 4 6 2 3 2 2 3 4" xfId="40383" xr:uid="{00000000-0005-0000-0000-0000C29D0000}"/>
    <cellStyle name="Normal 4 6 2 3 2 3" xfId="40384" xr:uid="{00000000-0005-0000-0000-0000C39D0000}"/>
    <cellStyle name="Normal 4 6 2 3 2 3 2" xfId="40385" xr:uid="{00000000-0005-0000-0000-0000C49D0000}"/>
    <cellStyle name="Normal 4 6 2 3 2 4" xfId="40386" xr:uid="{00000000-0005-0000-0000-0000C59D0000}"/>
    <cellStyle name="Normal 4 6 2 3 2 4 2" xfId="40387" xr:uid="{00000000-0005-0000-0000-0000C69D0000}"/>
    <cellStyle name="Normal 4 6 2 3 2 4 3" xfId="40388" xr:uid="{00000000-0005-0000-0000-0000C79D0000}"/>
    <cellStyle name="Normal 4 6 2 3 2 4 4" xfId="40389" xr:uid="{00000000-0005-0000-0000-0000C89D0000}"/>
    <cellStyle name="Normal 4 6 2 3 3" xfId="40390" xr:uid="{00000000-0005-0000-0000-0000C99D0000}"/>
    <cellStyle name="Normal 4 6 2 3 3 2" xfId="40391" xr:uid="{00000000-0005-0000-0000-0000CA9D0000}"/>
    <cellStyle name="Normal 4 6 2 3 3 2 2" xfId="40392" xr:uid="{00000000-0005-0000-0000-0000CB9D0000}"/>
    <cellStyle name="Normal 4 6 2 3 3 3" xfId="40393" xr:uid="{00000000-0005-0000-0000-0000CC9D0000}"/>
    <cellStyle name="Normal 4 6 2 3 3 3 2" xfId="40394" xr:uid="{00000000-0005-0000-0000-0000CD9D0000}"/>
    <cellStyle name="Normal 4 6 2 3 3 3 3" xfId="40395" xr:uid="{00000000-0005-0000-0000-0000CE9D0000}"/>
    <cellStyle name="Normal 4 6 2 3 3 3 4" xfId="40396" xr:uid="{00000000-0005-0000-0000-0000CF9D0000}"/>
    <cellStyle name="Normal 4 6 2 3 4" xfId="40397" xr:uid="{00000000-0005-0000-0000-0000D09D0000}"/>
    <cellStyle name="Normal 4 6 2 3 4 2" xfId="40398" xr:uid="{00000000-0005-0000-0000-0000D19D0000}"/>
    <cellStyle name="Normal 4 6 2 3 5" xfId="40399" xr:uid="{00000000-0005-0000-0000-0000D29D0000}"/>
    <cellStyle name="Normal 4 6 2 3 5 2" xfId="40400" xr:uid="{00000000-0005-0000-0000-0000D39D0000}"/>
    <cellStyle name="Normal 4 6 2 3 5 3" xfId="40401" xr:uid="{00000000-0005-0000-0000-0000D49D0000}"/>
    <cellStyle name="Normal 4 6 2 3 5 4" xfId="40402" xr:uid="{00000000-0005-0000-0000-0000D59D0000}"/>
    <cellStyle name="Normal 4 6 2 4" xfId="40403" xr:uid="{00000000-0005-0000-0000-0000D69D0000}"/>
    <cellStyle name="Normal 4 6 2 4 2" xfId="40404" xr:uid="{00000000-0005-0000-0000-0000D79D0000}"/>
    <cellStyle name="Normal 4 6 2 4 2 2" xfId="40405" xr:uid="{00000000-0005-0000-0000-0000D89D0000}"/>
    <cellStyle name="Normal 4 6 2 4 2 2 2" xfId="40406" xr:uid="{00000000-0005-0000-0000-0000D99D0000}"/>
    <cellStyle name="Normal 4 6 2 4 2 3" xfId="40407" xr:uid="{00000000-0005-0000-0000-0000DA9D0000}"/>
    <cellStyle name="Normal 4 6 2 4 2 3 2" xfId="40408" xr:uid="{00000000-0005-0000-0000-0000DB9D0000}"/>
    <cellStyle name="Normal 4 6 2 4 2 3 3" xfId="40409" xr:uid="{00000000-0005-0000-0000-0000DC9D0000}"/>
    <cellStyle name="Normal 4 6 2 4 2 3 4" xfId="40410" xr:uid="{00000000-0005-0000-0000-0000DD9D0000}"/>
    <cellStyle name="Normal 4 6 2 4 3" xfId="40411" xr:uid="{00000000-0005-0000-0000-0000DE9D0000}"/>
    <cellStyle name="Normal 4 6 2 4 3 2" xfId="40412" xr:uid="{00000000-0005-0000-0000-0000DF9D0000}"/>
    <cellStyle name="Normal 4 6 2 4 4" xfId="40413" xr:uid="{00000000-0005-0000-0000-0000E09D0000}"/>
    <cellStyle name="Normal 4 6 2 4 4 2" xfId="40414" xr:uid="{00000000-0005-0000-0000-0000E19D0000}"/>
    <cellStyle name="Normal 4 6 2 4 4 3" xfId="40415" xr:uid="{00000000-0005-0000-0000-0000E29D0000}"/>
    <cellStyle name="Normal 4 6 2 4 4 4" xfId="40416" xr:uid="{00000000-0005-0000-0000-0000E39D0000}"/>
    <cellStyle name="Normal 4 6 2 5" xfId="40417" xr:uid="{00000000-0005-0000-0000-0000E49D0000}"/>
    <cellStyle name="Normal 4 6 2 5 2" xfId="40418" xr:uid="{00000000-0005-0000-0000-0000E59D0000}"/>
    <cellStyle name="Normal 4 6 2 5 2 2" xfId="40419" xr:uid="{00000000-0005-0000-0000-0000E69D0000}"/>
    <cellStyle name="Normal 4 6 2 5 3" xfId="40420" xr:uid="{00000000-0005-0000-0000-0000E79D0000}"/>
    <cellStyle name="Normal 4 6 2 5 3 2" xfId="40421" xr:uid="{00000000-0005-0000-0000-0000E89D0000}"/>
    <cellStyle name="Normal 4 6 2 5 3 3" xfId="40422" xr:uid="{00000000-0005-0000-0000-0000E99D0000}"/>
    <cellStyle name="Normal 4 6 2 5 3 4" xfId="40423" xr:uid="{00000000-0005-0000-0000-0000EA9D0000}"/>
    <cellStyle name="Normal 4 6 2 6" xfId="40424" xr:uid="{00000000-0005-0000-0000-0000EB9D0000}"/>
    <cellStyle name="Normal 4 6 2 6 2" xfId="40425" xr:uid="{00000000-0005-0000-0000-0000EC9D0000}"/>
    <cellStyle name="Normal 4 6 2 7" xfId="40426" xr:uid="{00000000-0005-0000-0000-0000ED9D0000}"/>
    <cellStyle name="Normal 4 6 2 7 2" xfId="40427" xr:uid="{00000000-0005-0000-0000-0000EE9D0000}"/>
    <cellStyle name="Normal 4 6 2 7 3" xfId="40428" xr:uid="{00000000-0005-0000-0000-0000EF9D0000}"/>
    <cellStyle name="Normal 4 6 2 7 4" xfId="40429" xr:uid="{00000000-0005-0000-0000-0000F09D0000}"/>
    <cellStyle name="Normal 4 6 3" xfId="40430" xr:uid="{00000000-0005-0000-0000-0000F19D0000}"/>
    <cellStyle name="Normal 4 6 3 2" xfId="40431" xr:uid="{00000000-0005-0000-0000-0000F29D0000}"/>
    <cellStyle name="Normal 4 6 3 2 2" xfId="40432" xr:uid="{00000000-0005-0000-0000-0000F39D0000}"/>
    <cellStyle name="Normal 4 6 3 2 2 2" xfId="40433" xr:uid="{00000000-0005-0000-0000-0000F49D0000}"/>
    <cellStyle name="Normal 4 6 3 2 2 2 2" xfId="40434" xr:uid="{00000000-0005-0000-0000-0000F59D0000}"/>
    <cellStyle name="Normal 4 6 3 2 2 3" xfId="40435" xr:uid="{00000000-0005-0000-0000-0000F69D0000}"/>
    <cellStyle name="Normal 4 6 3 2 2 3 2" xfId="40436" xr:uid="{00000000-0005-0000-0000-0000F79D0000}"/>
    <cellStyle name="Normal 4 6 3 2 2 3 3" xfId="40437" xr:uid="{00000000-0005-0000-0000-0000F89D0000}"/>
    <cellStyle name="Normal 4 6 3 2 2 3 4" xfId="40438" xr:uid="{00000000-0005-0000-0000-0000F99D0000}"/>
    <cellStyle name="Normal 4 6 3 2 3" xfId="40439" xr:uid="{00000000-0005-0000-0000-0000FA9D0000}"/>
    <cellStyle name="Normal 4 6 3 2 3 2" xfId="40440" xr:uid="{00000000-0005-0000-0000-0000FB9D0000}"/>
    <cellStyle name="Normal 4 6 3 2 4" xfId="40441" xr:uid="{00000000-0005-0000-0000-0000FC9D0000}"/>
    <cellStyle name="Normal 4 6 3 2 4 2" xfId="40442" xr:uid="{00000000-0005-0000-0000-0000FD9D0000}"/>
    <cellStyle name="Normal 4 6 3 2 4 3" xfId="40443" xr:uid="{00000000-0005-0000-0000-0000FE9D0000}"/>
    <cellStyle name="Normal 4 6 3 2 4 4" xfId="40444" xr:uid="{00000000-0005-0000-0000-0000FF9D0000}"/>
    <cellStyle name="Normal 4 6 3 3" xfId="40445" xr:uid="{00000000-0005-0000-0000-0000009E0000}"/>
    <cellStyle name="Normal 4 6 3 3 2" xfId="40446" xr:uid="{00000000-0005-0000-0000-0000019E0000}"/>
    <cellStyle name="Normal 4 6 3 3 2 2" xfId="40447" xr:uid="{00000000-0005-0000-0000-0000029E0000}"/>
    <cellStyle name="Normal 4 6 3 3 3" xfId="40448" xr:uid="{00000000-0005-0000-0000-0000039E0000}"/>
    <cellStyle name="Normal 4 6 3 3 3 2" xfId="40449" xr:uid="{00000000-0005-0000-0000-0000049E0000}"/>
    <cellStyle name="Normal 4 6 3 3 3 3" xfId="40450" xr:uid="{00000000-0005-0000-0000-0000059E0000}"/>
    <cellStyle name="Normal 4 6 3 3 3 4" xfId="40451" xr:uid="{00000000-0005-0000-0000-0000069E0000}"/>
    <cellStyle name="Normal 4 6 3 4" xfId="40452" xr:uid="{00000000-0005-0000-0000-0000079E0000}"/>
    <cellStyle name="Normal 4 6 3 4 2" xfId="40453" xr:uid="{00000000-0005-0000-0000-0000089E0000}"/>
    <cellStyle name="Normal 4 6 3 5" xfId="40454" xr:uid="{00000000-0005-0000-0000-0000099E0000}"/>
    <cellStyle name="Normal 4 6 3 5 2" xfId="40455" xr:uid="{00000000-0005-0000-0000-00000A9E0000}"/>
    <cellStyle name="Normal 4 6 3 5 3" xfId="40456" xr:uid="{00000000-0005-0000-0000-00000B9E0000}"/>
    <cellStyle name="Normal 4 6 3 5 4" xfId="40457" xr:uid="{00000000-0005-0000-0000-00000C9E0000}"/>
    <cellStyle name="Normal 4 6 4" xfId="40458" xr:uid="{00000000-0005-0000-0000-00000D9E0000}"/>
    <cellStyle name="Normal 4 6 4 2" xfId="40459" xr:uid="{00000000-0005-0000-0000-00000E9E0000}"/>
    <cellStyle name="Normal 4 6 4 2 2" xfId="40460" xr:uid="{00000000-0005-0000-0000-00000F9E0000}"/>
    <cellStyle name="Normal 4 6 4 2 2 2" xfId="40461" xr:uid="{00000000-0005-0000-0000-0000109E0000}"/>
    <cellStyle name="Normal 4 6 4 2 2 2 2" xfId="40462" xr:uid="{00000000-0005-0000-0000-0000119E0000}"/>
    <cellStyle name="Normal 4 6 4 2 2 3" xfId="40463" xr:uid="{00000000-0005-0000-0000-0000129E0000}"/>
    <cellStyle name="Normal 4 6 4 2 2 3 2" xfId="40464" xr:uid="{00000000-0005-0000-0000-0000139E0000}"/>
    <cellStyle name="Normal 4 6 4 2 2 3 3" xfId="40465" xr:uid="{00000000-0005-0000-0000-0000149E0000}"/>
    <cellStyle name="Normal 4 6 4 2 2 3 4" xfId="40466" xr:uid="{00000000-0005-0000-0000-0000159E0000}"/>
    <cellStyle name="Normal 4 6 4 2 3" xfId="40467" xr:uid="{00000000-0005-0000-0000-0000169E0000}"/>
    <cellStyle name="Normal 4 6 4 2 3 2" xfId="40468" xr:uid="{00000000-0005-0000-0000-0000179E0000}"/>
    <cellStyle name="Normal 4 6 4 2 4" xfId="40469" xr:uid="{00000000-0005-0000-0000-0000189E0000}"/>
    <cellStyle name="Normal 4 6 4 2 4 2" xfId="40470" xr:uid="{00000000-0005-0000-0000-0000199E0000}"/>
    <cellStyle name="Normal 4 6 4 2 4 3" xfId="40471" xr:uid="{00000000-0005-0000-0000-00001A9E0000}"/>
    <cellStyle name="Normal 4 6 4 2 4 4" xfId="40472" xr:uid="{00000000-0005-0000-0000-00001B9E0000}"/>
    <cellStyle name="Normal 4 6 4 3" xfId="40473" xr:uid="{00000000-0005-0000-0000-00001C9E0000}"/>
    <cellStyle name="Normal 4 6 4 3 2" xfId="40474" xr:uid="{00000000-0005-0000-0000-00001D9E0000}"/>
    <cellStyle name="Normal 4 6 4 3 2 2" xfId="40475" xr:uid="{00000000-0005-0000-0000-00001E9E0000}"/>
    <cellStyle name="Normal 4 6 4 3 3" xfId="40476" xr:uid="{00000000-0005-0000-0000-00001F9E0000}"/>
    <cellStyle name="Normal 4 6 4 3 3 2" xfId="40477" xr:uid="{00000000-0005-0000-0000-0000209E0000}"/>
    <cellStyle name="Normal 4 6 4 3 3 3" xfId="40478" xr:uid="{00000000-0005-0000-0000-0000219E0000}"/>
    <cellStyle name="Normal 4 6 4 3 3 4" xfId="40479" xr:uid="{00000000-0005-0000-0000-0000229E0000}"/>
    <cellStyle name="Normal 4 6 4 4" xfId="40480" xr:uid="{00000000-0005-0000-0000-0000239E0000}"/>
    <cellStyle name="Normal 4 6 4 4 2" xfId="40481" xr:uid="{00000000-0005-0000-0000-0000249E0000}"/>
    <cellStyle name="Normal 4 6 4 5" xfId="40482" xr:uid="{00000000-0005-0000-0000-0000259E0000}"/>
    <cellStyle name="Normal 4 6 4 5 2" xfId="40483" xr:uid="{00000000-0005-0000-0000-0000269E0000}"/>
    <cellStyle name="Normal 4 6 4 5 3" xfId="40484" xr:uid="{00000000-0005-0000-0000-0000279E0000}"/>
    <cellStyle name="Normal 4 6 4 5 4" xfId="40485" xr:uid="{00000000-0005-0000-0000-0000289E0000}"/>
    <cellStyle name="Normal 4 6 5" xfId="40486" xr:uid="{00000000-0005-0000-0000-0000299E0000}"/>
    <cellStyle name="Normal 4 6 5 2" xfId="40487" xr:uid="{00000000-0005-0000-0000-00002A9E0000}"/>
    <cellStyle name="Normal 4 6 5 2 2" xfId="40488" xr:uid="{00000000-0005-0000-0000-00002B9E0000}"/>
    <cellStyle name="Normal 4 6 5 2 2 2" xfId="40489" xr:uid="{00000000-0005-0000-0000-00002C9E0000}"/>
    <cellStyle name="Normal 4 6 5 2 3" xfId="40490" xr:uid="{00000000-0005-0000-0000-00002D9E0000}"/>
    <cellStyle name="Normal 4 6 5 2 3 2" xfId="40491" xr:uid="{00000000-0005-0000-0000-00002E9E0000}"/>
    <cellStyle name="Normal 4 6 5 2 3 3" xfId="40492" xr:uid="{00000000-0005-0000-0000-00002F9E0000}"/>
    <cellStyle name="Normal 4 6 5 2 3 4" xfId="40493" xr:uid="{00000000-0005-0000-0000-0000309E0000}"/>
    <cellStyle name="Normal 4 6 5 3" xfId="40494" xr:uid="{00000000-0005-0000-0000-0000319E0000}"/>
    <cellStyle name="Normal 4 6 5 3 2" xfId="40495" xr:uid="{00000000-0005-0000-0000-0000329E0000}"/>
    <cellStyle name="Normal 4 6 5 4" xfId="40496" xr:uid="{00000000-0005-0000-0000-0000339E0000}"/>
    <cellStyle name="Normal 4 6 5 4 2" xfId="40497" xr:uid="{00000000-0005-0000-0000-0000349E0000}"/>
    <cellStyle name="Normal 4 6 5 4 3" xfId="40498" xr:uid="{00000000-0005-0000-0000-0000359E0000}"/>
    <cellStyle name="Normal 4 6 5 4 4" xfId="40499" xr:uid="{00000000-0005-0000-0000-0000369E0000}"/>
    <cellStyle name="Normal 4 6 6" xfId="40500" xr:uid="{00000000-0005-0000-0000-0000379E0000}"/>
    <cellStyle name="Normal 4 6 6 2" xfId="40501" xr:uid="{00000000-0005-0000-0000-0000389E0000}"/>
    <cellStyle name="Normal 4 6 6 2 2" xfId="40502" xr:uid="{00000000-0005-0000-0000-0000399E0000}"/>
    <cellStyle name="Normal 4 6 6 3" xfId="40503" xr:uid="{00000000-0005-0000-0000-00003A9E0000}"/>
    <cellStyle name="Normal 4 6 6 3 2" xfId="40504" xr:uid="{00000000-0005-0000-0000-00003B9E0000}"/>
    <cellStyle name="Normal 4 6 6 3 3" xfId="40505" xr:uid="{00000000-0005-0000-0000-00003C9E0000}"/>
    <cellStyle name="Normal 4 6 6 3 4" xfId="40506" xr:uid="{00000000-0005-0000-0000-00003D9E0000}"/>
    <cellStyle name="Normal 4 6 7" xfId="40507" xr:uid="{00000000-0005-0000-0000-00003E9E0000}"/>
    <cellStyle name="Normal 4 6 7 2" xfId="40508" xr:uid="{00000000-0005-0000-0000-00003F9E0000}"/>
    <cellStyle name="Normal 4 6 8" xfId="40509" xr:uid="{00000000-0005-0000-0000-0000409E0000}"/>
    <cellStyle name="Normal 4 6 8 2" xfId="40510" xr:uid="{00000000-0005-0000-0000-0000419E0000}"/>
    <cellStyle name="Normal 4 6 9" xfId="40511" xr:uid="{00000000-0005-0000-0000-0000429E0000}"/>
    <cellStyle name="Normal 4 7" xfId="40512" xr:uid="{00000000-0005-0000-0000-0000439E0000}"/>
    <cellStyle name="Normal 4 7 2" xfId="40513" xr:uid="{00000000-0005-0000-0000-0000449E0000}"/>
    <cellStyle name="Normal 4 7 2 2" xfId="40514" xr:uid="{00000000-0005-0000-0000-0000459E0000}"/>
    <cellStyle name="Normal 4 7 2 2 2" xfId="40515" xr:uid="{00000000-0005-0000-0000-0000469E0000}"/>
    <cellStyle name="Normal 4 7 2 2 2 2" xfId="40516" xr:uid="{00000000-0005-0000-0000-0000479E0000}"/>
    <cellStyle name="Normal 4 7 2 2 2 2 2" xfId="40517" xr:uid="{00000000-0005-0000-0000-0000489E0000}"/>
    <cellStyle name="Normal 4 7 2 2 2 2 2 2" xfId="40518" xr:uid="{00000000-0005-0000-0000-0000499E0000}"/>
    <cellStyle name="Normal 4 7 2 2 2 2 3" xfId="40519" xr:uid="{00000000-0005-0000-0000-00004A9E0000}"/>
    <cellStyle name="Normal 4 7 2 2 2 2 3 2" xfId="40520" xr:uid="{00000000-0005-0000-0000-00004B9E0000}"/>
    <cellStyle name="Normal 4 7 2 2 2 2 3 3" xfId="40521" xr:uid="{00000000-0005-0000-0000-00004C9E0000}"/>
    <cellStyle name="Normal 4 7 2 2 2 2 3 4" xfId="40522" xr:uid="{00000000-0005-0000-0000-00004D9E0000}"/>
    <cellStyle name="Normal 4 7 2 2 2 3" xfId="40523" xr:uid="{00000000-0005-0000-0000-00004E9E0000}"/>
    <cellStyle name="Normal 4 7 2 2 2 3 2" xfId="40524" xr:uid="{00000000-0005-0000-0000-00004F9E0000}"/>
    <cellStyle name="Normal 4 7 2 2 2 4" xfId="40525" xr:uid="{00000000-0005-0000-0000-0000509E0000}"/>
    <cellStyle name="Normal 4 7 2 2 2 4 2" xfId="40526" xr:uid="{00000000-0005-0000-0000-0000519E0000}"/>
    <cellStyle name="Normal 4 7 2 2 2 4 3" xfId="40527" xr:uid="{00000000-0005-0000-0000-0000529E0000}"/>
    <cellStyle name="Normal 4 7 2 2 2 4 4" xfId="40528" xr:uid="{00000000-0005-0000-0000-0000539E0000}"/>
    <cellStyle name="Normal 4 7 2 2 3" xfId="40529" xr:uid="{00000000-0005-0000-0000-0000549E0000}"/>
    <cellStyle name="Normal 4 7 2 2 3 2" xfId="40530" xr:uid="{00000000-0005-0000-0000-0000559E0000}"/>
    <cellStyle name="Normal 4 7 2 2 3 2 2" xfId="40531" xr:uid="{00000000-0005-0000-0000-0000569E0000}"/>
    <cellStyle name="Normal 4 7 2 2 3 3" xfId="40532" xr:uid="{00000000-0005-0000-0000-0000579E0000}"/>
    <cellStyle name="Normal 4 7 2 2 3 3 2" xfId="40533" xr:uid="{00000000-0005-0000-0000-0000589E0000}"/>
    <cellStyle name="Normal 4 7 2 2 3 3 3" xfId="40534" xr:uid="{00000000-0005-0000-0000-0000599E0000}"/>
    <cellStyle name="Normal 4 7 2 2 3 3 4" xfId="40535" xr:uid="{00000000-0005-0000-0000-00005A9E0000}"/>
    <cellStyle name="Normal 4 7 2 2 4" xfId="40536" xr:uid="{00000000-0005-0000-0000-00005B9E0000}"/>
    <cellStyle name="Normal 4 7 2 2 4 2" xfId="40537" xr:uid="{00000000-0005-0000-0000-00005C9E0000}"/>
    <cellStyle name="Normal 4 7 2 2 5" xfId="40538" xr:uid="{00000000-0005-0000-0000-00005D9E0000}"/>
    <cellStyle name="Normal 4 7 2 2 5 2" xfId="40539" xr:uid="{00000000-0005-0000-0000-00005E9E0000}"/>
    <cellStyle name="Normal 4 7 2 2 5 3" xfId="40540" xr:uid="{00000000-0005-0000-0000-00005F9E0000}"/>
    <cellStyle name="Normal 4 7 2 2 5 4" xfId="40541" xr:uid="{00000000-0005-0000-0000-0000609E0000}"/>
    <cellStyle name="Normal 4 7 2 3" xfId="40542" xr:uid="{00000000-0005-0000-0000-0000619E0000}"/>
    <cellStyle name="Normal 4 7 2 3 2" xfId="40543" xr:uid="{00000000-0005-0000-0000-0000629E0000}"/>
    <cellStyle name="Normal 4 7 2 3 2 2" xfId="40544" xr:uid="{00000000-0005-0000-0000-0000639E0000}"/>
    <cellStyle name="Normal 4 7 2 3 2 2 2" xfId="40545" xr:uid="{00000000-0005-0000-0000-0000649E0000}"/>
    <cellStyle name="Normal 4 7 2 3 2 2 2 2" xfId="40546" xr:uid="{00000000-0005-0000-0000-0000659E0000}"/>
    <cellStyle name="Normal 4 7 2 3 2 2 3" xfId="40547" xr:uid="{00000000-0005-0000-0000-0000669E0000}"/>
    <cellStyle name="Normal 4 7 2 3 2 2 3 2" xfId="40548" xr:uid="{00000000-0005-0000-0000-0000679E0000}"/>
    <cellStyle name="Normal 4 7 2 3 2 2 3 3" xfId="40549" xr:uid="{00000000-0005-0000-0000-0000689E0000}"/>
    <cellStyle name="Normal 4 7 2 3 2 2 3 4" xfId="40550" xr:uid="{00000000-0005-0000-0000-0000699E0000}"/>
    <cellStyle name="Normal 4 7 2 3 2 3" xfId="40551" xr:uid="{00000000-0005-0000-0000-00006A9E0000}"/>
    <cellStyle name="Normal 4 7 2 3 2 3 2" xfId="40552" xr:uid="{00000000-0005-0000-0000-00006B9E0000}"/>
    <cellStyle name="Normal 4 7 2 3 2 4" xfId="40553" xr:uid="{00000000-0005-0000-0000-00006C9E0000}"/>
    <cellStyle name="Normal 4 7 2 3 2 4 2" xfId="40554" xr:uid="{00000000-0005-0000-0000-00006D9E0000}"/>
    <cellStyle name="Normal 4 7 2 3 2 4 3" xfId="40555" xr:uid="{00000000-0005-0000-0000-00006E9E0000}"/>
    <cellStyle name="Normal 4 7 2 3 2 4 4" xfId="40556" xr:uid="{00000000-0005-0000-0000-00006F9E0000}"/>
    <cellStyle name="Normal 4 7 2 3 3" xfId="40557" xr:uid="{00000000-0005-0000-0000-0000709E0000}"/>
    <cellStyle name="Normal 4 7 2 3 3 2" xfId="40558" xr:uid="{00000000-0005-0000-0000-0000719E0000}"/>
    <cellStyle name="Normal 4 7 2 3 3 2 2" xfId="40559" xr:uid="{00000000-0005-0000-0000-0000729E0000}"/>
    <cellStyle name="Normal 4 7 2 3 3 3" xfId="40560" xr:uid="{00000000-0005-0000-0000-0000739E0000}"/>
    <cellStyle name="Normal 4 7 2 3 3 3 2" xfId="40561" xr:uid="{00000000-0005-0000-0000-0000749E0000}"/>
    <cellStyle name="Normal 4 7 2 3 3 3 3" xfId="40562" xr:uid="{00000000-0005-0000-0000-0000759E0000}"/>
    <cellStyle name="Normal 4 7 2 3 3 3 4" xfId="40563" xr:uid="{00000000-0005-0000-0000-0000769E0000}"/>
    <cellStyle name="Normal 4 7 2 3 4" xfId="40564" xr:uid="{00000000-0005-0000-0000-0000779E0000}"/>
    <cellStyle name="Normal 4 7 2 3 4 2" xfId="40565" xr:uid="{00000000-0005-0000-0000-0000789E0000}"/>
    <cellStyle name="Normal 4 7 2 3 5" xfId="40566" xr:uid="{00000000-0005-0000-0000-0000799E0000}"/>
    <cellStyle name="Normal 4 7 2 3 5 2" xfId="40567" xr:uid="{00000000-0005-0000-0000-00007A9E0000}"/>
    <cellStyle name="Normal 4 7 2 3 5 3" xfId="40568" xr:uid="{00000000-0005-0000-0000-00007B9E0000}"/>
    <cellStyle name="Normal 4 7 2 3 5 4" xfId="40569" xr:uid="{00000000-0005-0000-0000-00007C9E0000}"/>
    <cellStyle name="Normal 4 7 2 4" xfId="40570" xr:uid="{00000000-0005-0000-0000-00007D9E0000}"/>
    <cellStyle name="Normal 4 7 2 4 2" xfId="40571" xr:uid="{00000000-0005-0000-0000-00007E9E0000}"/>
    <cellStyle name="Normal 4 7 2 4 2 2" xfId="40572" xr:uid="{00000000-0005-0000-0000-00007F9E0000}"/>
    <cellStyle name="Normal 4 7 2 4 2 2 2" xfId="40573" xr:uid="{00000000-0005-0000-0000-0000809E0000}"/>
    <cellStyle name="Normal 4 7 2 4 2 3" xfId="40574" xr:uid="{00000000-0005-0000-0000-0000819E0000}"/>
    <cellStyle name="Normal 4 7 2 4 2 3 2" xfId="40575" xr:uid="{00000000-0005-0000-0000-0000829E0000}"/>
    <cellStyle name="Normal 4 7 2 4 2 3 3" xfId="40576" xr:uid="{00000000-0005-0000-0000-0000839E0000}"/>
    <cellStyle name="Normal 4 7 2 4 2 3 4" xfId="40577" xr:uid="{00000000-0005-0000-0000-0000849E0000}"/>
    <cellStyle name="Normal 4 7 2 4 3" xfId="40578" xr:uid="{00000000-0005-0000-0000-0000859E0000}"/>
    <cellStyle name="Normal 4 7 2 4 3 2" xfId="40579" xr:uid="{00000000-0005-0000-0000-0000869E0000}"/>
    <cellStyle name="Normal 4 7 2 4 4" xfId="40580" xr:uid="{00000000-0005-0000-0000-0000879E0000}"/>
    <cellStyle name="Normal 4 7 2 4 4 2" xfId="40581" xr:uid="{00000000-0005-0000-0000-0000889E0000}"/>
    <cellStyle name="Normal 4 7 2 4 4 3" xfId="40582" xr:uid="{00000000-0005-0000-0000-0000899E0000}"/>
    <cellStyle name="Normal 4 7 2 4 4 4" xfId="40583" xr:uid="{00000000-0005-0000-0000-00008A9E0000}"/>
    <cellStyle name="Normal 4 7 2 5" xfId="40584" xr:uid="{00000000-0005-0000-0000-00008B9E0000}"/>
    <cellStyle name="Normal 4 7 2 5 2" xfId="40585" xr:uid="{00000000-0005-0000-0000-00008C9E0000}"/>
    <cellStyle name="Normal 4 7 2 5 2 2" xfId="40586" xr:uid="{00000000-0005-0000-0000-00008D9E0000}"/>
    <cellStyle name="Normal 4 7 2 5 3" xfId="40587" xr:uid="{00000000-0005-0000-0000-00008E9E0000}"/>
    <cellStyle name="Normal 4 7 2 5 3 2" xfId="40588" xr:uid="{00000000-0005-0000-0000-00008F9E0000}"/>
    <cellStyle name="Normal 4 7 2 5 3 3" xfId="40589" xr:uid="{00000000-0005-0000-0000-0000909E0000}"/>
    <cellStyle name="Normal 4 7 2 5 3 4" xfId="40590" xr:uid="{00000000-0005-0000-0000-0000919E0000}"/>
    <cellStyle name="Normal 4 7 2 6" xfId="40591" xr:uid="{00000000-0005-0000-0000-0000929E0000}"/>
    <cellStyle name="Normal 4 7 2 6 2" xfId="40592" xr:uid="{00000000-0005-0000-0000-0000939E0000}"/>
    <cellStyle name="Normal 4 7 2 7" xfId="40593" xr:uid="{00000000-0005-0000-0000-0000949E0000}"/>
    <cellStyle name="Normal 4 7 2 7 2" xfId="40594" xr:uid="{00000000-0005-0000-0000-0000959E0000}"/>
    <cellStyle name="Normal 4 7 2 7 3" xfId="40595" xr:uid="{00000000-0005-0000-0000-0000969E0000}"/>
    <cellStyle name="Normal 4 7 2 7 4" xfId="40596" xr:uid="{00000000-0005-0000-0000-0000979E0000}"/>
    <cellStyle name="Normal 4 7 3" xfId="40597" xr:uid="{00000000-0005-0000-0000-0000989E0000}"/>
    <cellStyle name="Normal 4 7 3 2" xfId="40598" xr:uid="{00000000-0005-0000-0000-0000999E0000}"/>
    <cellStyle name="Normal 4 7 3 2 2" xfId="40599" xr:uid="{00000000-0005-0000-0000-00009A9E0000}"/>
    <cellStyle name="Normal 4 7 3 2 2 2" xfId="40600" xr:uid="{00000000-0005-0000-0000-00009B9E0000}"/>
    <cellStyle name="Normal 4 7 3 2 2 2 2" xfId="40601" xr:uid="{00000000-0005-0000-0000-00009C9E0000}"/>
    <cellStyle name="Normal 4 7 3 2 2 3" xfId="40602" xr:uid="{00000000-0005-0000-0000-00009D9E0000}"/>
    <cellStyle name="Normal 4 7 3 2 2 3 2" xfId="40603" xr:uid="{00000000-0005-0000-0000-00009E9E0000}"/>
    <cellStyle name="Normal 4 7 3 2 2 3 3" xfId="40604" xr:uid="{00000000-0005-0000-0000-00009F9E0000}"/>
    <cellStyle name="Normal 4 7 3 2 2 3 4" xfId="40605" xr:uid="{00000000-0005-0000-0000-0000A09E0000}"/>
    <cellStyle name="Normal 4 7 3 2 3" xfId="40606" xr:uid="{00000000-0005-0000-0000-0000A19E0000}"/>
    <cellStyle name="Normal 4 7 3 2 3 2" xfId="40607" xr:uid="{00000000-0005-0000-0000-0000A29E0000}"/>
    <cellStyle name="Normal 4 7 3 2 4" xfId="40608" xr:uid="{00000000-0005-0000-0000-0000A39E0000}"/>
    <cellStyle name="Normal 4 7 3 2 4 2" xfId="40609" xr:uid="{00000000-0005-0000-0000-0000A49E0000}"/>
    <cellStyle name="Normal 4 7 3 2 4 3" xfId="40610" xr:uid="{00000000-0005-0000-0000-0000A59E0000}"/>
    <cellStyle name="Normal 4 7 3 2 4 4" xfId="40611" xr:uid="{00000000-0005-0000-0000-0000A69E0000}"/>
    <cellStyle name="Normal 4 7 3 3" xfId="40612" xr:uid="{00000000-0005-0000-0000-0000A79E0000}"/>
    <cellStyle name="Normal 4 7 3 3 2" xfId="40613" xr:uid="{00000000-0005-0000-0000-0000A89E0000}"/>
    <cellStyle name="Normal 4 7 3 3 2 2" xfId="40614" xr:uid="{00000000-0005-0000-0000-0000A99E0000}"/>
    <cellStyle name="Normal 4 7 3 3 3" xfId="40615" xr:uid="{00000000-0005-0000-0000-0000AA9E0000}"/>
    <cellStyle name="Normal 4 7 3 3 3 2" xfId="40616" xr:uid="{00000000-0005-0000-0000-0000AB9E0000}"/>
    <cellStyle name="Normal 4 7 3 3 3 3" xfId="40617" xr:uid="{00000000-0005-0000-0000-0000AC9E0000}"/>
    <cellStyle name="Normal 4 7 3 3 3 4" xfId="40618" xr:uid="{00000000-0005-0000-0000-0000AD9E0000}"/>
    <cellStyle name="Normal 4 7 3 4" xfId="40619" xr:uid="{00000000-0005-0000-0000-0000AE9E0000}"/>
    <cellStyle name="Normal 4 7 3 4 2" xfId="40620" xr:uid="{00000000-0005-0000-0000-0000AF9E0000}"/>
    <cellStyle name="Normal 4 7 3 5" xfId="40621" xr:uid="{00000000-0005-0000-0000-0000B09E0000}"/>
    <cellStyle name="Normal 4 7 3 5 2" xfId="40622" xr:uid="{00000000-0005-0000-0000-0000B19E0000}"/>
    <cellStyle name="Normal 4 7 3 5 3" xfId="40623" xr:uid="{00000000-0005-0000-0000-0000B29E0000}"/>
    <cellStyle name="Normal 4 7 3 5 4" xfId="40624" xr:uid="{00000000-0005-0000-0000-0000B39E0000}"/>
    <cellStyle name="Normal 4 7 4" xfId="40625" xr:uid="{00000000-0005-0000-0000-0000B49E0000}"/>
    <cellStyle name="Normal 4 7 4 2" xfId="40626" xr:uid="{00000000-0005-0000-0000-0000B59E0000}"/>
    <cellStyle name="Normal 4 7 4 2 2" xfId="40627" xr:uid="{00000000-0005-0000-0000-0000B69E0000}"/>
    <cellStyle name="Normal 4 7 4 2 2 2" xfId="40628" xr:uid="{00000000-0005-0000-0000-0000B79E0000}"/>
    <cellStyle name="Normal 4 7 4 2 2 2 2" xfId="40629" xr:uid="{00000000-0005-0000-0000-0000B89E0000}"/>
    <cellStyle name="Normal 4 7 4 2 2 3" xfId="40630" xr:uid="{00000000-0005-0000-0000-0000B99E0000}"/>
    <cellStyle name="Normal 4 7 4 2 2 3 2" xfId="40631" xr:uid="{00000000-0005-0000-0000-0000BA9E0000}"/>
    <cellStyle name="Normal 4 7 4 2 2 3 3" xfId="40632" xr:uid="{00000000-0005-0000-0000-0000BB9E0000}"/>
    <cellStyle name="Normal 4 7 4 2 2 3 4" xfId="40633" xr:uid="{00000000-0005-0000-0000-0000BC9E0000}"/>
    <cellStyle name="Normal 4 7 4 2 3" xfId="40634" xr:uid="{00000000-0005-0000-0000-0000BD9E0000}"/>
    <cellStyle name="Normal 4 7 4 2 3 2" xfId="40635" xr:uid="{00000000-0005-0000-0000-0000BE9E0000}"/>
    <cellStyle name="Normal 4 7 4 2 4" xfId="40636" xr:uid="{00000000-0005-0000-0000-0000BF9E0000}"/>
    <cellStyle name="Normal 4 7 4 2 4 2" xfId="40637" xr:uid="{00000000-0005-0000-0000-0000C09E0000}"/>
    <cellStyle name="Normal 4 7 4 2 4 3" xfId="40638" xr:uid="{00000000-0005-0000-0000-0000C19E0000}"/>
    <cellStyle name="Normal 4 7 4 2 4 4" xfId="40639" xr:uid="{00000000-0005-0000-0000-0000C29E0000}"/>
    <cellStyle name="Normal 4 7 4 3" xfId="40640" xr:uid="{00000000-0005-0000-0000-0000C39E0000}"/>
    <cellStyle name="Normal 4 7 4 3 2" xfId="40641" xr:uid="{00000000-0005-0000-0000-0000C49E0000}"/>
    <cellStyle name="Normal 4 7 4 3 2 2" xfId="40642" xr:uid="{00000000-0005-0000-0000-0000C59E0000}"/>
    <cellStyle name="Normal 4 7 4 3 3" xfId="40643" xr:uid="{00000000-0005-0000-0000-0000C69E0000}"/>
    <cellStyle name="Normal 4 7 4 3 3 2" xfId="40644" xr:uid="{00000000-0005-0000-0000-0000C79E0000}"/>
    <cellStyle name="Normal 4 7 4 3 3 3" xfId="40645" xr:uid="{00000000-0005-0000-0000-0000C89E0000}"/>
    <cellStyle name="Normal 4 7 4 3 3 4" xfId="40646" xr:uid="{00000000-0005-0000-0000-0000C99E0000}"/>
    <cellStyle name="Normal 4 7 4 4" xfId="40647" xr:uid="{00000000-0005-0000-0000-0000CA9E0000}"/>
    <cellStyle name="Normal 4 7 4 4 2" xfId="40648" xr:uid="{00000000-0005-0000-0000-0000CB9E0000}"/>
    <cellStyle name="Normal 4 7 4 5" xfId="40649" xr:uid="{00000000-0005-0000-0000-0000CC9E0000}"/>
    <cellStyle name="Normal 4 7 4 5 2" xfId="40650" xr:uid="{00000000-0005-0000-0000-0000CD9E0000}"/>
    <cellStyle name="Normal 4 7 4 5 3" xfId="40651" xr:uid="{00000000-0005-0000-0000-0000CE9E0000}"/>
    <cellStyle name="Normal 4 7 4 5 4" xfId="40652" xr:uid="{00000000-0005-0000-0000-0000CF9E0000}"/>
    <cellStyle name="Normal 4 7 5" xfId="40653" xr:uid="{00000000-0005-0000-0000-0000D09E0000}"/>
    <cellStyle name="Normal 4 7 5 2" xfId="40654" xr:uid="{00000000-0005-0000-0000-0000D19E0000}"/>
    <cellStyle name="Normal 4 7 5 2 2" xfId="40655" xr:uid="{00000000-0005-0000-0000-0000D29E0000}"/>
    <cellStyle name="Normal 4 7 5 2 2 2" xfId="40656" xr:uid="{00000000-0005-0000-0000-0000D39E0000}"/>
    <cellStyle name="Normal 4 7 5 2 3" xfId="40657" xr:uid="{00000000-0005-0000-0000-0000D49E0000}"/>
    <cellStyle name="Normal 4 7 5 2 3 2" xfId="40658" xr:uid="{00000000-0005-0000-0000-0000D59E0000}"/>
    <cellStyle name="Normal 4 7 5 2 3 3" xfId="40659" xr:uid="{00000000-0005-0000-0000-0000D69E0000}"/>
    <cellStyle name="Normal 4 7 5 2 3 4" xfId="40660" xr:uid="{00000000-0005-0000-0000-0000D79E0000}"/>
    <cellStyle name="Normal 4 7 5 3" xfId="40661" xr:uid="{00000000-0005-0000-0000-0000D89E0000}"/>
    <cellStyle name="Normal 4 7 5 3 2" xfId="40662" xr:uid="{00000000-0005-0000-0000-0000D99E0000}"/>
    <cellStyle name="Normal 4 7 5 4" xfId="40663" xr:uid="{00000000-0005-0000-0000-0000DA9E0000}"/>
    <cellStyle name="Normal 4 7 5 4 2" xfId="40664" xr:uid="{00000000-0005-0000-0000-0000DB9E0000}"/>
    <cellStyle name="Normal 4 7 5 4 3" xfId="40665" xr:uid="{00000000-0005-0000-0000-0000DC9E0000}"/>
    <cellStyle name="Normal 4 7 5 4 4" xfId="40666" xr:uid="{00000000-0005-0000-0000-0000DD9E0000}"/>
    <cellStyle name="Normal 4 7 6" xfId="40667" xr:uid="{00000000-0005-0000-0000-0000DE9E0000}"/>
    <cellStyle name="Normal 4 7 6 2" xfId="40668" xr:uid="{00000000-0005-0000-0000-0000DF9E0000}"/>
    <cellStyle name="Normal 4 7 6 2 2" xfId="40669" xr:uid="{00000000-0005-0000-0000-0000E09E0000}"/>
    <cellStyle name="Normal 4 7 6 3" xfId="40670" xr:uid="{00000000-0005-0000-0000-0000E19E0000}"/>
    <cellStyle name="Normal 4 7 6 3 2" xfId="40671" xr:uid="{00000000-0005-0000-0000-0000E29E0000}"/>
    <cellStyle name="Normal 4 7 6 3 3" xfId="40672" xr:uid="{00000000-0005-0000-0000-0000E39E0000}"/>
    <cellStyle name="Normal 4 7 6 3 4" xfId="40673" xr:uid="{00000000-0005-0000-0000-0000E49E0000}"/>
    <cellStyle name="Normal 4 7 7" xfId="40674" xr:uid="{00000000-0005-0000-0000-0000E59E0000}"/>
    <cellStyle name="Normal 4 7 7 2" xfId="40675" xr:uid="{00000000-0005-0000-0000-0000E69E0000}"/>
    <cellStyle name="Normal 4 7 8" xfId="40676" xr:uid="{00000000-0005-0000-0000-0000E79E0000}"/>
    <cellStyle name="Normal 4 7 8 2" xfId="40677" xr:uid="{00000000-0005-0000-0000-0000E89E0000}"/>
    <cellStyle name="Normal 4 7 9" xfId="40678" xr:uid="{00000000-0005-0000-0000-0000E99E0000}"/>
    <cellStyle name="Normal 4 8" xfId="40679" xr:uid="{00000000-0005-0000-0000-0000EA9E0000}"/>
    <cellStyle name="Normal 4 8 2" xfId="40680" xr:uid="{00000000-0005-0000-0000-0000EB9E0000}"/>
    <cellStyle name="Normal 4 8 2 2" xfId="40681" xr:uid="{00000000-0005-0000-0000-0000EC9E0000}"/>
    <cellStyle name="Normal 4 8 3" xfId="40682" xr:uid="{00000000-0005-0000-0000-0000ED9E0000}"/>
    <cellStyle name="Normal 4 8 3 2" xfId="40683" xr:uid="{00000000-0005-0000-0000-0000EE9E0000}"/>
    <cellStyle name="Normal 4 8 4" xfId="40684" xr:uid="{00000000-0005-0000-0000-0000EF9E0000}"/>
    <cellStyle name="Normal 4 9" xfId="40685" xr:uid="{00000000-0005-0000-0000-0000F09E0000}"/>
    <cellStyle name="Normal 4 9 2" xfId="40686" xr:uid="{00000000-0005-0000-0000-0000F19E0000}"/>
    <cellStyle name="Normal 4 9 2 2" xfId="40687" xr:uid="{00000000-0005-0000-0000-0000F29E0000}"/>
    <cellStyle name="Normal 4 9 3" xfId="40688" xr:uid="{00000000-0005-0000-0000-0000F39E0000}"/>
    <cellStyle name="Normal 4 9 3 2" xfId="40689" xr:uid="{00000000-0005-0000-0000-0000F49E0000}"/>
    <cellStyle name="Normal 4 9 4" xfId="40690" xr:uid="{00000000-0005-0000-0000-0000F59E0000}"/>
    <cellStyle name="Normal 4_AFS template" xfId="40691" xr:uid="{00000000-0005-0000-0000-0000F69E0000}"/>
    <cellStyle name="Normal 40" xfId="40692" xr:uid="{00000000-0005-0000-0000-0000F79E0000}"/>
    <cellStyle name="Normal 40 2" xfId="40693" xr:uid="{00000000-0005-0000-0000-0000F89E0000}"/>
    <cellStyle name="Normal 40 2 2" xfId="40694" xr:uid="{00000000-0005-0000-0000-0000F99E0000}"/>
    <cellStyle name="Normal 40 2 2 2" xfId="40695" xr:uid="{00000000-0005-0000-0000-0000FA9E0000}"/>
    <cellStyle name="Normal 40 2 3" xfId="40696" xr:uid="{00000000-0005-0000-0000-0000FB9E0000}"/>
    <cellStyle name="Normal 40 2 3 2" xfId="40697" xr:uid="{00000000-0005-0000-0000-0000FC9E0000}"/>
    <cellStyle name="Normal 40 2 4" xfId="40698" xr:uid="{00000000-0005-0000-0000-0000FD9E0000}"/>
    <cellStyle name="Normal 40 3" xfId="40699" xr:uid="{00000000-0005-0000-0000-0000FE9E0000}"/>
    <cellStyle name="Normal 40 3 2" xfId="40700" xr:uid="{00000000-0005-0000-0000-0000FF9E0000}"/>
    <cellStyle name="Normal 40 3 2 2" xfId="40701" xr:uid="{00000000-0005-0000-0000-0000009F0000}"/>
    <cellStyle name="Normal 40 3 2 2 2" xfId="40702" xr:uid="{00000000-0005-0000-0000-0000019F0000}"/>
    <cellStyle name="Normal 40 3 2 3" xfId="40703" xr:uid="{00000000-0005-0000-0000-0000029F0000}"/>
    <cellStyle name="Normal 40 3 2 3 2" xfId="40704" xr:uid="{00000000-0005-0000-0000-0000039F0000}"/>
    <cellStyle name="Normal 40 3 2 4" xfId="40705" xr:uid="{00000000-0005-0000-0000-0000049F0000}"/>
    <cellStyle name="Normal 40 3 2 5" xfId="40706" xr:uid="{00000000-0005-0000-0000-0000059F0000}"/>
    <cellStyle name="Normal 40 3 3" xfId="40707" xr:uid="{00000000-0005-0000-0000-0000069F0000}"/>
    <cellStyle name="Normal 40 3 3 2" xfId="40708" xr:uid="{00000000-0005-0000-0000-0000079F0000}"/>
    <cellStyle name="Normal 40 3 4" xfId="40709" xr:uid="{00000000-0005-0000-0000-0000089F0000}"/>
    <cellStyle name="Normal 40 3 4 2" xfId="40710" xr:uid="{00000000-0005-0000-0000-0000099F0000}"/>
    <cellStyle name="Normal 40 3 5" xfId="40711" xr:uid="{00000000-0005-0000-0000-00000A9F0000}"/>
    <cellStyle name="Normal 40 3 6" xfId="40712" xr:uid="{00000000-0005-0000-0000-00000B9F0000}"/>
    <cellStyle name="Normal 40 3 7" xfId="40713" xr:uid="{00000000-0005-0000-0000-00000C9F0000}"/>
    <cellStyle name="Normal 40 4" xfId="40714" xr:uid="{00000000-0005-0000-0000-00000D9F0000}"/>
    <cellStyle name="Normal 40 4 2" xfId="40715" xr:uid="{00000000-0005-0000-0000-00000E9F0000}"/>
    <cellStyle name="Normal 40 4 3" xfId="40716" xr:uid="{00000000-0005-0000-0000-00000F9F0000}"/>
    <cellStyle name="Normal 40 5" xfId="40717" xr:uid="{00000000-0005-0000-0000-0000109F0000}"/>
    <cellStyle name="Normal 40 5 2" xfId="40718" xr:uid="{00000000-0005-0000-0000-0000119F0000}"/>
    <cellStyle name="Normal 40 6" xfId="40719" xr:uid="{00000000-0005-0000-0000-0000129F0000}"/>
    <cellStyle name="Normal 41" xfId="40720" xr:uid="{00000000-0005-0000-0000-0000139F0000}"/>
    <cellStyle name="Normal 41 2" xfId="40721" xr:uid="{00000000-0005-0000-0000-0000149F0000}"/>
    <cellStyle name="Normal 41 2 2" xfId="40722" xr:uid="{00000000-0005-0000-0000-0000159F0000}"/>
    <cellStyle name="Normal 41 2 2 2" xfId="40723" xr:uid="{00000000-0005-0000-0000-0000169F0000}"/>
    <cellStyle name="Normal 41 2 2 2 2" xfId="40724" xr:uid="{00000000-0005-0000-0000-0000179F0000}"/>
    <cellStyle name="Normal 41 2 2 3" xfId="40725" xr:uid="{00000000-0005-0000-0000-0000189F0000}"/>
    <cellStyle name="Normal 41 2 2 3 2" xfId="40726" xr:uid="{00000000-0005-0000-0000-0000199F0000}"/>
    <cellStyle name="Normal 41 2 2 4" xfId="40727" xr:uid="{00000000-0005-0000-0000-00001A9F0000}"/>
    <cellStyle name="Normal 41 2 2 4 2" xfId="40728" xr:uid="{00000000-0005-0000-0000-00001B9F0000}"/>
    <cellStyle name="Normal 41 2 3" xfId="40729" xr:uid="{00000000-0005-0000-0000-00001C9F0000}"/>
    <cellStyle name="Normal 41 2 3 2" xfId="40730" xr:uid="{00000000-0005-0000-0000-00001D9F0000}"/>
    <cellStyle name="Normal 41 2 4" xfId="40731" xr:uid="{00000000-0005-0000-0000-00001E9F0000}"/>
    <cellStyle name="Normal 41 2 4 2" xfId="40732" xr:uid="{00000000-0005-0000-0000-00001F9F0000}"/>
    <cellStyle name="Normal 41 2 4 3" xfId="40733" xr:uid="{00000000-0005-0000-0000-0000209F0000}"/>
    <cellStyle name="Normal 41 2 4 4" xfId="40734" xr:uid="{00000000-0005-0000-0000-0000219F0000}"/>
    <cellStyle name="Normal 41 2 5" xfId="40735" xr:uid="{00000000-0005-0000-0000-0000229F0000}"/>
    <cellStyle name="Normal 41 2 5 2" xfId="40736" xr:uid="{00000000-0005-0000-0000-0000239F0000}"/>
    <cellStyle name="Normal 41 2 6" xfId="40737" xr:uid="{00000000-0005-0000-0000-0000249F0000}"/>
    <cellStyle name="Normal 41 2 6 2" xfId="40738" xr:uid="{00000000-0005-0000-0000-0000259F0000}"/>
    <cellStyle name="Normal 41 2 6 3" xfId="40739" xr:uid="{00000000-0005-0000-0000-0000269F0000}"/>
    <cellStyle name="Normal 41 2 7" xfId="40740" xr:uid="{00000000-0005-0000-0000-0000279F0000}"/>
    <cellStyle name="Normal 41 3" xfId="40741" xr:uid="{00000000-0005-0000-0000-0000289F0000}"/>
    <cellStyle name="Normal 41 3 2" xfId="40742" xr:uid="{00000000-0005-0000-0000-0000299F0000}"/>
    <cellStyle name="Normal 41 3 2 2" xfId="40743" xr:uid="{00000000-0005-0000-0000-00002A9F0000}"/>
    <cellStyle name="Normal 41 3 2 2 2" xfId="40744" xr:uid="{00000000-0005-0000-0000-00002B9F0000}"/>
    <cellStyle name="Normal 41 3 2 3" xfId="40745" xr:uid="{00000000-0005-0000-0000-00002C9F0000}"/>
    <cellStyle name="Normal 41 3 2 3 2" xfId="40746" xr:uid="{00000000-0005-0000-0000-00002D9F0000}"/>
    <cellStyle name="Normal 41 3 2 4" xfId="40747" xr:uid="{00000000-0005-0000-0000-00002E9F0000}"/>
    <cellStyle name="Normal 41 3 2 5" xfId="40748" xr:uid="{00000000-0005-0000-0000-00002F9F0000}"/>
    <cellStyle name="Normal 41 3 3" xfId="40749" xr:uid="{00000000-0005-0000-0000-0000309F0000}"/>
    <cellStyle name="Normal 41 3 3 2" xfId="40750" xr:uid="{00000000-0005-0000-0000-0000319F0000}"/>
    <cellStyle name="Normal 41 3 4" xfId="40751" xr:uid="{00000000-0005-0000-0000-0000329F0000}"/>
    <cellStyle name="Normal 41 3 4 2" xfId="40752" xr:uid="{00000000-0005-0000-0000-0000339F0000}"/>
    <cellStyle name="Normal 41 3 5" xfId="40753" xr:uid="{00000000-0005-0000-0000-0000349F0000}"/>
    <cellStyle name="Normal 41 3 6" xfId="40754" xr:uid="{00000000-0005-0000-0000-0000359F0000}"/>
    <cellStyle name="Normal 41 3 7" xfId="40755" xr:uid="{00000000-0005-0000-0000-0000369F0000}"/>
    <cellStyle name="Normal 41 4" xfId="40756" xr:uid="{00000000-0005-0000-0000-0000379F0000}"/>
    <cellStyle name="Normal 41 4 2" xfId="40757" xr:uid="{00000000-0005-0000-0000-0000389F0000}"/>
    <cellStyle name="Normal 41 4 3" xfId="40758" xr:uid="{00000000-0005-0000-0000-0000399F0000}"/>
    <cellStyle name="Normal 41 5" xfId="40759" xr:uid="{00000000-0005-0000-0000-00003A9F0000}"/>
    <cellStyle name="Normal 41 5 2" xfId="40760" xr:uid="{00000000-0005-0000-0000-00003B9F0000}"/>
    <cellStyle name="Normal 41 6" xfId="40761" xr:uid="{00000000-0005-0000-0000-00003C9F0000}"/>
    <cellStyle name="Normal 42" xfId="40762" xr:uid="{00000000-0005-0000-0000-00003D9F0000}"/>
    <cellStyle name="Normal 42 2" xfId="40763" xr:uid="{00000000-0005-0000-0000-00003E9F0000}"/>
    <cellStyle name="Normal 42 2 2" xfId="40764" xr:uid="{00000000-0005-0000-0000-00003F9F0000}"/>
    <cellStyle name="Normal 42 2 2 2" xfId="40765" xr:uid="{00000000-0005-0000-0000-0000409F0000}"/>
    <cellStyle name="Normal 42 2 3" xfId="40766" xr:uid="{00000000-0005-0000-0000-0000419F0000}"/>
    <cellStyle name="Normal 42 2 3 2" xfId="40767" xr:uid="{00000000-0005-0000-0000-0000429F0000}"/>
    <cellStyle name="Normal 42 2 4" xfId="40768" xr:uid="{00000000-0005-0000-0000-0000439F0000}"/>
    <cellStyle name="Normal 42 3" xfId="40769" xr:uid="{00000000-0005-0000-0000-0000449F0000}"/>
    <cellStyle name="Normal 42 3 2" xfId="40770" xr:uid="{00000000-0005-0000-0000-0000459F0000}"/>
    <cellStyle name="Normal 42 4" xfId="40771" xr:uid="{00000000-0005-0000-0000-0000469F0000}"/>
    <cellStyle name="Normal 42 4 2" xfId="40772" xr:uid="{00000000-0005-0000-0000-0000479F0000}"/>
    <cellStyle name="Normal 42 4 3" xfId="40773" xr:uid="{00000000-0005-0000-0000-0000489F0000}"/>
    <cellStyle name="Normal 42 4 4" xfId="40774" xr:uid="{00000000-0005-0000-0000-0000499F0000}"/>
    <cellStyle name="Normal 42 5" xfId="40775" xr:uid="{00000000-0005-0000-0000-00004A9F0000}"/>
    <cellStyle name="Normal 42 5 2" xfId="40776" xr:uid="{00000000-0005-0000-0000-00004B9F0000}"/>
    <cellStyle name="Normal 42 6" xfId="40777" xr:uid="{00000000-0005-0000-0000-00004C9F0000}"/>
    <cellStyle name="Normal 42 6 2" xfId="40778" xr:uid="{00000000-0005-0000-0000-00004D9F0000}"/>
    <cellStyle name="Normal 42 6 3" xfId="40779" xr:uid="{00000000-0005-0000-0000-00004E9F0000}"/>
    <cellStyle name="Normal 43" xfId="40780" xr:uid="{00000000-0005-0000-0000-00004F9F0000}"/>
    <cellStyle name="Normal 43 2" xfId="40781" xr:uid="{00000000-0005-0000-0000-0000509F0000}"/>
    <cellStyle name="Normal 43 2 2" xfId="40782" xr:uid="{00000000-0005-0000-0000-0000519F0000}"/>
    <cellStyle name="Normal 43 2 2 2" xfId="40783" xr:uid="{00000000-0005-0000-0000-0000529F0000}"/>
    <cellStyle name="Normal 43 2 3" xfId="40784" xr:uid="{00000000-0005-0000-0000-0000539F0000}"/>
    <cellStyle name="Normal 43 2 3 2" xfId="40785" xr:uid="{00000000-0005-0000-0000-0000549F0000}"/>
    <cellStyle name="Normal 43 2 4" xfId="40786" xr:uid="{00000000-0005-0000-0000-0000559F0000}"/>
    <cellStyle name="Normal 43 3" xfId="40787" xr:uid="{00000000-0005-0000-0000-0000569F0000}"/>
    <cellStyle name="Normal 43 3 2" xfId="40788" xr:uid="{00000000-0005-0000-0000-0000579F0000}"/>
    <cellStyle name="Normal 43 3 2 2" xfId="40789" xr:uid="{00000000-0005-0000-0000-0000589F0000}"/>
    <cellStyle name="Normal 43 3 3" xfId="40790" xr:uid="{00000000-0005-0000-0000-0000599F0000}"/>
    <cellStyle name="Normal 43 3 3 2" xfId="40791" xr:uid="{00000000-0005-0000-0000-00005A9F0000}"/>
    <cellStyle name="Normal 43 3 4" xfId="40792" xr:uid="{00000000-0005-0000-0000-00005B9F0000}"/>
    <cellStyle name="Normal 43 3 4 2" xfId="40793" xr:uid="{00000000-0005-0000-0000-00005C9F0000}"/>
    <cellStyle name="Normal 43 4" xfId="40794" xr:uid="{00000000-0005-0000-0000-00005D9F0000}"/>
    <cellStyle name="Normal 43 4 2" xfId="40795" xr:uid="{00000000-0005-0000-0000-00005E9F0000}"/>
    <cellStyle name="Normal 43 5" xfId="40796" xr:uid="{00000000-0005-0000-0000-00005F9F0000}"/>
    <cellStyle name="Normal 43 5 2" xfId="40797" xr:uid="{00000000-0005-0000-0000-0000609F0000}"/>
    <cellStyle name="Normal 43 5 3" xfId="40798" xr:uid="{00000000-0005-0000-0000-0000619F0000}"/>
    <cellStyle name="Normal 43 5 4" xfId="40799" xr:uid="{00000000-0005-0000-0000-0000629F0000}"/>
    <cellStyle name="Normal 43 6" xfId="40800" xr:uid="{00000000-0005-0000-0000-0000639F0000}"/>
    <cellStyle name="Normal 43 6 2" xfId="40801" xr:uid="{00000000-0005-0000-0000-0000649F0000}"/>
    <cellStyle name="Normal 43 7" xfId="40802" xr:uid="{00000000-0005-0000-0000-0000659F0000}"/>
    <cellStyle name="Normal 43 7 2" xfId="40803" xr:uid="{00000000-0005-0000-0000-0000669F0000}"/>
    <cellStyle name="Normal 43 7 3" xfId="40804" xr:uid="{00000000-0005-0000-0000-0000679F0000}"/>
    <cellStyle name="Normal 43 8" xfId="40805" xr:uid="{00000000-0005-0000-0000-0000689F0000}"/>
    <cellStyle name="Normal 44" xfId="40806" xr:uid="{00000000-0005-0000-0000-0000699F0000}"/>
    <cellStyle name="Normal 44 2" xfId="40807" xr:uid="{00000000-0005-0000-0000-00006A9F0000}"/>
    <cellStyle name="Normal 44 2 2" xfId="40808" xr:uid="{00000000-0005-0000-0000-00006B9F0000}"/>
    <cellStyle name="Normal 44 3" xfId="40809" xr:uid="{00000000-0005-0000-0000-00006C9F0000}"/>
    <cellStyle name="Normal 44 3 2" xfId="40810" xr:uid="{00000000-0005-0000-0000-00006D9F0000}"/>
    <cellStyle name="Normal 44 3 3" xfId="40811" xr:uid="{00000000-0005-0000-0000-00006E9F0000}"/>
    <cellStyle name="Normal 44 3 4" xfId="40812" xr:uid="{00000000-0005-0000-0000-00006F9F0000}"/>
    <cellStyle name="Normal 44 4" xfId="40813" xr:uid="{00000000-0005-0000-0000-0000709F0000}"/>
    <cellStyle name="Normal 44 4 2" xfId="40814" xr:uid="{00000000-0005-0000-0000-0000719F0000}"/>
    <cellStyle name="Normal 44 4 3" xfId="40815" xr:uid="{00000000-0005-0000-0000-0000729F0000}"/>
    <cellStyle name="Normal 44 5" xfId="40816" xr:uid="{00000000-0005-0000-0000-0000739F0000}"/>
    <cellStyle name="Normal 45" xfId="40817" xr:uid="{00000000-0005-0000-0000-0000749F0000}"/>
    <cellStyle name="Normal 45 2" xfId="40818" xr:uid="{00000000-0005-0000-0000-0000759F0000}"/>
    <cellStyle name="Normal 45 2 2" xfId="40819" xr:uid="{00000000-0005-0000-0000-0000769F0000}"/>
    <cellStyle name="Normal 45 3" xfId="40820" xr:uid="{00000000-0005-0000-0000-0000779F0000}"/>
    <cellStyle name="Normal 45 3 2" xfId="40821" xr:uid="{00000000-0005-0000-0000-0000789F0000}"/>
    <cellStyle name="Normal 45 3 3" xfId="40822" xr:uid="{00000000-0005-0000-0000-0000799F0000}"/>
    <cellStyle name="Normal 45 3 4" xfId="40823" xr:uid="{00000000-0005-0000-0000-00007A9F0000}"/>
    <cellStyle name="Normal 45 4" xfId="40824" xr:uid="{00000000-0005-0000-0000-00007B9F0000}"/>
    <cellStyle name="Normal 45 4 2" xfId="40825" xr:uid="{00000000-0005-0000-0000-00007C9F0000}"/>
    <cellStyle name="Normal 45 4 3" xfId="40826" xr:uid="{00000000-0005-0000-0000-00007D9F0000}"/>
    <cellStyle name="Normal 45 5" xfId="40827" xr:uid="{00000000-0005-0000-0000-00007E9F0000}"/>
    <cellStyle name="Normal 46" xfId="40828" xr:uid="{00000000-0005-0000-0000-00007F9F0000}"/>
    <cellStyle name="Normal 46 2" xfId="40829" xr:uid="{00000000-0005-0000-0000-0000809F0000}"/>
    <cellStyle name="Normal 46 2 2" xfId="40830" xr:uid="{00000000-0005-0000-0000-0000819F0000}"/>
    <cellStyle name="Normal 46 2 2 2" xfId="40831" xr:uid="{00000000-0005-0000-0000-0000829F0000}"/>
    <cellStyle name="Normal 46 2 3" xfId="40832" xr:uid="{00000000-0005-0000-0000-0000839F0000}"/>
    <cellStyle name="Normal 46 2 3 2" xfId="40833" xr:uid="{00000000-0005-0000-0000-0000849F0000}"/>
    <cellStyle name="Normal 46 2 4" xfId="40834" xr:uid="{00000000-0005-0000-0000-0000859F0000}"/>
    <cellStyle name="Normal 46 3" xfId="40835" xr:uid="{00000000-0005-0000-0000-0000869F0000}"/>
    <cellStyle name="Normal 46 3 2" xfId="40836" xr:uid="{00000000-0005-0000-0000-0000879F0000}"/>
    <cellStyle name="Normal 46 4" xfId="40837" xr:uid="{00000000-0005-0000-0000-0000889F0000}"/>
    <cellStyle name="Normal 46 4 2" xfId="40838" xr:uid="{00000000-0005-0000-0000-0000899F0000}"/>
    <cellStyle name="Normal 46 4 3" xfId="40839" xr:uid="{00000000-0005-0000-0000-00008A9F0000}"/>
    <cellStyle name="Normal 46 4 4" xfId="40840" xr:uid="{00000000-0005-0000-0000-00008B9F0000}"/>
    <cellStyle name="Normal 46 5" xfId="40841" xr:uid="{00000000-0005-0000-0000-00008C9F0000}"/>
    <cellStyle name="Normal 46 5 2" xfId="40842" xr:uid="{00000000-0005-0000-0000-00008D9F0000}"/>
    <cellStyle name="Normal 46 5 3" xfId="40843" xr:uid="{00000000-0005-0000-0000-00008E9F0000}"/>
    <cellStyle name="Normal 46 6" xfId="40844" xr:uid="{00000000-0005-0000-0000-00008F9F0000}"/>
    <cellStyle name="Normal 47" xfId="40845" xr:uid="{00000000-0005-0000-0000-0000909F0000}"/>
    <cellStyle name="Normal 47 2" xfId="40846" xr:uid="{00000000-0005-0000-0000-0000919F0000}"/>
    <cellStyle name="Normal 47 2 2" xfId="40847" xr:uid="{00000000-0005-0000-0000-0000929F0000}"/>
    <cellStyle name="Normal 47 2 2 2" xfId="40848" xr:uid="{00000000-0005-0000-0000-0000939F0000}"/>
    <cellStyle name="Normal 47 2 3" xfId="40849" xr:uid="{00000000-0005-0000-0000-0000949F0000}"/>
    <cellStyle name="Normal 47 2 3 2" xfId="40850" xr:uid="{00000000-0005-0000-0000-0000959F0000}"/>
    <cellStyle name="Normal 47 2 4" xfId="40851" xr:uid="{00000000-0005-0000-0000-0000969F0000}"/>
    <cellStyle name="Normal 47 3" xfId="40852" xr:uid="{00000000-0005-0000-0000-0000979F0000}"/>
    <cellStyle name="Normal 47 3 2" xfId="40853" xr:uid="{00000000-0005-0000-0000-0000989F0000}"/>
    <cellStyle name="Normal 47 4" xfId="40854" xr:uid="{00000000-0005-0000-0000-0000999F0000}"/>
    <cellStyle name="Normal 47 4 2" xfId="40855" xr:uid="{00000000-0005-0000-0000-00009A9F0000}"/>
    <cellStyle name="Normal 47 5" xfId="40856" xr:uid="{00000000-0005-0000-0000-00009B9F0000}"/>
    <cellStyle name="Normal 47 6" xfId="40857" xr:uid="{00000000-0005-0000-0000-00009C9F0000}"/>
    <cellStyle name="Normal 48" xfId="40858" xr:uid="{00000000-0005-0000-0000-00009D9F0000}"/>
    <cellStyle name="Normal 48 10" xfId="40859" xr:uid="{00000000-0005-0000-0000-00009E9F0000}"/>
    <cellStyle name="Normal 48 2" xfId="40860" xr:uid="{00000000-0005-0000-0000-00009F9F0000}"/>
    <cellStyle name="Normal 48 2 2" xfId="40861" xr:uid="{00000000-0005-0000-0000-0000A09F0000}"/>
    <cellStyle name="Normal 48 2 2 2" xfId="40862" xr:uid="{00000000-0005-0000-0000-0000A19F0000}"/>
    <cellStyle name="Normal 48 2 2 2 2" xfId="40863" xr:uid="{00000000-0005-0000-0000-0000A29F0000}"/>
    <cellStyle name="Normal 48 2 2 3" xfId="40864" xr:uid="{00000000-0005-0000-0000-0000A39F0000}"/>
    <cellStyle name="Normal 48 2 2 3 2" xfId="40865" xr:uid="{00000000-0005-0000-0000-0000A49F0000}"/>
    <cellStyle name="Normal 48 2 2 4" xfId="40866" xr:uid="{00000000-0005-0000-0000-0000A59F0000}"/>
    <cellStyle name="Normal 48 2 3" xfId="40867" xr:uid="{00000000-0005-0000-0000-0000A69F0000}"/>
    <cellStyle name="Normal 48 2 3 2" xfId="40868" xr:uid="{00000000-0005-0000-0000-0000A79F0000}"/>
    <cellStyle name="Normal 48 2 3 2 2" xfId="40869" xr:uid="{00000000-0005-0000-0000-0000A89F0000}"/>
    <cellStyle name="Normal 48 2 3 3" xfId="40870" xr:uid="{00000000-0005-0000-0000-0000A99F0000}"/>
    <cellStyle name="Normal 48 2 3 3 2" xfId="40871" xr:uid="{00000000-0005-0000-0000-0000AA9F0000}"/>
    <cellStyle name="Normal 48 2 3 4" xfId="40872" xr:uid="{00000000-0005-0000-0000-0000AB9F0000}"/>
    <cellStyle name="Normal 48 2 4" xfId="40873" xr:uid="{00000000-0005-0000-0000-0000AC9F0000}"/>
    <cellStyle name="Normal 48 2 4 2" xfId="40874" xr:uid="{00000000-0005-0000-0000-0000AD9F0000}"/>
    <cellStyle name="Normal 48 2 5" xfId="40875" xr:uid="{00000000-0005-0000-0000-0000AE9F0000}"/>
    <cellStyle name="Normal 48 2 5 2" xfId="40876" xr:uid="{00000000-0005-0000-0000-0000AF9F0000}"/>
    <cellStyle name="Normal 48 2 6" xfId="40877" xr:uid="{00000000-0005-0000-0000-0000B09F0000}"/>
    <cellStyle name="Normal 48 3" xfId="40878" xr:uid="{00000000-0005-0000-0000-0000B19F0000}"/>
    <cellStyle name="Normal 48 3 2" xfId="40879" xr:uid="{00000000-0005-0000-0000-0000B29F0000}"/>
    <cellStyle name="Normal 48 3 2 2" xfId="40880" xr:uid="{00000000-0005-0000-0000-0000B39F0000}"/>
    <cellStyle name="Normal 48 3 3" xfId="40881" xr:uid="{00000000-0005-0000-0000-0000B49F0000}"/>
    <cellStyle name="Normal 48 3 3 2" xfId="40882" xr:uid="{00000000-0005-0000-0000-0000B59F0000}"/>
    <cellStyle name="Normal 48 3 4" xfId="40883" xr:uid="{00000000-0005-0000-0000-0000B69F0000}"/>
    <cellStyle name="Normal 48 4" xfId="40884" xr:uid="{00000000-0005-0000-0000-0000B79F0000}"/>
    <cellStyle name="Normal 48 4 2" xfId="40885" xr:uid="{00000000-0005-0000-0000-0000B89F0000}"/>
    <cellStyle name="Normal 48 4 2 2" xfId="40886" xr:uid="{00000000-0005-0000-0000-0000B99F0000}"/>
    <cellStyle name="Normal 48 4 3" xfId="40887" xr:uid="{00000000-0005-0000-0000-0000BA9F0000}"/>
    <cellStyle name="Normal 48 4 3 2" xfId="40888" xr:uid="{00000000-0005-0000-0000-0000BB9F0000}"/>
    <cellStyle name="Normal 48 4 4" xfId="40889" xr:uid="{00000000-0005-0000-0000-0000BC9F0000}"/>
    <cellStyle name="Normal 48 5" xfId="40890" xr:uid="{00000000-0005-0000-0000-0000BD9F0000}"/>
    <cellStyle name="Normal 48 5 2" xfId="40891" xr:uid="{00000000-0005-0000-0000-0000BE9F0000}"/>
    <cellStyle name="Normal 48 5 3" xfId="40892" xr:uid="{00000000-0005-0000-0000-0000BF9F0000}"/>
    <cellStyle name="Normal 48 6" xfId="40893" xr:uid="{00000000-0005-0000-0000-0000C09F0000}"/>
    <cellStyle name="Normal 48 6 2" xfId="40894" xr:uid="{00000000-0005-0000-0000-0000C19F0000}"/>
    <cellStyle name="Normal 48 7" xfId="40895" xr:uid="{00000000-0005-0000-0000-0000C29F0000}"/>
    <cellStyle name="Normal 48 7 2" xfId="40896" xr:uid="{00000000-0005-0000-0000-0000C39F0000}"/>
    <cellStyle name="Normal 48 7 3" xfId="40897" xr:uid="{00000000-0005-0000-0000-0000C49F0000}"/>
    <cellStyle name="Normal 48 7 4" xfId="40898" xr:uid="{00000000-0005-0000-0000-0000C59F0000}"/>
    <cellStyle name="Normal 48 8" xfId="40899" xr:uid="{00000000-0005-0000-0000-0000C69F0000}"/>
    <cellStyle name="Normal 48 9" xfId="40900" xr:uid="{00000000-0005-0000-0000-0000C79F0000}"/>
    <cellStyle name="Normal 49" xfId="40901" xr:uid="{00000000-0005-0000-0000-0000C89F0000}"/>
    <cellStyle name="Normal 49 2" xfId="40902" xr:uid="{00000000-0005-0000-0000-0000C99F0000}"/>
    <cellStyle name="Normal 49 2 2" xfId="40903" xr:uid="{00000000-0005-0000-0000-0000CA9F0000}"/>
    <cellStyle name="Normal 49 3" xfId="40904" xr:uid="{00000000-0005-0000-0000-0000CB9F0000}"/>
    <cellStyle name="Normal 49 3 2" xfId="40905" xr:uid="{00000000-0005-0000-0000-0000CC9F0000}"/>
    <cellStyle name="Normal 49 4" xfId="40906" xr:uid="{00000000-0005-0000-0000-0000CD9F0000}"/>
    <cellStyle name="Normal 49 4 2" xfId="40907" xr:uid="{00000000-0005-0000-0000-0000CE9F0000}"/>
    <cellStyle name="Normal 49 5" xfId="40908" xr:uid="{00000000-0005-0000-0000-0000CF9F0000}"/>
    <cellStyle name="Normal 49 5 2" xfId="40909" xr:uid="{00000000-0005-0000-0000-0000D09F0000}"/>
    <cellStyle name="Normal 49 6" xfId="40910" xr:uid="{00000000-0005-0000-0000-0000D19F0000}"/>
    <cellStyle name="Normal 5" xfId="21" xr:uid="{00000000-0005-0000-0000-0000D29F0000}"/>
    <cellStyle name="Normal 5 10" xfId="40911" xr:uid="{00000000-0005-0000-0000-0000D39F0000}"/>
    <cellStyle name="Normal 5 10 2" xfId="40912" xr:uid="{00000000-0005-0000-0000-0000D49F0000}"/>
    <cellStyle name="Normal 5 11" xfId="40913" xr:uid="{00000000-0005-0000-0000-0000D59F0000}"/>
    <cellStyle name="Normal 5 11 2" xfId="40914" xr:uid="{00000000-0005-0000-0000-0000D69F0000}"/>
    <cellStyle name="Normal 5 12" xfId="40915" xr:uid="{00000000-0005-0000-0000-0000D79F0000}"/>
    <cellStyle name="Normal 5 2" xfId="40916" xr:uid="{00000000-0005-0000-0000-0000D89F0000}"/>
    <cellStyle name="Normal 5 2 2" xfId="40917" xr:uid="{00000000-0005-0000-0000-0000D99F0000}"/>
    <cellStyle name="Normal 5 2 2 10" xfId="40918" xr:uid="{00000000-0005-0000-0000-0000DA9F0000}"/>
    <cellStyle name="Normal 5 2 2 10 2" xfId="40919" xr:uid="{00000000-0005-0000-0000-0000DB9F0000}"/>
    <cellStyle name="Normal 5 2 2 11" xfId="40920" xr:uid="{00000000-0005-0000-0000-0000DC9F0000}"/>
    <cellStyle name="Normal 5 2 2 11 2" xfId="40921" xr:uid="{00000000-0005-0000-0000-0000DD9F0000}"/>
    <cellStyle name="Normal 5 2 2 12" xfId="40922" xr:uid="{00000000-0005-0000-0000-0000DE9F0000}"/>
    <cellStyle name="Normal 5 2 2 2" xfId="40923" xr:uid="{00000000-0005-0000-0000-0000DF9F0000}"/>
    <cellStyle name="Normal 5 2 2 2 2" xfId="40924" xr:uid="{00000000-0005-0000-0000-0000E09F0000}"/>
    <cellStyle name="Normal 5 2 2 2 2 2" xfId="40925" xr:uid="{00000000-0005-0000-0000-0000E19F0000}"/>
    <cellStyle name="Normal 5 2 2 2 2 2 2" xfId="40926" xr:uid="{00000000-0005-0000-0000-0000E29F0000}"/>
    <cellStyle name="Normal 5 2 2 2 2 2 2 2" xfId="40927" xr:uid="{00000000-0005-0000-0000-0000E39F0000}"/>
    <cellStyle name="Normal 5 2 2 2 2 2 2 2 2" xfId="40928" xr:uid="{00000000-0005-0000-0000-0000E49F0000}"/>
    <cellStyle name="Normal 5 2 2 2 2 2 2 2 2 2" xfId="40929" xr:uid="{00000000-0005-0000-0000-0000E59F0000}"/>
    <cellStyle name="Normal 5 2 2 2 2 2 2 2 2 2 2" xfId="40930" xr:uid="{00000000-0005-0000-0000-0000E69F0000}"/>
    <cellStyle name="Normal 5 2 2 2 2 2 2 2 2 3" xfId="40931" xr:uid="{00000000-0005-0000-0000-0000E79F0000}"/>
    <cellStyle name="Normal 5 2 2 2 2 2 2 2 2 3 2" xfId="40932" xr:uid="{00000000-0005-0000-0000-0000E89F0000}"/>
    <cellStyle name="Normal 5 2 2 2 2 2 2 2 2 3 3" xfId="40933" xr:uid="{00000000-0005-0000-0000-0000E99F0000}"/>
    <cellStyle name="Normal 5 2 2 2 2 2 2 2 2 3 4" xfId="40934" xr:uid="{00000000-0005-0000-0000-0000EA9F0000}"/>
    <cellStyle name="Normal 5 2 2 2 2 2 2 2 3" xfId="40935" xr:uid="{00000000-0005-0000-0000-0000EB9F0000}"/>
    <cellStyle name="Normal 5 2 2 2 2 2 2 2 3 2" xfId="40936" xr:uid="{00000000-0005-0000-0000-0000EC9F0000}"/>
    <cellStyle name="Normal 5 2 2 2 2 2 2 2 4" xfId="40937" xr:uid="{00000000-0005-0000-0000-0000ED9F0000}"/>
    <cellStyle name="Normal 5 2 2 2 2 2 2 2 4 2" xfId="40938" xr:uid="{00000000-0005-0000-0000-0000EE9F0000}"/>
    <cellStyle name="Normal 5 2 2 2 2 2 2 2 4 3" xfId="40939" xr:uid="{00000000-0005-0000-0000-0000EF9F0000}"/>
    <cellStyle name="Normal 5 2 2 2 2 2 2 2 4 4" xfId="40940" xr:uid="{00000000-0005-0000-0000-0000F09F0000}"/>
    <cellStyle name="Normal 5 2 2 2 2 2 2 3" xfId="40941" xr:uid="{00000000-0005-0000-0000-0000F19F0000}"/>
    <cellStyle name="Normal 5 2 2 2 2 2 2 3 2" xfId="40942" xr:uid="{00000000-0005-0000-0000-0000F29F0000}"/>
    <cellStyle name="Normal 5 2 2 2 2 2 2 3 2 2" xfId="40943" xr:uid="{00000000-0005-0000-0000-0000F39F0000}"/>
    <cellStyle name="Normal 5 2 2 2 2 2 2 3 3" xfId="40944" xr:uid="{00000000-0005-0000-0000-0000F49F0000}"/>
    <cellStyle name="Normal 5 2 2 2 2 2 2 3 3 2" xfId="40945" xr:uid="{00000000-0005-0000-0000-0000F59F0000}"/>
    <cellStyle name="Normal 5 2 2 2 2 2 2 3 3 3" xfId="40946" xr:uid="{00000000-0005-0000-0000-0000F69F0000}"/>
    <cellStyle name="Normal 5 2 2 2 2 2 2 3 3 4" xfId="40947" xr:uid="{00000000-0005-0000-0000-0000F79F0000}"/>
    <cellStyle name="Normal 5 2 2 2 2 2 2 4" xfId="40948" xr:uid="{00000000-0005-0000-0000-0000F89F0000}"/>
    <cellStyle name="Normal 5 2 2 2 2 2 2 4 2" xfId="40949" xr:uid="{00000000-0005-0000-0000-0000F99F0000}"/>
    <cellStyle name="Normal 5 2 2 2 2 2 2 5" xfId="40950" xr:uid="{00000000-0005-0000-0000-0000FA9F0000}"/>
    <cellStyle name="Normal 5 2 2 2 2 2 2 5 2" xfId="40951" xr:uid="{00000000-0005-0000-0000-0000FB9F0000}"/>
    <cellStyle name="Normal 5 2 2 2 2 2 2 5 3" xfId="40952" xr:uid="{00000000-0005-0000-0000-0000FC9F0000}"/>
    <cellStyle name="Normal 5 2 2 2 2 2 2 5 4" xfId="40953" xr:uid="{00000000-0005-0000-0000-0000FD9F0000}"/>
    <cellStyle name="Normal 5 2 2 2 2 2 3" xfId="40954" xr:uid="{00000000-0005-0000-0000-0000FE9F0000}"/>
    <cellStyle name="Normal 5 2 2 2 2 2 3 2" xfId="40955" xr:uid="{00000000-0005-0000-0000-0000FF9F0000}"/>
    <cellStyle name="Normal 5 2 2 2 2 2 3 2 2" xfId="40956" xr:uid="{00000000-0005-0000-0000-000000A00000}"/>
    <cellStyle name="Normal 5 2 2 2 2 2 3 2 2 2" xfId="40957" xr:uid="{00000000-0005-0000-0000-000001A00000}"/>
    <cellStyle name="Normal 5 2 2 2 2 2 3 2 2 2 2" xfId="40958" xr:uid="{00000000-0005-0000-0000-000002A00000}"/>
    <cellStyle name="Normal 5 2 2 2 2 2 3 2 2 3" xfId="40959" xr:uid="{00000000-0005-0000-0000-000003A00000}"/>
    <cellStyle name="Normal 5 2 2 2 2 2 3 2 2 3 2" xfId="40960" xr:uid="{00000000-0005-0000-0000-000004A00000}"/>
    <cellStyle name="Normal 5 2 2 2 2 2 3 2 2 3 3" xfId="40961" xr:uid="{00000000-0005-0000-0000-000005A00000}"/>
    <cellStyle name="Normal 5 2 2 2 2 2 3 2 2 3 4" xfId="40962" xr:uid="{00000000-0005-0000-0000-000006A00000}"/>
    <cellStyle name="Normal 5 2 2 2 2 2 3 2 3" xfId="40963" xr:uid="{00000000-0005-0000-0000-000007A00000}"/>
    <cellStyle name="Normal 5 2 2 2 2 2 3 2 3 2" xfId="40964" xr:uid="{00000000-0005-0000-0000-000008A00000}"/>
    <cellStyle name="Normal 5 2 2 2 2 2 3 2 4" xfId="40965" xr:uid="{00000000-0005-0000-0000-000009A00000}"/>
    <cellStyle name="Normal 5 2 2 2 2 2 3 2 4 2" xfId="40966" xr:uid="{00000000-0005-0000-0000-00000AA00000}"/>
    <cellStyle name="Normal 5 2 2 2 2 2 3 2 4 3" xfId="40967" xr:uid="{00000000-0005-0000-0000-00000BA00000}"/>
    <cellStyle name="Normal 5 2 2 2 2 2 3 2 4 4" xfId="40968" xr:uid="{00000000-0005-0000-0000-00000CA00000}"/>
    <cellStyle name="Normal 5 2 2 2 2 2 3 3" xfId="40969" xr:uid="{00000000-0005-0000-0000-00000DA00000}"/>
    <cellStyle name="Normal 5 2 2 2 2 2 3 3 2" xfId="40970" xr:uid="{00000000-0005-0000-0000-00000EA00000}"/>
    <cellStyle name="Normal 5 2 2 2 2 2 3 3 2 2" xfId="40971" xr:uid="{00000000-0005-0000-0000-00000FA00000}"/>
    <cellStyle name="Normal 5 2 2 2 2 2 3 3 3" xfId="40972" xr:uid="{00000000-0005-0000-0000-000010A00000}"/>
    <cellStyle name="Normal 5 2 2 2 2 2 3 3 3 2" xfId="40973" xr:uid="{00000000-0005-0000-0000-000011A00000}"/>
    <cellStyle name="Normal 5 2 2 2 2 2 3 3 3 3" xfId="40974" xr:uid="{00000000-0005-0000-0000-000012A00000}"/>
    <cellStyle name="Normal 5 2 2 2 2 2 3 3 3 4" xfId="40975" xr:uid="{00000000-0005-0000-0000-000013A00000}"/>
    <cellStyle name="Normal 5 2 2 2 2 2 3 4" xfId="40976" xr:uid="{00000000-0005-0000-0000-000014A00000}"/>
    <cellStyle name="Normal 5 2 2 2 2 2 3 4 2" xfId="40977" xr:uid="{00000000-0005-0000-0000-000015A00000}"/>
    <cellStyle name="Normal 5 2 2 2 2 2 3 5" xfId="40978" xr:uid="{00000000-0005-0000-0000-000016A00000}"/>
    <cellStyle name="Normal 5 2 2 2 2 2 3 5 2" xfId="40979" xr:uid="{00000000-0005-0000-0000-000017A00000}"/>
    <cellStyle name="Normal 5 2 2 2 2 2 3 5 3" xfId="40980" xr:uid="{00000000-0005-0000-0000-000018A00000}"/>
    <cellStyle name="Normal 5 2 2 2 2 2 3 5 4" xfId="40981" xr:uid="{00000000-0005-0000-0000-000019A00000}"/>
    <cellStyle name="Normal 5 2 2 2 2 2 4" xfId="40982" xr:uid="{00000000-0005-0000-0000-00001AA00000}"/>
    <cellStyle name="Normal 5 2 2 2 2 2 4 2" xfId="40983" xr:uid="{00000000-0005-0000-0000-00001BA00000}"/>
    <cellStyle name="Normal 5 2 2 2 2 2 4 2 2" xfId="40984" xr:uid="{00000000-0005-0000-0000-00001CA00000}"/>
    <cellStyle name="Normal 5 2 2 2 2 2 4 2 2 2" xfId="40985" xr:uid="{00000000-0005-0000-0000-00001DA00000}"/>
    <cellStyle name="Normal 5 2 2 2 2 2 4 2 3" xfId="40986" xr:uid="{00000000-0005-0000-0000-00001EA00000}"/>
    <cellStyle name="Normal 5 2 2 2 2 2 4 2 3 2" xfId="40987" xr:uid="{00000000-0005-0000-0000-00001FA00000}"/>
    <cellStyle name="Normal 5 2 2 2 2 2 4 2 3 3" xfId="40988" xr:uid="{00000000-0005-0000-0000-000020A00000}"/>
    <cellStyle name="Normal 5 2 2 2 2 2 4 2 3 4" xfId="40989" xr:uid="{00000000-0005-0000-0000-000021A00000}"/>
    <cellStyle name="Normal 5 2 2 2 2 2 4 3" xfId="40990" xr:uid="{00000000-0005-0000-0000-000022A00000}"/>
    <cellStyle name="Normal 5 2 2 2 2 2 4 3 2" xfId="40991" xr:uid="{00000000-0005-0000-0000-000023A00000}"/>
    <cellStyle name="Normal 5 2 2 2 2 2 4 4" xfId="40992" xr:uid="{00000000-0005-0000-0000-000024A00000}"/>
    <cellStyle name="Normal 5 2 2 2 2 2 4 4 2" xfId="40993" xr:uid="{00000000-0005-0000-0000-000025A00000}"/>
    <cellStyle name="Normal 5 2 2 2 2 2 4 4 3" xfId="40994" xr:uid="{00000000-0005-0000-0000-000026A00000}"/>
    <cellStyle name="Normal 5 2 2 2 2 2 4 4 4" xfId="40995" xr:uid="{00000000-0005-0000-0000-000027A00000}"/>
    <cellStyle name="Normal 5 2 2 2 2 2 5" xfId="40996" xr:uid="{00000000-0005-0000-0000-000028A00000}"/>
    <cellStyle name="Normal 5 2 2 2 2 2 5 2" xfId="40997" xr:uid="{00000000-0005-0000-0000-000029A00000}"/>
    <cellStyle name="Normal 5 2 2 2 2 2 5 2 2" xfId="40998" xr:uid="{00000000-0005-0000-0000-00002AA00000}"/>
    <cellStyle name="Normal 5 2 2 2 2 2 5 3" xfId="40999" xr:uid="{00000000-0005-0000-0000-00002BA00000}"/>
    <cellStyle name="Normal 5 2 2 2 2 2 5 3 2" xfId="41000" xr:uid="{00000000-0005-0000-0000-00002CA00000}"/>
    <cellStyle name="Normal 5 2 2 2 2 2 5 3 3" xfId="41001" xr:uid="{00000000-0005-0000-0000-00002DA00000}"/>
    <cellStyle name="Normal 5 2 2 2 2 2 5 3 4" xfId="41002" xr:uid="{00000000-0005-0000-0000-00002EA00000}"/>
    <cellStyle name="Normal 5 2 2 2 2 2 6" xfId="41003" xr:uid="{00000000-0005-0000-0000-00002FA00000}"/>
    <cellStyle name="Normal 5 2 2 2 2 2 6 2" xfId="41004" xr:uid="{00000000-0005-0000-0000-000030A00000}"/>
    <cellStyle name="Normal 5 2 2 2 2 2 7" xfId="41005" xr:uid="{00000000-0005-0000-0000-000031A00000}"/>
    <cellStyle name="Normal 5 2 2 2 2 2 7 2" xfId="41006" xr:uid="{00000000-0005-0000-0000-000032A00000}"/>
    <cellStyle name="Normal 5 2 2 2 2 2 7 3" xfId="41007" xr:uid="{00000000-0005-0000-0000-000033A00000}"/>
    <cellStyle name="Normal 5 2 2 2 2 2 7 4" xfId="41008" xr:uid="{00000000-0005-0000-0000-000034A00000}"/>
    <cellStyle name="Normal 5 2 2 2 2 3" xfId="41009" xr:uid="{00000000-0005-0000-0000-000035A00000}"/>
    <cellStyle name="Normal 5 2 2 2 2 3 2" xfId="41010" xr:uid="{00000000-0005-0000-0000-000036A00000}"/>
    <cellStyle name="Normal 5 2 2 2 2 3 2 2" xfId="41011" xr:uid="{00000000-0005-0000-0000-000037A00000}"/>
    <cellStyle name="Normal 5 2 2 2 2 3 2 2 2" xfId="41012" xr:uid="{00000000-0005-0000-0000-000038A00000}"/>
    <cellStyle name="Normal 5 2 2 2 2 3 2 2 2 2" xfId="41013" xr:uid="{00000000-0005-0000-0000-000039A00000}"/>
    <cellStyle name="Normal 5 2 2 2 2 3 2 2 3" xfId="41014" xr:uid="{00000000-0005-0000-0000-00003AA00000}"/>
    <cellStyle name="Normal 5 2 2 2 2 3 2 2 3 2" xfId="41015" xr:uid="{00000000-0005-0000-0000-00003BA00000}"/>
    <cellStyle name="Normal 5 2 2 2 2 3 2 2 3 3" xfId="41016" xr:uid="{00000000-0005-0000-0000-00003CA00000}"/>
    <cellStyle name="Normal 5 2 2 2 2 3 2 2 3 4" xfId="41017" xr:uid="{00000000-0005-0000-0000-00003DA00000}"/>
    <cellStyle name="Normal 5 2 2 2 2 3 2 3" xfId="41018" xr:uid="{00000000-0005-0000-0000-00003EA00000}"/>
    <cellStyle name="Normal 5 2 2 2 2 3 2 3 2" xfId="41019" xr:uid="{00000000-0005-0000-0000-00003FA00000}"/>
    <cellStyle name="Normal 5 2 2 2 2 3 2 4" xfId="41020" xr:uid="{00000000-0005-0000-0000-000040A00000}"/>
    <cellStyle name="Normal 5 2 2 2 2 3 2 4 2" xfId="41021" xr:uid="{00000000-0005-0000-0000-000041A00000}"/>
    <cellStyle name="Normal 5 2 2 2 2 3 2 4 3" xfId="41022" xr:uid="{00000000-0005-0000-0000-000042A00000}"/>
    <cellStyle name="Normal 5 2 2 2 2 3 2 4 4" xfId="41023" xr:uid="{00000000-0005-0000-0000-000043A00000}"/>
    <cellStyle name="Normal 5 2 2 2 2 3 3" xfId="41024" xr:uid="{00000000-0005-0000-0000-000044A00000}"/>
    <cellStyle name="Normal 5 2 2 2 2 3 3 2" xfId="41025" xr:uid="{00000000-0005-0000-0000-000045A00000}"/>
    <cellStyle name="Normal 5 2 2 2 2 3 3 2 2" xfId="41026" xr:uid="{00000000-0005-0000-0000-000046A00000}"/>
    <cellStyle name="Normal 5 2 2 2 2 3 3 3" xfId="41027" xr:uid="{00000000-0005-0000-0000-000047A00000}"/>
    <cellStyle name="Normal 5 2 2 2 2 3 3 3 2" xfId="41028" xr:uid="{00000000-0005-0000-0000-000048A00000}"/>
    <cellStyle name="Normal 5 2 2 2 2 3 3 3 3" xfId="41029" xr:uid="{00000000-0005-0000-0000-000049A00000}"/>
    <cellStyle name="Normal 5 2 2 2 2 3 3 3 4" xfId="41030" xr:uid="{00000000-0005-0000-0000-00004AA00000}"/>
    <cellStyle name="Normal 5 2 2 2 2 3 4" xfId="41031" xr:uid="{00000000-0005-0000-0000-00004BA00000}"/>
    <cellStyle name="Normal 5 2 2 2 2 3 4 2" xfId="41032" xr:uid="{00000000-0005-0000-0000-00004CA00000}"/>
    <cellStyle name="Normal 5 2 2 2 2 3 5" xfId="41033" xr:uid="{00000000-0005-0000-0000-00004DA00000}"/>
    <cellStyle name="Normal 5 2 2 2 2 3 5 2" xfId="41034" xr:uid="{00000000-0005-0000-0000-00004EA00000}"/>
    <cellStyle name="Normal 5 2 2 2 2 3 5 3" xfId="41035" xr:uid="{00000000-0005-0000-0000-00004FA00000}"/>
    <cellStyle name="Normal 5 2 2 2 2 3 5 4" xfId="41036" xr:uid="{00000000-0005-0000-0000-000050A00000}"/>
    <cellStyle name="Normal 5 2 2 2 2 4" xfId="41037" xr:uid="{00000000-0005-0000-0000-000051A00000}"/>
    <cellStyle name="Normal 5 2 2 2 2 4 2" xfId="41038" xr:uid="{00000000-0005-0000-0000-000052A00000}"/>
    <cellStyle name="Normal 5 2 2 2 2 4 2 2" xfId="41039" xr:uid="{00000000-0005-0000-0000-000053A00000}"/>
    <cellStyle name="Normal 5 2 2 2 2 4 2 2 2" xfId="41040" xr:uid="{00000000-0005-0000-0000-000054A00000}"/>
    <cellStyle name="Normal 5 2 2 2 2 4 2 2 2 2" xfId="41041" xr:uid="{00000000-0005-0000-0000-000055A00000}"/>
    <cellStyle name="Normal 5 2 2 2 2 4 2 2 3" xfId="41042" xr:uid="{00000000-0005-0000-0000-000056A00000}"/>
    <cellStyle name="Normal 5 2 2 2 2 4 2 2 3 2" xfId="41043" xr:uid="{00000000-0005-0000-0000-000057A00000}"/>
    <cellStyle name="Normal 5 2 2 2 2 4 2 2 3 3" xfId="41044" xr:uid="{00000000-0005-0000-0000-000058A00000}"/>
    <cellStyle name="Normal 5 2 2 2 2 4 2 2 3 4" xfId="41045" xr:uid="{00000000-0005-0000-0000-000059A00000}"/>
    <cellStyle name="Normal 5 2 2 2 2 4 2 3" xfId="41046" xr:uid="{00000000-0005-0000-0000-00005AA00000}"/>
    <cellStyle name="Normal 5 2 2 2 2 4 2 3 2" xfId="41047" xr:uid="{00000000-0005-0000-0000-00005BA00000}"/>
    <cellStyle name="Normal 5 2 2 2 2 4 2 4" xfId="41048" xr:uid="{00000000-0005-0000-0000-00005CA00000}"/>
    <cellStyle name="Normal 5 2 2 2 2 4 2 4 2" xfId="41049" xr:uid="{00000000-0005-0000-0000-00005DA00000}"/>
    <cellStyle name="Normal 5 2 2 2 2 4 2 4 3" xfId="41050" xr:uid="{00000000-0005-0000-0000-00005EA00000}"/>
    <cellStyle name="Normal 5 2 2 2 2 4 2 4 4" xfId="41051" xr:uid="{00000000-0005-0000-0000-00005FA00000}"/>
    <cellStyle name="Normal 5 2 2 2 2 4 3" xfId="41052" xr:uid="{00000000-0005-0000-0000-000060A00000}"/>
    <cellStyle name="Normal 5 2 2 2 2 4 3 2" xfId="41053" xr:uid="{00000000-0005-0000-0000-000061A00000}"/>
    <cellStyle name="Normal 5 2 2 2 2 4 3 2 2" xfId="41054" xr:uid="{00000000-0005-0000-0000-000062A00000}"/>
    <cellStyle name="Normal 5 2 2 2 2 4 3 3" xfId="41055" xr:uid="{00000000-0005-0000-0000-000063A00000}"/>
    <cellStyle name="Normal 5 2 2 2 2 4 3 3 2" xfId="41056" xr:uid="{00000000-0005-0000-0000-000064A00000}"/>
    <cellStyle name="Normal 5 2 2 2 2 4 3 3 3" xfId="41057" xr:uid="{00000000-0005-0000-0000-000065A00000}"/>
    <cellStyle name="Normal 5 2 2 2 2 4 3 3 4" xfId="41058" xr:uid="{00000000-0005-0000-0000-000066A00000}"/>
    <cellStyle name="Normal 5 2 2 2 2 4 4" xfId="41059" xr:uid="{00000000-0005-0000-0000-000067A00000}"/>
    <cellStyle name="Normal 5 2 2 2 2 4 4 2" xfId="41060" xr:uid="{00000000-0005-0000-0000-000068A00000}"/>
    <cellStyle name="Normal 5 2 2 2 2 4 5" xfId="41061" xr:uid="{00000000-0005-0000-0000-000069A00000}"/>
    <cellStyle name="Normal 5 2 2 2 2 4 5 2" xfId="41062" xr:uid="{00000000-0005-0000-0000-00006AA00000}"/>
    <cellStyle name="Normal 5 2 2 2 2 4 5 3" xfId="41063" xr:uid="{00000000-0005-0000-0000-00006BA00000}"/>
    <cellStyle name="Normal 5 2 2 2 2 4 5 4" xfId="41064" xr:uid="{00000000-0005-0000-0000-00006CA00000}"/>
    <cellStyle name="Normal 5 2 2 2 2 5" xfId="41065" xr:uid="{00000000-0005-0000-0000-00006DA00000}"/>
    <cellStyle name="Normal 5 2 2 2 2 5 2" xfId="41066" xr:uid="{00000000-0005-0000-0000-00006EA00000}"/>
    <cellStyle name="Normal 5 2 2 2 2 5 2 2" xfId="41067" xr:uid="{00000000-0005-0000-0000-00006FA00000}"/>
    <cellStyle name="Normal 5 2 2 2 2 5 2 2 2" xfId="41068" xr:uid="{00000000-0005-0000-0000-000070A00000}"/>
    <cellStyle name="Normal 5 2 2 2 2 5 2 3" xfId="41069" xr:uid="{00000000-0005-0000-0000-000071A00000}"/>
    <cellStyle name="Normal 5 2 2 2 2 5 2 3 2" xfId="41070" xr:uid="{00000000-0005-0000-0000-000072A00000}"/>
    <cellStyle name="Normal 5 2 2 2 2 5 2 3 3" xfId="41071" xr:uid="{00000000-0005-0000-0000-000073A00000}"/>
    <cellStyle name="Normal 5 2 2 2 2 5 2 3 4" xfId="41072" xr:uid="{00000000-0005-0000-0000-000074A00000}"/>
    <cellStyle name="Normal 5 2 2 2 2 5 3" xfId="41073" xr:uid="{00000000-0005-0000-0000-000075A00000}"/>
    <cellStyle name="Normal 5 2 2 2 2 5 3 2" xfId="41074" xr:uid="{00000000-0005-0000-0000-000076A00000}"/>
    <cellStyle name="Normal 5 2 2 2 2 5 4" xfId="41075" xr:uid="{00000000-0005-0000-0000-000077A00000}"/>
    <cellStyle name="Normal 5 2 2 2 2 5 4 2" xfId="41076" xr:uid="{00000000-0005-0000-0000-000078A00000}"/>
    <cellStyle name="Normal 5 2 2 2 2 5 4 3" xfId="41077" xr:uid="{00000000-0005-0000-0000-000079A00000}"/>
    <cellStyle name="Normal 5 2 2 2 2 5 4 4" xfId="41078" xr:uid="{00000000-0005-0000-0000-00007AA00000}"/>
    <cellStyle name="Normal 5 2 2 2 2 6" xfId="41079" xr:uid="{00000000-0005-0000-0000-00007BA00000}"/>
    <cellStyle name="Normal 5 2 2 2 2 6 2" xfId="41080" xr:uid="{00000000-0005-0000-0000-00007CA00000}"/>
    <cellStyle name="Normal 5 2 2 2 2 6 2 2" xfId="41081" xr:uid="{00000000-0005-0000-0000-00007DA00000}"/>
    <cellStyle name="Normal 5 2 2 2 2 6 3" xfId="41082" xr:uid="{00000000-0005-0000-0000-00007EA00000}"/>
    <cellStyle name="Normal 5 2 2 2 2 6 3 2" xfId="41083" xr:uid="{00000000-0005-0000-0000-00007FA00000}"/>
    <cellStyle name="Normal 5 2 2 2 2 6 3 3" xfId="41084" xr:uid="{00000000-0005-0000-0000-000080A00000}"/>
    <cellStyle name="Normal 5 2 2 2 2 6 3 4" xfId="41085" xr:uid="{00000000-0005-0000-0000-000081A00000}"/>
    <cellStyle name="Normal 5 2 2 2 2 7" xfId="41086" xr:uid="{00000000-0005-0000-0000-000082A00000}"/>
    <cellStyle name="Normal 5 2 2 2 2 7 2" xfId="41087" xr:uid="{00000000-0005-0000-0000-000083A00000}"/>
    <cellStyle name="Normal 5 2 2 2 2 8" xfId="41088" xr:uid="{00000000-0005-0000-0000-000084A00000}"/>
    <cellStyle name="Normal 5 2 2 2 2 8 2" xfId="41089" xr:uid="{00000000-0005-0000-0000-000085A00000}"/>
    <cellStyle name="Normal 5 2 2 2 2 8 3" xfId="41090" xr:uid="{00000000-0005-0000-0000-000086A00000}"/>
    <cellStyle name="Normal 5 2 2 2 2 8 4" xfId="41091" xr:uid="{00000000-0005-0000-0000-000087A00000}"/>
    <cellStyle name="Normal 5 2 2 2 3" xfId="41092" xr:uid="{00000000-0005-0000-0000-000088A00000}"/>
    <cellStyle name="Normal 5 2 2 2 3 2" xfId="41093" xr:uid="{00000000-0005-0000-0000-000089A00000}"/>
    <cellStyle name="Normal 5 2 2 2 3 2 2" xfId="41094" xr:uid="{00000000-0005-0000-0000-00008AA00000}"/>
    <cellStyle name="Normal 5 2 2 2 3 2 2 2" xfId="41095" xr:uid="{00000000-0005-0000-0000-00008BA00000}"/>
    <cellStyle name="Normal 5 2 2 2 3 2 2 2 2" xfId="41096" xr:uid="{00000000-0005-0000-0000-00008CA00000}"/>
    <cellStyle name="Normal 5 2 2 2 3 2 2 2 2 2" xfId="41097" xr:uid="{00000000-0005-0000-0000-00008DA00000}"/>
    <cellStyle name="Normal 5 2 2 2 3 2 2 2 3" xfId="41098" xr:uid="{00000000-0005-0000-0000-00008EA00000}"/>
    <cellStyle name="Normal 5 2 2 2 3 2 2 2 3 2" xfId="41099" xr:uid="{00000000-0005-0000-0000-00008FA00000}"/>
    <cellStyle name="Normal 5 2 2 2 3 2 2 2 3 3" xfId="41100" xr:uid="{00000000-0005-0000-0000-000090A00000}"/>
    <cellStyle name="Normal 5 2 2 2 3 2 2 2 3 4" xfId="41101" xr:uid="{00000000-0005-0000-0000-000091A00000}"/>
    <cellStyle name="Normal 5 2 2 2 3 2 2 3" xfId="41102" xr:uid="{00000000-0005-0000-0000-000092A00000}"/>
    <cellStyle name="Normal 5 2 2 2 3 2 2 3 2" xfId="41103" xr:uid="{00000000-0005-0000-0000-000093A00000}"/>
    <cellStyle name="Normal 5 2 2 2 3 2 2 4" xfId="41104" xr:uid="{00000000-0005-0000-0000-000094A00000}"/>
    <cellStyle name="Normal 5 2 2 2 3 2 2 4 2" xfId="41105" xr:uid="{00000000-0005-0000-0000-000095A00000}"/>
    <cellStyle name="Normal 5 2 2 2 3 2 2 4 3" xfId="41106" xr:uid="{00000000-0005-0000-0000-000096A00000}"/>
    <cellStyle name="Normal 5 2 2 2 3 2 2 4 4" xfId="41107" xr:uid="{00000000-0005-0000-0000-000097A00000}"/>
    <cellStyle name="Normal 5 2 2 2 3 2 3" xfId="41108" xr:uid="{00000000-0005-0000-0000-000098A00000}"/>
    <cellStyle name="Normal 5 2 2 2 3 2 3 2" xfId="41109" xr:uid="{00000000-0005-0000-0000-000099A00000}"/>
    <cellStyle name="Normal 5 2 2 2 3 2 3 2 2" xfId="41110" xr:uid="{00000000-0005-0000-0000-00009AA00000}"/>
    <cellStyle name="Normal 5 2 2 2 3 2 3 3" xfId="41111" xr:uid="{00000000-0005-0000-0000-00009BA00000}"/>
    <cellStyle name="Normal 5 2 2 2 3 2 3 3 2" xfId="41112" xr:uid="{00000000-0005-0000-0000-00009CA00000}"/>
    <cellStyle name="Normal 5 2 2 2 3 2 3 3 3" xfId="41113" xr:uid="{00000000-0005-0000-0000-00009DA00000}"/>
    <cellStyle name="Normal 5 2 2 2 3 2 3 3 4" xfId="41114" xr:uid="{00000000-0005-0000-0000-00009EA00000}"/>
    <cellStyle name="Normal 5 2 2 2 3 2 4" xfId="41115" xr:uid="{00000000-0005-0000-0000-00009FA00000}"/>
    <cellStyle name="Normal 5 2 2 2 3 2 4 2" xfId="41116" xr:uid="{00000000-0005-0000-0000-0000A0A00000}"/>
    <cellStyle name="Normal 5 2 2 2 3 2 5" xfId="41117" xr:uid="{00000000-0005-0000-0000-0000A1A00000}"/>
    <cellStyle name="Normal 5 2 2 2 3 2 5 2" xfId="41118" xr:uid="{00000000-0005-0000-0000-0000A2A00000}"/>
    <cellStyle name="Normal 5 2 2 2 3 2 5 3" xfId="41119" xr:uid="{00000000-0005-0000-0000-0000A3A00000}"/>
    <cellStyle name="Normal 5 2 2 2 3 2 5 4" xfId="41120" xr:uid="{00000000-0005-0000-0000-0000A4A00000}"/>
    <cellStyle name="Normal 5 2 2 2 3 3" xfId="41121" xr:uid="{00000000-0005-0000-0000-0000A5A00000}"/>
    <cellStyle name="Normal 5 2 2 2 3 3 2" xfId="41122" xr:uid="{00000000-0005-0000-0000-0000A6A00000}"/>
    <cellStyle name="Normal 5 2 2 2 3 3 2 2" xfId="41123" xr:uid="{00000000-0005-0000-0000-0000A7A00000}"/>
    <cellStyle name="Normal 5 2 2 2 3 3 2 2 2" xfId="41124" xr:uid="{00000000-0005-0000-0000-0000A8A00000}"/>
    <cellStyle name="Normal 5 2 2 2 3 3 2 2 2 2" xfId="41125" xr:uid="{00000000-0005-0000-0000-0000A9A00000}"/>
    <cellStyle name="Normal 5 2 2 2 3 3 2 2 3" xfId="41126" xr:uid="{00000000-0005-0000-0000-0000AAA00000}"/>
    <cellStyle name="Normal 5 2 2 2 3 3 2 2 3 2" xfId="41127" xr:uid="{00000000-0005-0000-0000-0000ABA00000}"/>
    <cellStyle name="Normal 5 2 2 2 3 3 2 2 3 3" xfId="41128" xr:uid="{00000000-0005-0000-0000-0000ACA00000}"/>
    <cellStyle name="Normal 5 2 2 2 3 3 2 2 3 4" xfId="41129" xr:uid="{00000000-0005-0000-0000-0000ADA00000}"/>
    <cellStyle name="Normal 5 2 2 2 3 3 2 3" xfId="41130" xr:uid="{00000000-0005-0000-0000-0000AEA00000}"/>
    <cellStyle name="Normal 5 2 2 2 3 3 2 3 2" xfId="41131" xr:uid="{00000000-0005-0000-0000-0000AFA00000}"/>
    <cellStyle name="Normal 5 2 2 2 3 3 2 4" xfId="41132" xr:uid="{00000000-0005-0000-0000-0000B0A00000}"/>
    <cellStyle name="Normal 5 2 2 2 3 3 2 4 2" xfId="41133" xr:uid="{00000000-0005-0000-0000-0000B1A00000}"/>
    <cellStyle name="Normal 5 2 2 2 3 3 2 4 3" xfId="41134" xr:uid="{00000000-0005-0000-0000-0000B2A00000}"/>
    <cellStyle name="Normal 5 2 2 2 3 3 2 4 4" xfId="41135" xr:uid="{00000000-0005-0000-0000-0000B3A00000}"/>
    <cellStyle name="Normal 5 2 2 2 3 3 3" xfId="41136" xr:uid="{00000000-0005-0000-0000-0000B4A00000}"/>
    <cellStyle name="Normal 5 2 2 2 3 3 3 2" xfId="41137" xr:uid="{00000000-0005-0000-0000-0000B5A00000}"/>
    <cellStyle name="Normal 5 2 2 2 3 3 3 2 2" xfId="41138" xr:uid="{00000000-0005-0000-0000-0000B6A00000}"/>
    <cellStyle name="Normal 5 2 2 2 3 3 3 3" xfId="41139" xr:uid="{00000000-0005-0000-0000-0000B7A00000}"/>
    <cellStyle name="Normal 5 2 2 2 3 3 3 3 2" xfId="41140" xr:uid="{00000000-0005-0000-0000-0000B8A00000}"/>
    <cellStyle name="Normal 5 2 2 2 3 3 3 3 3" xfId="41141" xr:uid="{00000000-0005-0000-0000-0000B9A00000}"/>
    <cellStyle name="Normal 5 2 2 2 3 3 3 3 4" xfId="41142" xr:uid="{00000000-0005-0000-0000-0000BAA00000}"/>
    <cellStyle name="Normal 5 2 2 2 3 3 4" xfId="41143" xr:uid="{00000000-0005-0000-0000-0000BBA00000}"/>
    <cellStyle name="Normal 5 2 2 2 3 3 4 2" xfId="41144" xr:uid="{00000000-0005-0000-0000-0000BCA00000}"/>
    <cellStyle name="Normal 5 2 2 2 3 3 5" xfId="41145" xr:uid="{00000000-0005-0000-0000-0000BDA00000}"/>
    <cellStyle name="Normal 5 2 2 2 3 3 5 2" xfId="41146" xr:uid="{00000000-0005-0000-0000-0000BEA00000}"/>
    <cellStyle name="Normal 5 2 2 2 3 3 5 3" xfId="41147" xr:uid="{00000000-0005-0000-0000-0000BFA00000}"/>
    <cellStyle name="Normal 5 2 2 2 3 3 5 4" xfId="41148" xr:uid="{00000000-0005-0000-0000-0000C0A00000}"/>
    <cellStyle name="Normal 5 2 2 2 3 4" xfId="41149" xr:uid="{00000000-0005-0000-0000-0000C1A00000}"/>
    <cellStyle name="Normal 5 2 2 2 3 4 2" xfId="41150" xr:uid="{00000000-0005-0000-0000-0000C2A00000}"/>
    <cellStyle name="Normal 5 2 2 2 3 4 2 2" xfId="41151" xr:uid="{00000000-0005-0000-0000-0000C3A00000}"/>
    <cellStyle name="Normal 5 2 2 2 3 4 2 2 2" xfId="41152" xr:uid="{00000000-0005-0000-0000-0000C4A00000}"/>
    <cellStyle name="Normal 5 2 2 2 3 4 2 3" xfId="41153" xr:uid="{00000000-0005-0000-0000-0000C5A00000}"/>
    <cellStyle name="Normal 5 2 2 2 3 4 2 3 2" xfId="41154" xr:uid="{00000000-0005-0000-0000-0000C6A00000}"/>
    <cellStyle name="Normal 5 2 2 2 3 4 2 3 3" xfId="41155" xr:uid="{00000000-0005-0000-0000-0000C7A00000}"/>
    <cellStyle name="Normal 5 2 2 2 3 4 2 3 4" xfId="41156" xr:uid="{00000000-0005-0000-0000-0000C8A00000}"/>
    <cellStyle name="Normal 5 2 2 2 3 4 3" xfId="41157" xr:uid="{00000000-0005-0000-0000-0000C9A00000}"/>
    <cellStyle name="Normal 5 2 2 2 3 4 3 2" xfId="41158" xr:uid="{00000000-0005-0000-0000-0000CAA00000}"/>
    <cellStyle name="Normal 5 2 2 2 3 4 4" xfId="41159" xr:uid="{00000000-0005-0000-0000-0000CBA00000}"/>
    <cellStyle name="Normal 5 2 2 2 3 4 4 2" xfId="41160" xr:uid="{00000000-0005-0000-0000-0000CCA00000}"/>
    <cellStyle name="Normal 5 2 2 2 3 4 4 3" xfId="41161" xr:uid="{00000000-0005-0000-0000-0000CDA00000}"/>
    <cellStyle name="Normal 5 2 2 2 3 4 4 4" xfId="41162" xr:uid="{00000000-0005-0000-0000-0000CEA00000}"/>
    <cellStyle name="Normal 5 2 2 2 3 5" xfId="41163" xr:uid="{00000000-0005-0000-0000-0000CFA00000}"/>
    <cellStyle name="Normal 5 2 2 2 3 5 2" xfId="41164" xr:uid="{00000000-0005-0000-0000-0000D0A00000}"/>
    <cellStyle name="Normal 5 2 2 2 3 5 2 2" xfId="41165" xr:uid="{00000000-0005-0000-0000-0000D1A00000}"/>
    <cellStyle name="Normal 5 2 2 2 3 5 3" xfId="41166" xr:uid="{00000000-0005-0000-0000-0000D2A00000}"/>
    <cellStyle name="Normal 5 2 2 2 3 5 3 2" xfId="41167" xr:uid="{00000000-0005-0000-0000-0000D3A00000}"/>
    <cellStyle name="Normal 5 2 2 2 3 5 3 3" xfId="41168" xr:uid="{00000000-0005-0000-0000-0000D4A00000}"/>
    <cellStyle name="Normal 5 2 2 2 3 5 3 4" xfId="41169" xr:uid="{00000000-0005-0000-0000-0000D5A00000}"/>
    <cellStyle name="Normal 5 2 2 2 3 6" xfId="41170" xr:uid="{00000000-0005-0000-0000-0000D6A00000}"/>
    <cellStyle name="Normal 5 2 2 2 3 6 2" xfId="41171" xr:uid="{00000000-0005-0000-0000-0000D7A00000}"/>
    <cellStyle name="Normal 5 2 2 2 3 7" xfId="41172" xr:uid="{00000000-0005-0000-0000-0000D8A00000}"/>
    <cellStyle name="Normal 5 2 2 2 3 7 2" xfId="41173" xr:uid="{00000000-0005-0000-0000-0000D9A00000}"/>
    <cellStyle name="Normal 5 2 2 2 3 7 3" xfId="41174" xr:uid="{00000000-0005-0000-0000-0000DAA00000}"/>
    <cellStyle name="Normal 5 2 2 2 3 7 4" xfId="41175" xr:uid="{00000000-0005-0000-0000-0000DBA00000}"/>
    <cellStyle name="Normal 5 2 2 2 4" xfId="41176" xr:uid="{00000000-0005-0000-0000-0000DCA00000}"/>
    <cellStyle name="Normal 5 2 2 2 4 2" xfId="41177" xr:uid="{00000000-0005-0000-0000-0000DDA00000}"/>
    <cellStyle name="Normal 5 2 2 2 4 2 2" xfId="41178" xr:uid="{00000000-0005-0000-0000-0000DEA00000}"/>
    <cellStyle name="Normal 5 2 2 2 4 2 2 2" xfId="41179" xr:uid="{00000000-0005-0000-0000-0000DFA00000}"/>
    <cellStyle name="Normal 5 2 2 2 4 2 2 2 2" xfId="41180" xr:uid="{00000000-0005-0000-0000-0000E0A00000}"/>
    <cellStyle name="Normal 5 2 2 2 4 2 2 3" xfId="41181" xr:uid="{00000000-0005-0000-0000-0000E1A00000}"/>
    <cellStyle name="Normal 5 2 2 2 4 2 2 3 2" xfId="41182" xr:uid="{00000000-0005-0000-0000-0000E2A00000}"/>
    <cellStyle name="Normal 5 2 2 2 4 2 2 3 3" xfId="41183" xr:uid="{00000000-0005-0000-0000-0000E3A00000}"/>
    <cellStyle name="Normal 5 2 2 2 4 2 2 3 4" xfId="41184" xr:uid="{00000000-0005-0000-0000-0000E4A00000}"/>
    <cellStyle name="Normal 5 2 2 2 4 2 3" xfId="41185" xr:uid="{00000000-0005-0000-0000-0000E5A00000}"/>
    <cellStyle name="Normal 5 2 2 2 4 2 3 2" xfId="41186" xr:uid="{00000000-0005-0000-0000-0000E6A00000}"/>
    <cellStyle name="Normal 5 2 2 2 4 2 4" xfId="41187" xr:uid="{00000000-0005-0000-0000-0000E7A00000}"/>
    <cellStyle name="Normal 5 2 2 2 4 2 4 2" xfId="41188" xr:uid="{00000000-0005-0000-0000-0000E8A00000}"/>
    <cellStyle name="Normal 5 2 2 2 4 2 4 3" xfId="41189" xr:uid="{00000000-0005-0000-0000-0000E9A00000}"/>
    <cellStyle name="Normal 5 2 2 2 4 2 4 4" xfId="41190" xr:uid="{00000000-0005-0000-0000-0000EAA00000}"/>
    <cellStyle name="Normal 5 2 2 2 4 3" xfId="41191" xr:uid="{00000000-0005-0000-0000-0000EBA00000}"/>
    <cellStyle name="Normal 5 2 2 2 4 3 2" xfId="41192" xr:uid="{00000000-0005-0000-0000-0000ECA00000}"/>
    <cellStyle name="Normal 5 2 2 2 4 3 2 2" xfId="41193" xr:uid="{00000000-0005-0000-0000-0000EDA00000}"/>
    <cellStyle name="Normal 5 2 2 2 4 3 3" xfId="41194" xr:uid="{00000000-0005-0000-0000-0000EEA00000}"/>
    <cellStyle name="Normal 5 2 2 2 4 3 3 2" xfId="41195" xr:uid="{00000000-0005-0000-0000-0000EFA00000}"/>
    <cellStyle name="Normal 5 2 2 2 4 3 3 3" xfId="41196" xr:uid="{00000000-0005-0000-0000-0000F0A00000}"/>
    <cellStyle name="Normal 5 2 2 2 4 3 3 4" xfId="41197" xr:uid="{00000000-0005-0000-0000-0000F1A00000}"/>
    <cellStyle name="Normal 5 2 2 2 4 4" xfId="41198" xr:uid="{00000000-0005-0000-0000-0000F2A00000}"/>
    <cellStyle name="Normal 5 2 2 2 4 4 2" xfId="41199" xr:uid="{00000000-0005-0000-0000-0000F3A00000}"/>
    <cellStyle name="Normal 5 2 2 2 4 5" xfId="41200" xr:uid="{00000000-0005-0000-0000-0000F4A00000}"/>
    <cellStyle name="Normal 5 2 2 2 4 5 2" xfId="41201" xr:uid="{00000000-0005-0000-0000-0000F5A00000}"/>
    <cellStyle name="Normal 5 2 2 2 4 5 3" xfId="41202" xr:uid="{00000000-0005-0000-0000-0000F6A00000}"/>
    <cellStyle name="Normal 5 2 2 2 4 5 4" xfId="41203" xr:uid="{00000000-0005-0000-0000-0000F7A00000}"/>
    <cellStyle name="Normal 5 2 2 2 5" xfId="41204" xr:uid="{00000000-0005-0000-0000-0000F8A00000}"/>
    <cellStyle name="Normal 5 2 2 2 5 2" xfId="41205" xr:uid="{00000000-0005-0000-0000-0000F9A00000}"/>
    <cellStyle name="Normal 5 2 2 2 5 2 2" xfId="41206" xr:uid="{00000000-0005-0000-0000-0000FAA00000}"/>
    <cellStyle name="Normal 5 2 2 2 5 2 2 2" xfId="41207" xr:uid="{00000000-0005-0000-0000-0000FBA00000}"/>
    <cellStyle name="Normal 5 2 2 2 5 2 2 2 2" xfId="41208" xr:uid="{00000000-0005-0000-0000-0000FCA00000}"/>
    <cellStyle name="Normal 5 2 2 2 5 2 2 3" xfId="41209" xr:uid="{00000000-0005-0000-0000-0000FDA00000}"/>
    <cellStyle name="Normal 5 2 2 2 5 2 2 3 2" xfId="41210" xr:uid="{00000000-0005-0000-0000-0000FEA00000}"/>
    <cellStyle name="Normal 5 2 2 2 5 2 2 3 3" xfId="41211" xr:uid="{00000000-0005-0000-0000-0000FFA00000}"/>
    <cellStyle name="Normal 5 2 2 2 5 2 2 3 4" xfId="41212" xr:uid="{00000000-0005-0000-0000-000000A10000}"/>
    <cellStyle name="Normal 5 2 2 2 5 2 3" xfId="41213" xr:uid="{00000000-0005-0000-0000-000001A10000}"/>
    <cellStyle name="Normal 5 2 2 2 5 2 3 2" xfId="41214" xr:uid="{00000000-0005-0000-0000-000002A10000}"/>
    <cellStyle name="Normal 5 2 2 2 5 2 4" xfId="41215" xr:uid="{00000000-0005-0000-0000-000003A10000}"/>
    <cellStyle name="Normal 5 2 2 2 5 2 4 2" xfId="41216" xr:uid="{00000000-0005-0000-0000-000004A10000}"/>
    <cellStyle name="Normal 5 2 2 2 5 2 4 3" xfId="41217" xr:uid="{00000000-0005-0000-0000-000005A10000}"/>
    <cellStyle name="Normal 5 2 2 2 5 2 4 4" xfId="41218" xr:uid="{00000000-0005-0000-0000-000006A10000}"/>
    <cellStyle name="Normal 5 2 2 2 5 3" xfId="41219" xr:uid="{00000000-0005-0000-0000-000007A10000}"/>
    <cellStyle name="Normal 5 2 2 2 5 3 2" xfId="41220" xr:uid="{00000000-0005-0000-0000-000008A10000}"/>
    <cellStyle name="Normal 5 2 2 2 5 3 2 2" xfId="41221" xr:uid="{00000000-0005-0000-0000-000009A10000}"/>
    <cellStyle name="Normal 5 2 2 2 5 3 3" xfId="41222" xr:uid="{00000000-0005-0000-0000-00000AA10000}"/>
    <cellStyle name="Normal 5 2 2 2 5 3 3 2" xfId="41223" xr:uid="{00000000-0005-0000-0000-00000BA10000}"/>
    <cellStyle name="Normal 5 2 2 2 5 3 3 3" xfId="41224" xr:uid="{00000000-0005-0000-0000-00000CA10000}"/>
    <cellStyle name="Normal 5 2 2 2 5 3 3 4" xfId="41225" xr:uid="{00000000-0005-0000-0000-00000DA10000}"/>
    <cellStyle name="Normal 5 2 2 2 5 4" xfId="41226" xr:uid="{00000000-0005-0000-0000-00000EA10000}"/>
    <cellStyle name="Normal 5 2 2 2 5 4 2" xfId="41227" xr:uid="{00000000-0005-0000-0000-00000FA10000}"/>
    <cellStyle name="Normal 5 2 2 2 5 5" xfId="41228" xr:uid="{00000000-0005-0000-0000-000010A10000}"/>
    <cellStyle name="Normal 5 2 2 2 5 5 2" xfId="41229" xr:uid="{00000000-0005-0000-0000-000011A10000}"/>
    <cellStyle name="Normal 5 2 2 2 5 5 3" xfId="41230" xr:uid="{00000000-0005-0000-0000-000012A10000}"/>
    <cellStyle name="Normal 5 2 2 2 5 5 4" xfId="41231" xr:uid="{00000000-0005-0000-0000-000013A10000}"/>
    <cellStyle name="Normal 5 2 2 2 6" xfId="41232" xr:uid="{00000000-0005-0000-0000-000014A10000}"/>
    <cellStyle name="Normal 5 2 2 2 6 2" xfId="41233" xr:uid="{00000000-0005-0000-0000-000015A10000}"/>
    <cellStyle name="Normal 5 2 2 2 6 2 2" xfId="41234" xr:uid="{00000000-0005-0000-0000-000016A10000}"/>
    <cellStyle name="Normal 5 2 2 2 6 2 2 2" xfId="41235" xr:uid="{00000000-0005-0000-0000-000017A10000}"/>
    <cellStyle name="Normal 5 2 2 2 6 2 3" xfId="41236" xr:uid="{00000000-0005-0000-0000-000018A10000}"/>
    <cellStyle name="Normal 5 2 2 2 6 2 3 2" xfId="41237" xr:uid="{00000000-0005-0000-0000-000019A10000}"/>
    <cellStyle name="Normal 5 2 2 2 6 2 3 3" xfId="41238" xr:uid="{00000000-0005-0000-0000-00001AA10000}"/>
    <cellStyle name="Normal 5 2 2 2 6 2 3 4" xfId="41239" xr:uid="{00000000-0005-0000-0000-00001BA10000}"/>
    <cellStyle name="Normal 5 2 2 2 6 3" xfId="41240" xr:uid="{00000000-0005-0000-0000-00001CA10000}"/>
    <cellStyle name="Normal 5 2 2 2 6 3 2" xfId="41241" xr:uid="{00000000-0005-0000-0000-00001DA10000}"/>
    <cellStyle name="Normal 5 2 2 2 6 4" xfId="41242" xr:uid="{00000000-0005-0000-0000-00001EA10000}"/>
    <cellStyle name="Normal 5 2 2 2 6 4 2" xfId="41243" xr:uid="{00000000-0005-0000-0000-00001FA10000}"/>
    <cellStyle name="Normal 5 2 2 2 6 4 3" xfId="41244" xr:uid="{00000000-0005-0000-0000-000020A10000}"/>
    <cellStyle name="Normal 5 2 2 2 6 4 4" xfId="41245" xr:uid="{00000000-0005-0000-0000-000021A10000}"/>
    <cellStyle name="Normal 5 2 2 2 7" xfId="41246" xr:uid="{00000000-0005-0000-0000-000022A10000}"/>
    <cellStyle name="Normal 5 2 2 2 7 2" xfId="41247" xr:uid="{00000000-0005-0000-0000-000023A10000}"/>
    <cellStyle name="Normal 5 2 2 2 7 2 2" xfId="41248" xr:uid="{00000000-0005-0000-0000-000024A10000}"/>
    <cellStyle name="Normal 5 2 2 2 7 3" xfId="41249" xr:uid="{00000000-0005-0000-0000-000025A10000}"/>
    <cellStyle name="Normal 5 2 2 2 7 3 2" xfId="41250" xr:uid="{00000000-0005-0000-0000-000026A10000}"/>
    <cellStyle name="Normal 5 2 2 2 7 3 3" xfId="41251" xr:uid="{00000000-0005-0000-0000-000027A10000}"/>
    <cellStyle name="Normal 5 2 2 2 7 3 4" xfId="41252" xr:uid="{00000000-0005-0000-0000-000028A10000}"/>
    <cellStyle name="Normal 5 2 2 2 8" xfId="41253" xr:uid="{00000000-0005-0000-0000-000029A10000}"/>
    <cellStyle name="Normal 5 2 2 2 8 2" xfId="41254" xr:uid="{00000000-0005-0000-0000-00002AA10000}"/>
    <cellStyle name="Normal 5 2 2 2 9" xfId="41255" xr:uid="{00000000-0005-0000-0000-00002BA10000}"/>
    <cellStyle name="Normal 5 2 2 2 9 2" xfId="41256" xr:uid="{00000000-0005-0000-0000-00002CA10000}"/>
    <cellStyle name="Normal 5 2 2 2 9 3" xfId="41257" xr:uid="{00000000-0005-0000-0000-00002DA10000}"/>
    <cellStyle name="Normal 5 2 2 2 9 4" xfId="41258" xr:uid="{00000000-0005-0000-0000-00002EA10000}"/>
    <cellStyle name="Normal 5 2 2 3" xfId="41259" xr:uid="{00000000-0005-0000-0000-00002FA10000}"/>
    <cellStyle name="Normal 5 2 2 3 2" xfId="41260" xr:uid="{00000000-0005-0000-0000-000030A10000}"/>
    <cellStyle name="Normal 5 2 2 3 2 2" xfId="41261" xr:uid="{00000000-0005-0000-0000-000031A10000}"/>
    <cellStyle name="Normal 5 2 2 3 2 2 2" xfId="41262" xr:uid="{00000000-0005-0000-0000-000032A10000}"/>
    <cellStyle name="Normal 5 2 2 3 2 2 2 2" xfId="41263" xr:uid="{00000000-0005-0000-0000-000033A10000}"/>
    <cellStyle name="Normal 5 2 2 3 2 2 2 2 2" xfId="41264" xr:uid="{00000000-0005-0000-0000-000034A10000}"/>
    <cellStyle name="Normal 5 2 2 3 2 2 2 2 2 2" xfId="41265" xr:uid="{00000000-0005-0000-0000-000035A10000}"/>
    <cellStyle name="Normal 5 2 2 3 2 2 2 2 3" xfId="41266" xr:uid="{00000000-0005-0000-0000-000036A10000}"/>
    <cellStyle name="Normal 5 2 2 3 2 2 2 2 3 2" xfId="41267" xr:uid="{00000000-0005-0000-0000-000037A10000}"/>
    <cellStyle name="Normal 5 2 2 3 2 2 2 2 3 3" xfId="41268" xr:uid="{00000000-0005-0000-0000-000038A10000}"/>
    <cellStyle name="Normal 5 2 2 3 2 2 2 2 3 4" xfId="41269" xr:uid="{00000000-0005-0000-0000-000039A10000}"/>
    <cellStyle name="Normal 5 2 2 3 2 2 2 3" xfId="41270" xr:uid="{00000000-0005-0000-0000-00003AA10000}"/>
    <cellStyle name="Normal 5 2 2 3 2 2 2 3 2" xfId="41271" xr:uid="{00000000-0005-0000-0000-00003BA10000}"/>
    <cellStyle name="Normal 5 2 2 3 2 2 2 4" xfId="41272" xr:uid="{00000000-0005-0000-0000-00003CA10000}"/>
    <cellStyle name="Normal 5 2 2 3 2 2 2 4 2" xfId="41273" xr:uid="{00000000-0005-0000-0000-00003DA10000}"/>
    <cellStyle name="Normal 5 2 2 3 2 2 2 4 3" xfId="41274" xr:uid="{00000000-0005-0000-0000-00003EA10000}"/>
    <cellStyle name="Normal 5 2 2 3 2 2 2 4 4" xfId="41275" xr:uid="{00000000-0005-0000-0000-00003FA10000}"/>
    <cellStyle name="Normal 5 2 2 3 2 2 3" xfId="41276" xr:uid="{00000000-0005-0000-0000-000040A10000}"/>
    <cellStyle name="Normal 5 2 2 3 2 2 3 2" xfId="41277" xr:uid="{00000000-0005-0000-0000-000041A10000}"/>
    <cellStyle name="Normal 5 2 2 3 2 2 3 2 2" xfId="41278" xr:uid="{00000000-0005-0000-0000-000042A10000}"/>
    <cellStyle name="Normal 5 2 2 3 2 2 3 3" xfId="41279" xr:uid="{00000000-0005-0000-0000-000043A10000}"/>
    <cellStyle name="Normal 5 2 2 3 2 2 3 3 2" xfId="41280" xr:uid="{00000000-0005-0000-0000-000044A10000}"/>
    <cellStyle name="Normal 5 2 2 3 2 2 3 3 3" xfId="41281" xr:uid="{00000000-0005-0000-0000-000045A10000}"/>
    <cellStyle name="Normal 5 2 2 3 2 2 3 3 4" xfId="41282" xr:uid="{00000000-0005-0000-0000-000046A10000}"/>
    <cellStyle name="Normal 5 2 2 3 2 2 4" xfId="41283" xr:uid="{00000000-0005-0000-0000-000047A10000}"/>
    <cellStyle name="Normal 5 2 2 3 2 2 4 2" xfId="41284" xr:uid="{00000000-0005-0000-0000-000048A10000}"/>
    <cellStyle name="Normal 5 2 2 3 2 2 5" xfId="41285" xr:uid="{00000000-0005-0000-0000-000049A10000}"/>
    <cellStyle name="Normal 5 2 2 3 2 2 5 2" xfId="41286" xr:uid="{00000000-0005-0000-0000-00004AA10000}"/>
    <cellStyle name="Normal 5 2 2 3 2 2 5 3" xfId="41287" xr:uid="{00000000-0005-0000-0000-00004BA10000}"/>
    <cellStyle name="Normal 5 2 2 3 2 2 5 4" xfId="41288" xr:uid="{00000000-0005-0000-0000-00004CA10000}"/>
    <cellStyle name="Normal 5 2 2 3 2 3" xfId="41289" xr:uid="{00000000-0005-0000-0000-00004DA10000}"/>
    <cellStyle name="Normal 5 2 2 3 2 3 2" xfId="41290" xr:uid="{00000000-0005-0000-0000-00004EA10000}"/>
    <cellStyle name="Normal 5 2 2 3 2 3 2 2" xfId="41291" xr:uid="{00000000-0005-0000-0000-00004FA10000}"/>
    <cellStyle name="Normal 5 2 2 3 2 3 2 2 2" xfId="41292" xr:uid="{00000000-0005-0000-0000-000050A10000}"/>
    <cellStyle name="Normal 5 2 2 3 2 3 2 2 2 2" xfId="41293" xr:uid="{00000000-0005-0000-0000-000051A10000}"/>
    <cellStyle name="Normal 5 2 2 3 2 3 2 2 3" xfId="41294" xr:uid="{00000000-0005-0000-0000-000052A10000}"/>
    <cellStyle name="Normal 5 2 2 3 2 3 2 2 3 2" xfId="41295" xr:uid="{00000000-0005-0000-0000-000053A10000}"/>
    <cellStyle name="Normal 5 2 2 3 2 3 2 2 3 3" xfId="41296" xr:uid="{00000000-0005-0000-0000-000054A10000}"/>
    <cellStyle name="Normal 5 2 2 3 2 3 2 2 3 4" xfId="41297" xr:uid="{00000000-0005-0000-0000-000055A10000}"/>
    <cellStyle name="Normal 5 2 2 3 2 3 2 3" xfId="41298" xr:uid="{00000000-0005-0000-0000-000056A10000}"/>
    <cellStyle name="Normal 5 2 2 3 2 3 2 3 2" xfId="41299" xr:uid="{00000000-0005-0000-0000-000057A10000}"/>
    <cellStyle name="Normal 5 2 2 3 2 3 2 4" xfId="41300" xr:uid="{00000000-0005-0000-0000-000058A10000}"/>
    <cellStyle name="Normal 5 2 2 3 2 3 2 4 2" xfId="41301" xr:uid="{00000000-0005-0000-0000-000059A10000}"/>
    <cellStyle name="Normal 5 2 2 3 2 3 2 4 3" xfId="41302" xr:uid="{00000000-0005-0000-0000-00005AA10000}"/>
    <cellStyle name="Normal 5 2 2 3 2 3 2 4 4" xfId="41303" xr:uid="{00000000-0005-0000-0000-00005BA10000}"/>
    <cellStyle name="Normal 5 2 2 3 2 3 3" xfId="41304" xr:uid="{00000000-0005-0000-0000-00005CA10000}"/>
    <cellStyle name="Normal 5 2 2 3 2 3 3 2" xfId="41305" xr:uid="{00000000-0005-0000-0000-00005DA10000}"/>
    <cellStyle name="Normal 5 2 2 3 2 3 3 2 2" xfId="41306" xr:uid="{00000000-0005-0000-0000-00005EA10000}"/>
    <cellStyle name="Normal 5 2 2 3 2 3 3 3" xfId="41307" xr:uid="{00000000-0005-0000-0000-00005FA10000}"/>
    <cellStyle name="Normal 5 2 2 3 2 3 3 3 2" xfId="41308" xr:uid="{00000000-0005-0000-0000-000060A10000}"/>
    <cellStyle name="Normal 5 2 2 3 2 3 3 3 3" xfId="41309" xr:uid="{00000000-0005-0000-0000-000061A10000}"/>
    <cellStyle name="Normal 5 2 2 3 2 3 3 3 4" xfId="41310" xr:uid="{00000000-0005-0000-0000-000062A10000}"/>
    <cellStyle name="Normal 5 2 2 3 2 3 4" xfId="41311" xr:uid="{00000000-0005-0000-0000-000063A10000}"/>
    <cellStyle name="Normal 5 2 2 3 2 3 4 2" xfId="41312" xr:uid="{00000000-0005-0000-0000-000064A10000}"/>
    <cellStyle name="Normal 5 2 2 3 2 3 5" xfId="41313" xr:uid="{00000000-0005-0000-0000-000065A10000}"/>
    <cellStyle name="Normal 5 2 2 3 2 3 5 2" xfId="41314" xr:uid="{00000000-0005-0000-0000-000066A10000}"/>
    <cellStyle name="Normal 5 2 2 3 2 3 5 3" xfId="41315" xr:uid="{00000000-0005-0000-0000-000067A10000}"/>
    <cellStyle name="Normal 5 2 2 3 2 3 5 4" xfId="41316" xr:uid="{00000000-0005-0000-0000-000068A10000}"/>
    <cellStyle name="Normal 5 2 2 3 2 4" xfId="41317" xr:uid="{00000000-0005-0000-0000-000069A10000}"/>
    <cellStyle name="Normal 5 2 2 3 2 4 2" xfId="41318" xr:uid="{00000000-0005-0000-0000-00006AA10000}"/>
    <cellStyle name="Normal 5 2 2 3 2 4 2 2" xfId="41319" xr:uid="{00000000-0005-0000-0000-00006BA10000}"/>
    <cellStyle name="Normal 5 2 2 3 2 4 2 2 2" xfId="41320" xr:uid="{00000000-0005-0000-0000-00006CA10000}"/>
    <cellStyle name="Normal 5 2 2 3 2 4 2 3" xfId="41321" xr:uid="{00000000-0005-0000-0000-00006DA10000}"/>
    <cellStyle name="Normal 5 2 2 3 2 4 2 3 2" xfId="41322" xr:uid="{00000000-0005-0000-0000-00006EA10000}"/>
    <cellStyle name="Normal 5 2 2 3 2 4 2 3 3" xfId="41323" xr:uid="{00000000-0005-0000-0000-00006FA10000}"/>
    <cellStyle name="Normal 5 2 2 3 2 4 2 3 4" xfId="41324" xr:uid="{00000000-0005-0000-0000-000070A10000}"/>
    <cellStyle name="Normal 5 2 2 3 2 4 3" xfId="41325" xr:uid="{00000000-0005-0000-0000-000071A10000}"/>
    <cellStyle name="Normal 5 2 2 3 2 4 3 2" xfId="41326" xr:uid="{00000000-0005-0000-0000-000072A10000}"/>
    <cellStyle name="Normal 5 2 2 3 2 4 4" xfId="41327" xr:uid="{00000000-0005-0000-0000-000073A10000}"/>
    <cellStyle name="Normal 5 2 2 3 2 4 4 2" xfId="41328" xr:uid="{00000000-0005-0000-0000-000074A10000}"/>
    <cellStyle name="Normal 5 2 2 3 2 4 4 3" xfId="41329" xr:uid="{00000000-0005-0000-0000-000075A10000}"/>
    <cellStyle name="Normal 5 2 2 3 2 4 4 4" xfId="41330" xr:uid="{00000000-0005-0000-0000-000076A10000}"/>
    <cellStyle name="Normal 5 2 2 3 2 5" xfId="41331" xr:uid="{00000000-0005-0000-0000-000077A10000}"/>
    <cellStyle name="Normal 5 2 2 3 2 5 2" xfId="41332" xr:uid="{00000000-0005-0000-0000-000078A10000}"/>
    <cellStyle name="Normal 5 2 2 3 2 5 2 2" xfId="41333" xr:uid="{00000000-0005-0000-0000-000079A10000}"/>
    <cellStyle name="Normal 5 2 2 3 2 5 3" xfId="41334" xr:uid="{00000000-0005-0000-0000-00007AA10000}"/>
    <cellStyle name="Normal 5 2 2 3 2 5 3 2" xfId="41335" xr:uid="{00000000-0005-0000-0000-00007BA10000}"/>
    <cellStyle name="Normal 5 2 2 3 2 5 3 3" xfId="41336" xr:uid="{00000000-0005-0000-0000-00007CA10000}"/>
    <cellStyle name="Normal 5 2 2 3 2 5 3 4" xfId="41337" xr:uid="{00000000-0005-0000-0000-00007DA10000}"/>
    <cellStyle name="Normal 5 2 2 3 2 6" xfId="41338" xr:uid="{00000000-0005-0000-0000-00007EA10000}"/>
    <cellStyle name="Normal 5 2 2 3 2 6 2" xfId="41339" xr:uid="{00000000-0005-0000-0000-00007FA10000}"/>
    <cellStyle name="Normal 5 2 2 3 2 7" xfId="41340" xr:uid="{00000000-0005-0000-0000-000080A10000}"/>
    <cellStyle name="Normal 5 2 2 3 2 7 2" xfId="41341" xr:uid="{00000000-0005-0000-0000-000081A10000}"/>
    <cellStyle name="Normal 5 2 2 3 2 7 3" xfId="41342" xr:uid="{00000000-0005-0000-0000-000082A10000}"/>
    <cellStyle name="Normal 5 2 2 3 2 7 4" xfId="41343" xr:uid="{00000000-0005-0000-0000-000083A10000}"/>
    <cellStyle name="Normal 5 2 2 3 3" xfId="41344" xr:uid="{00000000-0005-0000-0000-000084A10000}"/>
    <cellStyle name="Normal 5 2 2 3 3 2" xfId="41345" xr:uid="{00000000-0005-0000-0000-000085A10000}"/>
    <cellStyle name="Normal 5 2 2 3 3 2 2" xfId="41346" xr:uid="{00000000-0005-0000-0000-000086A10000}"/>
    <cellStyle name="Normal 5 2 2 3 3 2 2 2" xfId="41347" xr:uid="{00000000-0005-0000-0000-000087A10000}"/>
    <cellStyle name="Normal 5 2 2 3 3 2 2 2 2" xfId="41348" xr:uid="{00000000-0005-0000-0000-000088A10000}"/>
    <cellStyle name="Normal 5 2 2 3 3 2 2 3" xfId="41349" xr:uid="{00000000-0005-0000-0000-000089A10000}"/>
    <cellStyle name="Normal 5 2 2 3 3 2 2 3 2" xfId="41350" xr:uid="{00000000-0005-0000-0000-00008AA10000}"/>
    <cellStyle name="Normal 5 2 2 3 3 2 2 3 3" xfId="41351" xr:uid="{00000000-0005-0000-0000-00008BA10000}"/>
    <cellStyle name="Normal 5 2 2 3 3 2 2 3 4" xfId="41352" xr:uid="{00000000-0005-0000-0000-00008CA10000}"/>
    <cellStyle name="Normal 5 2 2 3 3 2 3" xfId="41353" xr:uid="{00000000-0005-0000-0000-00008DA10000}"/>
    <cellStyle name="Normal 5 2 2 3 3 2 3 2" xfId="41354" xr:uid="{00000000-0005-0000-0000-00008EA10000}"/>
    <cellStyle name="Normal 5 2 2 3 3 2 4" xfId="41355" xr:uid="{00000000-0005-0000-0000-00008FA10000}"/>
    <cellStyle name="Normal 5 2 2 3 3 2 4 2" xfId="41356" xr:uid="{00000000-0005-0000-0000-000090A10000}"/>
    <cellStyle name="Normal 5 2 2 3 3 2 4 3" xfId="41357" xr:uid="{00000000-0005-0000-0000-000091A10000}"/>
    <cellStyle name="Normal 5 2 2 3 3 2 4 4" xfId="41358" xr:uid="{00000000-0005-0000-0000-000092A10000}"/>
    <cellStyle name="Normal 5 2 2 3 3 3" xfId="41359" xr:uid="{00000000-0005-0000-0000-000093A10000}"/>
    <cellStyle name="Normal 5 2 2 3 3 3 2" xfId="41360" xr:uid="{00000000-0005-0000-0000-000094A10000}"/>
    <cellStyle name="Normal 5 2 2 3 3 3 2 2" xfId="41361" xr:uid="{00000000-0005-0000-0000-000095A10000}"/>
    <cellStyle name="Normal 5 2 2 3 3 3 3" xfId="41362" xr:uid="{00000000-0005-0000-0000-000096A10000}"/>
    <cellStyle name="Normal 5 2 2 3 3 3 3 2" xfId="41363" xr:uid="{00000000-0005-0000-0000-000097A10000}"/>
    <cellStyle name="Normal 5 2 2 3 3 3 3 3" xfId="41364" xr:uid="{00000000-0005-0000-0000-000098A10000}"/>
    <cellStyle name="Normal 5 2 2 3 3 3 3 4" xfId="41365" xr:uid="{00000000-0005-0000-0000-000099A10000}"/>
    <cellStyle name="Normal 5 2 2 3 3 4" xfId="41366" xr:uid="{00000000-0005-0000-0000-00009AA10000}"/>
    <cellStyle name="Normal 5 2 2 3 3 4 2" xfId="41367" xr:uid="{00000000-0005-0000-0000-00009BA10000}"/>
    <cellStyle name="Normal 5 2 2 3 3 5" xfId="41368" xr:uid="{00000000-0005-0000-0000-00009CA10000}"/>
    <cellStyle name="Normal 5 2 2 3 3 5 2" xfId="41369" xr:uid="{00000000-0005-0000-0000-00009DA10000}"/>
    <cellStyle name="Normal 5 2 2 3 3 5 3" xfId="41370" xr:uid="{00000000-0005-0000-0000-00009EA10000}"/>
    <cellStyle name="Normal 5 2 2 3 3 5 4" xfId="41371" xr:uid="{00000000-0005-0000-0000-00009FA10000}"/>
    <cellStyle name="Normal 5 2 2 3 4" xfId="41372" xr:uid="{00000000-0005-0000-0000-0000A0A10000}"/>
    <cellStyle name="Normal 5 2 2 3 4 2" xfId="41373" xr:uid="{00000000-0005-0000-0000-0000A1A10000}"/>
    <cellStyle name="Normal 5 2 2 3 4 2 2" xfId="41374" xr:uid="{00000000-0005-0000-0000-0000A2A10000}"/>
    <cellStyle name="Normal 5 2 2 3 4 2 2 2" xfId="41375" xr:uid="{00000000-0005-0000-0000-0000A3A10000}"/>
    <cellStyle name="Normal 5 2 2 3 4 2 2 2 2" xfId="41376" xr:uid="{00000000-0005-0000-0000-0000A4A10000}"/>
    <cellStyle name="Normal 5 2 2 3 4 2 2 3" xfId="41377" xr:uid="{00000000-0005-0000-0000-0000A5A10000}"/>
    <cellStyle name="Normal 5 2 2 3 4 2 2 3 2" xfId="41378" xr:uid="{00000000-0005-0000-0000-0000A6A10000}"/>
    <cellStyle name="Normal 5 2 2 3 4 2 2 3 3" xfId="41379" xr:uid="{00000000-0005-0000-0000-0000A7A10000}"/>
    <cellStyle name="Normal 5 2 2 3 4 2 2 3 4" xfId="41380" xr:uid="{00000000-0005-0000-0000-0000A8A10000}"/>
    <cellStyle name="Normal 5 2 2 3 4 2 3" xfId="41381" xr:uid="{00000000-0005-0000-0000-0000A9A10000}"/>
    <cellStyle name="Normal 5 2 2 3 4 2 3 2" xfId="41382" xr:uid="{00000000-0005-0000-0000-0000AAA10000}"/>
    <cellStyle name="Normal 5 2 2 3 4 2 4" xfId="41383" xr:uid="{00000000-0005-0000-0000-0000ABA10000}"/>
    <cellStyle name="Normal 5 2 2 3 4 2 4 2" xfId="41384" xr:uid="{00000000-0005-0000-0000-0000ACA10000}"/>
    <cellStyle name="Normal 5 2 2 3 4 2 4 3" xfId="41385" xr:uid="{00000000-0005-0000-0000-0000ADA10000}"/>
    <cellStyle name="Normal 5 2 2 3 4 2 4 4" xfId="41386" xr:uid="{00000000-0005-0000-0000-0000AEA10000}"/>
    <cellStyle name="Normal 5 2 2 3 4 3" xfId="41387" xr:uid="{00000000-0005-0000-0000-0000AFA10000}"/>
    <cellStyle name="Normal 5 2 2 3 4 3 2" xfId="41388" xr:uid="{00000000-0005-0000-0000-0000B0A10000}"/>
    <cellStyle name="Normal 5 2 2 3 4 3 2 2" xfId="41389" xr:uid="{00000000-0005-0000-0000-0000B1A10000}"/>
    <cellStyle name="Normal 5 2 2 3 4 3 3" xfId="41390" xr:uid="{00000000-0005-0000-0000-0000B2A10000}"/>
    <cellStyle name="Normal 5 2 2 3 4 3 3 2" xfId="41391" xr:uid="{00000000-0005-0000-0000-0000B3A10000}"/>
    <cellStyle name="Normal 5 2 2 3 4 3 3 3" xfId="41392" xr:uid="{00000000-0005-0000-0000-0000B4A10000}"/>
    <cellStyle name="Normal 5 2 2 3 4 3 3 4" xfId="41393" xr:uid="{00000000-0005-0000-0000-0000B5A10000}"/>
    <cellStyle name="Normal 5 2 2 3 4 4" xfId="41394" xr:uid="{00000000-0005-0000-0000-0000B6A10000}"/>
    <cellStyle name="Normal 5 2 2 3 4 4 2" xfId="41395" xr:uid="{00000000-0005-0000-0000-0000B7A10000}"/>
    <cellStyle name="Normal 5 2 2 3 4 5" xfId="41396" xr:uid="{00000000-0005-0000-0000-0000B8A10000}"/>
    <cellStyle name="Normal 5 2 2 3 4 5 2" xfId="41397" xr:uid="{00000000-0005-0000-0000-0000B9A10000}"/>
    <cellStyle name="Normal 5 2 2 3 4 5 3" xfId="41398" xr:uid="{00000000-0005-0000-0000-0000BAA10000}"/>
    <cellStyle name="Normal 5 2 2 3 4 5 4" xfId="41399" xr:uid="{00000000-0005-0000-0000-0000BBA10000}"/>
    <cellStyle name="Normal 5 2 2 3 5" xfId="41400" xr:uid="{00000000-0005-0000-0000-0000BCA10000}"/>
    <cellStyle name="Normal 5 2 2 3 5 2" xfId="41401" xr:uid="{00000000-0005-0000-0000-0000BDA10000}"/>
    <cellStyle name="Normal 5 2 2 3 5 2 2" xfId="41402" xr:uid="{00000000-0005-0000-0000-0000BEA10000}"/>
    <cellStyle name="Normal 5 2 2 3 5 2 2 2" xfId="41403" xr:uid="{00000000-0005-0000-0000-0000BFA10000}"/>
    <cellStyle name="Normal 5 2 2 3 5 2 3" xfId="41404" xr:uid="{00000000-0005-0000-0000-0000C0A10000}"/>
    <cellStyle name="Normal 5 2 2 3 5 2 3 2" xfId="41405" xr:uid="{00000000-0005-0000-0000-0000C1A10000}"/>
    <cellStyle name="Normal 5 2 2 3 5 2 3 3" xfId="41406" xr:uid="{00000000-0005-0000-0000-0000C2A10000}"/>
    <cellStyle name="Normal 5 2 2 3 5 2 3 4" xfId="41407" xr:uid="{00000000-0005-0000-0000-0000C3A10000}"/>
    <cellStyle name="Normal 5 2 2 3 5 3" xfId="41408" xr:uid="{00000000-0005-0000-0000-0000C4A10000}"/>
    <cellStyle name="Normal 5 2 2 3 5 3 2" xfId="41409" xr:uid="{00000000-0005-0000-0000-0000C5A10000}"/>
    <cellStyle name="Normal 5 2 2 3 5 4" xfId="41410" xr:uid="{00000000-0005-0000-0000-0000C6A10000}"/>
    <cellStyle name="Normal 5 2 2 3 5 4 2" xfId="41411" xr:uid="{00000000-0005-0000-0000-0000C7A10000}"/>
    <cellStyle name="Normal 5 2 2 3 5 4 3" xfId="41412" xr:uid="{00000000-0005-0000-0000-0000C8A10000}"/>
    <cellStyle name="Normal 5 2 2 3 5 4 4" xfId="41413" xr:uid="{00000000-0005-0000-0000-0000C9A10000}"/>
    <cellStyle name="Normal 5 2 2 3 6" xfId="41414" xr:uid="{00000000-0005-0000-0000-0000CAA10000}"/>
    <cellStyle name="Normal 5 2 2 3 6 2" xfId="41415" xr:uid="{00000000-0005-0000-0000-0000CBA10000}"/>
    <cellStyle name="Normal 5 2 2 3 6 2 2" xfId="41416" xr:uid="{00000000-0005-0000-0000-0000CCA10000}"/>
    <cellStyle name="Normal 5 2 2 3 6 3" xfId="41417" xr:uid="{00000000-0005-0000-0000-0000CDA10000}"/>
    <cellStyle name="Normal 5 2 2 3 6 3 2" xfId="41418" xr:uid="{00000000-0005-0000-0000-0000CEA10000}"/>
    <cellStyle name="Normal 5 2 2 3 6 3 3" xfId="41419" xr:uid="{00000000-0005-0000-0000-0000CFA10000}"/>
    <cellStyle name="Normal 5 2 2 3 6 3 4" xfId="41420" xr:uid="{00000000-0005-0000-0000-0000D0A10000}"/>
    <cellStyle name="Normal 5 2 2 3 7" xfId="41421" xr:uid="{00000000-0005-0000-0000-0000D1A10000}"/>
    <cellStyle name="Normal 5 2 2 3 7 2" xfId="41422" xr:uid="{00000000-0005-0000-0000-0000D2A10000}"/>
    <cellStyle name="Normal 5 2 2 3 8" xfId="41423" xr:uid="{00000000-0005-0000-0000-0000D3A10000}"/>
    <cellStyle name="Normal 5 2 2 3 8 2" xfId="41424" xr:uid="{00000000-0005-0000-0000-0000D4A10000}"/>
    <cellStyle name="Normal 5 2 2 3 8 3" xfId="41425" xr:uid="{00000000-0005-0000-0000-0000D5A10000}"/>
    <cellStyle name="Normal 5 2 2 3 8 4" xfId="41426" xr:uid="{00000000-0005-0000-0000-0000D6A10000}"/>
    <cellStyle name="Normal 5 2 2 4" xfId="41427" xr:uid="{00000000-0005-0000-0000-0000D7A10000}"/>
    <cellStyle name="Normal 5 2 2 4 2" xfId="41428" xr:uid="{00000000-0005-0000-0000-0000D8A10000}"/>
    <cellStyle name="Normal 5 2 2 4 2 2" xfId="41429" xr:uid="{00000000-0005-0000-0000-0000D9A10000}"/>
    <cellStyle name="Normal 5 2 2 4 2 2 2" xfId="41430" xr:uid="{00000000-0005-0000-0000-0000DAA10000}"/>
    <cellStyle name="Normal 5 2 2 4 2 2 2 2" xfId="41431" xr:uid="{00000000-0005-0000-0000-0000DBA10000}"/>
    <cellStyle name="Normal 5 2 2 4 2 2 2 2 2" xfId="41432" xr:uid="{00000000-0005-0000-0000-0000DCA10000}"/>
    <cellStyle name="Normal 5 2 2 4 2 2 2 3" xfId="41433" xr:uid="{00000000-0005-0000-0000-0000DDA10000}"/>
    <cellStyle name="Normal 5 2 2 4 2 2 2 3 2" xfId="41434" xr:uid="{00000000-0005-0000-0000-0000DEA10000}"/>
    <cellStyle name="Normal 5 2 2 4 2 2 2 3 3" xfId="41435" xr:uid="{00000000-0005-0000-0000-0000DFA10000}"/>
    <cellStyle name="Normal 5 2 2 4 2 2 2 3 4" xfId="41436" xr:uid="{00000000-0005-0000-0000-0000E0A10000}"/>
    <cellStyle name="Normal 5 2 2 4 2 2 3" xfId="41437" xr:uid="{00000000-0005-0000-0000-0000E1A10000}"/>
    <cellStyle name="Normal 5 2 2 4 2 2 3 2" xfId="41438" xr:uid="{00000000-0005-0000-0000-0000E2A10000}"/>
    <cellStyle name="Normal 5 2 2 4 2 2 4" xfId="41439" xr:uid="{00000000-0005-0000-0000-0000E3A10000}"/>
    <cellStyle name="Normal 5 2 2 4 2 2 4 2" xfId="41440" xr:uid="{00000000-0005-0000-0000-0000E4A10000}"/>
    <cellStyle name="Normal 5 2 2 4 2 2 4 3" xfId="41441" xr:uid="{00000000-0005-0000-0000-0000E5A10000}"/>
    <cellStyle name="Normal 5 2 2 4 2 2 4 4" xfId="41442" xr:uid="{00000000-0005-0000-0000-0000E6A10000}"/>
    <cellStyle name="Normal 5 2 2 4 2 3" xfId="41443" xr:uid="{00000000-0005-0000-0000-0000E7A10000}"/>
    <cellStyle name="Normal 5 2 2 4 2 3 2" xfId="41444" xr:uid="{00000000-0005-0000-0000-0000E8A10000}"/>
    <cellStyle name="Normal 5 2 2 4 2 3 2 2" xfId="41445" xr:uid="{00000000-0005-0000-0000-0000E9A10000}"/>
    <cellStyle name="Normal 5 2 2 4 2 3 3" xfId="41446" xr:uid="{00000000-0005-0000-0000-0000EAA10000}"/>
    <cellStyle name="Normal 5 2 2 4 2 3 3 2" xfId="41447" xr:uid="{00000000-0005-0000-0000-0000EBA10000}"/>
    <cellStyle name="Normal 5 2 2 4 2 3 3 3" xfId="41448" xr:uid="{00000000-0005-0000-0000-0000ECA10000}"/>
    <cellStyle name="Normal 5 2 2 4 2 3 3 4" xfId="41449" xr:uid="{00000000-0005-0000-0000-0000EDA10000}"/>
    <cellStyle name="Normal 5 2 2 4 2 4" xfId="41450" xr:uid="{00000000-0005-0000-0000-0000EEA10000}"/>
    <cellStyle name="Normal 5 2 2 4 2 4 2" xfId="41451" xr:uid="{00000000-0005-0000-0000-0000EFA10000}"/>
    <cellStyle name="Normal 5 2 2 4 2 5" xfId="41452" xr:uid="{00000000-0005-0000-0000-0000F0A10000}"/>
    <cellStyle name="Normal 5 2 2 4 2 5 2" xfId="41453" xr:uid="{00000000-0005-0000-0000-0000F1A10000}"/>
    <cellStyle name="Normal 5 2 2 4 2 5 3" xfId="41454" xr:uid="{00000000-0005-0000-0000-0000F2A10000}"/>
    <cellStyle name="Normal 5 2 2 4 2 5 4" xfId="41455" xr:uid="{00000000-0005-0000-0000-0000F3A10000}"/>
    <cellStyle name="Normal 5 2 2 4 3" xfId="41456" xr:uid="{00000000-0005-0000-0000-0000F4A10000}"/>
    <cellStyle name="Normal 5 2 2 4 3 2" xfId="41457" xr:uid="{00000000-0005-0000-0000-0000F5A10000}"/>
    <cellStyle name="Normal 5 2 2 4 3 2 2" xfId="41458" xr:uid="{00000000-0005-0000-0000-0000F6A10000}"/>
    <cellStyle name="Normal 5 2 2 4 3 2 2 2" xfId="41459" xr:uid="{00000000-0005-0000-0000-0000F7A10000}"/>
    <cellStyle name="Normal 5 2 2 4 3 2 2 2 2" xfId="41460" xr:uid="{00000000-0005-0000-0000-0000F8A10000}"/>
    <cellStyle name="Normal 5 2 2 4 3 2 2 3" xfId="41461" xr:uid="{00000000-0005-0000-0000-0000F9A10000}"/>
    <cellStyle name="Normal 5 2 2 4 3 2 2 3 2" xfId="41462" xr:uid="{00000000-0005-0000-0000-0000FAA10000}"/>
    <cellStyle name="Normal 5 2 2 4 3 2 2 3 3" xfId="41463" xr:uid="{00000000-0005-0000-0000-0000FBA10000}"/>
    <cellStyle name="Normal 5 2 2 4 3 2 2 3 4" xfId="41464" xr:uid="{00000000-0005-0000-0000-0000FCA10000}"/>
    <cellStyle name="Normal 5 2 2 4 3 2 3" xfId="41465" xr:uid="{00000000-0005-0000-0000-0000FDA10000}"/>
    <cellStyle name="Normal 5 2 2 4 3 2 3 2" xfId="41466" xr:uid="{00000000-0005-0000-0000-0000FEA10000}"/>
    <cellStyle name="Normal 5 2 2 4 3 2 4" xfId="41467" xr:uid="{00000000-0005-0000-0000-0000FFA10000}"/>
    <cellStyle name="Normal 5 2 2 4 3 2 4 2" xfId="41468" xr:uid="{00000000-0005-0000-0000-000000A20000}"/>
    <cellStyle name="Normal 5 2 2 4 3 2 4 3" xfId="41469" xr:uid="{00000000-0005-0000-0000-000001A20000}"/>
    <cellStyle name="Normal 5 2 2 4 3 2 4 4" xfId="41470" xr:uid="{00000000-0005-0000-0000-000002A20000}"/>
    <cellStyle name="Normal 5 2 2 4 3 3" xfId="41471" xr:uid="{00000000-0005-0000-0000-000003A20000}"/>
    <cellStyle name="Normal 5 2 2 4 3 3 2" xfId="41472" xr:uid="{00000000-0005-0000-0000-000004A20000}"/>
    <cellStyle name="Normal 5 2 2 4 3 3 2 2" xfId="41473" xr:uid="{00000000-0005-0000-0000-000005A20000}"/>
    <cellStyle name="Normal 5 2 2 4 3 3 3" xfId="41474" xr:uid="{00000000-0005-0000-0000-000006A20000}"/>
    <cellStyle name="Normal 5 2 2 4 3 3 3 2" xfId="41475" xr:uid="{00000000-0005-0000-0000-000007A20000}"/>
    <cellStyle name="Normal 5 2 2 4 3 3 3 3" xfId="41476" xr:uid="{00000000-0005-0000-0000-000008A20000}"/>
    <cellStyle name="Normal 5 2 2 4 3 3 3 4" xfId="41477" xr:uid="{00000000-0005-0000-0000-000009A20000}"/>
    <cellStyle name="Normal 5 2 2 4 3 4" xfId="41478" xr:uid="{00000000-0005-0000-0000-00000AA20000}"/>
    <cellStyle name="Normal 5 2 2 4 3 4 2" xfId="41479" xr:uid="{00000000-0005-0000-0000-00000BA20000}"/>
    <cellStyle name="Normal 5 2 2 4 3 5" xfId="41480" xr:uid="{00000000-0005-0000-0000-00000CA20000}"/>
    <cellStyle name="Normal 5 2 2 4 3 5 2" xfId="41481" xr:uid="{00000000-0005-0000-0000-00000DA20000}"/>
    <cellStyle name="Normal 5 2 2 4 3 5 3" xfId="41482" xr:uid="{00000000-0005-0000-0000-00000EA20000}"/>
    <cellStyle name="Normal 5 2 2 4 3 5 4" xfId="41483" xr:uid="{00000000-0005-0000-0000-00000FA20000}"/>
    <cellStyle name="Normal 5 2 2 4 4" xfId="41484" xr:uid="{00000000-0005-0000-0000-000010A20000}"/>
    <cellStyle name="Normal 5 2 2 4 4 2" xfId="41485" xr:uid="{00000000-0005-0000-0000-000011A20000}"/>
    <cellStyle name="Normal 5 2 2 4 4 2 2" xfId="41486" xr:uid="{00000000-0005-0000-0000-000012A20000}"/>
    <cellStyle name="Normal 5 2 2 4 4 2 2 2" xfId="41487" xr:uid="{00000000-0005-0000-0000-000013A20000}"/>
    <cellStyle name="Normal 5 2 2 4 4 2 3" xfId="41488" xr:uid="{00000000-0005-0000-0000-000014A20000}"/>
    <cellStyle name="Normal 5 2 2 4 4 2 3 2" xfId="41489" xr:uid="{00000000-0005-0000-0000-000015A20000}"/>
    <cellStyle name="Normal 5 2 2 4 4 2 3 3" xfId="41490" xr:uid="{00000000-0005-0000-0000-000016A20000}"/>
    <cellStyle name="Normal 5 2 2 4 4 2 3 4" xfId="41491" xr:uid="{00000000-0005-0000-0000-000017A20000}"/>
    <cellStyle name="Normal 5 2 2 4 4 3" xfId="41492" xr:uid="{00000000-0005-0000-0000-000018A20000}"/>
    <cellStyle name="Normal 5 2 2 4 4 3 2" xfId="41493" xr:uid="{00000000-0005-0000-0000-000019A20000}"/>
    <cellStyle name="Normal 5 2 2 4 4 4" xfId="41494" xr:uid="{00000000-0005-0000-0000-00001AA20000}"/>
    <cellStyle name="Normal 5 2 2 4 4 4 2" xfId="41495" xr:uid="{00000000-0005-0000-0000-00001BA20000}"/>
    <cellStyle name="Normal 5 2 2 4 4 4 3" xfId="41496" xr:uid="{00000000-0005-0000-0000-00001CA20000}"/>
    <cellStyle name="Normal 5 2 2 4 4 4 4" xfId="41497" xr:uid="{00000000-0005-0000-0000-00001DA20000}"/>
    <cellStyle name="Normal 5 2 2 4 5" xfId="41498" xr:uid="{00000000-0005-0000-0000-00001EA20000}"/>
    <cellStyle name="Normal 5 2 2 4 5 2" xfId="41499" xr:uid="{00000000-0005-0000-0000-00001FA20000}"/>
    <cellStyle name="Normal 5 2 2 4 5 2 2" xfId="41500" xr:uid="{00000000-0005-0000-0000-000020A20000}"/>
    <cellStyle name="Normal 5 2 2 4 5 3" xfId="41501" xr:uid="{00000000-0005-0000-0000-000021A20000}"/>
    <cellStyle name="Normal 5 2 2 4 5 3 2" xfId="41502" xr:uid="{00000000-0005-0000-0000-000022A20000}"/>
    <cellStyle name="Normal 5 2 2 4 5 3 3" xfId="41503" xr:uid="{00000000-0005-0000-0000-000023A20000}"/>
    <cellStyle name="Normal 5 2 2 4 5 3 4" xfId="41504" xr:uid="{00000000-0005-0000-0000-000024A20000}"/>
    <cellStyle name="Normal 5 2 2 4 6" xfId="41505" xr:uid="{00000000-0005-0000-0000-000025A20000}"/>
    <cellStyle name="Normal 5 2 2 4 6 2" xfId="41506" xr:uid="{00000000-0005-0000-0000-000026A20000}"/>
    <cellStyle name="Normal 5 2 2 4 7" xfId="41507" xr:uid="{00000000-0005-0000-0000-000027A20000}"/>
    <cellStyle name="Normal 5 2 2 4 7 2" xfId="41508" xr:uid="{00000000-0005-0000-0000-000028A20000}"/>
    <cellStyle name="Normal 5 2 2 4 7 3" xfId="41509" xr:uid="{00000000-0005-0000-0000-000029A20000}"/>
    <cellStyle name="Normal 5 2 2 4 7 4" xfId="41510" xr:uid="{00000000-0005-0000-0000-00002AA20000}"/>
    <cellStyle name="Normal 5 2 2 5" xfId="41511" xr:uid="{00000000-0005-0000-0000-00002BA20000}"/>
    <cellStyle name="Normal 5 2 2 5 2" xfId="41512" xr:uid="{00000000-0005-0000-0000-00002CA20000}"/>
    <cellStyle name="Normal 5 2 2 5 2 2" xfId="41513" xr:uid="{00000000-0005-0000-0000-00002DA20000}"/>
    <cellStyle name="Normal 5 2 2 5 2 2 2" xfId="41514" xr:uid="{00000000-0005-0000-0000-00002EA20000}"/>
    <cellStyle name="Normal 5 2 2 5 2 2 2 2" xfId="41515" xr:uid="{00000000-0005-0000-0000-00002FA20000}"/>
    <cellStyle name="Normal 5 2 2 5 2 2 3" xfId="41516" xr:uid="{00000000-0005-0000-0000-000030A20000}"/>
    <cellStyle name="Normal 5 2 2 5 2 2 3 2" xfId="41517" xr:uid="{00000000-0005-0000-0000-000031A20000}"/>
    <cellStyle name="Normal 5 2 2 5 2 2 3 3" xfId="41518" xr:uid="{00000000-0005-0000-0000-000032A20000}"/>
    <cellStyle name="Normal 5 2 2 5 2 2 3 4" xfId="41519" xr:uid="{00000000-0005-0000-0000-000033A20000}"/>
    <cellStyle name="Normal 5 2 2 5 2 3" xfId="41520" xr:uid="{00000000-0005-0000-0000-000034A20000}"/>
    <cellStyle name="Normal 5 2 2 5 2 3 2" xfId="41521" xr:uid="{00000000-0005-0000-0000-000035A20000}"/>
    <cellStyle name="Normal 5 2 2 5 2 4" xfId="41522" xr:uid="{00000000-0005-0000-0000-000036A20000}"/>
    <cellStyle name="Normal 5 2 2 5 2 4 2" xfId="41523" xr:uid="{00000000-0005-0000-0000-000037A20000}"/>
    <cellStyle name="Normal 5 2 2 5 2 4 3" xfId="41524" xr:uid="{00000000-0005-0000-0000-000038A20000}"/>
    <cellStyle name="Normal 5 2 2 5 2 4 4" xfId="41525" xr:uid="{00000000-0005-0000-0000-000039A20000}"/>
    <cellStyle name="Normal 5 2 2 5 3" xfId="41526" xr:uid="{00000000-0005-0000-0000-00003AA20000}"/>
    <cellStyle name="Normal 5 2 2 5 3 2" xfId="41527" xr:uid="{00000000-0005-0000-0000-00003BA20000}"/>
    <cellStyle name="Normal 5 2 2 5 3 2 2" xfId="41528" xr:uid="{00000000-0005-0000-0000-00003CA20000}"/>
    <cellStyle name="Normal 5 2 2 5 3 3" xfId="41529" xr:uid="{00000000-0005-0000-0000-00003DA20000}"/>
    <cellStyle name="Normal 5 2 2 5 3 3 2" xfId="41530" xr:uid="{00000000-0005-0000-0000-00003EA20000}"/>
    <cellStyle name="Normal 5 2 2 5 3 3 3" xfId="41531" xr:uid="{00000000-0005-0000-0000-00003FA20000}"/>
    <cellStyle name="Normal 5 2 2 5 3 3 4" xfId="41532" xr:uid="{00000000-0005-0000-0000-000040A20000}"/>
    <cellStyle name="Normal 5 2 2 5 4" xfId="41533" xr:uid="{00000000-0005-0000-0000-000041A20000}"/>
    <cellStyle name="Normal 5 2 2 5 4 2" xfId="41534" xr:uid="{00000000-0005-0000-0000-000042A20000}"/>
    <cellStyle name="Normal 5 2 2 5 5" xfId="41535" xr:uid="{00000000-0005-0000-0000-000043A20000}"/>
    <cellStyle name="Normal 5 2 2 5 5 2" xfId="41536" xr:uid="{00000000-0005-0000-0000-000044A20000}"/>
    <cellStyle name="Normal 5 2 2 5 5 3" xfId="41537" xr:uid="{00000000-0005-0000-0000-000045A20000}"/>
    <cellStyle name="Normal 5 2 2 5 5 4" xfId="41538" xr:uid="{00000000-0005-0000-0000-000046A20000}"/>
    <cellStyle name="Normal 5 2 2 6" xfId="41539" xr:uid="{00000000-0005-0000-0000-000047A20000}"/>
    <cellStyle name="Normal 5 2 2 6 2" xfId="41540" xr:uid="{00000000-0005-0000-0000-000048A20000}"/>
    <cellStyle name="Normal 5 2 2 6 2 2" xfId="41541" xr:uid="{00000000-0005-0000-0000-000049A20000}"/>
    <cellStyle name="Normal 5 2 2 6 2 2 2" xfId="41542" xr:uid="{00000000-0005-0000-0000-00004AA20000}"/>
    <cellStyle name="Normal 5 2 2 6 2 2 2 2" xfId="41543" xr:uid="{00000000-0005-0000-0000-00004BA20000}"/>
    <cellStyle name="Normal 5 2 2 6 2 2 3" xfId="41544" xr:uid="{00000000-0005-0000-0000-00004CA20000}"/>
    <cellStyle name="Normal 5 2 2 6 2 2 3 2" xfId="41545" xr:uid="{00000000-0005-0000-0000-00004DA20000}"/>
    <cellStyle name="Normal 5 2 2 6 2 2 3 3" xfId="41546" xr:uid="{00000000-0005-0000-0000-00004EA20000}"/>
    <cellStyle name="Normal 5 2 2 6 2 2 3 4" xfId="41547" xr:uid="{00000000-0005-0000-0000-00004FA20000}"/>
    <cellStyle name="Normal 5 2 2 6 2 3" xfId="41548" xr:uid="{00000000-0005-0000-0000-000050A20000}"/>
    <cellStyle name="Normal 5 2 2 6 2 3 2" xfId="41549" xr:uid="{00000000-0005-0000-0000-000051A20000}"/>
    <cellStyle name="Normal 5 2 2 6 2 4" xfId="41550" xr:uid="{00000000-0005-0000-0000-000052A20000}"/>
    <cellStyle name="Normal 5 2 2 6 2 4 2" xfId="41551" xr:uid="{00000000-0005-0000-0000-000053A20000}"/>
    <cellStyle name="Normal 5 2 2 6 2 4 3" xfId="41552" xr:uid="{00000000-0005-0000-0000-000054A20000}"/>
    <cellStyle name="Normal 5 2 2 6 2 4 4" xfId="41553" xr:uid="{00000000-0005-0000-0000-000055A20000}"/>
    <cellStyle name="Normal 5 2 2 6 3" xfId="41554" xr:uid="{00000000-0005-0000-0000-000056A20000}"/>
    <cellStyle name="Normal 5 2 2 6 3 2" xfId="41555" xr:uid="{00000000-0005-0000-0000-000057A20000}"/>
    <cellStyle name="Normal 5 2 2 6 3 2 2" xfId="41556" xr:uid="{00000000-0005-0000-0000-000058A20000}"/>
    <cellStyle name="Normal 5 2 2 6 3 3" xfId="41557" xr:uid="{00000000-0005-0000-0000-000059A20000}"/>
    <cellStyle name="Normal 5 2 2 6 3 3 2" xfId="41558" xr:uid="{00000000-0005-0000-0000-00005AA20000}"/>
    <cellStyle name="Normal 5 2 2 6 3 3 3" xfId="41559" xr:uid="{00000000-0005-0000-0000-00005BA20000}"/>
    <cellStyle name="Normal 5 2 2 6 3 3 4" xfId="41560" xr:uid="{00000000-0005-0000-0000-00005CA20000}"/>
    <cellStyle name="Normal 5 2 2 6 4" xfId="41561" xr:uid="{00000000-0005-0000-0000-00005DA20000}"/>
    <cellStyle name="Normal 5 2 2 6 4 2" xfId="41562" xr:uid="{00000000-0005-0000-0000-00005EA20000}"/>
    <cellStyle name="Normal 5 2 2 6 5" xfId="41563" xr:uid="{00000000-0005-0000-0000-00005FA20000}"/>
    <cellStyle name="Normal 5 2 2 6 5 2" xfId="41564" xr:uid="{00000000-0005-0000-0000-000060A20000}"/>
    <cellStyle name="Normal 5 2 2 6 5 3" xfId="41565" xr:uid="{00000000-0005-0000-0000-000061A20000}"/>
    <cellStyle name="Normal 5 2 2 6 5 4" xfId="41566" xr:uid="{00000000-0005-0000-0000-000062A20000}"/>
    <cellStyle name="Normal 5 2 2 7" xfId="41567" xr:uid="{00000000-0005-0000-0000-000063A20000}"/>
    <cellStyle name="Normal 5 2 2 7 2" xfId="41568" xr:uid="{00000000-0005-0000-0000-000064A20000}"/>
    <cellStyle name="Normal 5 2 2 7 2 2" xfId="41569" xr:uid="{00000000-0005-0000-0000-000065A20000}"/>
    <cellStyle name="Normal 5 2 2 7 2 2 2" xfId="41570" xr:uid="{00000000-0005-0000-0000-000066A20000}"/>
    <cellStyle name="Normal 5 2 2 7 2 3" xfId="41571" xr:uid="{00000000-0005-0000-0000-000067A20000}"/>
    <cellStyle name="Normal 5 2 2 7 2 3 2" xfId="41572" xr:uid="{00000000-0005-0000-0000-000068A20000}"/>
    <cellStyle name="Normal 5 2 2 7 2 3 3" xfId="41573" xr:uid="{00000000-0005-0000-0000-000069A20000}"/>
    <cellStyle name="Normal 5 2 2 7 2 3 4" xfId="41574" xr:uid="{00000000-0005-0000-0000-00006AA20000}"/>
    <cellStyle name="Normal 5 2 2 7 3" xfId="41575" xr:uid="{00000000-0005-0000-0000-00006BA20000}"/>
    <cellStyle name="Normal 5 2 2 7 3 2" xfId="41576" xr:uid="{00000000-0005-0000-0000-00006CA20000}"/>
    <cellStyle name="Normal 5 2 2 7 4" xfId="41577" xr:uid="{00000000-0005-0000-0000-00006DA20000}"/>
    <cellStyle name="Normal 5 2 2 7 4 2" xfId="41578" xr:uid="{00000000-0005-0000-0000-00006EA20000}"/>
    <cellStyle name="Normal 5 2 2 7 4 3" xfId="41579" xr:uid="{00000000-0005-0000-0000-00006FA20000}"/>
    <cellStyle name="Normal 5 2 2 7 4 4" xfId="41580" xr:uid="{00000000-0005-0000-0000-000070A20000}"/>
    <cellStyle name="Normal 5 2 2 8" xfId="41581" xr:uid="{00000000-0005-0000-0000-000071A20000}"/>
    <cellStyle name="Normal 5 2 2 8 2" xfId="41582" xr:uid="{00000000-0005-0000-0000-000072A20000}"/>
    <cellStyle name="Normal 5 2 2 8 2 2" xfId="41583" xr:uid="{00000000-0005-0000-0000-000073A20000}"/>
    <cellStyle name="Normal 5 2 2 8 3" xfId="41584" xr:uid="{00000000-0005-0000-0000-000074A20000}"/>
    <cellStyle name="Normal 5 2 2 8 3 2" xfId="41585" xr:uid="{00000000-0005-0000-0000-000075A20000}"/>
    <cellStyle name="Normal 5 2 2 8 3 3" xfId="41586" xr:uid="{00000000-0005-0000-0000-000076A20000}"/>
    <cellStyle name="Normal 5 2 2 8 3 4" xfId="41587" xr:uid="{00000000-0005-0000-0000-000077A20000}"/>
    <cellStyle name="Normal 5 2 2 9" xfId="41588" xr:uid="{00000000-0005-0000-0000-000078A20000}"/>
    <cellStyle name="Normal 5 2 2 9 2" xfId="41589" xr:uid="{00000000-0005-0000-0000-000079A20000}"/>
    <cellStyle name="Normal 5 2 2 9 2 2" xfId="41590" xr:uid="{00000000-0005-0000-0000-00007AA20000}"/>
    <cellStyle name="Normal 5 2 2 9 3" xfId="41591" xr:uid="{00000000-0005-0000-0000-00007BA20000}"/>
    <cellStyle name="Normal 5 2 2 9 3 2" xfId="41592" xr:uid="{00000000-0005-0000-0000-00007CA20000}"/>
    <cellStyle name="Normal 5 2 2 9 4" xfId="41593" xr:uid="{00000000-0005-0000-0000-00007DA20000}"/>
    <cellStyle name="Normal 5 2 3" xfId="41594" xr:uid="{00000000-0005-0000-0000-00007EA20000}"/>
    <cellStyle name="Normal 5 2 3 2" xfId="41595" xr:uid="{00000000-0005-0000-0000-00007FA20000}"/>
    <cellStyle name="Normal 5 2 3 2 2" xfId="41596" xr:uid="{00000000-0005-0000-0000-000080A20000}"/>
    <cellStyle name="Normal 5 2 3 2 2 2" xfId="41597" xr:uid="{00000000-0005-0000-0000-000081A20000}"/>
    <cellStyle name="Normal 5 2 3 2 2 2 2" xfId="41598" xr:uid="{00000000-0005-0000-0000-000082A20000}"/>
    <cellStyle name="Normal 5 2 3 2 2 2 2 2" xfId="41599" xr:uid="{00000000-0005-0000-0000-000083A20000}"/>
    <cellStyle name="Normal 5 2 3 2 2 2 2 2 2" xfId="41600" xr:uid="{00000000-0005-0000-0000-000084A20000}"/>
    <cellStyle name="Normal 5 2 3 2 2 2 2 2 2 2" xfId="41601" xr:uid="{00000000-0005-0000-0000-000085A20000}"/>
    <cellStyle name="Normal 5 2 3 2 2 2 2 2 3" xfId="41602" xr:uid="{00000000-0005-0000-0000-000086A20000}"/>
    <cellStyle name="Normal 5 2 3 2 2 2 2 2 3 2" xfId="41603" xr:uid="{00000000-0005-0000-0000-000087A20000}"/>
    <cellStyle name="Normal 5 2 3 2 2 2 2 2 3 3" xfId="41604" xr:uid="{00000000-0005-0000-0000-000088A20000}"/>
    <cellStyle name="Normal 5 2 3 2 2 2 2 2 3 4" xfId="41605" xr:uid="{00000000-0005-0000-0000-000089A20000}"/>
    <cellStyle name="Normal 5 2 3 2 2 2 2 3" xfId="41606" xr:uid="{00000000-0005-0000-0000-00008AA20000}"/>
    <cellStyle name="Normal 5 2 3 2 2 2 2 3 2" xfId="41607" xr:uid="{00000000-0005-0000-0000-00008BA20000}"/>
    <cellStyle name="Normal 5 2 3 2 2 2 2 4" xfId="41608" xr:uid="{00000000-0005-0000-0000-00008CA20000}"/>
    <cellStyle name="Normal 5 2 3 2 2 2 2 4 2" xfId="41609" xr:uid="{00000000-0005-0000-0000-00008DA20000}"/>
    <cellStyle name="Normal 5 2 3 2 2 2 2 4 3" xfId="41610" xr:uid="{00000000-0005-0000-0000-00008EA20000}"/>
    <cellStyle name="Normal 5 2 3 2 2 2 2 4 4" xfId="41611" xr:uid="{00000000-0005-0000-0000-00008FA20000}"/>
    <cellStyle name="Normal 5 2 3 2 2 2 3" xfId="41612" xr:uid="{00000000-0005-0000-0000-000090A20000}"/>
    <cellStyle name="Normal 5 2 3 2 2 2 3 2" xfId="41613" xr:uid="{00000000-0005-0000-0000-000091A20000}"/>
    <cellStyle name="Normal 5 2 3 2 2 2 3 2 2" xfId="41614" xr:uid="{00000000-0005-0000-0000-000092A20000}"/>
    <cellStyle name="Normal 5 2 3 2 2 2 3 3" xfId="41615" xr:uid="{00000000-0005-0000-0000-000093A20000}"/>
    <cellStyle name="Normal 5 2 3 2 2 2 3 3 2" xfId="41616" xr:uid="{00000000-0005-0000-0000-000094A20000}"/>
    <cellStyle name="Normal 5 2 3 2 2 2 3 3 3" xfId="41617" xr:uid="{00000000-0005-0000-0000-000095A20000}"/>
    <cellStyle name="Normal 5 2 3 2 2 2 3 3 4" xfId="41618" xr:uid="{00000000-0005-0000-0000-000096A20000}"/>
    <cellStyle name="Normal 5 2 3 2 2 2 4" xfId="41619" xr:uid="{00000000-0005-0000-0000-000097A20000}"/>
    <cellStyle name="Normal 5 2 3 2 2 2 4 2" xfId="41620" xr:uid="{00000000-0005-0000-0000-000098A20000}"/>
    <cellStyle name="Normal 5 2 3 2 2 2 5" xfId="41621" xr:uid="{00000000-0005-0000-0000-000099A20000}"/>
    <cellStyle name="Normal 5 2 3 2 2 2 5 2" xfId="41622" xr:uid="{00000000-0005-0000-0000-00009AA20000}"/>
    <cellStyle name="Normal 5 2 3 2 2 2 5 3" xfId="41623" xr:uid="{00000000-0005-0000-0000-00009BA20000}"/>
    <cellStyle name="Normal 5 2 3 2 2 2 5 4" xfId="41624" xr:uid="{00000000-0005-0000-0000-00009CA20000}"/>
    <cellStyle name="Normal 5 2 3 2 2 3" xfId="41625" xr:uid="{00000000-0005-0000-0000-00009DA20000}"/>
    <cellStyle name="Normal 5 2 3 2 2 3 2" xfId="41626" xr:uid="{00000000-0005-0000-0000-00009EA20000}"/>
    <cellStyle name="Normal 5 2 3 2 2 3 2 2" xfId="41627" xr:uid="{00000000-0005-0000-0000-00009FA20000}"/>
    <cellStyle name="Normal 5 2 3 2 2 3 2 2 2" xfId="41628" xr:uid="{00000000-0005-0000-0000-0000A0A20000}"/>
    <cellStyle name="Normal 5 2 3 2 2 3 2 2 2 2" xfId="41629" xr:uid="{00000000-0005-0000-0000-0000A1A20000}"/>
    <cellStyle name="Normal 5 2 3 2 2 3 2 2 3" xfId="41630" xr:uid="{00000000-0005-0000-0000-0000A2A20000}"/>
    <cellStyle name="Normal 5 2 3 2 2 3 2 2 3 2" xfId="41631" xr:uid="{00000000-0005-0000-0000-0000A3A20000}"/>
    <cellStyle name="Normal 5 2 3 2 2 3 2 2 3 3" xfId="41632" xr:uid="{00000000-0005-0000-0000-0000A4A20000}"/>
    <cellStyle name="Normal 5 2 3 2 2 3 2 2 3 4" xfId="41633" xr:uid="{00000000-0005-0000-0000-0000A5A20000}"/>
    <cellStyle name="Normal 5 2 3 2 2 3 2 3" xfId="41634" xr:uid="{00000000-0005-0000-0000-0000A6A20000}"/>
    <cellStyle name="Normal 5 2 3 2 2 3 2 3 2" xfId="41635" xr:uid="{00000000-0005-0000-0000-0000A7A20000}"/>
    <cellStyle name="Normal 5 2 3 2 2 3 2 4" xfId="41636" xr:uid="{00000000-0005-0000-0000-0000A8A20000}"/>
    <cellStyle name="Normal 5 2 3 2 2 3 2 4 2" xfId="41637" xr:uid="{00000000-0005-0000-0000-0000A9A20000}"/>
    <cellStyle name="Normal 5 2 3 2 2 3 2 4 3" xfId="41638" xr:uid="{00000000-0005-0000-0000-0000AAA20000}"/>
    <cellStyle name="Normal 5 2 3 2 2 3 2 4 4" xfId="41639" xr:uid="{00000000-0005-0000-0000-0000ABA20000}"/>
    <cellStyle name="Normal 5 2 3 2 2 3 3" xfId="41640" xr:uid="{00000000-0005-0000-0000-0000ACA20000}"/>
    <cellStyle name="Normal 5 2 3 2 2 3 3 2" xfId="41641" xr:uid="{00000000-0005-0000-0000-0000ADA20000}"/>
    <cellStyle name="Normal 5 2 3 2 2 3 3 2 2" xfId="41642" xr:uid="{00000000-0005-0000-0000-0000AEA20000}"/>
    <cellStyle name="Normal 5 2 3 2 2 3 3 3" xfId="41643" xr:uid="{00000000-0005-0000-0000-0000AFA20000}"/>
    <cellStyle name="Normal 5 2 3 2 2 3 3 3 2" xfId="41644" xr:uid="{00000000-0005-0000-0000-0000B0A20000}"/>
    <cellStyle name="Normal 5 2 3 2 2 3 3 3 3" xfId="41645" xr:uid="{00000000-0005-0000-0000-0000B1A20000}"/>
    <cellStyle name="Normal 5 2 3 2 2 3 3 3 4" xfId="41646" xr:uid="{00000000-0005-0000-0000-0000B2A20000}"/>
    <cellStyle name="Normal 5 2 3 2 2 3 4" xfId="41647" xr:uid="{00000000-0005-0000-0000-0000B3A20000}"/>
    <cellStyle name="Normal 5 2 3 2 2 3 4 2" xfId="41648" xr:uid="{00000000-0005-0000-0000-0000B4A20000}"/>
    <cellStyle name="Normal 5 2 3 2 2 3 5" xfId="41649" xr:uid="{00000000-0005-0000-0000-0000B5A20000}"/>
    <cellStyle name="Normal 5 2 3 2 2 3 5 2" xfId="41650" xr:uid="{00000000-0005-0000-0000-0000B6A20000}"/>
    <cellStyle name="Normal 5 2 3 2 2 3 5 3" xfId="41651" xr:uid="{00000000-0005-0000-0000-0000B7A20000}"/>
    <cellStyle name="Normal 5 2 3 2 2 3 5 4" xfId="41652" xr:uid="{00000000-0005-0000-0000-0000B8A20000}"/>
    <cellStyle name="Normal 5 2 3 2 2 4" xfId="41653" xr:uid="{00000000-0005-0000-0000-0000B9A20000}"/>
    <cellStyle name="Normal 5 2 3 2 2 4 2" xfId="41654" xr:uid="{00000000-0005-0000-0000-0000BAA20000}"/>
    <cellStyle name="Normal 5 2 3 2 2 4 2 2" xfId="41655" xr:uid="{00000000-0005-0000-0000-0000BBA20000}"/>
    <cellStyle name="Normal 5 2 3 2 2 4 2 2 2" xfId="41656" xr:uid="{00000000-0005-0000-0000-0000BCA20000}"/>
    <cellStyle name="Normal 5 2 3 2 2 4 2 3" xfId="41657" xr:uid="{00000000-0005-0000-0000-0000BDA20000}"/>
    <cellStyle name="Normal 5 2 3 2 2 4 2 3 2" xfId="41658" xr:uid="{00000000-0005-0000-0000-0000BEA20000}"/>
    <cellStyle name="Normal 5 2 3 2 2 4 2 3 3" xfId="41659" xr:uid="{00000000-0005-0000-0000-0000BFA20000}"/>
    <cellStyle name="Normal 5 2 3 2 2 4 2 3 4" xfId="41660" xr:uid="{00000000-0005-0000-0000-0000C0A20000}"/>
    <cellStyle name="Normal 5 2 3 2 2 4 3" xfId="41661" xr:uid="{00000000-0005-0000-0000-0000C1A20000}"/>
    <cellStyle name="Normal 5 2 3 2 2 4 3 2" xfId="41662" xr:uid="{00000000-0005-0000-0000-0000C2A20000}"/>
    <cellStyle name="Normal 5 2 3 2 2 4 4" xfId="41663" xr:uid="{00000000-0005-0000-0000-0000C3A20000}"/>
    <cellStyle name="Normal 5 2 3 2 2 4 4 2" xfId="41664" xr:uid="{00000000-0005-0000-0000-0000C4A20000}"/>
    <cellStyle name="Normal 5 2 3 2 2 4 4 3" xfId="41665" xr:uid="{00000000-0005-0000-0000-0000C5A20000}"/>
    <cellStyle name="Normal 5 2 3 2 2 4 4 4" xfId="41666" xr:uid="{00000000-0005-0000-0000-0000C6A20000}"/>
    <cellStyle name="Normal 5 2 3 2 2 5" xfId="41667" xr:uid="{00000000-0005-0000-0000-0000C7A20000}"/>
    <cellStyle name="Normal 5 2 3 2 2 5 2" xfId="41668" xr:uid="{00000000-0005-0000-0000-0000C8A20000}"/>
    <cellStyle name="Normal 5 2 3 2 2 5 2 2" xfId="41669" xr:uid="{00000000-0005-0000-0000-0000C9A20000}"/>
    <cellStyle name="Normal 5 2 3 2 2 5 3" xfId="41670" xr:uid="{00000000-0005-0000-0000-0000CAA20000}"/>
    <cellStyle name="Normal 5 2 3 2 2 5 3 2" xfId="41671" xr:uid="{00000000-0005-0000-0000-0000CBA20000}"/>
    <cellStyle name="Normal 5 2 3 2 2 5 3 3" xfId="41672" xr:uid="{00000000-0005-0000-0000-0000CCA20000}"/>
    <cellStyle name="Normal 5 2 3 2 2 5 3 4" xfId="41673" xr:uid="{00000000-0005-0000-0000-0000CDA20000}"/>
    <cellStyle name="Normal 5 2 3 2 2 6" xfId="41674" xr:uid="{00000000-0005-0000-0000-0000CEA20000}"/>
    <cellStyle name="Normal 5 2 3 2 2 6 2" xfId="41675" xr:uid="{00000000-0005-0000-0000-0000CFA20000}"/>
    <cellStyle name="Normal 5 2 3 2 2 7" xfId="41676" xr:uid="{00000000-0005-0000-0000-0000D0A20000}"/>
    <cellStyle name="Normal 5 2 3 2 2 7 2" xfId="41677" xr:uid="{00000000-0005-0000-0000-0000D1A20000}"/>
    <cellStyle name="Normal 5 2 3 2 2 7 3" xfId="41678" xr:uid="{00000000-0005-0000-0000-0000D2A20000}"/>
    <cellStyle name="Normal 5 2 3 2 2 7 4" xfId="41679" xr:uid="{00000000-0005-0000-0000-0000D3A20000}"/>
    <cellStyle name="Normal 5 2 3 2 3" xfId="41680" xr:uid="{00000000-0005-0000-0000-0000D4A20000}"/>
    <cellStyle name="Normal 5 2 3 2 3 2" xfId="41681" xr:uid="{00000000-0005-0000-0000-0000D5A20000}"/>
    <cellStyle name="Normal 5 2 3 2 3 2 2" xfId="41682" xr:uid="{00000000-0005-0000-0000-0000D6A20000}"/>
    <cellStyle name="Normal 5 2 3 2 3 2 2 2" xfId="41683" xr:uid="{00000000-0005-0000-0000-0000D7A20000}"/>
    <cellStyle name="Normal 5 2 3 2 3 2 2 2 2" xfId="41684" xr:uid="{00000000-0005-0000-0000-0000D8A20000}"/>
    <cellStyle name="Normal 5 2 3 2 3 2 2 3" xfId="41685" xr:uid="{00000000-0005-0000-0000-0000D9A20000}"/>
    <cellStyle name="Normal 5 2 3 2 3 2 2 3 2" xfId="41686" xr:uid="{00000000-0005-0000-0000-0000DAA20000}"/>
    <cellStyle name="Normal 5 2 3 2 3 2 2 3 3" xfId="41687" xr:uid="{00000000-0005-0000-0000-0000DBA20000}"/>
    <cellStyle name="Normal 5 2 3 2 3 2 2 3 4" xfId="41688" xr:uid="{00000000-0005-0000-0000-0000DCA20000}"/>
    <cellStyle name="Normal 5 2 3 2 3 2 3" xfId="41689" xr:uid="{00000000-0005-0000-0000-0000DDA20000}"/>
    <cellStyle name="Normal 5 2 3 2 3 2 3 2" xfId="41690" xr:uid="{00000000-0005-0000-0000-0000DEA20000}"/>
    <cellStyle name="Normal 5 2 3 2 3 2 4" xfId="41691" xr:uid="{00000000-0005-0000-0000-0000DFA20000}"/>
    <cellStyle name="Normal 5 2 3 2 3 2 4 2" xfId="41692" xr:uid="{00000000-0005-0000-0000-0000E0A20000}"/>
    <cellStyle name="Normal 5 2 3 2 3 2 4 3" xfId="41693" xr:uid="{00000000-0005-0000-0000-0000E1A20000}"/>
    <cellStyle name="Normal 5 2 3 2 3 2 4 4" xfId="41694" xr:uid="{00000000-0005-0000-0000-0000E2A20000}"/>
    <cellStyle name="Normal 5 2 3 2 3 3" xfId="41695" xr:uid="{00000000-0005-0000-0000-0000E3A20000}"/>
    <cellStyle name="Normal 5 2 3 2 3 3 2" xfId="41696" xr:uid="{00000000-0005-0000-0000-0000E4A20000}"/>
    <cellStyle name="Normal 5 2 3 2 3 3 2 2" xfId="41697" xr:uid="{00000000-0005-0000-0000-0000E5A20000}"/>
    <cellStyle name="Normal 5 2 3 2 3 3 3" xfId="41698" xr:uid="{00000000-0005-0000-0000-0000E6A20000}"/>
    <cellStyle name="Normal 5 2 3 2 3 3 3 2" xfId="41699" xr:uid="{00000000-0005-0000-0000-0000E7A20000}"/>
    <cellStyle name="Normal 5 2 3 2 3 3 3 3" xfId="41700" xr:uid="{00000000-0005-0000-0000-0000E8A20000}"/>
    <cellStyle name="Normal 5 2 3 2 3 3 3 4" xfId="41701" xr:uid="{00000000-0005-0000-0000-0000E9A20000}"/>
    <cellStyle name="Normal 5 2 3 2 3 4" xfId="41702" xr:uid="{00000000-0005-0000-0000-0000EAA20000}"/>
    <cellStyle name="Normal 5 2 3 2 3 4 2" xfId="41703" xr:uid="{00000000-0005-0000-0000-0000EBA20000}"/>
    <cellStyle name="Normal 5 2 3 2 3 5" xfId="41704" xr:uid="{00000000-0005-0000-0000-0000ECA20000}"/>
    <cellStyle name="Normal 5 2 3 2 3 5 2" xfId="41705" xr:uid="{00000000-0005-0000-0000-0000EDA20000}"/>
    <cellStyle name="Normal 5 2 3 2 3 5 3" xfId="41706" xr:uid="{00000000-0005-0000-0000-0000EEA20000}"/>
    <cellStyle name="Normal 5 2 3 2 3 5 4" xfId="41707" xr:uid="{00000000-0005-0000-0000-0000EFA20000}"/>
    <cellStyle name="Normal 5 2 3 2 4" xfId="41708" xr:uid="{00000000-0005-0000-0000-0000F0A20000}"/>
    <cellStyle name="Normal 5 2 3 2 4 2" xfId="41709" xr:uid="{00000000-0005-0000-0000-0000F1A20000}"/>
    <cellStyle name="Normal 5 2 3 2 4 2 2" xfId="41710" xr:uid="{00000000-0005-0000-0000-0000F2A20000}"/>
    <cellStyle name="Normal 5 2 3 2 4 2 2 2" xfId="41711" xr:uid="{00000000-0005-0000-0000-0000F3A20000}"/>
    <cellStyle name="Normal 5 2 3 2 4 2 2 2 2" xfId="41712" xr:uid="{00000000-0005-0000-0000-0000F4A20000}"/>
    <cellStyle name="Normal 5 2 3 2 4 2 2 3" xfId="41713" xr:uid="{00000000-0005-0000-0000-0000F5A20000}"/>
    <cellStyle name="Normal 5 2 3 2 4 2 2 3 2" xfId="41714" xr:uid="{00000000-0005-0000-0000-0000F6A20000}"/>
    <cellStyle name="Normal 5 2 3 2 4 2 2 3 3" xfId="41715" xr:uid="{00000000-0005-0000-0000-0000F7A20000}"/>
    <cellStyle name="Normal 5 2 3 2 4 2 2 3 4" xfId="41716" xr:uid="{00000000-0005-0000-0000-0000F8A20000}"/>
    <cellStyle name="Normal 5 2 3 2 4 2 3" xfId="41717" xr:uid="{00000000-0005-0000-0000-0000F9A20000}"/>
    <cellStyle name="Normal 5 2 3 2 4 2 3 2" xfId="41718" xr:uid="{00000000-0005-0000-0000-0000FAA20000}"/>
    <cellStyle name="Normal 5 2 3 2 4 2 4" xfId="41719" xr:uid="{00000000-0005-0000-0000-0000FBA20000}"/>
    <cellStyle name="Normal 5 2 3 2 4 2 4 2" xfId="41720" xr:uid="{00000000-0005-0000-0000-0000FCA20000}"/>
    <cellStyle name="Normal 5 2 3 2 4 2 4 3" xfId="41721" xr:uid="{00000000-0005-0000-0000-0000FDA20000}"/>
    <cellStyle name="Normal 5 2 3 2 4 2 4 4" xfId="41722" xr:uid="{00000000-0005-0000-0000-0000FEA20000}"/>
    <cellStyle name="Normal 5 2 3 2 4 3" xfId="41723" xr:uid="{00000000-0005-0000-0000-0000FFA20000}"/>
    <cellStyle name="Normal 5 2 3 2 4 3 2" xfId="41724" xr:uid="{00000000-0005-0000-0000-000000A30000}"/>
    <cellStyle name="Normal 5 2 3 2 4 3 2 2" xfId="41725" xr:uid="{00000000-0005-0000-0000-000001A30000}"/>
    <cellStyle name="Normal 5 2 3 2 4 3 3" xfId="41726" xr:uid="{00000000-0005-0000-0000-000002A30000}"/>
    <cellStyle name="Normal 5 2 3 2 4 3 3 2" xfId="41727" xr:uid="{00000000-0005-0000-0000-000003A30000}"/>
    <cellStyle name="Normal 5 2 3 2 4 3 3 3" xfId="41728" xr:uid="{00000000-0005-0000-0000-000004A30000}"/>
    <cellStyle name="Normal 5 2 3 2 4 3 3 4" xfId="41729" xr:uid="{00000000-0005-0000-0000-000005A30000}"/>
    <cellStyle name="Normal 5 2 3 2 4 4" xfId="41730" xr:uid="{00000000-0005-0000-0000-000006A30000}"/>
    <cellStyle name="Normal 5 2 3 2 4 4 2" xfId="41731" xr:uid="{00000000-0005-0000-0000-000007A30000}"/>
    <cellStyle name="Normal 5 2 3 2 4 5" xfId="41732" xr:uid="{00000000-0005-0000-0000-000008A30000}"/>
    <cellStyle name="Normal 5 2 3 2 4 5 2" xfId="41733" xr:uid="{00000000-0005-0000-0000-000009A30000}"/>
    <cellStyle name="Normal 5 2 3 2 4 5 3" xfId="41734" xr:uid="{00000000-0005-0000-0000-00000AA30000}"/>
    <cellStyle name="Normal 5 2 3 2 4 5 4" xfId="41735" xr:uid="{00000000-0005-0000-0000-00000BA30000}"/>
    <cellStyle name="Normal 5 2 3 2 5" xfId="41736" xr:uid="{00000000-0005-0000-0000-00000CA30000}"/>
    <cellStyle name="Normal 5 2 3 2 5 2" xfId="41737" xr:uid="{00000000-0005-0000-0000-00000DA30000}"/>
    <cellStyle name="Normal 5 2 3 2 5 2 2" xfId="41738" xr:uid="{00000000-0005-0000-0000-00000EA30000}"/>
    <cellStyle name="Normal 5 2 3 2 5 2 2 2" xfId="41739" xr:uid="{00000000-0005-0000-0000-00000FA30000}"/>
    <cellStyle name="Normal 5 2 3 2 5 2 3" xfId="41740" xr:uid="{00000000-0005-0000-0000-000010A30000}"/>
    <cellStyle name="Normal 5 2 3 2 5 2 3 2" xfId="41741" xr:uid="{00000000-0005-0000-0000-000011A30000}"/>
    <cellStyle name="Normal 5 2 3 2 5 2 3 3" xfId="41742" xr:uid="{00000000-0005-0000-0000-000012A30000}"/>
    <cellStyle name="Normal 5 2 3 2 5 2 3 4" xfId="41743" xr:uid="{00000000-0005-0000-0000-000013A30000}"/>
    <cellStyle name="Normal 5 2 3 2 5 3" xfId="41744" xr:uid="{00000000-0005-0000-0000-000014A30000}"/>
    <cellStyle name="Normal 5 2 3 2 5 3 2" xfId="41745" xr:uid="{00000000-0005-0000-0000-000015A30000}"/>
    <cellStyle name="Normal 5 2 3 2 5 4" xfId="41746" xr:uid="{00000000-0005-0000-0000-000016A30000}"/>
    <cellStyle name="Normal 5 2 3 2 5 4 2" xfId="41747" xr:uid="{00000000-0005-0000-0000-000017A30000}"/>
    <cellStyle name="Normal 5 2 3 2 5 4 3" xfId="41748" xr:uid="{00000000-0005-0000-0000-000018A30000}"/>
    <cellStyle name="Normal 5 2 3 2 5 4 4" xfId="41749" xr:uid="{00000000-0005-0000-0000-000019A30000}"/>
    <cellStyle name="Normal 5 2 3 2 6" xfId="41750" xr:uid="{00000000-0005-0000-0000-00001AA30000}"/>
    <cellStyle name="Normal 5 2 3 2 6 2" xfId="41751" xr:uid="{00000000-0005-0000-0000-00001BA30000}"/>
    <cellStyle name="Normal 5 2 3 2 6 2 2" xfId="41752" xr:uid="{00000000-0005-0000-0000-00001CA30000}"/>
    <cellStyle name="Normal 5 2 3 2 6 3" xfId="41753" xr:uid="{00000000-0005-0000-0000-00001DA30000}"/>
    <cellStyle name="Normal 5 2 3 2 6 3 2" xfId="41754" xr:uid="{00000000-0005-0000-0000-00001EA30000}"/>
    <cellStyle name="Normal 5 2 3 2 6 3 3" xfId="41755" xr:uid="{00000000-0005-0000-0000-00001FA30000}"/>
    <cellStyle name="Normal 5 2 3 2 6 3 4" xfId="41756" xr:uid="{00000000-0005-0000-0000-000020A30000}"/>
    <cellStyle name="Normal 5 2 3 2 7" xfId="41757" xr:uid="{00000000-0005-0000-0000-000021A30000}"/>
    <cellStyle name="Normal 5 2 3 2 7 2" xfId="41758" xr:uid="{00000000-0005-0000-0000-000022A30000}"/>
    <cellStyle name="Normal 5 2 3 2 8" xfId="41759" xr:uid="{00000000-0005-0000-0000-000023A30000}"/>
    <cellStyle name="Normal 5 2 3 2 8 2" xfId="41760" xr:uid="{00000000-0005-0000-0000-000024A30000}"/>
    <cellStyle name="Normal 5 2 3 2 8 3" xfId="41761" xr:uid="{00000000-0005-0000-0000-000025A30000}"/>
    <cellStyle name="Normal 5 2 3 2 8 4" xfId="41762" xr:uid="{00000000-0005-0000-0000-000026A30000}"/>
    <cellStyle name="Normal 5 2 3 3" xfId="41763" xr:uid="{00000000-0005-0000-0000-000027A30000}"/>
    <cellStyle name="Normal 5 2 3 3 2" xfId="41764" xr:uid="{00000000-0005-0000-0000-000028A30000}"/>
    <cellStyle name="Normal 5 2 3 3 2 2" xfId="41765" xr:uid="{00000000-0005-0000-0000-000029A30000}"/>
    <cellStyle name="Normal 5 2 3 3 2 2 2" xfId="41766" xr:uid="{00000000-0005-0000-0000-00002AA30000}"/>
    <cellStyle name="Normal 5 2 3 3 2 2 2 2" xfId="41767" xr:uid="{00000000-0005-0000-0000-00002BA30000}"/>
    <cellStyle name="Normal 5 2 3 3 2 2 2 2 2" xfId="41768" xr:uid="{00000000-0005-0000-0000-00002CA30000}"/>
    <cellStyle name="Normal 5 2 3 3 2 2 2 3" xfId="41769" xr:uid="{00000000-0005-0000-0000-00002DA30000}"/>
    <cellStyle name="Normal 5 2 3 3 2 2 2 3 2" xfId="41770" xr:uid="{00000000-0005-0000-0000-00002EA30000}"/>
    <cellStyle name="Normal 5 2 3 3 2 2 2 3 3" xfId="41771" xr:uid="{00000000-0005-0000-0000-00002FA30000}"/>
    <cellStyle name="Normal 5 2 3 3 2 2 2 3 4" xfId="41772" xr:uid="{00000000-0005-0000-0000-000030A30000}"/>
    <cellStyle name="Normal 5 2 3 3 2 2 3" xfId="41773" xr:uid="{00000000-0005-0000-0000-000031A30000}"/>
    <cellStyle name="Normal 5 2 3 3 2 2 3 2" xfId="41774" xr:uid="{00000000-0005-0000-0000-000032A30000}"/>
    <cellStyle name="Normal 5 2 3 3 2 2 4" xfId="41775" xr:uid="{00000000-0005-0000-0000-000033A30000}"/>
    <cellStyle name="Normal 5 2 3 3 2 2 4 2" xfId="41776" xr:uid="{00000000-0005-0000-0000-000034A30000}"/>
    <cellStyle name="Normal 5 2 3 3 2 2 4 3" xfId="41777" xr:uid="{00000000-0005-0000-0000-000035A30000}"/>
    <cellStyle name="Normal 5 2 3 3 2 2 4 4" xfId="41778" xr:uid="{00000000-0005-0000-0000-000036A30000}"/>
    <cellStyle name="Normal 5 2 3 3 2 3" xfId="41779" xr:uid="{00000000-0005-0000-0000-000037A30000}"/>
    <cellStyle name="Normal 5 2 3 3 2 3 2" xfId="41780" xr:uid="{00000000-0005-0000-0000-000038A30000}"/>
    <cellStyle name="Normal 5 2 3 3 2 3 2 2" xfId="41781" xr:uid="{00000000-0005-0000-0000-000039A30000}"/>
    <cellStyle name="Normal 5 2 3 3 2 3 3" xfId="41782" xr:uid="{00000000-0005-0000-0000-00003AA30000}"/>
    <cellStyle name="Normal 5 2 3 3 2 3 3 2" xfId="41783" xr:uid="{00000000-0005-0000-0000-00003BA30000}"/>
    <cellStyle name="Normal 5 2 3 3 2 3 3 3" xfId="41784" xr:uid="{00000000-0005-0000-0000-00003CA30000}"/>
    <cellStyle name="Normal 5 2 3 3 2 3 3 4" xfId="41785" xr:uid="{00000000-0005-0000-0000-00003DA30000}"/>
    <cellStyle name="Normal 5 2 3 3 2 4" xfId="41786" xr:uid="{00000000-0005-0000-0000-00003EA30000}"/>
    <cellStyle name="Normal 5 2 3 3 2 4 2" xfId="41787" xr:uid="{00000000-0005-0000-0000-00003FA30000}"/>
    <cellStyle name="Normal 5 2 3 3 2 5" xfId="41788" xr:uid="{00000000-0005-0000-0000-000040A30000}"/>
    <cellStyle name="Normal 5 2 3 3 2 5 2" xfId="41789" xr:uid="{00000000-0005-0000-0000-000041A30000}"/>
    <cellStyle name="Normal 5 2 3 3 2 5 3" xfId="41790" xr:uid="{00000000-0005-0000-0000-000042A30000}"/>
    <cellStyle name="Normal 5 2 3 3 2 5 4" xfId="41791" xr:uid="{00000000-0005-0000-0000-000043A30000}"/>
    <cellStyle name="Normal 5 2 3 3 3" xfId="41792" xr:uid="{00000000-0005-0000-0000-000044A30000}"/>
    <cellStyle name="Normal 5 2 3 3 3 2" xfId="41793" xr:uid="{00000000-0005-0000-0000-000045A30000}"/>
    <cellStyle name="Normal 5 2 3 3 3 2 2" xfId="41794" xr:uid="{00000000-0005-0000-0000-000046A30000}"/>
    <cellStyle name="Normal 5 2 3 3 3 2 2 2" xfId="41795" xr:uid="{00000000-0005-0000-0000-000047A30000}"/>
    <cellStyle name="Normal 5 2 3 3 3 2 2 2 2" xfId="41796" xr:uid="{00000000-0005-0000-0000-000048A30000}"/>
    <cellStyle name="Normal 5 2 3 3 3 2 2 3" xfId="41797" xr:uid="{00000000-0005-0000-0000-000049A30000}"/>
    <cellStyle name="Normal 5 2 3 3 3 2 2 3 2" xfId="41798" xr:uid="{00000000-0005-0000-0000-00004AA30000}"/>
    <cellStyle name="Normal 5 2 3 3 3 2 2 3 3" xfId="41799" xr:uid="{00000000-0005-0000-0000-00004BA30000}"/>
    <cellStyle name="Normal 5 2 3 3 3 2 2 3 4" xfId="41800" xr:uid="{00000000-0005-0000-0000-00004CA30000}"/>
    <cellStyle name="Normal 5 2 3 3 3 2 3" xfId="41801" xr:uid="{00000000-0005-0000-0000-00004DA30000}"/>
    <cellStyle name="Normal 5 2 3 3 3 2 3 2" xfId="41802" xr:uid="{00000000-0005-0000-0000-00004EA30000}"/>
    <cellStyle name="Normal 5 2 3 3 3 2 4" xfId="41803" xr:uid="{00000000-0005-0000-0000-00004FA30000}"/>
    <cellStyle name="Normal 5 2 3 3 3 2 4 2" xfId="41804" xr:uid="{00000000-0005-0000-0000-000050A30000}"/>
    <cellStyle name="Normal 5 2 3 3 3 2 4 3" xfId="41805" xr:uid="{00000000-0005-0000-0000-000051A30000}"/>
    <cellStyle name="Normal 5 2 3 3 3 2 4 4" xfId="41806" xr:uid="{00000000-0005-0000-0000-000052A30000}"/>
    <cellStyle name="Normal 5 2 3 3 3 3" xfId="41807" xr:uid="{00000000-0005-0000-0000-000053A30000}"/>
    <cellStyle name="Normal 5 2 3 3 3 3 2" xfId="41808" xr:uid="{00000000-0005-0000-0000-000054A30000}"/>
    <cellStyle name="Normal 5 2 3 3 3 3 2 2" xfId="41809" xr:uid="{00000000-0005-0000-0000-000055A30000}"/>
    <cellStyle name="Normal 5 2 3 3 3 3 3" xfId="41810" xr:uid="{00000000-0005-0000-0000-000056A30000}"/>
    <cellStyle name="Normal 5 2 3 3 3 3 3 2" xfId="41811" xr:uid="{00000000-0005-0000-0000-000057A30000}"/>
    <cellStyle name="Normal 5 2 3 3 3 3 3 3" xfId="41812" xr:uid="{00000000-0005-0000-0000-000058A30000}"/>
    <cellStyle name="Normal 5 2 3 3 3 3 3 4" xfId="41813" xr:uid="{00000000-0005-0000-0000-000059A30000}"/>
    <cellStyle name="Normal 5 2 3 3 3 4" xfId="41814" xr:uid="{00000000-0005-0000-0000-00005AA30000}"/>
    <cellStyle name="Normal 5 2 3 3 3 4 2" xfId="41815" xr:uid="{00000000-0005-0000-0000-00005BA30000}"/>
    <cellStyle name="Normal 5 2 3 3 3 5" xfId="41816" xr:uid="{00000000-0005-0000-0000-00005CA30000}"/>
    <cellStyle name="Normal 5 2 3 3 3 5 2" xfId="41817" xr:uid="{00000000-0005-0000-0000-00005DA30000}"/>
    <cellStyle name="Normal 5 2 3 3 3 5 3" xfId="41818" xr:uid="{00000000-0005-0000-0000-00005EA30000}"/>
    <cellStyle name="Normal 5 2 3 3 3 5 4" xfId="41819" xr:uid="{00000000-0005-0000-0000-00005FA30000}"/>
    <cellStyle name="Normal 5 2 3 3 4" xfId="41820" xr:uid="{00000000-0005-0000-0000-000060A30000}"/>
    <cellStyle name="Normal 5 2 3 3 4 2" xfId="41821" xr:uid="{00000000-0005-0000-0000-000061A30000}"/>
    <cellStyle name="Normal 5 2 3 3 4 2 2" xfId="41822" xr:uid="{00000000-0005-0000-0000-000062A30000}"/>
    <cellStyle name="Normal 5 2 3 3 4 2 2 2" xfId="41823" xr:uid="{00000000-0005-0000-0000-000063A30000}"/>
    <cellStyle name="Normal 5 2 3 3 4 2 3" xfId="41824" xr:uid="{00000000-0005-0000-0000-000064A30000}"/>
    <cellStyle name="Normal 5 2 3 3 4 2 3 2" xfId="41825" xr:uid="{00000000-0005-0000-0000-000065A30000}"/>
    <cellStyle name="Normal 5 2 3 3 4 2 3 3" xfId="41826" xr:uid="{00000000-0005-0000-0000-000066A30000}"/>
    <cellStyle name="Normal 5 2 3 3 4 2 3 4" xfId="41827" xr:uid="{00000000-0005-0000-0000-000067A30000}"/>
    <cellStyle name="Normal 5 2 3 3 4 3" xfId="41828" xr:uid="{00000000-0005-0000-0000-000068A30000}"/>
    <cellStyle name="Normal 5 2 3 3 4 3 2" xfId="41829" xr:uid="{00000000-0005-0000-0000-000069A30000}"/>
    <cellStyle name="Normal 5 2 3 3 4 4" xfId="41830" xr:uid="{00000000-0005-0000-0000-00006AA30000}"/>
    <cellStyle name="Normal 5 2 3 3 4 4 2" xfId="41831" xr:uid="{00000000-0005-0000-0000-00006BA30000}"/>
    <cellStyle name="Normal 5 2 3 3 4 4 3" xfId="41832" xr:uid="{00000000-0005-0000-0000-00006CA30000}"/>
    <cellStyle name="Normal 5 2 3 3 4 4 4" xfId="41833" xr:uid="{00000000-0005-0000-0000-00006DA30000}"/>
    <cellStyle name="Normal 5 2 3 3 5" xfId="41834" xr:uid="{00000000-0005-0000-0000-00006EA30000}"/>
    <cellStyle name="Normal 5 2 3 3 5 2" xfId="41835" xr:uid="{00000000-0005-0000-0000-00006FA30000}"/>
    <cellStyle name="Normal 5 2 3 3 5 2 2" xfId="41836" xr:uid="{00000000-0005-0000-0000-000070A30000}"/>
    <cellStyle name="Normal 5 2 3 3 5 3" xfId="41837" xr:uid="{00000000-0005-0000-0000-000071A30000}"/>
    <cellStyle name="Normal 5 2 3 3 5 3 2" xfId="41838" xr:uid="{00000000-0005-0000-0000-000072A30000}"/>
    <cellStyle name="Normal 5 2 3 3 5 3 3" xfId="41839" xr:uid="{00000000-0005-0000-0000-000073A30000}"/>
    <cellStyle name="Normal 5 2 3 3 5 3 4" xfId="41840" xr:uid="{00000000-0005-0000-0000-000074A30000}"/>
    <cellStyle name="Normal 5 2 3 3 6" xfId="41841" xr:uid="{00000000-0005-0000-0000-000075A30000}"/>
    <cellStyle name="Normal 5 2 3 3 6 2" xfId="41842" xr:uid="{00000000-0005-0000-0000-000076A30000}"/>
    <cellStyle name="Normal 5 2 3 3 7" xfId="41843" xr:uid="{00000000-0005-0000-0000-000077A30000}"/>
    <cellStyle name="Normal 5 2 3 3 7 2" xfId="41844" xr:uid="{00000000-0005-0000-0000-000078A30000}"/>
    <cellStyle name="Normal 5 2 3 3 7 3" xfId="41845" xr:uid="{00000000-0005-0000-0000-000079A30000}"/>
    <cellStyle name="Normal 5 2 3 3 7 4" xfId="41846" xr:uid="{00000000-0005-0000-0000-00007AA30000}"/>
    <cellStyle name="Normal 5 2 3 4" xfId="41847" xr:uid="{00000000-0005-0000-0000-00007BA30000}"/>
    <cellStyle name="Normal 5 2 3 4 2" xfId="41848" xr:uid="{00000000-0005-0000-0000-00007CA30000}"/>
    <cellStyle name="Normal 5 2 3 4 2 2" xfId="41849" xr:uid="{00000000-0005-0000-0000-00007DA30000}"/>
    <cellStyle name="Normal 5 2 3 4 2 2 2" xfId="41850" xr:uid="{00000000-0005-0000-0000-00007EA30000}"/>
    <cellStyle name="Normal 5 2 3 4 2 2 2 2" xfId="41851" xr:uid="{00000000-0005-0000-0000-00007FA30000}"/>
    <cellStyle name="Normal 5 2 3 4 2 2 3" xfId="41852" xr:uid="{00000000-0005-0000-0000-000080A30000}"/>
    <cellStyle name="Normal 5 2 3 4 2 2 3 2" xfId="41853" xr:uid="{00000000-0005-0000-0000-000081A30000}"/>
    <cellStyle name="Normal 5 2 3 4 2 2 3 3" xfId="41854" xr:uid="{00000000-0005-0000-0000-000082A30000}"/>
    <cellStyle name="Normal 5 2 3 4 2 2 3 4" xfId="41855" xr:uid="{00000000-0005-0000-0000-000083A30000}"/>
    <cellStyle name="Normal 5 2 3 4 2 3" xfId="41856" xr:uid="{00000000-0005-0000-0000-000084A30000}"/>
    <cellStyle name="Normal 5 2 3 4 2 3 2" xfId="41857" xr:uid="{00000000-0005-0000-0000-000085A30000}"/>
    <cellStyle name="Normal 5 2 3 4 2 4" xfId="41858" xr:uid="{00000000-0005-0000-0000-000086A30000}"/>
    <cellStyle name="Normal 5 2 3 4 2 4 2" xfId="41859" xr:uid="{00000000-0005-0000-0000-000087A30000}"/>
    <cellStyle name="Normal 5 2 3 4 2 4 3" xfId="41860" xr:uid="{00000000-0005-0000-0000-000088A30000}"/>
    <cellStyle name="Normal 5 2 3 4 2 4 4" xfId="41861" xr:uid="{00000000-0005-0000-0000-000089A30000}"/>
    <cellStyle name="Normal 5 2 3 4 3" xfId="41862" xr:uid="{00000000-0005-0000-0000-00008AA30000}"/>
    <cellStyle name="Normal 5 2 3 4 3 2" xfId="41863" xr:uid="{00000000-0005-0000-0000-00008BA30000}"/>
    <cellStyle name="Normal 5 2 3 4 3 2 2" xfId="41864" xr:uid="{00000000-0005-0000-0000-00008CA30000}"/>
    <cellStyle name="Normal 5 2 3 4 3 3" xfId="41865" xr:uid="{00000000-0005-0000-0000-00008DA30000}"/>
    <cellStyle name="Normal 5 2 3 4 3 3 2" xfId="41866" xr:uid="{00000000-0005-0000-0000-00008EA30000}"/>
    <cellStyle name="Normal 5 2 3 4 3 3 3" xfId="41867" xr:uid="{00000000-0005-0000-0000-00008FA30000}"/>
    <cellStyle name="Normal 5 2 3 4 3 3 4" xfId="41868" xr:uid="{00000000-0005-0000-0000-000090A30000}"/>
    <cellStyle name="Normal 5 2 3 4 4" xfId="41869" xr:uid="{00000000-0005-0000-0000-000091A30000}"/>
    <cellStyle name="Normal 5 2 3 4 4 2" xfId="41870" xr:uid="{00000000-0005-0000-0000-000092A30000}"/>
    <cellStyle name="Normal 5 2 3 4 5" xfId="41871" xr:uid="{00000000-0005-0000-0000-000093A30000}"/>
    <cellStyle name="Normal 5 2 3 4 5 2" xfId="41872" xr:uid="{00000000-0005-0000-0000-000094A30000}"/>
    <cellStyle name="Normal 5 2 3 4 5 3" xfId="41873" xr:uid="{00000000-0005-0000-0000-000095A30000}"/>
    <cellStyle name="Normal 5 2 3 4 5 4" xfId="41874" xr:uid="{00000000-0005-0000-0000-000096A30000}"/>
    <cellStyle name="Normal 5 2 3 5" xfId="41875" xr:uid="{00000000-0005-0000-0000-000097A30000}"/>
    <cellStyle name="Normal 5 2 3 5 2" xfId="41876" xr:uid="{00000000-0005-0000-0000-000098A30000}"/>
    <cellStyle name="Normal 5 2 3 5 2 2" xfId="41877" xr:uid="{00000000-0005-0000-0000-000099A30000}"/>
    <cellStyle name="Normal 5 2 3 5 2 2 2" xfId="41878" xr:uid="{00000000-0005-0000-0000-00009AA30000}"/>
    <cellStyle name="Normal 5 2 3 5 2 2 2 2" xfId="41879" xr:uid="{00000000-0005-0000-0000-00009BA30000}"/>
    <cellStyle name="Normal 5 2 3 5 2 2 3" xfId="41880" xr:uid="{00000000-0005-0000-0000-00009CA30000}"/>
    <cellStyle name="Normal 5 2 3 5 2 2 3 2" xfId="41881" xr:uid="{00000000-0005-0000-0000-00009DA30000}"/>
    <cellStyle name="Normal 5 2 3 5 2 2 3 3" xfId="41882" xr:uid="{00000000-0005-0000-0000-00009EA30000}"/>
    <cellStyle name="Normal 5 2 3 5 2 2 3 4" xfId="41883" xr:uid="{00000000-0005-0000-0000-00009FA30000}"/>
    <cellStyle name="Normal 5 2 3 5 2 3" xfId="41884" xr:uid="{00000000-0005-0000-0000-0000A0A30000}"/>
    <cellStyle name="Normal 5 2 3 5 2 3 2" xfId="41885" xr:uid="{00000000-0005-0000-0000-0000A1A30000}"/>
    <cellStyle name="Normal 5 2 3 5 2 4" xfId="41886" xr:uid="{00000000-0005-0000-0000-0000A2A30000}"/>
    <cellStyle name="Normal 5 2 3 5 2 4 2" xfId="41887" xr:uid="{00000000-0005-0000-0000-0000A3A30000}"/>
    <cellStyle name="Normal 5 2 3 5 2 4 3" xfId="41888" xr:uid="{00000000-0005-0000-0000-0000A4A30000}"/>
    <cellStyle name="Normal 5 2 3 5 2 4 4" xfId="41889" xr:uid="{00000000-0005-0000-0000-0000A5A30000}"/>
    <cellStyle name="Normal 5 2 3 5 3" xfId="41890" xr:uid="{00000000-0005-0000-0000-0000A6A30000}"/>
    <cellStyle name="Normal 5 2 3 5 3 2" xfId="41891" xr:uid="{00000000-0005-0000-0000-0000A7A30000}"/>
    <cellStyle name="Normal 5 2 3 5 3 2 2" xfId="41892" xr:uid="{00000000-0005-0000-0000-0000A8A30000}"/>
    <cellStyle name="Normal 5 2 3 5 3 3" xfId="41893" xr:uid="{00000000-0005-0000-0000-0000A9A30000}"/>
    <cellStyle name="Normal 5 2 3 5 3 3 2" xfId="41894" xr:uid="{00000000-0005-0000-0000-0000AAA30000}"/>
    <cellStyle name="Normal 5 2 3 5 3 3 3" xfId="41895" xr:uid="{00000000-0005-0000-0000-0000ABA30000}"/>
    <cellStyle name="Normal 5 2 3 5 3 3 4" xfId="41896" xr:uid="{00000000-0005-0000-0000-0000ACA30000}"/>
    <cellStyle name="Normal 5 2 3 5 4" xfId="41897" xr:uid="{00000000-0005-0000-0000-0000ADA30000}"/>
    <cellStyle name="Normal 5 2 3 5 4 2" xfId="41898" xr:uid="{00000000-0005-0000-0000-0000AEA30000}"/>
    <cellStyle name="Normal 5 2 3 5 5" xfId="41899" xr:uid="{00000000-0005-0000-0000-0000AFA30000}"/>
    <cellStyle name="Normal 5 2 3 5 5 2" xfId="41900" xr:uid="{00000000-0005-0000-0000-0000B0A30000}"/>
    <cellStyle name="Normal 5 2 3 5 5 3" xfId="41901" xr:uid="{00000000-0005-0000-0000-0000B1A30000}"/>
    <cellStyle name="Normal 5 2 3 5 5 4" xfId="41902" xr:uid="{00000000-0005-0000-0000-0000B2A30000}"/>
    <cellStyle name="Normal 5 2 3 6" xfId="41903" xr:uid="{00000000-0005-0000-0000-0000B3A30000}"/>
    <cellStyle name="Normal 5 2 3 6 2" xfId="41904" xr:uid="{00000000-0005-0000-0000-0000B4A30000}"/>
    <cellStyle name="Normal 5 2 3 6 2 2" xfId="41905" xr:uid="{00000000-0005-0000-0000-0000B5A30000}"/>
    <cellStyle name="Normal 5 2 3 6 2 2 2" xfId="41906" xr:uid="{00000000-0005-0000-0000-0000B6A30000}"/>
    <cellStyle name="Normal 5 2 3 6 2 3" xfId="41907" xr:uid="{00000000-0005-0000-0000-0000B7A30000}"/>
    <cellStyle name="Normal 5 2 3 6 2 3 2" xfId="41908" xr:uid="{00000000-0005-0000-0000-0000B8A30000}"/>
    <cellStyle name="Normal 5 2 3 6 2 3 3" xfId="41909" xr:uid="{00000000-0005-0000-0000-0000B9A30000}"/>
    <cellStyle name="Normal 5 2 3 6 2 3 4" xfId="41910" xr:uid="{00000000-0005-0000-0000-0000BAA30000}"/>
    <cellStyle name="Normal 5 2 3 6 3" xfId="41911" xr:uid="{00000000-0005-0000-0000-0000BBA30000}"/>
    <cellStyle name="Normal 5 2 3 6 3 2" xfId="41912" xr:uid="{00000000-0005-0000-0000-0000BCA30000}"/>
    <cellStyle name="Normal 5 2 3 6 4" xfId="41913" xr:uid="{00000000-0005-0000-0000-0000BDA30000}"/>
    <cellStyle name="Normal 5 2 3 6 4 2" xfId="41914" xr:uid="{00000000-0005-0000-0000-0000BEA30000}"/>
    <cellStyle name="Normal 5 2 3 6 4 3" xfId="41915" xr:uid="{00000000-0005-0000-0000-0000BFA30000}"/>
    <cellStyle name="Normal 5 2 3 6 4 4" xfId="41916" xr:uid="{00000000-0005-0000-0000-0000C0A30000}"/>
    <cellStyle name="Normal 5 2 3 7" xfId="41917" xr:uid="{00000000-0005-0000-0000-0000C1A30000}"/>
    <cellStyle name="Normal 5 2 3 7 2" xfId="41918" xr:uid="{00000000-0005-0000-0000-0000C2A30000}"/>
    <cellStyle name="Normal 5 2 3 7 2 2" xfId="41919" xr:uid="{00000000-0005-0000-0000-0000C3A30000}"/>
    <cellStyle name="Normal 5 2 3 7 3" xfId="41920" xr:uid="{00000000-0005-0000-0000-0000C4A30000}"/>
    <cellStyle name="Normal 5 2 3 7 3 2" xfId="41921" xr:uid="{00000000-0005-0000-0000-0000C5A30000}"/>
    <cellStyle name="Normal 5 2 3 7 3 3" xfId="41922" xr:uid="{00000000-0005-0000-0000-0000C6A30000}"/>
    <cellStyle name="Normal 5 2 3 7 3 4" xfId="41923" xr:uid="{00000000-0005-0000-0000-0000C7A30000}"/>
    <cellStyle name="Normal 5 2 3 8" xfId="41924" xr:uid="{00000000-0005-0000-0000-0000C8A30000}"/>
    <cellStyle name="Normal 5 2 3 8 2" xfId="41925" xr:uid="{00000000-0005-0000-0000-0000C9A30000}"/>
    <cellStyle name="Normal 5 2 3 9" xfId="41926" xr:uid="{00000000-0005-0000-0000-0000CAA30000}"/>
    <cellStyle name="Normal 5 2 3 9 2" xfId="41927" xr:uid="{00000000-0005-0000-0000-0000CBA30000}"/>
    <cellStyle name="Normal 5 2 3 9 3" xfId="41928" xr:uid="{00000000-0005-0000-0000-0000CCA30000}"/>
    <cellStyle name="Normal 5 2 3 9 4" xfId="41929" xr:uid="{00000000-0005-0000-0000-0000CDA30000}"/>
    <cellStyle name="Normal 5 2 4" xfId="41930" xr:uid="{00000000-0005-0000-0000-0000CEA30000}"/>
    <cellStyle name="Normal 5 2 4 2" xfId="41931" xr:uid="{00000000-0005-0000-0000-0000CFA30000}"/>
    <cellStyle name="Normal 5 2 4 2 2" xfId="41932" xr:uid="{00000000-0005-0000-0000-0000D0A30000}"/>
    <cellStyle name="Normal 5 2 4 2 2 2" xfId="41933" xr:uid="{00000000-0005-0000-0000-0000D1A30000}"/>
    <cellStyle name="Normal 5 2 4 2 2 2 2" xfId="41934" xr:uid="{00000000-0005-0000-0000-0000D2A30000}"/>
    <cellStyle name="Normal 5 2 4 2 2 2 2 2" xfId="41935" xr:uid="{00000000-0005-0000-0000-0000D3A30000}"/>
    <cellStyle name="Normal 5 2 4 2 2 2 2 2 2" xfId="41936" xr:uid="{00000000-0005-0000-0000-0000D4A30000}"/>
    <cellStyle name="Normal 5 2 4 2 2 2 2 3" xfId="41937" xr:uid="{00000000-0005-0000-0000-0000D5A30000}"/>
    <cellStyle name="Normal 5 2 4 2 2 2 2 3 2" xfId="41938" xr:uid="{00000000-0005-0000-0000-0000D6A30000}"/>
    <cellStyle name="Normal 5 2 4 2 2 2 2 3 3" xfId="41939" xr:uid="{00000000-0005-0000-0000-0000D7A30000}"/>
    <cellStyle name="Normal 5 2 4 2 2 2 2 3 4" xfId="41940" xr:uid="{00000000-0005-0000-0000-0000D8A30000}"/>
    <cellStyle name="Normal 5 2 4 2 2 2 3" xfId="41941" xr:uid="{00000000-0005-0000-0000-0000D9A30000}"/>
    <cellStyle name="Normal 5 2 4 2 2 2 3 2" xfId="41942" xr:uid="{00000000-0005-0000-0000-0000DAA30000}"/>
    <cellStyle name="Normal 5 2 4 2 2 2 4" xfId="41943" xr:uid="{00000000-0005-0000-0000-0000DBA30000}"/>
    <cellStyle name="Normal 5 2 4 2 2 2 4 2" xfId="41944" xr:uid="{00000000-0005-0000-0000-0000DCA30000}"/>
    <cellStyle name="Normal 5 2 4 2 2 2 4 3" xfId="41945" xr:uid="{00000000-0005-0000-0000-0000DDA30000}"/>
    <cellStyle name="Normal 5 2 4 2 2 2 4 4" xfId="41946" xr:uid="{00000000-0005-0000-0000-0000DEA30000}"/>
    <cellStyle name="Normal 5 2 4 2 2 3" xfId="41947" xr:uid="{00000000-0005-0000-0000-0000DFA30000}"/>
    <cellStyle name="Normal 5 2 4 2 2 3 2" xfId="41948" xr:uid="{00000000-0005-0000-0000-0000E0A30000}"/>
    <cellStyle name="Normal 5 2 4 2 2 3 2 2" xfId="41949" xr:uid="{00000000-0005-0000-0000-0000E1A30000}"/>
    <cellStyle name="Normal 5 2 4 2 2 3 3" xfId="41950" xr:uid="{00000000-0005-0000-0000-0000E2A30000}"/>
    <cellStyle name="Normal 5 2 4 2 2 3 3 2" xfId="41951" xr:uid="{00000000-0005-0000-0000-0000E3A30000}"/>
    <cellStyle name="Normal 5 2 4 2 2 3 3 3" xfId="41952" xr:uid="{00000000-0005-0000-0000-0000E4A30000}"/>
    <cellStyle name="Normal 5 2 4 2 2 3 3 4" xfId="41953" xr:uid="{00000000-0005-0000-0000-0000E5A30000}"/>
    <cellStyle name="Normal 5 2 4 2 2 4" xfId="41954" xr:uid="{00000000-0005-0000-0000-0000E6A30000}"/>
    <cellStyle name="Normal 5 2 4 2 2 4 2" xfId="41955" xr:uid="{00000000-0005-0000-0000-0000E7A30000}"/>
    <cellStyle name="Normal 5 2 4 2 2 5" xfId="41956" xr:uid="{00000000-0005-0000-0000-0000E8A30000}"/>
    <cellStyle name="Normal 5 2 4 2 2 5 2" xfId="41957" xr:uid="{00000000-0005-0000-0000-0000E9A30000}"/>
    <cellStyle name="Normal 5 2 4 2 2 5 3" xfId="41958" xr:uid="{00000000-0005-0000-0000-0000EAA30000}"/>
    <cellStyle name="Normal 5 2 4 2 2 5 4" xfId="41959" xr:uid="{00000000-0005-0000-0000-0000EBA30000}"/>
    <cellStyle name="Normal 5 2 4 2 3" xfId="41960" xr:uid="{00000000-0005-0000-0000-0000ECA30000}"/>
    <cellStyle name="Normal 5 2 4 2 3 2" xfId="41961" xr:uid="{00000000-0005-0000-0000-0000EDA30000}"/>
    <cellStyle name="Normal 5 2 4 2 3 2 2" xfId="41962" xr:uid="{00000000-0005-0000-0000-0000EEA30000}"/>
    <cellStyle name="Normal 5 2 4 2 3 2 2 2" xfId="41963" xr:uid="{00000000-0005-0000-0000-0000EFA30000}"/>
    <cellStyle name="Normal 5 2 4 2 3 2 2 2 2" xfId="41964" xr:uid="{00000000-0005-0000-0000-0000F0A30000}"/>
    <cellStyle name="Normal 5 2 4 2 3 2 2 3" xfId="41965" xr:uid="{00000000-0005-0000-0000-0000F1A30000}"/>
    <cellStyle name="Normal 5 2 4 2 3 2 2 3 2" xfId="41966" xr:uid="{00000000-0005-0000-0000-0000F2A30000}"/>
    <cellStyle name="Normal 5 2 4 2 3 2 2 3 3" xfId="41967" xr:uid="{00000000-0005-0000-0000-0000F3A30000}"/>
    <cellStyle name="Normal 5 2 4 2 3 2 2 3 4" xfId="41968" xr:uid="{00000000-0005-0000-0000-0000F4A30000}"/>
    <cellStyle name="Normal 5 2 4 2 3 2 3" xfId="41969" xr:uid="{00000000-0005-0000-0000-0000F5A30000}"/>
    <cellStyle name="Normal 5 2 4 2 3 2 3 2" xfId="41970" xr:uid="{00000000-0005-0000-0000-0000F6A30000}"/>
    <cellStyle name="Normal 5 2 4 2 3 2 4" xfId="41971" xr:uid="{00000000-0005-0000-0000-0000F7A30000}"/>
    <cellStyle name="Normal 5 2 4 2 3 2 4 2" xfId="41972" xr:uid="{00000000-0005-0000-0000-0000F8A30000}"/>
    <cellStyle name="Normal 5 2 4 2 3 2 4 3" xfId="41973" xr:uid="{00000000-0005-0000-0000-0000F9A30000}"/>
    <cellStyle name="Normal 5 2 4 2 3 2 4 4" xfId="41974" xr:uid="{00000000-0005-0000-0000-0000FAA30000}"/>
    <cellStyle name="Normal 5 2 4 2 3 3" xfId="41975" xr:uid="{00000000-0005-0000-0000-0000FBA30000}"/>
    <cellStyle name="Normal 5 2 4 2 3 3 2" xfId="41976" xr:uid="{00000000-0005-0000-0000-0000FCA30000}"/>
    <cellStyle name="Normal 5 2 4 2 3 3 2 2" xfId="41977" xr:uid="{00000000-0005-0000-0000-0000FDA30000}"/>
    <cellStyle name="Normal 5 2 4 2 3 3 3" xfId="41978" xr:uid="{00000000-0005-0000-0000-0000FEA30000}"/>
    <cellStyle name="Normal 5 2 4 2 3 3 3 2" xfId="41979" xr:uid="{00000000-0005-0000-0000-0000FFA30000}"/>
    <cellStyle name="Normal 5 2 4 2 3 3 3 3" xfId="41980" xr:uid="{00000000-0005-0000-0000-000000A40000}"/>
    <cellStyle name="Normal 5 2 4 2 3 3 3 4" xfId="41981" xr:uid="{00000000-0005-0000-0000-000001A40000}"/>
    <cellStyle name="Normal 5 2 4 2 3 4" xfId="41982" xr:uid="{00000000-0005-0000-0000-000002A40000}"/>
    <cellStyle name="Normal 5 2 4 2 3 4 2" xfId="41983" xr:uid="{00000000-0005-0000-0000-000003A40000}"/>
    <cellStyle name="Normal 5 2 4 2 3 5" xfId="41984" xr:uid="{00000000-0005-0000-0000-000004A40000}"/>
    <cellStyle name="Normal 5 2 4 2 3 5 2" xfId="41985" xr:uid="{00000000-0005-0000-0000-000005A40000}"/>
    <cellStyle name="Normal 5 2 4 2 3 5 3" xfId="41986" xr:uid="{00000000-0005-0000-0000-000006A40000}"/>
    <cellStyle name="Normal 5 2 4 2 3 5 4" xfId="41987" xr:uid="{00000000-0005-0000-0000-000007A40000}"/>
    <cellStyle name="Normal 5 2 4 2 4" xfId="41988" xr:uid="{00000000-0005-0000-0000-000008A40000}"/>
    <cellStyle name="Normal 5 2 4 2 4 2" xfId="41989" xr:uid="{00000000-0005-0000-0000-000009A40000}"/>
    <cellStyle name="Normal 5 2 4 2 4 2 2" xfId="41990" xr:uid="{00000000-0005-0000-0000-00000AA40000}"/>
    <cellStyle name="Normal 5 2 4 2 4 2 2 2" xfId="41991" xr:uid="{00000000-0005-0000-0000-00000BA40000}"/>
    <cellStyle name="Normal 5 2 4 2 4 2 3" xfId="41992" xr:uid="{00000000-0005-0000-0000-00000CA40000}"/>
    <cellStyle name="Normal 5 2 4 2 4 2 3 2" xfId="41993" xr:uid="{00000000-0005-0000-0000-00000DA40000}"/>
    <cellStyle name="Normal 5 2 4 2 4 2 3 3" xfId="41994" xr:uid="{00000000-0005-0000-0000-00000EA40000}"/>
    <cellStyle name="Normal 5 2 4 2 4 2 3 4" xfId="41995" xr:uid="{00000000-0005-0000-0000-00000FA40000}"/>
    <cellStyle name="Normal 5 2 4 2 4 3" xfId="41996" xr:uid="{00000000-0005-0000-0000-000010A40000}"/>
    <cellStyle name="Normal 5 2 4 2 4 3 2" xfId="41997" xr:uid="{00000000-0005-0000-0000-000011A40000}"/>
    <cellStyle name="Normal 5 2 4 2 4 4" xfId="41998" xr:uid="{00000000-0005-0000-0000-000012A40000}"/>
    <cellStyle name="Normal 5 2 4 2 4 4 2" xfId="41999" xr:uid="{00000000-0005-0000-0000-000013A40000}"/>
    <cellStyle name="Normal 5 2 4 2 4 4 3" xfId="42000" xr:uid="{00000000-0005-0000-0000-000014A40000}"/>
    <cellStyle name="Normal 5 2 4 2 4 4 4" xfId="42001" xr:uid="{00000000-0005-0000-0000-000015A40000}"/>
    <cellStyle name="Normal 5 2 4 2 5" xfId="42002" xr:uid="{00000000-0005-0000-0000-000016A40000}"/>
    <cellStyle name="Normal 5 2 4 2 5 2" xfId="42003" xr:uid="{00000000-0005-0000-0000-000017A40000}"/>
    <cellStyle name="Normal 5 2 4 2 5 2 2" xfId="42004" xr:uid="{00000000-0005-0000-0000-000018A40000}"/>
    <cellStyle name="Normal 5 2 4 2 5 3" xfId="42005" xr:uid="{00000000-0005-0000-0000-000019A40000}"/>
    <cellStyle name="Normal 5 2 4 2 5 3 2" xfId="42006" xr:uid="{00000000-0005-0000-0000-00001AA40000}"/>
    <cellStyle name="Normal 5 2 4 2 5 3 3" xfId="42007" xr:uid="{00000000-0005-0000-0000-00001BA40000}"/>
    <cellStyle name="Normal 5 2 4 2 5 3 4" xfId="42008" xr:uid="{00000000-0005-0000-0000-00001CA40000}"/>
    <cellStyle name="Normal 5 2 4 2 6" xfId="42009" xr:uid="{00000000-0005-0000-0000-00001DA40000}"/>
    <cellStyle name="Normal 5 2 4 2 6 2" xfId="42010" xr:uid="{00000000-0005-0000-0000-00001EA40000}"/>
    <cellStyle name="Normal 5 2 4 2 7" xfId="42011" xr:uid="{00000000-0005-0000-0000-00001FA40000}"/>
    <cellStyle name="Normal 5 2 4 2 7 2" xfId="42012" xr:uid="{00000000-0005-0000-0000-000020A40000}"/>
    <cellStyle name="Normal 5 2 4 2 7 3" xfId="42013" xr:uid="{00000000-0005-0000-0000-000021A40000}"/>
    <cellStyle name="Normal 5 2 4 2 7 4" xfId="42014" xr:uid="{00000000-0005-0000-0000-000022A40000}"/>
    <cellStyle name="Normal 5 2 4 3" xfId="42015" xr:uid="{00000000-0005-0000-0000-000023A40000}"/>
    <cellStyle name="Normal 5 2 4 3 2" xfId="42016" xr:uid="{00000000-0005-0000-0000-000024A40000}"/>
    <cellStyle name="Normal 5 2 4 3 2 2" xfId="42017" xr:uid="{00000000-0005-0000-0000-000025A40000}"/>
    <cellStyle name="Normal 5 2 4 3 2 2 2" xfId="42018" xr:uid="{00000000-0005-0000-0000-000026A40000}"/>
    <cellStyle name="Normal 5 2 4 3 2 2 2 2" xfId="42019" xr:uid="{00000000-0005-0000-0000-000027A40000}"/>
    <cellStyle name="Normal 5 2 4 3 2 2 3" xfId="42020" xr:uid="{00000000-0005-0000-0000-000028A40000}"/>
    <cellStyle name="Normal 5 2 4 3 2 2 3 2" xfId="42021" xr:uid="{00000000-0005-0000-0000-000029A40000}"/>
    <cellStyle name="Normal 5 2 4 3 2 2 3 3" xfId="42022" xr:uid="{00000000-0005-0000-0000-00002AA40000}"/>
    <cellStyle name="Normal 5 2 4 3 2 2 3 4" xfId="42023" xr:uid="{00000000-0005-0000-0000-00002BA40000}"/>
    <cellStyle name="Normal 5 2 4 3 2 3" xfId="42024" xr:uid="{00000000-0005-0000-0000-00002CA40000}"/>
    <cellStyle name="Normal 5 2 4 3 2 3 2" xfId="42025" xr:uid="{00000000-0005-0000-0000-00002DA40000}"/>
    <cellStyle name="Normal 5 2 4 3 2 4" xfId="42026" xr:uid="{00000000-0005-0000-0000-00002EA40000}"/>
    <cellStyle name="Normal 5 2 4 3 2 4 2" xfId="42027" xr:uid="{00000000-0005-0000-0000-00002FA40000}"/>
    <cellStyle name="Normal 5 2 4 3 2 4 3" xfId="42028" xr:uid="{00000000-0005-0000-0000-000030A40000}"/>
    <cellStyle name="Normal 5 2 4 3 2 4 4" xfId="42029" xr:uid="{00000000-0005-0000-0000-000031A40000}"/>
    <cellStyle name="Normal 5 2 4 3 3" xfId="42030" xr:uid="{00000000-0005-0000-0000-000032A40000}"/>
    <cellStyle name="Normal 5 2 4 3 3 2" xfId="42031" xr:uid="{00000000-0005-0000-0000-000033A40000}"/>
    <cellStyle name="Normal 5 2 4 3 3 2 2" xfId="42032" xr:uid="{00000000-0005-0000-0000-000034A40000}"/>
    <cellStyle name="Normal 5 2 4 3 3 3" xfId="42033" xr:uid="{00000000-0005-0000-0000-000035A40000}"/>
    <cellStyle name="Normal 5 2 4 3 3 3 2" xfId="42034" xr:uid="{00000000-0005-0000-0000-000036A40000}"/>
    <cellStyle name="Normal 5 2 4 3 3 3 3" xfId="42035" xr:uid="{00000000-0005-0000-0000-000037A40000}"/>
    <cellStyle name="Normal 5 2 4 3 3 3 4" xfId="42036" xr:uid="{00000000-0005-0000-0000-000038A40000}"/>
    <cellStyle name="Normal 5 2 4 3 4" xfId="42037" xr:uid="{00000000-0005-0000-0000-000039A40000}"/>
    <cellStyle name="Normal 5 2 4 3 4 2" xfId="42038" xr:uid="{00000000-0005-0000-0000-00003AA40000}"/>
    <cellStyle name="Normal 5 2 4 3 5" xfId="42039" xr:uid="{00000000-0005-0000-0000-00003BA40000}"/>
    <cellStyle name="Normal 5 2 4 3 5 2" xfId="42040" xr:uid="{00000000-0005-0000-0000-00003CA40000}"/>
    <cellStyle name="Normal 5 2 4 3 5 3" xfId="42041" xr:uid="{00000000-0005-0000-0000-00003DA40000}"/>
    <cellStyle name="Normal 5 2 4 3 5 4" xfId="42042" xr:uid="{00000000-0005-0000-0000-00003EA40000}"/>
    <cellStyle name="Normal 5 2 4 4" xfId="42043" xr:uid="{00000000-0005-0000-0000-00003FA40000}"/>
    <cellStyle name="Normal 5 2 4 4 2" xfId="42044" xr:uid="{00000000-0005-0000-0000-000040A40000}"/>
    <cellStyle name="Normal 5 2 4 4 2 2" xfId="42045" xr:uid="{00000000-0005-0000-0000-000041A40000}"/>
    <cellStyle name="Normal 5 2 4 4 2 2 2" xfId="42046" xr:uid="{00000000-0005-0000-0000-000042A40000}"/>
    <cellStyle name="Normal 5 2 4 4 2 2 2 2" xfId="42047" xr:uid="{00000000-0005-0000-0000-000043A40000}"/>
    <cellStyle name="Normal 5 2 4 4 2 2 3" xfId="42048" xr:uid="{00000000-0005-0000-0000-000044A40000}"/>
    <cellStyle name="Normal 5 2 4 4 2 2 3 2" xfId="42049" xr:uid="{00000000-0005-0000-0000-000045A40000}"/>
    <cellStyle name="Normal 5 2 4 4 2 2 3 3" xfId="42050" xr:uid="{00000000-0005-0000-0000-000046A40000}"/>
    <cellStyle name="Normal 5 2 4 4 2 2 3 4" xfId="42051" xr:uid="{00000000-0005-0000-0000-000047A40000}"/>
    <cellStyle name="Normal 5 2 4 4 2 3" xfId="42052" xr:uid="{00000000-0005-0000-0000-000048A40000}"/>
    <cellStyle name="Normal 5 2 4 4 2 3 2" xfId="42053" xr:uid="{00000000-0005-0000-0000-000049A40000}"/>
    <cellStyle name="Normal 5 2 4 4 2 4" xfId="42054" xr:uid="{00000000-0005-0000-0000-00004AA40000}"/>
    <cellStyle name="Normal 5 2 4 4 2 4 2" xfId="42055" xr:uid="{00000000-0005-0000-0000-00004BA40000}"/>
    <cellStyle name="Normal 5 2 4 4 2 4 3" xfId="42056" xr:uid="{00000000-0005-0000-0000-00004CA40000}"/>
    <cellStyle name="Normal 5 2 4 4 2 4 4" xfId="42057" xr:uid="{00000000-0005-0000-0000-00004DA40000}"/>
    <cellStyle name="Normal 5 2 4 4 3" xfId="42058" xr:uid="{00000000-0005-0000-0000-00004EA40000}"/>
    <cellStyle name="Normal 5 2 4 4 3 2" xfId="42059" xr:uid="{00000000-0005-0000-0000-00004FA40000}"/>
    <cellStyle name="Normal 5 2 4 4 3 2 2" xfId="42060" xr:uid="{00000000-0005-0000-0000-000050A40000}"/>
    <cellStyle name="Normal 5 2 4 4 3 3" xfId="42061" xr:uid="{00000000-0005-0000-0000-000051A40000}"/>
    <cellStyle name="Normal 5 2 4 4 3 3 2" xfId="42062" xr:uid="{00000000-0005-0000-0000-000052A40000}"/>
    <cellStyle name="Normal 5 2 4 4 3 3 3" xfId="42063" xr:uid="{00000000-0005-0000-0000-000053A40000}"/>
    <cellStyle name="Normal 5 2 4 4 3 3 4" xfId="42064" xr:uid="{00000000-0005-0000-0000-000054A40000}"/>
    <cellStyle name="Normal 5 2 4 4 4" xfId="42065" xr:uid="{00000000-0005-0000-0000-000055A40000}"/>
    <cellStyle name="Normal 5 2 4 4 4 2" xfId="42066" xr:uid="{00000000-0005-0000-0000-000056A40000}"/>
    <cellStyle name="Normal 5 2 4 4 5" xfId="42067" xr:uid="{00000000-0005-0000-0000-000057A40000}"/>
    <cellStyle name="Normal 5 2 4 4 5 2" xfId="42068" xr:uid="{00000000-0005-0000-0000-000058A40000}"/>
    <cellStyle name="Normal 5 2 4 4 5 3" xfId="42069" xr:uid="{00000000-0005-0000-0000-000059A40000}"/>
    <cellStyle name="Normal 5 2 4 4 5 4" xfId="42070" xr:uid="{00000000-0005-0000-0000-00005AA40000}"/>
    <cellStyle name="Normal 5 2 4 5" xfId="42071" xr:uid="{00000000-0005-0000-0000-00005BA40000}"/>
    <cellStyle name="Normal 5 2 4 5 2" xfId="42072" xr:uid="{00000000-0005-0000-0000-00005CA40000}"/>
    <cellStyle name="Normal 5 2 4 5 2 2" xfId="42073" xr:uid="{00000000-0005-0000-0000-00005DA40000}"/>
    <cellStyle name="Normal 5 2 4 5 2 2 2" xfId="42074" xr:uid="{00000000-0005-0000-0000-00005EA40000}"/>
    <cellStyle name="Normal 5 2 4 5 2 3" xfId="42075" xr:uid="{00000000-0005-0000-0000-00005FA40000}"/>
    <cellStyle name="Normal 5 2 4 5 2 3 2" xfId="42076" xr:uid="{00000000-0005-0000-0000-000060A40000}"/>
    <cellStyle name="Normal 5 2 4 5 2 3 3" xfId="42077" xr:uid="{00000000-0005-0000-0000-000061A40000}"/>
    <cellStyle name="Normal 5 2 4 5 2 3 4" xfId="42078" xr:uid="{00000000-0005-0000-0000-000062A40000}"/>
    <cellStyle name="Normal 5 2 4 5 3" xfId="42079" xr:uid="{00000000-0005-0000-0000-000063A40000}"/>
    <cellStyle name="Normal 5 2 4 5 3 2" xfId="42080" xr:uid="{00000000-0005-0000-0000-000064A40000}"/>
    <cellStyle name="Normal 5 2 4 5 4" xfId="42081" xr:uid="{00000000-0005-0000-0000-000065A40000}"/>
    <cellStyle name="Normal 5 2 4 5 4 2" xfId="42082" xr:uid="{00000000-0005-0000-0000-000066A40000}"/>
    <cellStyle name="Normal 5 2 4 5 4 3" xfId="42083" xr:uid="{00000000-0005-0000-0000-000067A40000}"/>
    <cellStyle name="Normal 5 2 4 5 4 4" xfId="42084" xr:uid="{00000000-0005-0000-0000-000068A40000}"/>
    <cellStyle name="Normal 5 2 4 6" xfId="42085" xr:uid="{00000000-0005-0000-0000-000069A40000}"/>
    <cellStyle name="Normal 5 2 4 6 2" xfId="42086" xr:uid="{00000000-0005-0000-0000-00006AA40000}"/>
    <cellStyle name="Normal 5 2 4 6 2 2" xfId="42087" xr:uid="{00000000-0005-0000-0000-00006BA40000}"/>
    <cellStyle name="Normal 5 2 4 6 3" xfId="42088" xr:uid="{00000000-0005-0000-0000-00006CA40000}"/>
    <cellStyle name="Normal 5 2 4 6 3 2" xfId="42089" xr:uid="{00000000-0005-0000-0000-00006DA40000}"/>
    <cellStyle name="Normal 5 2 4 6 3 3" xfId="42090" xr:uid="{00000000-0005-0000-0000-00006EA40000}"/>
    <cellStyle name="Normal 5 2 4 6 3 4" xfId="42091" xr:uid="{00000000-0005-0000-0000-00006FA40000}"/>
    <cellStyle name="Normal 5 2 4 7" xfId="42092" xr:uid="{00000000-0005-0000-0000-000070A40000}"/>
    <cellStyle name="Normal 5 2 4 7 2" xfId="42093" xr:uid="{00000000-0005-0000-0000-000071A40000}"/>
    <cellStyle name="Normal 5 2 4 8" xfId="42094" xr:uid="{00000000-0005-0000-0000-000072A40000}"/>
    <cellStyle name="Normal 5 2 4 8 2" xfId="42095" xr:uid="{00000000-0005-0000-0000-000073A40000}"/>
    <cellStyle name="Normal 5 2 4 8 3" xfId="42096" xr:uid="{00000000-0005-0000-0000-000074A40000}"/>
    <cellStyle name="Normal 5 2 4 8 4" xfId="42097" xr:uid="{00000000-0005-0000-0000-000075A40000}"/>
    <cellStyle name="Normal 5 2 5" xfId="42098" xr:uid="{00000000-0005-0000-0000-000076A40000}"/>
    <cellStyle name="Normal 5 2 5 2" xfId="42099" xr:uid="{00000000-0005-0000-0000-000077A40000}"/>
    <cellStyle name="Normal 5 2 5 2 2" xfId="42100" xr:uid="{00000000-0005-0000-0000-000078A40000}"/>
    <cellStyle name="Normal 5 2 5 3" xfId="42101" xr:uid="{00000000-0005-0000-0000-000079A40000}"/>
    <cellStyle name="Normal 5 2 5 3 2" xfId="42102" xr:uid="{00000000-0005-0000-0000-00007AA40000}"/>
    <cellStyle name="Normal 5 2 5 4" xfId="42103" xr:uid="{00000000-0005-0000-0000-00007BA40000}"/>
    <cellStyle name="Normal 5 2 6" xfId="42104" xr:uid="{00000000-0005-0000-0000-00007CA40000}"/>
    <cellStyle name="Normal 5 2 6 2" xfId="42105" xr:uid="{00000000-0005-0000-0000-00007DA40000}"/>
    <cellStyle name="Normal 5 2 6 2 2" xfId="42106" xr:uid="{00000000-0005-0000-0000-00007EA40000}"/>
    <cellStyle name="Normal 5 2 6 3" xfId="42107" xr:uid="{00000000-0005-0000-0000-00007FA40000}"/>
    <cellStyle name="Normal 5 2 7" xfId="42108" xr:uid="{00000000-0005-0000-0000-000080A40000}"/>
    <cellStyle name="Normal 5 2 7 2" xfId="42109" xr:uid="{00000000-0005-0000-0000-000081A40000}"/>
    <cellStyle name="Normal 5 2 8" xfId="42110" xr:uid="{00000000-0005-0000-0000-000082A40000}"/>
    <cellStyle name="Normal 5 2 9" xfId="42111" xr:uid="{00000000-0005-0000-0000-000083A40000}"/>
    <cellStyle name="Normal 5 3" xfId="42112" xr:uid="{00000000-0005-0000-0000-000084A40000}"/>
    <cellStyle name="Normal 5 3 2" xfId="42113" xr:uid="{00000000-0005-0000-0000-000085A40000}"/>
    <cellStyle name="Normal 5 3 2 10" xfId="42114" xr:uid="{00000000-0005-0000-0000-000086A40000}"/>
    <cellStyle name="Normal 5 3 2 10 2" xfId="42115" xr:uid="{00000000-0005-0000-0000-000087A40000}"/>
    <cellStyle name="Normal 5 3 2 11" xfId="42116" xr:uid="{00000000-0005-0000-0000-000088A40000}"/>
    <cellStyle name="Normal 5 3 2 2" xfId="42117" xr:uid="{00000000-0005-0000-0000-000089A40000}"/>
    <cellStyle name="Normal 5 3 2 2 2" xfId="42118" xr:uid="{00000000-0005-0000-0000-00008AA40000}"/>
    <cellStyle name="Normal 5 3 2 2 2 2" xfId="42119" xr:uid="{00000000-0005-0000-0000-00008BA40000}"/>
    <cellStyle name="Normal 5 3 2 2 2 2 2" xfId="42120" xr:uid="{00000000-0005-0000-0000-00008CA40000}"/>
    <cellStyle name="Normal 5 3 2 2 2 2 2 2" xfId="42121" xr:uid="{00000000-0005-0000-0000-00008DA40000}"/>
    <cellStyle name="Normal 5 3 2 2 2 2 2 2 2" xfId="42122" xr:uid="{00000000-0005-0000-0000-00008EA40000}"/>
    <cellStyle name="Normal 5 3 2 2 2 2 2 2 2 2" xfId="42123" xr:uid="{00000000-0005-0000-0000-00008FA40000}"/>
    <cellStyle name="Normal 5 3 2 2 2 2 2 2 2 2 2" xfId="42124" xr:uid="{00000000-0005-0000-0000-000090A40000}"/>
    <cellStyle name="Normal 5 3 2 2 2 2 2 2 2 3" xfId="42125" xr:uid="{00000000-0005-0000-0000-000091A40000}"/>
    <cellStyle name="Normal 5 3 2 2 2 2 2 2 2 3 2" xfId="42126" xr:uid="{00000000-0005-0000-0000-000092A40000}"/>
    <cellStyle name="Normal 5 3 2 2 2 2 2 2 2 3 3" xfId="42127" xr:uid="{00000000-0005-0000-0000-000093A40000}"/>
    <cellStyle name="Normal 5 3 2 2 2 2 2 2 2 3 4" xfId="42128" xr:uid="{00000000-0005-0000-0000-000094A40000}"/>
    <cellStyle name="Normal 5 3 2 2 2 2 2 2 3" xfId="42129" xr:uid="{00000000-0005-0000-0000-000095A40000}"/>
    <cellStyle name="Normal 5 3 2 2 2 2 2 2 3 2" xfId="42130" xr:uid="{00000000-0005-0000-0000-000096A40000}"/>
    <cellStyle name="Normal 5 3 2 2 2 2 2 2 4" xfId="42131" xr:uid="{00000000-0005-0000-0000-000097A40000}"/>
    <cellStyle name="Normal 5 3 2 2 2 2 2 2 4 2" xfId="42132" xr:uid="{00000000-0005-0000-0000-000098A40000}"/>
    <cellStyle name="Normal 5 3 2 2 2 2 2 2 4 3" xfId="42133" xr:uid="{00000000-0005-0000-0000-000099A40000}"/>
    <cellStyle name="Normal 5 3 2 2 2 2 2 2 4 4" xfId="42134" xr:uid="{00000000-0005-0000-0000-00009AA40000}"/>
    <cellStyle name="Normal 5 3 2 2 2 2 2 3" xfId="42135" xr:uid="{00000000-0005-0000-0000-00009BA40000}"/>
    <cellStyle name="Normal 5 3 2 2 2 2 2 3 2" xfId="42136" xr:uid="{00000000-0005-0000-0000-00009CA40000}"/>
    <cellStyle name="Normal 5 3 2 2 2 2 2 3 2 2" xfId="42137" xr:uid="{00000000-0005-0000-0000-00009DA40000}"/>
    <cellStyle name="Normal 5 3 2 2 2 2 2 3 3" xfId="42138" xr:uid="{00000000-0005-0000-0000-00009EA40000}"/>
    <cellStyle name="Normal 5 3 2 2 2 2 2 3 3 2" xfId="42139" xr:uid="{00000000-0005-0000-0000-00009FA40000}"/>
    <cellStyle name="Normal 5 3 2 2 2 2 2 3 3 3" xfId="42140" xr:uid="{00000000-0005-0000-0000-0000A0A40000}"/>
    <cellStyle name="Normal 5 3 2 2 2 2 2 3 3 4" xfId="42141" xr:uid="{00000000-0005-0000-0000-0000A1A40000}"/>
    <cellStyle name="Normal 5 3 2 2 2 2 2 4" xfId="42142" xr:uid="{00000000-0005-0000-0000-0000A2A40000}"/>
    <cellStyle name="Normal 5 3 2 2 2 2 2 4 2" xfId="42143" xr:uid="{00000000-0005-0000-0000-0000A3A40000}"/>
    <cellStyle name="Normal 5 3 2 2 2 2 2 5" xfId="42144" xr:uid="{00000000-0005-0000-0000-0000A4A40000}"/>
    <cellStyle name="Normal 5 3 2 2 2 2 2 5 2" xfId="42145" xr:uid="{00000000-0005-0000-0000-0000A5A40000}"/>
    <cellStyle name="Normal 5 3 2 2 2 2 2 5 3" xfId="42146" xr:uid="{00000000-0005-0000-0000-0000A6A40000}"/>
    <cellStyle name="Normal 5 3 2 2 2 2 2 5 4" xfId="42147" xr:uid="{00000000-0005-0000-0000-0000A7A40000}"/>
    <cellStyle name="Normal 5 3 2 2 2 2 3" xfId="42148" xr:uid="{00000000-0005-0000-0000-0000A8A40000}"/>
    <cellStyle name="Normal 5 3 2 2 2 2 3 2" xfId="42149" xr:uid="{00000000-0005-0000-0000-0000A9A40000}"/>
    <cellStyle name="Normal 5 3 2 2 2 2 3 2 2" xfId="42150" xr:uid="{00000000-0005-0000-0000-0000AAA40000}"/>
    <cellStyle name="Normal 5 3 2 2 2 2 3 2 2 2" xfId="42151" xr:uid="{00000000-0005-0000-0000-0000ABA40000}"/>
    <cellStyle name="Normal 5 3 2 2 2 2 3 2 2 2 2" xfId="42152" xr:uid="{00000000-0005-0000-0000-0000ACA40000}"/>
    <cellStyle name="Normal 5 3 2 2 2 2 3 2 2 3" xfId="42153" xr:uid="{00000000-0005-0000-0000-0000ADA40000}"/>
    <cellStyle name="Normal 5 3 2 2 2 2 3 2 2 3 2" xfId="42154" xr:uid="{00000000-0005-0000-0000-0000AEA40000}"/>
    <cellStyle name="Normal 5 3 2 2 2 2 3 2 2 3 3" xfId="42155" xr:uid="{00000000-0005-0000-0000-0000AFA40000}"/>
    <cellStyle name="Normal 5 3 2 2 2 2 3 2 2 3 4" xfId="42156" xr:uid="{00000000-0005-0000-0000-0000B0A40000}"/>
    <cellStyle name="Normal 5 3 2 2 2 2 3 2 3" xfId="42157" xr:uid="{00000000-0005-0000-0000-0000B1A40000}"/>
    <cellStyle name="Normal 5 3 2 2 2 2 3 2 3 2" xfId="42158" xr:uid="{00000000-0005-0000-0000-0000B2A40000}"/>
    <cellStyle name="Normal 5 3 2 2 2 2 3 2 4" xfId="42159" xr:uid="{00000000-0005-0000-0000-0000B3A40000}"/>
    <cellStyle name="Normal 5 3 2 2 2 2 3 2 4 2" xfId="42160" xr:uid="{00000000-0005-0000-0000-0000B4A40000}"/>
    <cellStyle name="Normal 5 3 2 2 2 2 3 2 4 3" xfId="42161" xr:uid="{00000000-0005-0000-0000-0000B5A40000}"/>
    <cellStyle name="Normal 5 3 2 2 2 2 3 2 4 4" xfId="42162" xr:uid="{00000000-0005-0000-0000-0000B6A40000}"/>
    <cellStyle name="Normal 5 3 2 2 2 2 3 3" xfId="42163" xr:uid="{00000000-0005-0000-0000-0000B7A40000}"/>
    <cellStyle name="Normal 5 3 2 2 2 2 3 3 2" xfId="42164" xr:uid="{00000000-0005-0000-0000-0000B8A40000}"/>
    <cellStyle name="Normal 5 3 2 2 2 2 3 3 2 2" xfId="42165" xr:uid="{00000000-0005-0000-0000-0000B9A40000}"/>
    <cellStyle name="Normal 5 3 2 2 2 2 3 3 3" xfId="42166" xr:uid="{00000000-0005-0000-0000-0000BAA40000}"/>
    <cellStyle name="Normal 5 3 2 2 2 2 3 3 3 2" xfId="42167" xr:uid="{00000000-0005-0000-0000-0000BBA40000}"/>
    <cellStyle name="Normal 5 3 2 2 2 2 3 3 3 3" xfId="42168" xr:uid="{00000000-0005-0000-0000-0000BCA40000}"/>
    <cellStyle name="Normal 5 3 2 2 2 2 3 3 3 4" xfId="42169" xr:uid="{00000000-0005-0000-0000-0000BDA40000}"/>
    <cellStyle name="Normal 5 3 2 2 2 2 3 4" xfId="42170" xr:uid="{00000000-0005-0000-0000-0000BEA40000}"/>
    <cellStyle name="Normal 5 3 2 2 2 2 3 4 2" xfId="42171" xr:uid="{00000000-0005-0000-0000-0000BFA40000}"/>
    <cellStyle name="Normal 5 3 2 2 2 2 3 5" xfId="42172" xr:uid="{00000000-0005-0000-0000-0000C0A40000}"/>
    <cellStyle name="Normal 5 3 2 2 2 2 3 5 2" xfId="42173" xr:uid="{00000000-0005-0000-0000-0000C1A40000}"/>
    <cellStyle name="Normal 5 3 2 2 2 2 3 5 3" xfId="42174" xr:uid="{00000000-0005-0000-0000-0000C2A40000}"/>
    <cellStyle name="Normal 5 3 2 2 2 2 3 5 4" xfId="42175" xr:uid="{00000000-0005-0000-0000-0000C3A40000}"/>
    <cellStyle name="Normal 5 3 2 2 2 2 4" xfId="42176" xr:uid="{00000000-0005-0000-0000-0000C4A40000}"/>
    <cellStyle name="Normal 5 3 2 2 2 2 4 2" xfId="42177" xr:uid="{00000000-0005-0000-0000-0000C5A40000}"/>
    <cellStyle name="Normal 5 3 2 2 2 2 4 2 2" xfId="42178" xr:uid="{00000000-0005-0000-0000-0000C6A40000}"/>
    <cellStyle name="Normal 5 3 2 2 2 2 4 2 2 2" xfId="42179" xr:uid="{00000000-0005-0000-0000-0000C7A40000}"/>
    <cellStyle name="Normal 5 3 2 2 2 2 4 2 3" xfId="42180" xr:uid="{00000000-0005-0000-0000-0000C8A40000}"/>
    <cellStyle name="Normal 5 3 2 2 2 2 4 2 3 2" xfId="42181" xr:uid="{00000000-0005-0000-0000-0000C9A40000}"/>
    <cellStyle name="Normal 5 3 2 2 2 2 4 2 3 3" xfId="42182" xr:uid="{00000000-0005-0000-0000-0000CAA40000}"/>
    <cellStyle name="Normal 5 3 2 2 2 2 4 2 3 4" xfId="42183" xr:uid="{00000000-0005-0000-0000-0000CBA40000}"/>
    <cellStyle name="Normal 5 3 2 2 2 2 4 3" xfId="42184" xr:uid="{00000000-0005-0000-0000-0000CCA40000}"/>
    <cellStyle name="Normal 5 3 2 2 2 2 4 3 2" xfId="42185" xr:uid="{00000000-0005-0000-0000-0000CDA40000}"/>
    <cellStyle name="Normal 5 3 2 2 2 2 4 4" xfId="42186" xr:uid="{00000000-0005-0000-0000-0000CEA40000}"/>
    <cellStyle name="Normal 5 3 2 2 2 2 4 4 2" xfId="42187" xr:uid="{00000000-0005-0000-0000-0000CFA40000}"/>
    <cellStyle name="Normal 5 3 2 2 2 2 4 4 3" xfId="42188" xr:uid="{00000000-0005-0000-0000-0000D0A40000}"/>
    <cellStyle name="Normal 5 3 2 2 2 2 4 4 4" xfId="42189" xr:uid="{00000000-0005-0000-0000-0000D1A40000}"/>
    <cellStyle name="Normal 5 3 2 2 2 2 5" xfId="42190" xr:uid="{00000000-0005-0000-0000-0000D2A40000}"/>
    <cellStyle name="Normal 5 3 2 2 2 2 5 2" xfId="42191" xr:uid="{00000000-0005-0000-0000-0000D3A40000}"/>
    <cellStyle name="Normal 5 3 2 2 2 2 5 2 2" xfId="42192" xr:uid="{00000000-0005-0000-0000-0000D4A40000}"/>
    <cellStyle name="Normal 5 3 2 2 2 2 5 3" xfId="42193" xr:uid="{00000000-0005-0000-0000-0000D5A40000}"/>
    <cellStyle name="Normal 5 3 2 2 2 2 5 3 2" xfId="42194" xr:uid="{00000000-0005-0000-0000-0000D6A40000}"/>
    <cellStyle name="Normal 5 3 2 2 2 2 5 3 3" xfId="42195" xr:uid="{00000000-0005-0000-0000-0000D7A40000}"/>
    <cellStyle name="Normal 5 3 2 2 2 2 5 3 4" xfId="42196" xr:uid="{00000000-0005-0000-0000-0000D8A40000}"/>
    <cellStyle name="Normal 5 3 2 2 2 2 6" xfId="42197" xr:uid="{00000000-0005-0000-0000-0000D9A40000}"/>
    <cellStyle name="Normal 5 3 2 2 2 2 6 2" xfId="42198" xr:uid="{00000000-0005-0000-0000-0000DAA40000}"/>
    <cellStyle name="Normal 5 3 2 2 2 2 7" xfId="42199" xr:uid="{00000000-0005-0000-0000-0000DBA40000}"/>
    <cellStyle name="Normal 5 3 2 2 2 2 7 2" xfId="42200" xr:uid="{00000000-0005-0000-0000-0000DCA40000}"/>
    <cellStyle name="Normal 5 3 2 2 2 2 7 3" xfId="42201" xr:uid="{00000000-0005-0000-0000-0000DDA40000}"/>
    <cellStyle name="Normal 5 3 2 2 2 2 7 4" xfId="42202" xr:uid="{00000000-0005-0000-0000-0000DEA40000}"/>
    <cellStyle name="Normal 5 3 2 2 2 3" xfId="42203" xr:uid="{00000000-0005-0000-0000-0000DFA40000}"/>
    <cellStyle name="Normal 5 3 2 2 2 3 2" xfId="42204" xr:uid="{00000000-0005-0000-0000-0000E0A40000}"/>
    <cellStyle name="Normal 5 3 2 2 2 3 2 2" xfId="42205" xr:uid="{00000000-0005-0000-0000-0000E1A40000}"/>
    <cellStyle name="Normal 5 3 2 2 2 3 2 2 2" xfId="42206" xr:uid="{00000000-0005-0000-0000-0000E2A40000}"/>
    <cellStyle name="Normal 5 3 2 2 2 3 2 2 2 2" xfId="42207" xr:uid="{00000000-0005-0000-0000-0000E3A40000}"/>
    <cellStyle name="Normal 5 3 2 2 2 3 2 2 3" xfId="42208" xr:uid="{00000000-0005-0000-0000-0000E4A40000}"/>
    <cellStyle name="Normal 5 3 2 2 2 3 2 2 3 2" xfId="42209" xr:uid="{00000000-0005-0000-0000-0000E5A40000}"/>
    <cellStyle name="Normal 5 3 2 2 2 3 2 2 3 3" xfId="42210" xr:uid="{00000000-0005-0000-0000-0000E6A40000}"/>
    <cellStyle name="Normal 5 3 2 2 2 3 2 2 3 4" xfId="42211" xr:uid="{00000000-0005-0000-0000-0000E7A40000}"/>
    <cellStyle name="Normal 5 3 2 2 2 3 2 3" xfId="42212" xr:uid="{00000000-0005-0000-0000-0000E8A40000}"/>
    <cellStyle name="Normal 5 3 2 2 2 3 2 3 2" xfId="42213" xr:uid="{00000000-0005-0000-0000-0000E9A40000}"/>
    <cellStyle name="Normal 5 3 2 2 2 3 2 4" xfId="42214" xr:uid="{00000000-0005-0000-0000-0000EAA40000}"/>
    <cellStyle name="Normal 5 3 2 2 2 3 2 4 2" xfId="42215" xr:uid="{00000000-0005-0000-0000-0000EBA40000}"/>
    <cellStyle name="Normal 5 3 2 2 2 3 2 4 3" xfId="42216" xr:uid="{00000000-0005-0000-0000-0000ECA40000}"/>
    <cellStyle name="Normal 5 3 2 2 2 3 2 4 4" xfId="42217" xr:uid="{00000000-0005-0000-0000-0000EDA40000}"/>
    <cellStyle name="Normal 5 3 2 2 2 3 3" xfId="42218" xr:uid="{00000000-0005-0000-0000-0000EEA40000}"/>
    <cellStyle name="Normal 5 3 2 2 2 3 3 2" xfId="42219" xr:uid="{00000000-0005-0000-0000-0000EFA40000}"/>
    <cellStyle name="Normal 5 3 2 2 2 3 3 2 2" xfId="42220" xr:uid="{00000000-0005-0000-0000-0000F0A40000}"/>
    <cellStyle name="Normal 5 3 2 2 2 3 3 3" xfId="42221" xr:uid="{00000000-0005-0000-0000-0000F1A40000}"/>
    <cellStyle name="Normal 5 3 2 2 2 3 3 3 2" xfId="42222" xr:uid="{00000000-0005-0000-0000-0000F2A40000}"/>
    <cellStyle name="Normal 5 3 2 2 2 3 3 3 3" xfId="42223" xr:uid="{00000000-0005-0000-0000-0000F3A40000}"/>
    <cellStyle name="Normal 5 3 2 2 2 3 3 3 4" xfId="42224" xr:uid="{00000000-0005-0000-0000-0000F4A40000}"/>
    <cellStyle name="Normal 5 3 2 2 2 3 4" xfId="42225" xr:uid="{00000000-0005-0000-0000-0000F5A40000}"/>
    <cellStyle name="Normal 5 3 2 2 2 3 4 2" xfId="42226" xr:uid="{00000000-0005-0000-0000-0000F6A40000}"/>
    <cellStyle name="Normal 5 3 2 2 2 3 5" xfId="42227" xr:uid="{00000000-0005-0000-0000-0000F7A40000}"/>
    <cellStyle name="Normal 5 3 2 2 2 3 5 2" xfId="42228" xr:uid="{00000000-0005-0000-0000-0000F8A40000}"/>
    <cellStyle name="Normal 5 3 2 2 2 3 5 3" xfId="42229" xr:uid="{00000000-0005-0000-0000-0000F9A40000}"/>
    <cellStyle name="Normal 5 3 2 2 2 3 5 4" xfId="42230" xr:uid="{00000000-0005-0000-0000-0000FAA40000}"/>
    <cellStyle name="Normal 5 3 2 2 2 4" xfId="42231" xr:uid="{00000000-0005-0000-0000-0000FBA40000}"/>
    <cellStyle name="Normal 5 3 2 2 2 4 2" xfId="42232" xr:uid="{00000000-0005-0000-0000-0000FCA40000}"/>
    <cellStyle name="Normal 5 3 2 2 2 4 2 2" xfId="42233" xr:uid="{00000000-0005-0000-0000-0000FDA40000}"/>
    <cellStyle name="Normal 5 3 2 2 2 4 2 2 2" xfId="42234" xr:uid="{00000000-0005-0000-0000-0000FEA40000}"/>
    <cellStyle name="Normal 5 3 2 2 2 4 2 2 2 2" xfId="42235" xr:uid="{00000000-0005-0000-0000-0000FFA40000}"/>
    <cellStyle name="Normal 5 3 2 2 2 4 2 2 3" xfId="42236" xr:uid="{00000000-0005-0000-0000-000000A50000}"/>
    <cellStyle name="Normal 5 3 2 2 2 4 2 2 3 2" xfId="42237" xr:uid="{00000000-0005-0000-0000-000001A50000}"/>
    <cellStyle name="Normal 5 3 2 2 2 4 2 2 3 3" xfId="42238" xr:uid="{00000000-0005-0000-0000-000002A50000}"/>
    <cellStyle name="Normal 5 3 2 2 2 4 2 2 3 4" xfId="42239" xr:uid="{00000000-0005-0000-0000-000003A50000}"/>
    <cellStyle name="Normal 5 3 2 2 2 4 2 3" xfId="42240" xr:uid="{00000000-0005-0000-0000-000004A50000}"/>
    <cellStyle name="Normal 5 3 2 2 2 4 2 3 2" xfId="42241" xr:uid="{00000000-0005-0000-0000-000005A50000}"/>
    <cellStyle name="Normal 5 3 2 2 2 4 2 4" xfId="42242" xr:uid="{00000000-0005-0000-0000-000006A50000}"/>
    <cellStyle name="Normal 5 3 2 2 2 4 2 4 2" xfId="42243" xr:uid="{00000000-0005-0000-0000-000007A50000}"/>
    <cellStyle name="Normal 5 3 2 2 2 4 2 4 3" xfId="42244" xr:uid="{00000000-0005-0000-0000-000008A50000}"/>
    <cellStyle name="Normal 5 3 2 2 2 4 2 4 4" xfId="42245" xr:uid="{00000000-0005-0000-0000-000009A50000}"/>
    <cellStyle name="Normal 5 3 2 2 2 4 3" xfId="42246" xr:uid="{00000000-0005-0000-0000-00000AA50000}"/>
    <cellStyle name="Normal 5 3 2 2 2 4 3 2" xfId="42247" xr:uid="{00000000-0005-0000-0000-00000BA50000}"/>
    <cellStyle name="Normal 5 3 2 2 2 4 3 2 2" xfId="42248" xr:uid="{00000000-0005-0000-0000-00000CA50000}"/>
    <cellStyle name="Normal 5 3 2 2 2 4 3 3" xfId="42249" xr:uid="{00000000-0005-0000-0000-00000DA50000}"/>
    <cellStyle name="Normal 5 3 2 2 2 4 3 3 2" xfId="42250" xr:uid="{00000000-0005-0000-0000-00000EA50000}"/>
    <cellStyle name="Normal 5 3 2 2 2 4 3 3 3" xfId="42251" xr:uid="{00000000-0005-0000-0000-00000FA50000}"/>
    <cellStyle name="Normal 5 3 2 2 2 4 3 3 4" xfId="42252" xr:uid="{00000000-0005-0000-0000-000010A50000}"/>
    <cellStyle name="Normal 5 3 2 2 2 4 4" xfId="42253" xr:uid="{00000000-0005-0000-0000-000011A50000}"/>
    <cellStyle name="Normal 5 3 2 2 2 4 4 2" xfId="42254" xr:uid="{00000000-0005-0000-0000-000012A50000}"/>
    <cellStyle name="Normal 5 3 2 2 2 4 5" xfId="42255" xr:uid="{00000000-0005-0000-0000-000013A50000}"/>
    <cellStyle name="Normal 5 3 2 2 2 4 5 2" xfId="42256" xr:uid="{00000000-0005-0000-0000-000014A50000}"/>
    <cellStyle name="Normal 5 3 2 2 2 4 5 3" xfId="42257" xr:uid="{00000000-0005-0000-0000-000015A50000}"/>
    <cellStyle name="Normal 5 3 2 2 2 4 5 4" xfId="42258" xr:uid="{00000000-0005-0000-0000-000016A50000}"/>
    <cellStyle name="Normal 5 3 2 2 2 5" xfId="42259" xr:uid="{00000000-0005-0000-0000-000017A50000}"/>
    <cellStyle name="Normal 5 3 2 2 2 5 2" xfId="42260" xr:uid="{00000000-0005-0000-0000-000018A50000}"/>
    <cellStyle name="Normal 5 3 2 2 2 5 2 2" xfId="42261" xr:uid="{00000000-0005-0000-0000-000019A50000}"/>
    <cellStyle name="Normal 5 3 2 2 2 5 2 2 2" xfId="42262" xr:uid="{00000000-0005-0000-0000-00001AA50000}"/>
    <cellStyle name="Normal 5 3 2 2 2 5 2 3" xfId="42263" xr:uid="{00000000-0005-0000-0000-00001BA50000}"/>
    <cellStyle name="Normal 5 3 2 2 2 5 2 3 2" xfId="42264" xr:uid="{00000000-0005-0000-0000-00001CA50000}"/>
    <cellStyle name="Normal 5 3 2 2 2 5 2 3 3" xfId="42265" xr:uid="{00000000-0005-0000-0000-00001DA50000}"/>
    <cellStyle name="Normal 5 3 2 2 2 5 2 3 4" xfId="42266" xr:uid="{00000000-0005-0000-0000-00001EA50000}"/>
    <cellStyle name="Normal 5 3 2 2 2 5 3" xfId="42267" xr:uid="{00000000-0005-0000-0000-00001FA50000}"/>
    <cellStyle name="Normal 5 3 2 2 2 5 3 2" xfId="42268" xr:uid="{00000000-0005-0000-0000-000020A50000}"/>
    <cellStyle name="Normal 5 3 2 2 2 5 4" xfId="42269" xr:uid="{00000000-0005-0000-0000-000021A50000}"/>
    <cellStyle name="Normal 5 3 2 2 2 5 4 2" xfId="42270" xr:uid="{00000000-0005-0000-0000-000022A50000}"/>
    <cellStyle name="Normal 5 3 2 2 2 5 4 3" xfId="42271" xr:uid="{00000000-0005-0000-0000-000023A50000}"/>
    <cellStyle name="Normal 5 3 2 2 2 5 4 4" xfId="42272" xr:uid="{00000000-0005-0000-0000-000024A50000}"/>
    <cellStyle name="Normal 5 3 2 2 2 6" xfId="42273" xr:uid="{00000000-0005-0000-0000-000025A50000}"/>
    <cellStyle name="Normal 5 3 2 2 2 6 2" xfId="42274" xr:uid="{00000000-0005-0000-0000-000026A50000}"/>
    <cellStyle name="Normal 5 3 2 2 2 6 2 2" xfId="42275" xr:uid="{00000000-0005-0000-0000-000027A50000}"/>
    <cellStyle name="Normal 5 3 2 2 2 6 3" xfId="42276" xr:uid="{00000000-0005-0000-0000-000028A50000}"/>
    <cellStyle name="Normal 5 3 2 2 2 6 3 2" xfId="42277" xr:uid="{00000000-0005-0000-0000-000029A50000}"/>
    <cellStyle name="Normal 5 3 2 2 2 6 3 3" xfId="42278" xr:uid="{00000000-0005-0000-0000-00002AA50000}"/>
    <cellStyle name="Normal 5 3 2 2 2 6 3 4" xfId="42279" xr:uid="{00000000-0005-0000-0000-00002BA50000}"/>
    <cellStyle name="Normal 5 3 2 2 2 7" xfId="42280" xr:uid="{00000000-0005-0000-0000-00002CA50000}"/>
    <cellStyle name="Normal 5 3 2 2 2 7 2" xfId="42281" xr:uid="{00000000-0005-0000-0000-00002DA50000}"/>
    <cellStyle name="Normal 5 3 2 2 2 8" xfId="42282" xr:uid="{00000000-0005-0000-0000-00002EA50000}"/>
    <cellStyle name="Normal 5 3 2 2 2 8 2" xfId="42283" xr:uid="{00000000-0005-0000-0000-00002FA50000}"/>
    <cellStyle name="Normal 5 3 2 2 2 8 3" xfId="42284" xr:uid="{00000000-0005-0000-0000-000030A50000}"/>
    <cellStyle name="Normal 5 3 2 2 2 8 4" xfId="42285" xr:uid="{00000000-0005-0000-0000-000031A50000}"/>
    <cellStyle name="Normal 5 3 2 2 3" xfId="42286" xr:uid="{00000000-0005-0000-0000-000032A50000}"/>
    <cellStyle name="Normal 5 3 2 2 3 2" xfId="42287" xr:uid="{00000000-0005-0000-0000-000033A50000}"/>
    <cellStyle name="Normal 5 3 2 2 3 2 2" xfId="42288" xr:uid="{00000000-0005-0000-0000-000034A50000}"/>
    <cellStyle name="Normal 5 3 2 2 3 2 2 2" xfId="42289" xr:uid="{00000000-0005-0000-0000-000035A50000}"/>
    <cellStyle name="Normal 5 3 2 2 3 2 2 2 2" xfId="42290" xr:uid="{00000000-0005-0000-0000-000036A50000}"/>
    <cellStyle name="Normal 5 3 2 2 3 2 2 2 2 2" xfId="42291" xr:uid="{00000000-0005-0000-0000-000037A50000}"/>
    <cellStyle name="Normal 5 3 2 2 3 2 2 2 3" xfId="42292" xr:uid="{00000000-0005-0000-0000-000038A50000}"/>
    <cellStyle name="Normal 5 3 2 2 3 2 2 2 3 2" xfId="42293" xr:uid="{00000000-0005-0000-0000-000039A50000}"/>
    <cellStyle name="Normal 5 3 2 2 3 2 2 2 3 3" xfId="42294" xr:uid="{00000000-0005-0000-0000-00003AA50000}"/>
    <cellStyle name="Normal 5 3 2 2 3 2 2 2 3 4" xfId="42295" xr:uid="{00000000-0005-0000-0000-00003BA50000}"/>
    <cellStyle name="Normal 5 3 2 2 3 2 2 3" xfId="42296" xr:uid="{00000000-0005-0000-0000-00003CA50000}"/>
    <cellStyle name="Normal 5 3 2 2 3 2 2 3 2" xfId="42297" xr:uid="{00000000-0005-0000-0000-00003DA50000}"/>
    <cellStyle name="Normal 5 3 2 2 3 2 2 4" xfId="42298" xr:uid="{00000000-0005-0000-0000-00003EA50000}"/>
    <cellStyle name="Normal 5 3 2 2 3 2 2 4 2" xfId="42299" xr:uid="{00000000-0005-0000-0000-00003FA50000}"/>
    <cellStyle name="Normal 5 3 2 2 3 2 2 4 3" xfId="42300" xr:uid="{00000000-0005-0000-0000-000040A50000}"/>
    <cellStyle name="Normal 5 3 2 2 3 2 2 4 4" xfId="42301" xr:uid="{00000000-0005-0000-0000-000041A50000}"/>
    <cellStyle name="Normal 5 3 2 2 3 2 3" xfId="42302" xr:uid="{00000000-0005-0000-0000-000042A50000}"/>
    <cellStyle name="Normal 5 3 2 2 3 2 3 2" xfId="42303" xr:uid="{00000000-0005-0000-0000-000043A50000}"/>
    <cellStyle name="Normal 5 3 2 2 3 2 3 2 2" xfId="42304" xr:uid="{00000000-0005-0000-0000-000044A50000}"/>
    <cellStyle name="Normal 5 3 2 2 3 2 3 3" xfId="42305" xr:uid="{00000000-0005-0000-0000-000045A50000}"/>
    <cellStyle name="Normal 5 3 2 2 3 2 3 3 2" xfId="42306" xr:uid="{00000000-0005-0000-0000-000046A50000}"/>
    <cellStyle name="Normal 5 3 2 2 3 2 3 3 3" xfId="42307" xr:uid="{00000000-0005-0000-0000-000047A50000}"/>
    <cellStyle name="Normal 5 3 2 2 3 2 3 3 4" xfId="42308" xr:uid="{00000000-0005-0000-0000-000048A50000}"/>
    <cellStyle name="Normal 5 3 2 2 3 2 4" xfId="42309" xr:uid="{00000000-0005-0000-0000-000049A50000}"/>
    <cellStyle name="Normal 5 3 2 2 3 2 4 2" xfId="42310" xr:uid="{00000000-0005-0000-0000-00004AA50000}"/>
    <cellStyle name="Normal 5 3 2 2 3 2 5" xfId="42311" xr:uid="{00000000-0005-0000-0000-00004BA50000}"/>
    <cellStyle name="Normal 5 3 2 2 3 2 5 2" xfId="42312" xr:uid="{00000000-0005-0000-0000-00004CA50000}"/>
    <cellStyle name="Normal 5 3 2 2 3 2 5 3" xfId="42313" xr:uid="{00000000-0005-0000-0000-00004DA50000}"/>
    <cellStyle name="Normal 5 3 2 2 3 2 5 4" xfId="42314" xr:uid="{00000000-0005-0000-0000-00004EA50000}"/>
    <cellStyle name="Normal 5 3 2 2 3 3" xfId="42315" xr:uid="{00000000-0005-0000-0000-00004FA50000}"/>
    <cellStyle name="Normal 5 3 2 2 3 3 2" xfId="42316" xr:uid="{00000000-0005-0000-0000-000050A50000}"/>
    <cellStyle name="Normal 5 3 2 2 3 3 2 2" xfId="42317" xr:uid="{00000000-0005-0000-0000-000051A50000}"/>
    <cellStyle name="Normal 5 3 2 2 3 3 2 2 2" xfId="42318" xr:uid="{00000000-0005-0000-0000-000052A50000}"/>
    <cellStyle name="Normal 5 3 2 2 3 3 2 2 2 2" xfId="42319" xr:uid="{00000000-0005-0000-0000-000053A50000}"/>
    <cellStyle name="Normal 5 3 2 2 3 3 2 2 3" xfId="42320" xr:uid="{00000000-0005-0000-0000-000054A50000}"/>
    <cellStyle name="Normal 5 3 2 2 3 3 2 2 3 2" xfId="42321" xr:uid="{00000000-0005-0000-0000-000055A50000}"/>
    <cellStyle name="Normal 5 3 2 2 3 3 2 2 3 3" xfId="42322" xr:uid="{00000000-0005-0000-0000-000056A50000}"/>
    <cellStyle name="Normal 5 3 2 2 3 3 2 2 3 4" xfId="42323" xr:uid="{00000000-0005-0000-0000-000057A50000}"/>
    <cellStyle name="Normal 5 3 2 2 3 3 2 3" xfId="42324" xr:uid="{00000000-0005-0000-0000-000058A50000}"/>
    <cellStyle name="Normal 5 3 2 2 3 3 2 3 2" xfId="42325" xr:uid="{00000000-0005-0000-0000-000059A50000}"/>
    <cellStyle name="Normal 5 3 2 2 3 3 2 4" xfId="42326" xr:uid="{00000000-0005-0000-0000-00005AA50000}"/>
    <cellStyle name="Normal 5 3 2 2 3 3 2 4 2" xfId="42327" xr:uid="{00000000-0005-0000-0000-00005BA50000}"/>
    <cellStyle name="Normal 5 3 2 2 3 3 2 4 3" xfId="42328" xr:uid="{00000000-0005-0000-0000-00005CA50000}"/>
    <cellStyle name="Normal 5 3 2 2 3 3 2 4 4" xfId="42329" xr:uid="{00000000-0005-0000-0000-00005DA50000}"/>
    <cellStyle name="Normal 5 3 2 2 3 3 3" xfId="42330" xr:uid="{00000000-0005-0000-0000-00005EA50000}"/>
    <cellStyle name="Normal 5 3 2 2 3 3 3 2" xfId="42331" xr:uid="{00000000-0005-0000-0000-00005FA50000}"/>
    <cellStyle name="Normal 5 3 2 2 3 3 3 2 2" xfId="42332" xr:uid="{00000000-0005-0000-0000-000060A50000}"/>
    <cellStyle name="Normal 5 3 2 2 3 3 3 3" xfId="42333" xr:uid="{00000000-0005-0000-0000-000061A50000}"/>
    <cellStyle name="Normal 5 3 2 2 3 3 3 3 2" xfId="42334" xr:uid="{00000000-0005-0000-0000-000062A50000}"/>
    <cellStyle name="Normal 5 3 2 2 3 3 3 3 3" xfId="42335" xr:uid="{00000000-0005-0000-0000-000063A50000}"/>
    <cellStyle name="Normal 5 3 2 2 3 3 3 3 4" xfId="42336" xr:uid="{00000000-0005-0000-0000-000064A50000}"/>
    <cellStyle name="Normal 5 3 2 2 3 3 4" xfId="42337" xr:uid="{00000000-0005-0000-0000-000065A50000}"/>
    <cellStyle name="Normal 5 3 2 2 3 3 4 2" xfId="42338" xr:uid="{00000000-0005-0000-0000-000066A50000}"/>
    <cellStyle name="Normal 5 3 2 2 3 3 5" xfId="42339" xr:uid="{00000000-0005-0000-0000-000067A50000}"/>
    <cellStyle name="Normal 5 3 2 2 3 3 5 2" xfId="42340" xr:uid="{00000000-0005-0000-0000-000068A50000}"/>
    <cellStyle name="Normal 5 3 2 2 3 3 5 3" xfId="42341" xr:uid="{00000000-0005-0000-0000-000069A50000}"/>
    <cellStyle name="Normal 5 3 2 2 3 3 5 4" xfId="42342" xr:uid="{00000000-0005-0000-0000-00006AA50000}"/>
    <cellStyle name="Normal 5 3 2 2 3 4" xfId="42343" xr:uid="{00000000-0005-0000-0000-00006BA50000}"/>
    <cellStyle name="Normal 5 3 2 2 3 4 2" xfId="42344" xr:uid="{00000000-0005-0000-0000-00006CA50000}"/>
    <cellStyle name="Normal 5 3 2 2 3 4 2 2" xfId="42345" xr:uid="{00000000-0005-0000-0000-00006DA50000}"/>
    <cellStyle name="Normal 5 3 2 2 3 4 2 2 2" xfId="42346" xr:uid="{00000000-0005-0000-0000-00006EA50000}"/>
    <cellStyle name="Normal 5 3 2 2 3 4 2 3" xfId="42347" xr:uid="{00000000-0005-0000-0000-00006FA50000}"/>
    <cellStyle name="Normal 5 3 2 2 3 4 2 3 2" xfId="42348" xr:uid="{00000000-0005-0000-0000-000070A50000}"/>
    <cellStyle name="Normal 5 3 2 2 3 4 2 3 3" xfId="42349" xr:uid="{00000000-0005-0000-0000-000071A50000}"/>
    <cellStyle name="Normal 5 3 2 2 3 4 2 3 4" xfId="42350" xr:uid="{00000000-0005-0000-0000-000072A50000}"/>
    <cellStyle name="Normal 5 3 2 2 3 4 3" xfId="42351" xr:uid="{00000000-0005-0000-0000-000073A50000}"/>
    <cellStyle name="Normal 5 3 2 2 3 4 3 2" xfId="42352" xr:uid="{00000000-0005-0000-0000-000074A50000}"/>
    <cellStyle name="Normal 5 3 2 2 3 4 4" xfId="42353" xr:uid="{00000000-0005-0000-0000-000075A50000}"/>
    <cellStyle name="Normal 5 3 2 2 3 4 4 2" xfId="42354" xr:uid="{00000000-0005-0000-0000-000076A50000}"/>
    <cellStyle name="Normal 5 3 2 2 3 4 4 3" xfId="42355" xr:uid="{00000000-0005-0000-0000-000077A50000}"/>
    <cellStyle name="Normal 5 3 2 2 3 4 4 4" xfId="42356" xr:uid="{00000000-0005-0000-0000-000078A50000}"/>
    <cellStyle name="Normal 5 3 2 2 3 5" xfId="42357" xr:uid="{00000000-0005-0000-0000-000079A50000}"/>
    <cellStyle name="Normal 5 3 2 2 3 5 2" xfId="42358" xr:uid="{00000000-0005-0000-0000-00007AA50000}"/>
    <cellStyle name="Normal 5 3 2 2 3 5 2 2" xfId="42359" xr:uid="{00000000-0005-0000-0000-00007BA50000}"/>
    <cellStyle name="Normal 5 3 2 2 3 5 3" xfId="42360" xr:uid="{00000000-0005-0000-0000-00007CA50000}"/>
    <cellStyle name="Normal 5 3 2 2 3 5 3 2" xfId="42361" xr:uid="{00000000-0005-0000-0000-00007DA50000}"/>
    <cellStyle name="Normal 5 3 2 2 3 5 3 3" xfId="42362" xr:uid="{00000000-0005-0000-0000-00007EA50000}"/>
    <cellStyle name="Normal 5 3 2 2 3 5 3 4" xfId="42363" xr:uid="{00000000-0005-0000-0000-00007FA50000}"/>
    <cellStyle name="Normal 5 3 2 2 3 6" xfId="42364" xr:uid="{00000000-0005-0000-0000-000080A50000}"/>
    <cellStyle name="Normal 5 3 2 2 3 6 2" xfId="42365" xr:uid="{00000000-0005-0000-0000-000081A50000}"/>
    <cellStyle name="Normal 5 3 2 2 3 7" xfId="42366" xr:uid="{00000000-0005-0000-0000-000082A50000}"/>
    <cellStyle name="Normal 5 3 2 2 3 7 2" xfId="42367" xr:uid="{00000000-0005-0000-0000-000083A50000}"/>
    <cellStyle name="Normal 5 3 2 2 3 7 3" xfId="42368" xr:uid="{00000000-0005-0000-0000-000084A50000}"/>
    <cellStyle name="Normal 5 3 2 2 3 7 4" xfId="42369" xr:uid="{00000000-0005-0000-0000-000085A50000}"/>
    <cellStyle name="Normal 5 3 2 2 4" xfId="42370" xr:uid="{00000000-0005-0000-0000-000086A50000}"/>
    <cellStyle name="Normal 5 3 2 2 4 2" xfId="42371" xr:uid="{00000000-0005-0000-0000-000087A50000}"/>
    <cellStyle name="Normal 5 3 2 2 4 2 2" xfId="42372" xr:uid="{00000000-0005-0000-0000-000088A50000}"/>
    <cellStyle name="Normal 5 3 2 2 4 2 2 2" xfId="42373" xr:uid="{00000000-0005-0000-0000-000089A50000}"/>
    <cellStyle name="Normal 5 3 2 2 4 2 2 2 2" xfId="42374" xr:uid="{00000000-0005-0000-0000-00008AA50000}"/>
    <cellStyle name="Normal 5 3 2 2 4 2 2 3" xfId="42375" xr:uid="{00000000-0005-0000-0000-00008BA50000}"/>
    <cellStyle name="Normal 5 3 2 2 4 2 2 3 2" xfId="42376" xr:uid="{00000000-0005-0000-0000-00008CA50000}"/>
    <cellStyle name="Normal 5 3 2 2 4 2 2 3 3" xfId="42377" xr:uid="{00000000-0005-0000-0000-00008DA50000}"/>
    <cellStyle name="Normal 5 3 2 2 4 2 2 3 4" xfId="42378" xr:uid="{00000000-0005-0000-0000-00008EA50000}"/>
    <cellStyle name="Normal 5 3 2 2 4 2 3" xfId="42379" xr:uid="{00000000-0005-0000-0000-00008FA50000}"/>
    <cellStyle name="Normal 5 3 2 2 4 2 3 2" xfId="42380" xr:uid="{00000000-0005-0000-0000-000090A50000}"/>
    <cellStyle name="Normal 5 3 2 2 4 2 4" xfId="42381" xr:uid="{00000000-0005-0000-0000-000091A50000}"/>
    <cellStyle name="Normal 5 3 2 2 4 2 4 2" xfId="42382" xr:uid="{00000000-0005-0000-0000-000092A50000}"/>
    <cellStyle name="Normal 5 3 2 2 4 2 4 3" xfId="42383" xr:uid="{00000000-0005-0000-0000-000093A50000}"/>
    <cellStyle name="Normal 5 3 2 2 4 2 4 4" xfId="42384" xr:uid="{00000000-0005-0000-0000-000094A50000}"/>
    <cellStyle name="Normal 5 3 2 2 4 3" xfId="42385" xr:uid="{00000000-0005-0000-0000-000095A50000}"/>
    <cellStyle name="Normal 5 3 2 2 4 3 2" xfId="42386" xr:uid="{00000000-0005-0000-0000-000096A50000}"/>
    <cellStyle name="Normal 5 3 2 2 4 3 2 2" xfId="42387" xr:uid="{00000000-0005-0000-0000-000097A50000}"/>
    <cellStyle name="Normal 5 3 2 2 4 3 3" xfId="42388" xr:uid="{00000000-0005-0000-0000-000098A50000}"/>
    <cellStyle name="Normal 5 3 2 2 4 3 3 2" xfId="42389" xr:uid="{00000000-0005-0000-0000-000099A50000}"/>
    <cellStyle name="Normal 5 3 2 2 4 3 3 3" xfId="42390" xr:uid="{00000000-0005-0000-0000-00009AA50000}"/>
    <cellStyle name="Normal 5 3 2 2 4 3 3 4" xfId="42391" xr:uid="{00000000-0005-0000-0000-00009BA50000}"/>
    <cellStyle name="Normal 5 3 2 2 4 4" xfId="42392" xr:uid="{00000000-0005-0000-0000-00009CA50000}"/>
    <cellStyle name="Normal 5 3 2 2 4 4 2" xfId="42393" xr:uid="{00000000-0005-0000-0000-00009DA50000}"/>
    <cellStyle name="Normal 5 3 2 2 4 5" xfId="42394" xr:uid="{00000000-0005-0000-0000-00009EA50000}"/>
    <cellStyle name="Normal 5 3 2 2 4 5 2" xfId="42395" xr:uid="{00000000-0005-0000-0000-00009FA50000}"/>
    <cellStyle name="Normal 5 3 2 2 4 5 3" xfId="42396" xr:uid="{00000000-0005-0000-0000-0000A0A50000}"/>
    <cellStyle name="Normal 5 3 2 2 4 5 4" xfId="42397" xr:uid="{00000000-0005-0000-0000-0000A1A50000}"/>
    <cellStyle name="Normal 5 3 2 2 5" xfId="42398" xr:uid="{00000000-0005-0000-0000-0000A2A50000}"/>
    <cellStyle name="Normal 5 3 2 2 5 2" xfId="42399" xr:uid="{00000000-0005-0000-0000-0000A3A50000}"/>
    <cellStyle name="Normal 5 3 2 2 5 2 2" xfId="42400" xr:uid="{00000000-0005-0000-0000-0000A4A50000}"/>
    <cellStyle name="Normal 5 3 2 2 5 2 2 2" xfId="42401" xr:uid="{00000000-0005-0000-0000-0000A5A50000}"/>
    <cellStyle name="Normal 5 3 2 2 5 2 2 2 2" xfId="42402" xr:uid="{00000000-0005-0000-0000-0000A6A50000}"/>
    <cellStyle name="Normal 5 3 2 2 5 2 2 3" xfId="42403" xr:uid="{00000000-0005-0000-0000-0000A7A50000}"/>
    <cellStyle name="Normal 5 3 2 2 5 2 2 3 2" xfId="42404" xr:uid="{00000000-0005-0000-0000-0000A8A50000}"/>
    <cellStyle name="Normal 5 3 2 2 5 2 2 3 3" xfId="42405" xr:uid="{00000000-0005-0000-0000-0000A9A50000}"/>
    <cellStyle name="Normal 5 3 2 2 5 2 2 3 4" xfId="42406" xr:uid="{00000000-0005-0000-0000-0000AAA50000}"/>
    <cellStyle name="Normal 5 3 2 2 5 2 3" xfId="42407" xr:uid="{00000000-0005-0000-0000-0000ABA50000}"/>
    <cellStyle name="Normal 5 3 2 2 5 2 3 2" xfId="42408" xr:uid="{00000000-0005-0000-0000-0000ACA50000}"/>
    <cellStyle name="Normal 5 3 2 2 5 2 4" xfId="42409" xr:uid="{00000000-0005-0000-0000-0000ADA50000}"/>
    <cellStyle name="Normal 5 3 2 2 5 2 4 2" xfId="42410" xr:uid="{00000000-0005-0000-0000-0000AEA50000}"/>
    <cellStyle name="Normal 5 3 2 2 5 2 4 3" xfId="42411" xr:uid="{00000000-0005-0000-0000-0000AFA50000}"/>
    <cellStyle name="Normal 5 3 2 2 5 2 4 4" xfId="42412" xr:uid="{00000000-0005-0000-0000-0000B0A50000}"/>
    <cellStyle name="Normal 5 3 2 2 5 3" xfId="42413" xr:uid="{00000000-0005-0000-0000-0000B1A50000}"/>
    <cellStyle name="Normal 5 3 2 2 5 3 2" xfId="42414" xr:uid="{00000000-0005-0000-0000-0000B2A50000}"/>
    <cellStyle name="Normal 5 3 2 2 5 3 2 2" xfId="42415" xr:uid="{00000000-0005-0000-0000-0000B3A50000}"/>
    <cellStyle name="Normal 5 3 2 2 5 3 3" xfId="42416" xr:uid="{00000000-0005-0000-0000-0000B4A50000}"/>
    <cellStyle name="Normal 5 3 2 2 5 3 3 2" xfId="42417" xr:uid="{00000000-0005-0000-0000-0000B5A50000}"/>
    <cellStyle name="Normal 5 3 2 2 5 3 3 3" xfId="42418" xr:uid="{00000000-0005-0000-0000-0000B6A50000}"/>
    <cellStyle name="Normal 5 3 2 2 5 3 3 4" xfId="42419" xr:uid="{00000000-0005-0000-0000-0000B7A50000}"/>
    <cellStyle name="Normal 5 3 2 2 5 4" xfId="42420" xr:uid="{00000000-0005-0000-0000-0000B8A50000}"/>
    <cellStyle name="Normal 5 3 2 2 5 4 2" xfId="42421" xr:uid="{00000000-0005-0000-0000-0000B9A50000}"/>
    <cellStyle name="Normal 5 3 2 2 5 5" xfId="42422" xr:uid="{00000000-0005-0000-0000-0000BAA50000}"/>
    <cellStyle name="Normal 5 3 2 2 5 5 2" xfId="42423" xr:uid="{00000000-0005-0000-0000-0000BBA50000}"/>
    <cellStyle name="Normal 5 3 2 2 5 5 3" xfId="42424" xr:uid="{00000000-0005-0000-0000-0000BCA50000}"/>
    <cellStyle name="Normal 5 3 2 2 5 5 4" xfId="42425" xr:uid="{00000000-0005-0000-0000-0000BDA50000}"/>
    <cellStyle name="Normal 5 3 2 2 6" xfId="42426" xr:uid="{00000000-0005-0000-0000-0000BEA50000}"/>
    <cellStyle name="Normal 5 3 2 2 6 2" xfId="42427" xr:uid="{00000000-0005-0000-0000-0000BFA50000}"/>
    <cellStyle name="Normal 5 3 2 2 6 2 2" xfId="42428" xr:uid="{00000000-0005-0000-0000-0000C0A50000}"/>
    <cellStyle name="Normal 5 3 2 2 6 2 2 2" xfId="42429" xr:uid="{00000000-0005-0000-0000-0000C1A50000}"/>
    <cellStyle name="Normal 5 3 2 2 6 2 3" xfId="42430" xr:uid="{00000000-0005-0000-0000-0000C2A50000}"/>
    <cellStyle name="Normal 5 3 2 2 6 2 3 2" xfId="42431" xr:uid="{00000000-0005-0000-0000-0000C3A50000}"/>
    <cellStyle name="Normal 5 3 2 2 6 2 3 3" xfId="42432" xr:uid="{00000000-0005-0000-0000-0000C4A50000}"/>
    <cellStyle name="Normal 5 3 2 2 6 2 3 4" xfId="42433" xr:uid="{00000000-0005-0000-0000-0000C5A50000}"/>
    <cellStyle name="Normal 5 3 2 2 6 3" xfId="42434" xr:uid="{00000000-0005-0000-0000-0000C6A50000}"/>
    <cellStyle name="Normal 5 3 2 2 6 3 2" xfId="42435" xr:uid="{00000000-0005-0000-0000-0000C7A50000}"/>
    <cellStyle name="Normal 5 3 2 2 6 4" xfId="42436" xr:uid="{00000000-0005-0000-0000-0000C8A50000}"/>
    <cellStyle name="Normal 5 3 2 2 6 4 2" xfId="42437" xr:uid="{00000000-0005-0000-0000-0000C9A50000}"/>
    <cellStyle name="Normal 5 3 2 2 6 4 3" xfId="42438" xr:uid="{00000000-0005-0000-0000-0000CAA50000}"/>
    <cellStyle name="Normal 5 3 2 2 6 4 4" xfId="42439" xr:uid="{00000000-0005-0000-0000-0000CBA50000}"/>
    <cellStyle name="Normal 5 3 2 2 7" xfId="42440" xr:uid="{00000000-0005-0000-0000-0000CCA50000}"/>
    <cellStyle name="Normal 5 3 2 2 7 2" xfId="42441" xr:uid="{00000000-0005-0000-0000-0000CDA50000}"/>
    <cellStyle name="Normal 5 3 2 2 7 2 2" xfId="42442" xr:uid="{00000000-0005-0000-0000-0000CEA50000}"/>
    <cellStyle name="Normal 5 3 2 2 7 3" xfId="42443" xr:uid="{00000000-0005-0000-0000-0000CFA50000}"/>
    <cellStyle name="Normal 5 3 2 2 7 3 2" xfId="42444" xr:uid="{00000000-0005-0000-0000-0000D0A50000}"/>
    <cellStyle name="Normal 5 3 2 2 7 3 3" xfId="42445" xr:uid="{00000000-0005-0000-0000-0000D1A50000}"/>
    <cellStyle name="Normal 5 3 2 2 7 3 4" xfId="42446" xr:uid="{00000000-0005-0000-0000-0000D2A50000}"/>
    <cellStyle name="Normal 5 3 2 2 8" xfId="42447" xr:uid="{00000000-0005-0000-0000-0000D3A50000}"/>
    <cellStyle name="Normal 5 3 2 2 8 2" xfId="42448" xr:uid="{00000000-0005-0000-0000-0000D4A50000}"/>
    <cellStyle name="Normal 5 3 2 2 9" xfId="42449" xr:uid="{00000000-0005-0000-0000-0000D5A50000}"/>
    <cellStyle name="Normal 5 3 2 2 9 2" xfId="42450" xr:uid="{00000000-0005-0000-0000-0000D6A50000}"/>
    <cellStyle name="Normal 5 3 2 2 9 3" xfId="42451" xr:uid="{00000000-0005-0000-0000-0000D7A50000}"/>
    <cellStyle name="Normal 5 3 2 2 9 4" xfId="42452" xr:uid="{00000000-0005-0000-0000-0000D8A50000}"/>
    <cellStyle name="Normal 5 3 2 3" xfId="42453" xr:uid="{00000000-0005-0000-0000-0000D9A50000}"/>
    <cellStyle name="Normal 5 3 2 3 2" xfId="42454" xr:uid="{00000000-0005-0000-0000-0000DAA50000}"/>
    <cellStyle name="Normal 5 3 2 3 2 2" xfId="42455" xr:uid="{00000000-0005-0000-0000-0000DBA50000}"/>
    <cellStyle name="Normal 5 3 2 3 2 2 2" xfId="42456" xr:uid="{00000000-0005-0000-0000-0000DCA50000}"/>
    <cellStyle name="Normal 5 3 2 3 2 2 2 2" xfId="42457" xr:uid="{00000000-0005-0000-0000-0000DDA50000}"/>
    <cellStyle name="Normal 5 3 2 3 2 2 2 2 2" xfId="42458" xr:uid="{00000000-0005-0000-0000-0000DEA50000}"/>
    <cellStyle name="Normal 5 3 2 3 2 2 2 2 2 2" xfId="42459" xr:uid="{00000000-0005-0000-0000-0000DFA50000}"/>
    <cellStyle name="Normal 5 3 2 3 2 2 2 2 3" xfId="42460" xr:uid="{00000000-0005-0000-0000-0000E0A50000}"/>
    <cellStyle name="Normal 5 3 2 3 2 2 2 2 3 2" xfId="42461" xr:uid="{00000000-0005-0000-0000-0000E1A50000}"/>
    <cellStyle name="Normal 5 3 2 3 2 2 2 2 3 3" xfId="42462" xr:uid="{00000000-0005-0000-0000-0000E2A50000}"/>
    <cellStyle name="Normal 5 3 2 3 2 2 2 2 3 4" xfId="42463" xr:uid="{00000000-0005-0000-0000-0000E3A50000}"/>
    <cellStyle name="Normal 5 3 2 3 2 2 2 3" xfId="42464" xr:uid="{00000000-0005-0000-0000-0000E4A50000}"/>
    <cellStyle name="Normal 5 3 2 3 2 2 2 3 2" xfId="42465" xr:uid="{00000000-0005-0000-0000-0000E5A50000}"/>
    <cellStyle name="Normal 5 3 2 3 2 2 2 4" xfId="42466" xr:uid="{00000000-0005-0000-0000-0000E6A50000}"/>
    <cellStyle name="Normal 5 3 2 3 2 2 2 4 2" xfId="42467" xr:uid="{00000000-0005-0000-0000-0000E7A50000}"/>
    <cellStyle name="Normal 5 3 2 3 2 2 2 4 3" xfId="42468" xr:uid="{00000000-0005-0000-0000-0000E8A50000}"/>
    <cellStyle name="Normal 5 3 2 3 2 2 2 4 4" xfId="42469" xr:uid="{00000000-0005-0000-0000-0000E9A50000}"/>
    <cellStyle name="Normal 5 3 2 3 2 2 3" xfId="42470" xr:uid="{00000000-0005-0000-0000-0000EAA50000}"/>
    <cellStyle name="Normal 5 3 2 3 2 2 3 2" xfId="42471" xr:uid="{00000000-0005-0000-0000-0000EBA50000}"/>
    <cellStyle name="Normal 5 3 2 3 2 2 3 2 2" xfId="42472" xr:uid="{00000000-0005-0000-0000-0000ECA50000}"/>
    <cellStyle name="Normal 5 3 2 3 2 2 3 3" xfId="42473" xr:uid="{00000000-0005-0000-0000-0000EDA50000}"/>
    <cellStyle name="Normal 5 3 2 3 2 2 3 3 2" xfId="42474" xr:uid="{00000000-0005-0000-0000-0000EEA50000}"/>
    <cellStyle name="Normal 5 3 2 3 2 2 3 3 3" xfId="42475" xr:uid="{00000000-0005-0000-0000-0000EFA50000}"/>
    <cellStyle name="Normal 5 3 2 3 2 2 3 3 4" xfId="42476" xr:uid="{00000000-0005-0000-0000-0000F0A50000}"/>
    <cellStyle name="Normal 5 3 2 3 2 2 4" xfId="42477" xr:uid="{00000000-0005-0000-0000-0000F1A50000}"/>
    <cellStyle name="Normal 5 3 2 3 2 2 4 2" xfId="42478" xr:uid="{00000000-0005-0000-0000-0000F2A50000}"/>
    <cellStyle name="Normal 5 3 2 3 2 2 5" xfId="42479" xr:uid="{00000000-0005-0000-0000-0000F3A50000}"/>
    <cellStyle name="Normal 5 3 2 3 2 2 5 2" xfId="42480" xr:uid="{00000000-0005-0000-0000-0000F4A50000}"/>
    <cellStyle name="Normal 5 3 2 3 2 2 5 3" xfId="42481" xr:uid="{00000000-0005-0000-0000-0000F5A50000}"/>
    <cellStyle name="Normal 5 3 2 3 2 2 5 4" xfId="42482" xr:uid="{00000000-0005-0000-0000-0000F6A50000}"/>
    <cellStyle name="Normal 5 3 2 3 2 3" xfId="42483" xr:uid="{00000000-0005-0000-0000-0000F7A50000}"/>
    <cellStyle name="Normal 5 3 2 3 2 3 2" xfId="42484" xr:uid="{00000000-0005-0000-0000-0000F8A50000}"/>
    <cellStyle name="Normal 5 3 2 3 2 3 2 2" xfId="42485" xr:uid="{00000000-0005-0000-0000-0000F9A50000}"/>
    <cellStyle name="Normal 5 3 2 3 2 3 2 2 2" xfId="42486" xr:uid="{00000000-0005-0000-0000-0000FAA50000}"/>
    <cellStyle name="Normal 5 3 2 3 2 3 2 2 2 2" xfId="42487" xr:uid="{00000000-0005-0000-0000-0000FBA50000}"/>
    <cellStyle name="Normal 5 3 2 3 2 3 2 2 3" xfId="42488" xr:uid="{00000000-0005-0000-0000-0000FCA50000}"/>
    <cellStyle name="Normal 5 3 2 3 2 3 2 2 3 2" xfId="42489" xr:uid="{00000000-0005-0000-0000-0000FDA50000}"/>
    <cellStyle name="Normal 5 3 2 3 2 3 2 2 3 3" xfId="42490" xr:uid="{00000000-0005-0000-0000-0000FEA50000}"/>
    <cellStyle name="Normal 5 3 2 3 2 3 2 2 3 4" xfId="42491" xr:uid="{00000000-0005-0000-0000-0000FFA50000}"/>
    <cellStyle name="Normal 5 3 2 3 2 3 2 3" xfId="42492" xr:uid="{00000000-0005-0000-0000-000000A60000}"/>
    <cellStyle name="Normal 5 3 2 3 2 3 2 3 2" xfId="42493" xr:uid="{00000000-0005-0000-0000-000001A60000}"/>
    <cellStyle name="Normal 5 3 2 3 2 3 2 4" xfId="42494" xr:uid="{00000000-0005-0000-0000-000002A60000}"/>
    <cellStyle name="Normal 5 3 2 3 2 3 2 4 2" xfId="42495" xr:uid="{00000000-0005-0000-0000-000003A60000}"/>
    <cellStyle name="Normal 5 3 2 3 2 3 2 4 3" xfId="42496" xr:uid="{00000000-0005-0000-0000-000004A60000}"/>
    <cellStyle name="Normal 5 3 2 3 2 3 2 4 4" xfId="42497" xr:uid="{00000000-0005-0000-0000-000005A60000}"/>
    <cellStyle name="Normal 5 3 2 3 2 3 3" xfId="42498" xr:uid="{00000000-0005-0000-0000-000006A60000}"/>
    <cellStyle name="Normal 5 3 2 3 2 3 3 2" xfId="42499" xr:uid="{00000000-0005-0000-0000-000007A60000}"/>
    <cellStyle name="Normal 5 3 2 3 2 3 3 2 2" xfId="42500" xr:uid="{00000000-0005-0000-0000-000008A60000}"/>
    <cellStyle name="Normal 5 3 2 3 2 3 3 3" xfId="42501" xr:uid="{00000000-0005-0000-0000-000009A60000}"/>
    <cellStyle name="Normal 5 3 2 3 2 3 3 3 2" xfId="42502" xr:uid="{00000000-0005-0000-0000-00000AA60000}"/>
    <cellStyle name="Normal 5 3 2 3 2 3 3 3 3" xfId="42503" xr:uid="{00000000-0005-0000-0000-00000BA60000}"/>
    <cellStyle name="Normal 5 3 2 3 2 3 3 3 4" xfId="42504" xr:uid="{00000000-0005-0000-0000-00000CA60000}"/>
    <cellStyle name="Normal 5 3 2 3 2 3 4" xfId="42505" xr:uid="{00000000-0005-0000-0000-00000DA60000}"/>
    <cellStyle name="Normal 5 3 2 3 2 3 4 2" xfId="42506" xr:uid="{00000000-0005-0000-0000-00000EA60000}"/>
    <cellStyle name="Normal 5 3 2 3 2 3 5" xfId="42507" xr:uid="{00000000-0005-0000-0000-00000FA60000}"/>
    <cellStyle name="Normal 5 3 2 3 2 3 5 2" xfId="42508" xr:uid="{00000000-0005-0000-0000-000010A60000}"/>
    <cellStyle name="Normal 5 3 2 3 2 3 5 3" xfId="42509" xr:uid="{00000000-0005-0000-0000-000011A60000}"/>
    <cellStyle name="Normal 5 3 2 3 2 3 5 4" xfId="42510" xr:uid="{00000000-0005-0000-0000-000012A60000}"/>
    <cellStyle name="Normal 5 3 2 3 2 4" xfId="42511" xr:uid="{00000000-0005-0000-0000-000013A60000}"/>
    <cellStyle name="Normal 5 3 2 3 2 4 2" xfId="42512" xr:uid="{00000000-0005-0000-0000-000014A60000}"/>
    <cellStyle name="Normal 5 3 2 3 2 4 2 2" xfId="42513" xr:uid="{00000000-0005-0000-0000-000015A60000}"/>
    <cellStyle name="Normal 5 3 2 3 2 4 2 2 2" xfId="42514" xr:uid="{00000000-0005-0000-0000-000016A60000}"/>
    <cellStyle name="Normal 5 3 2 3 2 4 2 3" xfId="42515" xr:uid="{00000000-0005-0000-0000-000017A60000}"/>
    <cellStyle name="Normal 5 3 2 3 2 4 2 3 2" xfId="42516" xr:uid="{00000000-0005-0000-0000-000018A60000}"/>
    <cellStyle name="Normal 5 3 2 3 2 4 2 3 3" xfId="42517" xr:uid="{00000000-0005-0000-0000-000019A60000}"/>
    <cellStyle name="Normal 5 3 2 3 2 4 2 3 4" xfId="42518" xr:uid="{00000000-0005-0000-0000-00001AA60000}"/>
    <cellStyle name="Normal 5 3 2 3 2 4 3" xfId="42519" xr:uid="{00000000-0005-0000-0000-00001BA60000}"/>
    <cellStyle name="Normal 5 3 2 3 2 4 3 2" xfId="42520" xr:uid="{00000000-0005-0000-0000-00001CA60000}"/>
    <cellStyle name="Normal 5 3 2 3 2 4 4" xfId="42521" xr:uid="{00000000-0005-0000-0000-00001DA60000}"/>
    <cellStyle name="Normal 5 3 2 3 2 4 4 2" xfId="42522" xr:uid="{00000000-0005-0000-0000-00001EA60000}"/>
    <cellStyle name="Normal 5 3 2 3 2 4 4 3" xfId="42523" xr:uid="{00000000-0005-0000-0000-00001FA60000}"/>
    <cellStyle name="Normal 5 3 2 3 2 4 4 4" xfId="42524" xr:uid="{00000000-0005-0000-0000-000020A60000}"/>
    <cellStyle name="Normal 5 3 2 3 2 5" xfId="42525" xr:uid="{00000000-0005-0000-0000-000021A60000}"/>
    <cellStyle name="Normal 5 3 2 3 2 5 2" xfId="42526" xr:uid="{00000000-0005-0000-0000-000022A60000}"/>
    <cellStyle name="Normal 5 3 2 3 2 5 2 2" xfId="42527" xr:uid="{00000000-0005-0000-0000-000023A60000}"/>
    <cellStyle name="Normal 5 3 2 3 2 5 3" xfId="42528" xr:uid="{00000000-0005-0000-0000-000024A60000}"/>
    <cellStyle name="Normal 5 3 2 3 2 5 3 2" xfId="42529" xr:uid="{00000000-0005-0000-0000-000025A60000}"/>
    <cellStyle name="Normal 5 3 2 3 2 5 3 3" xfId="42530" xr:uid="{00000000-0005-0000-0000-000026A60000}"/>
    <cellStyle name="Normal 5 3 2 3 2 5 3 4" xfId="42531" xr:uid="{00000000-0005-0000-0000-000027A60000}"/>
    <cellStyle name="Normal 5 3 2 3 2 6" xfId="42532" xr:uid="{00000000-0005-0000-0000-000028A60000}"/>
    <cellStyle name="Normal 5 3 2 3 2 6 2" xfId="42533" xr:uid="{00000000-0005-0000-0000-000029A60000}"/>
    <cellStyle name="Normal 5 3 2 3 2 7" xfId="42534" xr:uid="{00000000-0005-0000-0000-00002AA60000}"/>
    <cellStyle name="Normal 5 3 2 3 2 7 2" xfId="42535" xr:uid="{00000000-0005-0000-0000-00002BA60000}"/>
    <cellStyle name="Normal 5 3 2 3 2 7 3" xfId="42536" xr:uid="{00000000-0005-0000-0000-00002CA60000}"/>
    <cellStyle name="Normal 5 3 2 3 2 7 4" xfId="42537" xr:uid="{00000000-0005-0000-0000-00002DA60000}"/>
    <cellStyle name="Normal 5 3 2 3 3" xfId="42538" xr:uid="{00000000-0005-0000-0000-00002EA60000}"/>
    <cellStyle name="Normal 5 3 2 3 3 2" xfId="42539" xr:uid="{00000000-0005-0000-0000-00002FA60000}"/>
    <cellStyle name="Normal 5 3 2 3 3 2 2" xfId="42540" xr:uid="{00000000-0005-0000-0000-000030A60000}"/>
    <cellStyle name="Normal 5 3 2 3 3 2 2 2" xfId="42541" xr:uid="{00000000-0005-0000-0000-000031A60000}"/>
    <cellStyle name="Normal 5 3 2 3 3 2 2 2 2" xfId="42542" xr:uid="{00000000-0005-0000-0000-000032A60000}"/>
    <cellStyle name="Normal 5 3 2 3 3 2 2 3" xfId="42543" xr:uid="{00000000-0005-0000-0000-000033A60000}"/>
    <cellStyle name="Normal 5 3 2 3 3 2 2 3 2" xfId="42544" xr:uid="{00000000-0005-0000-0000-000034A60000}"/>
    <cellStyle name="Normal 5 3 2 3 3 2 2 3 3" xfId="42545" xr:uid="{00000000-0005-0000-0000-000035A60000}"/>
    <cellStyle name="Normal 5 3 2 3 3 2 2 3 4" xfId="42546" xr:uid="{00000000-0005-0000-0000-000036A60000}"/>
    <cellStyle name="Normal 5 3 2 3 3 2 3" xfId="42547" xr:uid="{00000000-0005-0000-0000-000037A60000}"/>
    <cellStyle name="Normal 5 3 2 3 3 2 3 2" xfId="42548" xr:uid="{00000000-0005-0000-0000-000038A60000}"/>
    <cellStyle name="Normal 5 3 2 3 3 2 4" xfId="42549" xr:uid="{00000000-0005-0000-0000-000039A60000}"/>
    <cellStyle name="Normal 5 3 2 3 3 2 4 2" xfId="42550" xr:uid="{00000000-0005-0000-0000-00003AA60000}"/>
    <cellStyle name="Normal 5 3 2 3 3 2 4 3" xfId="42551" xr:uid="{00000000-0005-0000-0000-00003BA60000}"/>
    <cellStyle name="Normal 5 3 2 3 3 2 4 4" xfId="42552" xr:uid="{00000000-0005-0000-0000-00003CA60000}"/>
    <cellStyle name="Normal 5 3 2 3 3 3" xfId="42553" xr:uid="{00000000-0005-0000-0000-00003DA60000}"/>
    <cellStyle name="Normal 5 3 2 3 3 3 2" xfId="42554" xr:uid="{00000000-0005-0000-0000-00003EA60000}"/>
    <cellStyle name="Normal 5 3 2 3 3 3 2 2" xfId="42555" xr:uid="{00000000-0005-0000-0000-00003FA60000}"/>
    <cellStyle name="Normal 5 3 2 3 3 3 3" xfId="42556" xr:uid="{00000000-0005-0000-0000-000040A60000}"/>
    <cellStyle name="Normal 5 3 2 3 3 3 3 2" xfId="42557" xr:uid="{00000000-0005-0000-0000-000041A60000}"/>
    <cellStyle name="Normal 5 3 2 3 3 3 3 3" xfId="42558" xr:uid="{00000000-0005-0000-0000-000042A60000}"/>
    <cellStyle name="Normal 5 3 2 3 3 3 3 4" xfId="42559" xr:uid="{00000000-0005-0000-0000-000043A60000}"/>
    <cellStyle name="Normal 5 3 2 3 3 4" xfId="42560" xr:uid="{00000000-0005-0000-0000-000044A60000}"/>
    <cellStyle name="Normal 5 3 2 3 3 4 2" xfId="42561" xr:uid="{00000000-0005-0000-0000-000045A60000}"/>
    <cellStyle name="Normal 5 3 2 3 3 5" xfId="42562" xr:uid="{00000000-0005-0000-0000-000046A60000}"/>
    <cellStyle name="Normal 5 3 2 3 3 5 2" xfId="42563" xr:uid="{00000000-0005-0000-0000-000047A60000}"/>
    <cellStyle name="Normal 5 3 2 3 3 5 3" xfId="42564" xr:uid="{00000000-0005-0000-0000-000048A60000}"/>
    <cellStyle name="Normal 5 3 2 3 3 5 4" xfId="42565" xr:uid="{00000000-0005-0000-0000-000049A60000}"/>
    <cellStyle name="Normal 5 3 2 3 4" xfId="42566" xr:uid="{00000000-0005-0000-0000-00004AA60000}"/>
    <cellStyle name="Normal 5 3 2 3 4 2" xfId="42567" xr:uid="{00000000-0005-0000-0000-00004BA60000}"/>
    <cellStyle name="Normal 5 3 2 3 4 2 2" xfId="42568" xr:uid="{00000000-0005-0000-0000-00004CA60000}"/>
    <cellStyle name="Normal 5 3 2 3 4 2 2 2" xfId="42569" xr:uid="{00000000-0005-0000-0000-00004DA60000}"/>
    <cellStyle name="Normal 5 3 2 3 4 2 2 2 2" xfId="42570" xr:uid="{00000000-0005-0000-0000-00004EA60000}"/>
    <cellStyle name="Normal 5 3 2 3 4 2 2 3" xfId="42571" xr:uid="{00000000-0005-0000-0000-00004FA60000}"/>
    <cellStyle name="Normal 5 3 2 3 4 2 2 3 2" xfId="42572" xr:uid="{00000000-0005-0000-0000-000050A60000}"/>
    <cellStyle name="Normal 5 3 2 3 4 2 2 3 3" xfId="42573" xr:uid="{00000000-0005-0000-0000-000051A60000}"/>
    <cellStyle name="Normal 5 3 2 3 4 2 2 3 4" xfId="42574" xr:uid="{00000000-0005-0000-0000-000052A60000}"/>
    <cellStyle name="Normal 5 3 2 3 4 2 3" xfId="42575" xr:uid="{00000000-0005-0000-0000-000053A60000}"/>
    <cellStyle name="Normal 5 3 2 3 4 2 3 2" xfId="42576" xr:uid="{00000000-0005-0000-0000-000054A60000}"/>
    <cellStyle name="Normal 5 3 2 3 4 2 4" xfId="42577" xr:uid="{00000000-0005-0000-0000-000055A60000}"/>
    <cellStyle name="Normal 5 3 2 3 4 2 4 2" xfId="42578" xr:uid="{00000000-0005-0000-0000-000056A60000}"/>
    <cellStyle name="Normal 5 3 2 3 4 2 4 3" xfId="42579" xr:uid="{00000000-0005-0000-0000-000057A60000}"/>
    <cellStyle name="Normal 5 3 2 3 4 2 4 4" xfId="42580" xr:uid="{00000000-0005-0000-0000-000058A60000}"/>
    <cellStyle name="Normal 5 3 2 3 4 3" xfId="42581" xr:uid="{00000000-0005-0000-0000-000059A60000}"/>
    <cellStyle name="Normal 5 3 2 3 4 3 2" xfId="42582" xr:uid="{00000000-0005-0000-0000-00005AA60000}"/>
    <cellStyle name="Normal 5 3 2 3 4 3 2 2" xfId="42583" xr:uid="{00000000-0005-0000-0000-00005BA60000}"/>
    <cellStyle name="Normal 5 3 2 3 4 3 3" xfId="42584" xr:uid="{00000000-0005-0000-0000-00005CA60000}"/>
    <cellStyle name="Normal 5 3 2 3 4 3 3 2" xfId="42585" xr:uid="{00000000-0005-0000-0000-00005DA60000}"/>
    <cellStyle name="Normal 5 3 2 3 4 3 3 3" xfId="42586" xr:uid="{00000000-0005-0000-0000-00005EA60000}"/>
    <cellStyle name="Normal 5 3 2 3 4 3 3 4" xfId="42587" xr:uid="{00000000-0005-0000-0000-00005FA60000}"/>
    <cellStyle name="Normal 5 3 2 3 4 4" xfId="42588" xr:uid="{00000000-0005-0000-0000-000060A60000}"/>
    <cellStyle name="Normal 5 3 2 3 4 4 2" xfId="42589" xr:uid="{00000000-0005-0000-0000-000061A60000}"/>
    <cellStyle name="Normal 5 3 2 3 4 5" xfId="42590" xr:uid="{00000000-0005-0000-0000-000062A60000}"/>
    <cellStyle name="Normal 5 3 2 3 4 5 2" xfId="42591" xr:uid="{00000000-0005-0000-0000-000063A60000}"/>
    <cellStyle name="Normal 5 3 2 3 4 5 3" xfId="42592" xr:uid="{00000000-0005-0000-0000-000064A60000}"/>
    <cellStyle name="Normal 5 3 2 3 4 5 4" xfId="42593" xr:uid="{00000000-0005-0000-0000-000065A60000}"/>
    <cellStyle name="Normal 5 3 2 3 5" xfId="42594" xr:uid="{00000000-0005-0000-0000-000066A60000}"/>
    <cellStyle name="Normal 5 3 2 3 5 2" xfId="42595" xr:uid="{00000000-0005-0000-0000-000067A60000}"/>
    <cellStyle name="Normal 5 3 2 3 5 2 2" xfId="42596" xr:uid="{00000000-0005-0000-0000-000068A60000}"/>
    <cellStyle name="Normal 5 3 2 3 5 2 2 2" xfId="42597" xr:uid="{00000000-0005-0000-0000-000069A60000}"/>
    <cellStyle name="Normal 5 3 2 3 5 2 3" xfId="42598" xr:uid="{00000000-0005-0000-0000-00006AA60000}"/>
    <cellStyle name="Normal 5 3 2 3 5 2 3 2" xfId="42599" xr:uid="{00000000-0005-0000-0000-00006BA60000}"/>
    <cellStyle name="Normal 5 3 2 3 5 2 3 3" xfId="42600" xr:uid="{00000000-0005-0000-0000-00006CA60000}"/>
    <cellStyle name="Normal 5 3 2 3 5 2 3 4" xfId="42601" xr:uid="{00000000-0005-0000-0000-00006DA60000}"/>
    <cellStyle name="Normal 5 3 2 3 5 3" xfId="42602" xr:uid="{00000000-0005-0000-0000-00006EA60000}"/>
    <cellStyle name="Normal 5 3 2 3 5 3 2" xfId="42603" xr:uid="{00000000-0005-0000-0000-00006FA60000}"/>
    <cellStyle name="Normal 5 3 2 3 5 4" xfId="42604" xr:uid="{00000000-0005-0000-0000-000070A60000}"/>
    <cellStyle name="Normal 5 3 2 3 5 4 2" xfId="42605" xr:uid="{00000000-0005-0000-0000-000071A60000}"/>
    <cellStyle name="Normal 5 3 2 3 5 4 3" xfId="42606" xr:uid="{00000000-0005-0000-0000-000072A60000}"/>
    <cellStyle name="Normal 5 3 2 3 5 4 4" xfId="42607" xr:uid="{00000000-0005-0000-0000-000073A60000}"/>
    <cellStyle name="Normal 5 3 2 3 6" xfId="42608" xr:uid="{00000000-0005-0000-0000-000074A60000}"/>
    <cellStyle name="Normal 5 3 2 3 6 2" xfId="42609" xr:uid="{00000000-0005-0000-0000-000075A60000}"/>
    <cellStyle name="Normal 5 3 2 3 6 2 2" xfId="42610" xr:uid="{00000000-0005-0000-0000-000076A60000}"/>
    <cellStyle name="Normal 5 3 2 3 6 3" xfId="42611" xr:uid="{00000000-0005-0000-0000-000077A60000}"/>
    <cellStyle name="Normal 5 3 2 3 6 3 2" xfId="42612" xr:uid="{00000000-0005-0000-0000-000078A60000}"/>
    <cellStyle name="Normal 5 3 2 3 6 3 3" xfId="42613" xr:uid="{00000000-0005-0000-0000-000079A60000}"/>
    <cellStyle name="Normal 5 3 2 3 6 3 4" xfId="42614" xr:uid="{00000000-0005-0000-0000-00007AA60000}"/>
    <cellStyle name="Normal 5 3 2 3 7" xfId="42615" xr:uid="{00000000-0005-0000-0000-00007BA60000}"/>
    <cellStyle name="Normal 5 3 2 3 7 2" xfId="42616" xr:uid="{00000000-0005-0000-0000-00007CA60000}"/>
    <cellStyle name="Normal 5 3 2 3 8" xfId="42617" xr:uid="{00000000-0005-0000-0000-00007DA60000}"/>
    <cellStyle name="Normal 5 3 2 3 8 2" xfId="42618" xr:uid="{00000000-0005-0000-0000-00007EA60000}"/>
    <cellStyle name="Normal 5 3 2 3 8 3" xfId="42619" xr:uid="{00000000-0005-0000-0000-00007FA60000}"/>
    <cellStyle name="Normal 5 3 2 3 8 4" xfId="42620" xr:uid="{00000000-0005-0000-0000-000080A60000}"/>
    <cellStyle name="Normal 5 3 2 4" xfId="42621" xr:uid="{00000000-0005-0000-0000-000081A60000}"/>
    <cellStyle name="Normal 5 3 2 4 2" xfId="42622" xr:uid="{00000000-0005-0000-0000-000082A60000}"/>
    <cellStyle name="Normal 5 3 2 4 2 2" xfId="42623" xr:uid="{00000000-0005-0000-0000-000083A60000}"/>
    <cellStyle name="Normal 5 3 2 4 2 2 2" xfId="42624" xr:uid="{00000000-0005-0000-0000-000084A60000}"/>
    <cellStyle name="Normal 5 3 2 4 2 2 2 2" xfId="42625" xr:uid="{00000000-0005-0000-0000-000085A60000}"/>
    <cellStyle name="Normal 5 3 2 4 2 2 2 2 2" xfId="42626" xr:uid="{00000000-0005-0000-0000-000086A60000}"/>
    <cellStyle name="Normal 5 3 2 4 2 2 2 3" xfId="42627" xr:uid="{00000000-0005-0000-0000-000087A60000}"/>
    <cellStyle name="Normal 5 3 2 4 2 2 2 3 2" xfId="42628" xr:uid="{00000000-0005-0000-0000-000088A60000}"/>
    <cellStyle name="Normal 5 3 2 4 2 2 2 3 3" xfId="42629" xr:uid="{00000000-0005-0000-0000-000089A60000}"/>
    <cellStyle name="Normal 5 3 2 4 2 2 2 3 4" xfId="42630" xr:uid="{00000000-0005-0000-0000-00008AA60000}"/>
    <cellStyle name="Normal 5 3 2 4 2 2 3" xfId="42631" xr:uid="{00000000-0005-0000-0000-00008BA60000}"/>
    <cellStyle name="Normal 5 3 2 4 2 2 3 2" xfId="42632" xr:uid="{00000000-0005-0000-0000-00008CA60000}"/>
    <cellStyle name="Normal 5 3 2 4 2 2 4" xfId="42633" xr:uid="{00000000-0005-0000-0000-00008DA60000}"/>
    <cellStyle name="Normal 5 3 2 4 2 2 4 2" xfId="42634" xr:uid="{00000000-0005-0000-0000-00008EA60000}"/>
    <cellStyle name="Normal 5 3 2 4 2 2 4 3" xfId="42635" xr:uid="{00000000-0005-0000-0000-00008FA60000}"/>
    <cellStyle name="Normal 5 3 2 4 2 2 4 4" xfId="42636" xr:uid="{00000000-0005-0000-0000-000090A60000}"/>
    <cellStyle name="Normal 5 3 2 4 2 3" xfId="42637" xr:uid="{00000000-0005-0000-0000-000091A60000}"/>
    <cellStyle name="Normal 5 3 2 4 2 3 2" xfId="42638" xr:uid="{00000000-0005-0000-0000-000092A60000}"/>
    <cellStyle name="Normal 5 3 2 4 2 3 2 2" xfId="42639" xr:uid="{00000000-0005-0000-0000-000093A60000}"/>
    <cellStyle name="Normal 5 3 2 4 2 3 3" xfId="42640" xr:uid="{00000000-0005-0000-0000-000094A60000}"/>
    <cellStyle name="Normal 5 3 2 4 2 3 3 2" xfId="42641" xr:uid="{00000000-0005-0000-0000-000095A60000}"/>
    <cellStyle name="Normal 5 3 2 4 2 3 3 3" xfId="42642" xr:uid="{00000000-0005-0000-0000-000096A60000}"/>
    <cellStyle name="Normal 5 3 2 4 2 3 3 4" xfId="42643" xr:uid="{00000000-0005-0000-0000-000097A60000}"/>
    <cellStyle name="Normal 5 3 2 4 2 4" xfId="42644" xr:uid="{00000000-0005-0000-0000-000098A60000}"/>
    <cellStyle name="Normal 5 3 2 4 2 4 2" xfId="42645" xr:uid="{00000000-0005-0000-0000-000099A60000}"/>
    <cellStyle name="Normal 5 3 2 4 2 5" xfId="42646" xr:uid="{00000000-0005-0000-0000-00009AA60000}"/>
    <cellStyle name="Normal 5 3 2 4 2 5 2" xfId="42647" xr:uid="{00000000-0005-0000-0000-00009BA60000}"/>
    <cellStyle name="Normal 5 3 2 4 2 5 3" xfId="42648" xr:uid="{00000000-0005-0000-0000-00009CA60000}"/>
    <cellStyle name="Normal 5 3 2 4 2 5 4" xfId="42649" xr:uid="{00000000-0005-0000-0000-00009DA60000}"/>
    <cellStyle name="Normal 5 3 2 4 3" xfId="42650" xr:uid="{00000000-0005-0000-0000-00009EA60000}"/>
    <cellStyle name="Normal 5 3 2 4 3 2" xfId="42651" xr:uid="{00000000-0005-0000-0000-00009FA60000}"/>
    <cellStyle name="Normal 5 3 2 4 3 2 2" xfId="42652" xr:uid="{00000000-0005-0000-0000-0000A0A60000}"/>
    <cellStyle name="Normal 5 3 2 4 3 2 2 2" xfId="42653" xr:uid="{00000000-0005-0000-0000-0000A1A60000}"/>
    <cellStyle name="Normal 5 3 2 4 3 2 2 2 2" xfId="42654" xr:uid="{00000000-0005-0000-0000-0000A2A60000}"/>
    <cellStyle name="Normal 5 3 2 4 3 2 2 3" xfId="42655" xr:uid="{00000000-0005-0000-0000-0000A3A60000}"/>
    <cellStyle name="Normal 5 3 2 4 3 2 2 3 2" xfId="42656" xr:uid="{00000000-0005-0000-0000-0000A4A60000}"/>
    <cellStyle name="Normal 5 3 2 4 3 2 2 3 3" xfId="42657" xr:uid="{00000000-0005-0000-0000-0000A5A60000}"/>
    <cellStyle name="Normal 5 3 2 4 3 2 2 3 4" xfId="42658" xr:uid="{00000000-0005-0000-0000-0000A6A60000}"/>
    <cellStyle name="Normal 5 3 2 4 3 2 3" xfId="42659" xr:uid="{00000000-0005-0000-0000-0000A7A60000}"/>
    <cellStyle name="Normal 5 3 2 4 3 2 3 2" xfId="42660" xr:uid="{00000000-0005-0000-0000-0000A8A60000}"/>
    <cellStyle name="Normal 5 3 2 4 3 2 4" xfId="42661" xr:uid="{00000000-0005-0000-0000-0000A9A60000}"/>
    <cellStyle name="Normal 5 3 2 4 3 2 4 2" xfId="42662" xr:uid="{00000000-0005-0000-0000-0000AAA60000}"/>
    <cellStyle name="Normal 5 3 2 4 3 2 4 3" xfId="42663" xr:uid="{00000000-0005-0000-0000-0000ABA60000}"/>
    <cellStyle name="Normal 5 3 2 4 3 2 4 4" xfId="42664" xr:uid="{00000000-0005-0000-0000-0000ACA60000}"/>
    <cellStyle name="Normal 5 3 2 4 3 3" xfId="42665" xr:uid="{00000000-0005-0000-0000-0000ADA60000}"/>
    <cellStyle name="Normal 5 3 2 4 3 3 2" xfId="42666" xr:uid="{00000000-0005-0000-0000-0000AEA60000}"/>
    <cellStyle name="Normal 5 3 2 4 3 3 2 2" xfId="42667" xr:uid="{00000000-0005-0000-0000-0000AFA60000}"/>
    <cellStyle name="Normal 5 3 2 4 3 3 3" xfId="42668" xr:uid="{00000000-0005-0000-0000-0000B0A60000}"/>
    <cellStyle name="Normal 5 3 2 4 3 3 3 2" xfId="42669" xr:uid="{00000000-0005-0000-0000-0000B1A60000}"/>
    <cellStyle name="Normal 5 3 2 4 3 3 3 3" xfId="42670" xr:uid="{00000000-0005-0000-0000-0000B2A60000}"/>
    <cellStyle name="Normal 5 3 2 4 3 3 3 4" xfId="42671" xr:uid="{00000000-0005-0000-0000-0000B3A60000}"/>
    <cellStyle name="Normal 5 3 2 4 3 4" xfId="42672" xr:uid="{00000000-0005-0000-0000-0000B4A60000}"/>
    <cellStyle name="Normal 5 3 2 4 3 4 2" xfId="42673" xr:uid="{00000000-0005-0000-0000-0000B5A60000}"/>
    <cellStyle name="Normal 5 3 2 4 3 5" xfId="42674" xr:uid="{00000000-0005-0000-0000-0000B6A60000}"/>
    <cellStyle name="Normal 5 3 2 4 3 5 2" xfId="42675" xr:uid="{00000000-0005-0000-0000-0000B7A60000}"/>
    <cellStyle name="Normal 5 3 2 4 3 5 3" xfId="42676" xr:uid="{00000000-0005-0000-0000-0000B8A60000}"/>
    <cellStyle name="Normal 5 3 2 4 3 5 4" xfId="42677" xr:uid="{00000000-0005-0000-0000-0000B9A60000}"/>
    <cellStyle name="Normal 5 3 2 4 4" xfId="42678" xr:uid="{00000000-0005-0000-0000-0000BAA60000}"/>
    <cellStyle name="Normal 5 3 2 4 4 2" xfId="42679" xr:uid="{00000000-0005-0000-0000-0000BBA60000}"/>
    <cellStyle name="Normal 5 3 2 4 4 2 2" xfId="42680" xr:uid="{00000000-0005-0000-0000-0000BCA60000}"/>
    <cellStyle name="Normal 5 3 2 4 4 2 2 2" xfId="42681" xr:uid="{00000000-0005-0000-0000-0000BDA60000}"/>
    <cellStyle name="Normal 5 3 2 4 4 2 3" xfId="42682" xr:uid="{00000000-0005-0000-0000-0000BEA60000}"/>
    <cellStyle name="Normal 5 3 2 4 4 2 3 2" xfId="42683" xr:uid="{00000000-0005-0000-0000-0000BFA60000}"/>
    <cellStyle name="Normal 5 3 2 4 4 2 3 3" xfId="42684" xr:uid="{00000000-0005-0000-0000-0000C0A60000}"/>
    <cellStyle name="Normal 5 3 2 4 4 2 3 4" xfId="42685" xr:uid="{00000000-0005-0000-0000-0000C1A60000}"/>
    <cellStyle name="Normal 5 3 2 4 4 3" xfId="42686" xr:uid="{00000000-0005-0000-0000-0000C2A60000}"/>
    <cellStyle name="Normal 5 3 2 4 4 3 2" xfId="42687" xr:uid="{00000000-0005-0000-0000-0000C3A60000}"/>
    <cellStyle name="Normal 5 3 2 4 4 4" xfId="42688" xr:uid="{00000000-0005-0000-0000-0000C4A60000}"/>
    <cellStyle name="Normal 5 3 2 4 4 4 2" xfId="42689" xr:uid="{00000000-0005-0000-0000-0000C5A60000}"/>
    <cellStyle name="Normal 5 3 2 4 4 4 3" xfId="42690" xr:uid="{00000000-0005-0000-0000-0000C6A60000}"/>
    <cellStyle name="Normal 5 3 2 4 4 4 4" xfId="42691" xr:uid="{00000000-0005-0000-0000-0000C7A60000}"/>
    <cellStyle name="Normal 5 3 2 4 5" xfId="42692" xr:uid="{00000000-0005-0000-0000-0000C8A60000}"/>
    <cellStyle name="Normal 5 3 2 4 5 2" xfId="42693" xr:uid="{00000000-0005-0000-0000-0000C9A60000}"/>
    <cellStyle name="Normal 5 3 2 4 5 2 2" xfId="42694" xr:uid="{00000000-0005-0000-0000-0000CAA60000}"/>
    <cellStyle name="Normal 5 3 2 4 5 3" xfId="42695" xr:uid="{00000000-0005-0000-0000-0000CBA60000}"/>
    <cellStyle name="Normal 5 3 2 4 5 3 2" xfId="42696" xr:uid="{00000000-0005-0000-0000-0000CCA60000}"/>
    <cellStyle name="Normal 5 3 2 4 5 3 3" xfId="42697" xr:uid="{00000000-0005-0000-0000-0000CDA60000}"/>
    <cellStyle name="Normal 5 3 2 4 5 3 4" xfId="42698" xr:uid="{00000000-0005-0000-0000-0000CEA60000}"/>
    <cellStyle name="Normal 5 3 2 4 6" xfId="42699" xr:uid="{00000000-0005-0000-0000-0000CFA60000}"/>
    <cellStyle name="Normal 5 3 2 4 6 2" xfId="42700" xr:uid="{00000000-0005-0000-0000-0000D0A60000}"/>
    <cellStyle name="Normal 5 3 2 4 7" xfId="42701" xr:uid="{00000000-0005-0000-0000-0000D1A60000}"/>
    <cellStyle name="Normal 5 3 2 4 7 2" xfId="42702" xr:uid="{00000000-0005-0000-0000-0000D2A60000}"/>
    <cellStyle name="Normal 5 3 2 4 7 3" xfId="42703" xr:uid="{00000000-0005-0000-0000-0000D3A60000}"/>
    <cellStyle name="Normal 5 3 2 4 7 4" xfId="42704" xr:uid="{00000000-0005-0000-0000-0000D4A60000}"/>
    <cellStyle name="Normal 5 3 2 5" xfId="42705" xr:uid="{00000000-0005-0000-0000-0000D5A60000}"/>
    <cellStyle name="Normal 5 3 2 5 2" xfId="42706" xr:uid="{00000000-0005-0000-0000-0000D6A60000}"/>
    <cellStyle name="Normal 5 3 2 5 2 2" xfId="42707" xr:uid="{00000000-0005-0000-0000-0000D7A60000}"/>
    <cellStyle name="Normal 5 3 2 5 2 2 2" xfId="42708" xr:uid="{00000000-0005-0000-0000-0000D8A60000}"/>
    <cellStyle name="Normal 5 3 2 5 2 2 2 2" xfId="42709" xr:uid="{00000000-0005-0000-0000-0000D9A60000}"/>
    <cellStyle name="Normal 5 3 2 5 2 2 3" xfId="42710" xr:uid="{00000000-0005-0000-0000-0000DAA60000}"/>
    <cellStyle name="Normal 5 3 2 5 2 2 3 2" xfId="42711" xr:uid="{00000000-0005-0000-0000-0000DBA60000}"/>
    <cellStyle name="Normal 5 3 2 5 2 2 3 3" xfId="42712" xr:uid="{00000000-0005-0000-0000-0000DCA60000}"/>
    <cellStyle name="Normal 5 3 2 5 2 2 3 4" xfId="42713" xr:uid="{00000000-0005-0000-0000-0000DDA60000}"/>
    <cellStyle name="Normal 5 3 2 5 2 3" xfId="42714" xr:uid="{00000000-0005-0000-0000-0000DEA60000}"/>
    <cellStyle name="Normal 5 3 2 5 2 3 2" xfId="42715" xr:uid="{00000000-0005-0000-0000-0000DFA60000}"/>
    <cellStyle name="Normal 5 3 2 5 2 4" xfId="42716" xr:uid="{00000000-0005-0000-0000-0000E0A60000}"/>
    <cellStyle name="Normal 5 3 2 5 2 4 2" xfId="42717" xr:uid="{00000000-0005-0000-0000-0000E1A60000}"/>
    <cellStyle name="Normal 5 3 2 5 2 4 3" xfId="42718" xr:uid="{00000000-0005-0000-0000-0000E2A60000}"/>
    <cellStyle name="Normal 5 3 2 5 2 4 4" xfId="42719" xr:uid="{00000000-0005-0000-0000-0000E3A60000}"/>
    <cellStyle name="Normal 5 3 2 5 3" xfId="42720" xr:uid="{00000000-0005-0000-0000-0000E4A60000}"/>
    <cellStyle name="Normal 5 3 2 5 3 2" xfId="42721" xr:uid="{00000000-0005-0000-0000-0000E5A60000}"/>
    <cellStyle name="Normal 5 3 2 5 3 2 2" xfId="42722" xr:uid="{00000000-0005-0000-0000-0000E6A60000}"/>
    <cellStyle name="Normal 5 3 2 5 3 3" xfId="42723" xr:uid="{00000000-0005-0000-0000-0000E7A60000}"/>
    <cellStyle name="Normal 5 3 2 5 3 3 2" xfId="42724" xr:uid="{00000000-0005-0000-0000-0000E8A60000}"/>
    <cellStyle name="Normal 5 3 2 5 3 3 3" xfId="42725" xr:uid="{00000000-0005-0000-0000-0000E9A60000}"/>
    <cellStyle name="Normal 5 3 2 5 3 3 4" xfId="42726" xr:uid="{00000000-0005-0000-0000-0000EAA60000}"/>
    <cellStyle name="Normal 5 3 2 5 4" xfId="42727" xr:uid="{00000000-0005-0000-0000-0000EBA60000}"/>
    <cellStyle name="Normal 5 3 2 5 4 2" xfId="42728" xr:uid="{00000000-0005-0000-0000-0000ECA60000}"/>
    <cellStyle name="Normal 5 3 2 5 5" xfId="42729" xr:uid="{00000000-0005-0000-0000-0000EDA60000}"/>
    <cellStyle name="Normal 5 3 2 5 5 2" xfId="42730" xr:uid="{00000000-0005-0000-0000-0000EEA60000}"/>
    <cellStyle name="Normal 5 3 2 5 5 3" xfId="42731" xr:uid="{00000000-0005-0000-0000-0000EFA60000}"/>
    <cellStyle name="Normal 5 3 2 5 5 4" xfId="42732" xr:uid="{00000000-0005-0000-0000-0000F0A60000}"/>
    <cellStyle name="Normal 5 3 2 6" xfId="42733" xr:uid="{00000000-0005-0000-0000-0000F1A60000}"/>
    <cellStyle name="Normal 5 3 2 6 2" xfId="42734" xr:uid="{00000000-0005-0000-0000-0000F2A60000}"/>
    <cellStyle name="Normal 5 3 2 6 2 2" xfId="42735" xr:uid="{00000000-0005-0000-0000-0000F3A60000}"/>
    <cellStyle name="Normal 5 3 2 6 2 2 2" xfId="42736" xr:uid="{00000000-0005-0000-0000-0000F4A60000}"/>
    <cellStyle name="Normal 5 3 2 6 2 2 2 2" xfId="42737" xr:uid="{00000000-0005-0000-0000-0000F5A60000}"/>
    <cellStyle name="Normal 5 3 2 6 2 2 3" xfId="42738" xr:uid="{00000000-0005-0000-0000-0000F6A60000}"/>
    <cellStyle name="Normal 5 3 2 6 2 2 3 2" xfId="42739" xr:uid="{00000000-0005-0000-0000-0000F7A60000}"/>
    <cellStyle name="Normal 5 3 2 6 2 2 3 3" xfId="42740" xr:uid="{00000000-0005-0000-0000-0000F8A60000}"/>
    <cellStyle name="Normal 5 3 2 6 2 2 3 4" xfId="42741" xr:uid="{00000000-0005-0000-0000-0000F9A60000}"/>
    <cellStyle name="Normal 5 3 2 6 2 3" xfId="42742" xr:uid="{00000000-0005-0000-0000-0000FAA60000}"/>
    <cellStyle name="Normal 5 3 2 6 2 3 2" xfId="42743" xr:uid="{00000000-0005-0000-0000-0000FBA60000}"/>
    <cellStyle name="Normal 5 3 2 6 2 4" xfId="42744" xr:uid="{00000000-0005-0000-0000-0000FCA60000}"/>
    <cellStyle name="Normal 5 3 2 6 2 4 2" xfId="42745" xr:uid="{00000000-0005-0000-0000-0000FDA60000}"/>
    <cellStyle name="Normal 5 3 2 6 2 4 3" xfId="42746" xr:uid="{00000000-0005-0000-0000-0000FEA60000}"/>
    <cellStyle name="Normal 5 3 2 6 2 4 4" xfId="42747" xr:uid="{00000000-0005-0000-0000-0000FFA60000}"/>
    <cellStyle name="Normal 5 3 2 6 3" xfId="42748" xr:uid="{00000000-0005-0000-0000-000000A70000}"/>
    <cellStyle name="Normal 5 3 2 6 3 2" xfId="42749" xr:uid="{00000000-0005-0000-0000-000001A70000}"/>
    <cellStyle name="Normal 5 3 2 6 3 2 2" xfId="42750" xr:uid="{00000000-0005-0000-0000-000002A70000}"/>
    <cellStyle name="Normal 5 3 2 6 3 3" xfId="42751" xr:uid="{00000000-0005-0000-0000-000003A70000}"/>
    <cellStyle name="Normal 5 3 2 6 3 3 2" xfId="42752" xr:uid="{00000000-0005-0000-0000-000004A70000}"/>
    <cellStyle name="Normal 5 3 2 6 3 3 3" xfId="42753" xr:uid="{00000000-0005-0000-0000-000005A70000}"/>
    <cellStyle name="Normal 5 3 2 6 3 3 4" xfId="42754" xr:uid="{00000000-0005-0000-0000-000006A70000}"/>
    <cellStyle name="Normal 5 3 2 6 4" xfId="42755" xr:uid="{00000000-0005-0000-0000-000007A70000}"/>
    <cellStyle name="Normal 5 3 2 6 4 2" xfId="42756" xr:uid="{00000000-0005-0000-0000-000008A70000}"/>
    <cellStyle name="Normal 5 3 2 6 5" xfId="42757" xr:uid="{00000000-0005-0000-0000-000009A70000}"/>
    <cellStyle name="Normal 5 3 2 6 5 2" xfId="42758" xr:uid="{00000000-0005-0000-0000-00000AA70000}"/>
    <cellStyle name="Normal 5 3 2 6 5 3" xfId="42759" xr:uid="{00000000-0005-0000-0000-00000BA70000}"/>
    <cellStyle name="Normal 5 3 2 6 5 4" xfId="42760" xr:uid="{00000000-0005-0000-0000-00000CA70000}"/>
    <cellStyle name="Normal 5 3 2 7" xfId="42761" xr:uid="{00000000-0005-0000-0000-00000DA70000}"/>
    <cellStyle name="Normal 5 3 2 7 2" xfId="42762" xr:uid="{00000000-0005-0000-0000-00000EA70000}"/>
    <cellStyle name="Normal 5 3 2 7 2 2" xfId="42763" xr:uid="{00000000-0005-0000-0000-00000FA70000}"/>
    <cellStyle name="Normal 5 3 2 7 2 2 2" xfId="42764" xr:uid="{00000000-0005-0000-0000-000010A70000}"/>
    <cellStyle name="Normal 5 3 2 7 2 3" xfId="42765" xr:uid="{00000000-0005-0000-0000-000011A70000}"/>
    <cellStyle name="Normal 5 3 2 7 2 3 2" xfId="42766" xr:uid="{00000000-0005-0000-0000-000012A70000}"/>
    <cellStyle name="Normal 5 3 2 7 2 3 3" xfId="42767" xr:uid="{00000000-0005-0000-0000-000013A70000}"/>
    <cellStyle name="Normal 5 3 2 7 2 3 4" xfId="42768" xr:uid="{00000000-0005-0000-0000-000014A70000}"/>
    <cellStyle name="Normal 5 3 2 7 3" xfId="42769" xr:uid="{00000000-0005-0000-0000-000015A70000}"/>
    <cellStyle name="Normal 5 3 2 7 3 2" xfId="42770" xr:uid="{00000000-0005-0000-0000-000016A70000}"/>
    <cellStyle name="Normal 5 3 2 7 4" xfId="42771" xr:uid="{00000000-0005-0000-0000-000017A70000}"/>
    <cellStyle name="Normal 5 3 2 7 4 2" xfId="42772" xr:uid="{00000000-0005-0000-0000-000018A70000}"/>
    <cellStyle name="Normal 5 3 2 7 4 3" xfId="42773" xr:uid="{00000000-0005-0000-0000-000019A70000}"/>
    <cellStyle name="Normal 5 3 2 7 4 4" xfId="42774" xr:uid="{00000000-0005-0000-0000-00001AA70000}"/>
    <cellStyle name="Normal 5 3 2 8" xfId="42775" xr:uid="{00000000-0005-0000-0000-00001BA70000}"/>
    <cellStyle name="Normal 5 3 2 8 2" xfId="42776" xr:uid="{00000000-0005-0000-0000-00001CA70000}"/>
    <cellStyle name="Normal 5 3 2 8 2 2" xfId="42777" xr:uid="{00000000-0005-0000-0000-00001DA70000}"/>
    <cellStyle name="Normal 5 3 2 8 3" xfId="42778" xr:uid="{00000000-0005-0000-0000-00001EA70000}"/>
    <cellStyle name="Normal 5 3 2 8 3 2" xfId="42779" xr:uid="{00000000-0005-0000-0000-00001FA70000}"/>
    <cellStyle name="Normal 5 3 2 8 3 3" xfId="42780" xr:uid="{00000000-0005-0000-0000-000020A70000}"/>
    <cellStyle name="Normal 5 3 2 8 3 4" xfId="42781" xr:uid="{00000000-0005-0000-0000-000021A70000}"/>
    <cellStyle name="Normal 5 3 2 9" xfId="42782" xr:uid="{00000000-0005-0000-0000-000022A70000}"/>
    <cellStyle name="Normal 5 3 2 9 2" xfId="42783" xr:uid="{00000000-0005-0000-0000-000023A70000}"/>
    <cellStyle name="Normal 5 3 3" xfId="42784" xr:uid="{00000000-0005-0000-0000-000024A70000}"/>
    <cellStyle name="Normal 5 3 3 2" xfId="42785" xr:uid="{00000000-0005-0000-0000-000025A70000}"/>
    <cellStyle name="Normal 5 3 3 2 2" xfId="42786" xr:uid="{00000000-0005-0000-0000-000026A70000}"/>
    <cellStyle name="Normal 5 3 3 2 2 2" xfId="42787" xr:uid="{00000000-0005-0000-0000-000027A70000}"/>
    <cellStyle name="Normal 5 3 3 2 2 2 2" xfId="42788" xr:uid="{00000000-0005-0000-0000-000028A70000}"/>
    <cellStyle name="Normal 5 3 3 2 2 2 2 2" xfId="42789" xr:uid="{00000000-0005-0000-0000-000029A70000}"/>
    <cellStyle name="Normal 5 3 3 2 2 2 2 2 2" xfId="42790" xr:uid="{00000000-0005-0000-0000-00002AA70000}"/>
    <cellStyle name="Normal 5 3 3 2 2 2 2 2 2 2" xfId="42791" xr:uid="{00000000-0005-0000-0000-00002BA70000}"/>
    <cellStyle name="Normal 5 3 3 2 2 2 2 2 3" xfId="42792" xr:uid="{00000000-0005-0000-0000-00002CA70000}"/>
    <cellStyle name="Normal 5 3 3 2 2 2 2 2 3 2" xfId="42793" xr:uid="{00000000-0005-0000-0000-00002DA70000}"/>
    <cellStyle name="Normal 5 3 3 2 2 2 2 2 3 3" xfId="42794" xr:uid="{00000000-0005-0000-0000-00002EA70000}"/>
    <cellStyle name="Normal 5 3 3 2 2 2 2 2 3 4" xfId="42795" xr:uid="{00000000-0005-0000-0000-00002FA70000}"/>
    <cellStyle name="Normal 5 3 3 2 2 2 2 3" xfId="42796" xr:uid="{00000000-0005-0000-0000-000030A70000}"/>
    <cellStyle name="Normal 5 3 3 2 2 2 2 3 2" xfId="42797" xr:uid="{00000000-0005-0000-0000-000031A70000}"/>
    <cellStyle name="Normal 5 3 3 2 2 2 2 4" xfId="42798" xr:uid="{00000000-0005-0000-0000-000032A70000}"/>
    <cellStyle name="Normal 5 3 3 2 2 2 2 4 2" xfId="42799" xr:uid="{00000000-0005-0000-0000-000033A70000}"/>
    <cellStyle name="Normal 5 3 3 2 2 2 2 4 3" xfId="42800" xr:uid="{00000000-0005-0000-0000-000034A70000}"/>
    <cellStyle name="Normal 5 3 3 2 2 2 2 4 4" xfId="42801" xr:uid="{00000000-0005-0000-0000-000035A70000}"/>
    <cellStyle name="Normal 5 3 3 2 2 2 3" xfId="42802" xr:uid="{00000000-0005-0000-0000-000036A70000}"/>
    <cellStyle name="Normal 5 3 3 2 2 2 3 2" xfId="42803" xr:uid="{00000000-0005-0000-0000-000037A70000}"/>
    <cellStyle name="Normal 5 3 3 2 2 2 3 2 2" xfId="42804" xr:uid="{00000000-0005-0000-0000-000038A70000}"/>
    <cellStyle name="Normal 5 3 3 2 2 2 3 3" xfId="42805" xr:uid="{00000000-0005-0000-0000-000039A70000}"/>
    <cellStyle name="Normal 5 3 3 2 2 2 3 3 2" xfId="42806" xr:uid="{00000000-0005-0000-0000-00003AA70000}"/>
    <cellStyle name="Normal 5 3 3 2 2 2 3 3 3" xfId="42807" xr:uid="{00000000-0005-0000-0000-00003BA70000}"/>
    <cellStyle name="Normal 5 3 3 2 2 2 3 3 4" xfId="42808" xr:uid="{00000000-0005-0000-0000-00003CA70000}"/>
    <cellStyle name="Normal 5 3 3 2 2 2 4" xfId="42809" xr:uid="{00000000-0005-0000-0000-00003DA70000}"/>
    <cellStyle name="Normal 5 3 3 2 2 2 4 2" xfId="42810" xr:uid="{00000000-0005-0000-0000-00003EA70000}"/>
    <cellStyle name="Normal 5 3 3 2 2 2 5" xfId="42811" xr:uid="{00000000-0005-0000-0000-00003FA70000}"/>
    <cellStyle name="Normal 5 3 3 2 2 2 5 2" xfId="42812" xr:uid="{00000000-0005-0000-0000-000040A70000}"/>
    <cellStyle name="Normal 5 3 3 2 2 2 5 3" xfId="42813" xr:uid="{00000000-0005-0000-0000-000041A70000}"/>
    <cellStyle name="Normal 5 3 3 2 2 2 5 4" xfId="42814" xr:uid="{00000000-0005-0000-0000-000042A70000}"/>
    <cellStyle name="Normal 5 3 3 2 2 3" xfId="42815" xr:uid="{00000000-0005-0000-0000-000043A70000}"/>
    <cellStyle name="Normal 5 3 3 2 2 3 2" xfId="42816" xr:uid="{00000000-0005-0000-0000-000044A70000}"/>
    <cellStyle name="Normal 5 3 3 2 2 3 2 2" xfId="42817" xr:uid="{00000000-0005-0000-0000-000045A70000}"/>
    <cellStyle name="Normal 5 3 3 2 2 3 2 2 2" xfId="42818" xr:uid="{00000000-0005-0000-0000-000046A70000}"/>
    <cellStyle name="Normal 5 3 3 2 2 3 2 2 2 2" xfId="42819" xr:uid="{00000000-0005-0000-0000-000047A70000}"/>
    <cellStyle name="Normal 5 3 3 2 2 3 2 2 3" xfId="42820" xr:uid="{00000000-0005-0000-0000-000048A70000}"/>
    <cellStyle name="Normal 5 3 3 2 2 3 2 2 3 2" xfId="42821" xr:uid="{00000000-0005-0000-0000-000049A70000}"/>
    <cellStyle name="Normal 5 3 3 2 2 3 2 2 3 3" xfId="42822" xr:uid="{00000000-0005-0000-0000-00004AA70000}"/>
    <cellStyle name="Normal 5 3 3 2 2 3 2 2 3 4" xfId="42823" xr:uid="{00000000-0005-0000-0000-00004BA70000}"/>
    <cellStyle name="Normal 5 3 3 2 2 3 2 3" xfId="42824" xr:uid="{00000000-0005-0000-0000-00004CA70000}"/>
    <cellStyle name="Normal 5 3 3 2 2 3 2 3 2" xfId="42825" xr:uid="{00000000-0005-0000-0000-00004DA70000}"/>
    <cellStyle name="Normal 5 3 3 2 2 3 2 4" xfId="42826" xr:uid="{00000000-0005-0000-0000-00004EA70000}"/>
    <cellStyle name="Normal 5 3 3 2 2 3 2 4 2" xfId="42827" xr:uid="{00000000-0005-0000-0000-00004FA70000}"/>
    <cellStyle name="Normal 5 3 3 2 2 3 2 4 3" xfId="42828" xr:uid="{00000000-0005-0000-0000-000050A70000}"/>
    <cellStyle name="Normal 5 3 3 2 2 3 2 4 4" xfId="42829" xr:uid="{00000000-0005-0000-0000-000051A70000}"/>
    <cellStyle name="Normal 5 3 3 2 2 3 3" xfId="42830" xr:uid="{00000000-0005-0000-0000-000052A70000}"/>
    <cellStyle name="Normal 5 3 3 2 2 3 3 2" xfId="42831" xr:uid="{00000000-0005-0000-0000-000053A70000}"/>
    <cellStyle name="Normal 5 3 3 2 2 3 3 2 2" xfId="42832" xr:uid="{00000000-0005-0000-0000-000054A70000}"/>
    <cellStyle name="Normal 5 3 3 2 2 3 3 3" xfId="42833" xr:uid="{00000000-0005-0000-0000-000055A70000}"/>
    <cellStyle name="Normal 5 3 3 2 2 3 3 3 2" xfId="42834" xr:uid="{00000000-0005-0000-0000-000056A70000}"/>
    <cellStyle name="Normal 5 3 3 2 2 3 3 3 3" xfId="42835" xr:uid="{00000000-0005-0000-0000-000057A70000}"/>
    <cellStyle name="Normal 5 3 3 2 2 3 3 3 4" xfId="42836" xr:uid="{00000000-0005-0000-0000-000058A70000}"/>
    <cellStyle name="Normal 5 3 3 2 2 3 4" xfId="42837" xr:uid="{00000000-0005-0000-0000-000059A70000}"/>
    <cellStyle name="Normal 5 3 3 2 2 3 4 2" xfId="42838" xr:uid="{00000000-0005-0000-0000-00005AA70000}"/>
    <cellStyle name="Normal 5 3 3 2 2 3 5" xfId="42839" xr:uid="{00000000-0005-0000-0000-00005BA70000}"/>
    <cellStyle name="Normal 5 3 3 2 2 3 5 2" xfId="42840" xr:uid="{00000000-0005-0000-0000-00005CA70000}"/>
    <cellStyle name="Normal 5 3 3 2 2 3 5 3" xfId="42841" xr:uid="{00000000-0005-0000-0000-00005DA70000}"/>
    <cellStyle name="Normal 5 3 3 2 2 3 5 4" xfId="42842" xr:uid="{00000000-0005-0000-0000-00005EA70000}"/>
    <cellStyle name="Normal 5 3 3 2 2 4" xfId="42843" xr:uid="{00000000-0005-0000-0000-00005FA70000}"/>
    <cellStyle name="Normal 5 3 3 2 2 4 2" xfId="42844" xr:uid="{00000000-0005-0000-0000-000060A70000}"/>
    <cellStyle name="Normal 5 3 3 2 2 4 2 2" xfId="42845" xr:uid="{00000000-0005-0000-0000-000061A70000}"/>
    <cellStyle name="Normal 5 3 3 2 2 4 2 2 2" xfId="42846" xr:uid="{00000000-0005-0000-0000-000062A70000}"/>
    <cellStyle name="Normal 5 3 3 2 2 4 2 3" xfId="42847" xr:uid="{00000000-0005-0000-0000-000063A70000}"/>
    <cellStyle name="Normal 5 3 3 2 2 4 2 3 2" xfId="42848" xr:uid="{00000000-0005-0000-0000-000064A70000}"/>
    <cellStyle name="Normal 5 3 3 2 2 4 2 3 3" xfId="42849" xr:uid="{00000000-0005-0000-0000-000065A70000}"/>
    <cellStyle name="Normal 5 3 3 2 2 4 2 3 4" xfId="42850" xr:uid="{00000000-0005-0000-0000-000066A70000}"/>
    <cellStyle name="Normal 5 3 3 2 2 4 3" xfId="42851" xr:uid="{00000000-0005-0000-0000-000067A70000}"/>
    <cellStyle name="Normal 5 3 3 2 2 4 3 2" xfId="42852" xr:uid="{00000000-0005-0000-0000-000068A70000}"/>
    <cellStyle name="Normal 5 3 3 2 2 4 4" xfId="42853" xr:uid="{00000000-0005-0000-0000-000069A70000}"/>
    <cellStyle name="Normal 5 3 3 2 2 4 4 2" xfId="42854" xr:uid="{00000000-0005-0000-0000-00006AA70000}"/>
    <cellStyle name="Normal 5 3 3 2 2 4 4 3" xfId="42855" xr:uid="{00000000-0005-0000-0000-00006BA70000}"/>
    <cellStyle name="Normal 5 3 3 2 2 4 4 4" xfId="42856" xr:uid="{00000000-0005-0000-0000-00006CA70000}"/>
    <cellStyle name="Normal 5 3 3 2 2 5" xfId="42857" xr:uid="{00000000-0005-0000-0000-00006DA70000}"/>
    <cellStyle name="Normal 5 3 3 2 2 5 2" xfId="42858" xr:uid="{00000000-0005-0000-0000-00006EA70000}"/>
    <cellStyle name="Normal 5 3 3 2 2 5 2 2" xfId="42859" xr:uid="{00000000-0005-0000-0000-00006FA70000}"/>
    <cellStyle name="Normal 5 3 3 2 2 5 3" xfId="42860" xr:uid="{00000000-0005-0000-0000-000070A70000}"/>
    <cellStyle name="Normal 5 3 3 2 2 5 3 2" xfId="42861" xr:uid="{00000000-0005-0000-0000-000071A70000}"/>
    <cellStyle name="Normal 5 3 3 2 2 5 3 3" xfId="42862" xr:uid="{00000000-0005-0000-0000-000072A70000}"/>
    <cellStyle name="Normal 5 3 3 2 2 5 3 4" xfId="42863" xr:uid="{00000000-0005-0000-0000-000073A70000}"/>
    <cellStyle name="Normal 5 3 3 2 2 6" xfId="42864" xr:uid="{00000000-0005-0000-0000-000074A70000}"/>
    <cellStyle name="Normal 5 3 3 2 2 6 2" xfId="42865" xr:uid="{00000000-0005-0000-0000-000075A70000}"/>
    <cellStyle name="Normal 5 3 3 2 2 7" xfId="42866" xr:uid="{00000000-0005-0000-0000-000076A70000}"/>
    <cellStyle name="Normal 5 3 3 2 2 7 2" xfId="42867" xr:uid="{00000000-0005-0000-0000-000077A70000}"/>
    <cellStyle name="Normal 5 3 3 2 2 7 3" xfId="42868" xr:uid="{00000000-0005-0000-0000-000078A70000}"/>
    <cellStyle name="Normal 5 3 3 2 2 7 4" xfId="42869" xr:uid="{00000000-0005-0000-0000-000079A70000}"/>
    <cellStyle name="Normal 5 3 3 2 3" xfId="42870" xr:uid="{00000000-0005-0000-0000-00007AA70000}"/>
    <cellStyle name="Normal 5 3 3 2 3 2" xfId="42871" xr:uid="{00000000-0005-0000-0000-00007BA70000}"/>
    <cellStyle name="Normal 5 3 3 2 3 2 2" xfId="42872" xr:uid="{00000000-0005-0000-0000-00007CA70000}"/>
    <cellStyle name="Normal 5 3 3 2 3 2 2 2" xfId="42873" xr:uid="{00000000-0005-0000-0000-00007DA70000}"/>
    <cellStyle name="Normal 5 3 3 2 3 2 2 2 2" xfId="42874" xr:uid="{00000000-0005-0000-0000-00007EA70000}"/>
    <cellStyle name="Normal 5 3 3 2 3 2 2 3" xfId="42875" xr:uid="{00000000-0005-0000-0000-00007FA70000}"/>
    <cellStyle name="Normal 5 3 3 2 3 2 2 3 2" xfId="42876" xr:uid="{00000000-0005-0000-0000-000080A70000}"/>
    <cellStyle name="Normal 5 3 3 2 3 2 2 3 3" xfId="42877" xr:uid="{00000000-0005-0000-0000-000081A70000}"/>
    <cellStyle name="Normal 5 3 3 2 3 2 2 3 4" xfId="42878" xr:uid="{00000000-0005-0000-0000-000082A70000}"/>
    <cellStyle name="Normal 5 3 3 2 3 2 3" xfId="42879" xr:uid="{00000000-0005-0000-0000-000083A70000}"/>
    <cellStyle name="Normal 5 3 3 2 3 2 3 2" xfId="42880" xr:uid="{00000000-0005-0000-0000-000084A70000}"/>
    <cellStyle name="Normal 5 3 3 2 3 2 4" xfId="42881" xr:uid="{00000000-0005-0000-0000-000085A70000}"/>
    <cellStyle name="Normal 5 3 3 2 3 2 4 2" xfId="42882" xr:uid="{00000000-0005-0000-0000-000086A70000}"/>
    <cellStyle name="Normal 5 3 3 2 3 2 4 3" xfId="42883" xr:uid="{00000000-0005-0000-0000-000087A70000}"/>
    <cellStyle name="Normal 5 3 3 2 3 2 4 4" xfId="42884" xr:uid="{00000000-0005-0000-0000-000088A70000}"/>
    <cellStyle name="Normal 5 3 3 2 3 3" xfId="42885" xr:uid="{00000000-0005-0000-0000-000089A70000}"/>
    <cellStyle name="Normal 5 3 3 2 3 3 2" xfId="42886" xr:uid="{00000000-0005-0000-0000-00008AA70000}"/>
    <cellStyle name="Normal 5 3 3 2 3 3 2 2" xfId="42887" xr:uid="{00000000-0005-0000-0000-00008BA70000}"/>
    <cellStyle name="Normal 5 3 3 2 3 3 3" xfId="42888" xr:uid="{00000000-0005-0000-0000-00008CA70000}"/>
    <cellStyle name="Normal 5 3 3 2 3 3 3 2" xfId="42889" xr:uid="{00000000-0005-0000-0000-00008DA70000}"/>
    <cellStyle name="Normal 5 3 3 2 3 3 3 3" xfId="42890" xr:uid="{00000000-0005-0000-0000-00008EA70000}"/>
    <cellStyle name="Normal 5 3 3 2 3 3 3 4" xfId="42891" xr:uid="{00000000-0005-0000-0000-00008FA70000}"/>
    <cellStyle name="Normal 5 3 3 2 3 4" xfId="42892" xr:uid="{00000000-0005-0000-0000-000090A70000}"/>
    <cellStyle name="Normal 5 3 3 2 3 4 2" xfId="42893" xr:uid="{00000000-0005-0000-0000-000091A70000}"/>
    <cellStyle name="Normal 5 3 3 2 3 5" xfId="42894" xr:uid="{00000000-0005-0000-0000-000092A70000}"/>
    <cellStyle name="Normal 5 3 3 2 3 5 2" xfId="42895" xr:uid="{00000000-0005-0000-0000-000093A70000}"/>
    <cellStyle name="Normal 5 3 3 2 3 5 3" xfId="42896" xr:uid="{00000000-0005-0000-0000-000094A70000}"/>
    <cellStyle name="Normal 5 3 3 2 3 5 4" xfId="42897" xr:uid="{00000000-0005-0000-0000-000095A70000}"/>
    <cellStyle name="Normal 5 3 3 2 4" xfId="42898" xr:uid="{00000000-0005-0000-0000-000096A70000}"/>
    <cellStyle name="Normal 5 3 3 2 4 2" xfId="42899" xr:uid="{00000000-0005-0000-0000-000097A70000}"/>
    <cellStyle name="Normal 5 3 3 2 4 2 2" xfId="42900" xr:uid="{00000000-0005-0000-0000-000098A70000}"/>
    <cellStyle name="Normal 5 3 3 2 4 2 2 2" xfId="42901" xr:uid="{00000000-0005-0000-0000-000099A70000}"/>
    <cellStyle name="Normal 5 3 3 2 4 2 2 2 2" xfId="42902" xr:uid="{00000000-0005-0000-0000-00009AA70000}"/>
    <cellStyle name="Normal 5 3 3 2 4 2 2 3" xfId="42903" xr:uid="{00000000-0005-0000-0000-00009BA70000}"/>
    <cellStyle name="Normal 5 3 3 2 4 2 2 3 2" xfId="42904" xr:uid="{00000000-0005-0000-0000-00009CA70000}"/>
    <cellStyle name="Normal 5 3 3 2 4 2 2 3 3" xfId="42905" xr:uid="{00000000-0005-0000-0000-00009DA70000}"/>
    <cellStyle name="Normal 5 3 3 2 4 2 2 3 4" xfId="42906" xr:uid="{00000000-0005-0000-0000-00009EA70000}"/>
    <cellStyle name="Normal 5 3 3 2 4 2 3" xfId="42907" xr:uid="{00000000-0005-0000-0000-00009FA70000}"/>
    <cellStyle name="Normal 5 3 3 2 4 2 3 2" xfId="42908" xr:uid="{00000000-0005-0000-0000-0000A0A70000}"/>
    <cellStyle name="Normal 5 3 3 2 4 2 4" xfId="42909" xr:uid="{00000000-0005-0000-0000-0000A1A70000}"/>
    <cellStyle name="Normal 5 3 3 2 4 2 4 2" xfId="42910" xr:uid="{00000000-0005-0000-0000-0000A2A70000}"/>
    <cellStyle name="Normal 5 3 3 2 4 2 4 3" xfId="42911" xr:uid="{00000000-0005-0000-0000-0000A3A70000}"/>
    <cellStyle name="Normal 5 3 3 2 4 2 4 4" xfId="42912" xr:uid="{00000000-0005-0000-0000-0000A4A70000}"/>
    <cellStyle name="Normal 5 3 3 2 4 3" xfId="42913" xr:uid="{00000000-0005-0000-0000-0000A5A70000}"/>
    <cellStyle name="Normal 5 3 3 2 4 3 2" xfId="42914" xr:uid="{00000000-0005-0000-0000-0000A6A70000}"/>
    <cellStyle name="Normal 5 3 3 2 4 3 2 2" xfId="42915" xr:uid="{00000000-0005-0000-0000-0000A7A70000}"/>
    <cellStyle name="Normal 5 3 3 2 4 3 3" xfId="42916" xr:uid="{00000000-0005-0000-0000-0000A8A70000}"/>
    <cellStyle name="Normal 5 3 3 2 4 3 3 2" xfId="42917" xr:uid="{00000000-0005-0000-0000-0000A9A70000}"/>
    <cellStyle name="Normal 5 3 3 2 4 3 3 3" xfId="42918" xr:uid="{00000000-0005-0000-0000-0000AAA70000}"/>
    <cellStyle name="Normal 5 3 3 2 4 3 3 4" xfId="42919" xr:uid="{00000000-0005-0000-0000-0000ABA70000}"/>
    <cellStyle name="Normal 5 3 3 2 4 4" xfId="42920" xr:uid="{00000000-0005-0000-0000-0000ACA70000}"/>
    <cellStyle name="Normal 5 3 3 2 4 4 2" xfId="42921" xr:uid="{00000000-0005-0000-0000-0000ADA70000}"/>
    <cellStyle name="Normal 5 3 3 2 4 5" xfId="42922" xr:uid="{00000000-0005-0000-0000-0000AEA70000}"/>
    <cellStyle name="Normal 5 3 3 2 4 5 2" xfId="42923" xr:uid="{00000000-0005-0000-0000-0000AFA70000}"/>
    <cellStyle name="Normal 5 3 3 2 4 5 3" xfId="42924" xr:uid="{00000000-0005-0000-0000-0000B0A70000}"/>
    <cellStyle name="Normal 5 3 3 2 4 5 4" xfId="42925" xr:uid="{00000000-0005-0000-0000-0000B1A70000}"/>
    <cellStyle name="Normal 5 3 3 2 5" xfId="42926" xr:uid="{00000000-0005-0000-0000-0000B2A70000}"/>
    <cellStyle name="Normal 5 3 3 2 5 2" xfId="42927" xr:uid="{00000000-0005-0000-0000-0000B3A70000}"/>
    <cellStyle name="Normal 5 3 3 2 5 2 2" xfId="42928" xr:uid="{00000000-0005-0000-0000-0000B4A70000}"/>
    <cellStyle name="Normal 5 3 3 2 5 2 2 2" xfId="42929" xr:uid="{00000000-0005-0000-0000-0000B5A70000}"/>
    <cellStyle name="Normal 5 3 3 2 5 2 3" xfId="42930" xr:uid="{00000000-0005-0000-0000-0000B6A70000}"/>
    <cellStyle name="Normal 5 3 3 2 5 2 3 2" xfId="42931" xr:uid="{00000000-0005-0000-0000-0000B7A70000}"/>
    <cellStyle name="Normal 5 3 3 2 5 2 3 3" xfId="42932" xr:uid="{00000000-0005-0000-0000-0000B8A70000}"/>
    <cellStyle name="Normal 5 3 3 2 5 2 3 4" xfId="42933" xr:uid="{00000000-0005-0000-0000-0000B9A70000}"/>
    <cellStyle name="Normal 5 3 3 2 5 3" xfId="42934" xr:uid="{00000000-0005-0000-0000-0000BAA70000}"/>
    <cellStyle name="Normal 5 3 3 2 5 3 2" xfId="42935" xr:uid="{00000000-0005-0000-0000-0000BBA70000}"/>
    <cellStyle name="Normal 5 3 3 2 5 4" xfId="42936" xr:uid="{00000000-0005-0000-0000-0000BCA70000}"/>
    <cellStyle name="Normal 5 3 3 2 5 4 2" xfId="42937" xr:uid="{00000000-0005-0000-0000-0000BDA70000}"/>
    <cellStyle name="Normal 5 3 3 2 5 4 3" xfId="42938" xr:uid="{00000000-0005-0000-0000-0000BEA70000}"/>
    <cellStyle name="Normal 5 3 3 2 5 4 4" xfId="42939" xr:uid="{00000000-0005-0000-0000-0000BFA70000}"/>
    <cellStyle name="Normal 5 3 3 2 6" xfId="42940" xr:uid="{00000000-0005-0000-0000-0000C0A70000}"/>
    <cellStyle name="Normal 5 3 3 2 6 2" xfId="42941" xr:uid="{00000000-0005-0000-0000-0000C1A70000}"/>
    <cellStyle name="Normal 5 3 3 2 6 2 2" xfId="42942" xr:uid="{00000000-0005-0000-0000-0000C2A70000}"/>
    <cellStyle name="Normal 5 3 3 2 6 3" xfId="42943" xr:uid="{00000000-0005-0000-0000-0000C3A70000}"/>
    <cellStyle name="Normal 5 3 3 2 6 3 2" xfId="42944" xr:uid="{00000000-0005-0000-0000-0000C4A70000}"/>
    <cellStyle name="Normal 5 3 3 2 6 3 3" xfId="42945" xr:uid="{00000000-0005-0000-0000-0000C5A70000}"/>
    <cellStyle name="Normal 5 3 3 2 6 3 4" xfId="42946" xr:uid="{00000000-0005-0000-0000-0000C6A70000}"/>
    <cellStyle name="Normal 5 3 3 2 7" xfId="42947" xr:uid="{00000000-0005-0000-0000-0000C7A70000}"/>
    <cellStyle name="Normal 5 3 3 2 7 2" xfId="42948" xr:uid="{00000000-0005-0000-0000-0000C8A70000}"/>
    <cellStyle name="Normal 5 3 3 2 8" xfId="42949" xr:uid="{00000000-0005-0000-0000-0000C9A70000}"/>
    <cellStyle name="Normal 5 3 3 2 8 2" xfId="42950" xr:uid="{00000000-0005-0000-0000-0000CAA70000}"/>
    <cellStyle name="Normal 5 3 3 2 8 3" xfId="42951" xr:uid="{00000000-0005-0000-0000-0000CBA70000}"/>
    <cellStyle name="Normal 5 3 3 2 8 4" xfId="42952" xr:uid="{00000000-0005-0000-0000-0000CCA70000}"/>
    <cellStyle name="Normal 5 3 3 3" xfId="42953" xr:uid="{00000000-0005-0000-0000-0000CDA70000}"/>
    <cellStyle name="Normal 5 3 3 3 2" xfId="42954" xr:uid="{00000000-0005-0000-0000-0000CEA70000}"/>
    <cellStyle name="Normal 5 3 3 3 2 2" xfId="42955" xr:uid="{00000000-0005-0000-0000-0000CFA70000}"/>
    <cellStyle name="Normal 5 3 3 3 2 2 2" xfId="42956" xr:uid="{00000000-0005-0000-0000-0000D0A70000}"/>
    <cellStyle name="Normal 5 3 3 3 2 2 2 2" xfId="42957" xr:uid="{00000000-0005-0000-0000-0000D1A70000}"/>
    <cellStyle name="Normal 5 3 3 3 2 2 2 2 2" xfId="42958" xr:uid="{00000000-0005-0000-0000-0000D2A70000}"/>
    <cellStyle name="Normal 5 3 3 3 2 2 2 3" xfId="42959" xr:uid="{00000000-0005-0000-0000-0000D3A70000}"/>
    <cellStyle name="Normal 5 3 3 3 2 2 2 3 2" xfId="42960" xr:uid="{00000000-0005-0000-0000-0000D4A70000}"/>
    <cellStyle name="Normal 5 3 3 3 2 2 2 3 3" xfId="42961" xr:uid="{00000000-0005-0000-0000-0000D5A70000}"/>
    <cellStyle name="Normal 5 3 3 3 2 2 2 3 4" xfId="42962" xr:uid="{00000000-0005-0000-0000-0000D6A70000}"/>
    <cellStyle name="Normal 5 3 3 3 2 2 3" xfId="42963" xr:uid="{00000000-0005-0000-0000-0000D7A70000}"/>
    <cellStyle name="Normal 5 3 3 3 2 2 3 2" xfId="42964" xr:uid="{00000000-0005-0000-0000-0000D8A70000}"/>
    <cellStyle name="Normal 5 3 3 3 2 2 4" xfId="42965" xr:uid="{00000000-0005-0000-0000-0000D9A70000}"/>
    <cellStyle name="Normal 5 3 3 3 2 2 4 2" xfId="42966" xr:uid="{00000000-0005-0000-0000-0000DAA70000}"/>
    <cellStyle name="Normal 5 3 3 3 2 2 4 3" xfId="42967" xr:uid="{00000000-0005-0000-0000-0000DBA70000}"/>
    <cellStyle name="Normal 5 3 3 3 2 2 4 4" xfId="42968" xr:uid="{00000000-0005-0000-0000-0000DCA70000}"/>
    <cellStyle name="Normal 5 3 3 3 2 3" xfId="42969" xr:uid="{00000000-0005-0000-0000-0000DDA70000}"/>
    <cellStyle name="Normal 5 3 3 3 2 3 2" xfId="42970" xr:uid="{00000000-0005-0000-0000-0000DEA70000}"/>
    <cellStyle name="Normal 5 3 3 3 2 3 2 2" xfId="42971" xr:uid="{00000000-0005-0000-0000-0000DFA70000}"/>
    <cellStyle name="Normal 5 3 3 3 2 3 3" xfId="42972" xr:uid="{00000000-0005-0000-0000-0000E0A70000}"/>
    <cellStyle name="Normal 5 3 3 3 2 3 3 2" xfId="42973" xr:uid="{00000000-0005-0000-0000-0000E1A70000}"/>
    <cellStyle name="Normal 5 3 3 3 2 3 3 3" xfId="42974" xr:uid="{00000000-0005-0000-0000-0000E2A70000}"/>
    <cellStyle name="Normal 5 3 3 3 2 3 3 4" xfId="42975" xr:uid="{00000000-0005-0000-0000-0000E3A70000}"/>
    <cellStyle name="Normal 5 3 3 3 2 4" xfId="42976" xr:uid="{00000000-0005-0000-0000-0000E4A70000}"/>
    <cellStyle name="Normal 5 3 3 3 2 4 2" xfId="42977" xr:uid="{00000000-0005-0000-0000-0000E5A70000}"/>
    <cellStyle name="Normal 5 3 3 3 2 5" xfId="42978" xr:uid="{00000000-0005-0000-0000-0000E6A70000}"/>
    <cellStyle name="Normal 5 3 3 3 2 5 2" xfId="42979" xr:uid="{00000000-0005-0000-0000-0000E7A70000}"/>
    <cellStyle name="Normal 5 3 3 3 2 5 3" xfId="42980" xr:uid="{00000000-0005-0000-0000-0000E8A70000}"/>
    <cellStyle name="Normal 5 3 3 3 2 5 4" xfId="42981" xr:uid="{00000000-0005-0000-0000-0000E9A70000}"/>
    <cellStyle name="Normal 5 3 3 3 3" xfId="42982" xr:uid="{00000000-0005-0000-0000-0000EAA70000}"/>
    <cellStyle name="Normal 5 3 3 3 3 2" xfId="42983" xr:uid="{00000000-0005-0000-0000-0000EBA70000}"/>
    <cellStyle name="Normal 5 3 3 3 3 2 2" xfId="42984" xr:uid="{00000000-0005-0000-0000-0000ECA70000}"/>
    <cellStyle name="Normal 5 3 3 3 3 2 2 2" xfId="42985" xr:uid="{00000000-0005-0000-0000-0000EDA70000}"/>
    <cellStyle name="Normal 5 3 3 3 3 2 2 2 2" xfId="42986" xr:uid="{00000000-0005-0000-0000-0000EEA70000}"/>
    <cellStyle name="Normal 5 3 3 3 3 2 2 3" xfId="42987" xr:uid="{00000000-0005-0000-0000-0000EFA70000}"/>
    <cellStyle name="Normal 5 3 3 3 3 2 2 3 2" xfId="42988" xr:uid="{00000000-0005-0000-0000-0000F0A70000}"/>
    <cellStyle name="Normal 5 3 3 3 3 2 2 3 3" xfId="42989" xr:uid="{00000000-0005-0000-0000-0000F1A70000}"/>
    <cellStyle name="Normal 5 3 3 3 3 2 2 3 4" xfId="42990" xr:uid="{00000000-0005-0000-0000-0000F2A70000}"/>
    <cellStyle name="Normal 5 3 3 3 3 2 3" xfId="42991" xr:uid="{00000000-0005-0000-0000-0000F3A70000}"/>
    <cellStyle name="Normal 5 3 3 3 3 2 3 2" xfId="42992" xr:uid="{00000000-0005-0000-0000-0000F4A70000}"/>
    <cellStyle name="Normal 5 3 3 3 3 2 4" xfId="42993" xr:uid="{00000000-0005-0000-0000-0000F5A70000}"/>
    <cellStyle name="Normal 5 3 3 3 3 2 4 2" xfId="42994" xr:uid="{00000000-0005-0000-0000-0000F6A70000}"/>
    <cellStyle name="Normal 5 3 3 3 3 2 4 3" xfId="42995" xr:uid="{00000000-0005-0000-0000-0000F7A70000}"/>
    <cellStyle name="Normal 5 3 3 3 3 2 4 4" xfId="42996" xr:uid="{00000000-0005-0000-0000-0000F8A70000}"/>
    <cellStyle name="Normal 5 3 3 3 3 3" xfId="42997" xr:uid="{00000000-0005-0000-0000-0000F9A70000}"/>
    <cellStyle name="Normal 5 3 3 3 3 3 2" xfId="42998" xr:uid="{00000000-0005-0000-0000-0000FAA70000}"/>
    <cellStyle name="Normal 5 3 3 3 3 3 2 2" xfId="42999" xr:uid="{00000000-0005-0000-0000-0000FBA70000}"/>
    <cellStyle name="Normal 5 3 3 3 3 3 3" xfId="43000" xr:uid="{00000000-0005-0000-0000-0000FCA70000}"/>
    <cellStyle name="Normal 5 3 3 3 3 3 3 2" xfId="43001" xr:uid="{00000000-0005-0000-0000-0000FDA70000}"/>
    <cellStyle name="Normal 5 3 3 3 3 3 3 3" xfId="43002" xr:uid="{00000000-0005-0000-0000-0000FEA70000}"/>
    <cellStyle name="Normal 5 3 3 3 3 3 3 4" xfId="43003" xr:uid="{00000000-0005-0000-0000-0000FFA70000}"/>
    <cellStyle name="Normal 5 3 3 3 3 4" xfId="43004" xr:uid="{00000000-0005-0000-0000-000000A80000}"/>
    <cellStyle name="Normal 5 3 3 3 3 4 2" xfId="43005" xr:uid="{00000000-0005-0000-0000-000001A80000}"/>
    <cellStyle name="Normal 5 3 3 3 3 5" xfId="43006" xr:uid="{00000000-0005-0000-0000-000002A80000}"/>
    <cellStyle name="Normal 5 3 3 3 3 5 2" xfId="43007" xr:uid="{00000000-0005-0000-0000-000003A80000}"/>
    <cellStyle name="Normal 5 3 3 3 3 5 3" xfId="43008" xr:uid="{00000000-0005-0000-0000-000004A80000}"/>
    <cellStyle name="Normal 5 3 3 3 3 5 4" xfId="43009" xr:uid="{00000000-0005-0000-0000-000005A80000}"/>
    <cellStyle name="Normal 5 3 3 3 4" xfId="43010" xr:uid="{00000000-0005-0000-0000-000006A80000}"/>
    <cellStyle name="Normal 5 3 3 3 4 2" xfId="43011" xr:uid="{00000000-0005-0000-0000-000007A80000}"/>
    <cellStyle name="Normal 5 3 3 3 4 2 2" xfId="43012" xr:uid="{00000000-0005-0000-0000-000008A80000}"/>
    <cellStyle name="Normal 5 3 3 3 4 2 2 2" xfId="43013" xr:uid="{00000000-0005-0000-0000-000009A80000}"/>
    <cellStyle name="Normal 5 3 3 3 4 2 3" xfId="43014" xr:uid="{00000000-0005-0000-0000-00000AA80000}"/>
    <cellStyle name="Normal 5 3 3 3 4 2 3 2" xfId="43015" xr:uid="{00000000-0005-0000-0000-00000BA80000}"/>
    <cellStyle name="Normal 5 3 3 3 4 2 3 3" xfId="43016" xr:uid="{00000000-0005-0000-0000-00000CA80000}"/>
    <cellStyle name="Normal 5 3 3 3 4 2 3 4" xfId="43017" xr:uid="{00000000-0005-0000-0000-00000DA80000}"/>
    <cellStyle name="Normal 5 3 3 3 4 3" xfId="43018" xr:uid="{00000000-0005-0000-0000-00000EA80000}"/>
    <cellStyle name="Normal 5 3 3 3 4 3 2" xfId="43019" xr:uid="{00000000-0005-0000-0000-00000FA80000}"/>
    <cellStyle name="Normal 5 3 3 3 4 4" xfId="43020" xr:uid="{00000000-0005-0000-0000-000010A80000}"/>
    <cellStyle name="Normal 5 3 3 3 4 4 2" xfId="43021" xr:uid="{00000000-0005-0000-0000-000011A80000}"/>
    <cellStyle name="Normal 5 3 3 3 4 4 3" xfId="43022" xr:uid="{00000000-0005-0000-0000-000012A80000}"/>
    <cellStyle name="Normal 5 3 3 3 4 4 4" xfId="43023" xr:uid="{00000000-0005-0000-0000-000013A80000}"/>
    <cellStyle name="Normal 5 3 3 3 5" xfId="43024" xr:uid="{00000000-0005-0000-0000-000014A80000}"/>
    <cellStyle name="Normal 5 3 3 3 5 2" xfId="43025" xr:uid="{00000000-0005-0000-0000-000015A80000}"/>
    <cellStyle name="Normal 5 3 3 3 5 2 2" xfId="43026" xr:uid="{00000000-0005-0000-0000-000016A80000}"/>
    <cellStyle name="Normal 5 3 3 3 5 3" xfId="43027" xr:uid="{00000000-0005-0000-0000-000017A80000}"/>
    <cellStyle name="Normal 5 3 3 3 5 3 2" xfId="43028" xr:uid="{00000000-0005-0000-0000-000018A80000}"/>
    <cellStyle name="Normal 5 3 3 3 5 3 3" xfId="43029" xr:uid="{00000000-0005-0000-0000-000019A80000}"/>
    <cellStyle name="Normal 5 3 3 3 5 3 4" xfId="43030" xr:uid="{00000000-0005-0000-0000-00001AA80000}"/>
    <cellStyle name="Normal 5 3 3 3 6" xfId="43031" xr:uid="{00000000-0005-0000-0000-00001BA80000}"/>
    <cellStyle name="Normal 5 3 3 3 6 2" xfId="43032" xr:uid="{00000000-0005-0000-0000-00001CA80000}"/>
    <cellStyle name="Normal 5 3 3 3 7" xfId="43033" xr:uid="{00000000-0005-0000-0000-00001DA80000}"/>
    <cellStyle name="Normal 5 3 3 3 7 2" xfId="43034" xr:uid="{00000000-0005-0000-0000-00001EA80000}"/>
    <cellStyle name="Normal 5 3 3 3 7 3" xfId="43035" xr:uid="{00000000-0005-0000-0000-00001FA80000}"/>
    <cellStyle name="Normal 5 3 3 3 7 4" xfId="43036" xr:uid="{00000000-0005-0000-0000-000020A80000}"/>
    <cellStyle name="Normal 5 3 3 4" xfId="43037" xr:uid="{00000000-0005-0000-0000-000021A80000}"/>
    <cellStyle name="Normal 5 3 3 4 2" xfId="43038" xr:uid="{00000000-0005-0000-0000-000022A80000}"/>
    <cellStyle name="Normal 5 3 3 4 2 2" xfId="43039" xr:uid="{00000000-0005-0000-0000-000023A80000}"/>
    <cellStyle name="Normal 5 3 3 4 2 2 2" xfId="43040" xr:uid="{00000000-0005-0000-0000-000024A80000}"/>
    <cellStyle name="Normal 5 3 3 4 2 2 2 2" xfId="43041" xr:uid="{00000000-0005-0000-0000-000025A80000}"/>
    <cellStyle name="Normal 5 3 3 4 2 2 3" xfId="43042" xr:uid="{00000000-0005-0000-0000-000026A80000}"/>
    <cellStyle name="Normal 5 3 3 4 2 2 3 2" xfId="43043" xr:uid="{00000000-0005-0000-0000-000027A80000}"/>
    <cellStyle name="Normal 5 3 3 4 2 2 3 3" xfId="43044" xr:uid="{00000000-0005-0000-0000-000028A80000}"/>
    <cellStyle name="Normal 5 3 3 4 2 2 3 4" xfId="43045" xr:uid="{00000000-0005-0000-0000-000029A80000}"/>
    <cellStyle name="Normal 5 3 3 4 2 3" xfId="43046" xr:uid="{00000000-0005-0000-0000-00002AA80000}"/>
    <cellStyle name="Normal 5 3 3 4 2 3 2" xfId="43047" xr:uid="{00000000-0005-0000-0000-00002BA80000}"/>
    <cellStyle name="Normal 5 3 3 4 2 4" xfId="43048" xr:uid="{00000000-0005-0000-0000-00002CA80000}"/>
    <cellStyle name="Normal 5 3 3 4 2 4 2" xfId="43049" xr:uid="{00000000-0005-0000-0000-00002DA80000}"/>
    <cellStyle name="Normal 5 3 3 4 2 4 3" xfId="43050" xr:uid="{00000000-0005-0000-0000-00002EA80000}"/>
    <cellStyle name="Normal 5 3 3 4 2 4 4" xfId="43051" xr:uid="{00000000-0005-0000-0000-00002FA80000}"/>
    <cellStyle name="Normal 5 3 3 4 3" xfId="43052" xr:uid="{00000000-0005-0000-0000-000030A80000}"/>
    <cellStyle name="Normal 5 3 3 4 3 2" xfId="43053" xr:uid="{00000000-0005-0000-0000-000031A80000}"/>
    <cellStyle name="Normal 5 3 3 4 3 2 2" xfId="43054" xr:uid="{00000000-0005-0000-0000-000032A80000}"/>
    <cellStyle name="Normal 5 3 3 4 3 3" xfId="43055" xr:uid="{00000000-0005-0000-0000-000033A80000}"/>
    <cellStyle name="Normal 5 3 3 4 3 3 2" xfId="43056" xr:uid="{00000000-0005-0000-0000-000034A80000}"/>
    <cellStyle name="Normal 5 3 3 4 3 3 3" xfId="43057" xr:uid="{00000000-0005-0000-0000-000035A80000}"/>
    <cellStyle name="Normal 5 3 3 4 3 3 4" xfId="43058" xr:uid="{00000000-0005-0000-0000-000036A80000}"/>
    <cellStyle name="Normal 5 3 3 4 4" xfId="43059" xr:uid="{00000000-0005-0000-0000-000037A80000}"/>
    <cellStyle name="Normal 5 3 3 4 4 2" xfId="43060" xr:uid="{00000000-0005-0000-0000-000038A80000}"/>
    <cellStyle name="Normal 5 3 3 4 5" xfId="43061" xr:uid="{00000000-0005-0000-0000-000039A80000}"/>
    <cellStyle name="Normal 5 3 3 4 5 2" xfId="43062" xr:uid="{00000000-0005-0000-0000-00003AA80000}"/>
    <cellStyle name="Normal 5 3 3 4 5 3" xfId="43063" xr:uid="{00000000-0005-0000-0000-00003BA80000}"/>
    <cellStyle name="Normal 5 3 3 4 5 4" xfId="43064" xr:uid="{00000000-0005-0000-0000-00003CA80000}"/>
    <cellStyle name="Normal 5 3 3 5" xfId="43065" xr:uid="{00000000-0005-0000-0000-00003DA80000}"/>
    <cellStyle name="Normal 5 3 3 5 2" xfId="43066" xr:uid="{00000000-0005-0000-0000-00003EA80000}"/>
    <cellStyle name="Normal 5 3 3 5 2 2" xfId="43067" xr:uid="{00000000-0005-0000-0000-00003FA80000}"/>
    <cellStyle name="Normal 5 3 3 5 2 2 2" xfId="43068" xr:uid="{00000000-0005-0000-0000-000040A80000}"/>
    <cellStyle name="Normal 5 3 3 5 2 2 2 2" xfId="43069" xr:uid="{00000000-0005-0000-0000-000041A80000}"/>
    <cellStyle name="Normal 5 3 3 5 2 2 3" xfId="43070" xr:uid="{00000000-0005-0000-0000-000042A80000}"/>
    <cellStyle name="Normal 5 3 3 5 2 2 3 2" xfId="43071" xr:uid="{00000000-0005-0000-0000-000043A80000}"/>
    <cellStyle name="Normal 5 3 3 5 2 2 3 3" xfId="43072" xr:uid="{00000000-0005-0000-0000-000044A80000}"/>
    <cellStyle name="Normal 5 3 3 5 2 2 3 4" xfId="43073" xr:uid="{00000000-0005-0000-0000-000045A80000}"/>
    <cellStyle name="Normal 5 3 3 5 2 3" xfId="43074" xr:uid="{00000000-0005-0000-0000-000046A80000}"/>
    <cellStyle name="Normal 5 3 3 5 2 3 2" xfId="43075" xr:uid="{00000000-0005-0000-0000-000047A80000}"/>
    <cellStyle name="Normal 5 3 3 5 2 4" xfId="43076" xr:uid="{00000000-0005-0000-0000-000048A80000}"/>
    <cellStyle name="Normal 5 3 3 5 2 4 2" xfId="43077" xr:uid="{00000000-0005-0000-0000-000049A80000}"/>
    <cellStyle name="Normal 5 3 3 5 2 4 3" xfId="43078" xr:uid="{00000000-0005-0000-0000-00004AA80000}"/>
    <cellStyle name="Normal 5 3 3 5 2 4 4" xfId="43079" xr:uid="{00000000-0005-0000-0000-00004BA80000}"/>
    <cellStyle name="Normal 5 3 3 5 3" xfId="43080" xr:uid="{00000000-0005-0000-0000-00004CA80000}"/>
    <cellStyle name="Normal 5 3 3 5 3 2" xfId="43081" xr:uid="{00000000-0005-0000-0000-00004DA80000}"/>
    <cellStyle name="Normal 5 3 3 5 3 2 2" xfId="43082" xr:uid="{00000000-0005-0000-0000-00004EA80000}"/>
    <cellStyle name="Normal 5 3 3 5 3 3" xfId="43083" xr:uid="{00000000-0005-0000-0000-00004FA80000}"/>
    <cellStyle name="Normal 5 3 3 5 3 3 2" xfId="43084" xr:uid="{00000000-0005-0000-0000-000050A80000}"/>
    <cellStyle name="Normal 5 3 3 5 3 3 3" xfId="43085" xr:uid="{00000000-0005-0000-0000-000051A80000}"/>
    <cellStyle name="Normal 5 3 3 5 3 3 4" xfId="43086" xr:uid="{00000000-0005-0000-0000-000052A80000}"/>
    <cellStyle name="Normal 5 3 3 5 4" xfId="43087" xr:uid="{00000000-0005-0000-0000-000053A80000}"/>
    <cellStyle name="Normal 5 3 3 5 4 2" xfId="43088" xr:uid="{00000000-0005-0000-0000-000054A80000}"/>
    <cellStyle name="Normal 5 3 3 5 5" xfId="43089" xr:uid="{00000000-0005-0000-0000-000055A80000}"/>
    <cellStyle name="Normal 5 3 3 5 5 2" xfId="43090" xr:uid="{00000000-0005-0000-0000-000056A80000}"/>
    <cellStyle name="Normal 5 3 3 5 5 3" xfId="43091" xr:uid="{00000000-0005-0000-0000-000057A80000}"/>
    <cellStyle name="Normal 5 3 3 5 5 4" xfId="43092" xr:uid="{00000000-0005-0000-0000-000058A80000}"/>
    <cellStyle name="Normal 5 3 3 6" xfId="43093" xr:uid="{00000000-0005-0000-0000-000059A80000}"/>
    <cellStyle name="Normal 5 3 3 6 2" xfId="43094" xr:uid="{00000000-0005-0000-0000-00005AA80000}"/>
    <cellStyle name="Normal 5 3 3 6 2 2" xfId="43095" xr:uid="{00000000-0005-0000-0000-00005BA80000}"/>
    <cellStyle name="Normal 5 3 3 6 2 2 2" xfId="43096" xr:uid="{00000000-0005-0000-0000-00005CA80000}"/>
    <cellStyle name="Normal 5 3 3 6 2 3" xfId="43097" xr:uid="{00000000-0005-0000-0000-00005DA80000}"/>
    <cellStyle name="Normal 5 3 3 6 2 3 2" xfId="43098" xr:uid="{00000000-0005-0000-0000-00005EA80000}"/>
    <cellStyle name="Normal 5 3 3 6 2 3 3" xfId="43099" xr:uid="{00000000-0005-0000-0000-00005FA80000}"/>
    <cellStyle name="Normal 5 3 3 6 2 3 4" xfId="43100" xr:uid="{00000000-0005-0000-0000-000060A80000}"/>
    <cellStyle name="Normal 5 3 3 6 3" xfId="43101" xr:uid="{00000000-0005-0000-0000-000061A80000}"/>
    <cellStyle name="Normal 5 3 3 6 3 2" xfId="43102" xr:uid="{00000000-0005-0000-0000-000062A80000}"/>
    <cellStyle name="Normal 5 3 3 6 4" xfId="43103" xr:uid="{00000000-0005-0000-0000-000063A80000}"/>
    <cellStyle name="Normal 5 3 3 6 4 2" xfId="43104" xr:uid="{00000000-0005-0000-0000-000064A80000}"/>
    <cellStyle name="Normal 5 3 3 6 4 3" xfId="43105" xr:uid="{00000000-0005-0000-0000-000065A80000}"/>
    <cellStyle name="Normal 5 3 3 6 4 4" xfId="43106" xr:uid="{00000000-0005-0000-0000-000066A80000}"/>
    <cellStyle name="Normal 5 3 3 7" xfId="43107" xr:uid="{00000000-0005-0000-0000-000067A80000}"/>
    <cellStyle name="Normal 5 3 3 7 2" xfId="43108" xr:uid="{00000000-0005-0000-0000-000068A80000}"/>
    <cellStyle name="Normal 5 3 3 7 2 2" xfId="43109" xr:uid="{00000000-0005-0000-0000-000069A80000}"/>
    <cellStyle name="Normal 5 3 3 7 3" xfId="43110" xr:uid="{00000000-0005-0000-0000-00006AA80000}"/>
    <cellStyle name="Normal 5 3 3 7 3 2" xfId="43111" xr:uid="{00000000-0005-0000-0000-00006BA80000}"/>
    <cellStyle name="Normal 5 3 3 7 3 3" xfId="43112" xr:uid="{00000000-0005-0000-0000-00006CA80000}"/>
    <cellStyle name="Normal 5 3 3 7 3 4" xfId="43113" xr:uid="{00000000-0005-0000-0000-00006DA80000}"/>
    <cellStyle name="Normal 5 3 3 8" xfId="43114" xr:uid="{00000000-0005-0000-0000-00006EA80000}"/>
    <cellStyle name="Normal 5 3 3 8 2" xfId="43115" xr:uid="{00000000-0005-0000-0000-00006FA80000}"/>
    <cellStyle name="Normal 5 3 3 9" xfId="43116" xr:uid="{00000000-0005-0000-0000-000070A80000}"/>
    <cellStyle name="Normal 5 3 3 9 2" xfId="43117" xr:uid="{00000000-0005-0000-0000-000071A80000}"/>
    <cellStyle name="Normal 5 3 3 9 3" xfId="43118" xr:uid="{00000000-0005-0000-0000-000072A80000}"/>
    <cellStyle name="Normal 5 3 3 9 4" xfId="43119" xr:uid="{00000000-0005-0000-0000-000073A80000}"/>
    <cellStyle name="Normal 5 3 4" xfId="43120" xr:uid="{00000000-0005-0000-0000-000074A80000}"/>
    <cellStyle name="Normal 5 3 4 2" xfId="43121" xr:uid="{00000000-0005-0000-0000-000075A80000}"/>
    <cellStyle name="Normal 5 3 4 2 2" xfId="43122" xr:uid="{00000000-0005-0000-0000-000076A80000}"/>
    <cellStyle name="Normal 5 3 4 2 2 2" xfId="43123" xr:uid="{00000000-0005-0000-0000-000077A80000}"/>
    <cellStyle name="Normal 5 3 4 2 2 2 2" xfId="43124" xr:uid="{00000000-0005-0000-0000-000078A80000}"/>
    <cellStyle name="Normal 5 3 4 2 2 2 2 2" xfId="43125" xr:uid="{00000000-0005-0000-0000-000079A80000}"/>
    <cellStyle name="Normal 5 3 4 2 2 2 2 2 2" xfId="43126" xr:uid="{00000000-0005-0000-0000-00007AA80000}"/>
    <cellStyle name="Normal 5 3 4 2 2 2 2 3" xfId="43127" xr:uid="{00000000-0005-0000-0000-00007BA80000}"/>
    <cellStyle name="Normal 5 3 4 2 2 2 2 3 2" xfId="43128" xr:uid="{00000000-0005-0000-0000-00007CA80000}"/>
    <cellStyle name="Normal 5 3 4 2 2 2 2 3 3" xfId="43129" xr:uid="{00000000-0005-0000-0000-00007DA80000}"/>
    <cellStyle name="Normal 5 3 4 2 2 2 2 3 4" xfId="43130" xr:uid="{00000000-0005-0000-0000-00007EA80000}"/>
    <cellStyle name="Normal 5 3 4 2 2 2 3" xfId="43131" xr:uid="{00000000-0005-0000-0000-00007FA80000}"/>
    <cellStyle name="Normal 5 3 4 2 2 2 3 2" xfId="43132" xr:uid="{00000000-0005-0000-0000-000080A80000}"/>
    <cellStyle name="Normal 5 3 4 2 2 2 4" xfId="43133" xr:uid="{00000000-0005-0000-0000-000081A80000}"/>
    <cellStyle name="Normal 5 3 4 2 2 2 4 2" xfId="43134" xr:uid="{00000000-0005-0000-0000-000082A80000}"/>
    <cellStyle name="Normal 5 3 4 2 2 2 4 3" xfId="43135" xr:uid="{00000000-0005-0000-0000-000083A80000}"/>
    <cellStyle name="Normal 5 3 4 2 2 2 4 4" xfId="43136" xr:uid="{00000000-0005-0000-0000-000084A80000}"/>
    <cellStyle name="Normal 5 3 4 2 2 3" xfId="43137" xr:uid="{00000000-0005-0000-0000-000085A80000}"/>
    <cellStyle name="Normal 5 3 4 2 2 3 2" xfId="43138" xr:uid="{00000000-0005-0000-0000-000086A80000}"/>
    <cellStyle name="Normal 5 3 4 2 2 3 2 2" xfId="43139" xr:uid="{00000000-0005-0000-0000-000087A80000}"/>
    <cellStyle name="Normal 5 3 4 2 2 3 3" xfId="43140" xr:uid="{00000000-0005-0000-0000-000088A80000}"/>
    <cellStyle name="Normal 5 3 4 2 2 3 3 2" xfId="43141" xr:uid="{00000000-0005-0000-0000-000089A80000}"/>
    <cellStyle name="Normal 5 3 4 2 2 3 3 3" xfId="43142" xr:uid="{00000000-0005-0000-0000-00008AA80000}"/>
    <cellStyle name="Normal 5 3 4 2 2 3 3 4" xfId="43143" xr:uid="{00000000-0005-0000-0000-00008BA80000}"/>
    <cellStyle name="Normal 5 3 4 2 2 4" xfId="43144" xr:uid="{00000000-0005-0000-0000-00008CA80000}"/>
    <cellStyle name="Normal 5 3 4 2 2 4 2" xfId="43145" xr:uid="{00000000-0005-0000-0000-00008DA80000}"/>
    <cellStyle name="Normal 5 3 4 2 2 5" xfId="43146" xr:uid="{00000000-0005-0000-0000-00008EA80000}"/>
    <cellStyle name="Normal 5 3 4 2 2 5 2" xfId="43147" xr:uid="{00000000-0005-0000-0000-00008FA80000}"/>
    <cellStyle name="Normal 5 3 4 2 2 5 3" xfId="43148" xr:uid="{00000000-0005-0000-0000-000090A80000}"/>
    <cellStyle name="Normal 5 3 4 2 2 5 4" xfId="43149" xr:uid="{00000000-0005-0000-0000-000091A80000}"/>
    <cellStyle name="Normal 5 3 4 2 3" xfId="43150" xr:uid="{00000000-0005-0000-0000-000092A80000}"/>
    <cellStyle name="Normal 5 3 4 2 3 2" xfId="43151" xr:uid="{00000000-0005-0000-0000-000093A80000}"/>
    <cellStyle name="Normal 5 3 4 2 3 2 2" xfId="43152" xr:uid="{00000000-0005-0000-0000-000094A80000}"/>
    <cellStyle name="Normal 5 3 4 2 3 2 2 2" xfId="43153" xr:uid="{00000000-0005-0000-0000-000095A80000}"/>
    <cellStyle name="Normal 5 3 4 2 3 2 2 2 2" xfId="43154" xr:uid="{00000000-0005-0000-0000-000096A80000}"/>
    <cellStyle name="Normal 5 3 4 2 3 2 2 3" xfId="43155" xr:uid="{00000000-0005-0000-0000-000097A80000}"/>
    <cellStyle name="Normal 5 3 4 2 3 2 2 3 2" xfId="43156" xr:uid="{00000000-0005-0000-0000-000098A80000}"/>
    <cellStyle name="Normal 5 3 4 2 3 2 2 3 3" xfId="43157" xr:uid="{00000000-0005-0000-0000-000099A80000}"/>
    <cellStyle name="Normal 5 3 4 2 3 2 2 3 4" xfId="43158" xr:uid="{00000000-0005-0000-0000-00009AA80000}"/>
    <cellStyle name="Normal 5 3 4 2 3 2 3" xfId="43159" xr:uid="{00000000-0005-0000-0000-00009BA80000}"/>
    <cellStyle name="Normal 5 3 4 2 3 2 3 2" xfId="43160" xr:uid="{00000000-0005-0000-0000-00009CA80000}"/>
    <cellStyle name="Normal 5 3 4 2 3 2 4" xfId="43161" xr:uid="{00000000-0005-0000-0000-00009DA80000}"/>
    <cellStyle name="Normal 5 3 4 2 3 2 4 2" xfId="43162" xr:uid="{00000000-0005-0000-0000-00009EA80000}"/>
    <cellStyle name="Normal 5 3 4 2 3 2 4 3" xfId="43163" xr:uid="{00000000-0005-0000-0000-00009FA80000}"/>
    <cellStyle name="Normal 5 3 4 2 3 2 4 4" xfId="43164" xr:uid="{00000000-0005-0000-0000-0000A0A80000}"/>
    <cellStyle name="Normal 5 3 4 2 3 3" xfId="43165" xr:uid="{00000000-0005-0000-0000-0000A1A80000}"/>
    <cellStyle name="Normal 5 3 4 2 3 3 2" xfId="43166" xr:uid="{00000000-0005-0000-0000-0000A2A80000}"/>
    <cellStyle name="Normal 5 3 4 2 3 3 2 2" xfId="43167" xr:uid="{00000000-0005-0000-0000-0000A3A80000}"/>
    <cellStyle name="Normal 5 3 4 2 3 3 3" xfId="43168" xr:uid="{00000000-0005-0000-0000-0000A4A80000}"/>
    <cellStyle name="Normal 5 3 4 2 3 3 3 2" xfId="43169" xr:uid="{00000000-0005-0000-0000-0000A5A80000}"/>
    <cellStyle name="Normal 5 3 4 2 3 3 3 3" xfId="43170" xr:uid="{00000000-0005-0000-0000-0000A6A80000}"/>
    <cellStyle name="Normal 5 3 4 2 3 3 3 4" xfId="43171" xr:uid="{00000000-0005-0000-0000-0000A7A80000}"/>
    <cellStyle name="Normal 5 3 4 2 3 4" xfId="43172" xr:uid="{00000000-0005-0000-0000-0000A8A80000}"/>
    <cellStyle name="Normal 5 3 4 2 3 4 2" xfId="43173" xr:uid="{00000000-0005-0000-0000-0000A9A80000}"/>
    <cellStyle name="Normal 5 3 4 2 3 5" xfId="43174" xr:uid="{00000000-0005-0000-0000-0000AAA80000}"/>
    <cellStyle name="Normal 5 3 4 2 3 5 2" xfId="43175" xr:uid="{00000000-0005-0000-0000-0000ABA80000}"/>
    <cellStyle name="Normal 5 3 4 2 3 5 3" xfId="43176" xr:uid="{00000000-0005-0000-0000-0000ACA80000}"/>
    <cellStyle name="Normal 5 3 4 2 3 5 4" xfId="43177" xr:uid="{00000000-0005-0000-0000-0000ADA80000}"/>
    <cellStyle name="Normal 5 3 4 2 4" xfId="43178" xr:uid="{00000000-0005-0000-0000-0000AEA80000}"/>
    <cellStyle name="Normal 5 3 4 2 4 2" xfId="43179" xr:uid="{00000000-0005-0000-0000-0000AFA80000}"/>
    <cellStyle name="Normal 5 3 4 2 4 2 2" xfId="43180" xr:uid="{00000000-0005-0000-0000-0000B0A80000}"/>
    <cellStyle name="Normal 5 3 4 2 4 2 2 2" xfId="43181" xr:uid="{00000000-0005-0000-0000-0000B1A80000}"/>
    <cellStyle name="Normal 5 3 4 2 4 2 3" xfId="43182" xr:uid="{00000000-0005-0000-0000-0000B2A80000}"/>
    <cellStyle name="Normal 5 3 4 2 4 2 3 2" xfId="43183" xr:uid="{00000000-0005-0000-0000-0000B3A80000}"/>
    <cellStyle name="Normal 5 3 4 2 4 2 3 3" xfId="43184" xr:uid="{00000000-0005-0000-0000-0000B4A80000}"/>
    <cellStyle name="Normal 5 3 4 2 4 2 3 4" xfId="43185" xr:uid="{00000000-0005-0000-0000-0000B5A80000}"/>
    <cellStyle name="Normal 5 3 4 2 4 3" xfId="43186" xr:uid="{00000000-0005-0000-0000-0000B6A80000}"/>
    <cellStyle name="Normal 5 3 4 2 4 3 2" xfId="43187" xr:uid="{00000000-0005-0000-0000-0000B7A80000}"/>
    <cellStyle name="Normal 5 3 4 2 4 4" xfId="43188" xr:uid="{00000000-0005-0000-0000-0000B8A80000}"/>
    <cellStyle name="Normal 5 3 4 2 4 4 2" xfId="43189" xr:uid="{00000000-0005-0000-0000-0000B9A80000}"/>
    <cellStyle name="Normal 5 3 4 2 4 4 3" xfId="43190" xr:uid="{00000000-0005-0000-0000-0000BAA80000}"/>
    <cellStyle name="Normal 5 3 4 2 4 4 4" xfId="43191" xr:uid="{00000000-0005-0000-0000-0000BBA80000}"/>
    <cellStyle name="Normal 5 3 4 2 5" xfId="43192" xr:uid="{00000000-0005-0000-0000-0000BCA80000}"/>
    <cellStyle name="Normal 5 3 4 2 5 2" xfId="43193" xr:uid="{00000000-0005-0000-0000-0000BDA80000}"/>
    <cellStyle name="Normal 5 3 4 2 5 2 2" xfId="43194" xr:uid="{00000000-0005-0000-0000-0000BEA80000}"/>
    <cellStyle name="Normal 5 3 4 2 5 3" xfId="43195" xr:uid="{00000000-0005-0000-0000-0000BFA80000}"/>
    <cellStyle name="Normal 5 3 4 2 5 3 2" xfId="43196" xr:uid="{00000000-0005-0000-0000-0000C0A80000}"/>
    <cellStyle name="Normal 5 3 4 2 5 3 3" xfId="43197" xr:uid="{00000000-0005-0000-0000-0000C1A80000}"/>
    <cellStyle name="Normal 5 3 4 2 5 3 4" xfId="43198" xr:uid="{00000000-0005-0000-0000-0000C2A80000}"/>
    <cellStyle name="Normal 5 3 4 2 6" xfId="43199" xr:uid="{00000000-0005-0000-0000-0000C3A80000}"/>
    <cellStyle name="Normal 5 3 4 2 6 2" xfId="43200" xr:uid="{00000000-0005-0000-0000-0000C4A80000}"/>
    <cellStyle name="Normal 5 3 4 2 7" xfId="43201" xr:uid="{00000000-0005-0000-0000-0000C5A80000}"/>
    <cellStyle name="Normal 5 3 4 2 7 2" xfId="43202" xr:uid="{00000000-0005-0000-0000-0000C6A80000}"/>
    <cellStyle name="Normal 5 3 4 2 7 3" xfId="43203" xr:uid="{00000000-0005-0000-0000-0000C7A80000}"/>
    <cellStyle name="Normal 5 3 4 2 7 4" xfId="43204" xr:uid="{00000000-0005-0000-0000-0000C8A80000}"/>
    <cellStyle name="Normal 5 3 4 3" xfId="43205" xr:uid="{00000000-0005-0000-0000-0000C9A80000}"/>
    <cellStyle name="Normal 5 3 4 3 2" xfId="43206" xr:uid="{00000000-0005-0000-0000-0000CAA80000}"/>
    <cellStyle name="Normal 5 3 4 3 2 2" xfId="43207" xr:uid="{00000000-0005-0000-0000-0000CBA80000}"/>
    <cellStyle name="Normal 5 3 4 3 2 2 2" xfId="43208" xr:uid="{00000000-0005-0000-0000-0000CCA80000}"/>
    <cellStyle name="Normal 5 3 4 3 2 2 2 2" xfId="43209" xr:uid="{00000000-0005-0000-0000-0000CDA80000}"/>
    <cellStyle name="Normal 5 3 4 3 2 2 3" xfId="43210" xr:uid="{00000000-0005-0000-0000-0000CEA80000}"/>
    <cellStyle name="Normal 5 3 4 3 2 2 3 2" xfId="43211" xr:uid="{00000000-0005-0000-0000-0000CFA80000}"/>
    <cellStyle name="Normal 5 3 4 3 2 2 3 3" xfId="43212" xr:uid="{00000000-0005-0000-0000-0000D0A80000}"/>
    <cellStyle name="Normal 5 3 4 3 2 2 3 4" xfId="43213" xr:uid="{00000000-0005-0000-0000-0000D1A80000}"/>
    <cellStyle name="Normal 5 3 4 3 2 3" xfId="43214" xr:uid="{00000000-0005-0000-0000-0000D2A80000}"/>
    <cellStyle name="Normal 5 3 4 3 2 3 2" xfId="43215" xr:uid="{00000000-0005-0000-0000-0000D3A80000}"/>
    <cellStyle name="Normal 5 3 4 3 2 4" xfId="43216" xr:uid="{00000000-0005-0000-0000-0000D4A80000}"/>
    <cellStyle name="Normal 5 3 4 3 2 4 2" xfId="43217" xr:uid="{00000000-0005-0000-0000-0000D5A80000}"/>
    <cellStyle name="Normal 5 3 4 3 2 4 3" xfId="43218" xr:uid="{00000000-0005-0000-0000-0000D6A80000}"/>
    <cellStyle name="Normal 5 3 4 3 2 4 4" xfId="43219" xr:uid="{00000000-0005-0000-0000-0000D7A80000}"/>
    <cellStyle name="Normal 5 3 4 3 3" xfId="43220" xr:uid="{00000000-0005-0000-0000-0000D8A80000}"/>
    <cellStyle name="Normal 5 3 4 3 3 2" xfId="43221" xr:uid="{00000000-0005-0000-0000-0000D9A80000}"/>
    <cellStyle name="Normal 5 3 4 3 3 2 2" xfId="43222" xr:uid="{00000000-0005-0000-0000-0000DAA80000}"/>
    <cellStyle name="Normal 5 3 4 3 3 3" xfId="43223" xr:uid="{00000000-0005-0000-0000-0000DBA80000}"/>
    <cellStyle name="Normal 5 3 4 3 3 3 2" xfId="43224" xr:uid="{00000000-0005-0000-0000-0000DCA80000}"/>
    <cellStyle name="Normal 5 3 4 3 3 3 3" xfId="43225" xr:uid="{00000000-0005-0000-0000-0000DDA80000}"/>
    <cellStyle name="Normal 5 3 4 3 3 3 4" xfId="43226" xr:uid="{00000000-0005-0000-0000-0000DEA80000}"/>
    <cellStyle name="Normal 5 3 4 3 4" xfId="43227" xr:uid="{00000000-0005-0000-0000-0000DFA80000}"/>
    <cellStyle name="Normal 5 3 4 3 4 2" xfId="43228" xr:uid="{00000000-0005-0000-0000-0000E0A80000}"/>
    <cellStyle name="Normal 5 3 4 3 5" xfId="43229" xr:uid="{00000000-0005-0000-0000-0000E1A80000}"/>
    <cellStyle name="Normal 5 3 4 3 5 2" xfId="43230" xr:uid="{00000000-0005-0000-0000-0000E2A80000}"/>
    <cellStyle name="Normal 5 3 4 3 5 3" xfId="43231" xr:uid="{00000000-0005-0000-0000-0000E3A80000}"/>
    <cellStyle name="Normal 5 3 4 3 5 4" xfId="43232" xr:uid="{00000000-0005-0000-0000-0000E4A80000}"/>
    <cellStyle name="Normal 5 3 4 4" xfId="43233" xr:uid="{00000000-0005-0000-0000-0000E5A80000}"/>
    <cellStyle name="Normal 5 3 4 4 2" xfId="43234" xr:uid="{00000000-0005-0000-0000-0000E6A80000}"/>
    <cellStyle name="Normal 5 3 4 4 2 2" xfId="43235" xr:uid="{00000000-0005-0000-0000-0000E7A80000}"/>
    <cellStyle name="Normal 5 3 4 4 2 2 2" xfId="43236" xr:uid="{00000000-0005-0000-0000-0000E8A80000}"/>
    <cellStyle name="Normal 5 3 4 4 2 2 2 2" xfId="43237" xr:uid="{00000000-0005-0000-0000-0000E9A80000}"/>
    <cellStyle name="Normal 5 3 4 4 2 2 3" xfId="43238" xr:uid="{00000000-0005-0000-0000-0000EAA80000}"/>
    <cellStyle name="Normal 5 3 4 4 2 2 3 2" xfId="43239" xr:uid="{00000000-0005-0000-0000-0000EBA80000}"/>
    <cellStyle name="Normal 5 3 4 4 2 2 3 3" xfId="43240" xr:uid="{00000000-0005-0000-0000-0000ECA80000}"/>
    <cellStyle name="Normal 5 3 4 4 2 2 3 4" xfId="43241" xr:uid="{00000000-0005-0000-0000-0000EDA80000}"/>
    <cellStyle name="Normal 5 3 4 4 2 3" xfId="43242" xr:uid="{00000000-0005-0000-0000-0000EEA80000}"/>
    <cellStyle name="Normal 5 3 4 4 2 3 2" xfId="43243" xr:uid="{00000000-0005-0000-0000-0000EFA80000}"/>
    <cellStyle name="Normal 5 3 4 4 2 4" xfId="43244" xr:uid="{00000000-0005-0000-0000-0000F0A80000}"/>
    <cellStyle name="Normal 5 3 4 4 2 4 2" xfId="43245" xr:uid="{00000000-0005-0000-0000-0000F1A80000}"/>
    <cellStyle name="Normal 5 3 4 4 2 4 3" xfId="43246" xr:uid="{00000000-0005-0000-0000-0000F2A80000}"/>
    <cellStyle name="Normal 5 3 4 4 2 4 4" xfId="43247" xr:uid="{00000000-0005-0000-0000-0000F3A80000}"/>
    <cellStyle name="Normal 5 3 4 4 3" xfId="43248" xr:uid="{00000000-0005-0000-0000-0000F4A80000}"/>
    <cellStyle name="Normal 5 3 4 4 3 2" xfId="43249" xr:uid="{00000000-0005-0000-0000-0000F5A80000}"/>
    <cellStyle name="Normal 5 3 4 4 3 2 2" xfId="43250" xr:uid="{00000000-0005-0000-0000-0000F6A80000}"/>
    <cellStyle name="Normal 5 3 4 4 3 3" xfId="43251" xr:uid="{00000000-0005-0000-0000-0000F7A80000}"/>
    <cellStyle name="Normal 5 3 4 4 3 3 2" xfId="43252" xr:uid="{00000000-0005-0000-0000-0000F8A80000}"/>
    <cellStyle name="Normal 5 3 4 4 3 3 3" xfId="43253" xr:uid="{00000000-0005-0000-0000-0000F9A80000}"/>
    <cellStyle name="Normal 5 3 4 4 3 3 4" xfId="43254" xr:uid="{00000000-0005-0000-0000-0000FAA80000}"/>
    <cellStyle name="Normal 5 3 4 4 4" xfId="43255" xr:uid="{00000000-0005-0000-0000-0000FBA80000}"/>
    <cellStyle name="Normal 5 3 4 4 4 2" xfId="43256" xr:uid="{00000000-0005-0000-0000-0000FCA80000}"/>
    <cellStyle name="Normal 5 3 4 4 5" xfId="43257" xr:uid="{00000000-0005-0000-0000-0000FDA80000}"/>
    <cellStyle name="Normal 5 3 4 4 5 2" xfId="43258" xr:uid="{00000000-0005-0000-0000-0000FEA80000}"/>
    <cellStyle name="Normal 5 3 4 4 5 3" xfId="43259" xr:uid="{00000000-0005-0000-0000-0000FFA80000}"/>
    <cellStyle name="Normal 5 3 4 4 5 4" xfId="43260" xr:uid="{00000000-0005-0000-0000-000000A90000}"/>
    <cellStyle name="Normal 5 3 4 5" xfId="43261" xr:uid="{00000000-0005-0000-0000-000001A90000}"/>
    <cellStyle name="Normal 5 3 4 5 2" xfId="43262" xr:uid="{00000000-0005-0000-0000-000002A90000}"/>
    <cellStyle name="Normal 5 3 4 5 2 2" xfId="43263" xr:uid="{00000000-0005-0000-0000-000003A90000}"/>
    <cellStyle name="Normal 5 3 4 5 2 2 2" xfId="43264" xr:uid="{00000000-0005-0000-0000-000004A90000}"/>
    <cellStyle name="Normal 5 3 4 5 2 3" xfId="43265" xr:uid="{00000000-0005-0000-0000-000005A90000}"/>
    <cellStyle name="Normal 5 3 4 5 2 3 2" xfId="43266" xr:uid="{00000000-0005-0000-0000-000006A90000}"/>
    <cellStyle name="Normal 5 3 4 5 2 3 3" xfId="43267" xr:uid="{00000000-0005-0000-0000-000007A90000}"/>
    <cellStyle name="Normal 5 3 4 5 2 3 4" xfId="43268" xr:uid="{00000000-0005-0000-0000-000008A90000}"/>
    <cellStyle name="Normal 5 3 4 5 3" xfId="43269" xr:uid="{00000000-0005-0000-0000-000009A90000}"/>
    <cellStyle name="Normal 5 3 4 5 3 2" xfId="43270" xr:uid="{00000000-0005-0000-0000-00000AA90000}"/>
    <cellStyle name="Normal 5 3 4 5 4" xfId="43271" xr:uid="{00000000-0005-0000-0000-00000BA90000}"/>
    <cellStyle name="Normal 5 3 4 5 4 2" xfId="43272" xr:uid="{00000000-0005-0000-0000-00000CA90000}"/>
    <cellStyle name="Normal 5 3 4 5 4 3" xfId="43273" xr:uid="{00000000-0005-0000-0000-00000DA90000}"/>
    <cellStyle name="Normal 5 3 4 5 4 4" xfId="43274" xr:uid="{00000000-0005-0000-0000-00000EA90000}"/>
    <cellStyle name="Normal 5 3 4 6" xfId="43275" xr:uid="{00000000-0005-0000-0000-00000FA90000}"/>
    <cellStyle name="Normal 5 3 4 6 2" xfId="43276" xr:uid="{00000000-0005-0000-0000-000010A90000}"/>
    <cellStyle name="Normal 5 3 4 6 2 2" xfId="43277" xr:uid="{00000000-0005-0000-0000-000011A90000}"/>
    <cellStyle name="Normal 5 3 4 6 3" xfId="43278" xr:uid="{00000000-0005-0000-0000-000012A90000}"/>
    <cellStyle name="Normal 5 3 4 6 3 2" xfId="43279" xr:uid="{00000000-0005-0000-0000-000013A90000}"/>
    <cellStyle name="Normal 5 3 4 6 3 3" xfId="43280" xr:uid="{00000000-0005-0000-0000-000014A90000}"/>
    <cellStyle name="Normal 5 3 4 6 3 4" xfId="43281" xr:uid="{00000000-0005-0000-0000-000015A90000}"/>
    <cellStyle name="Normal 5 3 4 7" xfId="43282" xr:uid="{00000000-0005-0000-0000-000016A90000}"/>
    <cellStyle name="Normal 5 3 4 7 2" xfId="43283" xr:uid="{00000000-0005-0000-0000-000017A90000}"/>
    <cellStyle name="Normal 5 3 4 8" xfId="43284" xr:uid="{00000000-0005-0000-0000-000018A90000}"/>
    <cellStyle name="Normal 5 3 4 8 2" xfId="43285" xr:uid="{00000000-0005-0000-0000-000019A90000}"/>
    <cellStyle name="Normal 5 3 4 8 3" xfId="43286" xr:uid="{00000000-0005-0000-0000-00001AA90000}"/>
    <cellStyle name="Normal 5 3 4 8 4" xfId="43287" xr:uid="{00000000-0005-0000-0000-00001BA90000}"/>
    <cellStyle name="Normal 5 3 5" xfId="43288" xr:uid="{00000000-0005-0000-0000-00001CA90000}"/>
    <cellStyle name="Normal 5 3 5 2" xfId="43289" xr:uid="{00000000-0005-0000-0000-00001DA90000}"/>
    <cellStyle name="Normal 5 3 5 2 2" xfId="43290" xr:uid="{00000000-0005-0000-0000-00001EA90000}"/>
    <cellStyle name="Normal 5 3 5 3" xfId="43291" xr:uid="{00000000-0005-0000-0000-00001FA90000}"/>
    <cellStyle name="Normal 5 3 6" xfId="43292" xr:uid="{00000000-0005-0000-0000-000020A90000}"/>
    <cellStyle name="Normal 5 3 6 2" xfId="43293" xr:uid="{00000000-0005-0000-0000-000021A90000}"/>
    <cellStyle name="Normal 5 3 6 2 2" xfId="43294" xr:uid="{00000000-0005-0000-0000-000022A90000}"/>
    <cellStyle name="Normal 5 3 6 3" xfId="43295" xr:uid="{00000000-0005-0000-0000-000023A90000}"/>
    <cellStyle name="Normal 5 3 7" xfId="43296" xr:uid="{00000000-0005-0000-0000-000024A90000}"/>
    <cellStyle name="Normal 5 3 7 2" xfId="43297" xr:uid="{00000000-0005-0000-0000-000025A90000}"/>
    <cellStyle name="Normal 5 3 8" xfId="43298" xr:uid="{00000000-0005-0000-0000-000026A90000}"/>
    <cellStyle name="Normal 5 3 9" xfId="43299" xr:uid="{00000000-0005-0000-0000-000027A90000}"/>
    <cellStyle name="Normal 5 4" xfId="43300" xr:uid="{00000000-0005-0000-0000-000028A90000}"/>
    <cellStyle name="Normal 5 4 10" xfId="43301" xr:uid="{00000000-0005-0000-0000-000029A90000}"/>
    <cellStyle name="Normal 5 4 10 2" xfId="43302" xr:uid="{00000000-0005-0000-0000-00002AA90000}"/>
    <cellStyle name="Normal 5 4 11" xfId="43303" xr:uid="{00000000-0005-0000-0000-00002BA90000}"/>
    <cellStyle name="Normal 5 4 2" xfId="43304" xr:uid="{00000000-0005-0000-0000-00002CA90000}"/>
    <cellStyle name="Normal 5 4 2 10" xfId="43305" xr:uid="{00000000-0005-0000-0000-00002DA90000}"/>
    <cellStyle name="Normal 5 4 2 10 2" xfId="43306" xr:uid="{00000000-0005-0000-0000-00002EA90000}"/>
    <cellStyle name="Normal 5 4 2 10 3" xfId="43307" xr:uid="{00000000-0005-0000-0000-00002FA90000}"/>
    <cellStyle name="Normal 5 4 2 2" xfId="43308" xr:uid="{00000000-0005-0000-0000-000030A90000}"/>
    <cellStyle name="Normal 5 4 2 2 2" xfId="43309" xr:uid="{00000000-0005-0000-0000-000031A90000}"/>
    <cellStyle name="Normal 5 4 2 2 2 2" xfId="43310" xr:uid="{00000000-0005-0000-0000-000032A90000}"/>
    <cellStyle name="Normal 5 4 2 2 2 2 2" xfId="43311" xr:uid="{00000000-0005-0000-0000-000033A90000}"/>
    <cellStyle name="Normal 5 4 2 2 2 2 2 2" xfId="43312" xr:uid="{00000000-0005-0000-0000-000034A90000}"/>
    <cellStyle name="Normal 5 4 2 2 2 2 2 2 2" xfId="43313" xr:uid="{00000000-0005-0000-0000-000035A90000}"/>
    <cellStyle name="Normal 5 4 2 2 2 2 2 2 2 2" xfId="43314" xr:uid="{00000000-0005-0000-0000-000036A90000}"/>
    <cellStyle name="Normal 5 4 2 2 2 2 2 2 3" xfId="43315" xr:uid="{00000000-0005-0000-0000-000037A90000}"/>
    <cellStyle name="Normal 5 4 2 2 2 2 2 2 3 2" xfId="43316" xr:uid="{00000000-0005-0000-0000-000038A90000}"/>
    <cellStyle name="Normal 5 4 2 2 2 2 2 2 3 3" xfId="43317" xr:uid="{00000000-0005-0000-0000-000039A90000}"/>
    <cellStyle name="Normal 5 4 2 2 2 2 2 2 3 4" xfId="43318" xr:uid="{00000000-0005-0000-0000-00003AA90000}"/>
    <cellStyle name="Normal 5 4 2 2 2 2 2 3" xfId="43319" xr:uid="{00000000-0005-0000-0000-00003BA90000}"/>
    <cellStyle name="Normal 5 4 2 2 2 2 2 3 2" xfId="43320" xr:uid="{00000000-0005-0000-0000-00003CA90000}"/>
    <cellStyle name="Normal 5 4 2 2 2 2 2 4" xfId="43321" xr:uid="{00000000-0005-0000-0000-00003DA90000}"/>
    <cellStyle name="Normal 5 4 2 2 2 2 2 4 2" xfId="43322" xr:uid="{00000000-0005-0000-0000-00003EA90000}"/>
    <cellStyle name="Normal 5 4 2 2 2 2 2 4 3" xfId="43323" xr:uid="{00000000-0005-0000-0000-00003FA90000}"/>
    <cellStyle name="Normal 5 4 2 2 2 2 2 4 4" xfId="43324" xr:uid="{00000000-0005-0000-0000-000040A90000}"/>
    <cellStyle name="Normal 5 4 2 2 2 2 3" xfId="43325" xr:uid="{00000000-0005-0000-0000-000041A90000}"/>
    <cellStyle name="Normal 5 4 2 2 2 2 3 2" xfId="43326" xr:uid="{00000000-0005-0000-0000-000042A90000}"/>
    <cellStyle name="Normal 5 4 2 2 2 2 3 2 2" xfId="43327" xr:uid="{00000000-0005-0000-0000-000043A90000}"/>
    <cellStyle name="Normal 5 4 2 2 2 2 3 3" xfId="43328" xr:uid="{00000000-0005-0000-0000-000044A90000}"/>
    <cellStyle name="Normal 5 4 2 2 2 2 3 3 2" xfId="43329" xr:uid="{00000000-0005-0000-0000-000045A90000}"/>
    <cellStyle name="Normal 5 4 2 2 2 2 3 3 3" xfId="43330" xr:uid="{00000000-0005-0000-0000-000046A90000}"/>
    <cellStyle name="Normal 5 4 2 2 2 2 3 3 4" xfId="43331" xr:uid="{00000000-0005-0000-0000-000047A90000}"/>
    <cellStyle name="Normal 5 4 2 2 2 2 4" xfId="43332" xr:uid="{00000000-0005-0000-0000-000048A90000}"/>
    <cellStyle name="Normal 5 4 2 2 2 2 4 2" xfId="43333" xr:uid="{00000000-0005-0000-0000-000049A90000}"/>
    <cellStyle name="Normal 5 4 2 2 2 2 5" xfId="43334" xr:uid="{00000000-0005-0000-0000-00004AA90000}"/>
    <cellStyle name="Normal 5 4 2 2 2 2 5 2" xfId="43335" xr:uid="{00000000-0005-0000-0000-00004BA90000}"/>
    <cellStyle name="Normal 5 4 2 2 2 2 5 3" xfId="43336" xr:uid="{00000000-0005-0000-0000-00004CA90000}"/>
    <cellStyle name="Normal 5 4 2 2 2 2 5 4" xfId="43337" xr:uid="{00000000-0005-0000-0000-00004DA90000}"/>
    <cellStyle name="Normal 5 4 2 2 2 3" xfId="43338" xr:uid="{00000000-0005-0000-0000-00004EA90000}"/>
    <cellStyle name="Normal 5 4 2 2 2 3 2" xfId="43339" xr:uid="{00000000-0005-0000-0000-00004FA90000}"/>
    <cellStyle name="Normal 5 4 2 2 2 3 2 2" xfId="43340" xr:uid="{00000000-0005-0000-0000-000050A90000}"/>
    <cellStyle name="Normal 5 4 2 2 2 3 2 2 2" xfId="43341" xr:uid="{00000000-0005-0000-0000-000051A90000}"/>
    <cellStyle name="Normal 5 4 2 2 2 3 2 2 2 2" xfId="43342" xr:uid="{00000000-0005-0000-0000-000052A90000}"/>
    <cellStyle name="Normal 5 4 2 2 2 3 2 2 3" xfId="43343" xr:uid="{00000000-0005-0000-0000-000053A90000}"/>
    <cellStyle name="Normal 5 4 2 2 2 3 2 2 3 2" xfId="43344" xr:uid="{00000000-0005-0000-0000-000054A90000}"/>
    <cellStyle name="Normal 5 4 2 2 2 3 2 2 3 3" xfId="43345" xr:uid="{00000000-0005-0000-0000-000055A90000}"/>
    <cellStyle name="Normal 5 4 2 2 2 3 2 2 3 4" xfId="43346" xr:uid="{00000000-0005-0000-0000-000056A90000}"/>
    <cellStyle name="Normal 5 4 2 2 2 3 2 3" xfId="43347" xr:uid="{00000000-0005-0000-0000-000057A90000}"/>
    <cellStyle name="Normal 5 4 2 2 2 3 2 3 2" xfId="43348" xr:uid="{00000000-0005-0000-0000-000058A90000}"/>
    <cellStyle name="Normal 5 4 2 2 2 3 2 4" xfId="43349" xr:uid="{00000000-0005-0000-0000-000059A90000}"/>
    <cellStyle name="Normal 5 4 2 2 2 3 2 4 2" xfId="43350" xr:uid="{00000000-0005-0000-0000-00005AA90000}"/>
    <cellStyle name="Normal 5 4 2 2 2 3 2 4 3" xfId="43351" xr:uid="{00000000-0005-0000-0000-00005BA90000}"/>
    <cellStyle name="Normal 5 4 2 2 2 3 2 4 4" xfId="43352" xr:uid="{00000000-0005-0000-0000-00005CA90000}"/>
    <cellStyle name="Normal 5 4 2 2 2 3 3" xfId="43353" xr:uid="{00000000-0005-0000-0000-00005DA90000}"/>
    <cellStyle name="Normal 5 4 2 2 2 3 3 2" xfId="43354" xr:uid="{00000000-0005-0000-0000-00005EA90000}"/>
    <cellStyle name="Normal 5 4 2 2 2 3 3 2 2" xfId="43355" xr:uid="{00000000-0005-0000-0000-00005FA90000}"/>
    <cellStyle name="Normal 5 4 2 2 2 3 3 3" xfId="43356" xr:uid="{00000000-0005-0000-0000-000060A90000}"/>
    <cellStyle name="Normal 5 4 2 2 2 3 3 3 2" xfId="43357" xr:uid="{00000000-0005-0000-0000-000061A90000}"/>
    <cellStyle name="Normal 5 4 2 2 2 3 3 3 3" xfId="43358" xr:uid="{00000000-0005-0000-0000-000062A90000}"/>
    <cellStyle name="Normal 5 4 2 2 2 3 3 3 4" xfId="43359" xr:uid="{00000000-0005-0000-0000-000063A90000}"/>
    <cellStyle name="Normal 5 4 2 2 2 3 4" xfId="43360" xr:uid="{00000000-0005-0000-0000-000064A90000}"/>
    <cellStyle name="Normal 5 4 2 2 2 3 4 2" xfId="43361" xr:uid="{00000000-0005-0000-0000-000065A90000}"/>
    <cellStyle name="Normal 5 4 2 2 2 3 5" xfId="43362" xr:uid="{00000000-0005-0000-0000-000066A90000}"/>
    <cellStyle name="Normal 5 4 2 2 2 3 5 2" xfId="43363" xr:uid="{00000000-0005-0000-0000-000067A90000}"/>
    <cellStyle name="Normal 5 4 2 2 2 3 5 3" xfId="43364" xr:uid="{00000000-0005-0000-0000-000068A90000}"/>
    <cellStyle name="Normal 5 4 2 2 2 3 5 4" xfId="43365" xr:uid="{00000000-0005-0000-0000-000069A90000}"/>
    <cellStyle name="Normal 5 4 2 2 2 4" xfId="43366" xr:uid="{00000000-0005-0000-0000-00006AA90000}"/>
    <cellStyle name="Normal 5 4 2 2 2 4 2" xfId="43367" xr:uid="{00000000-0005-0000-0000-00006BA90000}"/>
    <cellStyle name="Normal 5 4 2 2 2 4 2 2" xfId="43368" xr:uid="{00000000-0005-0000-0000-00006CA90000}"/>
    <cellStyle name="Normal 5 4 2 2 2 4 2 2 2" xfId="43369" xr:uid="{00000000-0005-0000-0000-00006DA90000}"/>
    <cellStyle name="Normal 5 4 2 2 2 4 2 3" xfId="43370" xr:uid="{00000000-0005-0000-0000-00006EA90000}"/>
    <cellStyle name="Normal 5 4 2 2 2 4 2 3 2" xfId="43371" xr:uid="{00000000-0005-0000-0000-00006FA90000}"/>
    <cellStyle name="Normal 5 4 2 2 2 4 2 3 3" xfId="43372" xr:uid="{00000000-0005-0000-0000-000070A90000}"/>
    <cellStyle name="Normal 5 4 2 2 2 4 2 3 4" xfId="43373" xr:uid="{00000000-0005-0000-0000-000071A90000}"/>
    <cellStyle name="Normal 5 4 2 2 2 4 3" xfId="43374" xr:uid="{00000000-0005-0000-0000-000072A90000}"/>
    <cellStyle name="Normal 5 4 2 2 2 4 3 2" xfId="43375" xr:uid="{00000000-0005-0000-0000-000073A90000}"/>
    <cellStyle name="Normal 5 4 2 2 2 4 4" xfId="43376" xr:uid="{00000000-0005-0000-0000-000074A90000}"/>
    <cellStyle name="Normal 5 4 2 2 2 4 4 2" xfId="43377" xr:uid="{00000000-0005-0000-0000-000075A90000}"/>
    <cellStyle name="Normal 5 4 2 2 2 4 4 3" xfId="43378" xr:uid="{00000000-0005-0000-0000-000076A90000}"/>
    <cellStyle name="Normal 5 4 2 2 2 4 4 4" xfId="43379" xr:uid="{00000000-0005-0000-0000-000077A90000}"/>
    <cellStyle name="Normal 5 4 2 2 2 5" xfId="43380" xr:uid="{00000000-0005-0000-0000-000078A90000}"/>
    <cellStyle name="Normal 5 4 2 2 2 5 2" xfId="43381" xr:uid="{00000000-0005-0000-0000-000079A90000}"/>
    <cellStyle name="Normal 5 4 2 2 2 5 2 2" xfId="43382" xr:uid="{00000000-0005-0000-0000-00007AA90000}"/>
    <cellStyle name="Normal 5 4 2 2 2 5 3" xfId="43383" xr:uid="{00000000-0005-0000-0000-00007BA90000}"/>
    <cellStyle name="Normal 5 4 2 2 2 5 3 2" xfId="43384" xr:uid="{00000000-0005-0000-0000-00007CA90000}"/>
    <cellStyle name="Normal 5 4 2 2 2 5 3 3" xfId="43385" xr:uid="{00000000-0005-0000-0000-00007DA90000}"/>
    <cellStyle name="Normal 5 4 2 2 2 5 3 4" xfId="43386" xr:uid="{00000000-0005-0000-0000-00007EA90000}"/>
    <cellStyle name="Normal 5 4 2 2 2 6" xfId="43387" xr:uid="{00000000-0005-0000-0000-00007FA90000}"/>
    <cellStyle name="Normal 5 4 2 2 2 6 2" xfId="43388" xr:uid="{00000000-0005-0000-0000-000080A90000}"/>
    <cellStyle name="Normal 5 4 2 2 2 7" xfId="43389" xr:uid="{00000000-0005-0000-0000-000081A90000}"/>
    <cellStyle name="Normal 5 4 2 2 2 7 2" xfId="43390" xr:uid="{00000000-0005-0000-0000-000082A90000}"/>
    <cellStyle name="Normal 5 4 2 2 2 7 3" xfId="43391" xr:uid="{00000000-0005-0000-0000-000083A90000}"/>
    <cellStyle name="Normal 5 4 2 2 2 7 4" xfId="43392" xr:uid="{00000000-0005-0000-0000-000084A90000}"/>
    <cellStyle name="Normal 5 4 2 2 3" xfId="43393" xr:uid="{00000000-0005-0000-0000-000085A90000}"/>
    <cellStyle name="Normal 5 4 2 2 3 2" xfId="43394" xr:uid="{00000000-0005-0000-0000-000086A90000}"/>
    <cellStyle name="Normal 5 4 2 2 3 2 2" xfId="43395" xr:uid="{00000000-0005-0000-0000-000087A90000}"/>
    <cellStyle name="Normal 5 4 2 2 3 2 2 2" xfId="43396" xr:uid="{00000000-0005-0000-0000-000088A90000}"/>
    <cellStyle name="Normal 5 4 2 2 3 2 2 2 2" xfId="43397" xr:uid="{00000000-0005-0000-0000-000089A90000}"/>
    <cellStyle name="Normal 5 4 2 2 3 2 2 3" xfId="43398" xr:uid="{00000000-0005-0000-0000-00008AA90000}"/>
    <cellStyle name="Normal 5 4 2 2 3 2 2 3 2" xfId="43399" xr:uid="{00000000-0005-0000-0000-00008BA90000}"/>
    <cellStyle name="Normal 5 4 2 2 3 2 2 3 3" xfId="43400" xr:uid="{00000000-0005-0000-0000-00008CA90000}"/>
    <cellStyle name="Normal 5 4 2 2 3 2 2 3 4" xfId="43401" xr:uid="{00000000-0005-0000-0000-00008DA90000}"/>
    <cellStyle name="Normal 5 4 2 2 3 2 3" xfId="43402" xr:uid="{00000000-0005-0000-0000-00008EA90000}"/>
    <cellStyle name="Normal 5 4 2 2 3 2 3 2" xfId="43403" xr:uid="{00000000-0005-0000-0000-00008FA90000}"/>
    <cellStyle name="Normal 5 4 2 2 3 2 4" xfId="43404" xr:uid="{00000000-0005-0000-0000-000090A90000}"/>
    <cellStyle name="Normal 5 4 2 2 3 2 4 2" xfId="43405" xr:uid="{00000000-0005-0000-0000-000091A90000}"/>
    <cellStyle name="Normal 5 4 2 2 3 2 4 3" xfId="43406" xr:uid="{00000000-0005-0000-0000-000092A90000}"/>
    <cellStyle name="Normal 5 4 2 2 3 2 4 4" xfId="43407" xr:uid="{00000000-0005-0000-0000-000093A90000}"/>
    <cellStyle name="Normal 5 4 2 2 3 3" xfId="43408" xr:uid="{00000000-0005-0000-0000-000094A90000}"/>
    <cellStyle name="Normal 5 4 2 2 3 3 2" xfId="43409" xr:uid="{00000000-0005-0000-0000-000095A90000}"/>
    <cellStyle name="Normal 5 4 2 2 3 3 2 2" xfId="43410" xr:uid="{00000000-0005-0000-0000-000096A90000}"/>
    <cellStyle name="Normal 5 4 2 2 3 3 3" xfId="43411" xr:uid="{00000000-0005-0000-0000-000097A90000}"/>
    <cellStyle name="Normal 5 4 2 2 3 3 3 2" xfId="43412" xr:uid="{00000000-0005-0000-0000-000098A90000}"/>
    <cellStyle name="Normal 5 4 2 2 3 3 3 3" xfId="43413" xr:uid="{00000000-0005-0000-0000-000099A90000}"/>
    <cellStyle name="Normal 5 4 2 2 3 3 3 4" xfId="43414" xr:uid="{00000000-0005-0000-0000-00009AA90000}"/>
    <cellStyle name="Normal 5 4 2 2 3 4" xfId="43415" xr:uid="{00000000-0005-0000-0000-00009BA90000}"/>
    <cellStyle name="Normal 5 4 2 2 3 4 2" xfId="43416" xr:uid="{00000000-0005-0000-0000-00009CA90000}"/>
    <cellStyle name="Normal 5 4 2 2 3 5" xfId="43417" xr:uid="{00000000-0005-0000-0000-00009DA90000}"/>
    <cellStyle name="Normal 5 4 2 2 3 5 2" xfId="43418" xr:uid="{00000000-0005-0000-0000-00009EA90000}"/>
    <cellStyle name="Normal 5 4 2 2 3 5 3" xfId="43419" xr:uid="{00000000-0005-0000-0000-00009FA90000}"/>
    <cellStyle name="Normal 5 4 2 2 3 5 4" xfId="43420" xr:uid="{00000000-0005-0000-0000-0000A0A90000}"/>
    <cellStyle name="Normal 5 4 2 2 4" xfId="43421" xr:uid="{00000000-0005-0000-0000-0000A1A90000}"/>
    <cellStyle name="Normal 5 4 2 2 4 2" xfId="43422" xr:uid="{00000000-0005-0000-0000-0000A2A90000}"/>
    <cellStyle name="Normal 5 4 2 2 4 2 2" xfId="43423" xr:uid="{00000000-0005-0000-0000-0000A3A90000}"/>
    <cellStyle name="Normal 5 4 2 2 4 2 2 2" xfId="43424" xr:uid="{00000000-0005-0000-0000-0000A4A90000}"/>
    <cellStyle name="Normal 5 4 2 2 4 2 2 2 2" xfId="43425" xr:uid="{00000000-0005-0000-0000-0000A5A90000}"/>
    <cellStyle name="Normal 5 4 2 2 4 2 2 3" xfId="43426" xr:uid="{00000000-0005-0000-0000-0000A6A90000}"/>
    <cellStyle name="Normal 5 4 2 2 4 2 2 3 2" xfId="43427" xr:uid="{00000000-0005-0000-0000-0000A7A90000}"/>
    <cellStyle name="Normal 5 4 2 2 4 2 2 3 3" xfId="43428" xr:uid="{00000000-0005-0000-0000-0000A8A90000}"/>
    <cellStyle name="Normal 5 4 2 2 4 2 2 3 4" xfId="43429" xr:uid="{00000000-0005-0000-0000-0000A9A90000}"/>
    <cellStyle name="Normal 5 4 2 2 4 2 3" xfId="43430" xr:uid="{00000000-0005-0000-0000-0000AAA90000}"/>
    <cellStyle name="Normal 5 4 2 2 4 2 3 2" xfId="43431" xr:uid="{00000000-0005-0000-0000-0000ABA90000}"/>
    <cellStyle name="Normal 5 4 2 2 4 2 4" xfId="43432" xr:uid="{00000000-0005-0000-0000-0000ACA90000}"/>
    <cellStyle name="Normal 5 4 2 2 4 2 4 2" xfId="43433" xr:uid="{00000000-0005-0000-0000-0000ADA90000}"/>
    <cellStyle name="Normal 5 4 2 2 4 2 4 3" xfId="43434" xr:uid="{00000000-0005-0000-0000-0000AEA90000}"/>
    <cellStyle name="Normal 5 4 2 2 4 2 4 4" xfId="43435" xr:uid="{00000000-0005-0000-0000-0000AFA90000}"/>
    <cellStyle name="Normal 5 4 2 2 4 3" xfId="43436" xr:uid="{00000000-0005-0000-0000-0000B0A90000}"/>
    <cellStyle name="Normal 5 4 2 2 4 3 2" xfId="43437" xr:uid="{00000000-0005-0000-0000-0000B1A90000}"/>
    <cellStyle name="Normal 5 4 2 2 4 3 2 2" xfId="43438" xr:uid="{00000000-0005-0000-0000-0000B2A90000}"/>
    <cellStyle name="Normal 5 4 2 2 4 3 3" xfId="43439" xr:uid="{00000000-0005-0000-0000-0000B3A90000}"/>
    <cellStyle name="Normal 5 4 2 2 4 3 3 2" xfId="43440" xr:uid="{00000000-0005-0000-0000-0000B4A90000}"/>
    <cellStyle name="Normal 5 4 2 2 4 3 3 3" xfId="43441" xr:uid="{00000000-0005-0000-0000-0000B5A90000}"/>
    <cellStyle name="Normal 5 4 2 2 4 3 3 4" xfId="43442" xr:uid="{00000000-0005-0000-0000-0000B6A90000}"/>
    <cellStyle name="Normal 5 4 2 2 4 4" xfId="43443" xr:uid="{00000000-0005-0000-0000-0000B7A90000}"/>
    <cellStyle name="Normal 5 4 2 2 4 4 2" xfId="43444" xr:uid="{00000000-0005-0000-0000-0000B8A90000}"/>
    <cellStyle name="Normal 5 4 2 2 4 5" xfId="43445" xr:uid="{00000000-0005-0000-0000-0000B9A90000}"/>
    <cellStyle name="Normal 5 4 2 2 4 5 2" xfId="43446" xr:uid="{00000000-0005-0000-0000-0000BAA90000}"/>
    <cellStyle name="Normal 5 4 2 2 4 5 3" xfId="43447" xr:uid="{00000000-0005-0000-0000-0000BBA90000}"/>
    <cellStyle name="Normal 5 4 2 2 4 5 4" xfId="43448" xr:uid="{00000000-0005-0000-0000-0000BCA90000}"/>
    <cellStyle name="Normal 5 4 2 2 5" xfId="43449" xr:uid="{00000000-0005-0000-0000-0000BDA90000}"/>
    <cellStyle name="Normal 5 4 2 2 5 2" xfId="43450" xr:uid="{00000000-0005-0000-0000-0000BEA90000}"/>
    <cellStyle name="Normal 5 4 2 2 5 2 2" xfId="43451" xr:uid="{00000000-0005-0000-0000-0000BFA90000}"/>
    <cellStyle name="Normal 5 4 2 2 5 2 2 2" xfId="43452" xr:uid="{00000000-0005-0000-0000-0000C0A90000}"/>
    <cellStyle name="Normal 5 4 2 2 5 2 3" xfId="43453" xr:uid="{00000000-0005-0000-0000-0000C1A90000}"/>
    <cellStyle name="Normal 5 4 2 2 5 2 3 2" xfId="43454" xr:uid="{00000000-0005-0000-0000-0000C2A90000}"/>
    <cellStyle name="Normal 5 4 2 2 5 2 3 3" xfId="43455" xr:uid="{00000000-0005-0000-0000-0000C3A90000}"/>
    <cellStyle name="Normal 5 4 2 2 5 2 3 4" xfId="43456" xr:uid="{00000000-0005-0000-0000-0000C4A90000}"/>
    <cellStyle name="Normal 5 4 2 2 5 3" xfId="43457" xr:uid="{00000000-0005-0000-0000-0000C5A90000}"/>
    <cellStyle name="Normal 5 4 2 2 5 3 2" xfId="43458" xr:uid="{00000000-0005-0000-0000-0000C6A90000}"/>
    <cellStyle name="Normal 5 4 2 2 5 4" xfId="43459" xr:uid="{00000000-0005-0000-0000-0000C7A90000}"/>
    <cellStyle name="Normal 5 4 2 2 5 4 2" xfId="43460" xr:uid="{00000000-0005-0000-0000-0000C8A90000}"/>
    <cellStyle name="Normal 5 4 2 2 5 4 3" xfId="43461" xr:uid="{00000000-0005-0000-0000-0000C9A90000}"/>
    <cellStyle name="Normal 5 4 2 2 5 4 4" xfId="43462" xr:uid="{00000000-0005-0000-0000-0000CAA90000}"/>
    <cellStyle name="Normal 5 4 2 2 6" xfId="43463" xr:uid="{00000000-0005-0000-0000-0000CBA90000}"/>
    <cellStyle name="Normal 5 4 2 2 6 2" xfId="43464" xr:uid="{00000000-0005-0000-0000-0000CCA90000}"/>
    <cellStyle name="Normal 5 4 2 2 6 2 2" xfId="43465" xr:uid="{00000000-0005-0000-0000-0000CDA90000}"/>
    <cellStyle name="Normal 5 4 2 2 6 3" xfId="43466" xr:uid="{00000000-0005-0000-0000-0000CEA90000}"/>
    <cellStyle name="Normal 5 4 2 2 6 3 2" xfId="43467" xr:uid="{00000000-0005-0000-0000-0000CFA90000}"/>
    <cellStyle name="Normal 5 4 2 2 6 3 3" xfId="43468" xr:uid="{00000000-0005-0000-0000-0000D0A90000}"/>
    <cellStyle name="Normal 5 4 2 2 6 3 4" xfId="43469" xr:uid="{00000000-0005-0000-0000-0000D1A90000}"/>
    <cellStyle name="Normal 5 4 2 2 7" xfId="43470" xr:uid="{00000000-0005-0000-0000-0000D2A90000}"/>
    <cellStyle name="Normal 5 4 2 2 7 2" xfId="43471" xr:uid="{00000000-0005-0000-0000-0000D3A90000}"/>
    <cellStyle name="Normal 5 4 2 2 8" xfId="43472" xr:uid="{00000000-0005-0000-0000-0000D4A90000}"/>
    <cellStyle name="Normal 5 4 2 2 8 2" xfId="43473" xr:uid="{00000000-0005-0000-0000-0000D5A90000}"/>
    <cellStyle name="Normal 5 4 2 2 8 3" xfId="43474" xr:uid="{00000000-0005-0000-0000-0000D6A90000}"/>
    <cellStyle name="Normal 5 4 2 2 8 4" xfId="43475" xr:uid="{00000000-0005-0000-0000-0000D7A90000}"/>
    <cellStyle name="Normal 5 4 2 2 9" xfId="43476" xr:uid="{00000000-0005-0000-0000-0000D8A90000}"/>
    <cellStyle name="Normal 5 4 2 2 9 2" xfId="43477" xr:uid="{00000000-0005-0000-0000-0000D9A90000}"/>
    <cellStyle name="Normal 5 4 2 2 9 3" xfId="43478" xr:uid="{00000000-0005-0000-0000-0000DAA90000}"/>
    <cellStyle name="Normal 5 4 2 3" xfId="43479" xr:uid="{00000000-0005-0000-0000-0000DBA90000}"/>
    <cellStyle name="Normal 5 4 2 3 2" xfId="43480" xr:uid="{00000000-0005-0000-0000-0000DCA90000}"/>
    <cellStyle name="Normal 5 4 2 3 2 2" xfId="43481" xr:uid="{00000000-0005-0000-0000-0000DDA90000}"/>
    <cellStyle name="Normal 5 4 2 3 2 2 2" xfId="43482" xr:uid="{00000000-0005-0000-0000-0000DEA90000}"/>
    <cellStyle name="Normal 5 4 2 3 2 2 2 2" xfId="43483" xr:uid="{00000000-0005-0000-0000-0000DFA90000}"/>
    <cellStyle name="Normal 5 4 2 3 2 2 2 2 2" xfId="43484" xr:uid="{00000000-0005-0000-0000-0000E0A90000}"/>
    <cellStyle name="Normal 5 4 2 3 2 2 2 3" xfId="43485" xr:uid="{00000000-0005-0000-0000-0000E1A90000}"/>
    <cellStyle name="Normal 5 4 2 3 2 2 2 3 2" xfId="43486" xr:uid="{00000000-0005-0000-0000-0000E2A90000}"/>
    <cellStyle name="Normal 5 4 2 3 2 2 2 3 3" xfId="43487" xr:uid="{00000000-0005-0000-0000-0000E3A90000}"/>
    <cellStyle name="Normal 5 4 2 3 2 2 2 3 4" xfId="43488" xr:uid="{00000000-0005-0000-0000-0000E4A90000}"/>
    <cellStyle name="Normal 5 4 2 3 2 2 3" xfId="43489" xr:uid="{00000000-0005-0000-0000-0000E5A90000}"/>
    <cellStyle name="Normal 5 4 2 3 2 2 3 2" xfId="43490" xr:uid="{00000000-0005-0000-0000-0000E6A90000}"/>
    <cellStyle name="Normal 5 4 2 3 2 2 4" xfId="43491" xr:uid="{00000000-0005-0000-0000-0000E7A90000}"/>
    <cellStyle name="Normal 5 4 2 3 2 2 4 2" xfId="43492" xr:uid="{00000000-0005-0000-0000-0000E8A90000}"/>
    <cellStyle name="Normal 5 4 2 3 2 2 4 3" xfId="43493" xr:uid="{00000000-0005-0000-0000-0000E9A90000}"/>
    <cellStyle name="Normal 5 4 2 3 2 2 4 4" xfId="43494" xr:uid="{00000000-0005-0000-0000-0000EAA90000}"/>
    <cellStyle name="Normal 5 4 2 3 2 3" xfId="43495" xr:uid="{00000000-0005-0000-0000-0000EBA90000}"/>
    <cellStyle name="Normal 5 4 2 3 2 3 2" xfId="43496" xr:uid="{00000000-0005-0000-0000-0000ECA90000}"/>
    <cellStyle name="Normal 5 4 2 3 2 3 2 2" xfId="43497" xr:uid="{00000000-0005-0000-0000-0000EDA90000}"/>
    <cellStyle name="Normal 5 4 2 3 2 3 3" xfId="43498" xr:uid="{00000000-0005-0000-0000-0000EEA90000}"/>
    <cellStyle name="Normal 5 4 2 3 2 3 3 2" xfId="43499" xr:uid="{00000000-0005-0000-0000-0000EFA90000}"/>
    <cellStyle name="Normal 5 4 2 3 2 3 3 3" xfId="43500" xr:uid="{00000000-0005-0000-0000-0000F0A90000}"/>
    <cellStyle name="Normal 5 4 2 3 2 3 3 4" xfId="43501" xr:uid="{00000000-0005-0000-0000-0000F1A90000}"/>
    <cellStyle name="Normal 5 4 2 3 2 4" xfId="43502" xr:uid="{00000000-0005-0000-0000-0000F2A90000}"/>
    <cellStyle name="Normal 5 4 2 3 2 4 2" xfId="43503" xr:uid="{00000000-0005-0000-0000-0000F3A90000}"/>
    <cellStyle name="Normal 5 4 2 3 2 5" xfId="43504" xr:uid="{00000000-0005-0000-0000-0000F4A90000}"/>
    <cellStyle name="Normal 5 4 2 3 2 5 2" xfId="43505" xr:uid="{00000000-0005-0000-0000-0000F5A90000}"/>
    <cellStyle name="Normal 5 4 2 3 2 5 3" xfId="43506" xr:uid="{00000000-0005-0000-0000-0000F6A90000}"/>
    <cellStyle name="Normal 5 4 2 3 2 5 4" xfId="43507" xr:uid="{00000000-0005-0000-0000-0000F7A90000}"/>
    <cellStyle name="Normal 5 4 2 3 3" xfId="43508" xr:uid="{00000000-0005-0000-0000-0000F8A90000}"/>
    <cellStyle name="Normal 5 4 2 3 3 2" xfId="43509" xr:uid="{00000000-0005-0000-0000-0000F9A90000}"/>
    <cellStyle name="Normal 5 4 2 3 3 2 2" xfId="43510" xr:uid="{00000000-0005-0000-0000-0000FAA90000}"/>
    <cellStyle name="Normal 5 4 2 3 3 2 2 2" xfId="43511" xr:uid="{00000000-0005-0000-0000-0000FBA90000}"/>
    <cellStyle name="Normal 5 4 2 3 3 2 2 2 2" xfId="43512" xr:uid="{00000000-0005-0000-0000-0000FCA90000}"/>
    <cellStyle name="Normal 5 4 2 3 3 2 2 3" xfId="43513" xr:uid="{00000000-0005-0000-0000-0000FDA90000}"/>
    <cellStyle name="Normal 5 4 2 3 3 2 2 3 2" xfId="43514" xr:uid="{00000000-0005-0000-0000-0000FEA90000}"/>
    <cellStyle name="Normal 5 4 2 3 3 2 2 3 3" xfId="43515" xr:uid="{00000000-0005-0000-0000-0000FFA90000}"/>
    <cellStyle name="Normal 5 4 2 3 3 2 2 3 4" xfId="43516" xr:uid="{00000000-0005-0000-0000-000000AA0000}"/>
    <cellStyle name="Normal 5 4 2 3 3 2 3" xfId="43517" xr:uid="{00000000-0005-0000-0000-000001AA0000}"/>
    <cellStyle name="Normal 5 4 2 3 3 2 3 2" xfId="43518" xr:uid="{00000000-0005-0000-0000-000002AA0000}"/>
    <cellStyle name="Normal 5 4 2 3 3 2 4" xfId="43519" xr:uid="{00000000-0005-0000-0000-000003AA0000}"/>
    <cellStyle name="Normal 5 4 2 3 3 2 4 2" xfId="43520" xr:uid="{00000000-0005-0000-0000-000004AA0000}"/>
    <cellStyle name="Normal 5 4 2 3 3 2 4 3" xfId="43521" xr:uid="{00000000-0005-0000-0000-000005AA0000}"/>
    <cellStyle name="Normal 5 4 2 3 3 2 4 4" xfId="43522" xr:uid="{00000000-0005-0000-0000-000006AA0000}"/>
    <cellStyle name="Normal 5 4 2 3 3 3" xfId="43523" xr:uid="{00000000-0005-0000-0000-000007AA0000}"/>
    <cellStyle name="Normal 5 4 2 3 3 3 2" xfId="43524" xr:uid="{00000000-0005-0000-0000-000008AA0000}"/>
    <cellStyle name="Normal 5 4 2 3 3 3 2 2" xfId="43525" xr:uid="{00000000-0005-0000-0000-000009AA0000}"/>
    <cellStyle name="Normal 5 4 2 3 3 3 3" xfId="43526" xr:uid="{00000000-0005-0000-0000-00000AAA0000}"/>
    <cellStyle name="Normal 5 4 2 3 3 3 3 2" xfId="43527" xr:uid="{00000000-0005-0000-0000-00000BAA0000}"/>
    <cellStyle name="Normal 5 4 2 3 3 3 3 3" xfId="43528" xr:uid="{00000000-0005-0000-0000-00000CAA0000}"/>
    <cellStyle name="Normal 5 4 2 3 3 3 3 4" xfId="43529" xr:uid="{00000000-0005-0000-0000-00000DAA0000}"/>
    <cellStyle name="Normal 5 4 2 3 3 4" xfId="43530" xr:uid="{00000000-0005-0000-0000-00000EAA0000}"/>
    <cellStyle name="Normal 5 4 2 3 3 4 2" xfId="43531" xr:uid="{00000000-0005-0000-0000-00000FAA0000}"/>
    <cellStyle name="Normal 5 4 2 3 3 5" xfId="43532" xr:uid="{00000000-0005-0000-0000-000010AA0000}"/>
    <cellStyle name="Normal 5 4 2 3 3 5 2" xfId="43533" xr:uid="{00000000-0005-0000-0000-000011AA0000}"/>
    <cellStyle name="Normal 5 4 2 3 3 5 3" xfId="43534" xr:uid="{00000000-0005-0000-0000-000012AA0000}"/>
    <cellStyle name="Normal 5 4 2 3 3 5 4" xfId="43535" xr:uid="{00000000-0005-0000-0000-000013AA0000}"/>
    <cellStyle name="Normal 5 4 2 3 4" xfId="43536" xr:uid="{00000000-0005-0000-0000-000014AA0000}"/>
    <cellStyle name="Normal 5 4 2 3 4 2" xfId="43537" xr:uid="{00000000-0005-0000-0000-000015AA0000}"/>
    <cellStyle name="Normal 5 4 2 3 4 2 2" xfId="43538" xr:uid="{00000000-0005-0000-0000-000016AA0000}"/>
    <cellStyle name="Normal 5 4 2 3 4 2 2 2" xfId="43539" xr:uid="{00000000-0005-0000-0000-000017AA0000}"/>
    <cellStyle name="Normal 5 4 2 3 4 2 3" xfId="43540" xr:uid="{00000000-0005-0000-0000-000018AA0000}"/>
    <cellStyle name="Normal 5 4 2 3 4 2 3 2" xfId="43541" xr:uid="{00000000-0005-0000-0000-000019AA0000}"/>
    <cellStyle name="Normal 5 4 2 3 4 2 3 3" xfId="43542" xr:uid="{00000000-0005-0000-0000-00001AAA0000}"/>
    <cellStyle name="Normal 5 4 2 3 4 2 3 4" xfId="43543" xr:uid="{00000000-0005-0000-0000-00001BAA0000}"/>
    <cellStyle name="Normal 5 4 2 3 4 3" xfId="43544" xr:uid="{00000000-0005-0000-0000-00001CAA0000}"/>
    <cellStyle name="Normal 5 4 2 3 4 3 2" xfId="43545" xr:uid="{00000000-0005-0000-0000-00001DAA0000}"/>
    <cellStyle name="Normal 5 4 2 3 4 4" xfId="43546" xr:uid="{00000000-0005-0000-0000-00001EAA0000}"/>
    <cellStyle name="Normal 5 4 2 3 4 4 2" xfId="43547" xr:uid="{00000000-0005-0000-0000-00001FAA0000}"/>
    <cellStyle name="Normal 5 4 2 3 4 4 3" xfId="43548" xr:uid="{00000000-0005-0000-0000-000020AA0000}"/>
    <cellStyle name="Normal 5 4 2 3 4 4 4" xfId="43549" xr:uid="{00000000-0005-0000-0000-000021AA0000}"/>
    <cellStyle name="Normal 5 4 2 3 5" xfId="43550" xr:uid="{00000000-0005-0000-0000-000022AA0000}"/>
    <cellStyle name="Normal 5 4 2 3 5 2" xfId="43551" xr:uid="{00000000-0005-0000-0000-000023AA0000}"/>
    <cellStyle name="Normal 5 4 2 3 5 2 2" xfId="43552" xr:uid="{00000000-0005-0000-0000-000024AA0000}"/>
    <cellStyle name="Normal 5 4 2 3 5 3" xfId="43553" xr:uid="{00000000-0005-0000-0000-000025AA0000}"/>
    <cellStyle name="Normal 5 4 2 3 5 3 2" xfId="43554" xr:uid="{00000000-0005-0000-0000-000026AA0000}"/>
    <cellStyle name="Normal 5 4 2 3 5 3 3" xfId="43555" xr:uid="{00000000-0005-0000-0000-000027AA0000}"/>
    <cellStyle name="Normal 5 4 2 3 5 3 4" xfId="43556" xr:uid="{00000000-0005-0000-0000-000028AA0000}"/>
    <cellStyle name="Normal 5 4 2 3 6" xfId="43557" xr:uid="{00000000-0005-0000-0000-000029AA0000}"/>
    <cellStyle name="Normal 5 4 2 3 6 2" xfId="43558" xr:uid="{00000000-0005-0000-0000-00002AAA0000}"/>
    <cellStyle name="Normal 5 4 2 3 7" xfId="43559" xr:uid="{00000000-0005-0000-0000-00002BAA0000}"/>
    <cellStyle name="Normal 5 4 2 3 7 2" xfId="43560" xr:uid="{00000000-0005-0000-0000-00002CAA0000}"/>
    <cellStyle name="Normal 5 4 2 3 8" xfId="43561" xr:uid="{00000000-0005-0000-0000-00002DAA0000}"/>
    <cellStyle name="Normal 5 4 2 4" xfId="43562" xr:uid="{00000000-0005-0000-0000-00002EAA0000}"/>
    <cellStyle name="Normal 5 4 2 4 2" xfId="43563" xr:uid="{00000000-0005-0000-0000-00002FAA0000}"/>
    <cellStyle name="Normal 5 4 2 4 2 2" xfId="43564" xr:uid="{00000000-0005-0000-0000-000030AA0000}"/>
    <cellStyle name="Normal 5 4 2 4 2 2 2" xfId="43565" xr:uid="{00000000-0005-0000-0000-000031AA0000}"/>
    <cellStyle name="Normal 5 4 2 4 2 2 2 2" xfId="43566" xr:uid="{00000000-0005-0000-0000-000032AA0000}"/>
    <cellStyle name="Normal 5 4 2 4 2 2 3" xfId="43567" xr:uid="{00000000-0005-0000-0000-000033AA0000}"/>
    <cellStyle name="Normal 5 4 2 4 2 2 3 2" xfId="43568" xr:uid="{00000000-0005-0000-0000-000034AA0000}"/>
    <cellStyle name="Normal 5 4 2 4 2 2 3 3" xfId="43569" xr:uid="{00000000-0005-0000-0000-000035AA0000}"/>
    <cellStyle name="Normal 5 4 2 4 2 2 3 4" xfId="43570" xr:uid="{00000000-0005-0000-0000-000036AA0000}"/>
    <cellStyle name="Normal 5 4 2 4 2 3" xfId="43571" xr:uid="{00000000-0005-0000-0000-000037AA0000}"/>
    <cellStyle name="Normal 5 4 2 4 2 3 2" xfId="43572" xr:uid="{00000000-0005-0000-0000-000038AA0000}"/>
    <cellStyle name="Normal 5 4 2 4 2 4" xfId="43573" xr:uid="{00000000-0005-0000-0000-000039AA0000}"/>
    <cellStyle name="Normal 5 4 2 4 2 4 2" xfId="43574" xr:uid="{00000000-0005-0000-0000-00003AAA0000}"/>
    <cellStyle name="Normal 5 4 2 4 2 4 3" xfId="43575" xr:uid="{00000000-0005-0000-0000-00003BAA0000}"/>
    <cellStyle name="Normal 5 4 2 4 2 4 4" xfId="43576" xr:uid="{00000000-0005-0000-0000-00003CAA0000}"/>
    <cellStyle name="Normal 5 4 2 4 3" xfId="43577" xr:uid="{00000000-0005-0000-0000-00003DAA0000}"/>
    <cellStyle name="Normal 5 4 2 4 3 2" xfId="43578" xr:uid="{00000000-0005-0000-0000-00003EAA0000}"/>
    <cellStyle name="Normal 5 4 2 4 3 2 2" xfId="43579" xr:uid="{00000000-0005-0000-0000-00003FAA0000}"/>
    <cellStyle name="Normal 5 4 2 4 3 3" xfId="43580" xr:uid="{00000000-0005-0000-0000-000040AA0000}"/>
    <cellStyle name="Normal 5 4 2 4 3 3 2" xfId="43581" xr:uid="{00000000-0005-0000-0000-000041AA0000}"/>
    <cellStyle name="Normal 5 4 2 4 3 3 3" xfId="43582" xr:uid="{00000000-0005-0000-0000-000042AA0000}"/>
    <cellStyle name="Normal 5 4 2 4 3 3 4" xfId="43583" xr:uid="{00000000-0005-0000-0000-000043AA0000}"/>
    <cellStyle name="Normal 5 4 2 4 4" xfId="43584" xr:uid="{00000000-0005-0000-0000-000044AA0000}"/>
    <cellStyle name="Normal 5 4 2 4 4 2" xfId="43585" xr:uid="{00000000-0005-0000-0000-000045AA0000}"/>
    <cellStyle name="Normal 5 4 2 4 5" xfId="43586" xr:uid="{00000000-0005-0000-0000-000046AA0000}"/>
    <cellStyle name="Normal 5 4 2 4 5 2" xfId="43587" xr:uid="{00000000-0005-0000-0000-000047AA0000}"/>
    <cellStyle name="Normal 5 4 2 4 5 3" xfId="43588" xr:uid="{00000000-0005-0000-0000-000048AA0000}"/>
    <cellStyle name="Normal 5 4 2 4 5 4" xfId="43589" xr:uid="{00000000-0005-0000-0000-000049AA0000}"/>
    <cellStyle name="Normal 5 4 2 5" xfId="43590" xr:uid="{00000000-0005-0000-0000-00004AAA0000}"/>
    <cellStyle name="Normal 5 4 2 5 2" xfId="43591" xr:uid="{00000000-0005-0000-0000-00004BAA0000}"/>
    <cellStyle name="Normal 5 4 2 5 2 2" xfId="43592" xr:uid="{00000000-0005-0000-0000-00004CAA0000}"/>
    <cellStyle name="Normal 5 4 2 5 2 2 2" xfId="43593" xr:uid="{00000000-0005-0000-0000-00004DAA0000}"/>
    <cellStyle name="Normal 5 4 2 5 2 2 2 2" xfId="43594" xr:uid="{00000000-0005-0000-0000-00004EAA0000}"/>
    <cellStyle name="Normal 5 4 2 5 2 2 3" xfId="43595" xr:uid="{00000000-0005-0000-0000-00004FAA0000}"/>
    <cellStyle name="Normal 5 4 2 5 2 2 3 2" xfId="43596" xr:uid="{00000000-0005-0000-0000-000050AA0000}"/>
    <cellStyle name="Normal 5 4 2 5 2 2 3 3" xfId="43597" xr:uid="{00000000-0005-0000-0000-000051AA0000}"/>
    <cellStyle name="Normal 5 4 2 5 2 2 3 4" xfId="43598" xr:uid="{00000000-0005-0000-0000-000052AA0000}"/>
    <cellStyle name="Normal 5 4 2 5 2 3" xfId="43599" xr:uid="{00000000-0005-0000-0000-000053AA0000}"/>
    <cellStyle name="Normal 5 4 2 5 2 3 2" xfId="43600" xr:uid="{00000000-0005-0000-0000-000054AA0000}"/>
    <cellStyle name="Normal 5 4 2 5 2 4" xfId="43601" xr:uid="{00000000-0005-0000-0000-000055AA0000}"/>
    <cellStyle name="Normal 5 4 2 5 2 4 2" xfId="43602" xr:uid="{00000000-0005-0000-0000-000056AA0000}"/>
    <cellStyle name="Normal 5 4 2 5 2 4 3" xfId="43603" xr:uid="{00000000-0005-0000-0000-000057AA0000}"/>
    <cellStyle name="Normal 5 4 2 5 2 4 4" xfId="43604" xr:uid="{00000000-0005-0000-0000-000058AA0000}"/>
    <cellStyle name="Normal 5 4 2 5 3" xfId="43605" xr:uid="{00000000-0005-0000-0000-000059AA0000}"/>
    <cellStyle name="Normal 5 4 2 5 3 2" xfId="43606" xr:uid="{00000000-0005-0000-0000-00005AAA0000}"/>
    <cellStyle name="Normal 5 4 2 5 3 2 2" xfId="43607" xr:uid="{00000000-0005-0000-0000-00005BAA0000}"/>
    <cellStyle name="Normal 5 4 2 5 3 3" xfId="43608" xr:uid="{00000000-0005-0000-0000-00005CAA0000}"/>
    <cellStyle name="Normal 5 4 2 5 3 3 2" xfId="43609" xr:uid="{00000000-0005-0000-0000-00005DAA0000}"/>
    <cellStyle name="Normal 5 4 2 5 3 3 3" xfId="43610" xr:uid="{00000000-0005-0000-0000-00005EAA0000}"/>
    <cellStyle name="Normal 5 4 2 5 3 3 4" xfId="43611" xr:uid="{00000000-0005-0000-0000-00005FAA0000}"/>
    <cellStyle name="Normal 5 4 2 5 4" xfId="43612" xr:uid="{00000000-0005-0000-0000-000060AA0000}"/>
    <cellStyle name="Normal 5 4 2 5 4 2" xfId="43613" xr:uid="{00000000-0005-0000-0000-000061AA0000}"/>
    <cellStyle name="Normal 5 4 2 5 5" xfId="43614" xr:uid="{00000000-0005-0000-0000-000062AA0000}"/>
    <cellStyle name="Normal 5 4 2 5 5 2" xfId="43615" xr:uid="{00000000-0005-0000-0000-000063AA0000}"/>
    <cellStyle name="Normal 5 4 2 5 5 3" xfId="43616" xr:uid="{00000000-0005-0000-0000-000064AA0000}"/>
    <cellStyle name="Normal 5 4 2 5 5 4" xfId="43617" xr:uid="{00000000-0005-0000-0000-000065AA0000}"/>
    <cellStyle name="Normal 5 4 2 6" xfId="43618" xr:uid="{00000000-0005-0000-0000-000066AA0000}"/>
    <cellStyle name="Normal 5 4 2 6 2" xfId="43619" xr:uid="{00000000-0005-0000-0000-000067AA0000}"/>
    <cellStyle name="Normal 5 4 2 6 2 2" xfId="43620" xr:uid="{00000000-0005-0000-0000-000068AA0000}"/>
    <cellStyle name="Normal 5 4 2 6 2 2 2" xfId="43621" xr:uid="{00000000-0005-0000-0000-000069AA0000}"/>
    <cellStyle name="Normal 5 4 2 6 2 3" xfId="43622" xr:uid="{00000000-0005-0000-0000-00006AAA0000}"/>
    <cellStyle name="Normal 5 4 2 6 2 3 2" xfId="43623" xr:uid="{00000000-0005-0000-0000-00006BAA0000}"/>
    <cellStyle name="Normal 5 4 2 6 2 3 3" xfId="43624" xr:uid="{00000000-0005-0000-0000-00006CAA0000}"/>
    <cellStyle name="Normal 5 4 2 6 2 3 4" xfId="43625" xr:uid="{00000000-0005-0000-0000-00006DAA0000}"/>
    <cellStyle name="Normal 5 4 2 6 3" xfId="43626" xr:uid="{00000000-0005-0000-0000-00006EAA0000}"/>
    <cellStyle name="Normal 5 4 2 6 3 2" xfId="43627" xr:uid="{00000000-0005-0000-0000-00006FAA0000}"/>
    <cellStyle name="Normal 5 4 2 6 4" xfId="43628" xr:uid="{00000000-0005-0000-0000-000070AA0000}"/>
    <cellStyle name="Normal 5 4 2 6 4 2" xfId="43629" xr:uid="{00000000-0005-0000-0000-000071AA0000}"/>
    <cellStyle name="Normal 5 4 2 6 4 3" xfId="43630" xr:uid="{00000000-0005-0000-0000-000072AA0000}"/>
    <cellStyle name="Normal 5 4 2 6 4 4" xfId="43631" xr:uid="{00000000-0005-0000-0000-000073AA0000}"/>
    <cellStyle name="Normal 5 4 2 7" xfId="43632" xr:uid="{00000000-0005-0000-0000-000074AA0000}"/>
    <cellStyle name="Normal 5 4 2 7 2" xfId="43633" xr:uid="{00000000-0005-0000-0000-000075AA0000}"/>
    <cellStyle name="Normal 5 4 2 7 2 2" xfId="43634" xr:uid="{00000000-0005-0000-0000-000076AA0000}"/>
    <cellStyle name="Normal 5 4 2 7 3" xfId="43635" xr:uid="{00000000-0005-0000-0000-000077AA0000}"/>
    <cellStyle name="Normal 5 4 2 7 3 2" xfId="43636" xr:uid="{00000000-0005-0000-0000-000078AA0000}"/>
    <cellStyle name="Normal 5 4 2 7 3 3" xfId="43637" xr:uid="{00000000-0005-0000-0000-000079AA0000}"/>
    <cellStyle name="Normal 5 4 2 7 3 4" xfId="43638" xr:uid="{00000000-0005-0000-0000-00007AAA0000}"/>
    <cellStyle name="Normal 5 4 2 8" xfId="43639" xr:uid="{00000000-0005-0000-0000-00007BAA0000}"/>
    <cellStyle name="Normal 5 4 2 8 2" xfId="43640" xr:uid="{00000000-0005-0000-0000-00007CAA0000}"/>
    <cellStyle name="Normal 5 4 2 9" xfId="43641" xr:uid="{00000000-0005-0000-0000-00007DAA0000}"/>
    <cellStyle name="Normal 5 4 2 9 2" xfId="43642" xr:uid="{00000000-0005-0000-0000-00007EAA0000}"/>
    <cellStyle name="Normal 5 4 2 9 3" xfId="43643" xr:uid="{00000000-0005-0000-0000-00007FAA0000}"/>
    <cellStyle name="Normal 5 4 2 9 4" xfId="43644" xr:uid="{00000000-0005-0000-0000-000080AA0000}"/>
    <cellStyle name="Normal 5 4 3" xfId="43645" xr:uid="{00000000-0005-0000-0000-000081AA0000}"/>
    <cellStyle name="Normal 5 4 3 2" xfId="43646" xr:uid="{00000000-0005-0000-0000-000082AA0000}"/>
    <cellStyle name="Normal 5 4 3 2 2" xfId="43647" xr:uid="{00000000-0005-0000-0000-000083AA0000}"/>
    <cellStyle name="Normal 5 4 3 2 2 2" xfId="43648" xr:uid="{00000000-0005-0000-0000-000084AA0000}"/>
    <cellStyle name="Normal 5 4 3 2 2 2 2" xfId="43649" xr:uid="{00000000-0005-0000-0000-000085AA0000}"/>
    <cellStyle name="Normal 5 4 3 2 2 2 2 2" xfId="43650" xr:uid="{00000000-0005-0000-0000-000086AA0000}"/>
    <cellStyle name="Normal 5 4 3 2 2 2 2 2 2" xfId="43651" xr:uid="{00000000-0005-0000-0000-000087AA0000}"/>
    <cellStyle name="Normal 5 4 3 2 2 2 2 3" xfId="43652" xr:uid="{00000000-0005-0000-0000-000088AA0000}"/>
    <cellStyle name="Normal 5 4 3 2 2 2 2 3 2" xfId="43653" xr:uid="{00000000-0005-0000-0000-000089AA0000}"/>
    <cellStyle name="Normal 5 4 3 2 2 2 2 3 3" xfId="43654" xr:uid="{00000000-0005-0000-0000-00008AAA0000}"/>
    <cellStyle name="Normal 5 4 3 2 2 2 2 3 4" xfId="43655" xr:uid="{00000000-0005-0000-0000-00008BAA0000}"/>
    <cellStyle name="Normal 5 4 3 2 2 2 3" xfId="43656" xr:uid="{00000000-0005-0000-0000-00008CAA0000}"/>
    <cellStyle name="Normal 5 4 3 2 2 2 3 2" xfId="43657" xr:uid="{00000000-0005-0000-0000-00008DAA0000}"/>
    <cellStyle name="Normal 5 4 3 2 2 2 4" xfId="43658" xr:uid="{00000000-0005-0000-0000-00008EAA0000}"/>
    <cellStyle name="Normal 5 4 3 2 2 2 4 2" xfId="43659" xr:uid="{00000000-0005-0000-0000-00008FAA0000}"/>
    <cellStyle name="Normal 5 4 3 2 2 2 4 3" xfId="43660" xr:uid="{00000000-0005-0000-0000-000090AA0000}"/>
    <cellStyle name="Normal 5 4 3 2 2 2 4 4" xfId="43661" xr:uid="{00000000-0005-0000-0000-000091AA0000}"/>
    <cellStyle name="Normal 5 4 3 2 2 3" xfId="43662" xr:uid="{00000000-0005-0000-0000-000092AA0000}"/>
    <cellStyle name="Normal 5 4 3 2 2 3 2" xfId="43663" xr:uid="{00000000-0005-0000-0000-000093AA0000}"/>
    <cellStyle name="Normal 5 4 3 2 2 3 2 2" xfId="43664" xr:uid="{00000000-0005-0000-0000-000094AA0000}"/>
    <cellStyle name="Normal 5 4 3 2 2 3 3" xfId="43665" xr:uid="{00000000-0005-0000-0000-000095AA0000}"/>
    <cellStyle name="Normal 5 4 3 2 2 3 3 2" xfId="43666" xr:uid="{00000000-0005-0000-0000-000096AA0000}"/>
    <cellStyle name="Normal 5 4 3 2 2 3 3 3" xfId="43667" xr:uid="{00000000-0005-0000-0000-000097AA0000}"/>
    <cellStyle name="Normal 5 4 3 2 2 3 3 4" xfId="43668" xr:uid="{00000000-0005-0000-0000-000098AA0000}"/>
    <cellStyle name="Normal 5 4 3 2 2 4" xfId="43669" xr:uid="{00000000-0005-0000-0000-000099AA0000}"/>
    <cellStyle name="Normal 5 4 3 2 2 4 2" xfId="43670" xr:uid="{00000000-0005-0000-0000-00009AAA0000}"/>
    <cellStyle name="Normal 5 4 3 2 2 5" xfId="43671" xr:uid="{00000000-0005-0000-0000-00009BAA0000}"/>
    <cellStyle name="Normal 5 4 3 2 2 5 2" xfId="43672" xr:uid="{00000000-0005-0000-0000-00009CAA0000}"/>
    <cellStyle name="Normal 5 4 3 2 2 5 3" xfId="43673" xr:uid="{00000000-0005-0000-0000-00009DAA0000}"/>
    <cellStyle name="Normal 5 4 3 2 2 5 4" xfId="43674" xr:uid="{00000000-0005-0000-0000-00009EAA0000}"/>
    <cellStyle name="Normal 5 4 3 2 3" xfId="43675" xr:uid="{00000000-0005-0000-0000-00009FAA0000}"/>
    <cellStyle name="Normal 5 4 3 2 3 2" xfId="43676" xr:uid="{00000000-0005-0000-0000-0000A0AA0000}"/>
    <cellStyle name="Normal 5 4 3 2 3 2 2" xfId="43677" xr:uid="{00000000-0005-0000-0000-0000A1AA0000}"/>
    <cellStyle name="Normal 5 4 3 2 3 2 2 2" xfId="43678" xr:uid="{00000000-0005-0000-0000-0000A2AA0000}"/>
    <cellStyle name="Normal 5 4 3 2 3 2 2 2 2" xfId="43679" xr:uid="{00000000-0005-0000-0000-0000A3AA0000}"/>
    <cellStyle name="Normal 5 4 3 2 3 2 2 3" xfId="43680" xr:uid="{00000000-0005-0000-0000-0000A4AA0000}"/>
    <cellStyle name="Normal 5 4 3 2 3 2 2 3 2" xfId="43681" xr:uid="{00000000-0005-0000-0000-0000A5AA0000}"/>
    <cellStyle name="Normal 5 4 3 2 3 2 2 3 3" xfId="43682" xr:uid="{00000000-0005-0000-0000-0000A6AA0000}"/>
    <cellStyle name="Normal 5 4 3 2 3 2 2 3 4" xfId="43683" xr:uid="{00000000-0005-0000-0000-0000A7AA0000}"/>
    <cellStyle name="Normal 5 4 3 2 3 2 3" xfId="43684" xr:uid="{00000000-0005-0000-0000-0000A8AA0000}"/>
    <cellStyle name="Normal 5 4 3 2 3 2 3 2" xfId="43685" xr:uid="{00000000-0005-0000-0000-0000A9AA0000}"/>
    <cellStyle name="Normal 5 4 3 2 3 2 4" xfId="43686" xr:uid="{00000000-0005-0000-0000-0000AAAA0000}"/>
    <cellStyle name="Normal 5 4 3 2 3 2 4 2" xfId="43687" xr:uid="{00000000-0005-0000-0000-0000ABAA0000}"/>
    <cellStyle name="Normal 5 4 3 2 3 2 4 3" xfId="43688" xr:uid="{00000000-0005-0000-0000-0000ACAA0000}"/>
    <cellStyle name="Normal 5 4 3 2 3 2 4 4" xfId="43689" xr:uid="{00000000-0005-0000-0000-0000ADAA0000}"/>
    <cellStyle name="Normal 5 4 3 2 3 3" xfId="43690" xr:uid="{00000000-0005-0000-0000-0000AEAA0000}"/>
    <cellStyle name="Normal 5 4 3 2 3 3 2" xfId="43691" xr:uid="{00000000-0005-0000-0000-0000AFAA0000}"/>
    <cellStyle name="Normal 5 4 3 2 3 3 2 2" xfId="43692" xr:uid="{00000000-0005-0000-0000-0000B0AA0000}"/>
    <cellStyle name="Normal 5 4 3 2 3 3 3" xfId="43693" xr:uid="{00000000-0005-0000-0000-0000B1AA0000}"/>
    <cellStyle name="Normal 5 4 3 2 3 3 3 2" xfId="43694" xr:uid="{00000000-0005-0000-0000-0000B2AA0000}"/>
    <cellStyle name="Normal 5 4 3 2 3 3 3 3" xfId="43695" xr:uid="{00000000-0005-0000-0000-0000B3AA0000}"/>
    <cellStyle name="Normal 5 4 3 2 3 3 3 4" xfId="43696" xr:uid="{00000000-0005-0000-0000-0000B4AA0000}"/>
    <cellStyle name="Normal 5 4 3 2 3 4" xfId="43697" xr:uid="{00000000-0005-0000-0000-0000B5AA0000}"/>
    <cellStyle name="Normal 5 4 3 2 3 4 2" xfId="43698" xr:uid="{00000000-0005-0000-0000-0000B6AA0000}"/>
    <cellStyle name="Normal 5 4 3 2 3 5" xfId="43699" xr:uid="{00000000-0005-0000-0000-0000B7AA0000}"/>
    <cellStyle name="Normal 5 4 3 2 3 5 2" xfId="43700" xr:uid="{00000000-0005-0000-0000-0000B8AA0000}"/>
    <cellStyle name="Normal 5 4 3 2 3 5 3" xfId="43701" xr:uid="{00000000-0005-0000-0000-0000B9AA0000}"/>
    <cellStyle name="Normal 5 4 3 2 3 5 4" xfId="43702" xr:uid="{00000000-0005-0000-0000-0000BAAA0000}"/>
    <cellStyle name="Normal 5 4 3 2 4" xfId="43703" xr:uid="{00000000-0005-0000-0000-0000BBAA0000}"/>
    <cellStyle name="Normal 5 4 3 2 4 2" xfId="43704" xr:uid="{00000000-0005-0000-0000-0000BCAA0000}"/>
    <cellStyle name="Normal 5 4 3 2 4 2 2" xfId="43705" xr:uid="{00000000-0005-0000-0000-0000BDAA0000}"/>
    <cellStyle name="Normal 5 4 3 2 4 2 2 2" xfId="43706" xr:uid="{00000000-0005-0000-0000-0000BEAA0000}"/>
    <cellStyle name="Normal 5 4 3 2 4 2 3" xfId="43707" xr:uid="{00000000-0005-0000-0000-0000BFAA0000}"/>
    <cellStyle name="Normal 5 4 3 2 4 2 3 2" xfId="43708" xr:uid="{00000000-0005-0000-0000-0000C0AA0000}"/>
    <cellStyle name="Normal 5 4 3 2 4 2 3 3" xfId="43709" xr:uid="{00000000-0005-0000-0000-0000C1AA0000}"/>
    <cellStyle name="Normal 5 4 3 2 4 2 3 4" xfId="43710" xr:uid="{00000000-0005-0000-0000-0000C2AA0000}"/>
    <cellStyle name="Normal 5 4 3 2 4 3" xfId="43711" xr:uid="{00000000-0005-0000-0000-0000C3AA0000}"/>
    <cellStyle name="Normal 5 4 3 2 4 3 2" xfId="43712" xr:uid="{00000000-0005-0000-0000-0000C4AA0000}"/>
    <cellStyle name="Normal 5 4 3 2 4 4" xfId="43713" xr:uid="{00000000-0005-0000-0000-0000C5AA0000}"/>
    <cellStyle name="Normal 5 4 3 2 4 4 2" xfId="43714" xr:uid="{00000000-0005-0000-0000-0000C6AA0000}"/>
    <cellStyle name="Normal 5 4 3 2 4 4 3" xfId="43715" xr:uid="{00000000-0005-0000-0000-0000C7AA0000}"/>
    <cellStyle name="Normal 5 4 3 2 4 4 4" xfId="43716" xr:uid="{00000000-0005-0000-0000-0000C8AA0000}"/>
    <cellStyle name="Normal 5 4 3 2 5" xfId="43717" xr:uid="{00000000-0005-0000-0000-0000C9AA0000}"/>
    <cellStyle name="Normal 5 4 3 2 5 2" xfId="43718" xr:uid="{00000000-0005-0000-0000-0000CAAA0000}"/>
    <cellStyle name="Normal 5 4 3 2 5 2 2" xfId="43719" xr:uid="{00000000-0005-0000-0000-0000CBAA0000}"/>
    <cellStyle name="Normal 5 4 3 2 5 3" xfId="43720" xr:uid="{00000000-0005-0000-0000-0000CCAA0000}"/>
    <cellStyle name="Normal 5 4 3 2 5 3 2" xfId="43721" xr:uid="{00000000-0005-0000-0000-0000CDAA0000}"/>
    <cellStyle name="Normal 5 4 3 2 5 3 3" xfId="43722" xr:uid="{00000000-0005-0000-0000-0000CEAA0000}"/>
    <cellStyle name="Normal 5 4 3 2 5 3 4" xfId="43723" xr:uid="{00000000-0005-0000-0000-0000CFAA0000}"/>
    <cellStyle name="Normal 5 4 3 2 6" xfId="43724" xr:uid="{00000000-0005-0000-0000-0000D0AA0000}"/>
    <cellStyle name="Normal 5 4 3 2 6 2" xfId="43725" xr:uid="{00000000-0005-0000-0000-0000D1AA0000}"/>
    <cellStyle name="Normal 5 4 3 2 7" xfId="43726" xr:uid="{00000000-0005-0000-0000-0000D2AA0000}"/>
    <cellStyle name="Normal 5 4 3 2 7 2" xfId="43727" xr:uid="{00000000-0005-0000-0000-0000D3AA0000}"/>
    <cellStyle name="Normal 5 4 3 2 7 3" xfId="43728" xr:uid="{00000000-0005-0000-0000-0000D4AA0000}"/>
    <cellStyle name="Normal 5 4 3 2 7 4" xfId="43729" xr:uid="{00000000-0005-0000-0000-0000D5AA0000}"/>
    <cellStyle name="Normal 5 4 3 3" xfId="43730" xr:uid="{00000000-0005-0000-0000-0000D6AA0000}"/>
    <cellStyle name="Normal 5 4 3 3 2" xfId="43731" xr:uid="{00000000-0005-0000-0000-0000D7AA0000}"/>
    <cellStyle name="Normal 5 4 3 3 2 2" xfId="43732" xr:uid="{00000000-0005-0000-0000-0000D8AA0000}"/>
    <cellStyle name="Normal 5 4 3 3 2 2 2" xfId="43733" xr:uid="{00000000-0005-0000-0000-0000D9AA0000}"/>
    <cellStyle name="Normal 5 4 3 3 2 2 2 2" xfId="43734" xr:uid="{00000000-0005-0000-0000-0000DAAA0000}"/>
    <cellStyle name="Normal 5 4 3 3 2 2 3" xfId="43735" xr:uid="{00000000-0005-0000-0000-0000DBAA0000}"/>
    <cellStyle name="Normal 5 4 3 3 2 2 3 2" xfId="43736" xr:uid="{00000000-0005-0000-0000-0000DCAA0000}"/>
    <cellStyle name="Normal 5 4 3 3 2 2 3 3" xfId="43737" xr:uid="{00000000-0005-0000-0000-0000DDAA0000}"/>
    <cellStyle name="Normal 5 4 3 3 2 2 3 4" xfId="43738" xr:uid="{00000000-0005-0000-0000-0000DEAA0000}"/>
    <cellStyle name="Normal 5 4 3 3 2 3" xfId="43739" xr:uid="{00000000-0005-0000-0000-0000DFAA0000}"/>
    <cellStyle name="Normal 5 4 3 3 2 3 2" xfId="43740" xr:uid="{00000000-0005-0000-0000-0000E0AA0000}"/>
    <cellStyle name="Normal 5 4 3 3 2 4" xfId="43741" xr:uid="{00000000-0005-0000-0000-0000E1AA0000}"/>
    <cellStyle name="Normal 5 4 3 3 2 4 2" xfId="43742" xr:uid="{00000000-0005-0000-0000-0000E2AA0000}"/>
    <cellStyle name="Normal 5 4 3 3 2 4 3" xfId="43743" xr:uid="{00000000-0005-0000-0000-0000E3AA0000}"/>
    <cellStyle name="Normal 5 4 3 3 2 4 4" xfId="43744" xr:uid="{00000000-0005-0000-0000-0000E4AA0000}"/>
    <cellStyle name="Normal 5 4 3 3 3" xfId="43745" xr:uid="{00000000-0005-0000-0000-0000E5AA0000}"/>
    <cellStyle name="Normal 5 4 3 3 3 2" xfId="43746" xr:uid="{00000000-0005-0000-0000-0000E6AA0000}"/>
    <cellStyle name="Normal 5 4 3 3 3 2 2" xfId="43747" xr:uid="{00000000-0005-0000-0000-0000E7AA0000}"/>
    <cellStyle name="Normal 5 4 3 3 3 3" xfId="43748" xr:uid="{00000000-0005-0000-0000-0000E8AA0000}"/>
    <cellStyle name="Normal 5 4 3 3 3 3 2" xfId="43749" xr:uid="{00000000-0005-0000-0000-0000E9AA0000}"/>
    <cellStyle name="Normal 5 4 3 3 3 3 3" xfId="43750" xr:uid="{00000000-0005-0000-0000-0000EAAA0000}"/>
    <cellStyle name="Normal 5 4 3 3 3 3 4" xfId="43751" xr:uid="{00000000-0005-0000-0000-0000EBAA0000}"/>
    <cellStyle name="Normal 5 4 3 3 4" xfId="43752" xr:uid="{00000000-0005-0000-0000-0000ECAA0000}"/>
    <cellStyle name="Normal 5 4 3 3 4 2" xfId="43753" xr:uid="{00000000-0005-0000-0000-0000EDAA0000}"/>
    <cellStyle name="Normal 5 4 3 3 5" xfId="43754" xr:uid="{00000000-0005-0000-0000-0000EEAA0000}"/>
    <cellStyle name="Normal 5 4 3 3 5 2" xfId="43755" xr:uid="{00000000-0005-0000-0000-0000EFAA0000}"/>
    <cellStyle name="Normal 5 4 3 3 5 3" xfId="43756" xr:uid="{00000000-0005-0000-0000-0000F0AA0000}"/>
    <cellStyle name="Normal 5 4 3 3 5 4" xfId="43757" xr:uid="{00000000-0005-0000-0000-0000F1AA0000}"/>
    <cellStyle name="Normal 5 4 3 4" xfId="43758" xr:uid="{00000000-0005-0000-0000-0000F2AA0000}"/>
    <cellStyle name="Normal 5 4 3 4 2" xfId="43759" xr:uid="{00000000-0005-0000-0000-0000F3AA0000}"/>
    <cellStyle name="Normal 5 4 3 4 2 2" xfId="43760" xr:uid="{00000000-0005-0000-0000-0000F4AA0000}"/>
    <cellStyle name="Normal 5 4 3 4 2 2 2" xfId="43761" xr:uid="{00000000-0005-0000-0000-0000F5AA0000}"/>
    <cellStyle name="Normal 5 4 3 4 2 2 2 2" xfId="43762" xr:uid="{00000000-0005-0000-0000-0000F6AA0000}"/>
    <cellStyle name="Normal 5 4 3 4 2 2 3" xfId="43763" xr:uid="{00000000-0005-0000-0000-0000F7AA0000}"/>
    <cellStyle name="Normal 5 4 3 4 2 2 3 2" xfId="43764" xr:uid="{00000000-0005-0000-0000-0000F8AA0000}"/>
    <cellStyle name="Normal 5 4 3 4 2 2 3 3" xfId="43765" xr:uid="{00000000-0005-0000-0000-0000F9AA0000}"/>
    <cellStyle name="Normal 5 4 3 4 2 2 3 4" xfId="43766" xr:uid="{00000000-0005-0000-0000-0000FAAA0000}"/>
    <cellStyle name="Normal 5 4 3 4 2 3" xfId="43767" xr:uid="{00000000-0005-0000-0000-0000FBAA0000}"/>
    <cellStyle name="Normal 5 4 3 4 2 3 2" xfId="43768" xr:uid="{00000000-0005-0000-0000-0000FCAA0000}"/>
    <cellStyle name="Normal 5 4 3 4 2 4" xfId="43769" xr:uid="{00000000-0005-0000-0000-0000FDAA0000}"/>
    <cellStyle name="Normal 5 4 3 4 2 4 2" xfId="43770" xr:uid="{00000000-0005-0000-0000-0000FEAA0000}"/>
    <cellStyle name="Normal 5 4 3 4 2 4 3" xfId="43771" xr:uid="{00000000-0005-0000-0000-0000FFAA0000}"/>
    <cellStyle name="Normal 5 4 3 4 2 4 4" xfId="43772" xr:uid="{00000000-0005-0000-0000-000000AB0000}"/>
    <cellStyle name="Normal 5 4 3 4 3" xfId="43773" xr:uid="{00000000-0005-0000-0000-000001AB0000}"/>
    <cellStyle name="Normal 5 4 3 4 3 2" xfId="43774" xr:uid="{00000000-0005-0000-0000-000002AB0000}"/>
    <cellStyle name="Normal 5 4 3 4 3 2 2" xfId="43775" xr:uid="{00000000-0005-0000-0000-000003AB0000}"/>
    <cellStyle name="Normal 5 4 3 4 3 3" xfId="43776" xr:uid="{00000000-0005-0000-0000-000004AB0000}"/>
    <cellStyle name="Normal 5 4 3 4 3 3 2" xfId="43777" xr:uid="{00000000-0005-0000-0000-000005AB0000}"/>
    <cellStyle name="Normal 5 4 3 4 3 3 3" xfId="43778" xr:uid="{00000000-0005-0000-0000-000006AB0000}"/>
    <cellStyle name="Normal 5 4 3 4 3 3 4" xfId="43779" xr:uid="{00000000-0005-0000-0000-000007AB0000}"/>
    <cellStyle name="Normal 5 4 3 4 4" xfId="43780" xr:uid="{00000000-0005-0000-0000-000008AB0000}"/>
    <cellStyle name="Normal 5 4 3 4 4 2" xfId="43781" xr:uid="{00000000-0005-0000-0000-000009AB0000}"/>
    <cellStyle name="Normal 5 4 3 4 5" xfId="43782" xr:uid="{00000000-0005-0000-0000-00000AAB0000}"/>
    <cellStyle name="Normal 5 4 3 4 5 2" xfId="43783" xr:uid="{00000000-0005-0000-0000-00000BAB0000}"/>
    <cellStyle name="Normal 5 4 3 4 5 3" xfId="43784" xr:uid="{00000000-0005-0000-0000-00000CAB0000}"/>
    <cellStyle name="Normal 5 4 3 4 5 4" xfId="43785" xr:uid="{00000000-0005-0000-0000-00000DAB0000}"/>
    <cellStyle name="Normal 5 4 3 5" xfId="43786" xr:uid="{00000000-0005-0000-0000-00000EAB0000}"/>
    <cellStyle name="Normal 5 4 3 5 2" xfId="43787" xr:uid="{00000000-0005-0000-0000-00000FAB0000}"/>
    <cellStyle name="Normal 5 4 3 5 2 2" xfId="43788" xr:uid="{00000000-0005-0000-0000-000010AB0000}"/>
    <cellStyle name="Normal 5 4 3 5 2 2 2" xfId="43789" xr:uid="{00000000-0005-0000-0000-000011AB0000}"/>
    <cellStyle name="Normal 5 4 3 5 2 3" xfId="43790" xr:uid="{00000000-0005-0000-0000-000012AB0000}"/>
    <cellStyle name="Normal 5 4 3 5 2 3 2" xfId="43791" xr:uid="{00000000-0005-0000-0000-000013AB0000}"/>
    <cellStyle name="Normal 5 4 3 5 2 3 3" xfId="43792" xr:uid="{00000000-0005-0000-0000-000014AB0000}"/>
    <cellStyle name="Normal 5 4 3 5 2 3 4" xfId="43793" xr:uid="{00000000-0005-0000-0000-000015AB0000}"/>
    <cellStyle name="Normal 5 4 3 5 3" xfId="43794" xr:uid="{00000000-0005-0000-0000-000016AB0000}"/>
    <cellStyle name="Normal 5 4 3 5 3 2" xfId="43795" xr:uid="{00000000-0005-0000-0000-000017AB0000}"/>
    <cellStyle name="Normal 5 4 3 5 4" xfId="43796" xr:uid="{00000000-0005-0000-0000-000018AB0000}"/>
    <cellStyle name="Normal 5 4 3 5 4 2" xfId="43797" xr:uid="{00000000-0005-0000-0000-000019AB0000}"/>
    <cellStyle name="Normal 5 4 3 5 4 3" xfId="43798" xr:uid="{00000000-0005-0000-0000-00001AAB0000}"/>
    <cellStyle name="Normal 5 4 3 5 4 4" xfId="43799" xr:uid="{00000000-0005-0000-0000-00001BAB0000}"/>
    <cellStyle name="Normal 5 4 3 6" xfId="43800" xr:uid="{00000000-0005-0000-0000-00001CAB0000}"/>
    <cellStyle name="Normal 5 4 3 6 2" xfId="43801" xr:uid="{00000000-0005-0000-0000-00001DAB0000}"/>
    <cellStyle name="Normal 5 4 3 6 2 2" xfId="43802" xr:uid="{00000000-0005-0000-0000-00001EAB0000}"/>
    <cellStyle name="Normal 5 4 3 6 3" xfId="43803" xr:uid="{00000000-0005-0000-0000-00001FAB0000}"/>
    <cellStyle name="Normal 5 4 3 6 3 2" xfId="43804" xr:uid="{00000000-0005-0000-0000-000020AB0000}"/>
    <cellStyle name="Normal 5 4 3 6 3 3" xfId="43805" xr:uid="{00000000-0005-0000-0000-000021AB0000}"/>
    <cellStyle name="Normal 5 4 3 6 3 4" xfId="43806" xr:uid="{00000000-0005-0000-0000-000022AB0000}"/>
    <cellStyle name="Normal 5 4 3 7" xfId="43807" xr:uid="{00000000-0005-0000-0000-000023AB0000}"/>
    <cellStyle name="Normal 5 4 3 7 2" xfId="43808" xr:uid="{00000000-0005-0000-0000-000024AB0000}"/>
    <cellStyle name="Normal 5 4 3 8" xfId="43809" xr:uid="{00000000-0005-0000-0000-000025AB0000}"/>
    <cellStyle name="Normal 5 4 3 8 2" xfId="43810" xr:uid="{00000000-0005-0000-0000-000026AB0000}"/>
    <cellStyle name="Normal 5 4 3 8 3" xfId="43811" xr:uid="{00000000-0005-0000-0000-000027AB0000}"/>
    <cellStyle name="Normal 5 4 3 8 4" xfId="43812" xr:uid="{00000000-0005-0000-0000-000028AB0000}"/>
    <cellStyle name="Normal 5 4 4" xfId="43813" xr:uid="{00000000-0005-0000-0000-000029AB0000}"/>
    <cellStyle name="Normal 5 4 4 2" xfId="43814" xr:uid="{00000000-0005-0000-0000-00002AAB0000}"/>
    <cellStyle name="Normal 5 4 4 2 2" xfId="43815" xr:uid="{00000000-0005-0000-0000-00002BAB0000}"/>
    <cellStyle name="Normal 5 4 4 2 2 2" xfId="43816" xr:uid="{00000000-0005-0000-0000-00002CAB0000}"/>
    <cellStyle name="Normal 5 4 4 2 2 2 2" xfId="43817" xr:uid="{00000000-0005-0000-0000-00002DAB0000}"/>
    <cellStyle name="Normal 5 4 4 2 2 2 2 2" xfId="43818" xr:uid="{00000000-0005-0000-0000-00002EAB0000}"/>
    <cellStyle name="Normal 5 4 4 2 2 2 3" xfId="43819" xr:uid="{00000000-0005-0000-0000-00002FAB0000}"/>
    <cellStyle name="Normal 5 4 4 2 2 2 3 2" xfId="43820" xr:uid="{00000000-0005-0000-0000-000030AB0000}"/>
    <cellStyle name="Normal 5 4 4 2 2 2 3 3" xfId="43821" xr:uid="{00000000-0005-0000-0000-000031AB0000}"/>
    <cellStyle name="Normal 5 4 4 2 2 2 3 4" xfId="43822" xr:uid="{00000000-0005-0000-0000-000032AB0000}"/>
    <cellStyle name="Normal 5 4 4 2 2 3" xfId="43823" xr:uid="{00000000-0005-0000-0000-000033AB0000}"/>
    <cellStyle name="Normal 5 4 4 2 2 3 2" xfId="43824" xr:uid="{00000000-0005-0000-0000-000034AB0000}"/>
    <cellStyle name="Normal 5 4 4 2 2 4" xfId="43825" xr:uid="{00000000-0005-0000-0000-000035AB0000}"/>
    <cellStyle name="Normal 5 4 4 2 2 4 2" xfId="43826" xr:uid="{00000000-0005-0000-0000-000036AB0000}"/>
    <cellStyle name="Normal 5 4 4 2 2 4 3" xfId="43827" xr:uid="{00000000-0005-0000-0000-000037AB0000}"/>
    <cellStyle name="Normal 5 4 4 2 2 4 4" xfId="43828" xr:uid="{00000000-0005-0000-0000-000038AB0000}"/>
    <cellStyle name="Normal 5 4 4 2 3" xfId="43829" xr:uid="{00000000-0005-0000-0000-000039AB0000}"/>
    <cellStyle name="Normal 5 4 4 2 3 2" xfId="43830" xr:uid="{00000000-0005-0000-0000-00003AAB0000}"/>
    <cellStyle name="Normal 5 4 4 2 3 2 2" xfId="43831" xr:uid="{00000000-0005-0000-0000-00003BAB0000}"/>
    <cellStyle name="Normal 5 4 4 2 3 3" xfId="43832" xr:uid="{00000000-0005-0000-0000-00003CAB0000}"/>
    <cellStyle name="Normal 5 4 4 2 3 3 2" xfId="43833" xr:uid="{00000000-0005-0000-0000-00003DAB0000}"/>
    <cellStyle name="Normal 5 4 4 2 3 3 3" xfId="43834" xr:uid="{00000000-0005-0000-0000-00003EAB0000}"/>
    <cellStyle name="Normal 5 4 4 2 3 3 4" xfId="43835" xr:uid="{00000000-0005-0000-0000-00003FAB0000}"/>
    <cellStyle name="Normal 5 4 4 2 4" xfId="43836" xr:uid="{00000000-0005-0000-0000-000040AB0000}"/>
    <cellStyle name="Normal 5 4 4 2 4 2" xfId="43837" xr:uid="{00000000-0005-0000-0000-000041AB0000}"/>
    <cellStyle name="Normal 5 4 4 2 5" xfId="43838" xr:uid="{00000000-0005-0000-0000-000042AB0000}"/>
    <cellStyle name="Normal 5 4 4 2 5 2" xfId="43839" xr:uid="{00000000-0005-0000-0000-000043AB0000}"/>
    <cellStyle name="Normal 5 4 4 2 5 3" xfId="43840" xr:uid="{00000000-0005-0000-0000-000044AB0000}"/>
    <cellStyle name="Normal 5 4 4 2 5 4" xfId="43841" xr:uid="{00000000-0005-0000-0000-000045AB0000}"/>
    <cellStyle name="Normal 5 4 4 3" xfId="43842" xr:uid="{00000000-0005-0000-0000-000046AB0000}"/>
    <cellStyle name="Normal 5 4 4 3 2" xfId="43843" xr:uid="{00000000-0005-0000-0000-000047AB0000}"/>
    <cellStyle name="Normal 5 4 4 3 2 2" xfId="43844" xr:uid="{00000000-0005-0000-0000-000048AB0000}"/>
    <cellStyle name="Normal 5 4 4 3 2 2 2" xfId="43845" xr:uid="{00000000-0005-0000-0000-000049AB0000}"/>
    <cellStyle name="Normal 5 4 4 3 2 2 2 2" xfId="43846" xr:uid="{00000000-0005-0000-0000-00004AAB0000}"/>
    <cellStyle name="Normal 5 4 4 3 2 2 3" xfId="43847" xr:uid="{00000000-0005-0000-0000-00004BAB0000}"/>
    <cellStyle name="Normal 5 4 4 3 2 2 3 2" xfId="43848" xr:uid="{00000000-0005-0000-0000-00004CAB0000}"/>
    <cellStyle name="Normal 5 4 4 3 2 2 3 3" xfId="43849" xr:uid="{00000000-0005-0000-0000-00004DAB0000}"/>
    <cellStyle name="Normal 5 4 4 3 2 2 3 4" xfId="43850" xr:uid="{00000000-0005-0000-0000-00004EAB0000}"/>
    <cellStyle name="Normal 5 4 4 3 2 3" xfId="43851" xr:uid="{00000000-0005-0000-0000-00004FAB0000}"/>
    <cellStyle name="Normal 5 4 4 3 2 3 2" xfId="43852" xr:uid="{00000000-0005-0000-0000-000050AB0000}"/>
    <cellStyle name="Normal 5 4 4 3 2 4" xfId="43853" xr:uid="{00000000-0005-0000-0000-000051AB0000}"/>
    <cellStyle name="Normal 5 4 4 3 2 4 2" xfId="43854" xr:uid="{00000000-0005-0000-0000-000052AB0000}"/>
    <cellStyle name="Normal 5 4 4 3 2 4 3" xfId="43855" xr:uid="{00000000-0005-0000-0000-000053AB0000}"/>
    <cellStyle name="Normal 5 4 4 3 2 4 4" xfId="43856" xr:uid="{00000000-0005-0000-0000-000054AB0000}"/>
    <cellStyle name="Normal 5 4 4 3 3" xfId="43857" xr:uid="{00000000-0005-0000-0000-000055AB0000}"/>
    <cellStyle name="Normal 5 4 4 3 3 2" xfId="43858" xr:uid="{00000000-0005-0000-0000-000056AB0000}"/>
    <cellStyle name="Normal 5 4 4 3 3 2 2" xfId="43859" xr:uid="{00000000-0005-0000-0000-000057AB0000}"/>
    <cellStyle name="Normal 5 4 4 3 3 3" xfId="43860" xr:uid="{00000000-0005-0000-0000-000058AB0000}"/>
    <cellStyle name="Normal 5 4 4 3 3 3 2" xfId="43861" xr:uid="{00000000-0005-0000-0000-000059AB0000}"/>
    <cellStyle name="Normal 5 4 4 3 3 3 3" xfId="43862" xr:uid="{00000000-0005-0000-0000-00005AAB0000}"/>
    <cellStyle name="Normal 5 4 4 3 3 3 4" xfId="43863" xr:uid="{00000000-0005-0000-0000-00005BAB0000}"/>
    <cellStyle name="Normal 5 4 4 3 4" xfId="43864" xr:uid="{00000000-0005-0000-0000-00005CAB0000}"/>
    <cellStyle name="Normal 5 4 4 3 4 2" xfId="43865" xr:uid="{00000000-0005-0000-0000-00005DAB0000}"/>
    <cellStyle name="Normal 5 4 4 3 5" xfId="43866" xr:uid="{00000000-0005-0000-0000-00005EAB0000}"/>
    <cellStyle name="Normal 5 4 4 3 5 2" xfId="43867" xr:uid="{00000000-0005-0000-0000-00005FAB0000}"/>
    <cellStyle name="Normal 5 4 4 3 5 3" xfId="43868" xr:uid="{00000000-0005-0000-0000-000060AB0000}"/>
    <cellStyle name="Normal 5 4 4 3 5 4" xfId="43869" xr:uid="{00000000-0005-0000-0000-000061AB0000}"/>
    <cellStyle name="Normal 5 4 4 4" xfId="43870" xr:uid="{00000000-0005-0000-0000-000062AB0000}"/>
    <cellStyle name="Normal 5 4 4 4 2" xfId="43871" xr:uid="{00000000-0005-0000-0000-000063AB0000}"/>
    <cellStyle name="Normal 5 4 4 4 2 2" xfId="43872" xr:uid="{00000000-0005-0000-0000-000064AB0000}"/>
    <cellStyle name="Normal 5 4 4 4 2 2 2" xfId="43873" xr:uid="{00000000-0005-0000-0000-000065AB0000}"/>
    <cellStyle name="Normal 5 4 4 4 2 3" xfId="43874" xr:uid="{00000000-0005-0000-0000-000066AB0000}"/>
    <cellStyle name="Normal 5 4 4 4 2 3 2" xfId="43875" xr:uid="{00000000-0005-0000-0000-000067AB0000}"/>
    <cellStyle name="Normal 5 4 4 4 2 3 3" xfId="43876" xr:uid="{00000000-0005-0000-0000-000068AB0000}"/>
    <cellStyle name="Normal 5 4 4 4 2 3 4" xfId="43877" xr:uid="{00000000-0005-0000-0000-000069AB0000}"/>
    <cellStyle name="Normal 5 4 4 4 3" xfId="43878" xr:uid="{00000000-0005-0000-0000-00006AAB0000}"/>
    <cellStyle name="Normal 5 4 4 4 3 2" xfId="43879" xr:uid="{00000000-0005-0000-0000-00006BAB0000}"/>
    <cellStyle name="Normal 5 4 4 4 4" xfId="43880" xr:uid="{00000000-0005-0000-0000-00006CAB0000}"/>
    <cellStyle name="Normal 5 4 4 4 4 2" xfId="43881" xr:uid="{00000000-0005-0000-0000-00006DAB0000}"/>
    <cellStyle name="Normal 5 4 4 4 4 3" xfId="43882" xr:uid="{00000000-0005-0000-0000-00006EAB0000}"/>
    <cellStyle name="Normal 5 4 4 4 4 4" xfId="43883" xr:uid="{00000000-0005-0000-0000-00006FAB0000}"/>
    <cellStyle name="Normal 5 4 4 5" xfId="43884" xr:uid="{00000000-0005-0000-0000-000070AB0000}"/>
    <cellStyle name="Normal 5 4 4 5 2" xfId="43885" xr:uid="{00000000-0005-0000-0000-000071AB0000}"/>
    <cellStyle name="Normal 5 4 4 5 2 2" xfId="43886" xr:uid="{00000000-0005-0000-0000-000072AB0000}"/>
    <cellStyle name="Normal 5 4 4 5 3" xfId="43887" xr:uid="{00000000-0005-0000-0000-000073AB0000}"/>
    <cellStyle name="Normal 5 4 4 5 3 2" xfId="43888" xr:uid="{00000000-0005-0000-0000-000074AB0000}"/>
    <cellStyle name="Normal 5 4 4 5 3 3" xfId="43889" xr:uid="{00000000-0005-0000-0000-000075AB0000}"/>
    <cellStyle name="Normal 5 4 4 5 3 4" xfId="43890" xr:uid="{00000000-0005-0000-0000-000076AB0000}"/>
    <cellStyle name="Normal 5 4 4 6" xfId="43891" xr:uid="{00000000-0005-0000-0000-000077AB0000}"/>
    <cellStyle name="Normal 5 4 4 6 2" xfId="43892" xr:uid="{00000000-0005-0000-0000-000078AB0000}"/>
    <cellStyle name="Normal 5 4 4 7" xfId="43893" xr:uid="{00000000-0005-0000-0000-000079AB0000}"/>
    <cellStyle name="Normal 5 4 4 7 2" xfId="43894" xr:uid="{00000000-0005-0000-0000-00007AAB0000}"/>
    <cellStyle name="Normal 5 4 4 7 3" xfId="43895" xr:uid="{00000000-0005-0000-0000-00007BAB0000}"/>
    <cellStyle name="Normal 5 4 4 7 4" xfId="43896" xr:uid="{00000000-0005-0000-0000-00007CAB0000}"/>
    <cellStyle name="Normal 5 4 5" xfId="43897" xr:uid="{00000000-0005-0000-0000-00007DAB0000}"/>
    <cellStyle name="Normal 5 4 5 2" xfId="43898" xr:uid="{00000000-0005-0000-0000-00007EAB0000}"/>
    <cellStyle name="Normal 5 4 5 2 2" xfId="43899" xr:uid="{00000000-0005-0000-0000-00007FAB0000}"/>
    <cellStyle name="Normal 5 4 5 2 2 2" xfId="43900" xr:uid="{00000000-0005-0000-0000-000080AB0000}"/>
    <cellStyle name="Normal 5 4 5 2 2 2 2" xfId="43901" xr:uid="{00000000-0005-0000-0000-000081AB0000}"/>
    <cellStyle name="Normal 5 4 5 2 2 3" xfId="43902" xr:uid="{00000000-0005-0000-0000-000082AB0000}"/>
    <cellStyle name="Normal 5 4 5 2 2 3 2" xfId="43903" xr:uid="{00000000-0005-0000-0000-000083AB0000}"/>
    <cellStyle name="Normal 5 4 5 2 2 3 3" xfId="43904" xr:uid="{00000000-0005-0000-0000-000084AB0000}"/>
    <cellStyle name="Normal 5 4 5 2 2 3 4" xfId="43905" xr:uid="{00000000-0005-0000-0000-000085AB0000}"/>
    <cellStyle name="Normal 5 4 5 2 3" xfId="43906" xr:uid="{00000000-0005-0000-0000-000086AB0000}"/>
    <cellStyle name="Normal 5 4 5 2 3 2" xfId="43907" xr:uid="{00000000-0005-0000-0000-000087AB0000}"/>
    <cellStyle name="Normal 5 4 5 2 4" xfId="43908" xr:uid="{00000000-0005-0000-0000-000088AB0000}"/>
    <cellStyle name="Normal 5 4 5 2 4 2" xfId="43909" xr:uid="{00000000-0005-0000-0000-000089AB0000}"/>
    <cellStyle name="Normal 5 4 5 2 4 3" xfId="43910" xr:uid="{00000000-0005-0000-0000-00008AAB0000}"/>
    <cellStyle name="Normal 5 4 5 2 4 4" xfId="43911" xr:uid="{00000000-0005-0000-0000-00008BAB0000}"/>
    <cellStyle name="Normal 5 4 5 3" xfId="43912" xr:uid="{00000000-0005-0000-0000-00008CAB0000}"/>
    <cellStyle name="Normal 5 4 5 3 2" xfId="43913" xr:uid="{00000000-0005-0000-0000-00008DAB0000}"/>
    <cellStyle name="Normal 5 4 5 3 2 2" xfId="43914" xr:uid="{00000000-0005-0000-0000-00008EAB0000}"/>
    <cellStyle name="Normal 5 4 5 3 3" xfId="43915" xr:uid="{00000000-0005-0000-0000-00008FAB0000}"/>
    <cellStyle name="Normal 5 4 5 3 3 2" xfId="43916" xr:uid="{00000000-0005-0000-0000-000090AB0000}"/>
    <cellStyle name="Normal 5 4 5 3 3 3" xfId="43917" xr:uid="{00000000-0005-0000-0000-000091AB0000}"/>
    <cellStyle name="Normal 5 4 5 3 3 4" xfId="43918" xr:uid="{00000000-0005-0000-0000-000092AB0000}"/>
    <cellStyle name="Normal 5 4 5 4" xfId="43919" xr:uid="{00000000-0005-0000-0000-000093AB0000}"/>
    <cellStyle name="Normal 5 4 5 4 2" xfId="43920" xr:uid="{00000000-0005-0000-0000-000094AB0000}"/>
    <cellStyle name="Normal 5 4 5 5" xfId="43921" xr:uid="{00000000-0005-0000-0000-000095AB0000}"/>
    <cellStyle name="Normal 5 4 5 5 2" xfId="43922" xr:uid="{00000000-0005-0000-0000-000096AB0000}"/>
    <cellStyle name="Normal 5 4 5 5 3" xfId="43923" xr:uid="{00000000-0005-0000-0000-000097AB0000}"/>
    <cellStyle name="Normal 5 4 5 5 4" xfId="43924" xr:uid="{00000000-0005-0000-0000-000098AB0000}"/>
    <cellStyle name="Normal 5 4 6" xfId="43925" xr:uid="{00000000-0005-0000-0000-000099AB0000}"/>
    <cellStyle name="Normal 5 4 6 2" xfId="43926" xr:uid="{00000000-0005-0000-0000-00009AAB0000}"/>
    <cellStyle name="Normal 5 4 6 2 2" xfId="43927" xr:uid="{00000000-0005-0000-0000-00009BAB0000}"/>
    <cellStyle name="Normal 5 4 6 2 2 2" xfId="43928" xr:uid="{00000000-0005-0000-0000-00009CAB0000}"/>
    <cellStyle name="Normal 5 4 6 2 2 2 2" xfId="43929" xr:uid="{00000000-0005-0000-0000-00009DAB0000}"/>
    <cellStyle name="Normal 5 4 6 2 2 3" xfId="43930" xr:uid="{00000000-0005-0000-0000-00009EAB0000}"/>
    <cellStyle name="Normal 5 4 6 2 2 3 2" xfId="43931" xr:uid="{00000000-0005-0000-0000-00009FAB0000}"/>
    <cellStyle name="Normal 5 4 6 2 2 3 3" xfId="43932" xr:uid="{00000000-0005-0000-0000-0000A0AB0000}"/>
    <cellStyle name="Normal 5 4 6 2 2 3 4" xfId="43933" xr:uid="{00000000-0005-0000-0000-0000A1AB0000}"/>
    <cellStyle name="Normal 5 4 6 2 3" xfId="43934" xr:uid="{00000000-0005-0000-0000-0000A2AB0000}"/>
    <cellStyle name="Normal 5 4 6 2 3 2" xfId="43935" xr:uid="{00000000-0005-0000-0000-0000A3AB0000}"/>
    <cellStyle name="Normal 5 4 6 2 4" xfId="43936" xr:uid="{00000000-0005-0000-0000-0000A4AB0000}"/>
    <cellStyle name="Normal 5 4 6 2 4 2" xfId="43937" xr:uid="{00000000-0005-0000-0000-0000A5AB0000}"/>
    <cellStyle name="Normal 5 4 6 2 4 3" xfId="43938" xr:uid="{00000000-0005-0000-0000-0000A6AB0000}"/>
    <cellStyle name="Normal 5 4 6 2 4 4" xfId="43939" xr:uid="{00000000-0005-0000-0000-0000A7AB0000}"/>
    <cellStyle name="Normal 5 4 6 3" xfId="43940" xr:uid="{00000000-0005-0000-0000-0000A8AB0000}"/>
    <cellStyle name="Normal 5 4 6 3 2" xfId="43941" xr:uid="{00000000-0005-0000-0000-0000A9AB0000}"/>
    <cellStyle name="Normal 5 4 6 3 2 2" xfId="43942" xr:uid="{00000000-0005-0000-0000-0000AAAB0000}"/>
    <cellStyle name="Normal 5 4 6 3 3" xfId="43943" xr:uid="{00000000-0005-0000-0000-0000ABAB0000}"/>
    <cellStyle name="Normal 5 4 6 3 3 2" xfId="43944" xr:uid="{00000000-0005-0000-0000-0000ACAB0000}"/>
    <cellStyle name="Normal 5 4 6 3 3 3" xfId="43945" xr:uid="{00000000-0005-0000-0000-0000ADAB0000}"/>
    <cellStyle name="Normal 5 4 6 3 3 4" xfId="43946" xr:uid="{00000000-0005-0000-0000-0000AEAB0000}"/>
    <cellStyle name="Normal 5 4 6 4" xfId="43947" xr:uid="{00000000-0005-0000-0000-0000AFAB0000}"/>
    <cellStyle name="Normal 5 4 6 4 2" xfId="43948" xr:uid="{00000000-0005-0000-0000-0000B0AB0000}"/>
    <cellStyle name="Normal 5 4 6 5" xfId="43949" xr:uid="{00000000-0005-0000-0000-0000B1AB0000}"/>
    <cellStyle name="Normal 5 4 6 5 2" xfId="43950" xr:uid="{00000000-0005-0000-0000-0000B2AB0000}"/>
    <cellStyle name="Normal 5 4 6 5 3" xfId="43951" xr:uid="{00000000-0005-0000-0000-0000B3AB0000}"/>
    <cellStyle name="Normal 5 4 6 5 4" xfId="43952" xr:uid="{00000000-0005-0000-0000-0000B4AB0000}"/>
    <cellStyle name="Normal 5 4 7" xfId="43953" xr:uid="{00000000-0005-0000-0000-0000B5AB0000}"/>
    <cellStyle name="Normal 5 4 7 2" xfId="43954" xr:uid="{00000000-0005-0000-0000-0000B6AB0000}"/>
    <cellStyle name="Normal 5 4 7 2 2" xfId="43955" xr:uid="{00000000-0005-0000-0000-0000B7AB0000}"/>
    <cellStyle name="Normal 5 4 7 2 2 2" xfId="43956" xr:uid="{00000000-0005-0000-0000-0000B8AB0000}"/>
    <cellStyle name="Normal 5 4 7 2 3" xfId="43957" xr:uid="{00000000-0005-0000-0000-0000B9AB0000}"/>
    <cellStyle name="Normal 5 4 7 2 3 2" xfId="43958" xr:uid="{00000000-0005-0000-0000-0000BAAB0000}"/>
    <cellStyle name="Normal 5 4 7 2 3 3" xfId="43959" xr:uid="{00000000-0005-0000-0000-0000BBAB0000}"/>
    <cellStyle name="Normal 5 4 7 2 3 4" xfId="43960" xr:uid="{00000000-0005-0000-0000-0000BCAB0000}"/>
    <cellStyle name="Normal 5 4 7 3" xfId="43961" xr:uid="{00000000-0005-0000-0000-0000BDAB0000}"/>
    <cellStyle name="Normal 5 4 7 3 2" xfId="43962" xr:uid="{00000000-0005-0000-0000-0000BEAB0000}"/>
    <cellStyle name="Normal 5 4 7 4" xfId="43963" xr:uid="{00000000-0005-0000-0000-0000BFAB0000}"/>
    <cellStyle name="Normal 5 4 7 4 2" xfId="43964" xr:uid="{00000000-0005-0000-0000-0000C0AB0000}"/>
    <cellStyle name="Normal 5 4 7 4 3" xfId="43965" xr:uid="{00000000-0005-0000-0000-0000C1AB0000}"/>
    <cellStyle name="Normal 5 4 7 4 4" xfId="43966" xr:uid="{00000000-0005-0000-0000-0000C2AB0000}"/>
    <cellStyle name="Normal 5 4 8" xfId="43967" xr:uid="{00000000-0005-0000-0000-0000C3AB0000}"/>
    <cellStyle name="Normal 5 4 8 2" xfId="43968" xr:uid="{00000000-0005-0000-0000-0000C4AB0000}"/>
    <cellStyle name="Normal 5 4 8 2 2" xfId="43969" xr:uid="{00000000-0005-0000-0000-0000C5AB0000}"/>
    <cellStyle name="Normal 5 4 8 3" xfId="43970" xr:uid="{00000000-0005-0000-0000-0000C6AB0000}"/>
    <cellStyle name="Normal 5 4 8 3 2" xfId="43971" xr:uid="{00000000-0005-0000-0000-0000C7AB0000}"/>
    <cellStyle name="Normal 5 4 8 3 3" xfId="43972" xr:uid="{00000000-0005-0000-0000-0000C8AB0000}"/>
    <cellStyle name="Normal 5 4 8 3 4" xfId="43973" xr:uid="{00000000-0005-0000-0000-0000C9AB0000}"/>
    <cellStyle name="Normal 5 4 9" xfId="43974" xr:uid="{00000000-0005-0000-0000-0000CAAB0000}"/>
    <cellStyle name="Normal 5 4 9 2" xfId="43975" xr:uid="{00000000-0005-0000-0000-0000CBAB0000}"/>
    <cellStyle name="Normal 5 5" xfId="43976" xr:uid="{00000000-0005-0000-0000-0000CCAB0000}"/>
    <cellStyle name="Normal 5 5 10" xfId="43977" xr:uid="{00000000-0005-0000-0000-0000CDAB0000}"/>
    <cellStyle name="Normal 5 5 10 2" xfId="43978" xr:uid="{00000000-0005-0000-0000-0000CEAB0000}"/>
    <cellStyle name="Normal 5 5 10 3" xfId="43979" xr:uid="{00000000-0005-0000-0000-0000CFAB0000}"/>
    <cellStyle name="Normal 5 5 10 4" xfId="43980" xr:uid="{00000000-0005-0000-0000-0000D0AB0000}"/>
    <cellStyle name="Normal 5 5 11" xfId="43981" xr:uid="{00000000-0005-0000-0000-0000D1AB0000}"/>
    <cellStyle name="Normal 5 5 11 2" xfId="43982" xr:uid="{00000000-0005-0000-0000-0000D2AB0000}"/>
    <cellStyle name="Normal 5 5 11 3" xfId="43983" xr:uid="{00000000-0005-0000-0000-0000D3AB0000}"/>
    <cellStyle name="Normal 5 5 2" xfId="43984" xr:uid="{00000000-0005-0000-0000-0000D4AB0000}"/>
    <cellStyle name="Normal 5 5 2 10" xfId="43985" xr:uid="{00000000-0005-0000-0000-0000D5AB0000}"/>
    <cellStyle name="Normal 5 5 2 10 2" xfId="43986" xr:uid="{00000000-0005-0000-0000-0000D6AB0000}"/>
    <cellStyle name="Normal 5 5 2 10 3" xfId="43987" xr:uid="{00000000-0005-0000-0000-0000D7AB0000}"/>
    <cellStyle name="Normal 5 5 2 2" xfId="43988" xr:uid="{00000000-0005-0000-0000-0000D8AB0000}"/>
    <cellStyle name="Normal 5 5 2 2 2" xfId="43989" xr:uid="{00000000-0005-0000-0000-0000D9AB0000}"/>
    <cellStyle name="Normal 5 5 2 2 2 2" xfId="43990" xr:uid="{00000000-0005-0000-0000-0000DAAB0000}"/>
    <cellStyle name="Normal 5 5 2 2 2 2 2" xfId="43991" xr:uid="{00000000-0005-0000-0000-0000DBAB0000}"/>
    <cellStyle name="Normal 5 5 2 2 2 2 2 2" xfId="43992" xr:uid="{00000000-0005-0000-0000-0000DCAB0000}"/>
    <cellStyle name="Normal 5 5 2 2 2 2 2 2 2" xfId="43993" xr:uid="{00000000-0005-0000-0000-0000DDAB0000}"/>
    <cellStyle name="Normal 5 5 2 2 2 2 2 2 2 2" xfId="43994" xr:uid="{00000000-0005-0000-0000-0000DEAB0000}"/>
    <cellStyle name="Normal 5 5 2 2 2 2 2 2 3" xfId="43995" xr:uid="{00000000-0005-0000-0000-0000DFAB0000}"/>
    <cellStyle name="Normal 5 5 2 2 2 2 2 2 3 2" xfId="43996" xr:uid="{00000000-0005-0000-0000-0000E0AB0000}"/>
    <cellStyle name="Normal 5 5 2 2 2 2 2 2 3 3" xfId="43997" xr:uid="{00000000-0005-0000-0000-0000E1AB0000}"/>
    <cellStyle name="Normal 5 5 2 2 2 2 2 2 3 4" xfId="43998" xr:uid="{00000000-0005-0000-0000-0000E2AB0000}"/>
    <cellStyle name="Normal 5 5 2 2 2 2 2 3" xfId="43999" xr:uid="{00000000-0005-0000-0000-0000E3AB0000}"/>
    <cellStyle name="Normal 5 5 2 2 2 2 2 3 2" xfId="44000" xr:uid="{00000000-0005-0000-0000-0000E4AB0000}"/>
    <cellStyle name="Normal 5 5 2 2 2 2 2 4" xfId="44001" xr:uid="{00000000-0005-0000-0000-0000E5AB0000}"/>
    <cellStyle name="Normal 5 5 2 2 2 2 2 4 2" xfId="44002" xr:uid="{00000000-0005-0000-0000-0000E6AB0000}"/>
    <cellStyle name="Normal 5 5 2 2 2 2 2 4 3" xfId="44003" xr:uid="{00000000-0005-0000-0000-0000E7AB0000}"/>
    <cellStyle name="Normal 5 5 2 2 2 2 2 4 4" xfId="44004" xr:uid="{00000000-0005-0000-0000-0000E8AB0000}"/>
    <cellStyle name="Normal 5 5 2 2 2 2 3" xfId="44005" xr:uid="{00000000-0005-0000-0000-0000E9AB0000}"/>
    <cellStyle name="Normal 5 5 2 2 2 2 3 2" xfId="44006" xr:uid="{00000000-0005-0000-0000-0000EAAB0000}"/>
    <cellStyle name="Normal 5 5 2 2 2 2 3 2 2" xfId="44007" xr:uid="{00000000-0005-0000-0000-0000EBAB0000}"/>
    <cellStyle name="Normal 5 5 2 2 2 2 3 3" xfId="44008" xr:uid="{00000000-0005-0000-0000-0000ECAB0000}"/>
    <cellStyle name="Normal 5 5 2 2 2 2 3 3 2" xfId="44009" xr:uid="{00000000-0005-0000-0000-0000EDAB0000}"/>
    <cellStyle name="Normal 5 5 2 2 2 2 3 3 3" xfId="44010" xr:uid="{00000000-0005-0000-0000-0000EEAB0000}"/>
    <cellStyle name="Normal 5 5 2 2 2 2 3 3 4" xfId="44011" xr:uid="{00000000-0005-0000-0000-0000EFAB0000}"/>
    <cellStyle name="Normal 5 5 2 2 2 2 4" xfId="44012" xr:uid="{00000000-0005-0000-0000-0000F0AB0000}"/>
    <cellStyle name="Normal 5 5 2 2 2 2 4 2" xfId="44013" xr:uid="{00000000-0005-0000-0000-0000F1AB0000}"/>
    <cellStyle name="Normal 5 5 2 2 2 2 5" xfId="44014" xr:uid="{00000000-0005-0000-0000-0000F2AB0000}"/>
    <cellStyle name="Normal 5 5 2 2 2 2 5 2" xfId="44015" xr:uid="{00000000-0005-0000-0000-0000F3AB0000}"/>
    <cellStyle name="Normal 5 5 2 2 2 2 5 3" xfId="44016" xr:uid="{00000000-0005-0000-0000-0000F4AB0000}"/>
    <cellStyle name="Normal 5 5 2 2 2 2 5 4" xfId="44017" xr:uid="{00000000-0005-0000-0000-0000F5AB0000}"/>
    <cellStyle name="Normal 5 5 2 2 2 3" xfId="44018" xr:uid="{00000000-0005-0000-0000-0000F6AB0000}"/>
    <cellStyle name="Normal 5 5 2 2 2 3 2" xfId="44019" xr:uid="{00000000-0005-0000-0000-0000F7AB0000}"/>
    <cellStyle name="Normal 5 5 2 2 2 3 2 2" xfId="44020" xr:uid="{00000000-0005-0000-0000-0000F8AB0000}"/>
    <cellStyle name="Normal 5 5 2 2 2 3 2 2 2" xfId="44021" xr:uid="{00000000-0005-0000-0000-0000F9AB0000}"/>
    <cellStyle name="Normal 5 5 2 2 2 3 2 2 2 2" xfId="44022" xr:uid="{00000000-0005-0000-0000-0000FAAB0000}"/>
    <cellStyle name="Normal 5 5 2 2 2 3 2 2 3" xfId="44023" xr:uid="{00000000-0005-0000-0000-0000FBAB0000}"/>
    <cellStyle name="Normal 5 5 2 2 2 3 2 2 3 2" xfId="44024" xr:uid="{00000000-0005-0000-0000-0000FCAB0000}"/>
    <cellStyle name="Normal 5 5 2 2 2 3 2 2 3 3" xfId="44025" xr:uid="{00000000-0005-0000-0000-0000FDAB0000}"/>
    <cellStyle name="Normal 5 5 2 2 2 3 2 2 3 4" xfId="44026" xr:uid="{00000000-0005-0000-0000-0000FEAB0000}"/>
    <cellStyle name="Normal 5 5 2 2 2 3 2 3" xfId="44027" xr:uid="{00000000-0005-0000-0000-0000FFAB0000}"/>
    <cellStyle name="Normal 5 5 2 2 2 3 2 3 2" xfId="44028" xr:uid="{00000000-0005-0000-0000-000000AC0000}"/>
    <cellStyle name="Normal 5 5 2 2 2 3 2 4" xfId="44029" xr:uid="{00000000-0005-0000-0000-000001AC0000}"/>
    <cellStyle name="Normal 5 5 2 2 2 3 2 4 2" xfId="44030" xr:uid="{00000000-0005-0000-0000-000002AC0000}"/>
    <cellStyle name="Normal 5 5 2 2 2 3 2 4 3" xfId="44031" xr:uid="{00000000-0005-0000-0000-000003AC0000}"/>
    <cellStyle name="Normal 5 5 2 2 2 3 2 4 4" xfId="44032" xr:uid="{00000000-0005-0000-0000-000004AC0000}"/>
    <cellStyle name="Normal 5 5 2 2 2 3 3" xfId="44033" xr:uid="{00000000-0005-0000-0000-000005AC0000}"/>
    <cellStyle name="Normal 5 5 2 2 2 3 3 2" xfId="44034" xr:uid="{00000000-0005-0000-0000-000006AC0000}"/>
    <cellStyle name="Normal 5 5 2 2 2 3 3 2 2" xfId="44035" xr:uid="{00000000-0005-0000-0000-000007AC0000}"/>
    <cellStyle name="Normal 5 5 2 2 2 3 3 3" xfId="44036" xr:uid="{00000000-0005-0000-0000-000008AC0000}"/>
    <cellStyle name="Normal 5 5 2 2 2 3 3 3 2" xfId="44037" xr:uid="{00000000-0005-0000-0000-000009AC0000}"/>
    <cellStyle name="Normal 5 5 2 2 2 3 3 3 3" xfId="44038" xr:uid="{00000000-0005-0000-0000-00000AAC0000}"/>
    <cellStyle name="Normal 5 5 2 2 2 3 3 3 4" xfId="44039" xr:uid="{00000000-0005-0000-0000-00000BAC0000}"/>
    <cellStyle name="Normal 5 5 2 2 2 3 4" xfId="44040" xr:uid="{00000000-0005-0000-0000-00000CAC0000}"/>
    <cellStyle name="Normal 5 5 2 2 2 3 4 2" xfId="44041" xr:uid="{00000000-0005-0000-0000-00000DAC0000}"/>
    <cellStyle name="Normal 5 5 2 2 2 3 5" xfId="44042" xr:uid="{00000000-0005-0000-0000-00000EAC0000}"/>
    <cellStyle name="Normal 5 5 2 2 2 3 5 2" xfId="44043" xr:uid="{00000000-0005-0000-0000-00000FAC0000}"/>
    <cellStyle name="Normal 5 5 2 2 2 3 5 3" xfId="44044" xr:uid="{00000000-0005-0000-0000-000010AC0000}"/>
    <cellStyle name="Normal 5 5 2 2 2 3 5 4" xfId="44045" xr:uid="{00000000-0005-0000-0000-000011AC0000}"/>
    <cellStyle name="Normal 5 5 2 2 2 4" xfId="44046" xr:uid="{00000000-0005-0000-0000-000012AC0000}"/>
    <cellStyle name="Normal 5 5 2 2 2 4 2" xfId="44047" xr:uid="{00000000-0005-0000-0000-000013AC0000}"/>
    <cellStyle name="Normal 5 5 2 2 2 4 2 2" xfId="44048" xr:uid="{00000000-0005-0000-0000-000014AC0000}"/>
    <cellStyle name="Normal 5 5 2 2 2 4 2 2 2" xfId="44049" xr:uid="{00000000-0005-0000-0000-000015AC0000}"/>
    <cellStyle name="Normal 5 5 2 2 2 4 2 3" xfId="44050" xr:uid="{00000000-0005-0000-0000-000016AC0000}"/>
    <cellStyle name="Normal 5 5 2 2 2 4 2 3 2" xfId="44051" xr:uid="{00000000-0005-0000-0000-000017AC0000}"/>
    <cellStyle name="Normal 5 5 2 2 2 4 2 3 3" xfId="44052" xr:uid="{00000000-0005-0000-0000-000018AC0000}"/>
    <cellStyle name="Normal 5 5 2 2 2 4 2 3 4" xfId="44053" xr:uid="{00000000-0005-0000-0000-000019AC0000}"/>
    <cellStyle name="Normal 5 5 2 2 2 4 3" xfId="44054" xr:uid="{00000000-0005-0000-0000-00001AAC0000}"/>
    <cellStyle name="Normal 5 5 2 2 2 4 3 2" xfId="44055" xr:uid="{00000000-0005-0000-0000-00001BAC0000}"/>
    <cellStyle name="Normal 5 5 2 2 2 4 4" xfId="44056" xr:uid="{00000000-0005-0000-0000-00001CAC0000}"/>
    <cellStyle name="Normal 5 5 2 2 2 4 4 2" xfId="44057" xr:uid="{00000000-0005-0000-0000-00001DAC0000}"/>
    <cellStyle name="Normal 5 5 2 2 2 4 4 3" xfId="44058" xr:uid="{00000000-0005-0000-0000-00001EAC0000}"/>
    <cellStyle name="Normal 5 5 2 2 2 4 4 4" xfId="44059" xr:uid="{00000000-0005-0000-0000-00001FAC0000}"/>
    <cellStyle name="Normal 5 5 2 2 2 5" xfId="44060" xr:uid="{00000000-0005-0000-0000-000020AC0000}"/>
    <cellStyle name="Normal 5 5 2 2 2 5 2" xfId="44061" xr:uid="{00000000-0005-0000-0000-000021AC0000}"/>
    <cellStyle name="Normal 5 5 2 2 2 5 2 2" xfId="44062" xr:uid="{00000000-0005-0000-0000-000022AC0000}"/>
    <cellStyle name="Normal 5 5 2 2 2 5 3" xfId="44063" xr:uid="{00000000-0005-0000-0000-000023AC0000}"/>
    <cellStyle name="Normal 5 5 2 2 2 5 3 2" xfId="44064" xr:uid="{00000000-0005-0000-0000-000024AC0000}"/>
    <cellStyle name="Normal 5 5 2 2 2 5 3 3" xfId="44065" xr:uid="{00000000-0005-0000-0000-000025AC0000}"/>
    <cellStyle name="Normal 5 5 2 2 2 5 3 4" xfId="44066" xr:uid="{00000000-0005-0000-0000-000026AC0000}"/>
    <cellStyle name="Normal 5 5 2 2 2 6" xfId="44067" xr:uid="{00000000-0005-0000-0000-000027AC0000}"/>
    <cellStyle name="Normal 5 5 2 2 2 6 2" xfId="44068" xr:uid="{00000000-0005-0000-0000-000028AC0000}"/>
    <cellStyle name="Normal 5 5 2 2 2 7" xfId="44069" xr:uid="{00000000-0005-0000-0000-000029AC0000}"/>
    <cellStyle name="Normal 5 5 2 2 2 7 2" xfId="44070" xr:uid="{00000000-0005-0000-0000-00002AAC0000}"/>
    <cellStyle name="Normal 5 5 2 2 2 7 3" xfId="44071" xr:uid="{00000000-0005-0000-0000-00002BAC0000}"/>
    <cellStyle name="Normal 5 5 2 2 2 7 4" xfId="44072" xr:uid="{00000000-0005-0000-0000-00002CAC0000}"/>
    <cellStyle name="Normal 5 5 2 2 3" xfId="44073" xr:uid="{00000000-0005-0000-0000-00002DAC0000}"/>
    <cellStyle name="Normal 5 5 2 2 3 2" xfId="44074" xr:uid="{00000000-0005-0000-0000-00002EAC0000}"/>
    <cellStyle name="Normal 5 5 2 2 3 2 2" xfId="44075" xr:uid="{00000000-0005-0000-0000-00002FAC0000}"/>
    <cellStyle name="Normal 5 5 2 2 3 2 2 2" xfId="44076" xr:uid="{00000000-0005-0000-0000-000030AC0000}"/>
    <cellStyle name="Normal 5 5 2 2 3 2 2 2 2" xfId="44077" xr:uid="{00000000-0005-0000-0000-000031AC0000}"/>
    <cellStyle name="Normal 5 5 2 2 3 2 2 3" xfId="44078" xr:uid="{00000000-0005-0000-0000-000032AC0000}"/>
    <cellStyle name="Normal 5 5 2 2 3 2 2 3 2" xfId="44079" xr:uid="{00000000-0005-0000-0000-000033AC0000}"/>
    <cellStyle name="Normal 5 5 2 2 3 2 2 3 3" xfId="44080" xr:uid="{00000000-0005-0000-0000-000034AC0000}"/>
    <cellStyle name="Normal 5 5 2 2 3 2 2 3 4" xfId="44081" xr:uid="{00000000-0005-0000-0000-000035AC0000}"/>
    <cellStyle name="Normal 5 5 2 2 3 2 3" xfId="44082" xr:uid="{00000000-0005-0000-0000-000036AC0000}"/>
    <cellStyle name="Normal 5 5 2 2 3 2 3 2" xfId="44083" xr:uid="{00000000-0005-0000-0000-000037AC0000}"/>
    <cellStyle name="Normal 5 5 2 2 3 2 4" xfId="44084" xr:uid="{00000000-0005-0000-0000-000038AC0000}"/>
    <cellStyle name="Normal 5 5 2 2 3 2 4 2" xfId="44085" xr:uid="{00000000-0005-0000-0000-000039AC0000}"/>
    <cellStyle name="Normal 5 5 2 2 3 2 4 3" xfId="44086" xr:uid="{00000000-0005-0000-0000-00003AAC0000}"/>
    <cellStyle name="Normal 5 5 2 2 3 2 4 4" xfId="44087" xr:uid="{00000000-0005-0000-0000-00003BAC0000}"/>
    <cellStyle name="Normal 5 5 2 2 3 3" xfId="44088" xr:uid="{00000000-0005-0000-0000-00003CAC0000}"/>
    <cellStyle name="Normal 5 5 2 2 3 3 2" xfId="44089" xr:uid="{00000000-0005-0000-0000-00003DAC0000}"/>
    <cellStyle name="Normal 5 5 2 2 3 3 2 2" xfId="44090" xr:uid="{00000000-0005-0000-0000-00003EAC0000}"/>
    <cellStyle name="Normal 5 5 2 2 3 3 3" xfId="44091" xr:uid="{00000000-0005-0000-0000-00003FAC0000}"/>
    <cellStyle name="Normal 5 5 2 2 3 3 3 2" xfId="44092" xr:uid="{00000000-0005-0000-0000-000040AC0000}"/>
    <cellStyle name="Normal 5 5 2 2 3 3 3 3" xfId="44093" xr:uid="{00000000-0005-0000-0000-000041AC0000}"/>
    <cellStyle name="Normal 5 5 2 2 3 3 3 4" xfId="44094" xr:uid="{00000000-0005-0000-0000-000042AC0000}"/>
    <cellStyle name="Normal 5 5 2 2 3 4" xfId="44095" xr:uid="{00000000-0005-0000-0000-000043AC0000}"/>
    <cellStyle name="Normal 5 5 2 2 3 4 2" xfId="44096" xr:uid="{00000000-0005-0000-0000-000044AC0000}"/>
    <cellStyle name="Normal 5 5 2 2 3 5" xfId="44097" xr:uid="{00000000-0005-0000-0000-000045AC0000}"/>
    <cellStyle name="Normal 5 5 2 2 3 5 2" xfId="44098" xr:uid="{00000000-0005-0000-0000-000046AC0000}"/>
    <cellStyle name="Normal 5 5 2 2 3 5 3" xfId="44099" xr:uid="{00000000-0005-0000-0000-000047AC0000}"/>
    <cellStyle name="Normal 5 5 2 2 3 5 4" xfId="44100" xr:uid="{00000000-0005-0000-0000-000048AC0000}"/>
    <cellStyle name="Normal 5 5 2 2 4" xfId="44101" xr:uid="{00000000-0005-0000-0000-000049AC0000}"/>
    <cellStyle name="Normal 5 5 2 2 4 2" xfId="44102" xr:uid="{00000000-0005-0000-0000-00004AAC0000}"/>
    <cellStyle name="Normal 5 5 2 2 4 2 2" xfId="44103" xr:uid="{00000000-0005-0000-0000-00004BAC0000}"/>
    <cellStyle name="Normal 5 5 2 2 4 2 2 2" xfId="44104" xr:uid="{00000000-0005-0000-0000-00004CAC0000}"/>
    <cellStyle name="Normal 5 5 2 2 4 2 2 2 2" xfId="44105" xr:uid="{00000000-0005-0000-0000-00004DAC0000}"/>
    <cellStyle name="Normal 5 5 2 2 4 2 2 3" xfId="44106" xr:uid="{00000000-0005-0000-0000-00004EAC0000}"/>
    <cellStyle name="Normal 5 5 2 2 4 2 2 3 2" xfId="44107" xr:uid="{00000000-0005-0000-0000-00004FAC0000}"/>
    <cellStyle name="Normal 5 5 2 2 4 2 2 3 3" xfId="44108" xr:uid="{00000000-0005-0000-0000-000050AC0000}"/>
    <cellStyle name="Normal 5 5 2 2 4 2 2 3 4" xfId="44109" xr:uid="{00000000-0005-0000-0000-000051AC0000}"/>
    <cellStyle name="Normal 5 5 2 2 4 2 3" xfId="44110" xr:uid="{00000000-0005-0000-0000-000052AC0000}"/>
    <cellStyle name="Normal 5 5 2 2 4 2 3 2" xfId="44111" xr:uid="{00000000-0005-0000-0000-000053AC0000}"/>
    <cellStyle name="Normal 5 5 2 2 4 2 4" xfId="44112" xr:uid="{00000000-0005-0000-0000-000054AC0000}"/>
    <cellStyle name="Normal 5 5 2 2 4 2 4 2" xfId="44113" xr:uid="{00000000-0005-0000-0000-000055AC0000}"/>
    <cellStyle name="Normal 5 5 2 2 4 2 4 3" xfId="44114" xr:uid="{00000000-0005-0000-0000-000056AC0000}"/>
    <cellStyle name="Normal 5 5 2 2 4 2 4 4" xfId="44115" xr:uid="{00000000-0005-0000-0000-000057AC0000}"/>
    <cellStyle name="Normal 5 5 2 2 4 3" xfId="44116" xr:uid="{00000000-0005-0000-0000-000058AC0000}"/>
    <cellStyle name="Normal 5 5 2 2 4 3 2" xfId="44117" xr:uid="{00000000-0005-0000-0000-000059AC0000}"/>
    <cellStyle name="Normal 5 5 2 2 4 3 2 2" xfId="44118" xr:uid="{00000000-0005-0000-0000-00005AAC0000}"/>
    <cellStyle name="Normal 5 5 2 2 4 3 3" xfId="44119" xr:uid="{00000000-0005-0000-0000-00005BAC0000}"/>
    <cellStyle name="Normal 5 5 2 2 4 3 3 2" xfId="44120" xr:uid="{00000000-0005-0000-0000-00005CAC0000}"/>
    <cellStyle name="Normal 5 5 2 2 4 3 3 3" xfId="44121" xr:uid="{00000000-0005-0000-0000-00005DAC0000}"/>
    <cellStyle name="Normal 5 5 2 2 4 3 3 4" xfId="44122" xr:uid="{00000000-0005-0000-0000-00005EAC0000}"/>
    <cellStyle name="Normal 5 5 2 2 4 4" xfId="44123" xr:uid="{00000000-0005-0000-0000-00005FAC0000}"/>
    <cellStyle name="Normal 5 5 2 2 4 4 2" xfId="44124" xr:uid="{00000000-0005-0000-0000-000060AC0000}"/>
    <cellStyle name="Normal 5 5 2 2 4 5" xfId="44125" xr:uid="{00000000-0005-0000-0000-000061AC0000}"/>
    <cellStyle name="Normal 5 5 2 2 4 5 2" xfId="44126" xr:uid="{00000000-0005-0000-0000-000062AC0000}"/>
    <cellStyle name="Normal 5 5 2 2 4 5 3" xfId="44127" xr:uid="{00000000-0005-0000-0000-000063AC0000}"/>
    <cellStyle name="Normal 5 5 2 2 4 5 4" xfId="44128" xr:uid="{00000000-0005-0000-0000-000064AC0000}"/>
    <cellStyle name="Normal 5 5 2 2 5" xfId="44129" xr:uid="{00000000-0005-0000-0000-000065AC0000}"/>
    <cellStyle name="Normal 5 5 2 2 5 2" xfId="44130" xr:uid="{00000000-0005-0000-0000-000066AC0000}"/>
    <cellStyle name="Normal 5 5 2 2 5 2 2" xfId="44131" xr:uid="{00000000-0005-0000-0000-000067AC0000}"/>
    <cellStyle name="Normal 5 5 2 2 5 2 2 2" xfId="44132" xr:uid="{00000000-0005-0000-0000-000068AC0000}"/>
    <cellStyle name="Normal 5 5 2 2 5 2 3" xfId="44133" xr:uid="{00000000-0005-0000-0000-000069AC0000}"/>
    <cellStyle name="Normal 5 5 2 2 5 2 3 2" xfId="44134" xr:uid="{00000000-0005-0000-0000-00006AAC0000}"/>
    <cellStyle name="Normal 5 5 2 2 5 2 3 3" xfId="44135" xr:uid="{00000000-0005-0000-0000-00006BAC0000}"/>
    <cellStyle name="Normal 5 5 2 2 5 2 3 4" xfId="44136" xr:uid="{00000000-0005-0000-0000-00006CAC0000}"/>
    <cellStyle name="Normal 5 5 2 2 5 3" xfId="44137" xr:uid="{00000000-0005-0000-0000-00006DAC0000}"/>
    <cellStyle name="Normal 5 5 2 2 5 3 2" xfId="44138" xr:uid="{00000000-0005-0000-0000-00006EAC0000}"/>
    <cellStyle name="Normal 5 5 2 2 5 4" xfId="44139" xr:uid="{00000000-0005-0000-0000-00006FAC0000}"/>
    <cellStyle name="Normal 5 5 2 2 5 4 2" xfId="44140" xr:uid="{00000000-0005-0000-0000-000070AC0000}"/>
    <cellStyle name="Normal 5 5 2 2 5 4 3" xfId="44141" xr:uid="{00000000-0005-0000-0000-000071AC0000}"/>
    <cellStyle name="Normal 5 5 2 2 5 4 4" xfId="44142" xr:uid="{00000000-0005-0000-0000-000072AC0000}"/>
    <cellStyle name="Normal 5 5 2 2 6" xfId="44143" xr:uid="{00000000-0005-0000-0000-000073AC0000}"/>
    <cellStyle name="Normal 5 5 2 2 6 2" xfId="44144" xr:uid="{00000000-0005-0000-0000-000074AC0000}"/>
    <cellStyle name="Normal 5 5 2 2 6 2 2" xfId="44145" xr:uid="{00000000-0005-0000-0000-000075AC0000}"/>
    <cellStyle name="Normal 5 5 2 2 6 3" xfId="44146" xr:uid="{00000000-0005-0000-0000-000076AC0000}"/>
    <cellStyle name="Normal 5 5 2 2 6 3 2" xfId="44147" xr:uid="{00000000-0005-0000-0000-000077AC0000}"/>
    <cellStyle name="Normal 5 5 2 2 6 3 3" xfId="44148" xr:uid="{00000000-0005-0000-0000-000078AC0000}"/>
    <cellStyle name="Normal 5 5 2 2 6 3 4" xfId="44149" xr:uid="{00000000-0005-0000-0000-000079AC0000}"/>
    <cellStyle name="Normal 5 5 2 2 7" xfId="44150" xr:uid="{00000000-0005-0000-0000-00007AAC0000}"/>
    <cellStyle name="Normal 5 5 2 2 7 2" xfId="44151" xr:uid="{00000000-0005-0000-0000-00007BAC0000}"/>
    <cellStyle name="Normal 5 5 2 2 8" xfId="44152" xr:uid="{00000000-0005-0000-0000-00007CAC0000}"/>
    <cellStyle name="Normal 5 5 2 2 8 2" xfId="44153" xr:uid="{00000000-0005-0000-0000-00007DAC0000}"/>
    <cellStyle name="Normal 5 5 2 2 8 3" xfId="44154" xr:uid="{00000000-0005-0000-0000-00007EAC0000}"/>
    <cellStyle name="Normal 5 5 2 2 8 4" xfId="44155" xr:uid="{00000000-0005-0000-0000-00007FAC0000}"/>
    <cellStyle name="Normal 5 5 2 3" xfId="44156" xr:uid="{00000000-0005-0000-0000-000080AC0000}"/>
    <cellStyle name="Normal 5 5 2 3 2" xfId="44157" xr:uid="{00000000-0005-0000-0000-000081AC0000}"/>
    <cellStyle name="Normal 5 5 2 3 2 2" xfId="44158" xr:uid="{00000000-0005-0000-0000-000082AC0000}"/>
    <cellStyle name="Normal 5 5 2 3 2 2 2" xfId="44159" xr:uid="{00000000-0005-0000-0000-000083AC0000}"/>
    <cellStyle name="Normal 5 5 2 3 2 2 2 2" xfId="44160" xr:uid="{00000000-0005-0000-0000-000084AC0000}"/>
    <cellStyle name="Normal 5 5 2 3 2 2 2 2 2" xfId="44161" xr:uid="{00000000-0005-0000-0000-000085AC0000}"/>
    <cellStyle name="Normal 5 5 2 3 2 2 2 3" xfId="44162" xr:uid="{00000000-0005-0000-0000-000086AC0000}"/>
    <cellStyle name="Normal 5 5 2 3 2 2 2 3 2" xfId="44163" xr:uid="{00000000-0005-0000-0000-000087AC0000}"/>
    <cellStyle name="Normal 5 5 2 3 2 2 2 3 3" xfId="44164" xr:uid="{00000000-0005-0000-0000-000088AC0000}"/>
    <cellStyle name="Normal 5 5 2 3 2 2 2 3 4" xfId="44165" xr:uid="{00000000-0005-0000-0000-000089AC0000}"/>
    <cellStyle name="Normal 5 5 2 3 2 2 3" xfId="44166" xr:uid="{00000000-0005-0000-0000-00008AAC0000}"/>
    <cellStyle name="Normal 5 5 2 3 2 2 3 2" xfId="44167" xr:uid="{00000000-0005-0000-0000-00008BAC0000}"/>
    <cellStyle name="Normal 5 5 2 3 2 2 4" xfId="44168" xr:uid="{00000000-0005-0000-0000-00008CAC0000}"/>
    <cellStyle name="Normal 5 5 2 3 2 2 4 2" xfId="44169" xr:uid="{00000000-0005-0000-0000-00008DAC0000}"/>
    <cellStyle name="Normal 5 5 2 3 2 2 4 3" xfId="44170" xr:uid="{00000000-0005-0000-0000-00008EAC0000}"/>
    <cellStyle name="Normal 5 5 2 3 2 2 4 4" xfId="44171" xr:uid="{00000000-0005-0000-0000-00008FAC0000}"/>
    <cellStyle name="Normal 5 5 2 3 2 3" xfId="44172" xr:uid="{00000000-0005-0000-0000-000090AC0000}"/>
    <cellStyle name="Normal 5 5 2 3 2 3 2" xfId="44173" xr:uid="{00000000-0005-0000-0000-000091AC0000}"/>
    <cellStyle name="Normal 5 5 2 3 2 3 2 2" xfId="44174" xr:uid="{00000000-0005-0000-0000-000092AC0000}"/>
    <cellStyle name="Normal 5 5 2 3 2 3 3" xfId="44175" xr:uid="{00000000-0005-0000-0000-000093AC0000}"/>
    <cellStyle name="Normal 5 5 2 3 2 3 3 2" xfId="44176" xr:uid="{00000000-0005-0000-0000-000094AC0000}"/>
    <cellStyle name="Normal 5 5 2 3 2 3 3 3" xfId="44177" xr:uid="{00000000-0005-0000-0000-000095AC0000}"/>
    <cellStyle name="Normal 5 5 2 3 2 3 3 4" xfId="44178" xr:uid="{00000000-0005-0000-0000-000096AC0000}"/>
    <cellStyle name="Normal 5 5 2 3 2 4" xfId="44179" xr:uid="{00000000-0005-0000-0000-000097AC0000}"/>
    <cellStyle name="Normal 5 5 2 3 2 4 2" xfId="44180" xr:uid="{00000000-0005-0000-0000-000098AC0000}"/>
    <cellStyle name="Normal 5 5 2 3 2 5" xfId="44181" xr:uid="{00000000-0005-0000-0000-000099AC0000}"/>
    <cellStyle name="Normal 5 5 2 3 2 5 2" xfId="44182" xr:uid="{00000000-0005-0000-0000-00009AAC0000}"/>
    <cellStyle name="Normal 5 5 2 3 2 5 3" xfId="44183" xr:uid="{00000000-0005-0000-0000-00009BAC0000}"/>
    <cellStyle name="Normal 5 5 2 3 2 5 4" xfId="44184" xr:uid="{00000000-0005-0000-0000-00009CAC0000}"/>
    <cellStyle name="Normal 5 5 2 3 3" xfId="44185" xr:uid="{00000000-0005-0000-0000-00009DAC0000}"/>
    <cellStyle name="Normal 5 5 2 3 3 2" xfId="44186" xr:uid="{00000000-0005-0000-0000-00009EAC0000}"/>
    <cellStyle name="Normal 5 5 2 3 3 2 2" xfId="44187" xr:uid="{00000000-0005-0000-0000-00009FAC0000}"/>
    <cellStyle name="Normal 5 5 2 3 3 2 2 2" xfId="44188" xr:uid="{00000000-0005-0000-0000-0000A0AC0000}"/>
    <cellStyle name="Normal 5 5 2 3 3 2 2 2 2" xfId="44189" xr:uid="{00000000-0005-0000-0000-0000A1AC0000}"/>
    <cellStyle name="Normal 5 5 2 3 3 2 2 3" xfId="44190" xr:uid="{00000000-0005-0000-0000-0000A2AC0000}"/>
    <cellStyle name="Normal 5 5 2 3 3 2 2 3 2" xfId="44191" xr:uid="{00000000-0005-0000-0000-0000A3AC0000}"/>
    <cellStyle name="Normal 5 5 2 3 3 2 2 3 3" xfId="44192" xr:uid="{00000000-0005-0000-0000-0000A4AC0000}"/>
    <cellStyle name="Normal 5 5 2 3 3 2 2 3 4" xfId="44193" xr:uid="{00000000-0005-0000-0000-0000A5AC0000}"/>
    <cellStyle name="Normal 5 5 2 3 3 2 3" xfId="44194" xr:uid="{00000000-0005-0000-0000-0000A6AC0000}"/>
    <cellStyle name="Normal 5 5 2 3 3 2 3 2" xfId="44195" xr:uid="{00000000-0005-0000-0000-0000A7AC0000}"/>
    <cellStyle name="Normal 5 5 2 3 3 2 4" xfId="44196" xr:uid="{00000000-0005-0000-0000-0000A8AC0000}"/>
    <cellStyle name="Normal 5 5 2 3 3 2 4 2" xfId="44197" xr:uid="{00000000-0005-0000-0000-0000A9AC0000}"/>
    <cellStyle name="Normal 5 5 2 3 3 2 4 3" xfId="44198" xr:uid="{00000000-0005-0000-0000-0000AAAC0000}"/>
    <cellStyle name="Normal 5 5 2 3 3 2 4 4" xfId="44199" xr:uid="{00000000-0005-0000-0000-0000ABAC0000}"/>
    <cellStyle name="Normal 5 5 2 3 3 3" xfId="44200" xr:uid="{00000000-0005-0000-0000-0000ACAC0000}"/>
    <cellStyle name="Normal 5 5 2 3 3 3 2" xfId="44201" xr:uid="{00000000-0005-0000-0000-0000ADAC0000}"/>
    <cellStyle name="Normal 5 5 2 3 3 3 2 2" xfId="44202" xr:uid="{00000000-0005-0000-0000-0000AEAC0000}"/>
    <cellStyle name="Normal 5 5 2 3 3 3 3" xfId="44203" xr:uid="{00000000-0005-0000-0000-0000AFAC0000}"/>
    <cellStyle name="Normal 5 5 2 3 3 3 3 2" xfId="44204" xr:uid="{00000000-0005-0000-0000-0000B0AC0000}"/>
    <cellStyle name="Normal 5 5 2 3 3 3 3 3" xfId="44205" xr:uid="{00000000-0005-0000-0000-0000B1AC0000}"/>
    <cellStyle name="Normal 5 5 2 3 3 3 3 4" xfId="44206" xr:uid="{00000000-0005-0000-0000-0000B2AC0000}"/>
    <cellStyle name="Normal 5 5 2 3 3 4" xfId="44207" xr:uid="{00000000-0005-0000-0000-0000B3AC0000}"/>
    <cellStyle name="Normal 5 5 2 3 3 4 2" xfId="44208" xr:uid="{00000000-0005-0000-0000-0000B4AC0000}"/>
    <cellStyle name="Normal 5 5 2 3 3 5" xfId="44209" xr:uid="{00000000-0005-0000-0000-0000B5AC0000}"/>
    <cellStyle name="Normal 5 5 2 3 3 5 2" xfId="44210" xr:uid="{00000000-0005-0000-0000-0000B6AC0000}"/>
    <cellStyle name="Normal 5 5 2 3 3 5 3" xfId="44211" xr:uid="{00000000-0005-0000-0000-0000B7AC0000}"/>
    <cellStyle name="Normal 5 5 2 3 3 5 4" xfId="44212" xr:uid="{00000000-0005-0000-0000-0000B8AC0000}"/>
    <cellStyle name="Normal 5 5 2 3 4" xfId="44213" xr:uid="{00000000-0005-0000-0000-0000B9AC0000}"/>
    <cellStyle name="Normal 5 5 2 3 4 2" xfId="44214" xr:uid="{00000000-0005-0000-0000-0000BAAC0000}"/>
    <cellStyle name="Normal 5 5 2 3 4 2 2" xfId="44215" xr:uid="{00000000-0005-0000-0000-0000BBAC0000}"/>
    <cellStyle name="Normal 5 5 2 3 4 2 2 2" xfId="44216" xr:uid="{00000000-0005-0000-0000-0000BCAC0000}"/>
    <cellStyle name="Normal 5 5 2 3 4 2 3" xfId="44217" xr:uid="{00000000-0005-0000-0000-0000BDAC0000}"/>
    <cellStyle name="Normal 5 5 2 3 4 2 3 2" xfId="44218" xr:uid="{00000000-0005-0000-0000-0000BEAC0000}"/>
    <cellStyle name="Normal 5 5 2 3 4 2 3 3" xfId="44219" xr:uid="{00000000-0005-0000-0000-0000BFAC0000}"/>
    <cellStyle name="Normal 5 5 2 3 4 2 3 4" xfId="44220" xr:uid="{00000000-0005-0000-0000-0000C0AC0000}"/>
    <cellStyle name="Normal 5 5 2 3 4 3" xfId="44221" xr:uid="{00000000-0005-0000-0000-0000C1AC0000}"/>
    <cellStyle name="Normal 5 5 2 3 4 3 2" xfId="44222" xr:uid="{00000000-0005-0000-0000-0000C2AC0000}"/>
    <cellStyle name="Normal 5 5 2 3 4 4" xfId="44223" xr:uid="{00000000-0005-0000-0000-0000C3AC0000}"/>
    <cellStyle name="Normal 5 5 2 3 4 4 2" xfId="44224" xr:uid="{00000000-0005-0000-0000-0000C4AC0000}"/>
    <cellStyle name="Normal 5 5 2 3 4 4 3" xfId="44225" xr:uid="{00000000-0005-0000-0000-0000C5AC0000}"/>
    <cellStyle name="Normal 5 5 2 3 4 4 4" xfId="44226" xr:uid="{00000000-0005-0000-0000-0000C6AC0000}"/>
    <cellStyle name="Normal 5 5 2 3 5" xfId="44227" xr:uid="{00000000-0005-0000-0000-0000C7AC0000}"/>
    <cellStyle name="Normal 5 5 2 3 5 2" xfId="44228" xr:uid="{00000000-0005-0000-0000-0000C8AC0000}"/>
    <cellStyle name="Normal 5 5 2 3 5 2 2" xfId="44229" xr:uid="{00000000-0005-0000-0000-0000C9AC0000}"/>
    <cellStyle name="Normal 5 5 2 3 5 3" xfId="44230" xr:uid="{00000000-0005-0000-0000-0000CAAC0000}"/>
    <cellStyle name="Normal 5 5 2 3 5 3 2" xfId="44231" xr:uid="{00000000-0005-0000-0000-0000CBAC0000}"/>
    <cellStyle name="Normal 5 5 2 3 5 3 3" xfId="44232" xr:uid="{00000000-0005-0000-0000-0000CCAC0000}"/>
    <cellStyle name="Normal 5 5 2 3 5 3 4" xfId="44233" xr:uid="{00000000-0005-0000-0000-0000CDAC0000}"/>
    <cellStyle name="Normal 5 5 2 3 6" xfId="44234" xr:uid="{00000000-0005-0000-0000-0000CEAC0000}"/>
    <cellStyle name="Normal 5 5 2 3 6 2" xfId="44235" xr:uid="{00000000-0005-0000-0000-0000CFAC0000}"/>
    <cellStyle name="Normal 5 5 2 3 7" xfId="44236" xr:uid="{00000000-0005-0000-0000-0000D0AC0000}"/>
    <cellStyle name="Normal 5 5 2 3 7 2" xfId="44237" xr:uid="{00000000-0005-0000-0000-0000D1AC0000}"/>
    <cellStyle name="Normal 5 5 2 3 7 3" xfId="44238" xr:uid="{00000000-0005-0000-0000-0000D2AC0000}"/>
    <cellStyle name="Normal 5 5 2 3 7 4" xfId="44239" xr:uid="{00000000-0005-0000-0000-0000D3AC0000}"/>
    <cellStyle name="Normal 5 5 2 4" xfId="44240" xr:uid="{00000000-0005-0000-0000-0000D4AC0000}"/>
    <cellStyle name="Normal 5 5 2 4 2" xfId="44241" xr:uid="{00000000-0005-0000-0000-0000D5AC0000}"/>
    <cellStyle name="Normal 5 5 2 4 2 2" xfId="44242" xr:uid="{00000000-0005-0000-0000-0000D6AC0000}"/>
    <cellStyle name="Normal 5 5 2 4 2 2 2" xfId="44243" xr:uid="{00000000-0005-0000-0000-0000D7AC0000}"/>
    <cellStyle name="Normal 5 5 2 4 2 2 2 2" xfId="44244" xr:uid="{00000000-0005-0000-0000-0000D8AC0000}"/>
    <cellStyle name="Normal 5 5 2 4 2 2 3" xfId="44245" xr:uid="{00000000-0005-0000-0000-0000D9AC0000}"/>
    <cellStyle name="Normal 5 5 2 4 2 2 3 2" xfId="44246" xr:uid="{00000000-0005-0000-0000-0000DAAC0000}"/>
    <cellStyle name="Normal 5 5 2 4 2 2 3 3" xfId="44247" xr:uid="{00000000-0005-0000-0000-0000DBAC0000}"/>
    <cellStyle name="Normal 5 5 2 4 2 2 3 4" xfId="44248" xr:uid="{00000000-0005-0000-0000-0000DCAC0000}"/>
    <cellStyle name="Normal 5 5 2 4 2 3" xfId="44249" xr:uid="{00000000-0005-0000-0000-0000DDAC0000}"/>
    <cellStyle name="Normal 5 5 2 4 2 3 2" xfId="44250" xr:uid="{00000000-0005-0000-0000-0000DEAC0000}"/>
    <cellStyle name="Normal 5 5 2 4 2 4" xfId="44251" xr:uid="{00000000-0005-0000-0000-0000DFAC0000}"/>
    <cellStyle name="Normal 5 5 2 4 2 4 2" xfId="44252" xr:uid="{00000000-0005-0000-0000-0000E0AC0000}"/>
    <cellStyle name="Normal 5 5 2 4 2 4 3" xfId="44253" xr:uid="{00000000-0005-0000-0000-0000E1AC0000}"/>
    <cellStyle name="Normal 5 5 2 4 2 4 4" xfId="44254" xr:uid="{00000000-0005-0000-0000-0000E2AC0000}"/>
    <cellStyle name="Normal 5 5 2 4 3" xfId="44255" xr:uid="{00000000-0005-0000-0000-0000E3AC0000}"/>
    <cellStyle name="Normal 5 5 2 4 3 2" xfId="44256" xr:uid="{00000000-0005-0000-0000-0000E4AC0000}"/>
    <cellStyle name="Normal 5 5 2 4 3 2 2" xfId="44257" xr:uid="{00000000-0005-0000-0000-0000E5AC0000}"/>
    <cellStyle name="Normal 5 5 2 4 3 3" xfId="44258" xr:uid="{00000000-0005-0000-0000-0000E6AC0000}"/>
    <cellStyle name="Normal 5 5 2 4 3 3 2" xfId="44259" xr:uid="{00000000-0005-0000-0000-0000E7AC0000}"/>
    <cellStyle name="Normal 5 5 2 4 3 3 3" xfId="44260" xr:uid="{00000000-0005-0000-0000-0000E8AC0000}"/>
    <cellStyle name="Normal 5 5 2 4 3 3 4" xfId="44261" xr:uid="{00000000-0005-0000-0000-0000E9AC0000}"/>
    <cellStyle name="Normal 5 5 2 4 4" xfId="44262" xr:uid="{00000000-0005-0000-0000-0000EAAC0000}"/>
    <cellStyle name="Normal 5 5 2 4 4 2" xfId="44263" xr:uid="{00000000-0005-0000-0000-0000EBAC0000}"/>
    <cellStyle name="Normal 5 5 2 4 5" xfId="44264" xr:uid="{00000000-0005-0000-0000-0000ECAC0000}"/>
    <cellStyle name="Normal 5 5 2 4 5 2" xfId="44265" xr:uid="{00000000-0005-0000-0000-0000EDAC0000}"/>
    <cellStyle name="Normal 5 5 2 4 5 3" xfId="44266" xr:uid="{00000000-0005-0000-0000-0000EEAC0000}"/>
    <cellStyle name="Normal 5 5 2 4 5 4" xfId="44267" xr:uid="{00000000-0005-0000-0000-0000EFAC0000}"/>
    <cellStyle name="Normal 5 5 2 5" xfId="44268" xr:uid="{00000000-0005-0000-0000-0000F0AC0000}"/>
    <cellStyle name="Normal 5 5 2 5 2" xfId="44269" xr:uid="{00000000-0005-0000-0000-0000F1AC0000}"/>
    <cellStyle name="Normal 5 5 2 5 2 2" xfId="44270" xr:uid="{00000000-0005-0000-0000-0000F2AC0000}"/>
    <cellStyle name="Normal 5 5 2 5 2 2 2" xfId="44271" xr:uid="{00000000-0005-0000-0000-0000F3AC0000}"/>
    <cellStyle name="Normal 5 5 2 5 2 2 2 2" xfId="44272" xr:uid="{00000000-0005-0000-0000-0000F4AC0000}"/>
    <cellStyle name="Normal 5 5 2 5 2 2 3" xfId="44273" xr:uid="{00000000-0005-0000-0000-0000F5AC0000}"/>
    <cellStyle name="Normal 5 5 2 5 2 2 3 2" xfId="44274" xr:uid="{00000000-0005-0000-0000-0000F6AC0000}"/>
    <cellStyle name="Normal 5 5 2 5 2 2 3 3" xfId="44275" xr:uid="{00000000-0005-0000-0000-0000F7AC0000}"/>
    <cellStyle name="Normal 5 5 2 5 2 2 3 4" xfId="44276" xr:uid="{00000000-0005-0000-0000-0000F8AC0000}"/>
    <cellStyle name="Normal 5 5 2 5 2 3" xfId="44277" xr:uid="{00000000-0005-0000-0000-0000F9AC0000}"/>
    <cellStyle name="Normal 5 5 2 5 2 3 2" xfId="44278" xr:uid="{00000000-0005-0000-0000-0000FAAC0000}"/>
    <cellStyle name="Normal 5 5 2 5 2 4" xfId="44279" xr:uid="{00000000-0005-0000-0000-0000FBAC0000}"/>
    <cellStyle name="Normal 5 5 2 5 2 4 2" xfId="44280" xr:uid="{00000000-0005-0000-0000-0000FCAC0000}"/>
    <cellStyle name="Normal 5 5 2 5 2 4 3" xfId="44281" xr:uid="{00000000-0005-0000-0000-0000FDAC0000}"/>
    <cellStyle name="Normal 5 5 2 5 2 4 4" xfId="44282" xr:uid="{00000000-0005-0000-0000-0000FEAC0000}"/>
    <cellStyle name="Normal 5 5 2 5 3" xfId="44283" xr:uid="{00000000-0005-0000-0000-0000FFAC0000}"/>
    <cellStyle name="Normal 5 5 2 5 3 2" xfId="44284" xr:uid="{00000000-0005-0000-0000-000000AD0000}"/>
    <cellStyle name="Normal 5 5 2 5 3 2 2" xfId="44285" xr:uid="{00000000-0005-0000-0000-000001AD0000}"/>
    <cellStyle name="Normal 5 5 2 5 3 3" xfId="44286" xr:uid="{00000000-0005-0000-0000-000002AD0000}"/>
    <cellStyle name="Normal 5 5 2 5 3 3 2" xfId="44287" xr:uid="{00000000-0005-0000-0000-000003AD0000}"/>
    <cellStyle name="Normal 5 5 2 5 3 3 3" xfId="44288" xr:uid="{00000000-0005-0000-0000-000004AD0000}"/>
    <cellStyle name="Normal 5 5 2 5 3 3 4" xfId="44289" xr:uid="{00000000-0005-0000-0000-000005AD0000}"/>
    <cellStyle name="Normal 5 5 2 5 4" xfId="44290" xr:uid="{00000000-0005-0000-0000-000006AD0000}"/>
    <cellStyle name="Normal 5 5 2 5 4 2" xfId="44291" xr:uid="{00000000-0005-0000-0000-000007AD0000}"/>
    <cellStyle name="Normal 5 5 2 5 5" xfId="44292" xr:uid="{00000000-0005-0000-0000-000008AD0000}"/>
    <cellStyle name="Normal 5 5 2 5 5 2" xfId="44293" xr:uid="{00000000-0005-0000-0000-000009AD0000}"/>
    <cellStyle name="Normal 5 5 2 5 5 3" xfId="44294" xr:uid="{00000000-0005-0000-0000-00000AAD0000}"/>
    <cellStyle name="Normal 5 5 2 5 5 4" xfId="44295" xr:uid="{00000000-0005-0000-0000-00000BAD0000}"/>
    <cellStyle name="Normal 5 5 2 6" xfId="44296" xr:uid="{00000000-0005-0000-0000-00000CAD0000}"/>
    <cellStyle name="Normal 5 5 2 6 2" xfId="44297" xr:uid="{00000000-0005-0000-0000-00000DAD0000}"/>
    <cellStyle name="Normal 5 5 2 6 2 2" xfId="44298" xr:uid="{00000000-0005-0000-0000-00000EAD0000}"/>
    <cellStyle name="Normal 5 5 2 6 2 2 2" xfId="44299" xr:uid="{00000000-0005-0000-0000-00000FAD0000}"/>
    <cellStyle name="Normal 5 5 2 6 2 3" xfId="44300" xr:uid="{00000000-0005-0000-0000-000010AD0000}"/>
    <cellStyle name="Normal 5 5 2 6 2 3 2" xfId="44301" xr:uid="{00000000-0005-0000-0000-000011AD0000}"/>
    <cellStyle name="Normal 5 5 2 6 2 3 3" xfId="44302" xr:uid="{00000000-0005-0000-0000-000012AD0000}"/>
    <cellStyle name="Normal 5 5 2 6 2 3 4" xfId="44303" xr:uid="{00000000-0005-0000-0000-000013AD0000}"/>
    <cellStyle name="Normal 5 5 2 6 3" xfId="44304" xr:uid="{00000000-0005-0000-0000-000014AD0000}"/>
    <cellStyle name="Normal 5 5 2 6 3 2" xfId="44305" xr:uid="{00000000-0005-0000-0000-000015AD0000}"/>
    <cellStyle name="Normal 5 5 2 6 4" xfId="44306" xr:uid="{00000000-0005-0000-0000-000016AD0000}"/>
    <cellStyle name="Normal 5 5 2 6 4 2" xfId="44307" xr:uid="{00000000-0005-0000-0000-000017AD0000}"/>
    <cellStyle name="Normal 5 5 2 6 4 3" xfId="44308" xr:uid="{00000000-0005-0000-0000-000018AD0000}"/>
    <cellStyle name="Normal 5 5 2 6 4 4" xfId="44309" xr:uid="{00000000-0005-0000-0000-000019AD0000}"/>
    <cellStyle name="Normal 5 5 2 7" xfId="44310" xr:uid="{00000000-0005-0000-0000-00001AAD0000}"/>
    <cellStyle name="Normal 5 5 2 7 2" xfId="44311" xr:uid="{00000000-0005-0000-0000-00001BAD0000}"/>
    <cellStyle name="Normal 5 5 2 7 2 2" xfId="44312" xr:uid="{00000000-0005-0000-0000-00001CAD0000}"/>
    <cellStyle name="Normal 5 5 2 7 3" xfId="44313" xr:uid="{00000000-0005-0000-0000-00001DAD0000}"/>
    <cellStyle name="Normal 5 5 2 7 3 2" xfId="44314" xr:uid="{00000000-0005-0000-0000-00001EAD0000}"/>
    <cellStyle name="Normal 5 5 2 7 3 3" xfId="44315" xr:uid="{00000000-0005-0000-0000-00001FAD0000}"/>
    <cellStyle name="Normal 5 5 2 7 3 4" xfId="44316" xr:uid="{00000000-0005-0000-0000-000020AD0000}"/>
    <cellStyle name="Normal 5 5 2 8" xfId="44317" xr:uid="{00000000-0005-0000-0000-000021AD0000}"/>
    <cellStyle name="Normal 5 5 2 8 2" xfId="44318" xr:uid="{00000000-0005-0000-0000-000022AD0000}"/>
    <cellStyle name="Normal 5 5 2 9" xfId="44319" xr:uid="{00000000-0005-0000-0000-000023AD0000}"/>
    <cellStyle name="Normal 5 5 2 9 2" xfId="44320" xr:uid="{00000000-0005-0000-0000-000024AD0000}"/>
    <cellStyle name="Normal 5 5 2 9 3" xfId="44321" xr:uid="{00000000-0005-0000-0000-000025AD0000}"/>
    <cellStyle name="Normal 5 5 2 9 4" xfId="44322" xr:uid="{00000000-0005-0000-0000-000026AD0000}"/>
    <cellStyle name="Normal 5 5 3" xfId="44323" xr:uid="{00000000-0005-0000-0000-000027AD0000}"/>
    <cellStyle name="Normal 5 5 3 2" xfId="44324" xr:uid="{00000000-0005-0000-0000-000028AD0000}"/>
    <cellStyle name="Normal 5 5 3 2 2" xfId="44325" xr:uid="{00000000-0005-0000-0000-000029AD0000}"/>
    <cellStyle name="Normal 5 5 3 2 2 2" xfId="44326" xr:uid="{00000000-0005-0000-0000-00002AAD0000}"/>
    <cellStyle name="Normal 5 5 3 2 2 2 2" xfId="44327" xr:uid="{00000000-0005-0000-0000-00002BAD0000}"/>
    <cellStyle name="Normal 5 5 3 2 2 2 2 2" xfId="44328" xr:uid="{00000000-0005-0000-0000-00002CAD0000}"/>
    <cellStyle name="Normal 5 5 3 2 2 2 2 2 2" xfId="44329" xr:uid="{00000000-0005-0000-0000-00002DAD0000}"/>
    <cellStyle name="Normal 5 5 3 2 2 2 2 3" xfId="44330" xr:uid="{00000000-0005-0000-0000-00002EAD0000}"/>
    <cellStyle name="Normal 5 5 3 2 2 2 2 3 2" xfId="44331" xr:uid="{00000000-0005-0000-0000-00002FAD0000}"/>
    <cellStyle name="Normal 5 5 3 2 2 2 2 3 3" xfId="44332" xr:uid="{00000000-0005-0000-0000-000030AD0000}"/>
    <cellStyle name="Normal 5 5 3 2 2 2 2 3 4" xfId="44333" xr:uid="{00000000-0005-0000-0000-000031AD0000}"/>
    <cellStyle name="Normal 5 5 3 2 2 2 3" xfId="44334" xr:uid="{00000000-0005-0000-0000-000032AD0000}"/>
    <cellStyle name="Normal 5 5 3 2 2 2 3 2" xfId="44335" xr:uid="{00000000-0005-0000-0000-000033AD0000}"/>
    <cellStyle name="Normal 5 5 3 2 2 2 4" xfId="44336" xr:uid="{00000000-0005-0000-0000-000034AD0000}"/>
    <cellStyle name="Normal 5 5 3 2 2 2 4 2" xfId="44337" xr:uid="{00000000-0005-0000-0000-000035AD0000}"/>
    <cellStyle name="Normal 5 5 3 2 2 2 4 3" xfId="44338" xr:uid="{00000000-0005-0000-0000-000036AD0000}"/>
    <cellStyle name="Normal 5 5 3 2 2 2 4 4" xfId="44339" xr:uid="{00000000-0005-0000-0000-000037AD0000}"/>
    <cellStyle name="Normal 5 5 3 2 2 3" xfId="44340" xr:uid="{00000000-0005-0000-0000-000038AD0000}"/>
    <cellStyle name="Normal 5 5 3 2 2 3 2" xfId="44341" xr:uid="{00000000-0005-0000-0000-000039AD0000}"/>
    <cellStyle name="Normal 5 5 3 2 2 3 2 2" xfId="44342" xr:uid="{00000000-0005-0000-0000-00003AAD0000}"/>
    <cellStyle name="Normal 5 5 3 2 2 3 3" xfId="44343" xr:uid="{00000000-0005-0000-0000-00003BAD0000}"/>
    <cellStyle name="Normal 5 5 3 2 2 3 3 2" xfId="44344" xr:uid="{00000000-0005-0000-0000-00003CAD0000}"/>
    <cellStyle name="Normal 5 5 3 2 2 3 3 3" xfId="44345" xr:uid="{00000000-0005-0000-0000-00003DAD0000}"/>
    <cellStyle name="Normal 5 5 3 2 2 3 3 4" xfId="44346" xr:uid="{00000000-0005-0000-0000-00003EAD0000}"/>
    <cellStyle name="Normal 5 5 3 2 2 4" xfId="44347" xr:uid="{00000000-0005-0000-0000-00003FAD0000}"/>
    <cellStyle name="Normal 5 5 3 2 2 4 2" xfId="44348" xr:uid="{00000000-0005-0000-0000-000040AD0000}"/>
    <cellStyle name="Normal 5 5 3 2 2 5" xfId="44349" xr:uid="{00000000-0005-0000-0000-000041AD0000}"/>
    <cellStyle name="Normal 5 5 3 2 2 5 2" xfId="44350" xr:uid="{00000000-0005-0000-0000-000042AD0000}"/>
    <cellStyle name="Normal 5 5 3 2 2 5 3" xfId="44351" xr:uid="{00000000-0005-0000-0000-000043AD0000}"/>
    <cellStyle name="Normal 5 5 3 2 2 5 4" xfId="44352" xr:uid="{00000000-0005-0000-0000-000044AD0000}"/>
    <cellStyle name="Normal 5 5 3 2 3" xfId="44353" xr:uid="{00000000-0005-0000-0000-000045AD0000}"/>
    <cellStyle name="Normal 5 5 3 2 3 2" xfId="44354" xr:uid="{00000000-0005-0000-0000-000046AD0000}"/>
    <cellStyle name="Normal 5 5 3 2 3 2 2" xfId="44355" xr:uid="{00000000-0005-0000-0000-000047AD0000}"/>
    <cellStyle name="Normal 5 5 3 2 3 2 2 2" xfId="44356" xr:uid="{00000000-0005-0000-0000-000048AD0000}"/>
    <cellStyle name="Normal 5 5 3 2 3 2 2 2 2" xfId="44357" xr:uid="{00000000-0005-0000-0000-000049AD0000}"/>
    <cellStyle name="Normal 5 5 3 2 3 2 2 3" xfId="44358" xr:uid="{00000000-0005-0000-0000-00004AAD0000}"/>
    <cellStyle name="Normal 5 5 3 2 3 2 2 3 2" xfId="44359" xr:uid="{00000000-0005-0000-0000-00004BAD0000}"/>
    <cellStyle name="Normal 5 5 3 2 3 2 2 3 3" xfId="44360" xr:uid="{00000000-0005-0000-0000-00004CAD0000}"/>
    <cellStyle name="Normal 5 5 3 2 3 2 2 3 4" xfId="44361" xr:uid="{00000000-0005-0000-0000-00004DAD0000}"/>
    <cellStyle name="Normal 5 5 3 2 3 2 3" xfId="44362" xr:uid="{00000000-0005-0000-0000-00004EAD0000}"/>
    <cellStyle name="Normal 5 5 3 2 3 2 3 2" xfId="44363" xr:uid="{00000000-0005-0000-0000-00004FAD0000}"/>
    <cellStyle name="Normal 5 5 3 2 3 2 4" xfId="44364" xr:uid="{00000000-0005-0000-0000-000050AD0000}"/>
    <cellStyle name="Normal 5 5 3 2 3 2 4 2" xfId="44365" xr:uid="{00000000-0005-0000-0000-000051AD0000}"/>
    <cellStyle name="Normal 5 5 3 2 3 2 4 3" xfId="44366" xr:uid="{00000000-0005-0000-0000-000052AD0000}"/>
    <cellStyle name="Normal 5 5 3 2 3 2 4 4" xfId="44367" xr:uid="{00000000-0005-0000-0000-000053AD0000}"/>
    <cellStyle name="Normal 5 5 3 2 3 3" xfId="44368" xr:uid="{00000000-0005-0000-0000-000054AD0000}"/>
    <cellStyle name="Normal 5 5 3 2 3 3 2" xfId="44369" xr:uid="{00000000-0005-0000-0000-000055AD0000}"/>
    <cellStyle name="Normal 5 5 3 2 3 3 2 2" xfId="44370" xr:uid="{00000000-0005-0000-0000-000056AD0000}"/>
    <cellStyle name="Normal 5 5 3 2 3 3 3" xfId="44371" xr:uid="{00000000-0005-0000-0000-000057AD0000}"/>
    <cellStyle name="Normal 5 5 3 2 3 3 3 2" xfId="44372" xr:uid="{00000000-0005-0000-0000-000058AD0000}"/>
    <cellStyle name="Normal 5 5 3 2 3 3 3 3" xfId="44373" xr:uid="{00000000-0005-0000-0000-000059AD0000}"/>
    <cellStyle name="Normal 5 5 3 2 3 3 3 4" xfId="44374" xr:uid="{00000000-0005-0000-0000-00005AAD0000}"/>
    <cellStyle name="Normal 5 5 3 2 3 4" xfId="44375" xr:uid="{00000000-0005-0000-0000-00005BAD0000}"/>
    <cellStyle name="Normal 5 5 3 2 3 4 2" xfId="44376" xr:uid="{00000000-0005-0000-0000-00005CAD0000}"/>
    <cellStyle name="Normal 5 5 3 2 3 5" xfId="44377" xr:uid="{00000000-0005-0000-0000-00005DAD0000}"/>
    <cellStyle name="Normal 5 5 3 2 3 5 2" xfId="44378" xr:uid="{00000000-0005-0000-0000-00005EAD0000}"/>
    <cellStyle name="Normal 5 5 3 2 3 5 3" xfId="44379" xr:uid="{00000000-0005-0000-0000-00005FAD0000}"/>
    <cellStyle name="Normal 5 5 3 2 3 5 4" xfId="44380" xr:uid="{00000000-0005-0000-0000-000060AD0000}"/>
    <cellStyle name="Normal 5 5 3 2 4" xfId="44381" xr:uid="{00000000-0005-0000-0000-000061AD0000}"/>
    <cellStyle name="Normal 5 5 3 2 4 2" xfId="44382" xr:uid="{00000000-0005-0000-0000-000062AD0000}"/>
    <cellStyle name="Normal 5 5 3 2 4 2 2" xfId="44383" xr:uid="{00000000-0005-0000-0000-000063AD0000}"/>
    <cellStyle name="Normal 5 5 3 2 4 2 2 2" xfId="44384" xr:uid="{00000000-0005-0000-0000-000064AD0000}"/>
    <cellStyle name="Normal 5 5 3 2 4 2 3" xfId="44385" xr:uid="{00000000-0005-0000-0000-000065AD0000}"/>
    <cellStyle name="Normal 5 5 3 2 4 2 3 2" xfId="44386" xr:uid="{00000000-0005-0000-0000-000066AD0000}"/>
    <cellStyle name="Normal 5 5 3 2 4 2 3 3" xfId="44387" xr:uid="{00000000-0005-0000-0000-000067AD0000}"/>
    <cellStyle name="Normal 5 5 3 2 4 2 3 4" xfId="44388" xr:uid="{00000000-0005-0000-0000-000068AD0000}"/>
    <cellStyle name="Normal 5 5 3 2 4 3" xfId="44389" xr:uid="{00000000-0005-0000-0000-000069AD0000}"/>
    <cellStyle name="Normal 5 5 3 2 4 3 2" xfId="44390" xr:uid="{00000000-0005-0000-0000-00006AAD0000}"/>
    <cellStyle name="Normal 5 5 3 2 4 4" xfId="44391" xr:uid="{00000000-0005-0000-0000-00006BAD0000}"/>
    <cellStyle name="Normal 5 5 3 2 4 4 2" xfId="44392" xr:uid="{00000000-0005-0000-0000-00006CAD0000}"/>
    <cellStyle name="Normal 5 5 3 2 4 4 3" xfId="44393" xr:uid="{00000000-0005-0000-0000-00006DAD0000}"/>
    <cellStyle name="Normal 5 5 3 2 4 4 4" xfId="44394" xr:uid="{00000000-0005-0000-0000-00006EAD0000}"/>
    <cellStyle name="Normal 5 5 3 2 5" xfId="44395" xr:uid="{00000000-0005-0000-0000-00006FAD0000}"/>
    <cellStyle name="Normal 5 5 3 2 5 2" xfId="44396" xr:uid="{00000000-0005-0000-0000-000070AD0000}"/>
    <cellStyle name="Normal 5 5 3 2 5 2 2" xfId="44397" xr:uid="{00000000-0005-0000-0000-000071AD0000}"/>
    <cellStyle name="Normal 5 5 3 2 5 3" xfId="44398" xr:uid="{00000000-0005-0000-0000-000072AD0000}"/>
    <cellStyle name="Normal 5 5 3 2 5 3 2" xfId="44399" xr:uid="{00000000-0005-0000-0000-000073AD0000}"/>
    <cellStyle name="Normal 5 5 3 2 5 3 3" xfId="44400" xr:uid="{00000000-0005-0000-0000-000074AD0000}"/>
    <cellStyle name="Normal 5 5 3 2 5 3 4" xfId="44401" xr:uid="{00000000-0005-0000-0000-000075AD0000}"/>
    <cellStyle name="Normal 5 5 3 2 6" xfId="44402" xr:uid="{00000000-0005-0000-0000-000076AD0000}"/>
    <cellStyle name="Normal 5 5 3 2 6 2" xfId="44403" xr:uid="{00000000-0005-0000-0000-000077AD0000}"/>
    <cellStyle name="Normal 5 5 3 2 7" xfId="44404" xr:uid="{00000000-0005-0000-0000-000078AD0000}"/>
    <cellStyle name="Normal 5 5 3 2 7 2" xfId="44405" xr:uid="{00000000-0005-0000-0000-000079AD0000}"/>
    <cellStyle name="Normal 5 5 3 2 7 3" xfId="44406" xr:uid="{00000000-0005-0000-0000-00007AAD0000}"/>
    <cellStyle name="Normal 5 5 3 2 7 4" xfId="44407" xr:uid="{00000000-0005-0000-0000-00007BAD0000}"/>
    <cellStyle name="Normal 5 5 3 3" xfId="44408" xr:uid="{00000000-0005-0000-0000-00007CAD0000}"/>
    <cellStyle name="Normal 5 5 3 3 2" xfId="44409" xr:uid="{00000000-0005-0000-0000-00007DAD0000}"/>
    <cellStyle name="Normal 5 5 3 3 2 2" xfId="44410" xr:uid="{00000000-0005-0000-0000-00007EAD0000}"/>
    <cellStyle name="Normal 5 5 3 3 2 2 2" xfId="44411" xr:uid="{00000000-0005-0000-0000-00007FAD0000}"/>
    <cellStyle name="Normal 5 5 3 3 2 2 2 2" xfId="44412" xr:uid="{00000000-0005-0000-0000-000080AD0000}"/>
    <cellStyle name="Normal 5 5 3 3 2 2 3" xfId="44413" xr:uid="{00000000-0005-0000-0000-000081AD0000}"/>
    <cellStyle name="Normal 5 5 3 3 2 2 3 2" xfId="44414" xr:uid="{00000000-0005-0000-0000-000082AD0000}"/>
    <cellStyle name="Normal 5 5 3 3 2 2 3 3" xfId="44415" xr:uid="{00000000-0005-0000-0000-000083AD0000}"/>
    <cellStyle name="Normal 5 5 3 3 2 2 3 4" xfId="44416" xr:uid="{00000000-0005-0000-0000-000084AD0000}"/>
    <cellStyle name="Normal 5 5 3 3 2 3" xfId="44417" xr:uid="{00000000-0005-0000-0000-000085AD0000}"/>
    <cellStyle name="Normal 5 5 3 3 2 3 2" xfId="44418" xr:uid="{00000000-0005-0000-0000-000086AD0000}"/>
    <cellStyle name="Normal 5 5 3 3 2 4" xfId="44419" xr:uid="{00000000-0005-0000-0000-000087AD0000}"/>
    <cellStyle name="Normal 5 5 3 3 2 4 2" xfId="44420" xr:uid="{00000000-0005-0000-0000-000088AD0000}"/>
    <cellStyle name="Normal 5 5 3 3 2 4 3" xfId="44421" xr:uid="{00000000-0005-0000-0000-000089AD0000}"/>
    <cellStyle name="Normal 5 5 3 3 2 4 4" xfId="44422" xr:uid="{00000000-0005-0000-0000-00008AAD0000}"/>
    <cellStyle name="Normal 5 5 3 3 3" xfId="44423" xr:uid="{00000000-0005-0000-0000-00008BAD0000}"/>
    <cellStyle name="Normal 5 5 3 3 3 2" xfId="44424" xr:uid="{00000000-0005-0000-0000-00008CAD0000}"/>
    <cellStyle name="Normal 5 5 3 3 3 2 2" xfId="44425" xr:uid="{00000000-0005-0000-0000-00008DAD0000}"/>
    <cellStyle name="Normal 5 5 3 3 3 3" xfId="44426" xr:uid="{00000000-0005-0000-0000-00008EAD0000}"/>
    <cellStyle name="Normal 5 5 3 3 3 3 2" xfId="44427" xr:uid="{00000000-0005-0000-0000-00008FAD0000}"/>
    <cellStyle name="Normal 5 5 3 3 3 3 3" xfId="44428" xr:uid="{00000000-0005-0000-0000-000090AD0000}"/>
    <cellStyle name="Normal 5 5 3 3 3 3 4" xfId="44429" xr:uid="{00000000-0005-0000-0000-000091AD0000}"/>
    <cellStyle name="Normal 5 5 3 3 4" xfId="44430" xr:uid="{00000000-0005-0000-0000-000092AD0000}"/>
    <cellStyle name="Normal 5 5 3 3 4 2" xfId="44431" xr:uid="{00000000-0005-0000-0000-000093AD0000}"/>
    <cellStyle name="Normal 5 5 3 3 5" xfId="44432" xr:uid="{00000000-0005-0000-0000-000094AD0000}"/>
    <cellStyle name="Normal 5 5 3 3 5 2" xfId="44433" xr:uid="{00000000-0005-0000-0000-000095AD0000}"/>
    <cellStyle name="Normal 5 5 3 3 5 3" xfId="44434" xr:uid="{00000000-0005-0000-0000-000096AD0000}"/>
    <cellStyle name="Normal 5 5 3 3 5 4" xfId="44435" xr:uid="{00000000-0005-0000-0000-000097AD0000}"/>
    <cellStyle name="Normal 5 5 3 4" xfId="44436" xr:uid="{00000000-0005-0000-0000-000098AD0000}"/>
    <cellStyle name="Normal 5 5 3 4 2" xfId="44437" xr:uid="{00000000-0005-0000-0000-000099AD0000}"/>
    <cellStyle name="Normal 5 5 3 4 2 2" xfId="44438" xr:uid="{00000000-0005-0000-0000-00009AAD0000}"/>
    <cellStyle name="Normal 5 5 3 4 2 2 2" xfId="44439" xr:uid="{00000000-0005-0000-0000-00009BAD0000}"/>
    <cellStyle name="Normal 5 5 3 4 2 2 2 2" xfId="44440" xr:uid="{00000000-0005-0000-0000-00009CAD0000}"/>
    <cellStyle name="Normal 5 5 3 4 2 2 3" xfId="44441" xr:uid="{00000000-0005-0000-0000-00009DAD0000}"/>
    <cellStyle name="Normal 5 5 3 4 2 2 3 2" xfId="44442" xr:uid="{00000000-0005-0000-0000-00009EAD0000}"/>
    <cellStyle name="Normal 5 5 3 4 2 2 3 3" xfId="44443" xr:uid="{00000000-0005-0000-0000-00009FAD0000}"/>
    <cellStyle name="Normal 5 5 3 4 2 2 3 4" xfId="44444" xr:uid="{00000000-0005-0000-0000-0000A0AD0000}"/>
    <cellStyle name="Normal 5 5 3 4 2 3" xfId="44445" xr:uid="{00000000-0005-0000-0000-0000A1AD0000}"/>
    <cellStyle name="Normal 5 5 3 4 2 3 2" xfId="44446" xr:uid="{00000000-0005-0000-0000-0000A2AD0000}"/>
    <cellStyle name="Normal 5 5 3 4 2 4" xfId="44447" xr:uid="{00000000-0005-0000-0000-0000A3AD0000}"/>
    <cellStyle name="Normal 5 5 3 4 2 4 2" xfId="44448" xr:uid="{00000000-0005-0000-0000-0000A4AD0000}"/>
    <cellStyle name="Normal 5 5 3 4 2 4 3" xfId="44449" xr:uid="{00000000-0005-0000-0000-0000A5AD0000}"/>
    <cellStyle name="Normal 5 5 3 4 2 4 4" xfId="44450" xr:uid="{00000000-0005-0000-0000-0000A6AD0000}"/>
    <cellStyle name="Normal 5 5 3 4 3" xfId="44451" xr:uid="{00000000-0005-0000-0000-0000A7AD0000}"/>
    <cellStyle name="Normal 5 5 3 4 3 2" xfId="44452" xr:uid="{00000000-0005-0000-0000-0000A8AD0000}"/>
    <cellStyle name="Normal 5 5 3 4 3 2 2" xfId="44453" xr:uid="{00000000-0005-0000-0000-0000A9AD0000}"/>
    <cellStyle name="Normal 5 5 3 4 3 3" xfId="44454" xr:uid="{00000000-0005-0000-0000-0000AAAD0000}"/>
    <cellStyle name="Normal 5 5 3 4 3 3 2" xfId="44455" xr:uid="{00000000-0005-0000-0000-0000ABAD0000}"/>
    <cellStyle name="Normal 5 5 3 4 3 3 3" xfId="44456" xr:uid="{00000000-0005-0000-0000-0000ACAD0000}"/>
    <cellStyle name="Normal 5 5 3 4 3 3 4" xfId="44457" xr:uid="{00000000-0005-0000-0000-0000ADAD0000}"/>
    <cellStyle name="Normal 5 5 3 4 4" xfId="44458" xr:uid="{00000000-0005-0000-0000-0000AEAD0000}"/>
    <cellStyle name="Normal 5 5 3 4 4 2" xfId="44459" xr:uid="{00000000-0005-0000-0000-0000AFAD0000}"/>
    <cellStyle name="Normal 5 5 3 4 5" xfId="44460" xr:uid="{00000000-0005-0000-0000-0000B0AD0000}"/>
    <cellStyle name="Normal 5 5 3 4 5 2" xfId="44461" xr:uid="{00000000-0005-0000-0000-0000B1AD0000}"/>
    <cellStyle name="Normal 5 5 3 4 5 3" xfId="44462" xr:uid="{00000000-0005-0000-0000-0000B2AD0000}"/>
    <cellStyle name="Normal 5 5 3 4 5 4" xfId="44463" xr:uid="{00000000-0005-0000-0000-0000B3AD0000}"/>
    <cellStyle name="Normal 5 5 3 5" xfId="44464" xr:uid="{00000000-0005-0000-0000-0000B4AD0000}"/>
    <cellStyle name="Normal 5 5 3 5 2" xfId="44465" xr:uid="{00000000-0005-0000-0000-0000B5AD0000}"/>
    <cellStyle name="Normal 5 5 3 5 2 2" xfId="44466" xr:uid="{00000000-0005-0000-0000-0000B6AD0000}"/>
    <cellStyle name="Normal 5 5 3 5 2 2 2" xfId="44467" xr:uid="{00000000-0005-0000-0000-0000B7AD0000}"/>
    <cellStyle name="Normal 5 5 3 5 2 3" xfId="44468" xr:uid="{00000000-0005-0000-0000-0000B8AD0000}"/>
    <cellStyle name="Normal 5 5 3 5 2 3 2" xfId="44469" xr:uid="{00000000-0005-0000-0000-0000B9AD0000}"/>
    <cellStyle name="Normal 5 5 3 5 2 3 3" xfId="44470" xr:uid="{00000000-0005-0000-0000-0000BAAD0000}"/>
    <cellStyle name="Normal 5 5 3 5 2 3 4" xfId="44471" xr:uid="{00000000-0005-0000-0000-0000BBAD0000}"/>
    <cellStyle name="Normal 5 5 3 5 3" xfId="44472" xr:uid="{00000000-0005-0000-0000-0000BCAD0000}"/>
    <cellStyle name="Normal 5 5 3 5 3 2" xfId="44473" xr:uid="{00000000-0005-0000-0000-0000BDAD0000}"/>
    <cellStyle name="Normal 5 5 3 5 4" xfId="44474" xr:uid="{00000000-0005-0000-0000-0000BEAD0000}"/>
    <cellStyle name="Normal 5 5 3 5 4 2" xfId="44475" xr:uid="{00000000-0005-0000-0000-0000BFAD0000}"/>
    <cellStyle name="Normal 5 5 3 5 4 3" xfId="44476" xr:uid="{00000000-0005-0000-0000-0000C0AD0000}"/>
    <cellStyle name="Normal 5 5 3 5 4 4" xfId="44477" xr:uid="{00000000-0005-0000-0000-0000C1AD0000}"/>
    <cellStyle name="Normal 5 5 3 6" xfId="44478" xr:uid="{00000000-0005-0000-0000-0000C2AD0000}"/>
    <cellStyle name="Normal 5 5 3 6 2" xfId="44479" xr:uid="{00000000-0005-0000-0000-0000C3AD0000}"/>
    <cellStyle name="Normal 5 5 3 6 2 2" xfId="44480" xr:uid="{00000000-0005-0000-0000-0000C4AD0000}"/>
    <cellStyle name="Normal 5 5 3 6 3" xfId="44481" xr:uid="{00000000-0005-0000-0000-0000C5AD0000}"/>
    <cellStyle name="Normal 5 5 3 6 3 2" xfId="44482" xr:uid="{00000000-0005-0000-0000-0000C6AD0000}"/>
    <cellStyle name="Normal 5 5 3 6 3 3" xfId="44483" xr:uid="{00000000-0005-0000-0000-0000C7AD0000}"/>
    <cellStyle name="Normal 5 5 3 6 3 4" xfId="44484" xr:uid="{00000000-0005-0000-0000-0000C8AD0000}"/>
    <cellStyle name="Normal 5 5 3 7" xfId="44485" xr:uid="{00000000-0005-0000-0000-0000C9AD0000}"/>
    <cellStyle name="Normal 5 5 3 7 2" xfId="44486" xr:uid="{00000000-0005-0000-0000-0000CAAD0000}"/>
    <cellStyle name="Normal 5 5 3 8" xfId="44487" xr:uid="{00000000-0005-0000-0000-0000CBAD0000}"/>
    <cellStyle name="Normal 5 5 3 8 2" xfId="44488" xr:uid="{00000000-0005-0000-0000-0000CCAD0000}"/>
    <cellStyle name="Normal 5 5 3 9" xfId="44489" xr:uid="{00000000-0005-0000-0000-0000CDAD0000}"/>
    <cellStyle name="Normal 5 5 4" xfId="44490" xr:uid="{00000000-0005-0000-0000-0000CEAD0000}"/>
    <cellStyle name="Normal 5 5 4 2" xfId="44491" xr:uid="{00000000-0005-0000-0000-0000CFAD0000}"/>
    <cellStyle name="Normal 5 5 4 2 2" xfId="44492" xr:uid="{00000000-0005-0000-0000-0000D0AD0000}"/>
    <cellStyle name="Normal 5 5 4 2 2 2" xfId="44493" xr:uid="{00000000-0005-0000-0000-0000D1AD0000}"/>
    <cellStyle name="Normal 5 5 4 2 2 2 2" xfId="44494" xr:uid="{00000000-0005-0000-0000-0000D2AD0000}"/>
    <cellStyle name="Normal 5 5 4 2 2 2 2 2" xfId="44495" xr:uid="{00000000-0005-0000-0000-0000D3AD0000}"/>
    <cellStyle name="Normal 5 5 4 2 2 2 3" xfId="44496" xr:uid="{00000000-0005-0000-0000-0000D4AD0000}"/>
    <cellStyle name="Normal 5 5 4 2 2 2 3 2" xfId="44497" xr:uid="{00000000-0005-0000-0000-0000D5AD0000}"/>
    <cellStyle name="Normal 5 5 4 2 2 2 3 3" xfId="44498" xr:uid="{00000000-0005-0000-0000-0000D6AD0000}"/>
    <cellStyle name="Normal 5 5 4 2 2 2 3 4" xfId="44499" xr:uid="{00000000-0005-0000-0000-0000D7AD0000}"/>
    <cellStyle name="Normal 5 5 4 2 2 3" xfId="44500" xr:uid="{00000000-0005-0000-0000-0000D8AD0000}"/>
    <cellStyle name="Normal 5 5 4 2 2 3 2" xfId="44501" xr:uid="{00000000-0005-0000-0000-0000D9AD0000}"/>
    <cellStyle name="Normal 5 5 4 2 2 4" xfId="44502" xr:uid="{00000000-0005-0000-0000-0000DAAD0000}"/>
    <cellStyle name="Normal 5 5 4 2 2 4 2" xfId="44503" xr:uid="{00000000-0005-0000-0000-0000DBAD0000}"/>
    <cellStyle name="Normal 5 5 4 2 2 4 3" xfId="44504" xr:uid="{00000000-0005-0000-0000-0000DCAD0000}"/>
    <cellStyle name="Normal 5 5 4 2 2 4 4" xfId="44505" xr:uid="{00000000-0005-0000-0000-0000DDAD0000}"/>
    <cellStyle name="Normal 5 5 4 2 3" xfId="44506" xr:uid="{00000000-0005-0000-0000-0000DEAD0000}"/>
    <cellStyle name="Normal 5 5 4 2 3 2" xfId="44507" xr:uid="{00000000-0005-0000-0000-0000DFAD0000}"/>
    <cellStyle name="Normal 5 5 4 2 3 2 2" xfId="44508" xr:uid="{00000000-0005-0000-0000-0000E0AD0000}"/>
    <cellStyle name="Normal 5 5 4 2 3 3" xfId="44509" xr:uid="{00000000-0005-0000-0000-0000E1AD0000}"/>
    <cellStyle name="Normal 5 5 4 2 3 3 2" xfId="44510" xr:uid="{00000000-0005-0000-0000-0000E2AD0000}"/>
    <cellStyle name="Normal 5 5 4 2 3 3 3" xfId="44511" xr:uid="{00000000-0005-0000-0000-0000E3AD0000}"/>
    <cellStyle name="Normal 5 5 4 2 3 3 4" xfId="44512" xr:uid="{00000000-0005-0000-0000-0000E4AD0000}"/>
    <cellStyle name="Normal 5 5 4 2 4" xfId="44513" xr:uid="{00000000-0005-0000-0000-0000E5AD0000}"/>
    <cellStyle name="Normal 5 5 4 2 4 2" xfId="44514" xr:uid="{00000000-0005-0000-0000-0000E6AD0000}"/>
    <cellStyle name="Normal 5 5 4 2 5" xfId="44515" xr:uid="{00000000-0005-0000-0000-0000E7AD0000}"/>
    <cellStyle name="Normal 5 5 4 2 5 2" xfId="44516" xr:uid="{00000000-0005-0000-0000-0000E8AD0000}"/>
    <cellStyle name="Normal 5 5 4 2 5 3" xfId="44517" xr:uid="{00000000-0005-0000-0000-0000E9AD0000}"/>
    <cellStyle name="Normal 5 5 4 2 5 4" xfId="44518" xr:uid="{00000000-0005-0000-0000-0000EAAD0000}"/>
    <cellStyle name="Normal 5 5 4 3" xfId="44519" xr:uid="{00000000-0005-0000-0000-0000EBAD0000}"/>
    <cellStyle name="Normal 5 5 4 3 2" xfId="44520" xr:uid="{00000000-0005-0000-0000-0000ECAD0000}"/>
    <cellStyle name="Normal 5 5 4 3 2 2" xfId="44521" xr:uid="{00000000-0005-0000-0000-0000EDAD0000}"/>
    <cellStyle name="Normal 5 5 4 3 2 2 2" xfId="44522" xr:uid="{00000000-0005-0000-0000-0000EEAD0000}"/>
    <cellStyle name="Normal 5 5 4 3 2 2 2 2" xfId="44523" xr:uid="{00000000-0005-0000-0000-0000EFAD0000}"/>
    <cellStyle name="Normal 5 5 4 3 2 2 3" xfId="44524" xr:uid="{00000000-0005-0000-0000-0000F0AD0000}"/>
    <cellStyle name="Normal 5 5 4 3 2 2 3 2" xfId="44525" xr:uid="{00000000-0005-0000-0000-0000F1AD0000}"/>
    <cellStyle name="Normal 5 5 4 3 2 2 3 3" xfId="44526" xr:uid="{00000000-0005-0000-0000-0000F2AD0000}"/>
    <cellStyle name="Normal 5 5 4 3 2 2 3 4" xfId="44527" xr:uid="{00000000-0005-0000-0000-0000F3AD0000}"/>
    <cellStyle name="Normal 5 5 4 3 2 3" xfId="44528" xr:uid="{00000000-0005-0000-0000-0000F4AD0000}"/>
    <cellStyle name="Normal 5 5 4 3 2 3 2" xfId="44529" xr:uid="{00000000-0005-0000-0000-0000F5AD0000}"/>
    <cellStyle name="Normal 5 5 4 3 2 4" xfId="44530" xr:uid="{00000000-0005-0000-0000-0000F6AD0000}"/>
    <cellStyle name="Normal 5 5 4 3 2 4 2" xfId="44531" xr:uid="{00000000-0005-0000-0000-0000F7AD0000}"/>
    <cellStyle name="Normal 5 5 4 3 2 4 3" xfId="44532" xr:uid="{00000000-0005-0000-0000-0000F8AD0000}"/>
    <cellStyle name="Normal 5 5 4 3 2 4 4" xfId="44533" xr:uid="{00000000-0005-0000-0000-0000F9AD0000}"/>
    <cellStyle name="Normal 5 5 4 3 3" xfId="44534" xr:uid="{00000000-0005-0000-0000-0000FAAD0000}"/>
    <cellStyle name="Normal 5 5 4 3 3 2" xfId="44535" xr:uid="{00000000-0005-0000-0000-0000FBAD0000}"/>
    <cellStyle name="Normal 5 5 4 3 3 2 2" xfId="44536" xr:uid="{00000000-0005-0000-0000-0000FCAD0000}"/>
    <cellStyle name="Normal 5 5 4 3 3 3" xfId="44537" xr:uid="{00000000-0005-0000-0000-0000FDAD0000}"/>
    <cellStyle name="Normal 5 5 4 3 3 3 2" xfId="44538" xr:uid="{00000000-0005-0000-0000-0000FEAD0000}"/>
    <cellStyle name="Normal 5 5 4 3 3 3 3" xfId="44539" xr:uid="{00000000-0005-0000-0000-0000FFAD0000}"/>
    <cellStyle name="Normal 5 5 4 3 3 3 4" xfId="44540" xr:uid="{00000000-0005-0000-0000-000000AE0000}"/>
    <cellStyle name="Normal 5 5 4 3 4" xfId="44541" xr:uid="{00000000-0005-0000-0000-000001AE0000}"/>
    <cellStyle name="Normal 5 5 4 3 4 2" xfId="44542" xr:uid="{00000000-0005-0000-0000-000002AE0000}"/>
    <cellStyle name="Normal 5 5 4 3 5" xfId="44543" xr:uid="{00000000-0005-0000-0000-000003AE0000}"/>
    <cellStyle name="Normal 5 5 4 3 5 2" xfId="44544" xr:uid="{00000000-0005-0000-0000-000004AE0000}"/>
    <cellStyle name="Normal 5 5 4 3 5 3" xfId="44545" xr:uid="{00000000-0005-0000-0000-000005AE0000}"/>
    <cellStyle name="Normal 5 5 4 3 5 4" xfId="44546" xr:uid="{00000000-0005-0000-0000-000006AE0000}"/>
    <cellStyle name="Normal 5 5 4 4" xfId="44547" xr:uid="{00000000-0005-0000-0000-000007AE0000}"/>
    <cellStyle name="Normal 5 5 4 4 2" xfId="44548" xr:uid="{00000000-0005-0000-0000-000008AE0000}"/>
    <cellStyle name="Normal 5 5 4 4 2 2" xfId="44549" xr:uid="{00000000-0005-0000-0000-000009AE0000}"/>
    <cellStyle name="Normal 5 5 4 4 2 2 2" xfId="44550" xr:uid="{00000000-0005-0000-0000-00000AAE0000}"/>
    <cellStyle name="Normal 5 5 4 4 2 3" xfId="44551" xr:uid="{00000000-0005-0000-0000-00000BAE0000}"/>
    <cellStyle name="Normal 5 5 4 4 2 3 2" xfId="44552" xr:uid="{00000000-0005-0000-0000-00000CAE0000}"/>
    <cellStyle name="Normal 5 5 4 4 2 3 3" xfId="44553" xr:uid="{00000000-0005-0000-0000-00000DAE0000}"/>
    <cellStyle name="Normal 5 5 4 4 2 3 4" xfId="44554" xr:uid="{00000000-0005-0000-0000-00000EAE0000}"/>
    <cellStyle name="Normal 5 5 4 4 3" xfId="44555" xr:uid="{00000000-0005-0000-0000-00000FAE0000}"/>
    <cellStyle name="Normal 5 5 4 4 3 2" xfId="44556" xr:uid="{00000000-0005-0000-0000-000010AE0000}"/>
    <cellStyle name="Normal 5 5 4 4 4" xfId="44557" xr:uid="{00000000-0005-0000-0000-000011AE0000}"/>
    <cellStyle name="Normal 5 5 4 4 4 2" xfId="44558" xr:uid="{00000000-0005-0000-0000-000012AE0000}"/>
    <cellStyle name="Normal 5 5 4 4 4 3" xfId="44559" xr:uid="{00000000-0005-0000-0000-000013AE0000}"/>
    <cellStyle name="Normal 5 5 4 4 4 4" xfId="44560" xr:uid="{00000000-0005-0000-0000-000014AE0000}"/>
    <cellStyle name="Normal 5 5 4 5" xfId="44561" xr:uid="{00000000-0005-0000-0000-000015AE0000}"/>
    <cellStyle name="Normal 5 5 4 5 2" xfId="44562" xr:uid="{00000000-0005-0000-0000-000016AE0000}"/>
    <cellStyle name="Normal 5 5 4 5 2 2" xfId="44563" xr:uid="{00000000-0005-0000-0000-000017AE0000}"/>
    <cellStyle name="Normal 5 5 4 5 3" xfId="44564" xr:uid="{00000000-0005-0000-0000-000018AE0000}"/>
    <cellStyle name="Normal 5 5 4 5 3 2" xfId="44565" xr:uid="{00000000-0005-0000-0000-000019AE0000}"/>
    <cellStyle name="Normal 5 5 4 5 3 3" xfId="44566" xr:uid="{00000000-0005-0000-0000-00001AAE0000}"/>
    <cellStyle name="Normal 5 5 4 5 3 4" xfId="44567" xr:uid="{00000000-0005-0000-0000-00001BAE0000}"/>
    <cellStyle name="Normal 5 5 4 6" xfId="44568" xr:uid="{00000000-0005-0000-0000-00001CAE0000}"/>
    <cellStyle name="Normal 5 5 4 6 2" xfId="44569" xr:uid="{00000000-0005-0000-0000-00001DAE0000}"/>
    <cellStyle name="Normal 5 5 4 7" xfId="44570" xr:uid="{00000000-0005-0000-0000-00001EAE0000}"/>
    <cellStyle name="Normal 5 5 4 7 2" xfId="44571" xr:uid="{00000000-0005-0000-0000-00001FAE0000}"/>
    <cellStyle name="Normal 5 5 4 7 3" xfId="44572" xr:uid="{00000000-0005-0000-0000-000020AE0000}"/>
    <cellStyle name="Normal 5 5 4 7 4" xfId="44573" xr:uid="{00000000-0005-0000-0000-000021AE0000}"/>
    <cellStyle name="Normal 5 5 5" xfId="44574" xr:uid="{00000000-0005-0000-0000-000022AE0000}"/>
    <cellStyle name="Normal 5 5 5 2" xfId="44575" xr:uid="{00000000-0005-0000-0000-000023AE0000}"/>
    <cellStyle name="Normal 5 5 5 2 2" xfId="44576" xr:uid="{00000000-0005-0000-0000-000024AE0000}"/>
    <cellStyle name="Normal 5 5 5 2 2 2" xfId="44577" xr:uid="{00000000-0005-0000-0000-000025AE0000}"/>
    <cellStyle name="Normal 5 5 5 2 2 2 2" xfId="44578" xr:uid="{00000000-0005-0000-0000-000026AE0000}"/>
    <cellStyle name="Normal 5 5 5 2 2 3" xfId="44579" xr:uid="{00000000-0005-0000-0000-000027AE0000}"/>
    <cellStyle name="Normal 5 5 5 2 2 3 2" xfId="44580" xr:uid="{00000000-0005-0000-0000-000028AE0000}"/>
    <cellStyle name="Normal 5 5 5 2 2 3 3" xfId="44581" xr:uid="{00000000-0005-0000-0000-000029AE0000}"/>
    <cellStyle name="Normal 5 5 5 2 2 3 4" xfId="44582" xr:uid="{00000000-0005-0000-0000-00002AAE0000}"/>
    <cellStyle name="Normal 5 5 5 2 3" xfId="44583" xr:uid="{00000000-0005-0000-0000-00002BAE0000}"/>
    <cellStyle name="Normal 5 5 5 2 3 2" xfId="44584" xr:uid="{00000000-0005-0000-0000-00002CAE0000}"/>
    <cellStyle name="Normal 5 5 5 2 4" xfId="44585" xr:uid="{00000000-0005-0000-0000-00002DAE0000}"/>
    <cellStyle name="Normal 5 5 5 2 4 2" xfId="44586" xr:uid="{00000000-0005-0000-0000-00002EAE0000}"/>
    <cellStyle name="Normal 5 5 5 2 4 3" xfId="44587" xr:uid="{00000000-0005-0000-0000-00002FAE0000}"/>
    <cellStyle name="Normal 5 5 5 2 4 4" xfId="44588" xr:uid="{00000000-0005-0000-0000-000030AE0000}"/>
    <cellStyle name="Normal 5 5 5 3" xfId="44589" xr:uid="{00000000-0005-0000-0000-000031AE0000}"/>
    <cellStyle name="Normal 5 5 5 3 2" xfId="44590" xr:uid="{00000000-0005-0000-0000-000032AE0000}"/>
    <cellStyle name="Normal 5 5 5 3 2 2" xfId="44591" xr:uid="{00000000-0005-0000-0000-000033AE0000}"/>
    <cellStyle name="Normal 5 5 5 3 3" xfId="44592" xr:uid="{00000000-0005-0000-0000-000034AE0000}"/>
    <cellStyle name="Normal 5 5 5 3 3 2" xfId="44593" xr:uid="{00000000-0005-0000-0000-000035AE0000}"/>
    <cellStyle name="Normal 5 5 5 3 3 3" xfId="44594" xr:uid="{00000000-0005-0000-0000-000036AE0000}"/>
    <cellStyle name="Normal 5 5 5 3 3 4" xfId="44595" xr:uid="{00000000-0005-0000-0000-000037AE0000}"/>
    <cellStyle name="Normal 5 5 5 4" xfId="44596" xr:uid="{00000000-0005-0000-0000-000038AE0000}"/>
    <cellStyle name="Normal 5 5 5 4 2" xfId="44597" xr:uid="{00000000-0005-0000-0000-000039AE0000}"/>
    <cellStyle name="Normal 5 5 5 5" xfId="44598" xr:uid="{00000000-0005-0000-0000-00003AAE0000}"/>
    <cellStyle name="Normal 5 5 5 5 2" xfId="44599" xr:uid="{00000000-0005-0000-0000-00003BAE0000}"/>
    <cellStyle name="Normal 5 5 5 5 3" xfId="44600" xr:uid="{00000000-0005-0000-0000-00003CAE0000}"/>
    <cellStyle name="Normal 5 5 5 5 4" xfId="44601" xr:uid="{00000000-0005-0000-0000-00003DAE0000}"/>
    <cellStyle name="Normal 5 5 6" xfId="44602" xr:uid="{00000000-0005-0000-0000-00003EAE0000}"/>
    <cellStyle name="Normal 5 5 6 2" xfId="44603" xr:uid="{00000000-0005-0000-0000-00003FAE0000}"/>
    <cellStyle name="Normal 5 5 6 2 2" xfId="44604" xr:uid="{00000000-0005-0000-0000-000040AE0000}"/>
    <cellStyle name="Normal 5 5 6 2 2 2" xfId="44605" xr:uid="{00000000-0005-0000-0000-000041AE0000}"/>
    <cellStyle name="Normal 5 5 6 2 2 2 2" xfId="44606" xr:uid="{00000000-0005-0000-0000-000042AE0000}"/>
    <cellStyle name="Normal 5 5 6 2 2 3" xfId="44607" xr:uid="{00000000-0005-0000-0000-000043AE0000}"/>
    <cellStyle name="Normal 5 5 6 2 2 3 2" xfId="44608" xr:uid="{00000000-0005-0000-0000-000044AE0000}"/>
    <cellStyle name="Normal 5 5 6 2 2 3 3" xfId="44609" xr:uid="{00000000-0005-0000-0000-000045AE0000}"/>
    <cellStyle name="Normal 5 5 6 2 2 3 4" xfId="44610" xr:uid="{00000000-0005-0000-0000-000046AE0000}"/>
    <cellStyle name="Normal 5 5 6 2 3" xfId="44611" xr:uid="{00000000-0005-0000-0000-000047AE0000}"/>
    <cellStyle name="Normal 5 5 6 2 3 2" xfId="44612" xr:uid="{00000000-0005-0000-0000-000048AE0000}"/>
    <cellStyle name="Normal 5 5 6 2 4" xfId="44613" xr:uid="{00000000-0005-0000-0000-000049AE0000}"/>
    <cellStyle name="Normal 5 5 6 2 4 2" xfId="44614" xr:uid="{00000000-0005-0000-0000-00004AAE0000}"/>
    <cellStyle name="Normal 5 5 6 2 4 3" xfId="44615" xr:uid="{00000000-0005-0000-0000-00004BAE0000}"/>
    <cellStyle name="Normal 5 5 6 2 4 4" xfId="44616" xr:uid="{00000000-0005-0000-0000-00004CAE0000}"/>
    <cellStyle name="Normal 5 5 6 3" xfId="44617" xr:uid="{00000000-0005-0000-0000-00004DAE0000}"/>
    <cellStyle name="Normal 5 5 6 3 2" xfId="44618" xr:uid="{00000000-0005-0000-0000-00004EAE0000}"/>
    <cellStyle name="Normal 5 5 6 3 2 2" xfId="44619" xr:uid="{00000000-0005-0000-0000-00004FAE0000}"/>
    <cellStyle name="Normal 5 5 6 3 3" xfId="44620" xr:uid="{00000000-0005-0000-0000-000050AE0000}"/>
    <cellStyle name="Normal 5 5 6 3 3 2" xfId="44621" xr:uid="{00000000-0005-0000-0000-000051AE0000}"/>
    <cellStyle name="Normal 5 5 6 3 3 3" xfId="44622" xr:uid="{00000000-0005-0000-0000-000052AE0000}"/>
    <cellStyle name="Normal 5 5 6 3 3 4" xfId="44623" xr:uid="{00000000-0005-0000-0000-000053AE0000}"/>
    <cellStyle name="Normal 5 5 6 4" xfId="44624" xr:uid="{00000000-0005-0000-0000-000054AE0000}"/>
    <cellStyle name="Normal 5 5 6 4 2" xfId="44625" xr:uid="{00000000-0005-0000-0000-000055AE0000}"/>
    <cellStyle name="Normal 5 5 6 5" xfId="44626" xr:uid="{00000000-0005-0000-0000-000056AE0000}"/>
    <cellStyle name="Normal 5 5 6 5 2" xfId="44627" xr:uid="{00000000-0005-0000-0000-000057AE0000}"/>
    <cellStyle name="Normal 5 5 6 5 3" xfId="44628" xr:uid="{00000000-0005-0000-0000-000058AE0000}"/>
    <cellStyle name="Normal 5 5 6 5 4" xfId="44629" xr:uid="{00000000-0005-0000-0000-000059AE0000}"/>
    <cellStyle name="Normal 5 5 7" xfId="44630" xr:uid="{00000000-0005-0000-0000-00005AAE0000}"/>
    <cellStyle name="Normal 5 5 7 2" xfId="44631" xr:uid="{00000000-0005-0000-0000-00005BAE0000}"/>
    <cellStyle name="Normal 5 5 7 2 2" xfId="44632" xr:uid="{00000000-0005-0000-0000-00005CAE0000}"/>
    <cellStyle name="Normal 5 5 7 2 2 2" xfId="44633" xr:uid="{00000000-0005-0000-0000-00005DAE0000}"/>
    <cellStyle name="Normal 5 5 7 2 3" xfId="44634" xr:uid="{00000000-0005-0000-0000-00005EAE0000}"/>
    <cellStyle name="Normal 5 5 7 2 3 2" xfId="44635" xr:uid="{00000000-0005-0000-0000-00005FAE0000}"/>
    <cellStyle name="Normal 5 5 7 2 3 3" xfId="44636" xr:uid="{00000000-0005-0000-0000-000060AE0000}"/>
    <cellStyle name="Normal 5 5 7 2 3 4" xfId="44637" xr:uid="{00000000-0005-0000-0000-000061AE0000}"/>
    <cellStyle name="Normal 5 5 7 3" xfId="44638" xr:uid="{00000000-0005-0000-0000-000062AE0000}"/>
    <cellStyle name="Normal 5 5 7 3 2" xfId="44639" xr:uid="{00000000-0005-0000-0000-000063AE0000}"/>
    <cellStyle name="Normal 5 5 7 4" xfId="44640" xr:uid="{00000000-0005-0000-0000-000064AE0000}"/>
    <cellStyle name="Normal 5 5 7 4 2" xfId="44641" xr:uid="{00000000-0005-0000-0000-000065AE0000}"/>
    <cellStyle name="Normal 5 5 7 4 3" xfId="44642" xr:uid="{00000000-0005-0000-0000-000066AE0000}"/>
    <cellStyle name="Normal 5 5 7 4 4" xfId="44643" xr:uid="{00000000-0005-0000-0000-000067AE0000}"/>
    <cellStyle name="Normal 5 5 8" xfId="44644" xr:uid="{00000000-0005-0000-0000-000068AE0000}"/>
    <cellStyle name="Normal 5 5 8 2" xfId="44645" xr:uid="{00000000-0005-0000-0000-000069AE0000}"/>
    <cellStyle name="Normal 5 5 8 2 2" xfId="44646" xr:uid="{00000000-0005-0000-0000-00006AAE0000}"/>
    <cellStyle name="Normal 5 5 8 3" xfId="44647" xr:uid="{00000000-0005-0000-0000-00006BAE0000}"/>
    <cellStyle name="Normal 5 5 8 3 2" xfId="44648" xr:uid="{00000000-0005-0000-0000-00006CAE0000}"/>
    <cellStyle name="Normal 5 5 8 3 3" xfId="44649" xr:uid="{00000000-0005-0000-0000-00006DAE0000}"/>
    <cellStyle name="Normal 5 5 8 3 4" xfId="44650" xr:uid="{00000000-0005-0000-0000-00006EAE0000}"/>
    <cellStyle name="Normal 5 5 9" xfId="44651" xr:uid="{00000000-0005-0000-0000-00006FAE0000}"/>
    <cellStyle name="Normal 5 5 9 2" xfId="44652" xr:uid="{00000000-0005-0000-0000-000070AE0000}"/>
    <cellStyle name="Normal 5 6" xfId="44653" xr:uid="{00000000-0005-0000-0000-000071AE0000}"/>
    <cellStyle name="Normal 5 6 10" xfId="44654" xr:uid="{00000000-0005-0000-0000-000072AE0000}"/>
    <cellStyle name="Normal 5 6 2" xfId="44655" xr:uid="{00000000-0005-0000-0000-000073AE0000}"/>
    <cellStyle name="Normal 5 6 2 2" xfId="44656" xr:uid="{00000000-0005-0000-0000-000074AE0000}"/>
    <cellStyle name="Normal 5 6 2 2 2" xfId="44657" xr:uid="{00000000-0005-0000-0000-000075AE0000}"/>
    <cellStyle name="Normal 5 6 2 2 2 2" xfId="44658" xr:uid="{00000000-0005-0000-0000-000076AE0000}"/>
    <cellStyle name="Normal 5 6 2 2 2 2 2" xfId="44659" xr:uid="{00000000-0005-0000-0000-000077AE0000}"/>
    <cellStyle name="Normal 5 6 2 2 2 2 2 2" xfId="44660" xr:uid="{00000000-0005-0000-0000-000078AE0000}"/>
    <cellStyle name="Normal 5 6 2 2 2 2 2 2 2" xfId="44661" xr:uid="{00000000-0005-0000-0000-000079AE0000}"/>
    <cellStyle name="Normal 5 6 2 2 2 2 2 3" xfId="44662" xr:uid="{00000000-0005-0000-0000-00007AAE0000}"/>
    <cellStyle name="Normal 5 6 2 2 2 2 2 3 2" xfId="44663" xr:uid="{00000000-0005-0000-0000-00007BAE0000}"/>
    <cellStyle name="Normal 5 6 2 2 2 2 2 3 3" xfId="44664" xr:uid="{00000000-0005-0000-0000-00007CAE0000}"/>
    <cellStyle name="Normal 5 6 2 2 2 2 2 3 4" xfId="44665" xr:uid="{00000000-0005-0000-0000-00007DAE0000}"/>
    <cellStyle name="Normal 5 6 2 2 2 2 3" xfId="44666" xr:uid="{00000000-0005-0000-0000-00007EAE0000}"/>
    <cellStyle name="Normal 5 6 2 2 2 2 3 2" xfId="44667" xr:uid="{00000000-0005-0000-0000-00007FAE0000}"/>
    <cellStyle name="Normal 5 6 2 2 2 2 4" xfId="44668" xr:uid="{00000000-0005-0000-0000-000080AE0000}"/>
    <cellStyle name="Normal 5 6 2 2 2 2 4 2" xfId="44669" xr:uid="{00000000-0005-0000-0000-000081AE0000}"/>
    <cellStyle name="Normal 5 6 2 2 2 2 4 3" xfId="44670" xr:uid="{00000000-0005-0000-0000-000082AE0000}"/>
    <cellStyle name="Normal 5 6 2 2 2 2 4 4" xfId="44671" xr:uid="{00000000-0005-0000-0000-000083AE0000}"/>
    <cellStyle name="Normal 5 6 2 2 2 3" xfId="44672" xr:uid="{00000000-0005-0000-0000-000084AE0000}"/>
    <cellStyle name="Normal 5 6 2 2 2 3 2" xfId="44673" xr:uid="{00000000-0005-0000-0000-000085AE0000}"/>
    <cellStyle name="Normal 5 6 2 2 2 3 2 2" xfId="44674" xr:uid="{00000000-0005-0000-0000-000086AE0000}"/>
    <cellStyle name="Normal 5 6 2 2 2 3 3" xfId="44675" xr:uid="{00000000-0005-0000-0000-000087AE0000}"/>
    <cellStyle name="Normal 5 6 2 2 2 3 3 2" xfId="44676" xr:uid="{00000000-0005-0000-0000-000088AE0000}"/>
    <cellStyle name="Normal 5 6 2 2 2 3 3 3" xfId="44677" xr:uid="{00000000-0005-0000-0000-000089AE0000}"/>
    <cellStyle name="Normal 5 6 2 2 2 3 3 4" xfId="44678" xr:uid="{00000000-0005-0000-0000-00008AAE0000}"/>
    <cellStyle name="Normal 5 6 2 2 2 4" xfId="44679" xr:uid="{00000000-0005-0000-0000-00008BAE0000}"/>
    <cellStyle name="Normal 5 6 2 2 2 4 2" xfId="44680" xr:uid="{00000000-0005-0000-0000-00008CAE0000}"/>
    <cellStyle name="Normal 5 6 2 2 2 5" xfId="44681" xr:uid="{00000000-0005-0000-0000-00008DAE0000}"/>
    <cellStyle name="Normal 5 6 2 2 2 5 2" xfId="44682" xr:uid="{00000000-0005-0000-0000-00008EAE0000}"/>
    <cellStyle name="Normal 5 6 2 2 2 5 3" xfId="44683" xr:uid="{00000000-0005-0000-0000-00008FAE0000}"/>
    <cellStyle name="Normal 5 6 2 2 2 5 4" xfId="44684" xr:uid="{00000000-0005-0000-0000-000090AE0000}"/>
    <cellStyle name="Normal 5 6 2 2 3" xfId="44685" xr:uid="{00000000-0005-0000-0000-000091AE0000}"/>
    <cellStyle name="Normal 5 6 2 2 3 2" xfId="44686" xr:uid="{00000000-0005-0000-0000-000092AE0000}"/>
    <cellStyle name="Normal 5 6 2 2 3 2 2" xfId="44687" xr:uid="{00000000-0005-0000-0000-000093AE0000}"/>
    <cellStyle name="Normal 5 6 2 2 3 2 2 2" xfId="44688" xr:uid="{00000000-0005-0000-0000-000094AE0000}"/>
    <cellStyle name="Normal 5 6 2 2 3 2 2 2 2" xfId="44689" xr:uid="{00000000-0005-0000-0000-000095AE0000}"/>
    <cellStyle name="Normal 5 6 2 2 3 2 2 3" xfId="44690" xr:uid="{00000000-0005-0000-0000-000096AE0000}"/>
    <cellStyle name="Normal 5 6 2 2 3 2 2 3 2" xfId="44691" xr:uid="{00000000-0005-0000-0000-000097AE0000}"/>
    <cellStyle name="Normal 5 6 2 2 3 2 2 3 3" xfId="44692" xr:uid="{00000000-0005-0000-0000-000098AE0000}"/>
    <cellStyle name="Normal 5 6 2 2 3 2 2 3 4" xfId="44693" xr:uid="{00000000-0005-0000-0000-000099AE0000}"/>
    <cellStyle name="Normal 5 6 2 2 3 2 3" xfId="44694" xr:uid="{00000000-0005-0000-0000-00009AAE0000}"/>
    <cellStyle name="Normal 5 6 2 2 3 2 3 2" xfId="44695" xr:uid="{00000000-0005-0000-0000-00009BAE0000}"/>
    <cellStyle name="Normal 5 6 2 2 3 2 4" xfId="44696" xr:uid="{00000000-0005-0000-0000-00009CAE0000}"/>
    <cellStyle name="Normal 5 6 2 2 3 2 4 2" xfId="44697" xr:uid="{00000000-0005-0000-0000-00009DAE0000}"/>
    <cellStyle name="Normal 5 6 2 2 3 2 4 3" xfId="44698" xr:uid="{00000000-0005-0000-0000-00009EAE0000}"/>
    <cellStyle name="Normal 5 6 2 2 3 2 4 4" xfId="44699" xr:uid="{00000000-0005-0000-0000-00009FAE0000}"/>
    <cellStyle name="Normal 5 6 2 2 3 3" xfId="44700" xr:uid="{00000000-0005-0000-0000-0000A0AE0000}"/>
    <cellStyle name="Normal 5 6 2 2 3 3 2" xfId="44701" xr:uid="{00000000-0005-0000-0000-0000A1AE0000}"/>
    <cellStyle name="Normal 5 6 2 2 3 3 2 2" xfId="44702" xr:uid="{00000000-0005-0000-0000-0000A2AE0000}"/>
    <cellStyle name="Normal 5 6 2 2 3 3 3" xfId="44703" xr:uid="{00000000-0005-0000-0000-0000A3AE0000}"/>
    <cellStyle name="Normal 5 6 2 2 3 3 3 2" xfId="44704" xr:uid="{00000000-0005-0000-0000-0000A4AE0000}"/>
    <cellStyle name="Normal 5 6 2 2 3 3 3 3" xfId="44705" xr:uid="{00000000-0005-0000-0000-0000A5AE0000}"/>
    <cellStyle name="Normal 5 6 2 2 3 3 3 4" xfId="44706" xr:uid="{00000000-0005-0000-0000-0000A6AE0000}"/>
    <cellStyle name="Normal 5 6 2 2 3 4" xfId="44707" xr:uid="{00000000-0005-0000-0000-0000A7AE0000}"/>
    <cellStyle name="Normal 5 6 2 2 3 4 2" xfId="44708" xr:uid="{00000000-0005-0000-0000-0000A8AE0000}"/>
    <cellStyle name="Normal 5 6 2 2 3 5" xfId="44709" xr:uid="{00000000-0005-0000-0000-0000A9AE0000}"/>
    <cellStyle name="Normal 5 6 2 2 3 5 2" xfId="44710" xr:uid="{00000000-0005-0000-0000-0000AAAE0000}"/>
    <cellStyle name="Normal 5 6 2 2 3 5 3" xfId="44711" xr:uid="{00000000-0005-0000-0000-0000ABAE0000}"/>
    <cellStyle name="Normal 5 6 2 2 3 5 4" xfId="44712" xr:uid="{00000000-0005-0000-0000-0000ACAE0000}"/>
    <cellStyle name="Normal 5 6 2 2 4" xfId="44713" xr:uid="{00000000-0005-0000-0000-0000ADAE0000}"/>
    <cellStyle name="Normal 5 6 2 2 4 2" xfId="44714" xr:uid="{00000000-0005-0000-0000-0000AEAE0000}"/>
    <cellStyle name="Normal 5 6 2 2 4 2 2" xfId="44715" xr:uid="{00000000-0005-0000-0000-0000AFAE0000}"/>
    <cellStyle name="Normal 5 6 2 2 4 2 2 2" xfId="44716" xr:uid="{00000000-0005-0000-0000-0000B0AE0000}"/>
    <cellStyle name="Normal 5 6 2 2 4 2 3" xfId="44717" xr:uid="{00000000-0005-0000-0000-0000B1AE0000}"/>
    <cellStyle name="Normal 5 6 2 2 4 2 3 2" xfId="44718" xr:uid="{00000000-0005-0000-0000-0000B2AE0000}"/>
    <cellStyle name="Normal 5 6 2 2 4 2 3 3" xfId="44719" xr:uid="{00000000-0005-0000-0000-0000B3AE0000}"/>
    <cellStyle name="Normal 5 6 2 2 4 2 3 4" xfId="44720" xr:uid="{00000000-0005-0000-0000-0000B4AE0000}"/>
    <cellStyle name="Normal 5 6 2 2 4 3" xfId="44721" xr:uid="{00000000-0005-0000-0000-0000B5AE0000}"/>
    <cellStyle name="Normal 5 6 2 2 4 3 2" xfId="44722" xr:uid="{00000000-0005-0000-0000-0000B6AE0000}"/>
    <cellStyle name="Normal 5 6 2 2 4 4" xfId="44723" xr:uid="{00000000-0005-0000-0000-0000B7AE0000}"/>
    <cellStyle name="Normal 5 6 2 2 4 4 2" xfId="44724" xr:uid="{00000000-0005-0000-0000-0000B8AE0000}"/>
    <cellStyle name="Normal 5 6 2 2 4 4 3" xfId="44725" xr:uid="{00000000-0005-0000-0000-0000B9AE0000}"/>
    <cellStyle name="Normal 5 6 2 2 4 4 4" xfId="44726" xr:uid="{00000000-0005-0000-0000-0000BAAE0000}"/>
    <cellStyle name="Normal 5 6 2 2 5" xfId="44727" xr:uid="{00000000-0005-0000-0000-0000BBAE0000}"/>
    <cellStyle name="Normal 5 6 2 2 5 2" xfId="44728" xr:uid="{00000000-0005-0000-0000-0000BCAE0000}"/>
    <cellStyle name="Normal 5 6 2 2 5 2 2" xfId="44729" xr:uid="{00000000-0005-0000-0000-0000BDAE0000}"/>
    <cellStyle name="Normal 5 6 2 2 5 3" xfId="44730" xr:uid="{00000000-0005-0000-0000-0000BEAE0000}"/>
    <cellStyle name="Normal 5 6 2 2 5 3 2" xfId="44731" xr:uid="{00000000-0005-0000-0000-0000BFAE0000}"/>
    <cellStyle name="Normal 5 6 2 2 5 3 3" xfId="44732" xr:uid="{00000000-0005-0000-0000-0000C0AE0000}"/>
    <cellStyle name="Normal 5 6 2 2 5 3 4" xfId="44733" xr:uid="{00000000-0005-0000-0000-0000C1AE0000}"/>
    <cellStyle name="Normal 5 6 2 2 6" xfId="44734" xr:uid="{00000000-0005-0000-0000-0000C2AE0000}"/>
    <cellStyle name="Normal 5 6 2 2 6 2" xfId="44735" xr:uid="{00000000-0005-0000-0000-0000C3AE0000}"/>
    <cellStyle name="Normal 5 6 2 2 7" xfId="44736" xr:uid="{00000000-0005-0000-0000-0000C4AE0000}"/>
    <cellStyle name="Normal 5 6 2 2 7 2" xfId="44737" xr:uid="{00000000-0005-0000-0000-0000C5AE0000}"/>
    <cellStyle name="Normal 5 6 2 2 7 3" xfId="44738" xr:uid="{00000000-0005-0000-0000-0000C6AE0000}"/>
    <cellStyle name="Normal 5 6 2 2 7 4" xfId="44739" xr:uid="{00000000-0005-0000-0000-0000C7AE0000}"/>
    <cellStyle name="Normal 5 6 2 3" xfId="44740" xr:uid="{00000000-0005-0000-0000-0000C8AE0000}"/>
    <cellStyle name="Normal 5 6 2 3 2" xfId="44741" xr:uid="{00000000-0005-0000-0000-0000C9AE0000}"/>
    <cellStyle name="Normal 5 6 2 3 2 2" xfId="44742" xr:uid="{00000000-0005-0000-0000-0000CAAE0000}"/>
    <cellStyle name="Normal 5 6 2 3 2 2 2" xfId="44743" xr:uid="{00000000-0005-0000-0000-0000CBAE0000}"/>
    <cellStyle name="Normal 5 6 2 3 2 2 2 2" xfId="44744" xr:uid="{00000000-0005-0000-0000-0000CCAE0000}"/>
    <cellStyle name="Normal 5 6 2 3 2 2 3" xfId="44745" xr:uid="{00000000-0005-0000-0000-0000CDAE0000}"/>
    <cellStyle name="Normal 5 6 2 3 2 2 3 2" xfId="44746" xr:uid="{00000000-0005-0000-0000-0000CEAE0000}"/>
    <cellStyle name="Normal 5 6 2 3 2 2 3 3" xfId="44747" xr:uid="{00000000-0005-0000-0000-0000CFAE0000}"/>
    <cellStyle name="Normal 5 6 2 3 2 2 3 4" xfId="44748" xr:uid="{00000000-0005-0000-0000-0000D0AE0000}"/>
    <cellStyle name="Normal 5 6 2 3 2 3" xfId="44749" xr:uid="{00000000-0005-0000-0000-0000D1AE0000}"/>
    <cellStyle name="Normal 5 6 2 3 2 3 2" xfId="44750" xr:uid="{00000000-0005-0000-0000-0000D2AE0000}"/>
    <cellStyle name="Normal 5 6 2 3 2 4" xfId="44751" xr:uid="{00000000-0005-0000-0000-0000D3AE0000}"/>
    <cellStyle name="Normal 5 6 2 3 2 4 2" xfId="44752" xr:uid="{00000000-0005-0000-0000-0000D4AE0000}"/>
    <cellStyle name="Normal 5 6 2 3 2 4 3" xfId="44753" xr:uid="{00000000-0005-0000-0000-0000D5AE0000}"/>
    <cellStyle name="Normal 5 6 2 3 2 4 4" xfId="44754" xr:uid="{00000000-0005-0000-0000-0000D6AE0000}"/>
    <cellStyle name="Normal 5 6 2 3 3" xfId="44755" xr:uid="{00000000-0005-0000-0000-0000D7AE0000}"/>
    <cellStyle name="Normal 5 6 2 3 3 2" xfId="44756" xr:uid="{00000000-0005-0000-0000-0000D8AE0000}"/>
    <cellStyle name="Normal 5 6 2 3 3 2 2" xfId="44757" xr:uid="{00000000-0005-0000-0000-0000D9AE0000}"/>
    <cellStyle name="Normal 5 6 2 3 3 3" xfId="44758" xr:uid="{00000000-0005-0000-0000-0000DAAE0000}"/>
    <cellStyle name="Normal 5 6 2 3 3 3 2" xfId="44759" xr:uid="{00000000-0005-0000-0000-0000DBAE0000}"/>
    <cellStyle name="Normal 5 6 2 3 3 3 3" xfId="44760" xr:uid="{00000000-0005-0000-0000-0000DCAE0000}"/>
    <cellStyle name="Normal 5 6 2 3 3 3 4" xfId="44761" xr:uid="{00000000-0005-0000-0000-0000DDAE0000}"/>
    <cellStyle name="Normal 5 6 2 3 4" xfId="44762" xr:uid="{00000000-0005-0000-0000-0000DEAE0000}"/>
    <cellStyle name="Normal 5 6 2 3 4 2" xfId="44763" xr:uid="{00000000-0005-0000-0000-0000DFAE0000}"/>
    <cellStyle name="Normal 5 6 2 3 5" xfId="44764" xr:uid="{00000000-0005-0000-0000-0000E0AE0000}"/>
    <cellStyle name="Normal 5 6 2 3 5 2" xfId="44765" xr:uid="{00000000-0005-0000-0000-0000E1AE0000}"/>
    <cellStyle name="Normal 5 6 2 3 5 3" xfId="44766" xr:uid="{00000000-0005-0000-0000-0000E2AE0000}"/>
    <cellStyle name="Normal 5 6 2 3 5 4" xfId="44767" xr:uid="{00000000-0005-0000-0000-0000E3AE0000}"/>
    <cellStyle name="Normal 5 6 2 4" xfId="44768" xr:uid="{00000000-0005-0000-0000-0000E4AE0000}"/>
    <cellStyle name="Normal 5 6 2 4 2" xfId="44769" xr:uid="{00000000-0005-0000-0000-0000E5AE0000}"/>
    <cellStyle name="Normal 5 6 2 4 2 2" xfId="44770" xr:uid="{00000000-0005-0000-0000-0000E6AE0000}"/>
    <cellStyle name="Normal 5 6 2 4 2 2 2" xfId="44771" xr:uid="{00000000-0005-0000-0000-0000E7AE0000}"/>
    <cellStyle name="Normal 5 6 2 4 2 2 2 2" xfId="44772" xr:uid="{00000000-0005-0000-0000-0000E8AE0000}"/>
    <cellStyle name="Normal 5 6 2 4 2 2 3" xfId="44773" xr:uid="{00000000-0005-0000-0000-0000E9AE0000}"/>
    <cellStyle name="Normal 5 6 2 4 2 2 3 2" xfId="44774" xr:uid="{00000000-0005-0000-0000-0000EAAE0000}"/>
    <cellStyle name="Normal 5 6 2 4 2 2 3 3" xfId="44775" xr:uid="{00000000-0005-0000-0000-0000EBAE0000}"/>
    <cellStyle name="Normal 5 6 2 4 2 2 3 4" xfId="44776" xr:uid="{00000000-0005-0000-0000-0000ECAE0000}"/>
    <cellStyle name="Normal 5 6 2 4 2 3" xfId="44777" xr:uid="{00000000-0005-0000-0000-0000EDAE0000}"/>
    <cellStyle name="Normal 5 6 2 4 2 3 2" xfId="44778" xr:uid="{00000000-0005-0000-0000-0000EEAE0000}"/>
    <cellStyle name="Normal 5 6 2 4 2 4" xfId="44779" xr:uid="{00000000-0005-0000-0000-0000EFAE0000}"/>
    <cellStyle name="Normal 5 6 2 4 2 4 2" xfId="44780" xr:uid="{00000000-0005-0000-0000-0000F0AE0000}"/>
    <cellStyle name="Normal 5 6 2 4 2 4 3" xfId="44781" xr:uid="{00000000-0005-0000-0000-0000F1AE0000}"/>
    <cellStyle name="Normal 5 6 2 4 2 4 4" xfId="44782" xr:uid="{00000000-0005-0000-0000-0000F2AE0000}"/>
    <cellStyle name="Normal 5 6 2 4 3" xfId="44783" xr:uid="{00000000-0005-0000-0000-0000F3AE0000}"/>
    <cellStyle name="Normal 5 6 2 4 3 2" xfId="44784" xr:uid="{00000000-0005-0000-0000-0000F4AE0000}"/>
    <cellStyle name="Normal 5 6 2 4 3 2 2" xfId="44785" xr:uid="{00000000-0005-0000-0000-0000F5AE0000}"/>
    <cellStyle name="Normal 5 6 2 4 3 3" xfId="44786" xr:uid="{00000000-0005-0000-0000-0000F6AE0000}"/>
    <cellStyle name="Normal 5 6 2 4 3 3 2" xfId="44787" xr:uid="{00000000-0005-0000-0000-0000F7AE0000}"/>
    <cellStyle name="Normal 5 6 2 4 3 3 3" xfId="44788" xr:uid="{00000000-0005-0000-0000-0000F8AE0000}"/>
    <cellStyle name="Normal 5 6 2 4 3 3 4" xfId="44789" xr:uid="{00000000-0005-0000-0000-0000F9AE0000}"/>
    <cellStyle name="Normal 5 6 2 4 4" xfId="44790" xr:uid="{00000000-0005-0000-0000-0000FAAE0000}"/>
    <cellStyle name="Normal 5 6 2 4 4 2" xfId="44791" xr:uid="{00000000-0005-0000-0000-0000FBAE0000}"/>
    <cellStyle name="Normal 5 6 2 4 5" xfId="44792" xr:uid="{00000000-0005-0000-0000-0000FCAE0000}"/>
    <cellStyle name="Normal 5 6 2 4 5 2" xfId="44793" xr:uid="{00000000-0005-0000-0000-0000FDAE0000}"/>
    <cellStyle name="Normal 5 6 2 4 5 3" xfId="44794" xr:uid="{00000000-0005-0000-0000-0000FEAE0000}"/>
    <cellStyle name="Normal 5 6 2 4 5 4" xfId="44795" xr:uid="{00000000-0005-0000-0000-0000FFAE0000}"/>
    <cellStyle name="Normal 5 6 2 5" xfId="44796" xr:uid="{00000000-0005-0000-0000-000000AF0000}"/>
    <cellStyle name="Normal 5 6 2 5 2" xfId="44797" xr:uid="{00000000-0005-0000-0000-000001AF0000}"/>
    <cellStyle name="Normal 5 6 2 5 2 2" xfId="44798" xr:uid="{00000000-0005-0000-0000-000002AF0000}"/>
    <cellStyle name="Normal 5 6 2 5 2 2 2" xfId="44799" xr:uid="{00000000-0005-0000-0000-000003AF0000}"/>
    <cellStyle name="Normal 5 6 2 5 2 3" xfId="44800" xr:uid="{00000000-0005-0000-0000-000004AF0000}"/>
    <cellStyle name="Normal 5 6 2 5 2 3 2" xfId="44801" xr:uid="{00000000-0005-0000-0000-000005AF0000}"/>
    <cellStyle name="Normal 5 6 2 5 2 3 3" xfId="44802" xr:uid="{00000000-0005-0000-0000-000006AF0000}"/>
    <cellStyle name="Normal 5 6 2 5 2 3 4" xfId="44803" xr:uid="{00000000-0005-0000-0000-000007AF0000}"/>
    <cellStyle name="Normal 5 6 2 5 3" xfId="44804" xr:uid="{00000000-0005-0000-0000-000008AF0000}"/>
    <cellStyle name="Normal 5 6 2 5 3 2" xfId="44805" xr:uid="{00000000-0005-0000-0000-000009AF0000}"/>
    <cellStyle name="Normal 5 6 2 5 4" xfId="44806" xr:uid="{00000000-0005-0000-0000-00000AAF0000}"/>
    <cellStyle name="Normal 5 6 2 5 4 2" xfId="44807" xr:uid="{00000000-0005-0000-0000-00000BAF0000}"/>
    <cellStyle name="Normal 5 6 2 5 4 3" xfId="44808" xr:uid="{00000000-0005-0000-0000-00000CAF0000}"/>
    <cellStyle name="Normal 5 6 2 5 4 4" xfId="44809" xr:uid="{00000000-0005-0000-0000-00000DAF0000}"/>
    <cellStyle name="Normal 5 6 2 6" xfId="44810" xr:uid="{00000000-0005-0000-0000-00000EAF0000}"/>
    <cellStyle name="Normal 5 6 2 6 2" xfId="44811" xr:uid="{00000000-0005-0000-0000-00000FAF0000}"/>
    <cellStyle name="Normal 5 6 2 6 2 2" xfId="44812" xr:uid="{00000000-0005-0000-0000-000010AF0000}"/>
    <cellStyle name="Normal 5 6 2 6 3" xfId="44813" xr:uid="{00000000-0005-0000-0000-000011AF0000}"/>
    <cellStyle name="Normal 5 6 2 6 3 2" xfId="44814" xr:uid="{00000000-0005-0000-0000-000012AF0000}"/>
    <cellStyle name="Normal 5 6 2 6 3 3" xfId="44815" xr:uid="{00000000-0005-0000-0000-000013AF0000}"/>
    <cellStyle name="Normal 5 6 2 6 3 4" xfId="44816" xr:uid="{00000000-0005-0000-0000-000014AF0000}"/>
    <cellStyle name="Normal 5 6 2 7" xfId="44817" xr:uid="{00000000-0005-0000-0000-000015AF0000}"/>
    <cellStyle name="Normal 5 6 2 7 2" xfId="44818" xr:uid="{00000000-0005-0000-0000-000016AF0000}"/>
    <cellStyle name="Normal 5 6 2 8" xfId="44819" xr:uid="{00000000-0005-0000-0000-000017AF0000}"/>
    <cellStyle name="Normal 5 6 2 8 2" xfId="44820" xr:uid="{00000000-0005-0000-0000-000018AF0000}"/>
    <cellStyle name="Normal 5 6 2 8 3" xfId="44821" xr:uid="{00000000-0005-0000-0000-000019AF0000}"/>
    <cellStyle name="Normal 5 6 2 8 4" xfId="44822" xr:uid="{00000000-0005-0000-0000-00001AAF0000}"/>
    <cellStyle name="Normal 5 6 3" xfId="44823" xr:uid="{00000000-0005-0000-0000-00001BAF0000}"/>
    <cellStyle name="Normal 5 6 3 2" xfId="44824" xr:uid="{00000000-0005-0000-0000-00001CAF0000}"/>
    <cellStyle name="Normal 5 6 3 2 2" xfId="44825" xr:uid="{00000000-0005-0000-0000-00001DAF0000}"/>
    <cellStyle name="Normal 5 6 3 2 2 2" xfId="44826" xr:uid="{00000000-0005-0000-0000-00001EAF0000}"/>
    <cellStyle name="Normal 5 6 3 2 2 2 2" xfId="44827" xr:uid="{00000000-0005-0000-0000-00001FAF0000}"/>
    <cellStyle name="Normal 5 6 3 2 2 2 2 2" xfId="44828" xr:uid="{00000000-0005-0000-0000-000020AF0000}"/>
    <cellStyle name="Normal 5 6 3 2 2 2 3" xfId="44829" xr:uid="{00000000-0005-0000-0000-000021AF0000}"/>
    <cellStyle name="Normal 5 6 3 2 2 2 3 2" xfId="44830" xr:uid="{00000000-0005-0000-0000-000022AF0000}"/>
    <cellStyle name="Normal 5 6 3 2 2 2 3 3" xfId="44831" xr:uid="{00000000-0005-0000-0000-000023AF0000}"/>
    <cellStyle name="Normal 5 6 3 2 2 2 3 4" xfId="44832" xr:uid="{00000000-0005-0000-0000-000024AF0000}"/>
    <cellStyle name="Normal 5 6 3 2 2 3" xfId="44833" xr:uid="{00000000-0005-0000-0000-000025AF0000}"/>
    <cellStyle name="Normal 5 6 3 2 2 3 2" xfId="44834" xr:uid="{00000000-0005-0000-0000-000026AF0000}"/>
    <cellStyle name="Normal 5 6 3 2 2 4" xfId="44835" xr:uid="{00000000-0005-0000-0000-000027AF0000}"/>
    <cellStyle name="Normal 5 6 3 2 2 4 2" xfId="44836" xr:uid="{00000000-0005-0000-0000-000028AF0000}"/>
    <cellStyle name="Normal 5 6 3 2 2 4 3" xfId="44837" xr:uid="{00000000-0005-0000-0000-000029AF0000}"/>
    <cellStyle name="Normal 5 6 3 2 2 4 4" xfId="44838" xr:uid="{00000000-0005-0000-0000-00002AAF0000}"/>
    <cellStyle name="Normal 5 6 3 2 3" xfId="44839" xr:uid="{00000000-0005-0000-0000-00002BAF0000}"/>
    <cellStyle name="Normal 5 6 3 2 3 2" xfId="44840" xr:uid="{00000000-0005-0000-0000-00002CAF0000}"/>
    <cellStyle name="Normal 5 6 3 2 3 2 2" xfId="44841" xr:uid="{00000000-0005-0000-0000-00002DAF0000}"/>
    <cellStyle name="Normal 5 6 3 2 3 3" xfId="44842" xr:uid="{00000000-0005-0000-0000-00002EAF0000}"/>
    <cellStyle name="Normal 5 6 3 2 3 3 2" xfId="44843" xr:uid="{00000000-0005-0000-0000-00002FAF0000}"/>
    <cellStyle name="Normal 5 6 3 2 3 3 3" xfId="44844" xr:uid="{00000000-0005-0000-0000-000030AF0000}"/>
    <cellStyle name="Normal 5 6 3 2 3 3 4" xfId="44845" xr:uid="{00000000-0005-0000-0000-000031AF0000}"/>
    <cellStyle name="Normal 5 6 3 2 4" xfId="44846" xr:uid="{00000000-0005-0000-0000-000032AF0000}"/>
    <cellStyle name="Normal 5 6 3 2 4 2" xfId="44847" xr:uid="{00000000-0005-0000-0000-000033AF0000}"/>
    <cellStyle name="Normal 5 6 3 2 5" xfId="44848" xr:uid="{00000000-0005-0000-0000-000034AF0000}"/>
    <cellStyle name="Normal 5 6 3 2 5 2" xfId="44849" xr:uid="{00000000-0005-0000-0000-000035AF0000}"/>
    <cellStyle name="Normal 5 6 3 2 5 3" xfId="44850" xr:uid="{00000000-0005-0000-0000-000036AF0000}"/>
    <cellStyle name="Normal 5 6 3 2 5 4" xfId="44851" xr:uid="{00000000-0005-0000-0000-000037AF0000}"/>
    <cellStyle name="Normal 5 6 3 3" xfId="44852" xr:uid="{00000000-0005-0000-0000-000038AF0000}"/>
    <cellStyle name="Normal 5 6 3 3 2" xfId="44853" xr:uid="{00000000-0005-0000-0000-000039AF0000}"/>
    <cellStyle name="Normal 5 6 3 3 2 2" xfId="44854" xr:uid="{00000000-0005-0000-0000-00003AAF0000}"/>
    <cellStyle name="Normal 5 6 3 3 2 2 2" xfId="44855" xr:uid="{00000000-0005-0000-0000-00003BAF0000}"/>
    <cellStyle name="Normal 5 6 3 3 2 2 2 2" xfId="44856" xr:uid="{00000000-0005-0000-0000-00003CAF0000}"/>
    <cellStyle name="Normal 5 6 3 3 2 2 3" xfId="44857" xr:uid="{00000000-0005-0000-0000-00003DAF0000}"/>
    <cellStyle name="Normal 5 6 3 3 2 2 3 2" xfId="44858" xr:uid="{00000000-0005-0000-0000-00003EAF0000}"/>
    <cellStyle name="Normal 5 6 3 3 2 2 3 3" xfId="44859" xr:uid="{00000000-0005-0000-0000-00003FAF0000}"/>
    <cellStyle name="Normal 5 6 3 3 2 2 3 4" xfId="44860" xr:uid="{00000000-0005-0000-0000-000040AF0000}"/>
    <cellStyle name="Normal 5 6 3 3 2 3" xfId="44861" xr:uid="{00000000-0005-0000-0000-000041AF0000}"/>
    <cellStyle name="Normal 5 6 3 3 2 3 2" xfId="44862" xr:uid="{00000000-0005-0000-0000-000042AF0000}"/>
    <cellStyle name="Normal 5 6 3 3 2 4" xfId="44863" xr:uid="{00000000-0005-0000-0000-000043AF0000}"/>
    <cellStyle name="Normal 5 6 3 3 2 4 2" xfId="44864" xr:uid="{00000000-0005-0000-0000-000044AF0000}"/>
    <cellStyle name="Normal 5 6 3 3 2 4 3" xfId="44865" xr:uid="{00000000-0005-0000-0000-000045AF0000}"/>
    <cellStyle name="Normal 5 6 3 3 2 4 4" xfId="44866" xr:uid="{00000000-0005-0000-0000-000046AF0000}"/>
    <cellStyle name="Normal 5 6 3 3 3" xfId="44867" xr:uid="{00000000-0005-0000-0000-000047AF0000}"/>
    <cellStyle name="Normal 5 6 3 3 3 2" xfId="44868" xr:uid="{00000000-0005-0000-0000-000048AF0000}"/>
    <cellStyle name="Normal 5 6 3 3 3 2 2" xfId="44869" xr:uid="{00000000-0005-0000-0000-000049AF0000}"/>
    <cellStyle name="Normal 5 6 3 3 3 3" xfId="44870" xr:uid="{00000000-0005-0000-0000-00004AAF0000}"/>
    <cellStyle name="Normal 5 6 3 3 3 3 2" xfId="44871" xr:uid="{00000000-0005-0000-0000-00004BAF0000}"/>
    <cellStyle name="Normal 5 6 3 3 3 3 3" xfId="44872" xr:uid="{00000000-0005-0000-0000-00004CAF0000}"/>
    <cellStyle name="Normal 5 6 3 3 3 3 4" xfId="44873" xr:uid="{00000000-0005-0000-0000-00004DAF0000}"/>
    <cellStyle name="Normal 5 6 3 3 4" xfId="44874" xr:uid="{00000000-0005-0000-0000-00004EAF0000}"/>
    <cellStyle name="Normal 5 6 3 3 4 2" xfId="44875" xr:uid="{00000000-0005-0000-0000-00004FAF0000}"/>
    <cellStyle name="Normal 5 6 3 3 5" xfId="44876" xr:uid="{00000000-0005-0000-0000-000050AF0000}"/>
    <cellStyle name="Normal 5 6 3 3 5 2" xfId="44877" xr:uid="{00000000-0005-0000-0000-000051AF0000}"/>
    <cellStyle name="Normal 5 6 3 3 5 3" xfId="44878" xr:uid="{00000000-0005-0000-0000-000052AF0000}"/>
    <cellStyle name="Normal 5 6 3 3 5 4" xfId="44879" xr:uid="{00000000-0005-0000-0000-000053AF0000}"/>
    <cellStyle name="Normal 5 6 3 4" xfId="44880" xr:uid="{00000000-0005-0000-0000-000054AF0000}"/>
    <cellStyle name="Normal 5 6 3 4 2" xfId="44881" xr:uid="{00000000-0005-0000-0000-000055AF0000}"/>
    <cellStyle name="Normal 5 6 3 4 2 2" xfId="44882" xr:uid="{00000000-0005-0000-0000-000056AF0000}"/>
    <cellStyle name="Normal 5 6 3 4 2 2 2" xfId="44883" xr:uid="{00000000-0005-0000-0000-000057AF0000}"/>
    <cellStyle name="Normal 5 6 3 4 2 3" xfId="44884" xr:uid="{00000000-0005-0000-0000-000058AF0000}"/>
    <cellStyle name="Normal 5 6 3 4 2 3 2" xfId="44885" xr:uid="{00000000-0005-0000-0000-000059AF0000}"/>
    <cellStyle name="Normal 5 6 3 4 2 3 3" xfId="44886" xr:uid="{00000000-0005-0000-0000-00005AAF0000}"/>
    <cellStyle name="Normal 5 6 3 4 2 3 4" xfId="44887" xr:uid="{00000000-0005-0000-0000-00005BAF0000}"/>
    <cellStyle name="Normal 5 6 3 4 3" xfId="44888" xr:uid="{00000000-0005-0000-0000-00005CAF0000}"/>
    <cellStyle name="Normal 5 6 3 4 3 2" xfId="44889" xr:uid="{00000000-0005-0000-0000-00005DAF0000}"/>
    <cellStyle name="Normal 5 6 3 4 4" xfId="44890" xr:uid="{00000000-0005-0000-0000-00005EAF0000}"/>
    <cellStyle name="Normal 5 6 3 4 4 2" xfId="44891" xr:uid="{00000000-0005-0000-0000-00005FAF0000}"/>
    <cellStyle name="Normal 5 6 3 4 4 3" xfId="44892" xr:uid="{00000000-0005-0000-0000-000060AF0000}"/>
    <cellStyle name="Normal 5 6 3 4 4 4" xfId="44893" xr:uid="{00000000-0005-0000-0000-000061AF0000}"/>
    <cellStyle name="Normal 5 6 3 5" xfId="44894" xr:uid="{00000000-0005-0000-0000-000062AF0000}"/>
    <cellStyle name="Normal 5 6 3 5 2" xfId="44895" xr:uid="{00000000-0005-0000-0000-000063AF0000}"/>
    <cellStyle name="Normal 5 6 3 5 2 2" xfId="44896" xr:uid="{00000000-0005-0000-0000-000064AF0000}"/>
    <cellStyle name="Normal 5 6 3 5 3" xfId="44897" xr:uid="{00000000-0005-0000-0000-000065AF0000}"/>
    <cellStyle name="Normal 5 6 3 5 3 2" xfId="44898" xr:uid="{00000000-0005-0000-0000-000066AF0000}"/>
    <cellStyle name="Normal 5 6 3 5 3 3" xfId="44899" xr:uid="{00000000-0005-0000-0000-000067AF0000}"/>
    <cellStyle name="Normal 5 6 3 5 3 4" xfId="44900" xr:uid="{00000000-0005-0000-0000-000068AF0000}"/>
    <cellStyle name="Normal 5 6 3 6" xfId="44901" xr:uid="{00000000-0005-0000-0000-000069AF0000}"/>
    <cellStyle name="Normal 5 6 3 6 2" xfId="44902" xr:uid="{00000000-0005-0000-0000-00006AAF0000}"/>
    <cellStyle name="Normal 5 6 3 7" xfId="44903" xr:uid="{00000000-0005-0000-0000-00006BAF0000}"/>
    <cellStyle name="Normal 5 6 3 7 2" xfId="44904" xr:uid="{00000000-0005-0000-0000-00006CAF0000}"/>
    <cellStyle name="Normal 5 6 3 7 3" xfId="44905" xr:uid="{00000000-0005-0000-0000-00006DAF0000}"/>
    <cellStyle name="Normal 5 6 3 7 4" xfId="44906" xr:uid="{00000000-0005-0000-0000-00006EAF0000}"/>
    <cellStyle name="Normal 5 6 4" xfId="44907" xr:uid="{00000000-0005-0000-0000-00006FAF0000}"/>
    <cellStyle name="Normal 5 6 4 2" xfId="44908" xr:uid="{00000000-0005-0000-0000-000070AF0000}"/>
    <cellStyle name="Normal 5 6 4 2 2" xfId="44909" xr:uid="{00000000-0005-0000-0000-000071AF0000}"/>
    <cellStyle name="Normal 5 6 4 2 2 2" xfId="44910" xr:uid="{00000000-0005-0000-0000-000072AF0000}"/>
    <cellStyle name="Normal 5 6 4 2 2 2 2" xfId="44911" xr:uid="{00000000-0005-0000-0000-000073AF0000}"/>
    <cellStyle name="Normal 5 6 4 2 2 3" xfId="44912" xr:uid="{00000000-0005-0000-0000-000074AF0000}"/>
    <cellStyle name="Normal 5 6 4 2 2 3 2" xfId="44913" xr:uid="{00000000-0005-0000-0000-000075AF0000}"/>
    <cellStyle name="Normal 5 6 4 2 2 3 3" xfId="44914" xr:uid="{00000000-0005-0000-0000-000076AF0000}"/>
    <cellStyle name="Normal 5 6 4 2 2 3 4" xfId="44915" xr:uid="{00000000-0005-0000-0000-000077AF0000}"/>
    <cellStyle name="Normal 5 6 4 2 3" xfId="44916" xr:uid="{00000000-0005-0000-0000-000078AF0000}"/>
    <cellStyle name="Normal 5 6 4 2 3 2" xfId="44917" xr:uid="{00000000-0005-0000-0000-000079AF0000}"/>
    <cellStyle name="Normal 5 6 4 2 4" xfId="44918" xr:uid="{00000000-0005-0000-0000-00007AAF0000}"/>
    <cellStyle name="Normal 5 6 4 2 4 2" xfId="44919" xr:uid="{00000000-0005-0000-0000-00007BAF0000}"/>
    <cellStyle name="Normal 5 6 4 2 4 3" xfId="44920" xr:uid="{00000000-0005-0000-0000-00007CAF0000}"/>
    <cellStyle name="Normal 5 6 4 2 4 4" xfId="44921" xr:uid="{00000000-0005-0000-0000-00007DAF0000}"/>
    <cellStyle name="Normal 5 6 4 3" xfId="44922" xr:uid="{00000000-0005-0000-0000-00007EAF0000}"/>
    <cellStyle name="Normal 5 6 4 3 2" xfId="44923" xr:uid="{00000000-0005-0000-0000-00007FAF0000}"/>
    <cellStyle name="Normal 5 6 4 3 2 2" xfId="44924" xr:uid="{00000000-0005-0000-0000-000080AF0000}"/>
    <cellStyle name="Normal 5 6 4 3 3" xfId="44925" xr:uid="{00000000-0005-0000-0000-000081AF0000}"/>
    <cellStyle name="Normal 5 6 4 3 3 2" xfId="44926" xr:uid="{00000000-0005-0000-0000-000082AF0000}"/>
    <cellStyle name="Normal 5 6 4 3 3 3" xfId="44927" xr:uid="{00000000-0005-0000-0000-000083AF0000}"/>
    <cellStyle name="Normal 5 6 4 3 3 4" xfId="44928" xr:uid="{00000000-0005-0000-0000-000084AF0000}"/>
    <cellStyle name="Normal 5 6 4 4" xfId="44929" xr:uid="{00000000-0005-0000-0000-000085AF0000}"/>
    <cellStyle name="Normal 5 6 4 4 2" xfId="44930" xr:uid="{00000000-0005-0000-0000-000086AF0000}"/>
    <cellStyle name="Normal 5 6 4 5" xfId="44931" xr:uid="{00000000-0005-0000-0000-000087AF0000}"/>
    <cellStyle name="Normal 5 6 4 5 2" xfId="44932" xr:uid="{00000000-0005-0000-0000-000088AF0000}"/>
    <cellStyle name="Normal 5 6 4 5 3" xfId="44933" xr:uid="{00000000-0005-0000-0000-000089AF0000}"/>
    <cellStyle name="Normal 5 6 4 5 4" xfId="44934" xr:uid="{00000000-0005-0000-0000-00008AAF0000}"/>
    <cellStyle name="Normal 5 6 5" xfId="44935" xr:uid="{00000000-0005-0000-0000-00008BAF0000}"/>
    <cellStyle name="Normal 5 6 5 2" xfId="44936" xr:uid="{00000000-0005-0000-0000-00008CAF0000}"/>
    <cellStyle name="Normal 5 6 5 2 2" xfId="44937" xr:uid="{00000000-0005-0000-0000-00008DAF0000}"/>
    <cellStyle name="Normal 5 6 5 2 2 2" xfId="44938" xr:uid="{00000000-0005-0000-0000-00008EAF0000}"/>
    <cellStyle name="Normal 5 6 5 2 2 2 2" xfId="44939" xr:uid="{00000000-0005-0000-0000-00008FAF0000}"/>
    <cellStyle name="Normal 5 6 5 2 2 3" xfId="44940" xr:uid="{00000000-0005-0000-0000-000090AF0000}"/>
    <cellStyle name="Normal 5 6 5 2 2 3 2" xfId="44941" xr:uid="{00000000-0005-0000-0000-000091AF0000}"/>
    <cellStyle name="Normal 5 6 5 2 2 3 3" xfId="44942" xr:uid="{00000000-0005-0000-0000-000092AF0000}"/>
    <cellStyle name="Normal 5 6 5 2 2 3 4" xfId="44943" xr:uid="{00000000-0005-0000-0000-000093AF0000}"/>
    <cellStyle name="Normal 5 6 5 2 3" xfId="44944" xr:uid="{00000000-0005-0000-0000-000094AF0000}"/>
    <cellStyle name="Normal 5 6 5 2 3 2" xfId="44945" xr:uid="{00000000-0005-0000-0000-000095AF0000}"/>
    <cellStyle name="Normal 5 6 5 2 4" xfId="44946" xr:uid="{00000000-0005-0000-0000-000096AF0000}"/>
    <cellStyle name="Normal 5 6 5 2 4 2" xfId="44947" xr:uid="{00000000-0005-0000-0000-000097AF0000}"/>
    <cellStyle name="Normal 5 6 5 2 4 3" xfId="44948" xr:uid="{00000000-0005-0000-0000-000098AF0000}"/>
    <cellStyle name="Normal 5 6 5 2 4 4" xfId="44949" xr:uid="{00000000-0005-0000-0000-000099AF0000}"/>
    <cellStyle name="Normal 5 6 5 3" xfId="44950" xr:uid="{00000000-0005-0000-0000-00009AAF0000}"/>
    <cellStyle name="Normal 5 6 5 3 2" xfId="44951" xr:uid="{00000000-0005-0000-0000-00009BAF0000}"/>
    <cellStyle name="Normal 5 6 5 3 2 2" xfId="44952" xr:uid="{00000000-0005-0000-0000-00009CAF0000}"/>
    <cellStyle name="Normal 5 6 5 3 3" xfId="44953" xr:uid="{00000000-0005-0000-0000-00009DAF0000}"/>
    <cellStyle name="Normal 5 6 5 3 3 2" xfId="44954" xr:uid="{00000000-0005-0000-0000-00009EAF0000}"/>
    <cellStyle name="Normal 5 6 5 3 3 3" xfId="44955" xr:uid="{00000000-0005-0000-0000-00009FAF0000}"/>
    <cellStyle name="Normal 5 6 5 3 3 4" xfId="44956" xr:uid="{00000000-0005-0000-0000-0000A0AF0000}"/>
    <cellStyle name="Normal 5 6 5 4" xfId="44957" xr:uid="{00000000-0005-0000-0000-0000A1AF0000}"/>
    <cellStyle name="Normal 5 6 5 4 2" xfId="44958" xr:uid="{00000000-0005-0000-0000-0000A2AF0000}"/>
    <cellStyle name="Normal 5 6 5 5" xfId="44959" xr:uid="{00000000-0005-0000-0000-0000A3AF0000}"/>
    <cellStyle name="Normal 5 6 5 5 2" xfId="44960" xr:uid="{00000000-0005-0000-0000-0000A4AF0000}"/>
    <cellStyle name="Normal 5 6 5 5 3" xfId="44961" xr:uid="{00000000-0005-0000-0000-0000A5AF0000}"/>
    <cellStyle name="Normal 5 6 5 5 4" xfId="44962" xr:uid="{00000000-0005-0000-0000-0000A6AF0000}"/>
    <cellStyle name="Normal 5 6 6" xfId="44963" xr:uid="{00000000-0005-0000-0000-0000A7AF0000}"/>
    <cellStyle name="Normal 5 6 6 2" xfId="44964" xr:uid="{00000000-0005-0000-0000-0000A8AF0000}"/>
    <cellStyle name="Normal 5 6 6 2 2" xfId="44965" xr:uid="{00000000-0005-0000-0000-0000A9AF0000}"/>
    <cellStyle name="Normal 5 6 6 2 2 2" xfId="44966" xr:uid="{00000000-0005-0000-0000-0000AAAF0000}"/>
    <cellStyle name="Normal 5 6 6 2 3" xfId="44967" xr:uid="{00000000-0005-0000-0000-0000ABAF0000}"/>
    <cellStyle name="Normal 5 6 6 2 3 2" xfId="44968" xr:uid="{00000000-0005-0000-0000-0000ACAF0000}"/>
    <cellStyle name="Normal 5 6 6 2 3 3" xfId="44969" xr:uid="{00000000-0005-0000-0000-0000ADAF0000}"/>
    <cellStyle name="Normal 5 6 6 2 3 4" xfId="44970" xr:uid="{00000000-0005-0000-0000-0000AEAF0000}"/>
    <cellStyle name="Normal 5 6 6 3" xfId="44971" xr:uid="{00000000-0005-0000-0000-0000AFAF0000}"/>
    <cellStyle name="Normal 5 6 6 3 2" xfId="44972" xr:uid="{00000000-0005-0000-0000-0000B0AF0000}"/>
    <cellStyle name="Normal 5 6 6 4" xfId="44973" xr:uid="{00000000-0005-0000-0000-0000B1AF0000}"/>
    <cellStyle name="Normal 5 6 6 4 2" xfId="44974" xr:uid="{00000000-0005-0000-0000-0000B2AF0000}"/>
    <cellStyle name="Normal 5 6 6 4 3" xfId="44975" xr:uid="{00000000-0005-0000-0000-0000B3AF0000}"/>
    <cellStyle name="Normal 5 6 6 4 4" xfId="44976" xr:uid="{00000000-0005-0000-0000-0000B4AF0000}"/>
    <cellStyle name="Normal 5 6 7" xfId="44977" xr:uid="{00000000-0005-0000-0000-0000B5AF0000}"/>
    <cellStyle name="Normal 5 6 7 2" xfId="44978" xr:uid="{00000000-0005-0000-0000-0000B6AF0000}"/>
    <cellStyle name="Normal 5 6 7 2 2" xfId="44979" xr:uid="{00000000-0005-0000-0000-0000B7AF0000}"/>
    <cellStyle name="Normal 5 6 7 3" xfId="44980" xr:uid="{00000000-0005-0000-0000-0000B8AF0000}"/>
    <cellStyle name="Normal 5 6 7 3 2" xfId="44981" xr:uid="{00000000-0005-0000-0000-0000B9AF0000}"/>
    <cellStyle name="Normal 5 6 7 3 3" xfId="44982" xr:uid="{00000000-0005-0000-0000-0000BAAF0000}"/>
    <cellStyle name="Normal 5 6 7 3 4" xfId="44983" xr:uid="{00000000-0005-0000-0000-0000BBAF0000}"/>
    <cellStyle name="Normal 5 6 8" xfId="44984" xr:uid="{00000000-0005-0000-0000-0000BCAF0000}"/>
    <cellStyle name="Normal 5 6 8 2" xfId="44985" xr:uid="{00000000-0005-0000-0000-0000BDAF0000}"/>
    <cellStyle name="Normal 5 6 9" xfId="44986" xr:uid="{00000000-0005-0000-0000-0000BEAF0000}"/>
    <cellStyle name="Normal 5 6 9 2" xfId="44987" xr:uid="{00000000-0005-0000-0000-0000BFAF0000}"/>
    <cellStyle name="Normal 5 7" xfId="44988" xr:uid="{00000000-0005-0000-0000-0000C0AF0000}"/>
    <cellStyle name="Normal 5 7 2" xfId="44989" xr:uid="{00000000-0005-0000-0000-0000C1AF0000}"/>
    <cellStyle name="Normal 5 7 2 2" xfId="44990" xr:uid="{00000000-0005-0000-0000-0000C2AF0000}"/>
    <cellStyle name="Normal 5 7 2 2 2" xfId="44991" xr:uid="{00000000-0005-0000-0000-0000C3AF0000}"/>
    <cellStyle name="Normal 5 7 2 2 2 2" xfId="44992" xr:uid="{00000000-0005-0000-0000-0000C4AF0000}"/>
    <cellStyle name="Normal 5 7 2 2 2 2 2" xfId="44993" xr:uid="{00000000-0005-0000-0000-0000C5AF0000}"/>
    <cellStyle name="Normal 5 7 2 2 2 2 2 2" xfId="44994" xr:uid="{00000000-0005-0000-0000-0000C6AF0000}"/>
    <cellStyle name="Normal 5 7 2 2 2 2 3" xfId="44995" xr:uid="{00000000-0005-0000-0000-0000C7AF0000}"/>
    <cellStyle name="Normal 5 7 2 2 2 2 3 2" xfId="44996" xr:uid="{00000000-0005-0000-0000-0000C8AF0000}"/>
    <cellStyle name="Normal 5 7 2 2 2 2 3 3" xfId="44997" xr:uid="{00000000-0005-0000-0000-0000C9AF0000}"/>
    <cellStyle name="Normal 5 7 2 2 2 2 3 4" xfId="44998" xr:uid="{00000000-0005-0000-0000-0000CAAF0000}"/>
    <cellStyle name="Normal 5 7 2 2 2 3" xfId="44999" xr:uid="{00000000-0005-0000-0000-0000CBAF0000}"/>
    <cellStyle name="Normal 5 7 2 2 2 3 2" xfId="45000" xr:uid="{00000000-0005-0000-0000-0000CCAF0000}"/>
    <cellStyle name="Normal 5 7 2 2 2 4" xfId="45001" xr:uid="{00000000-0005-0000-0000-0000CDAF0000}"/>
    <cellStyle name="Normal 5 7 2 2 2 4 2" xfId="45002" xr:uid="{00000000-0005-0000-0000-0000CEAF0000}"/>
    <cellStyle name="Normal 5 7 2 2 2 4 3" xfId="45003" xr:uid="{00000000-0005-0000-0000-0000CFAF0000}"/>
    <cellStyle name="Normal 5 7 2 2 2 4 4" xfId="45004" xr:uid="{00000000-0005-0000-0000-0000D0AF0000}"/>
    <cellStyle name="Normal 5 7 2 2 3" xfId="45005" xr:uid="{00000000-0005-0000-0000-0000D1AF0000}"/>
    <cellStyle name="Normal 5 7 2 2 3 2" xfId="45006" xr:uid="{00000000-0005-0000-0000-0000D2AF0000}"/>
    <cellStyle name="Normal 5 7 2 2 3 2 2" xfId="45007" xr:uid="{00000000-0005-0000-0000-0000D3AF0000}"/>
    <cellStyle name="Normal 5 7 2 2 3 3" xfId="45008" xr:uid="{00000000-0005-0000-0000-0000D4AF0000}"/>
    <cellStyle name="Normal 5 7 2 2 3 3 2" xfId="45009" xr:uid="{00000000-0005-0000-0000-0000D5AF0000}"/>
    <cellStyle name="Normal 5 7 2 2 3 3 3" xfId="45010" xr:uid="{00000000-0005-0000-0000-0000D6AF0000}"/>
    <cellStyle name="Normal 5 7 2 2 3 3 4" xfId="45011" xr:uid="{00000000-0005-0000-0000-0000D7AF0000}"/>
    <cellStyle name="Normal 5 7 2 2 4" xfId="45012" xr:uid="{00000000-0005-0000-0000-0000D8AF0000}"/>
    <cellStyle name="Normal 5 7 2 2 4 2" xfId="45013" xr:uid="{00000000-0005-0000-0000-0000D9AF0000}"/>
    <cellStyle name="Normal 5 7 2 2 5" xfId="45014" xr:uid="{00000000-0005-0000-0000-0000DAAF0000}"/>
    <cellStyle name="Normal 5 7 2 2 5 2" xfId="45015" xr:uid="{00000000-0005-0000-0000-0000DBAF0000}"/>
    <cellStyle name="Normal 5 7 2 2 5 3" xfId="45016" xr:uid="{00000000-0005-0000-0000-0000DCAF0000}"/>
    <cellStyle name="Normal 5 7 2 2 5 4" xfId="45017" xr:uid="{00000000-0005-0000-0000-0000DDAF0000}"/>
    <cellStyle name="Normal 5 7 2 3" xfId="45018" xr:uid="{00000000-0005-0000-0000-0000DEAF0000}"/>
    <cellStyle name="Normal 5 7 2 3 2" xfId="45019" xr:uid="{00000000-0005-0000-0000-0000DFAF0000}"/>
    <cellStyle name="Normal 5 7 2 3 2 2" xfId="45020" xr:uid="{00000000-0005-0000-0000-0000E0AF0000}"/>
    <cellStyle name="Normal 5 7 2 3 2 2 2" xfId="45021" xr:uid="{00000000-0005-0000-0000-0000E1AF0000}"/>
    <cellStyle name="Normal 5 7 2 3 2 2 2 2" xfId="45022" xr:uid="{00000000-0005-0000-0000-0000E2AF0000}"/>
    <cellStyle name="Normal 5 7 2 3 2 2 3" xfId="45023" xr:uid="{00000000-0005-0000-0000-0000E3AF0000}"/>
    <cellStyle name="Normal 5 7 2 3 2 2 3 2" xfId="45024" xr:uid="{00000000-0005-0000-0000-0000E4AF0000}"/>
    <cellStyle name="Normal 5 7 2 3 2 2 3 3" xfId="45025" xr:uid="{00000000-0005-0000-0000-0000E5AF0000}"/>
    <cellStyle name="Normal 5 7 2 3 2 2 3 4" xfId="45026" xr:uid="{00000000-0005-0000-0000-0000E6AF0000}"/>
    <cellStyle name="Normal 5 7 2 3 2 3" xfId="45027" xr:uid="{00000000-0005-0000-0000-0000E7AF0000}"/>
    <cellStyle name="Normal 5 7 2 3 2 3 2" xfId="45028" xr:uid="{00000000-0005-0000-0000-0000E8AF0000}"/>
    <cellStyle name="Normal 5 7 2 3 2 4" xfId="45029" xr:uid="{00000000-0005-0000-0000-0000E9AF0000}"/>
    <cellStyle name="Normal 5 7 2 3 2 4 2" xfId="45030" xr:uid="{00000000-0005-0000-0000-0000EAAF0000}"/>
    <cellStyle name="Normal 5 7 2 3 2 4 3" xfId="45031" xr:uid="{00000000-0005-0000-0000-0000EBAF0000}"/>
    <cellStyle name="Normal 5 7 2 3 2 4 4" xfId="45032" xr:uid="{00000000-0005-0000-0000-0000ECAF0000}"/>
    <cellStyle name="Normal 5 7 2 3 3" xfId="45033" xr:uid="{00000000-0005-0000-0000-0000EDAF0000}"/>
    <cellStyle name="Normal 5 7 2 3 3 2" xfId="45034" xr:uid="{00000000-0005-0000-0000-0000EEAF0000}"/>
    <cellStyle name="Normal 5 7 2 3 3 2 2" xfId="45035" xr:uid="{00000000-0005-0000-0000-0000EFAF0000}"/>
    <cellStyle name="Normal 5 7 2 3 3 3" xfId="45036" xr:uid="{00000000-0005-0000-0000-0000F0AF0000}"/>
    <cellStyle name="Normal 5 7 2 3 3 3 2" xfId="45037" xr:uid="{00000000-0005-0000-0000-0000F1AF0000}"/>
    <cellStyle name="Normal 5 7 2 3 3 3 3" xfId="45038" xr:uid="{00000000-0005-0000-0000-0000F2AF0000}"/>
    <cellStyle name="Normal 5 7 2 3 3 3 4" xfId="45039" xr:uid="{00000000-0005-0000-0000-0000F3AF0000}"/>
    <cellStyle name="Normal 5 7 2 3 4" xfId="45040" xr:uid="{00000000-0005-0000-0000-0000F4AF0000}"/>
    <cellStyle name="Normal 5 7 2 3 4 2" xfId="45041" xr:uid="{00000000-0005-0000-0000-0000F5AF0000}"/>
    <cellStyle name="Normal 5 7 2 3 5" xfId="45042" xr:uid="{00000000-0005-0000-0000-0000F6AF0000}"/>
    <cellStyle name="Normal 5 7 2 3 5 2" xfId="45043" xr:uid="{00000000-0005-0000-0000-0000F7AF0000}"/>
    <cellStyle name="Normal 5 7 2 3 5 3" xfId="45044" xr:uid="{00000000-0005-0000-0000-0000F8AF0000}"/>
    <cellStyle name="Normal 5 7 2 3 5 4" xfId="45045" xr:uid="{00000000-0005-0000-0000-0000F9AF0000}"/>
    <cellStyle name="Normal 5 7 2 4" xfId="45046" xr:uid="{00000000-0005-0000-0000-0000FAAF0000}"/>
    <cellStyle name="Normal 5 7 2 4 2" xfId="45047" xr:uid="{00000000-0005-0000-0000-0000FBAF0000}"/>
    <cellStyle name="Normal 5 7 2 4 2 2" xfId="45048" xr:uid="{00000000-0005-0000-0000-0000FCAF0000}"/>
    <cellStyle name="Normal 5 7 2 4 2 2 2" xfId="45049" xr:uid="{00000000-0005-0000-0000-0000FDAF0000}"/>
    <cellStyle name="Normal 5 7 2 4 2 3" xfId="45050" xr:uid="{00000000-0005-0000-0000-0000FEAF0000}"/>
    <cellStyle name="Normal 5 7 2 4 2 3 2" xfId="45051" xr:uid="{00000000-0005-0000-0000-0000FFAF0000}"/>
    <cellStyle name="Normal 5 7 2 4 2 3 3" xfId="45052" xr:uid="{00000000-0005-0000-0000-000000B00000}"/>
    <cellStyle name="Normal 5 7 2 4 2 3 4" xfId="45053" xr:uid="{00000000-0005-0000-0000-000001B00000}"/>
    <cellStyle name="Normal 5 7 2 4 3" xfId="45054" xr:uid="{00000000-0005-0000-0000-000002B00000}"/>
    <cellStyle name="Normal 5 7 2 4 3 2" xfId="45055" xr:uid="{00000000-0005-0000-0000-000003B00000}"/>
    <cellStyle name="Normal 5 7 2 4 4" xfId="45056" xr:uid="{00000000-0005-0000-0000-000004B00000}"/>
    <cellStyle name="Normal 5 7 2 4 4 2" xfId="45057" xr:uid="{00000000-0005-0000-0000-000005B00000}"/>
    <cellStyle name="Normal 5 7 2 4 4 3" xfId="45058" xr:uid="{00000000-0005-0000-0000-000006B00000}"/>
    <cellStyle name="Normal 5 7 2 4 4 4" xfId="45059" xr:uid="{00000000-0005-0000-0000-000007B00000}"/>
    <cellStyle name="Normal 5 7 2 5" xfId="45060" xr:uid="{00000000-0005-0000-0000-000008B00000}"/>
    <cellStyle name="Normal 5 7 2 5 2" xfId="45061" xr:uid="{00000000-0005-0000-0000-000009B00000}"/>
    <cellStyle name="Normal 5 7 2 5 2 2" xfId="45062" xr:uid="{00000000-0005-0000-0000-00000AB00000}"/>
    <cellStyle name="Normal 5 7 2 5 3" xfId="45063" xr:uid="{00000000-0005-0000-0000-00000BB00000}"/>
    <cellStyle name="Normal 5 7 2 5 3 2" xfId="45064" xr:uid="{00000000-0005-0000-0000-00000CB00000}"/>
    <cellStyle name="Normal 5 7 2 5 3 3" xfId="45065" xr:uid="{00000000-0005-0000-0000-00000DB00000}"/>
    <cellStyle name="Normal 5 7 2 5 3 4" xfId="45066" xr:uid="{00000000-0005-0000-0000-00000EB00000}"/>
    <cellStyle name="Normal 5 7 2 6" xfId="45067" xr:uid="{00000000-0005-0000-0000-00000FB00000}"/>
    <cellStyle name="Normal 5 7 2 6 2" xfId="45068" xr:uid="{00000000-0005-0000-0000-000010B00000}"/>
    <cellStyle name="Normal 5 7 2 7" xfId="45069" xr:uid="{00000000-0005-0000-0000-000011B00000}"/>
    <cellStyle name="Normal 5 7 2 7 2" xfId="45070" xr:uid="{00000000-0005-0000-0000-000012B00000}"/>
    <cellStyle name="Normal 5 7 2 7 3" xfId="45071" xr:uid="{00000000-0005-0000-0000-000013B00000}"/>
    <cellStyle name="Normal 5 7 2 7 4" xfId="45072" xr:uid="{00000000-0005-0000-0000-000014B00000}"/>
    <cellStyle name="Normal 5 7 3" xfId="45073" xr:uid="{00000000-0005-0000-0000-000015B00000}"/>
    <cellStyle name="Normal 5 7 3 2" xfId="45074" xr:uid="{00000000-0005-0000-0000-000016B00000}"/>
    <cellStyle name="Normal 5 7 3 2 2" xfId="45075" xr:uid="{00000000-0005-0000-0000-000017B00000}"/>
    <cellStyle name="Normal 5 7 3 2 2 2" xfId="45076" xr:uid="{00000000-0005-0000-0000-000018B00000}"/>
    <cellStyle name="Normal 5 7 3 2 2 2 2" xfId="45077" xr:uid="{00000000-0005-0000-0000-000019B00000}"/>
    <cellStyle name="Normal 5 7 3 2 2 3" xfId="45078" xr:uid="{00000000-0005-0000-0000-00001AB00000}"/>
    <cellStyle name="Normal 5 7 3 2 2 3 2" xfId="45079" xr:uid="{00000000-0005-0000-0000-00001BB00000}"/>
    <cellStyle name="Normal 5 7 3 2 2 3 3" xfId="45080" xr:uid="{00000000-0005-0000-0000-00001CB00000}"/>
    <cellStyle name="Normal 5 7 3 2 2 3 4" xfId="45081" xr:uid="{00000000-0005-0000-0000-00001DB00000}"/>
    <cellStyle name="Normal 5 7 3 2 3" xfId="45082" xr:uid="{00000000-0005-0000-0000-00001EB00000}"/>
    <cellStyle name="Normal 5 7 3 2 3 2" xfId="45083" xr:uid="{00000000-0005-0000-0000-00001FB00000}"/>
    <cellStyle name="Normal 5 7 3 2 4" xfId="45084" xr:uid="{00000000-0005-0000-0000-000020B00000}"/>
    <cellStyle name="Normal 5 7 3 2 4 2" xfId="45085" xr:uid="{00000000-0005-0000-0000-000021B00000}"/>
    <cellStyle name="Normal 5 7 3 2 4 3" xfId="45086" xr:uid="{00000000-0005-0000-0000-000022B00000}"/>
    <cellStyle name="Normal 5 7 3 2 4 4" xfId="45087" xr:uid="{00000000-0005-0000-0000-000023B00000}"/>
    <cellStyle name="Normal 5 7 3 3" xfId="45088" xr:uid="{00000000-0005-0000-0000-000024B00000}"/>
    <cellStyle name="Normal 5 7 3 3 2" xfId="45089" xr:uid="{00000000-0005-0000-0000-000025B00000}"/>
    <cellStyle name="Normal 5 7 3 3 2 2" xfId="45090" xr:uid="{00000000-0005-0000-0000-000026B00000}"/>
    <cellStyle name="Normal 5 7 3 3 3" xfId="45091" xr:uid="{00000000-0005-0000-0000-000027B00000}"/>
    <cellStyle name="Normal 5 7 3 3 3 2" xfId="45092" xr:uid="{00000000-0005-0000-0000-000028B00000}"/>
    <cellStyle name="Normal 5 7 3 3 3 3" xfId="45093" xr:uid="{00000000-0005-0000-0000-000029B00000}"/>
    <cellStyle name="Normal 5 7 3 3 3 4" xfId="45094" xr:uid="{00000000-0005-0000-0000-00002AB00000}"/>
    <cellStyle name="Normal 5 7 3 4" xfId="45095" xr:uid="{00000000-0005-0000-0000-00002BB00000}"/>
    <cellStyle name="Normal 5 7 3 4 2" xfId="45096" xr:uid="{00000000-0005-0000-0000-00002CB00000}"/>
    <cellStyle name="Normal 5 7 3 5" xfId="45097" xr:uid="{00000000-0005-0000-0000-00002DB00000}"/>
    <cellStyle name="Normal 5 7 3 5 2" xfId="45098" xr:uid="{00000000-0005-0000-0000-00002EB00000}"/>
    <cellStyle name="Normal 5 7 3 5 3" xfId="45099" xr:uid="{00000000-0005-0000-0000-00002FB00000}"/>
    <cellStyle name="Normal 5 7 3 5 4" xfId="45100" xr:uid="{00000000-0005-0000-0000-000030B00000}"/>
    <cellStyle name="Normal 5 7 4" xfId="45101" xr:uid="{00000000-0005-0000-0000-000031B00000}"/>
    <cellStyle name="Normal 5 7 4 2" xfId="45102" xr:uid="{00000000-0005-0000-0000-000032B00000}"/>
    <cellStyle name="Normal 5 7 4 2 2" xfId="45103" xr:uid="{00000000-0005-0000-0000-000033B00000}"/>
    <cellStyle name="Normal 5 7 4 2 2 2" xfId="45104" xr:uid="{00000000-0005-0000-0000-000034B00000}"/>
    <cellStyle name="Normal 5 7 4 2 2 2 2" xfId="45105" xr:uid="{00000000-0005-0000-0000-000035B00000}"/>
    <cellStyle name="Normal 5 7 4 2 2 3" xfId="45106" xr:uid="{00000000-0005-0000-0000-000036B00000}"/>
    <cellStyle name="Normal 5 7 4 2 2 3 2" xfId="45107" xr:uid="{00000000-0005-0000-0000-000037B00000}"/>
    <cellStyle name="Normal 5 7 4 2 2 3 3" xfId="45108" xr:uid="{00000000-0005-0000-0000-000038B00000}"/>
    <cellStyle name="Normal 5 7 4 2 2 3 4" xfId="45109" xr:uid="{00000000-0005-0000-0000-000039B00000}"/>
    <cellStyle name="Normal 5 7 4 2 3" xfId="45110" xr:uid="{00000000-0005-0000-0000-00003AB00000}"/>
    <cellStyle name="Normal 5 7 4 2 3 2" xfId="45111" xr:uid="{00000000-0005-0000-0000-00003BB00000}"/>
    <cellStyle name="Normal 5 7 4 2 4" xfId="45112" xr:uid="{00000000-0005-0000-0000-00003CB00000}"/>
    <cellStyle name="Normal 5 7 4 2 4 2" xfId="45113" xr:uid="{00000000-0005-0000-0000-00003DB00000}"/>
    <cellStyle name="Normal 5 7 4 2 4 3" xfId="45114" xr:uid="{00000000-0005-0000-0000-00003EB00000}"/>
    <cellStyle name="Normal 5 7 4 2 4 4" xfId="45115" xr:uid="{00000000-0005-0000-0000-00003FB00000}"/>
    <cellStyle name="Normal 5 7 4 3" xfId="45116" xr:uid="{00000000-0005-0000-0000-000040B00000}"/>
    <cellStyle name="Normal 5 7 4 3 2" xfId="45117" xr:uid="{00000000-0005-0000-0000-000041B00000}"/>
    <cellStyle name="Normal 5 7 4 3 2 2" xfId="45118" xr:uid="{00000000-0005-0000-0000-000042B00000}"/>
    <cellStyle name="Normal 5 7 4 3 3" xfId="45119" xr:uid="{00000000-0005-0000-0000-000043B00000}"/>
    <cellStyle name="Normal 5 7 4 3 3 2" xfId="45120" xr:uid="{00000000-0005-0000-0000-000044B00000}"/>
    <cellStyle name="Normal 5 7 4 3 3 3" xfId="45121" xr:uid="{00000000-0005-0000-0000-000045B00000}"/>
    <cellStyle name="Normal 5 7 4 3 3 4" xfId="45122" xr:uid="{00000000-0005-0000-0000-000046B00000}"/>
    <cellStyle name="Normal 5 7 4 4" xfId="45123" xr:uid="{00000000-0005-0000-0000-000047B00000}"/>
    <cellStyle name="Normal 5 7 4 4 2" xfId="45124" xr:uid="{00000000-0005-0000-0000-000048B00000}"/>
    <cellStyle name="Normal 5 7 4 5" xfId="45125" xr:uid="{00000000-0005-0000-0000-000049B00000}"/>
    <cellStyle name="Normal 5 7 4 5 2" xfId="45126" xr:uid="{00000000-0005-0000-0000-00004AB00000}"/>
    <cellStyle name="Normal 5 7 4 5 3" xfId="45127" xr:uid="{00000000-0005-0000-0000-00004BB00000}"/>
    <cellStyle name="Normal 5 7 4 5 4" xfId="45128" xr:uid="{00000000-0005-0000-0000-00004CB00000}"/>
    <cellStyle name="Normal 5 7 5" xfId="45129" xr:uid="{00000000-0005-0000-0000-00004DB00000}"/>
    <cellStyle name="Normal 5 7 5 2" xfId="45130" xr:uid="{00000000-0005-0000-0000-00004EB00000}"/>
    <cellStyle name="Normal 5 7 5 2 2" xfId="45131" xr:uid="{00000000-0005-0000-0000-00004FB00000}"/>
    <cellStyle name="Normal 5 7 5 2 2 2" xfId="45132" xr:uid="{00000000-0005-0000-0000-000050B00000}"/>
    <cellStyle name="Normal 5 7 5 2 3" xfId="45133" xr:uid="{00000000-0005-0000-0000-000051B00000}"/>
    <cellStyle name="Normal 5 7 5 2 3 2" xfId="45134" xr:uid="{00000000-0005-0000-0000-000052B00000}"/>
    <cellStyle name="Normal 5 7 5 2 3 3" xfId="45135" xr:uid="{00000000-0005-0000-0000-000053B00000}"/>
    <cellStyle name="Normal 5 7 5 2 3 4" xfId="45136" xr:uid="{00000000-0005-0000-0000-000054B00000}"/>
    <cellStyle name="Normal 5 7 5 3" xfId="45137" xr:uid="{00000000-0005-0000-0000-000055B00000}"/>
    <cellStyle name="Normal 5 7 5 3 2" xfId="45138" xr:uid="{00000000-0005-0000-0000-000056B00000}"/>
    <cellStyle name="Normal 5 7 5 4" xfId="45139" xr:uid="{00000000-0005-0000-0000-000057B00000}"/>
    <cellStyle name="Normal 5 7 5 4 2" xfId="45140" xr:uid="{00000000-0005-0000-0000-000058B00000}"/>
    <cellStyle name="Normal 5 7 5 4 3" xfId="45141" xr:uid="{00000000-0005-0000-0000-000059B00000}"/>
    <cellStyle name="Normal 5 7 5 4 4" xfId="45142" xr:uid="{00000000-0005-0000-0000-00005AB00000}"/>
    <cellStyle name="Normal 5 7 6" xfId="45143" xr:uid="{00000000-0005-0000-0000-00005BB00000}"/>
    <cellStyle name="Normal 5 7 6 2" xfId="45144" xr:uid="{00000000-0005-0000-0000-00005CB00000}"/>
    <cellStyle name="Normal 5 7 6 2 2" xfId="45145" xr:uid="{00000000-0005-0000-0000-00005DB00000}"/>
    <cellStyle name="Normal 5 7 6 3" xfId="45146" xr:uid="{00000000-0005-0000-0000-00005EB00000}"/>
    <cellStyle name="Normal 5 7 6 3 2" xfId="45147" xr:uid="{00000000-0005-0000-0000-00005FB00000}"/>
    <cellStyle name="Normal 5 7 6 3 3" xfId="45148" xr:uid="{00000000-0005-0000-0000-000060B00000}"/>
    <cellStyle name="Normal 5 7 6 3 4" xfId="45149" xr:uid="{00000000-0005-0000-0000-000061B00000}"/>
    <cellStyle name="Normal 5 7 7" xfId="45150" xr:uid="{00000000-0005-0000-0000-000062B00000}"/>
    <cellStyle name="Normal 5 7 7 2" xfId="45151" xr:uid="{00000000-0005-0000-0000-000063B00000}"/>
    <cellStyle name="Normal 5 7 8" xfId="45152" xr:uid="{00000000-0005-0000-0000-000064B00000}"/>
    <cellStyle name="Normal 5 7 8 2" xfId="45153" xr:uid="{00000000-0005-0000-0000-000065B00000}"/>
    <cellStyle name="Normal 5 7 9" xfId="45154" xr:uid="{00000000-0005-0000-0000-000066B00000}"/>
    <cellStyle name="Normal 5 8" xfId="45155" xr:uid="{00000000-0005-0000-0000-000067B00000}"/>
    <cellStyle name="Normal 5 8 2" xfId="45156" xr:uid="{00000000-0005-0000-0000-000068B00000}"/>
    <cellStyle name="Normal 5 8 2 2" xfId="45157" xr:uid="{00000000-0005-0000-0000-000069B00000}"/>
    <cellStyle name="Normal 5 8 2 2 2" xfId="45158" xr:uid="{00000000-0005-0000-0000-00006AB00000}"/>
    <cellStyle name="Normal 5 8 2 2 2 2" xfId="45159" xr:uid="{00000000-0005-0000-0000-00006BB00000}"/>
    <cellStyle name="Normal 5 8 2 2 2 2 2" xfId="45160" xr:uid="{00000000-0005-0000-0000-00006CB00000}"/>
    <cellStyle name="Normal 5 8 2 2 2 2 2 2" xfId="45161" xr:uid="{00000000-0005-0000-0000-00006DB00000}"/>
    <cellStyle name="Normal 5 8 2 2 2 2 3" xfId="45162" xr:uid="{00000000-0005-0000-0000-00006EB00000}"/>
    <cellStyle name="Normal 5 8 2 2 2 2 3 2" xfId="45163" xr:uid="{00000000-0005-0000-0000-00006FB00000}"/>
    <cellStyle name="Normal 5 8 2 2 2 2 3 3" xfId="45164" xr:uid="{00000000-0005-0000-0000-000070B00000}"/>
    <cellStyle name="Normal 5 8 2 2 2 2 3 4" xfId="45165" xr:uid="{00000000-0005-0000-0000-000071B00000}"/>
    <cellStyle name="Normal 5 8 2 2 2 3" xfId="45166" xr:uid="{00000000-0005-0000-0000-000072B00000}"/>
    <cellStyle name="Normal 5 8 2 2 2 3 2" xfId="45167" xr:uid="{00000000-0005-0000-0000-000073B00000}"/>
    <cellStyle name="Normal 5 8 2 2 2 4" xfId="45168" xr:uid="{00000000-0005-0000-0000-000074B00000}"/>
    <cellStyle name="Normal 5 8 2 2 2 4 2" xfId="45169" xr:uid="{00000000-0005-0000-0000-000075B00000}"/>
    <cellStyle name="Normal 5 8 2 2 2 4 3" xfId="45170" xr:uid="{00000000-0005-0000-0000-000076B00000}"/>
    <cellStyle name="Normal 5 8 2 2 2 4 4" xfId="45171" xr:uid="{00000000-0005-0000-0000-000077B00000}"/>
    <cellStyle name="Normal 5 8 2 2 3" xfId="45172" xr:uid="{00000000-0005-0000-0000-000078B00000}"/>
    <cellStyle name="Normal 5 8 2 2 3 2" xfId="45173" xr:uid="{00000000-0005-0000-0000-000079B00000}"/>
    <cellStyle name="Normal 5 8 2 2 3 2 2" xfId="45174" xr:uid="{00000000-0005-0000-0000-00007AB00000}"/>
    <cellStyle name="Normal 5 8 2 2 3 3" xfId="45175" xr:uid="{00000000-0005-0000-0000-00007BB00000}"/>
    <cellStyle name="Normal 5 8 2 2 3 3 2" xfId="45176" xr:uid="{00000000-0005-0000-0000-00007CB00000}"/>
    <cellStyle name="Normal 5 8 2 2 3 3 3" xfId="45177" xr:uid="{00000000-0005-0000-0000-00007DB00000}"/>
    <cellStyle name="Normal 5 8 2 2 3 3 4" xfId="45178" xr:uid="{00000000-0005-0000-0000-00007EB00000}"/>
    <cellStyle name="Normal 5 8 2 2 4" xfId="45179" xr:uid="{00000000-0005-0000-0000-00007FB00000}"/>
    <cellStyle name="Normal 5 8 2 2 4 2" xfId="45180" xr:uid="{00000000-0005-0000-0000-000080B00000}"/>
    <cellStyle name="Normal 5 8 2 2 5" xfId="45181" xr:uid="{00000000-0005-0000-0000-000081B00000}"/>
    <cellStyle name="Normal 5 8 2 2 5 2" xfId="45182" xr:uid="{00000000-0005-0000-0000-000082B00000}"/>
    <cellStyle name="Normal 5 8 2 2 5 3" xfId="45183" xr:uid="{00000000-0005-0000-0000-000083B00000}"/>
    <cellStyle name="Normal 5 8 2 2 5 4" xfId="45184" xr:uid="{00000000-0005-0000-0000-000084B00000}"/>
    <cellStyle name="Normal 5 8 2 3" xfId="45185" xr:uid="{00000000-0005-0000-0000-000085B00000}"/>
    <cellStyle name="Normal 5 8 2 3 2" xfId="45186" xr:uid="{00000000-0005-0000-0000-000086B00000}"/>
    <cellStyle name="Normal 5 8 2 3 2 2" xfId="45187" xr:uid="{00000000-0005-0000-0000-000087B00000}"/>
    <cellStyle name="Normal 5 8 2 3 2 2 2" xfId="45188" xr:uid="{00000000-0005-0000-0000-000088B00000}"/>
    <cellStyle name="Normal 5 8 2 3 2 2 2 2" xfId="45189" xr:uid="{00000000-0005-0000-0000-000089B00000}"/>
    <cellStyle name="Normal 5 8 2 3 2 2 3" xfId="45190" xr:uid="{00000000-0005-0000-0000-00008AB00000}"/>
    <cellStyle name="Normal 5 8 2 3 2 2 3 2" xfId="45191" xr:uid="{00000000-0005-0000-0000-00008BB00000}"/>
    <cellStyle name="Normal 5 8 2 3 2 2 3 3" xfId="45192" xr:uid="{00000000-0005-0000-0000-00008CB00000}"/>
    <cellStyle name="Normal 5 8 2 3 2 2 3 4" xfId="45193" xr:uid="{00000000-0005-0000-0000-00008DB00000}"/>
    <cellStyle name="Normal 5 8 2 3 2 3" xfId="45194" xr:uid="{00000000-0005-0000-0000-00008EB00000}"/>
    <cellStyle name="Normal 5 8 2 3 2 3 2" xfId="45195" xr:uid="{00000000-0005-0000-0000-00008FB00000}"/>
    <cellStyle name="Normal 5 8 2 3 2 4" xfId="45196" xr:uid="{00000000-0005-0000-0000-000090B00000}"/>
    <cellStyle name="Normal 5 8 2 3 2 4 2" xfId="45197" xr:uid="{00000000-0005-0000-0000-000091B00000}"/>
    <cellStyle name="Normal 5 8 2 3 2 4 3" xfId="45198" xr:uid="{00000000-0005-0000-0000-000092B00000}"/>
    <cellStyle name="Normal 5 8 2 3 2 4 4" xfId="45199" xr:uid="{00000000-0005-0000-0000-000093B00000}"/>
    <cellStyle name="Normal 5 8 2 3 3" xfId="45200" xr:uid="{00000000-0005-0000-0000-000094B00000}"/>
    <cellStyle name="Normal 5 8 2 3 3 2" xfId="45201" xr:uid="{00000000-0005-0000-0000-000095B00000}"/>
    <cellStyle name="Normal 5 8 2 3 3 2 2" xfId="45202" xr:uid="{00000000-0005-0000-0000-000096B00000}"/>
    <cellStyle name="Normal 5 8 2 3 3 3" xfId="45203" xr:uid="{00000000-0005-0000-0000-000097B00000}"/>
    <cellStyle name="Normal 5 8 2 3 3 3 2" xfId="45204" xr:uid="{00000000-0005-0000-0000-000098B00000}"/>
    <cellStyle name="Normal 5 8 2 3 3 3 3" xfId="45205" xr:uid="{00000000-0005-0000-0000-000099B00000}"/>
    <cellStyle name="Normal 5 8 2 3 3 3 4" xfId="45206" xr:uid="{00000000-0005-0000-0000-00009AB00000}"/>
    <cellStyle name="Normal 5 8 2 3 4" xfId="45207" xr:uid="{00000000-0005-0000-0000-00009BB00000}"/>
    <cellStyle name="Normal 5 8 2 3 4 2" xfId="45208" xr:uid="{00000000-0005-0000-0000-00009CB00000}"/>
    <cellStyle name="Normal 5 8 2 3 5" xfId="45209" xr:uid="{00000000-0005-0000-0000-00009DB00000}"/>
    <cellStyle name="Normal 5 8 2 3 5 2" xfId="45210" xr:uid="{00000000-0005-0000-0000-00009EB00000}"/>
    <cellStyle name="Normal 5 8 2 3 5 3" xfId="45211" xr:uid="{00000000-0005-0000-0000-00009FB00000}"/>
    <cellStyle name="Normal 5 8 2 3 5 4" xfId="45212" xr:uid="{00000000-0005-0000-0000-0000A0B00000}"/>
    <cellStyle name="Normal 5 8 2 4" xfId="45213" xr:uid="{00000000-0005-0000-0000-0000A1B00000}"/>
    <cellStyle name="Normal 5 8 2 4 2" xfId="45214" xr:uid="{00000000-0005-0000-0000-0000A2B00000}"/>
    <cellStyle name="Normal 5 8 2 4 2 2" xfId="45215" xr:uid="{00000000-0005-0000-0000-0000A3B00000}"/>
    <cellStyle name="Normal 5 8 2 4 2 2 2" xfId="45216" xr:uid="{00000000-0005-0000-0000-0000A4B00000}"/>
    <cellStyle name="Normal 5 8 2 4 2 3" xfId="45217" xr:uid="{00000000-0005-0000-0000-0000A5B00000}"/>
    <cellStyle name="Normal 5 8 2 4 2 3 2" xfId="45218" xr:uid="{00000000-0005-0000-0000-0000A6B00000}"/>
    <cellStyle name="Normal 5 8 2 4 2 3 3" xfId="45219" xr:uid="{00000000-0005-0000-0000-0000A7B00000}"/>
    <cellStyle name="Normal 5 8 2 4 2 3 4" xfId="45220" xr:uid="{00000000-0005-0000-0000-0000A8B00000}"/>
    <cellStyle name="Normal 5 8 2 4 3" xfId="45221" xr:uid="{00000000-0005-0000-0000-0000A9B00000}"/>
    <cellStyle name="Normal 5 8 2 4 3 2" xfId="45222" xr:uid="{00000000-0005-0000-0000-0000AAB00000}"/>
    <cellStyle name="Normal 5 8 2 4 4" xfId="45223" xr:uid="{00000000-0005-0000-0000-0000ABB00000}"/>
    <cellStyle name="Normal 5 8 2 4 4 2" xfId="45224" xr:uid="{00000000-0005-0000-0000-0000ACB00000}"/>
    <cellStyle name="Normal 5 8 2 4 4 3" xfId="45225" xr:uid="{00000000-0005-0000-0000-0000ADB00000}"/>
    <cellStyle name="Normal 5 8 2 4 4 4" xfId="45226" xr:uid="{00000000-0005-0000-0000-0000AEB00000}"/>
    <cellStyle name="Normal 5 8 2 5" xfId="45227" xr:uid="{00000000-0005-0000-0000-0000AFB00000}"/>
    <cellStyle name="Normal 5 8 2 5 2" xfId="45228" xr:uid="{00000000-0005-0000-0000-0000B0B00000}"/>
    <cellStyle name="Normal 5 8 2 5 2 2" xfId="45229" xr:uid="{00000000-0005-0000-0000-0000B1B00000}"/>
    <cellStyle name="Normal 5 8 2 5 3" xfId="45230" xr:uid="{00000000-0005-0000-0000-0000B2B00000}"/>
    <cellStyle name="Normal 5 8 2 5 3 2" xfId="45231" xr:uid="{00000000-0005-0000-0000-0000B3B00000}"/>
    <cellStyle name="Normal 5 8 2 5 3 3" xfId="45232" xr:uid="{00000000-0005-0000-0000-0000B4B00000}"/>
    <cellStyle name="Normal 5 8 2 5 3 4" xfId="45233" xr:uid="{00000000-0005-0000-0000-0000B5B00000}"/>
    <cellStyle name="Normal 5 8 2 6" xfId="45234" xr:uid="{00000000-0005-0000-0000-0000B6B00000}"/>
    <cellStyle name="Normal 5 8 2 6 2" xfId="45235" xr:uid="{00000000-0005-0000-0000-0000B7B00000}"/>
    <cellStyle name="Normal 5 8 2 7" xfId="45236" xr:uid="{00000000-0005-0000-0000-0000B8B00000}"/>
    <cellStyle name="Normal 5 8 2 7 2" xfId="45237" xr:uid="{00000000-0005-0000-0000-0000B9B00000}"/>
    <cellStyle name="Normal 5 8 2 7 3" xfId="45238" xr:uid="{00000000-0005-0000-0000-0000BAB00000}"/>
    <cellStyle name="Normal 5 8 2 7 4" xfId="45239" xr:uid="{00000000-0005-0000-0000-0000BBB00000}"/>
    <cellStyle name="Normal 5 8 3" xfId="45240" xr:uid="{00000000-0005-0000-0000-0000BCB00000}"/>
    <cellStyle name="Normal 5 8 3 2" xfId="45241" xr:uid="{00000000-0005-0000-0000-0000BDB00000}"/>
    <cellStyle name="Normal 5 8 3 2 2" xfId="45242" xr:uid="{00000000-0005-0000-0000-0000BEB00000}"/>
    <cellStyle name="Normal 5 8 3 2 2 2" xfId="45243" xr:uid="{00000000-0005-0000-0000-0000BFB00000}"/>
    <cellStyle name="Normal 5 8 3 2 2 2 2" xfId="45244" xr:uid="{00000000-0005-0000-0000-0000C0B00000}"/>
    <cellStyle name="Normal 5 8 3 2 2 3" xfId="45245" xr:uid="{00000000-0005-0000-0000-0000C1B00000}"/>
    <cellStyle name="Normal 5 8 3 2 2 3 2" xfId="45246" xr:uid="{00000000-0005-0000-0000-0000C2B00000}"/>
    <cellStyle name="Normal 5 8 3 2 2 3 3" xfId="45247" xr:uid="{00000000-0005-0000-0000-0000C3B00000}"/>
    <cellStyle name="Normal 5 8 3 2 2 3 4" xfId="45248" xr:uid="{00000000-0005-0000-0000-0000C4B00000}"/>
    <cellStyle name="Normal 5 8 3 2 3" xfId="45249" xr:uid="{00000000-0005-0000-0000-0000C5B00000}"/>
    <cellStyle name="Normal 5 8 3 2 3 2" xfId="45250" xr:uid="{00000000-0005-0000-0000-0000C6B00000}"/>
    <cellStyle name="Normal 5 8 3 2 4" xfId="45251" xr:uid="{00000000-0005-0000-0000-0000C7B00000}"/>
    <cellStyle name="Normal 5 8 3 2 4 2" xfId="45252" xr:uid="{00000000-0005-0000-0000-0000C8B00000}"/>
    <cellStyle name="Normal 5 8 3 2 4 3" xfId="45253" xr:uid="{00000000-0005-0000-0000-0000C9B00000}"/>
    <cellStyle name="Normal 5 8 3 2 4 4" xfId="45254" xr:uid="{00000000-0005-0000-0000-0000CAB00000}"/>
    <cellStyle name="Normal 5 8 3 3" xfId="45255" xr:uid="{00000000-0005-0000-0000-0000CBB00000}"/>
    <cellStyle name="Normal 5 8 3 3 2" xfId="45256" xr:uid="{00000000-0005-0000-0000-0000CCB00000}"/>
    <cellStyle name="Normal 5 8 3 3 2 2" xfId="45257" xr:uid="{00000000-0005-0000-0000-0000CDB00000}"/>
    <cellStyle name="Normal 5 8 3 3 3" xfId="45258" xr:uid="{00000000-0005-0000-0000-0000CEB00000}"/>
    <cellStyle name="Normal 5 8 3 3 3 2" xfId="45259" xr:uid="{00000000-0005-0000-0000-0000CFB00000}"/>
    <cellStyle name="Normal 5 8 3 3 3 3" xfId="45260" xr:uid="{00000000-0005-0000-0000-0000D0B00000}"/>
    <cellStyle name="Normal 5 8 3 3 3 4" xfId="45261" xr:uid="{00000000-0005-0000-0000-0000D1B00000}"/>
    <cellStyle name="Normal 5 8 3 4" xfId="45262" xr:uid="{00000000-0005-0000-0000-0000D2B00000}"/>
    <cellStyle name="Normal 5 8 3 4 2" xfId="45263" xr:uid="{00000000-0005-0000-0000-0000D3B00000}"/>
    <cellStyle name="Normal 5 8 3 5" xfId="45264" xr:uid="{00000000-0005-0000-0000-0000D4B00000}"/>
    <cellStyle name="Normal 5 8 3 5 2" xfId="45265" xr:uid="{00000000-0005-0000-0000-0000D5B00000}"/>
    <cellStyle name="Normal 5 8 3 5 3" xfId="45266" xr:uid="{00000000-0005-0000-0000-0000D6B00000}"/>
    <cellStyle name="Normal 5 8 3 5 4" xfId="45267" xr:uid="{00000000-0005-0000-0000-0000D7B00000}"/>
    <cellStyle name="Normal 5 8 4" xfId="45268" xr:uid="{00000000-0005-0000-0000-0000D8B00000}"/>
    <cellStyle name="Normal 5 8 4 2" xfId="45269" xr:uid="{00000000-0005-0000-0000-0000D9B00000}"/>
    <cellStyle name="Normal 5 8 4 2 2" xfId="45270" xr:uid="{00000000-0005-0000-0000-0000DAB00000}"/>
    <cellStyle name="Normal 5 8 4 2 2 2" xfId="45271" xr:uid="{00000000-0005-0000-0000-0000DBB00000}"/>
    <cellStyle name="Normal 5 8 4 2 2 2 2" xfId="45272" xr:uid="{00000000-0005-0000-0000-0000DCB00000}"/>
    <cellStyle name="Normal 5 8 4 2 2 3" xfId="45273" xr:uid="{00000000-0005-0000-0000-0000DDB00000}"/>
    <cellStyle name="Normal 5 8 4 2 2 3 2" xfId="45274" xr:uid="{00000000-0005-0000-0000-0000DEB00000}"/>
    <cellStyle name="Normal 5 8 4 2 2 3 3" xfId="45275" xr:uid="{00000000-0005-0000-0000-0000DFB00000}"/>
    <cellStyle name="Normal 5 8 4 2 2 3 4" xfId="45276" xr:uid="{00000000-0005-0000-0000-0000E0B00000}"/>
    <cellStyle name="Normal 5 8 4 2 3" xfId="45277" xr:uid="{00000000-0005-0000-0000-0000E1B00000}"/>
    <cellStyle name="Normal 5 8 4 2 3 2" xfId="45278" xr:uid="{00000000-0005-0000-0000-0000E2B00000}"/>
    <cellStyle name="Normal 5 8 4 2 4" xfId="45279" xr:uid="{00000000-0005-0000-0000-0000E3B00000}"/>
    <cellStyle name="Normal 5 8 4 2 4 2" xfId="45280" xr:uid="{00000000-0005-0000-0000-0000E4B00000}"/>
    <cellStyle name="Normal 5 8 4 2 4 3" xfId="45281" xr:uid="{00000000-0005-0000-0000-0000E5B00000}"/>
    <cellStyle name="Normal 5 8 4 2 4 4" xfId="45282" xr:uid="{00000000-0005-0000-0000-0000E6B00000}"/>
    <cellStyle name="Normal 5 8 4 3" xfId="45283" xr:uid="{00000000-0005-0000-0000-0000E7B00000}"/>
    <cellStyle name="Normal 5 8 4 3 2" xfId="45284" xr:uid="{00000000-0005-0000-0000-0000E8B00000}"/>
    <cellStyle name="Normal 5 8 4 3 2 2" xfId="45285" xr:uid="{00000000-0005-0000-0000-0000E9B00000}"/>
    <cellStyle name="Normal 5 8 4 3 3" xfId="45286" xr:uid="{00000000-0005-0000-0000-0000EAB00000}"/>
    <cellStyle name="Normal 5 8 4 3 3 2" xfId="45287" xr:uid="{00000000-0005-0000-0000-0000EBB00000}"/>
    <cellStyle name="Normal 5 8 4 3 3 3" xfId="45288" xr:uid="{00000000-0005-0000-0000-0000ECB00000}"/>
    <cellStyle name="Normal 5 8 4 3 3 4" xfId="45289" xr:uid="{00000000-0005-0000-0000-0000EDB00000}"/>
    <cellStyle name="Normal 5 8 4 4" xfId="45290" xr:uid="{00000000-0005-0000-0000-0000EEB00000}"/>
    <cellStyle name="Normal 5 8 4 4 2" xfId="45291" xr:uid="{00000000-0005-0000-0000-0000EFB00000}"/>
    <cellStyle name="Normal 5 8 4 5" xfId="45292" xr:uid="{00000000-0005-0000-0000-0000F0B00000}"/>
    <cellStyle name="Normal 5 8 4 5 2" xfId="45293" xr:uid="{00000000-0005-0000-0000-0000F1B00000}"/>
    <cellStyle name="Normal 5 8 4 5 3" xfId="45294" xr:uid="{00000000-0005-0000-0000-0000F2B00000}"/>
    <cellStyle name="Normal 5 8 4 5 4" xfId="45295" xr:uid="{00000000-0005-0000-0000-0000F3B00000}"/>
    <cellStyle name="Normal 5 8 5" xfId="45296" xr:uid="{00000000-0005-0000-0000-0000F4B00000}"/>
    <cellStyle name="Normal 5 8 5 2" xfId="45297" xr:uid="{00000000-0005-0000-0000-0000F5B00000}"/>
    <cellStyle name="Normal 5 8 5 2 2" xfId="45298" xr:uid="{00000000-0005-0000-0000-0000F6B00000}"/>
    <cellStyle name="Normal 5 8 5 2 2 2" xfId="45299" xr:uid="{00000000-0005-0000-0000-0000F7B00000}"/>
    <cellStyle name="Normal 5 8 5 2 3" xfId="45300" xr:uid="{00000000-0005-0000-0000-0000F8B00000}"/>
    <cellStyle name="Normal 5 8 5 2 3 2" xfId="45301" xr:uid="{00000000-0005-0000-0000-0000F9B00000}"/>
    <cellStyle name="Normal 5 8 5 2 3 3" xfId="45302" xr:uid="{00000000-0005-0000-0000-0000FAB00000}"/>
    <cellStyle name="Normal 5 8 5 2 3 4" xfId="45303" xr:uid="{00000000-0005-0000-0000-0000FBB00000}"/>
    <cellStyle name="Normal 5 8 5 3" xfId="45304" xr:uid="{00000000-0005-0000-0000-0000FCB00000}"/>
    <cellStyle name="Normal 5 8 5 3 2" xfId="45305" xr:uid="{00000000-0005-0000-0000-0000FDB00000}"/>
    <cellStyle name="Normal 5 8 5 4" xfId="45306" xr:uid="{00000000-0005-0000-0000-0000FEB00000}"/>
    <cellStyle name="Normal 5 8 5 4 2" xfId="45307" xr:uid="{00000000-0005-0000-0000-0000FFB00000}"/>
    <cellStyle name="Normal 5 8 5 4 3" xfId="45308" xr:uid="{00000000-0005-0000-0000-000000B10000}"/>
    <cellStyle name="Normal 5 8 5 4 4" xfId="45309" xr:uid="{00000000-0005-0000-0000-000001B10000}"/>
    <cellStyle name="Normal 5 8 6" xfId="45310" xr:uid="{00000000-0005-0000-0000-000002B10000}"/>
    <cellStyle name="Normal 5 8 6 2" xfId="45311" xr:uid="{00000000-0005-0000-0000-000003B10000}"/>
    <cellStyle name="Normal 5 8 6 2 2" xfId="45312" xr:uid="{00000000-0005-0000-0000-000004B10000}"/>
    <cellStyle name="Normal 5 8 6 3" xfId="45313" xr:uid="{00000000-0005-0000-0000-000005B10000}"/>
    <cellStyle name="Normal 5 8 6 3 2" xfId="45314" xr:uid="{00000000-0005-0000-0000-000006B10000}"/>
    <cellStyle name="Normal 5 8 6 3 3" xfId="45315" xr:uid="{00000000-0005-0000-0000-000007B10000}"/>
    <cellStyle name="Normal 5 8 6 3 4" xfId="45316" xr:uid="{00000000-0005-0000-0000-000008B10000}"/>
    <cellStyle name="Normal 5 8 7" xfId="45317" xr:uid="{00000000-0005-0000-0000-000009B10000}"/>
    <cellStyle name="Normal 5 8 7 2" xfId="45318" xr:uid="{00000000-0005-0000-0000-00000AB10000}"/>
    <cellStyle name="Normal 5 8 8" xfId="45319" xr:uid="{00000000-0005-0000-0000-00000BB10000}"/>
    <cellStyle name="Normal 5 8 8 2" xfId="45320" xr:uid="{00000000-0005-0000-0000-00000CB10000}"/>
    <cellStyle name="Normal 5 8 9" xfId="45321" xr:uid="{00000000-0005-0000-0000-00000DB10000}"/>
    <cellStyle name="Normal 5 9" xfId="45322" xr:uid="{00000000-0005-0000-0000-00000EB10000}"/>
    <cellStyle name="Normal 5 9 2" xfId="45323" xr:uid="{00000000-0005-0000-0000-00000FB10000}"/>
    <cellStyle name="Normal 5 9 2 2" xfId="45324" xr:uid="{00000000-0005-0000-0000-000010B10000}"/>
    <cellStyle name="Normal 5 9 3" xfId="45325" xr:uid="{00000000-0005-0000-0000-000011B10000}"/>
    <cellStyle name="Normal 5_AFS template" xfId="45326" xr:uid="{00000000-0005-0000-0000-000012B10000}"/>
    <cellStyle name="Normal 50" xfId="45327" xr:uid="{00000000-0005-0000-0000-000013B10000}"/>
    <cellStyle name="Normal 50 2" xfId="45328" xr:uid="{00000000-0005-0000-0000-000014B10000}"/>
    <cellStyle name="Normal 50 2 2" xfId="45329" xr:uid="{00000000-0005-0000-0000-000015B10000}"/>
    <cellStyle name="Normal 50 3" xfId="45330" xr:uid="{00000000-0005-0000-0000-000016B10000}"/>
    <cellStyle name="Normal 50 3 2" xfId="45331" xr:uid="{00000000-0005-0000-0000-000017B10000}"/>
    <cellStyle name="Normal 50 4" xfId="45332" xr:uid="{00000000-0005-0000-0000-000018B10000}"/>
    <cellStyle name="Normal 50 4 2" xfId="45333" xr:uid="{00000000-0005-0000-0000-000019B10000}"/>
    <cellStyle name="Normal 50 4 3" xfId="45334" xr:uid="{00000000-0005-0000-0000-00001AB10000}"/>
    <cellStyle name="Normal 50 4 4" xfId="45335" xr:uid="{00000000-0005-0000-0000-00001BB10000}"/>
    <cellStyle name="Normal 50 5" xfId="45336" xr:uid="{00000000-0005-0000-0000-00001CB10000}"/>
    <cellStyle name="Normal 50 5 2" xfId="45337" xr:uid="{00000000-0005-0000-0000-00001DB10000}"/>
    <cellStyle name="Normal 50 5 3" xfId="45338" xr:uid="{00000000-0005-0000-0000-00001EB10000}"/>
    <cellStyle name="Normal 51" xfId="45339" xr:uid="{00000000-0005-0000-0000-00001FB10000}"/>
    <cellStyle name="Normal 51 2" xfId="45340" xr:uid="{00000000-0005-0000-0000-000020B10000}"/>
    <cellStyle name="Normal 51 2 2" xfId="45341" xr:uid="{00000000-0005-0000-0000-000021B10000}"/>
    <cellStyle name="Normal 51 2 2 2" xfId="45342" xr:uid="{00000000-0005-0000-0000-000022B10000}"/>
    <cellStyle name="Normal 51 2 3" xfId="45343" xr:uid="{00000000-0005-0000-0000-000023B10000}"/>
    <cellStyle name="Normal 51 3" xfId="45344" xr:uid="{00000000-0005-0000-0000-000024B10000}"/>
    <cellStyle name="Normal 51 3 2" xfId="45345" xr:uid="{00000000-0005-0000-0000-000025B10000}"/>
    <cellStyle name="Normal 51 4" xfId="45346" xr:uid="{00000000-0005-0000-0000-000026B10000}"/>
    <cellStyle name="Normal 51 4 2" xfId="45347" xr:uid="{00000000-0005-0000-0000-000027B10000}"/>
    <cellStyle name="Normal 51 4 3" xfId="45348" xr:uid="{00000000-0005-0000-0000-000028B10000}"/>
    <cellStyle name="Normal 51 4 4" xfId="45349" xr:uid="{00000000-0005-0000-0000-000029B10000}"/>
    <cellStyle name="Normal 51 5" xfId="45350" xr:uid="{00000000-0005-0000-0000-00002AB10000}"/>
    <cellStyle name="Normal 51 5 2" xfId="45351" xr:uid="{00000000-0005-0000-0000-00002BB10000}"/>
    <cellStyle name="Normal 51 5 3" xfId="45352" xr:uid="{00000000-0005-0000-0000-00002CB10000}"/>
    <cellStyle name="Normal 52" xfId="45353" xr:uid="{00000000-0005-0000-0000-00002DB10000}"/>
    <cellStyle name="Normal 52 2" xfId="45354" xr:uid="{00000000-0005-0000-0000-00002EB10000}"/>
    <cellStyle name="Normal 52 2 2" xfId="45355" xr:uid="{00000000-0005-0000-0000-00002FB10000}"/>
    <cellStyle name="Normal 52 2 2 2" xfId="45356" xr:uid="{00000000-0005-0000-0000-000030B10000}"/>
    <cellStyle name="Normal 52 2 3" xfId="45357" xr:uid="{00000000-0005-0000-0000-000031B10000}"/>
    <cellStyle name="Normal 52 3" xfId="45358" xr:uid="{00000000-0005-0000-0000-000032B10000}"/>
    <cellStyle name="Normal 52 3 2" xfId="45359" xr:uid="{00000000-0005-0000-0000-000033B10000}"/>
    <cellStyle name="Normal 52 4" xfId="45360" xr:uid="{00000000-0005-0000-0000-000034B10000}"/>
    <cellStyle name="Normal 52 4 2" xfId="45361" xr:uid="{00000000-0005-0000-0000-000035B10000}"/>
    <cellStyle name="Normal 52 4 3" xfId="45362" xr:uid="{00000000-0005-0000-0000-000036B10000}"/>
    <cellStyle name="Normal 52 4 4" xfId="45363" xr:uid="{00000000-0005-0000-0000-000037B10000}"/>
    <cellStyle name="Normal 52 5" xfId="45364" xr:uid="{00000000-0005-0000-0000-000038B10000}"/>
    <cellStyle name="Normal 52 5 2" xfId="45365" xr:uid="{00000000-0005-0000-0000-000039B10000}"/>
    <cellStyle name="Normal 52 5 3" xfId="45366" xr:uid="{00000000-0005-0000-0000-00003AB10000}"/>
    <cellStyle name="Normal 52 6" xfId="45367" xr:uid="{00000000-0005-0000-0000-00003BB10000}"/>
    <cellStyle name="Normal 53" xfId="45368" xr:uid="{00000000-0005-0000-0000-00003CB10000}"/>
    <cellStyle name="Normal 53 2" xfId="45369" xr:uid="{00000000-0005-0000-0000-00003DB10000}"/>
    <cellStyle name="Normal 53 2 2" xfId="45370" xr:uid="{00000000-0005-0000-0000-00003EB10000}"/>
    <cellStyle name="Normal 53 3" xfId="45371" xr:uid="{00000000-0005-0000-0000-00003FB10000}"/>
    <cellStyle name="Normal 53 3 2" xfId="45372" xr:uid="{00000000-0005-0000-0000-000040B10000}"/>
    <cellStyle name="Normal 53 3 3" xfId="45373" xr:uid="{00000000-0005-0000-0000-000041B10000}"/>
    <cellStyle name="Normal 53 3 4" xfId="45374" xr:uid="{00000000-0005-0000-0000-000042B10000}"/>
    <cellStyle name="Normal 53 4" xfId="45375" xr:uid="{00000000-0005-0000-0000-000043B10000}"/>
    <cellStyle name="Normal 53 4 2" xfId="45376" xr:uid="{00000000-0005-0000-0000-000044B10000}"/>
    <cellStyle name="Normal 53 4 3" xfId="45377" xr:uid="{00000000-0005-0000-0000-000045B10000}"/>
    <cellStyle name="Normal 53 5" xfId="45378" xr:uid="{00000000-0005-0000-0000-000046B10000}"/>
    <cellStyle name="Normal 54" xfId="45379" xr:uid="{00000000-0005-0000-0000-000047B10000}"/>
    <cellStyle name="Normal 54 2" xfId="45380" xr:uid="{00000000-0005-0000-0000-000048B10000}"/>
    <cellStyle name="Normal 54 2 2" xfId="45381" xr:uid="{00000000-0005-0000-0000-000049B10000}"/>
    <cellStyle name="Normal 54 3" xfId="45382" xr:uid="{00000000-0005-0000-0000-00004AB10000}"/>
    <cellStyle name="Normal 54 3 2" xfId="45383" xr:uid="{00000000-0005-0000-0000-00004BB10000}"/>
    <cellStyle name="Normal 54 3 3" xfId="45384" xr:uid="{00000000-0005-0000-0000-00004CB10000}"/>
    <cellStyle name="Normal 54 3 4" xfId="45385" xr:uid="{00000000-0005-0000-0000-00004DB10000}"/>
    <cellStyle name="Normal 54 4" xfId="45386" xr:uid="{00000000-0005-0000-0000-00004EB10000}"/>
    <cellStyle name="Normal 54 4 2" xfId="45387" xr:uid="{00000000-0005-0000-0000-00004FB10000}"/>
    <cellStyle name="Normal 54 4 3" xfId="45388" xr:uid="{00000000-0005-0000-0000-000050B10000}"/>
    <cellStyle name="Normal 55" xfId="45389" xr:uid="{00000000-0005-0000-0000-000051B10000}"/>
    <cellStyle name="Normal 55 2" xfId="45390" xr:uid="{00000000-0005-0000-0000-000052B10000}"/>
    <cellStyle name="Normal 55 2 2" xfId="45391" xr:uid="{00000000-0005-0000-0000-000053B10000}"/>
    <cellStyle name="Normal 55 3" xfId="45392" xr:uid="{00000000-0005-0000-0000-000054B10000}"/>
    <cellStyle name="Normal 55 3 2" xfId="45393" xr:uid="{00000000-0005-0000-0000-000055B10000}"/>
    <cellStyle name="Normal 55 3 3" xfId="45394" xr:uid="{00000000-0005-0000-0000-000056B10000}"/>
    <cellStyle name="Normal 55 3 4" xfId="45395" xr:uid="{00000000-0005-0000-0000-000057B10000}"/>
    <cellStyle name="Normal 55 4" xfId="45396" xr:uid="{00000000-0005-0000-0000-000058B10000}"/>
    <cellStyle name="Normal 55 4 2" xfId="45397" xr:uid="{00000000-0005-0000-0000-000059B10000}"/>
    <cellStyle name="Normal 55 4 3" xfId="45398" xr:uid="{00000000-0005-0000-0000-00005AB10000}"/>
    <cellStyle name="Normal 56" xfId="45399" xr:uid="{00000000-0005-0000-0000-00005BB10000}"/>
    <cellStyle name="Normal 56 2" xfId="45400" xr:uid="{00000000-0005-0000-0000-00005CB10000}"/>
    <cellStyle name="Normal 56 2 2" xfId="45401" xr:uid="{00000000-0005-0000-0000-00005DB10000}"/>
    <cellStyle name="Normal 56 3" xfId="45402" xr:uid="{00000000-0005-0000-0000-00005EB10000}"/>
    <cellStyle name="Normal 56 3 2" xfId="45403" xr:uid="{00000000-0005-0000-0000-00005FB10000}"/>
    <cellStyle name="Normal 56 3 3" xfId="45404" xr:uid="{00000000-0005-0000-0000-000060B10000}"/>
    <cellStyle name="Normal 56 3 4" xfId="45405" xr:uid="{00000000-0005-0000-0000-000061B10000}"/>
    <cellStyle name="Normal 56 4" xfId="45406" xr:uid="{00000000-0005-0000-0000-000062B10000}"/>
    <cellStyle name="Normal 56 4 2" xfId="45407" xr:uid="{00000000-0005-0000-0000-000063B10000}"/>
    <cellStyle name="Normal 56 4 3" xfId="45408" xr:uid="{00000000-0005-0000-0000-000064B10000}"/>
    <cellStyle name="Normal 57" xfId="45409" xr:uid="{00000000-0005-0000-0000-000065B10000}"/>
    <cellStyle name="Normal 57 2" xfId="45410" xr:uid="{00000000-0005-0000-0000-000066B10000}"/>
    <cellStyle name="Normal 57 2 2" xfId="45411" xr:uid="{00000000-0005-0000-0000-000067B10000}"/>
    <cellStyle name="Normal 57 3" xfId="45412" xr:uid="{00000000-0005-0000-0000-000068B10000}"/>
    <cellStyle name="Normal 57 3 2" xfId="45413" xr:uid="{00000000-0005-0000-0000-000069B10000}"/>
    <cellStyle name="Normal 57 3 3" xfId="45414" xr:uid="{00000000-0005-0000-0000-00006AB10000}"/>
    <cellStyle name="Normal 57 3 4" xfId="45415" xr:uid="{00000000-0005-0000-0000-00006BB10000}"/>
    <cellStyle name="Normal 57 4" xfId="45416" xr:uid="{00000000-0005-0000-0000-00006CB10000}"/>
    <cellStyle name="Normal 57 4 2" xfId="45417" xr:uid="{00000000-0005-0000-0000-00006DB10000}"/>
    <cellStyle name="Normal 57 4 3" xfId="45418" xr:uid="{00000000-0005-0000-0000-00006EB10000}"/>
    <cellStyle name="Normal 58" xfId="45419" xr:uid="{00000000-0005-0000-0000-00006FB10000}"/>
    <cellStyle name="Normal 58 2" xfId="45420" xr:uid="{00000000-0005-0000-0000-000070B10000}"/>
    <cellStyle name="Normal 58 2 2" xfId="45421" xr:uid="{00000000-0005-0000-0000-000071B10000}"/>
    <cellStyle name="Normal 58 2 2 2" xfId="45422" xr:uid="{00000000-0005-0000-0000-000072B10000}"/>
    <cellStyle name="Normal 58 2 2 3" xfId="45423" xr:uid="{00000000-0005-0000-0000-000073B10000}"/>
    <cellStyle name="Normal 58 2 2 4" xfId="45424" xr:uid="{00000000-0005-0000-0000-000074B10000}"/>
    <cellStyle name="Normal 58 2 3" xfId="45425" xr:uid="{00000000-0005-0000-0000-000075B10000}"/>
    <cellStyle name="Normal 58 2 3 2" xfId="45426" xr:uid="{00000000-0005-0000-0000-000076B10000}"/>
    <cellStyle name="Normal 58 2 3 3" xfId="45427" xr:uid="{00000000-0005-0000-0000-000077B10000}"/>
    <cellStyle name="Normal 58 2 4" xfId="45428" xr:uid="{00000000-0005-0000-0000-000078B10000}"/>
    <cellStyle name="Normal 58 2 5" xfId="45429" xr:uid="{00000000-0005-0000-0000-000079B10000}"/>
    <cellStyle name="Normal 58 2 6" xfId="45430" xr:uid="{00000000-0005-0000-0000-00007AB10000}"/>
    <cellStyle name="Normal 58 3" xfId="45431" xr:uid="{00000000-0005-0000-0000-00007BB10000}"/>
    <cellStyle name="Normal 58 3 2" xfId="45432" xr:uid="{00000000-0005-0000-0000-00007CB10000}"/>
    <cellStyle name="Normal 58 4" xfId="45433" xr:uid="{00000000-0005-0000-0000-00007DB10000}"/>
    <cellStyle name="Normal 58 4 2" xfId="45434" xr:uid="{00000000-0005-0000-0000-00007EB10000}"/>
    <cellStyle name="Normal 58 4 3" xfId="45435" xr:uid="{00000000-0005-0000-0000-00007FB10000}"/>
    <cellStyle name="Normal 59" xfId="45436" xr:uid="{00000000-0005-0000-0000-000080B10000}"/>
    <cellStyle name="Normal 59 2" xfId="45437" xr:uid="{00000000-0005-0000-0000-000081B10000}"/>
    <cellStyle name="Normal 6" xfId="22" xr:uid="{00000000-0005-0000-0000-000082B10000}"/>
    <cellStyle name="Normal 6 10" xfId="45438" xr:uid="{00000000-0005-0000-0000-000083B10000}"/>
    <cellStyle name="Normal 6 11" xfId="45439" xr:uid="{00000000-0005-0000-0000-000084B10000}"/>
    <cellStyle name="Normal 6 12" xfId="45440" xr:uid="{00000000-0005-0000-0000-000085B10000}"/>
    <cellStyle name="Normal 6 2" xfId="40" xr:uid="{00000000-0005-0000-0000-000086B10000}"/>
    <cellStyle name="Normal 6 2 10" xfId="45441" xr:uid="{00000000-0005-0000-0000-000087B10000}"/>
    <cellStyle name="Normal 6 2 2" xfId="45442" xr:uid="{00000000-0005-0000-0000-000088B10000}"/>
    <cellStyle name="Normal 6 2 2 10" xfId="45443" xr:uid="{00000000-0005-0000-0000-000089B10000}"/>
    <cellStyle name="Normal 6 2 2 10 2" xfId="45444" xr:uid="{00000000-0005-0000-0000-00008AB10000}"/>
    <cellStyle name="Normal 6 2 2 11" xfId="45445" xr:uid="{00000000-0005-0000-0000-00008BB10000}"/>
    <cellStyle name="Normal 6 2 2 11 2" xfId="45446" xr:uid="{00000000-0005-0000-0000-00008CB10000}"/>
    <cellStyle name="Normal 6 2 2 12" xfId="45447" xr:uid="{00000000-0005-0000-0000-00008DB10000}"/>
    <cellStyle name="Normal 6 2 2 2" xfId="45448" xr:uid="{00000000-0005-0000-0000-00008EB10000}"/>
    <cellStyle name="Normal 6 2 2 2 2" xfId="45449" xr:uid="{00000000-0005-0000-0000-00008FB10000}"/>
    <cellStyle name="Normal 6 2 2 2 2 2" xfId="45450" xr:uid="{00000000-0005-0000-0000-000090B10000}"/>
    <cellStyle name="Normal 6 2 2 2 2 2 2" xfId="45451" xr:uid="{00000000-0005-0000-0000-000091B10000}"/>
    <cellStyle name="Normal 6 2 2 2 2 2 2 2" xfId="45452" xr:uid="{00000000-0005-0000-0000-000092B10000}"/>
    <cellStyle name="Normal 6 2 2 2 2 2 2 2 2" xfId="45453" xr:uid="{00000000-0005-0000-0000-000093B10000}"/>
    <cellStyle name="Normal 6 2 2 2 2 2 2 2 2 2" xfId="45454" xr:uid="{00000000-0005-0000-0000-000094B10000}"/>
    <cellStyle name="Normal 6 2 2 2 2 2 2 2 2 2 2" xfId="45455" xr:uid="{00000000-0005-0000-0000-000095B10000}"/>
    <cellStyle name="Normal 6 2 2 2 2 2 2 2 2 3" xfId="45456" xr:uid="{00000000-0005-0000-0000-000096B10000}"/>
    <cellStyle name="Normal 6 2 2 2 2 2 2 2 2 3 2" xfId="45457" xr:uid="{00000000-0005-0000-0000-000097B10000}"/>
    <cellStyle name="Normal 6 2 2 2 2 2 2 2 2 3 3" xfId="45458" xr:uid="{00000000-0005-0000-0000-000098B10000}"/>
    <cellStyle name="Normal 6 2 2 2 2 2 2 2 2 3 4" xfId="45459" xr:uid="{00000000-0005-0000-0000-000099B10000}"/>
    <cellStyle name="Normal 6 2 2 2 2 2 2 2 3" xfId="45460" xr:uid="{00000000-0005-0000-0000-00009AB10000}"/>
    <cellStyle name="Normal 6 2 2 2 2 2 2 2 3 2" xfId="45461" xr:uid="{00000000-0005-0000-0000-00009BB10000}"/>
    <cellStyle name="Normal 6 2 2 2 2 2 2 2 4" xfId="45462" xr:uid="{00000000-0005-0000-0000-00009CB10000}"/>
    <cellStyle name="Normal 6 2 2 2 2 2 2 2 4 2" xfId="45463" xr:uid="{00000000-0005-0000-0000-00009DB10000}"/>
    <cellStyle name="Normal 6 2 2 2 2 2 2 2 4 3" xfId="45464" xr:uid="{00000000-0005-0000-0000-00009EB10000}"/>
    <cellStyle name="Normal 6 2 2 2 2 2 2 2 4 4" xfId="45465" xr:uid="{00000000-0005-0000-0000-00009FB10000}"/>
    <cellStyle name="Normal 6 2 2 2 2 2 2 3" xfId="45466" xr:uid="{00000000-0005-0000-0000-0000A0B10000}"/>
    <cellStyle name="Normal 6 2 2 2 2 2 2 3 2" xfId="45467" xr:uid="{00000000-0005-0000-0000-0000A1B10000}"/>
    <cellStyle name="Normal 6 2 2 2 2 2 2 3 2 2" xfId="45468" xr:uid="{00000000-0005-0000-0000-0000A2B10000}"/>
    <cellStyle name="Normal 6 2 2 2 2 2 2 3 3" xfId="45469" xr:uid="{00000000-0005-0000-0000-0000A3B10000}"/>
    <cellStyle name="Normal 6 2 2 2 2 2 2 3 3 2" xfId="45470" xr:uid="{00000000-0005-0000-0000-0000A4B10000}"/>
    <cellStyle name="Normal 6 2 2 2 2 2 2 3 3 3" xfId="45471" xr:uid="{00000000-0005-0000-0000-0000A5B10000}"/>
    <cellStyle name="Normal 6 2 2 2 2 2 2 3 3 4" xfId="45472" xr:uid="{00000000-0005-0000-0000-0000A6B10000}"/>
    <cellStyle name="Normal 6 2 2 2 2 2 2 4" xfId="45473" xr:uid="{00000000-0005-0000-0000-0000A7B10000}"/>
    <cellStyle name="Normal 6 2 2 2 2 2 2 4 2" xfId="45474" xr:uid="{00000000-0005-0000-0000-0000A8B10000}"/>
    <cellStyle name="Normal 6 2 2 2 2 2 2 5" xfId="45475" xr:uid="{00000000-0005-0000-0000-0000A9B10000}"/>
    <cellStyle name="Normal 6 2 2 2 2 2 2 5 2" xfId="45476" xr:uid="{00000000-0005-0000-0000-0000AAB10000}"/>
    <cellStyle name="Normal 6 2 2 2 2 2 2 5 3" xfId="45477" xr:uid="{00000000-0005-0000-0000-0000ABB10000}"/>
    <cellStyle name="Normal 6 2 2 2 2 2 2 5 4" xfId="45478" xr:uid="{00000000-0005-0000-0000-0000ACB10000}"/>
    <cellStyle name="Normal 6 2 2 2 2 2 3" xfId="45479" xr:uid="{00000000-0005-0000-0000-0000ADB10000}"/>
    <cellStyle name="Normal 6 2 2 2 2 2 3 2" xfId="45480" xr:uid="{00000000-0005-0000-0000-0000AEB10000}"/>
    <cellStyle name="Normal 6 2 2 2 2 2 3 2 2" xfId="45481" xr:uid="{00000000-0005-0000-0000-0000AFB10000}"/>
    <cellStyle name="Normal 6 2 2 2 2 2 3 2 2 2" xfId="45482" xr:uid="{00000000-0005-0000-0000-0000B0B10000}"/>
    <cellStyle name="Normal 6 2 2 2 2 2 3 2 2 2 2" xfId="45483" xr:uid="{00000000-0005-0000-0000-0000B1B10000}"/>
    <cellStyle name="Normal 6 2 2 2 2 2 3 2 2 3" xfId="45484" xr:uid="{00000000-0005-0000-0000-0000B2B10000}"/>
    <cellStyle name="Normal 6 2 2 2 2 2 3 2 2 3 2" xfId="45485" xr:uid="{00000000-0005-0000-0000-0000B3B10000}"/>
    <cellStyle name="Normal 6 2 2 2 2 2 3 2 2 3 3" xfId="45486" xr:uid="{00000000-0005-0000-0000-0000B4B10000}"/>
    <cellStyle name="Normal 6 2 2 2 2 2 3 2 2 3 4" xfId="45487" xr:uid="{00000000-0005-0000-0000-0000B5B10000}"/>
    <cellStyle name="Normal 6 2 2 2 2 2 3 2 3" xfId="45488" xr:uid="{00000000-0005-0000-0000-0000B6B10000}"/>
    <cellStyle name="Normal 6 2 2 2 2 2 3 2 3 2" xfId="45489" xr:uid="{00000000-0005-0000-0000-0000B7B10000}"/>
    <cellStyle name="Normal 6 2 2 2 2 2 3 2 4" xfId="45490" xr:uid="{00000000-0005-0000-0000-0000B8B10000}"/>
    <cellStyle name="Normal 6 2 2 2 2 2 3 2 4 2" xfId="45491" xr:uid="{00000000-0005-0000-0000-0000B9B10000}"/>
    <cellStyle name="Normal 6 2 2 2 2 2 3 2 4 3" xfId="45492" xr:uid="{00000000-0005-0000-0000-0000BAB10000}"/>
    <cellStyle name="Normal 6 2 2 2 2 2 3 2 4 4" xfId="45493" xr:uid="{00000000-0005-0000-0000-0000BBB10000}"/>
    <cellStyle name="Normal 6 2 2 2 2 2 3 3" xfId="45494" xr:uid="{00000000-0005-0000-0000-0000BCB10000}"/>
    <cellStyle name="Normal 6 2 2 2 2 2 3 3 2" xfId="45495" xr:uid="{00000000-0005-0000-0000-0000BDB10000}"/>
    <cellStyle name="Normal 6 2 2 2 2 2 3 3 2 2" xfId="45496" xr:uid="{00000000-0005-0000-0000-0000BEB10000}"/>
    <cellStyle name="Normal 6 2 2 2 2 2 3 3 3" xfId="45497" xr:uid="{00000000-0005-0000-0000-0000BFB10000}"/>
    <cellStyle name="Normal 6 2 2 2 2 2 3 3 3 2" xfId="45498" xr:uid="{00000000-0005-0000-0000-0000C0B10000}"/>
    <cellStyle name="Normal 6 2 2 2 2 2 3 3 3 3" xfId="45499" xr:uid="{00000000-0005-0000-0000-0000C1B10000}"/>
    <cellStyle name="Normal 6 2 2 2 2 2 3 3 3 4" xfId="45500" xr:uid="{00000000-0005-0000-0000-0000C2B10000}"/>
    <cellStyle name="Normal 6 2 2 2 2 2 3 4" xfId="45501" xr:uid="{00000000-0005-0000-0000-0000C3B10000}"/>
    <cellStyle name="Normal 6 2 2 2 2 2 3 4 2" xfId="45502" xr:uid="{00000000-0005-0000-0000-0000C4B10000}"/>
    <cellStyle name="Normal 6 2 2 2 2 2 3 5" xfId="45503" xr:uid="{00000000-0005-0000-0000-0000C5B10000}"/>
    <cellStyle name="Normal 6 2 2 2 2 2 3 5 2" xfId="45504" xr:uid="{00000000-0005-0000-0000-0000C6B10000}"/>
    <cellStyle name="Normal 6 2 2 2 2 2 3 5 3" xfId="45505" xr:uid="{00000000-0005-0000-0000-0000C7B10000}"/>
    <cellStyle name="Normal 6 2 2 2 2 2 3 5 4" xfId="45506" xr:uid="{00000000-0005-0000-0000-0000C8B10000}"/>
    <cellStyle name="Normal 6 2 2 2 2 2 4" xfId="45507" xr:uid="{00000000-0005-0000-0000-0000C9B10000}"/>
    <cellStyle name="Normal 6 2 2 2 2 2 4 2" xfId="45508" xr:uid="{00000000-0005-0000-0000-0000CAB10000}"/>
    <cellStyle name="Normal 6 2 2 2 2 2 4 2 2" xfId="45509" xr:uid="{00000000-0005-0000-0000-0000CBB10000}"/>
    <cellStyle name="Normal 6 2 2 2 2 2 4 2 2 2" xfId="45510" xr:uid="{00000000-0005-0000-0000-0000CCB10000}"/>
    <cellStyle name="Normal 6 2 2 2 2 2 4 2 3" xfId="45511" xr:uid="{00000000-0005-0000-0000-0000CDB10000}"/>
    <cellStyle name="Normal 6 2 2 2 2 2 4 2 3 2" xfId="45512" xr:uid="{00000000-0005-0000-0000-0000CEB10000}"/>
    <cellStyle name="Normal 6 2 2 2 2 2 4 2 3 3" xfId="45513" xr:uid="{00000000-0005-0000-0000-0000CFB10000}"/>
    <cellStyle name="Normal 6 2 2 2 2 2 4 2 3 4" xfId="45514" xr:uid="{00000000-0005-0000-0000-0000D0B10000}"/>
    <cellStyle name="Normal 6 2 2 2 2 2 4 3" xfId="45515" xr:uid="{00000000-0005-0000-0000-0000D1B10000}"/>
    <cellStyle name="Normal 6 2 2 2 2 2 4 3 2" xfId="45516" xr:uid="{00000000-0005-0000-0000-0000D2B10000}"/>
    <cellStyle name="Normal 6 2 2 2 2 2 4 4" xfId="45517" xr:uid="{00000000-0005-0000-0000-0000D3B10000}"/>
    <cellStyle name="Normal 6 2 2 2 2 2 4 4 2" xfId="45518" xr:uid="{00000000-0005-0000-0000-0000D4B10000}"/>
    <cellStyle name="Normal 6 2 2 2 2 2 4 4 3" xfId="45519" xr:uid="{00000000-0005-0000-0000-0000D5B10000}"/>
    <cellStyle name="Normal 6 2 2 2 2 2 4 4 4" xfId="45520" xr:uid="{00000000-0005-0000-0000-0000D6B10000}"/>
    <cellStyle name="Normal 6 2 2 2 2 2 5" xfId="45521" xr:uid="{00000000-0005-0000-0000-0000D7B10000}"/>
    <cellStyle name="Normal 6 2 2 2 2 2 5 2" xfId="45522" xr:uid="{00000000-0005-0000-0000-0000D8B10000}"/>
    <cellStyle name="Normal 6 2 2 2 2 2 5 2 2" xfId="45523" xr:uid="{00000000-0005-0000-0000-0000D9B10000}"/>
    <cellStyle name="Normal 6 2 2 2 2 2 5 3" xfId="45524" xr:uid="{00000000-0005-0000-0000-0000DAB10000}"/>
    <cellStyle name="Normal 6 2 2 2 2 2 5 3 2" xfId="45525" xr:uid="{00000000-0005-0000-0000-0000DBB10000}"/>
    <cellStyle name="Normal 6 2 2 2 2 2 5 3 3" xfId="45526" xr:uid="{00000000-0005-0000-0000-0000DCB10000}"/>
    <cellStyle name="Normal 6 2 2 2 2 2 5 3 4" xfId="45527" xr:uid="{00000000-0005-0000-0000-0000DDB10000}"/>
    <cellStyle name="Normal 6 2 2 2 2 2 6" xfId="45528" xr:uid="{00000000-0005-0000-0000-0000DEB10000}"/>
    <cellStyle name="Normal 6 2 2 2 2 2 6 2" xfId="45529" xr:uid="{00000000-0005-0000-0000-0000DFB10000}"/>
    <cellStyle name="Normal 6 2 2 2 2 2 7" xfId="45530" xr:uid="{00000000-0005-0000-0000-0000E0B10000}"/>
    <cellStyle name="Normal 6 2 2 2 2 2 7 2" xfId="45531" xr:uid="{00000000-0005-0000-0000-0000E1B10000}"/>
    <cellStyle name="Normal 6 2 2 2 2 2 7 3" xfId="45532" xr:uid="{00000000-0005-0000-0000-0000E2B10000}"/>
    <cellStyle name="Normal 6 2 2 2 2 2 7 4" xfId="45533" xr:uid="{00000000-0005-0000-0000-0000E3B10000}"/>
    <cellStyle name="Normal 6 2 2 2 2 3" xfId="45534" xr:uid="{00000000-0005-0000-0000-0000E4B10000}"/>
    <cellStyle name="Normal 6 2 2 2 2 3 2" xfId="45535" xr:uid="{00000000-0005-0000-0000-0000E5B10000}"/>
    <cellStyle name="Normal 6 2 2 2 2 3 2 2" xfId="45536" xr:uid="{00000000-0005-0000-0000-0000E6B10000}"/>
    <cellStyle name="Normal 6 2 2 2 2 3 2 2 2" xfId="45537" xr:uid="{00000000-0005-0000-0000-0000E7B10000}"/>
    <cellStyle name="Normal 6 2 2 2 2 3 2 2 2 2" xfId="45538" xr:uid="{00000000-0005-0000-0000-0000E8B10000}"/>
    <cellStyle name="Normal 6 2 2 2 2 3 2 2 3" xfId="45539" xr:uid="{00000000-0005-0000-0000-0000E9B10000}"/>
    <cellStyle name="Normal 6 2 2 2 2 3 2 2 3 2" xfId="45540" xr:uid="{00000000-0005-0000-0000-0000EAB10000}"/>
    <cellStyle name="Normal 6 2 2 2 2 3 2 2 3 3" xfId="45541" xr:uid="{00000000-0005-0000-0000-0000EBB10000}"/>
    <cellStyle name="Normal 6 2 2 2 2 3 2 2 3 4" xfId="45542" xr:uid="{00000000-0005-0000-0000-0000ECB10000}"/>
    <cellStyle name="Normal 6 2 2 2 2 3 2 3" xfId="45543" xr:uid="{00000000-0005-0000-0000-0000EDB10000}"/>
    <cellStyle name="Normal 6 2 2 2 2 3 2 3 2" xfId="45544" xr:uid="{00000000-0005-0000-0000-0000EEB10000}"/>
    <cellStyle name="Normal 6 2 2 2 2 3 2 4" xfId="45545" xr:uid="{00000000-0005-0000-0000-0000EFB10000}"/>
    <cellStyle name="Normal 6 2 2 2 2 3 2 4 2" xfId="45546" xr:uid="{00000000-0005-0000-0000-0000F0B10000}"/>
    <cellStyle name="Normal 6 2 2 2 2 3 2 4 3" xfId="45547" xr:uid="{00000000-0005-0000-0000-0000F1B10000}"/>
    <cellStyle name="Normal 6 2 2 2 2 3 2 4 4" xfId="45548" xr:uid="{00000000-0005-0000-0000-0000F2B10000}"/>
    <cellStyle name="Normal 6 2 2 2 2 3 3" xfId="45549" xr:uid="{00000000-0005-0000-0000-0000F3B10000}"/>
    <cellStyle name="Normal 6 2 2 2 2 3 3 2" xfId="45550" xr:uid="{00000000-0005-0000-0000-0000F4B10000}"/>
    <cellStyle name="Normal 6 2 2 2 2 3 3 2 2" xfId="45551" xr:uid="{00000000-0005-0000-0000-0000F5B10000}"/>
    <cellStyle name="Normal 6 2 2 2 2 3 3 3" xfId="45552" xr:uid="{00000000-0005-0000-0000-0000F6B10000}"/>
    <cellStyle name="Normal 6 2 2 2 2 3 3 3 2" xfId="45553" xr:uid="{00000000-0005-0000-0000-0000F7B10000}"/>
    <cellStyle name="Normal 6 2 2 2 2 3 3 3 3" xfId="45554" xr:uid="{00000000-0005-0000-0000-0000F8B10000}"/>
    <cellStyle name="Normal 6 2 2 2 2 3 3 3 4" xfId="45555" xr:uid="{00000000-0005-0000-0000-0000F9B10000}"/>
    <cellStyle name="Normal 6 2 2 2 2 3 4" xfId="45556" xr:uid="{00000000-0005-0000-0000-0000FAB10000}"/>
    <cellStyle name="Normal 6 2 2 2 2 3 4 2" xfId="45557" xr:uid="{00000000-0005-0000-0000-0000FBB10000}"/>
    <cellStyle name="Normal 6 2 2 2 2 3 5" xfId="45558" xr:uid="{00000000-0005-0000-0000-0000FCB10000}"/>
    <cellStyle name="Normal 6 2 2 2 2 3 5 2" xfId="45559" xr:uid="{00000000-0005-0000-0000-0000FDB10000}"/>
    <cellStyle name="Normal 6 2 2 2 2 3 5 3" xfId="45560" xr:uid="{00000000-0005-0000-0000-0000FEB10000}"/>
    <cellStyle name="Normal 6 2 2 2 2 3 5 4" xfId="45561" xr:uid="{00000000-0005-0000-0000-0000FFB10000}"/>
    <cellStyle name="Normal 6 2 2 2 2 4" xfId="45562" xr:uid="{00000000-0005-0000-0000-000000B20000}"/>
    <cellStyle name="Normal 6 2 2 2 2 4 2" xfId="45563" xr:uid="{00000000-0005-0000-0000-000001B20000}"/>
    <cellStyle name="Normal 6 2 2 2 2 4 2 2" xfId="45564" xr:uid="{00000000-0005-0000-0000-000002B20000}"/>
    <cellStyle name="Normal 6 2 2 2 2 4 2 2 2" xfId="45565" xr:uid="{00000000-0005-0000-0000-000003B20000}"/>
    <cellStyle name="Normal 6 2 2 2 2 4 2 2 2 2" xfId="45566" xr:uid="{00000000-0005-0000-0000-000004B20000}"/>
    <cellStyle name="Normal 6 2 2 2 2 4 2 2 3" xfId="45567" xr:uid="{00000000-0005-0000-0000-000005B20000}"/>
    <cellStyle name="Normal 6 2 2 2 2 4 2 2 3 2" xfId="45568" xr:uid="{00000000-0005-0000-0000-000006B20000}"/>
    <cellStyle name="Normal 6 2 2 2 2 4 2 2 3 3" xfId="45569" xr:uid="{00000000-0005-0000-0000-000007B20000}"/>
    <cellStyle name="Normal 6 2 2 2 2 4 2 2 3 4" xfId="45570" xr:uid="{00000000-0005-0000-0000-000008B20000}"/>
    <cellStyle name="Normal 6 2 2 2 2 4 2 3" xfId="45571" xr:uid="{00000000-0005-0000-0000-000009B20000}"/>
    <cellStyle name="Normal 6 2 2 2 2 4 2 3 2" xfId="45572" xr:uid="{00000000-0005-0000-0000-00000AB20000}"/>
    <cellStyle name="Normal 6 2 2 2 2 4 2 4" xfId="45573" xr:uid="{00000000-0005-0000-0000-00000BB20000}"/>
    <cellStyle name="Normal 6 2 2 2 2 4 2 4 2" xfId="45574" xr:uid="{00000000-0005-0000-0000-00000CB20000}"/>
    <cellStyle name="Normal 6 2 2 2 2 4 2 4 3" xfId="45575" xr:uid="{00000000-0005-0000-0000-00000DB20000}"/>
    <cellStyle name="Normal 6 2 2 2 2 4 2 4 4" xfId="45576" xr:uid="{00000000-0005-0000-0000-00000EB20000}"/>
    <cellStyle name="Normal 6 2 2 2 2 4 3" xfId="45577" xr:uid="{00000000-0005-0000-0000-00000FB20000}"/>
    <cellStyle name="Normal 6 2 2 2 2 4 3 2" xfId="45578" xr:uid="{00000000-0005-0000-0000-000010B20000}"/>
    <cellStyle name="Normal 6 2 2 2 2 4 3 2 2" xfId="45579" xr:uid="{00000000-0005-0000-0000-000011B20000}"/>
    <cellStyle name="Normal 6 2 2 2 2 4 3 3" xfId="45580" xr:uid="{00000000-0005-0000-0000-000012B20000}"/>
    <cellStyle name="Normal 6 2 2 2 2 4 3 3 2" xfId="45581" xr:uid="{00000000-0005-0000-0000-000013B20000}"/>
    <cellStyle name="Normal 6 2 2 2 2 4 3 3 3" xfId="45582" xr:uid="{00000000-0005-0000-0000-000014B20000}"/>
    <cellStyle name="Normal 6 2 2 2 2 4 3 3 4" xfId="45583" xr:uid="{00000000-0005-0000-0000-000015B20000}"/>
    <cellStyle name="Normal 6 2 2 2 2 4 4" xfId="45584" xr:uid="{00000000-0005-0000-0000-000016B20000}"/>
    <cellStyle name="Normal 6 2 2 2 2 4 4 2" xfId="45585" xr:uid="{00000000-0005-0000-0000-000017B20000}"/>
    <cellStyle name="Normal 6 2 2 2 2 4 5" xfId="45586" xr:uid="{00000000-0005-0000-0000-000018B20000}"/>
    <cellStyle name="Normal 6 2 2 2 2 4 5 2" xfId="45587" xr:uid="{00000000-0005-0000-0000-000019B20000}"/>
    <cellStyle name="Normal 6 2 2 2 2 4 5 3" xfId="45588" xr:uid="{00000000-0005-0000-0000-00001AB20000}"/>
    <cellStyle name="Normal 6 2 2 2 2 4 5 4" xfId="45589" xr:uid="{00000000-0005-0000-0000-00001BB20000}"/>
    <cellStyle name="Normal 6 2 2 2 2 5" xfId="45590" xr:uid="{00000000-0005-0000-0000-00001CB20000}"/>
    <cellStyle name="Normal 6 2 2 2 2 5 2" xfId="45591" xr:uid="{00000000-0005-0000-0000-00001DB20000}"/>
    <cellStyle name="Normal 6 2 2 2 2 5 2 2" xfId="45592" xr:uid="{00000000-0005-0000-0000-00001EB20000}"/>
    <cellStyle name="Normal 6 2 2 2 2 5 2 2 2" xfId="45593" xr:uid="{00000000-0005-0000-0000-00001FB20000}"/>
    <cellStyle name="Normal 6 2 2 2 2 5 2 3" xfId="45594" xr:uid="{00000000-0005-0000-0000-000020B20000}"/>
    <cellStyle name="Normal 6 2 2 2 2 5 2 3 2" xfId="45595" xr:uid="{00000000-0005-0000-0000-000021B20000}"/>
    <cellStyle name="Normal 6 2 2 2 2 5 2 3 3" xfId="45596" xr:uid="{00000000-0005-0000-0000-000022B20000}"/>
    <cellStyle name="Normal 6 2 2 2 2 5 2 3 4" xfId="45597" xr:uid="{00000000-0005-0000-0000-000023B20000}"/>
    <cellStyle name="Normal 6 2 2 2 2 5 3" xfId="45598" xr:uid="{00000000-0005-0000-0000-000024B20000}"/>
    <cellStyle name="Normal 6 2 2 2 2 5 3 2" xfId="45599" xr:uid="{00000000-0005-0000-0000-000025B20000}"/>
    <cellStyle name="Normal 6 2 2 2 2 5 4" xfId="45600" xr:uid="{00000000-0005-0000-0000-000026B20000}"/>
    <cellStyle name="Normal 6 2 2 2 2 5 4 2" xfId="45601" xr:uid="{00000000-0005-0000-0000-000027B20000}"/>
    <cellStyle name="Normal 6 2 2 2 2 5 4 3" xfId="45602" xr:uid="{00000000-0005-0000-0000-000028B20000}"/>
    <cellStyle name="Normal 6 2 2 2 2 5 4 4" xfId="45603" xr:uid="{00000000-0005-0000-0000-000029B20000}"/>
    <cellStyle name="Normal 6 2 2 2 2 6" xfId="45604" xr:uid="{00000000-0005-0000-0000-00002AB20000}"/>
    <cellStyle name="Normal 6 2 2 2 2 6 2" xfId="45605" xr:uid="{00000000-0005-0000-0000-00002BB20000}"/>
    <cellStyle name="Normal 6 2 2 2 2 6 2 2" xfId="45606" xr:uid="{00000000-0005-0000-0000-00002CB20000}"/>
    <cellStyle name="Normal 6 2 2 2 2 6 3" xfId="45607" xr:uid="{00000000-0005-0000-0000-00002DB20000}"/>
    <cellStyle name="Normal 6 2 2 2 2 6 3 2" xfId="45608" xr:uid="{00000000-0005-0000-0000-00002EB20000}"/>
    <cellStyle name="Normal 6 2 2 2 2 6 3 3" xfId="45609" xr:uid="{00000000-0005-0000-0000-00002FB20000}"/>
    <cellStyle name="Normal 6 2 2 2 2 6 3 4" xfId="45610" xr:uid="{00000000-0005-0000-0000-000030B20000}"/>
    <cellStyle name="Normal 6 2 2 2 2 7" xfId="45611" xr:uid="{00000000-0005-0000-0000-000031B20000}"/>
    <cellStyle name="Normal 6 2 2 2 2 7 2" xfId="45612" xr:uid="{00000000-0005-0000-0000-000032B20000}"/>
    <cellStyle name="Normal 6 2 2 2 2 8" xfId="45613" xr:uid="{00000000-0005-0000-0000-000033B20000}"/>
    <cellStyle name="Normal 6 2 2 2 2 8 2" xfId="45614" xr:uid="{00000000-0005-0000-0000-000034B20000}"/>
    <cellStyle name="Normal 6 2 2 2 2 8 3" xfId="45615" xr:uid="{00000000-0005-0000-0000-000035B20000}"/>
    <cellStyle name="Normal 6 2 2 2 2 8 4" xfId="45616" xr:uid="{00000000-0005-0000-0000-000036B20000}"/>
    <cellStyle name="Normal 6 2 2 2 3" xfId="45617" xr:uid="{00000000-0005-0000-0000-000037B20000}"/>
    <cellStyle name="Normal 6 2 2 2 3 2" xfId="45618" xr:uid="{00000000-0005-0000-0000-000038B20000}"/>
    <cellStyle name="Normal 6 2 2 2 3 2 2" xfId="45619" xr:uid="{00000000-0005-0000-0000-000039B20000}"/>
    <cellStyle name="Normal 6 2 2 2 3 2 2 2" xfId="45620" xr:uid="{00000000-0005-0000-0000-00003AB20000}"/>
    <cellStyle name="Normal 6 2 2 2 3 2 2 2 2" xfId="45621" xr:uid="{00000000-0005-0000-0000-00003BB20000}"/>
    <cellStyle name="Normal 6 2 2 2 3 2 2 2 2 2" xfId="45622" xr:uid="{00000000-0005-0000-0000-00003CB20000}"/>
    <cellStyle name="Normal 6 2 2 2 3 2 2 2 3" xfId="45623" xr:uid="{00000000-0005-0000-0000-00003DB20000}"/>
    <cellStyle name="Normal 6 2 2 2 3 2 2 2 3 2" xfId="45624" xr:uid="{00000000-0005-0000-0000-00003EB20000}"/>
    <cellStyle name="Normal 6 2 2 2 3 2 2 2 3 3" xfId="45625" xr:uid="{00000000-0005-0000-0000-00003FB20000}"/>
    <cellStyle name="Normal 6 2 2 2 3 2 2 2 3 4" xfId="45626" xr:uid="{00000000-0005-0000-0000-000040B20000}"/>
    <cellStyle name="Normal 6 2 2 2 3 2 2 3" xfId="45627" xr:uid="{00000000-0005-0000-0000-000041B20000}"/>
    <cellStyle name="Normal 6 2 2 2 3 2 2 3 2" xfId="45628" xr:uid="{00000000-0005-0000-0000-000042B20000}"/>
    <cellStyle name="Normal 6 2 2 2 3 2 2 4" xfId="45629" xr:uid="{00000000-0005-0000-0000-000043B20000}"/>
    <cellStyle name="Normal 6 2 2 2 3 2 2 4 2" xfId="45630" xr:uid="{00000000-0005-0000-0000-000044B20000}"/>
    <cellStyle name="Normal 6 2 2 2 3 2 2 4 3" xfId="45631" xr:uid="{00000000-0005-0000-0000-000045B20000}"/>
    <cellStyle name="Normal 6 2 2 2 3 2 2 4 4" xfId="45632" xr:uid="{00000000-0005-0000-0000-000046B20000}"/>
    <cellStyle name="Normal 6 2 2 2 3 2 3" xfId="45633" xr:uid="{00000000-0005-0000-0000-000047B20000}"/>
    <cellStyle name="Normal 6 2 2 2 3 2 3 2" xfId="45634" xr:uid="{00000000-0005-0000-0000-000048B20000}"/>
    <cellStyle name="Normal 6 2 2 2 3 2 3 2 2" xfId="45635" xr:uid="{00000000-0005-0000-0000-000049B20000}"/>
    <cellStyle name="Normal 6 2 2 2 3 2 3 3" xfId="45636" xr:uid="{00000000-0005-0000-0000-00004AB20000}"/>
    <cellStyle name="Normal 6 2 2 2 3 2 3 3 2" xfId="45637" xr:uid="{00000000-0005-0000-0000-00004BB20000}"/>
    <cellStyle name="Normal 6 2 2 2 3 2 3 3 3" xfId="45638" xr:uid="{00000000-0005-0000-0000-00004CB20000}"/>
    <cellStyle name="Normal 6 2 2 2 3 2 3 3 4" xfId="45639" xr:uid="{00000000-0005-0000-0000-00004DB20000}"/>
    <cellStyle name="Normal 6 2 2 2 3 2 4" xfId="45640" xr:uid="{00000000-0005-0000-0000-00004EB20000}"/>
    <cellStyle name="Normal 6 2 2 2 3 2 4 2" xfId="45641" xr:uid="{00000000-0005-0000-0000-00004FB20000}"/>
    <cellStyle name="Normal 6 2 2 2 3 2 5" xfId="45642" xr:uid="{00000000-0005-0000-0000-000050B20000}"/>
    <cellStyle name="Normal 6 2 2 2 3 2 5 2" xfId="45643" xr:uid="{00000000-0005-0000-0000-000051B20000}"/>
    <cellStyle name="Normal 6 2 2 2 3 2 5 3" xfId="45644" xr:uid="{00000000-0005-0000-0000-000052B20000}"/>
    <cellStyle name="Normal 6 2 2 2 3 2 5 4" xfId="45645" xr:uid="{00000000-0005-0000-0000-000053B20000}"/>
    <cellStyle name="Normal 6 2 2 2 3 3" xfId="45646" xr:uid="{00000000-0005-0000-0000-000054B20000}"/>
    <cellStyle name="Normal 6 2 2 2 3 3 2" xfId="45647" xr:uid="{00000000-0005-0000-0000-000055B20000}"/>
    <cellStyle name="Normal 6 2 2 2 3 3 2 2" xfId="45648" xr:uid="{00000000-0005-0000-0000-000056B20000}"/>
    <cellStyle name="Normal 6 2 2 2 3 3 2 2 2" xfId="45649" xr:uid="{00000000-0005-0000-0000-000057B20000}"/>
    <cellStyle name="Normal 6 2 2 2 3 3 2 2 2 2" xfId="45650" xr:uid="{00000000-0005-0000-0000-000058B20000}"/>
    <cellStyle name="Normal 6 2 2 2 3 3 2 2 3" xfId="45651" xr:uid="{00000000-0005-0000-0000-000059B20000}"/>
    <cellStyle name="Normal 6 2 2 2 3 3 2 2 3 2" xfId="45652" xr:uid="{00000000-0005-0000-0000-00005AB20000}"/>
    <cellStyle name="Normal 6 2 2 2 3 3 2 2 3 3" xfId="45653" xr:uid="{00000000-0005-0000-0000-00005BB20000}"/>
    <cellStyle name="Normal 6 2 2 2 3 3 2 2 3 4" xfId="45654" xr:uid="{00000000-0005-0000-0000-00005CB20000}"/>
    <cellStyle name="Normal 6 2 2 2 3 3 2 3" xfId="45655" xr:uid="{00000000-0005-0000-0000-00005DB20000}"/>
    <cellStyle name="Normal 6 2 2 2 3 3 2 3 2" xfId="45656" xr:uid="{00000000-0005-0000-0000-00005EB20000}"/>
    <cellStyle name="Normal 6 2 2 2 3 3 2 4" xfId="45657" xr:uid="{00000000-0005-0000-0000-00005FB20000}"/>
    <cellStyle name="Normal 6 2 2 2 3 3 2 4 2" xfId="45658" xr:uid="{00000000-0005-0000-0000-000060B20000}"/>
    <cellStyle name="Normal 6 2 2 2 3 3 2 4 3" xfId="45659" xr:uid="{00000000-0005-0000-0000-000061B20000}"/>
    <cellStyle name="Normal 6 2 2 2 3 3 2 4 4" xfId="45660" xr:uid="{00000000-0005-0000-0000-000062B20000}"/>
    <cellStyle name="Normal 6 2 2 2 3 3 3" xfId="45661" xr:uid="{00000000-0005-0000-0000-000063B20000}"/>
    <cellStyle name="Normal 6 2 2 2 3 3 3 2" xfId="45662" xr:uid="{00000000-0005-0000-0000-000064B20000}"/>
    <cellStyle name="Normal 6 2 2 2 3 3 3 2 2" xfId="45663" xr:uid="{00000000-0005-0000-0000-000065B20000}"/>
    <cellStyle name="Normal 6 2 2 2 3 3 3 3" xfId="45664" xr:uid="{00000000-0005-0000-0000-000066B20000}"/>
    <cellStyle name="Normal 6 2 2 2 3 3 3 3 2" xfId="45665" xr:uid="{00000000-0005-0000-0000-000067B20000}"/>
    <cellStyle name="Normal 6 2 2 2 3 3 3 3 3" xfId="45666" xr:uid="{00000000-0005-0000-0000-000068B20000}"/>
    <cellStyle name="Normal 6 2 2 2 3 3 3 3 4" xfId="45667" xr:uid="{00000000-0005-0000-0000-000069B20000}"/>
    <cellStyle name="Normal 6 2 2 2 3 3 4" xfId="45668" xr:uid="{00000000-0005-0000-0000-00006AB20000}"/>
    <cellStyle name="Normal 6 2 2 2 3 3 4 2" xfId="45669" xr:uid="{00000000-0005-0000-0000-00006BB20000}"/>
    <cellStyle name="Normal 6 2 2 2 3 3 5" xfId="45670" xr:uid="{00000000-0005-0000-0000-00006CB20000}"/>
    <cellStyle name="Normal 6 2 2 2 3 3 5 2" xfId="45671" xr:uid="{00000000-0005-0000-0000-00006DB20000}"/>
    <cellStyle name="Normal 6 2 2 2 3 3 5 3" xfId="45672" xr:uid="{00000000-0005-0000-0000-00006EB20000}"/>
    <cellStyle name="Normal 6 2 2 2 3 3 5 4" xfId="45673" xr:uid="{00000000-0005-0000-0000-00006FB20000}"/>
    <cellStyle name="Normal 6 2 2 2 3 4" xfId="45674" xr:uid="{00000000-0005-0000-0000-000070B20000}"/>
    <cellStyle name="Normal 6 2 2 2 3 4 2" xfId="45675" xr:uid="{00000000-0005-0000-0000-000071B20000}"/>
    <cellStyle name="Normal 6 2 2 2 3 4 2 2" xfId="45676" xr:uid="{00000000-0005-0000-0000-000072B20000}"/>
    <cellStyle name="Normal 6 2 2 2 3 4 2 2 2" xfId="45677" xr:uid="{00000000-0005-0000-0000-000073B20000}"/>
    <cellStyle name="Normal 6 2 2 2 3 4 2 3" xfId="45678" xr:uid="{00000000-0005-0000-0000-000074B20000}"/>
    <cellStyle name="Normal 6 2 2 2 3 4 2 3 2" xfId="45679" xr:uid="{00000000-0005-0000-0000-000075B20000}"/>
    <cellStyle name="Normal 6 2 2 2 3 4 2 3 3" xfId="45680" xr:uid="{00000000-0005-0000-0000-000076B20000}"/>
    <cellStyle name="Normal 6 2 2 2 3 4 2 3 4" xfId="45681" xr:uid="{00000000-0005-0000-0000-000077B20000}"/>
    <cellStyle name="Normal 6 2 2 2 3 4 3" xfId="45682" xr:uid="{00000000-0005-0000-0000-000078B20000}"/>
    <cellStyle name="Normal 6 2 2 2 3 4 3 2" xfId="45683" xr:uid="{00000000-0005-0000-0000-000079B20000}"/>
    <cellStyle name="Normal 6 2 2 2 3 4 4" xfId="45684" xr:uid="{00000000-0005-0000-0000-00007AB20000}"/>
    <cellStyle name="Normal 6 2 2 2 3 4 4 2" xfId="45685" xr:uid="{00000000-0005-0000-0000-00007BB20000}"/>
    <cellStyle name="Normal 6 2 2 2 3 4 4 3" xfId="45686" xr:uid="{00000000-0005-0000-0000-00007CB20000}"/>
    <cellStyle name="Normal 6 2 2 2 3 4 4 4" xfId="45687" xr:uid="{00000000-0005-0000-0000-00007DB20000}"/>
    <cellStyle name="Normal 6 2 2 2 3 5" xfId="45688" xr:uid="{00000000-0005-0000-0000-00007EB20000}"/>
    <cellStyle name="Normal 6 2 2 2 3 5 2" xfId="45689" xr:uid="{00000000-0005-0000-0000-00007FB20000}"/>
    <cellStyle name="Normal 6 2 2 2 3 5 2 2" xfId="45690" xr:uid="{00000000-0005-0000-0000-000080B20000}"/>
    <cellStyle name="Normal 6 2 2 2 3 5 3" xfId="45691" xr:uid="{00000000-0005-0000-0000-000081B20000}"/>
    <cellStyle name="Normal 6 2 2 2 3 5 3 2" xfId="45692" xr:uid="{00000000-0005-0000-0000-000082B20000}"/>
    <cellStyle name="Normal 6 2 2 2 3 5 3 3" xfId="45693" xr:uid="{00000000-0005-0000-0000-000083B20000}"/>
    <cellStyle name="Normal 6 2 2 2 3 5 3 4" xfId="45694" xr:uid="{00000000-0005-0000-0000-000084B20000}"/>
    <cellStyle name="Normal 6 2 2 2 3 6" xfId="45695" xr:uid="{00000000-0005-0000-0000-000085B20000}"/>
    <cellStyle name="Normal 6 2 2 2 3 6 2" xfId="45696" xr:uid="{00000000-0005-0000-0000-000086B20000}"/>
    <cellStyle name="Normal 6 2 2 2 3 7" xfId="45697" xr:uid="{00000000-0005-0000-0000-000087B20000}"/>
    <cellStyle name="Normal 6 2 2 2 3 7 2" xfId="45698" xr:uid="{00000000-0005-0000-0000-000088B20000}"/>
    <cellStyle name="Normal 6 2 2 2 3 7 3" xfId="45699" xr:uid="{00000000-0005-0000-0000-000089B20000}"/>
    <cellStyle name="Normal 6 2 2 2 3 7 4" xfId="45700" xr:uid="{00000000-0005-0000-0000-00008AB20000}"/>
    <cellStyle name="Normal 6 2 2 2 4" xfId="45701" xr:uid="{00000000-0005-0000-0000-00008BB20000}"/>
    <cellStyle name="Normal 6 2 2 2 4 2" xfId="45702" xr:uid="{00000000-0005-0000-0000-00008CB20000}"/>
    <cellStyle name="Normal 6 2 2 2 4 2 2" xfId="45703" xr:uid="{00000000-0005-0000-0000-00008DB20000}"/>
    <cellStyle name="Normal 6 2 2 2 4 2 2 2" xfId="45704" xr:uid="{00000000-0005-0000-0000-00008EB20000}"/>
    <cellStyle name="Normal 6 2 2 2 4 2 2 2 2" xfId="45705" xr:uid="{00000000-0005-0000-0000-00008FB20000}"/>
    <cellStyle name="Normal 6 2 2 2 4 2 2 3" xfId="45706" xr:uid="{00000000-0005-0000-0000-000090B20000}"/>
    <cellStyle name="Normal 6 2 2 2 4 2 2 3 2" xfId="45707" xr:uid="{00000000-0005-0000-0000-000091B20000}"/>
    <cellStyle name="Normal 6 2 2 2 4 2 2 3 3" xfId="45708" xr:uid="{00000000-0005-0000-0000-000092B20000}"/>
    <cellStyle name="Normal 6 2 2 2 4 2 2 3 4" xfId="45709" xr:uid="{00000000-0005-0000-0000-000093B20000}"/>
    <cellStyle name="Normal 6 2 2 2 4 2 3" xfId="45710" xr:uid="{00000000-0005-0000-0000-000094B20000}"/>
    <cellStyle name="Normal 6 2 2 2 4 2 3 2" xfId="45711" xr:uid="{00000000-0005-0000-0000-000095B20000}"/>
    <cellStyle name="Normal 6 2 2 2 4 2 4" xfId="45712" xr:uid="{00000000-0005-0000-0000-000096B20000}"/>
    <cellStyle name="Normal 6 2 2 2 4 2 4 2" xfId="45713" xr:uid="{00000000-0005-0000-0000-000097B20000}"/>
    <cellStyle name="Normal 6 2 2 2 4 2 4 3" xfId="45714" xr:uid="{00000000-0005-0000-0000-000098B20000}"/>
    <cellStyle name="Normal 6 2 2 2 4 2 4 4" xfId="45715" xr:uid="{00000000-0005-0000-0000-000099B20000}"/>
    <cellStyle name="Normal 6 2 2 2 4 3" xfId="45716" xr:uid="{00000000-0005-0000-0000-00009AB20000}"/>
    <cellStyle name="Normal 6 2 2 2 4 3 2" xfId="45717" xr:uid="{00000000-0005-0000-0000-00009BB20000}"/>
    <cellStyle name="Normal 6 2 2 2 4 3 2 2" xfId="45718" xr:uid="{00000000-0005-0000-0000-00009CB20000}"/>
    <cellStyle name="Normal 6 2 2 2 4 3 3" xfId="45719" xr:uid="{00000000-0005-0000-0000-00009DB20000}"/>
    <cellStyle name="Normal 6 2 2 2 4 3 3 2" xfId="45720" xr:uid="{00000000-0005-0000-0000-00009EB20000}"/>
    <cellStyle name="Normal 6 2 2 2 4 3 3 3" xfId="45721" xr:uid="{00000000-0005-0000-0000-00009FB20000}"/>
    <cellStyle name="Normal 6 2 2 2 4 3 3 4" xfId="45722" xr:uid="{00000000-0005-0000-0000-0000A0B20000}"/>
    <cellStyle name="Normal 6 2 2 2 4 4" xfId="45723" xr:uid="{00000000-0005-0000-0000-0000A1B20000}"/>
    <cellStyle name="Normal 6 2 2 2 4 4 2" xfId="45724" xr:uid="{00000000-0005-0000-0000-0000A2B20000}"/>
    <cellStyle name="Normal 6 2 2 2 4 5" xfId="45725" xr:uid="{00000000-0005-0000-0000-0000A3B20000}"/>
    <cellStyle name="Normal 6 2 2 2 4 5 2" xfId="45726" xr:uid="{00000000-0005-0000-0000-0000A4B20000}"/>
    <cellStyle name="Normal 6 2 2 2 4 5 3" xfId="45727" xr:uid="{00000000-0005-0000-0000-0000A5B20000}"/>
    <cellStyle name="Normal 6 2 2 2 4 5 4" xfId="45728" xr:uid="{00000000-0005-0000-0000-0000A6B20000}"/>
    <cellStyle name="Normal 6 2 2 2 5" xfId="45729" xr:uid="{00000000-0005-0000-0000-0000A7B20000}"/>
    <cellStyle name="Normal 6 2 2 2 5 2" xfId="45730" xr:uid="{00000000-0005-0000-0000-0000A8B20000}"/>
    <cellStyle name="Normal 6 2 2 2 5 2 2" xfId="45731" xr:uid="{00000000-0005-0000-0000-0000A9B20000}"/>
    <cellStyle name="Normal 6 2 2 2 5 2 2 2" xfId="45732" xr:uid="{00000000-0005-0000-0000-0000AAB20000}"/>
    <cellStyle name="Normal 6 2 2 2 5 2 2 2 2" xfId="45733" xr:uid="{00000000-0005-0000-0000-0000ABB20000}"/>
    <cellStyle name="Normal 6 2 2 2 5 2 2 3" xfId="45734" xr:uid="{00000000-0005-0000-0000-0000ACB20000}"/>
    <cellStyle name="Normal 6 2 2 2 5 2 2 3 2" xfId="45735" xr:uid="{00000000-0005-0000-0000-0000ADB20000}"/>
    <cellStyle name="Normal 6 2 2 2 5 2 2 3 3" xfId="45736" xr:uid="{00000000-0005-0000-0000-0000AEB20000}"/>
    <cellStyle name="Normal 6 2 2 2 5 2 2 3 4" xfId="45737" xr:uid="{00000000-0005-0000-0000-0000AFB20000}"/>
    <cellStyle name="Normal 6 2 2 2 5 2 3" xfId="45738" xr:uid="{00000000-0005-0000-0000-0000B0B20000}"/>
    <cellStyle name="Normal 6 2 2 2 5 2 3 2" xfId="45739" xr:uid="{00000000-0005-0000-0000-0000B1B20000}"/>
    <cellStyle name="Normal 6 2 2 2 5 2 4" xfId="45740" xr:uid="{00000000-0005-0000-0000-0000B2B20000}"/>
    <cellStyle name="Normal 6 2 2 2 5 2 4 2" xfId="45741" xr:uid="{00000000-0005-0000-0000-0000B3B20000}"/>
    <cellStyle name="Normal 6 2 2 2 5 2 4 3" xfId="45742" xr:uid="{00000000-0005-0000-0000-0000B4B20000}"/>
    <cellStyle name="Normal 6 2 2 2 5 2 4 4" xfId="45743" xr:uid="{00000000-0005-0000-0000-0000B5B20000}"/>
    <cellStyle name="Normal 6 2 2 2 5 3" xfId="45744" xr:uid="{00000000-0005-0000-0000-0000B6B20000}"/>
    <cellStyle name="Normal 6 2 2 2 5 3 2" xfId="45745" xr:uid="{00000000-0005-0000-0000-0000B7B20000}"/>
    <cellStyle name="Normal 6 2 2 2 5 3 2 2" xfId="45746" xr:uid="{00000000-0005-0000-0000-0000B8B20000}"/>
    <cellStyle name="Normal 6 2 2 2 5 3 3" xfId="45747" xr:uid="{00000000-0005-0000-0000-0000B9B20000}"/>
    <cellStyle name="Normal 6 2 2 2 5 3 3 2" xfId="45748" xr:uid="{00000000-0005-0000-0000-0000BAB20000}"/>
    <cellStyle name="Normal 6 2 2 2 5 3 3 3" xfId="45749" xr:uid="{00000000-0005-0000-0000-0000BBB20000}"/>
    <cellStyle name="Normal 6 2 2 2 5 3 3 4" xfId="45750" xr:uid="{00000000-0005-0000-0000-0000BCB20000}"/>
    <cellStyle name="Normal 6 2 2 2 5 4" xfId="45751" xr:uid="{00000000-0005-0000-0000-0000BDB20000}"/>
    <cellStyle name="Normal 6 2 2 2 5 4 2" xfId="45752" xr:uid="{00000000-0005-0000-0000-0000BEB20000}"/>
    <cellStyle name="Normal 6 2 2 2 5 5" xfId="45753" xr:uid="{00000000-0005-0000-0000-0000BFB20000}"/>
    <cellStyle name="Normal 6 2 2 2 5 5 2" xfId="45754" xr:uid="{00000000-0005-0000-0000-0000C0B20000}"/>
    <cellStyle name="Normal 6 2 2 2 5 5 3" xfId="45755" xr:uid="{00000000-0005-0000-0000-0000C1B20000}"/>
    <cellStyle name="Normal 6 2 2 2 5 5 4" xfId="45756" xr:uid="{00000000-0005-0000-0000-0000C2B20000}"/>
    <cellStyle name="Normal 6 2 2 2 6" xfId="45757" xr:uid="{00000000-0005-0000-0000-0000C3B20000}"/>
    <cellStyle name="Normal 6 2 2 2 6 2" xfId="45758" xr:uid="{00000000-0005-0000-0000-0000C4B20000}"/>
    <cellStyle name="Normal 6 2 2 2 6 2 2" xfId="45759" xr:uid="{00000000-0005-0000-0000-0000C5B20000}"/>
    <cellStyle name="Normal 6 2 2 2 6 2 2 2" xfId="45760" xr:uid="{00000000-0005-0000-0000-0000C6B20000}"/>
    <cellStyle name="Normal 6 2 2 2 6 2 3" xfId="45761" xr:uid="{00000000-0005-0000-0000-0000C7B20000}"/>
    <cellStyle name="Normal 6 2 2 2 6 2 3 2" xfId="45762" xr:uid="{00000000-0005-0000-0000-0000C8B20000}"/>
    <cellStyle name="Normal 6 2 2 2 6 2 3 3" xfId="45763" xr:uid="{00000000-0005-0000-0000-0000C9B20000}"/>
    <cellStyle name="Normal 6 2 2 2 6 2 3 4" xfId="45764" xr:uid="{00000000-0005-0000-0000-0000CAB20000}"/>
    <cellStyle name="Normal 6 2 2 2 6 3" xfId="45765" xr:uid="{00000000-0005-0000-0000-0000CBB20000}"/>
    <cellStyle name="Normal 6 2 2 2 6 3 2" xfId="45766" xr:uid="{00000000-0005-0000-0000-0000CCB20000}"/>
    <cellStyle name="Normal 6 2 2 2 6 4" xfId="45767" xr:uid="{00000000-0005-0000-0000-0000CDB20000}"/>
    <cellStyle name="Normal 6 2 2 2 6 4 2" xfId="45768" xr:uid="{00000000-0005-0000-0000-0000CEB20000}"/>
    <cellStyle name="Normal 6 2 2 2 6 4 3" xfId="45769" xr:uid="{00000000-0005-0000-0000-0000CFB20000}"/>
    <cellStyle name="Normal 6 2 2 2 6 4 4" xfId="45770" xr:uid="{00000000-0005-0000-0000-0000D0B20000}"/>
    <cellStyle name="Normal 6 2 2 2 7" xfId="45771" xr:uid="{00000000-0005-0000-0000-0000D1B20000}"/>
    <cellStyle name="Normal 6 2 2 2 7 2" xfId="45772" xr:uid="{00000000-0005-0000-0000-0000D2B20000}"/>
    <cellStyle name="Normal 6 2 2 2 7 2 2" xfId="45773" xr:uid="{00000000-0005-0000-0000-0000D3B20000}"/>
    <cellStyle name="Normal 6 2 2 2 7 3" xfId="45774" xr:uid="{00000000-0005-0000-0000-0000D4B20000}"/>
    <cellStyle name="Normal 6 2 2 2 7 3 2" xfId="45775" xr:uid="{00000000-0005-0000-0000-0000D5B20000}"/>
    <cellStyle name="Normal 6 2 2 2 7 3 3" xfId="45776" xr:uid="{00000000-0005-0000-0000-0000D6B20000}"/>
    <cellStyle name="Normal 6 2 2 2 7 3 4" xfId="45777" xr:uid="{00000000-0005-0000-0000-0000D7B20000}"/>
    <cellStyle name="Normal 6 2 2 2 8" xfId="45778" xr:uid="{00000000-0005-0000-0000-0000D8B20000}"/>
    <cellStyle name="Normal 6 2 2 2 8 2" xfId="45779" xr:uid="{00000000-0005-0000-0000-0000D9B20000}"/>
    <cellStyle name="Normal 6 2 2 2 9" xfId="45780" xr:uid="{00000000-0005-0000-0000-0000DAB20000}"/>
    <cellStyle name="Normal 6 2 2 2 9 2" xfId="45781" xr:uid="{00000000-0005-0000-0000-0000DBB20000}"/>
    <cellStyle name="Normal 6 2 2 2 9 3" xfId="45782" xr:uid="{00000000-0005-0000-0000-0000DCB20000}"/>
    <cellStyle name="Normal 6 2 2 2 9 4" xfId="45783" xr:uid="{00000000-0005-0000-0000-0000DDB20000}"/>
    <cellStyle name="Normal 6 2 2 3" xfId="45784" xr:uid="{00000000-0005-0000-0000-0000DEB20000}"/>
    <cellStyle name="Normal 6 2 2 3 2" xfId="45785" xr:uid="{00000000-0005-0000-0000-0000DFB20000}"/>
    <cellStyle name="Normal 6 2 2 3 2 2" xfId="45786" xr:uid="{00000000-0005-0000-0000-0000E0B20000}"/>
    <cellStyle name="Normal 6 2 2 3 2 2 2" xfId="45787" xr:uid="{00000000-0005-0000-0000-0000E1B20000}"/>
    <cellStyle name="Normal 6 2 2 3 2 2 2 2" xfId="45788" xr:uid="{00000000-0005-0000-0000-0000E2B20000}"/>
    <cellStyle name="Normal 6 2 2 3 2 2 2 2 2" xfId="45789" xr:uid="{00000000-0005-0000-0000-0000E3B20000}"/>
    <cellStyle name="Normal 6 2 2 3 2 2 2 2 2 2" xfId="45790" xr:uid="{00000000-0005-0000-0000-0000E4B20000}"/>
    <cellStyle name="Normal 6 2 2 3 2 2 2 2 3" xfId="45791" xr:uid="{00000000-0005-0000-0000-0000E5B20000}"/>
    <cellStyle name="Normal 6 2 2 3 2 2 2 2 3 2" xfId="45792" xr:uid="{00000000-0005-0000-0000-0000E6B20000}"/>
    <cellStyle name="Normal 6 2 2 3 2 2 2 2 3 3" xfId="45793" xr:uid="{00000000-0005-0000-0000-0000E7B20000}"/>
    <cellStyle name="Normal 6 2 2 3 2 2 2 2 3 4" xfId="45794" xr:uid="{00000000-0005-0000-0000-0000E8B20000}"/>
    <cellStyle name="Normal 6 2 2 3 2 2 2 3" xfId="45795" xr:uid="{00000000-0005-0000-0000-0000E9B20000}"/>
    <cellStyle name="Normal 6 2 2 3 2 2 2 3 2" xfId="45796" xr:uid="{00000000-0005-0000-0000-0000EAB20000}"/>
    <cellStyle name="Normal 6 2 2 3 2 2 2 4" xfId="45797" xr:uid="{00000000-0005-0000-0000-0000EBB20000}"/>
    <cellStyle name="Normal 6 2 2 3 2 2 2 4 2" xfId="45798" xr:uid="{00000000-0005-0000-0000-0000ECB20000}"/>
    <cellStyle name="Normal 6 2 2 3 2 2 2 4 3" xfId="45799" xr:uid="{00000000-0005-0000-0000-0000EDB20000}"/>
    <cellStyle name="Normal 6 2 2 3 2 2 2 4 4" xfId="45800" xr:uid="{00000000-0005-0000-0000-0000EEB20000}"/>
    <cellStyle name="Normal 6 2 2 3 2 2 3" xfId="45801" xr:uid="{00000000-0005-0000-0000-0000EFB20000}"/>
    <cellStyle name="Normal 6 2 2 3 2 2 3 2" xfId="45802" xr:uid="{00000000-0005-0000-0000-0000F0B20000}"/>
    <cellStyle name="Normal 6 2 2 3 2 2 3 2 2" xfId="45803" xr:uid="{00000000-0005-0000-0000-0000F1B20000}"/>
    <cellStyle name="Normal 6 2 2 3 2 2 3 3" xfId="45804" xr:uid="{00000000-0005-0000-0000-0000F2B20000}"/>
    <cellStyle name="Normal 6 2 2 3 2 2 3 3 2" xfId="45805" xr:uid="{00000000-0005-0000-0000-0000F3B20000}"/>
    <cellStyle name="Normal 6 2 2 3 2 2 3 3 3" xfId="45806" xr:uid="{00000000-0005-0000-0000-0000F4B20000}"/>
    <cellStyle name="Normal 6 2 2 3 2 2 3 3 4" xfId="45807" xr:uid="{00000000-0005-0000-0000-0000F5B20000}"/>
    <cellStyle name="Normal 6 2 2 3 2 2 4" xfId="45808" xr:uid="{00000000-0005-0000-0000-0000F6B20000}"/>
    <cellStyle name="Normal 6 2 2 3 2 2 4 2" xfId="45809" xr:uid="{00000000-0005-0000-0000-0000F7B20000}"/>
    <cellStyle name="Normal 6 2 2 3 2 2 5" xfId="45810" xr:uid="{00000000-0005-0000-0000-0000F8B20000}"/>
    <cellStyle name="Normal 6 2 2 3 2 2 5 2" xfId="45811" xr:uid="{00000000-0005-0000-0000-0000F9B20000}"/>
    <cellStyle name="Normal 6 2 2 3 2 2 5 3" xfId="45812" xr:uid="{00000000-0005-0000-0000-0000FAB20000}"/>
    <cellStyle name="Normal 6 2 2 3 2 2 5 4" xfId="45813" xr:uid="{00000000-0005-0000-0000-0000FBB20000}"/>
    <cellStyle name="Normal 6 2 2 3 2 3" xfId="45814" xr:uid="{00000000-0005-0000-0000-0000FCB20000}"/>
    <cellStyle name="Normal 6 2 2 3 2 3 2" xfId="45815" xr:uid="{00000000-0005-0000-0000-0000FDB20000}"/>
    <cellStyle name="Normal 6 2 2 3 2 3 2 2" xfId="45816" xr:uid="{00000000-0005-0000-0000-0000FEB20000}"/>
    <cellStyle name="Normal 6 2 2 3 2 3 2 2 2" xfId="45817" xr:uid="{00000000-0005-0000-0000-0000FFB20000}"/>
    <cellStyle name="Normal 6 2 2 3 2 3 2 2 2 2" xfId="45818" xr:uid="{00000000-0005-0000-0000-000000B30000}"/>
    <cellStyle name="Normal 6 2 2 3 2 3 2 2 3" xfId="45819" xr:uid="{00000000-0005-0000-0000-000001B30000}"/>
    <cellStyle name="Normal 6 2 2 3 2 3 2 2 3 2" xfId="45820" xr:uid="{00000000-0005-0000-0000-000002B30000}"/>
    <cellStyle name="Normal 6 2 2 3 2 3 2 2 3 3" xfId="45821" xr:uid="{00000000-0005-0000-0000-000003B30000}"/>
    <cellStyle name="Normal 6 2 2 3 2 3 2 2 3 4" xfId="45822" xr:uid="{00000000-0005-0000-0000-000004B30000}"/>
    <cellStyle name="Normal 6 2 2 3 2 3 2 3" xfId="45823" xr:uid="{00000000-0005-0000-0000-000005B30000}"/>
    <cellStyle name="Normal 6 2 2 3 2 3 2 3 2" xfId="45824" xr:uid="{00000000-0005-0000-0000-000006B30000}"/>
    <cellStyle name="Normal 6 2 2 3 2 3 2 4" xfId="45825" xr:uid="{00000000-0005-0000-0000-000007B30000}"/>
    <cellStyle name="Normal 6 2 2 3 2 3 2 4 2" xfId="45826" xr:uid="{00000000-0005-0000-0000-000008B30000}"/>
    <cellStyle name="Normal 6 2 2 3 2 3 2 4 3" xfId="45827" xr:uid="{00000000-0005-0000-0000-000009B30000}"/>
    <cellStyle name="Normal 6 2 2 3 2 3 2 4 4" xfId="45828" xr:uid="{00000000-0005-0000-0000-00000AB30000}"/>
    <cellStyle name="Normal 6 2 2 3 2 3 3" xfId="45829" xr:uid="{00000000-0005-0000-0000-00000BB30000}"/>
    <cellStyle name="Normal 6 2 2 3 2 3 3 2" xfId="45830" xr:uid="{00000000-0005-0000-0000-00000CB30000}"/>
    <cellStyle name="Normal 6 2 2 3 2 3 3 2 2" xfId="45831" xr:uid="{00000000-0005-0000-0000-00000DB30000}"/>
    <cellStyle name="Normal 6 2 2 3 2 3 3 3" xfId="45832" xr:uid="{00000000-0005-0000-0000-00000EB30000}"/>
    <cellStyle name="Normal 6 2 2 3 2 3 3 3 2" xfId="45833" xr:uid="{00000000-0005-0000-0000-00000FB30000}"/>
    <cellStyle name="Normal 6 2 2 3 2 3 3 3 3" xfId="45834" xr:uid="{00000000-0005-0000-0000-000010B30000}"/>
    <cellStyle name="Normal 6 2 2 3 2 3 3 3 4" xfId="45835" xr:uid="{00000000-0005-0000-0000-000011B30000}"/>
    <cellStyle name="Normal 6 2 2 3 2 3 4" xfId="45836" xr:uid="{00000000-0005-0000-0000-000012B30000}"/>
    <cellStyle name="Normal 6 2 2 3 2 3 4 2" xfId="45837" xr:uid="{00000000-0005-0000-0000-000013B30000}"/>
    <cellStyle name="Normal 6 2 2 3 2 3 5" xfId="45838" xr:uid="{00000000-0005-0000-0000-000014B30000}"/>
    <cellStyle name="Normal 6 2 2 3 2 3 5 2" xfId="45839" xr:uid="{00000000-0005-0000-0000-000015B30000}"/>
    <cellStyle name="Normal 6 2 2 3 2 3 5 3" xfId="45840" xr:uid="{00000000-0005-0000-0000-000016B30000}"/>
    <cellStyle name="Normal 6 2 2 3 2 3 5 4" xfId="45841" xr:uid="{00000000-0005-0000-0000-000017B30000}"/>
    <cellStyle name="Normal 6 2 2 3 2 4" xfId="45842" xr:uid="{00000000-0005-0000-0000-000018B30000}"/>
    <cellStyle name="Normal 6 2 2 3 2 4 2" xfId="45843" xr:uid="{00000000-0005-0000-0000-000019B30000}"/>
    <cellStyle name="Normal 6 2 2 3 2 4 2 2" xfId="45844" xr:uid="{00000000-0005-0000-0000-00001AB30000}"/>
    <cellStyle name="Normal 6 2 2 3 2 4 2 2 2" xfId="45845" xr:uid="{00000000-0005-0000-0000-00001BB30000}"/>
    <cellStyle name="Normal 6 2 2 3 2 4 2 3" xfId="45846" xr:uid="{00000000-0005-0000-0000-00001CB30000}"/>
    <cellStyle name="Normal 6 2 2 3 2 4 2 3 2" xfId="45847" xr:uid="{00000000-0005-0000-0000-00001DB30000}"/>
    <cellStyle name="Normal 6 2 2 3 2 4 2 3 3" xfId="45848" xr:uid="{00000000-0005-0000-0000-00001EB30000}"/>
    <cellStyle name="Normal 6 2 2 3 2 4 2 3 4" xfId="45849" xr:uid="{00000000-0005-0000-0000-00001FB30000}"/>
    <cellStyle name="Normal 6 2 2 3 2 4 3" xfId="45850" xr:uid="{00000000-0005-0000-0000-000020B30000}"/>
    <cellStyle name="Normal 6 2 2 3 2 4 3 2" xfId="45851" xr:uid="{00000000-0005-0000-0000-000021B30000}"/>
    <cellStyle name="Normal 6 2 2 3 2 4 4" xfId="45852" xr:uid="{00000000-0005-0000-0000-000022B30000}"/>
    <cellStyle name="Normal 6 2 2 3 2 4 4 2" xfId="45853" xr:uid="{00000000-0005-0000-0000-000023B30000}"/>
    <cellStyle name="Normal 6 2 2 3 2 4 4 3" xfId="45854" xr:uid="{00000000-0005-0000-0000-000024B30000}"/>
    <cellStyle name="Normal 6 2 2 3 2 4 4 4" xfId="45855" xr:uid="{00000000-0005-0000-0000-000025B30000}"/>
    <cellStyle name="Normal 6 2 2 3 2 5" xfId="45856" xr:uid="{00000000-0005-0000-0000-000026B30000}"/>
    <cellStyle name="Normal 6 2 2 3 2 5 2" xfId="45857" xr:uid="{00000000-0005-0000-0000-000027B30000}"/>
    <cellStyle name="Normal 6 2 2 3 2 5 2 2" xfId="45858" xr:uid="{00000000-0005-0000-0000-000028B30000}"/>
    <cellStyle name="Normal 6 2 2 3 2 5 3" xfId="45859" xr:uid="{00000000-0005-0000-0000-000029B30000}"/>
    <cellStyle name="Normal 6 2 2 3 2 5 3 2" xfId="45860" xr:uid="{00000000-0005-0000-0000-00002AB30000}"/>
    <cellStyle name="Normal 6 2 2 3 2 5 3 3" xfId="45861" xr:uid="{00000000-0005-0000-0000-00002BB30000}"/>
    <cellStyle name="Normal 6 2 2 3 2 5 3 4" xfId="45862" xr:uid="{00000000-0005-0000-0000-00002CB30000}"/>
    <cellStyle name="Normal 6 2 2 3 2 6" xfId="45863" xr:uid="{00000000-0005-0000-0000-00002DB30000}"/>
    <cellStyle name="Normal 6 2 2 3 2 6 2" xfId="45864" xr:uid="{00000000-0005-0000-0000-00002EB30000}"/>
    <cellStyle name="Normal 6 2 2 3 2 7" xfId="45865" xr:uid="{00000000-0005-0000-0000-00002FB30000}"/>
    <cellStyle name="Normal 6 2 2 3 2 7 2" xfId="45866" xr:uid="{00000000-0005-0000-0000-000030B30000}"/>
    <cellStyle name="Normal 6 2 2 3 2 7 3" xfId="45867" xr:uid="{00000000-0005-0000-0000-000031B30000}"/>
    <cellStyle name="Normal 6 2 2 3 2 7 4" xfId="45868" xr:uid="{00000000-0005-0000-0000-000032B30000}"/>
    <cellStyle name="Normal 6 2 2 3 3" xfId="45869" xr:uid="{00000000-0005-0000-0000-000033B30000}"/>
    <cellStyle name="Normal 6 2 2 3 3 2" xfId="45870" xr:uid="{00000000-0005-0000-0000-000034B30000}"/>
    <cellStyle name="Normal 6 2 2 3 3 2 2" xfId="45871" xr:uid="{00000000-0005-0000-0000-000035B30000}"/>
    <cellStyle name="Normal 6 2 2 3 3 2 2 2" xfId="45872" xr:uid="{00000000-0005-0000-0000-000036B30000}"/>
    <cellStyle name="Normal 6 2 2 3 3 2 2 2 2" xfId="45873" xr:uid="{00000000-0005-0000-0000-000037B30000}"/>
    <cellStyle name="Normal 6 2 2 3 3 2 2 3" xfId="45874" xr:uid="{00000000-0005-0000-0000-000038B30000}"/>
    <cellStyle name="Normal 6 2 2 3 3 2 2 3 2" xfId="45875" xr:uid="{00000000-0005-0000-0000-000039B30000}"/>
    <cellStyle name="Normal 6 2 2 3 3 2 2 3 3" xfId="45876" xr:uid="{00000000-0005-0000-0000-00003AB30000}"/>
    <cellStyle name="Normal 6 2 2 3 3 2 2 3 4" xfId="45877" xr:uid="{00000000-0005-0000-0000-00003BB30000}"/>
    <cellStyle name="Normal 6 2 2 3 3 2 3" xfId="45878" xr:uid="{00000000-0005-0000-0000-00003CB30000}"/>
    <cellStyle name="Normal 6 2 2 3 3 2 3 2" xfId="45879" xr:uid="{00000000-0005-0000-0000-00003DB30000}"/>
    <cellStyle name="Normal 6 2 2 3 3 2 4" xfId="45880" xr:uid="{00000000-0005-0000-0000-00003EB30000}"/>
    <cellStyle name="Normal 6 2 2 3 3 2 4 2" xfId="45881" xr:uid="{00000000-0005-0000-0000-00003FB30000}"/>
    <cellStyle name="Normal 6 2 2 3 3 2 4 3" xfId="45882" xr:uid="{00000000-0005-0000-0000-000040B30000}"/>
    <cellStyle name="Normal 6 2 2 3 3 2 4 4" xfId="45883" xr:uid="{00000000-0005-0000-0000-000041B30000}"/>
    <cellStyle name="Normal 6 2 2 3 3 3" xfId="45884" xr:uid="{00000000-0005-0000-0000-000042B30000}"/>
    <cellStyle name="Normal 6 2 2 3 3 3 2" xfId="45885" xr:uid="{00000000-0005-0000-0000-000043B30000}"/>
    <cellStyle name="Normal 6 2 2 3 3 3 2 2" xfId="45886" xr:uid="{00000000-0005-0000-0000-000044B30000}"/>
    <cellStyle name="Normal 6 2 2 3 3 3 3" xfId="45887" xr:uid="{00000000-0005-0000-0000-000045B30000}"/>
    <cellStyle name="Normal 6 2 2 3 3 3 3 2" xfId="45888" xr:uid="{00000000-0005-0000-0000-000046B30000}"/>
    <cellStyle name="Normal 6 2 2 3 3 3 3 3" xfId="45889" xr:uid="{00000000-0005-0000-0000-000047B30000}"/>
    <cellStyle name="Normal 6 2 2 3 3 3 3 4" xfId="45890" xr:uid="{00000000-0005-0000-0000-000048B30000}"/>
    <cellStyle name="Normal 6 2 2 3 3 4" xfId="45891" xr:uid="{00000000-0005-0000-0000-000049B30000}"/>
    <cellStyle name="Normal 6 2 2 3 3 4 2" xfId="45892" xr:uid="{00000000-0005-0000-0000-00004AB30000}"/>
    <cellStyle name="Normal 6 2 2 3 3 5" xfId="45893" xr:uid="{00000000-0005-0000-0000-00004BB30000}"/>
    <cellStyle name="Normal 6 2 2 3 3 5 2" xfId="45894" xr:uid="{00000000-0005-0000-0000-00004CB30000}"/>
    <cellStyle name="Normal 6 2 2 3 3 5 3" xfId="45895" xr:uid="{00000000-0005-0000-0000-00004DB30000}"/>
    <cellStyle name="Normal 6 2 2 3 3 5 4" xfId="45896" xr:uid="{00000000-0005-0000-0000-00004EB30000}"/>
    <cellStyle name="Normal 6 2 2 3 4" xfId="45897" xr:uid="{00000000-0005-0000-0000-00004FB30000}"/>
    <cellStyle name="Normal 6 2 2 3 4 2" xfId="45898" xr:uid="{00000000-0005-0000-0000-000050B30000}"/>
    <cellStyle name="Normal 6 2 2 3 4 2 2" xfId="45899" xr:uid="{00000000-0005-0000-0000-000051B30000}"/>
    <cellStyle name="Normal 6 2 2 3 4 2 2 2" xfId="45900" xr:uid="{00000000-0005-0000-0000-000052B30000}"/>
    <cellStyle name="Normal 6 2 2 3 4 2 2 2 2" xfId="45901" xr:uid="{00000000-0005-0000-0000-000053B30000}"/>
    <cellStyle name="Normal 6 2 2 3 4 2 2 3" xfId="45902" xr:uid="{00000000-0005-0000-0000-000054B30000}"/>
    <cellStyle name="Normal 6 2 2 3 4 2 2 3 2" xfId="45903" xr:uid="{00000000-0005-0000-0000-000055B30000}"/>
    <cellStyle name="Normal 6 2 2 3 4 2 2 3 3" xfId="45904" xr:uid="{00000000-0005-0000-0000-000056B30000}"/>
    <cellStyle name="Normal 6 2 2 3 4 2 2 3 4" xfId="45905" xr:uid="{00000000-0005-0000-0000-000057B30000}"/>
    <cellStyle name="Normal 6 2 2 3 4 2 3" xfId="45906" xr:uid="{00000000-0005-0000-0000-000058B30000}"/>
    <cellStyle name="Normal 6 2 2 3 4 2 3 2" xfId="45907" xr:uid="{00000000-0005-0000-0000-000059B30000}"/>
    <cellStyle name="Normal 6 2 2 3 4 2 4" xfId="45908" xr:uid="{00000000-0005-0000-0000-00005AB30000}"/>
    <cellStyle name="Normal 6 2 2 3 4 2 4 2" xfId="45909" xr:uid="{00000000-0005-0000-0000-00005BB30000}"/>
    <cellStyle name="Normal 6 2 2 3 4 2 4 3" xfId="45910" xr:uid="{00000000-0005-0000-0000-00005CB30000}"/>
    <cellStyle name="Normal 6 2 2 3 4 2 4 4" xfId="45911" xr:uid="{00000000-0005-0000-0000-00005DB30000}"/>
    <cellStyle name="Normal 6 2 2 3 4 3" xfId="45912" xr:uid="{00000000-0005-0000-0000-00005EB30000}"/>
    <cellStyle name="Normal 6 2 2 3 4 3 2" xfId="45913" xr:uid="{00000000-0005-0000-0000-00005FB30000}"/>
    <cellStyle name="Normal 6 2 2 3 4 3 2 2" xfId="45914" xr:uid="{00000000-0005-0000-0000-000060B30000}"/>
    <cellStyle name="Normal 6 2 2 3 4 3 3" xfId="45915" xr:uid="{00000000-0005-0000-0000-000061B30000}"/>
    <cellStyle name="Normal 6 2 2 3 4 3 3 2" xfId="45916" xr:uid="{00000000-0005-0000-0000-000062B30000}"/>
    <cellStyle name="Normal 6 2 2 3 4 3 3 3" xfId="45917" xr:uid="{00000000-0005-0000-0000-000063B30000}"/>
    <cellStyle name="Normal 6 2 2 3 4 3 3 4" xfId="45918" xr:uid="{00000000-0005-0000-0000-000064B30000}"/>
    <cellStyle name="Normal 6 2 2 3 4 4" xfId="45919" xr:uid="{00000000-0005-0000-0000-000065B30000}"/>
    <cellStyle name="Normal 6 2 2 3 4 4 2" xfId="45920" xr:uid="{00000000-0005-0000-0000-000066B30000}"/>
    <cellStyle name="Normal 6 2 2 3 4 5" xfId="45921" xr:uid="{00000000-0005-0000-0000-000067B30000}"/>
    <cellStyle name="Normal 6 2 2 3 4 5 2" xfId="45922" xr:uid="{00000000-0005-0000-0000-000068B30000}"/>
    <cellStyle name="Normal 6 2 2 3 4 5 3" xfId="45923" xr:uid="{00000000-0005-0000-0000-000069B30000}"/>
    <cellStyle name="Normal 6 2 2 3 4 5 4" xfId="45924" xr:uid="{00000000-0005-0000-0000-00006AB30000}"/>
    <cellStyle name="Normal 6 2 2 3 5" xfId="45925" xr:uid="{00000000-0005-0000-0000-00006BB30000}"/>
    <cellStyle name="Normal 6 2 2 3 5 2" xfId="45926" xr:uid="{00000000-0005-0000-0000-00006CB30000}"/>
    <cellStyle name="Normal 6 2 2 3 5 2 2" xfId="45927" xr:uid="{00000000-0005-0000-0000-00006DB30000}"/>
    <cellStyle name="Normal 6 2 2 3 5 2 2 2" xfId="45928" xr:uid="{00000000-0005-0000-0000-00006EB30000}"/>
    <cellStyle name="Normal 6 2 2 3 5 2 3" xfId="45929" xr:uid="{00000000-0005-0000-0000-00006FB30000}"/>
    <cellStyle name="Normal 6 2 2 3 5 2 3 2" xfId="45930" xr:uid="{00000000-0005-0000-0000-000070B30000}"/>
    <cellStyle name="Normal 6 2 2 3 5 2 3 3" xfId="45931" xr:uid="{00000000-0005-0000-0000-000071B30000}"/>
    <cellStyle name="Normal 6 2 2 3 5 2 3 4" xfId="45932" xr:uid="{00000000-0005-0000-0000-000072B30000}"/>
    <cellStyle name="Normal 6 2 2 3 5 3" xfId="45933" xr:uid="{00000000-0005-0000-0000-000073B30000}"/>
    <cellStyle name="Normal 6 2 2 3 5 3 2" xfId="45934" xr:uid="{00000000-0005-0000-0000-000074B30000}"/>
    <cellStyle name="Normal 6 2 2 3 5 4" xfId="45935" xr:uid="{00000000-0005-0000-0000-000075B30000}"/>
    <cellStyle name="Normal 6 2 2 3 5 4 2" xfId="45936" xr:uid="{00000000-0005-0000-0000-000076B30000}"/>
    <cellStyle name="Normal 6 2 2 3 5 4 3" xfId="45937" xr:uid="{00000000-0005-0000-0000-000077B30000}"/>
    <cellStyle name="Normal 6 2 2 3 5 4 4" xfId="45938" xr:uid="{00000000-0005-0000-0000-000078B30000}"/>
    <cellStyle name="Normal 6 2 2 3 6" xfId="45939" xr:uid="{00000000-0005-0000-0000-000079B30000}"/>
    <cellStyle name="Normal 6 2 2 3 6 2" xfId="45940" xr:uid="{00000000-0005-0000-0000-00007AB30000}"/>
    <cellStyle name="Normal 6 2 2 3 6 2 2" xfId="45941" xr:uid="{00000000-0005-0000-0000-00007BB30000}"/>
    <cellStyle name="Normal 6 2 2 3 6 3" xfId="45942" xr:uid="{00000000-0005-0000-0000-00007CB30000}"/>
    <cellStyle name="Normal 6 2 2 3 6 3 2" xfId="45943" xr:uid="{00000000-0005-0000-0000-00007DB30000}"/>
    <cellStyle name="Normal 6 2 2 3 6 3 3" xfId="45944" xr:uid="{00000000-0005-0000-0000-00007EB30000}"/>
    <cellStyle name="Normal 6 2 2 3 6 3 4" xfId="45945" xr:uid="{00000000-0005-0000-0000-00007FB30000}"/>
    <cellStyle name="Normal 6 2 2 3 7" xfId="45946" xr:uid="{00000000-0005-0000-0000-000080B30000}"/>
    <cellStyle name="Normal 6 2 2 3 7 2" xfId="45947" xr:uid="{00000000-0005-0000-0000-000081B30000}"/>
    <cellStyle name="Normal 6 2 2 3 8" xfId="45948" xr:uid="{00000000-0005-0000-0000-000082B30000}"/>
    <cellStyle name="Normal 6 2 2 3 8 2" xfId="45949" xr:uid="{00000000-0005-0000-0000-000083B30000}"/>
    <cellStyle name="Normal 6 2 2 3 8 3" xfId="45950" xr:uid="{00000000-0005-0000-0000-000084B30000}"/>
    <cellStyle name="Normal 6 2 2 3 8 4" xfId="45951" xr:uid="{00000000-0005-0000-0000-000085B30000}"/>
    <cellStyle name="Normal 6 2 2 4" xfId="45952" xr:uid="{00000000-0005-0000-0000-000086B30000}"/>
    <cellStyle name="Normal 6 2 2 4 2" xfId="45953" xr:uid="{00000000-0005-0000-0000-000087B30000}"/>
    <cellStyle name="Normal 6 2 2 4 2 2" xfId="45954" xr:uid="{00000000-0005-0000-0000-000088B30000}"/>
    <cellStyle name="Normal 6 2 2 4 2 2 2" xfId="45955" xr:uid="{00000000-0005-0000-0000-000089B30000}"/>
    <cellStyle name="Normal 6 2 2 4 2 2 2 2" xfId="45956" xr:uid="{00000000-0005-0000-0000-00008AB30000}"/>
    <cellStyle name="Normal 6 2 2 4 2 2 2 2 2" xfId="45957" xr:uid="{00000000-0005-0000-0000-00008BB30000}"/>
    <cellStyle name="Normal 6 2 2 4 2 2 2 3" xfId="45958" xr:uid="{00000000-0005-0000-0000-00008CB30000}"/>
    <cellStyle name="Normal 6 2 2 4 2 2 2 3 2" xfId="45959" xr:uid="{00000000-0005-0000-0000-00008DB30000}"/>
    <cellStyle name="Normal 6 2 2 4 2 2 2 3 3" xfId="45960" xr:uid="{00000000-0005-0000-0000-00008EB30000}"/>
    <cellStyle name="Normal 6 2 2 4 2 2 2 3 4" xfId="45961" xr:uid="{00000000-0005-0000-0000-00008FB30000}"/>
    <cellStyle name="Normal 6 2 2 4 2 2 3" xfId="45962" xr:uid="{00000000-0005-0000-0000-000090B30000}"/>
    <cellStyle name="Normal 6 2 2 4 2 2 3 2" xfId="45963" xr:uid="{00000000-0005-0000-0000-000091B30000}"/>
    <cellStyle name="Normal 6 2 2 4 2 2 4" xfId="45964" xr:uid="{00000000-0005-0000-0000-000092B30000}"/>
    <cellStyle name="Normal 6 2 2 4 2 2 4 2" xfId="45965" xr:uid="{00000000-0005-0000-0000-000093B30000}"/>
    <cellStyle name="Normal 6 2 2 4 2 2 4 3" xfId="45966" xr:uid="{00000000-0005-0000-0000-000094B30000}"/>
    <cellStyle name="Normal 6 2 2 4 2 2 4 4" xfId="45967" xr:uid="{00000000-0005-0000-0000-000095B30000}"/>
    <cellStyle name="Normal 6 2 2 4 2 3" xfId="45968" xr:uid="{00000000-0005-0000-0000-000096B30000}"/>
    <cellStyle name="Normal 6 2 2 4 2 3 2" xfId="45969" xr:uid="{00000000-0005-0000-0000-000097B30000}"/>
    <cellStyle name="Normal 6 2 2 4 2 3 2 2" xfId="45970" xr:uid="{00000000-0005-0000-0000-000098B30000}"/>
    <cellStyle name="Normal 6 2 2 4 2 3 3" xfId="45971" xr:uid="{00000000-0005-0000-0000-000099B30000}"/>
    <cellStyle name="Normal 6 2 2 4 2 3 3 2" xfId="45972" xr:uid="{00000000-0005-0000-0000-00009AB30000}"/>
    <cellStyle name="Normal 6 2 2 4 2 3 3 3" xfId="45973" xr:uid="{00000000-0005-0000-0000-00009BB30000}"/>
    <cellStyle name="Normal 6 2 2 4 2 3 3 4" xfId="45974" xr:uid="{00000000-0005-0000-0000-00009CB30000}"/>
    <cellStyle name="Normal 6 2 2 4 2 4" xfId="45975" xr:uid="{00000000-0005-0000-0000-00009DB30000}"/>
    <cellStyle name="Normal 6 2 2 4 2 4 2" xfId="45976" xr:uid="{00000000-0005-0000-0000-00009EB30000}"/>
    <cellStyle name="Normal 6 2 2 4 2 5" xfId="45977" xr:uid="{00000000-0005-0000-0000-00009FB30000}"/>
    <cellStyle name="Normal 6 2 2 4 2 5 2" xfId="45978" xr:uid="{00000000-0005-0000-0000-0000A0B30000}"/>
    <cellStyle name="Normal 6 2 2 4 2 5 3" xfId="45979" xr:uid="{00000000-0005-0000-0000-0000A1B30000}"/>
    <cellStyle name="Normal 6 2 2 4 2 5 4" xfId="45980" xr:uid="{00000000-0005-0000-0000-0000A2B30000}"/>
    <cellStyle name="Normal 6 2 2 4 3" xfId="45981" xr:uid="{00000000-0005-0000-0000-0000A3B30000}"/>
    <cellStyle name="Normal 6 2 2 4 3 2" xfId="45982" xr:uid="{00000000-0005-0000-0000-0000A4B30000}"/>
    <cellStyle name="Normal 6 2 2 4 3 2 2" xfId="45983" xr:uid="{00000000-0005-0000-0000-0000A5B30000}"/>
    <cellStyle name="Normal 6 2 2 4 3 2 2 2" xfId="45984" xr:uid="{00000000-0005-0000-0000-0000A6B30000}"/>
    <cellStyle name="Normal 6 2 2 4 3 2 2 2 2" xfId="45985" xr:uid="{00000000-0005-0000-0000-0000A7B30000}"/>
    <cellStyle name="Normal 6 2 2 4 3 2 2 3" xfId="45986" xr:uid="{00000000-0005-0000-0000-0000A8B30000}"/>
    <cellStyle name="Normal 6 2 2 4 3 2 2 3 2" xfId="45987" xr:uid="{00000000-0005-0000-0000-0000A9B30000}"/>
    <cellStyle name="Normal 6 2 2 4 3 2 2 3 3" xfId="45988" xr:uid="{00000000-0005-0000-0000-0000AAB30000}"/>
    <cellStyle name="Normal 6 2 2 4 3 2 2 3 4" xfId="45989" xr:uid="{00000000-0005-0000-0000-0000ABB30000}"/>
    <cellStyle name="Normal 6 2 2 4 3 2 3" xfId="45990" xr:uid="{00000000-0005-0000-0000-0000ACB30000}"/>
    <cellStyle name="Normal 6 2 2 4 3 2 3 2" xfId="45991" xr:uid="{00000000-0005-0000-0000-0000ADB30000}"/>
    <cellStyle name="Normal 6 2 2 4 3 2 4" xfId="45992" xr:uid="{00000000-0005-0000-0000-0000AEB30000}"/>
    <cellStyle name="Normal 6 2 2 4 3 2 4 2" xfId="45993" xr:uid="{00000000-0005-0000-0000-0000AFB30000}"/>
    <cellStyle name="Normal 6 2 2 4 3 2 4 3" xfId="45994" xr:uid="{00000000-0005-0000-0000-0000B0B30000}"/>
    <cellStyle name="Normal 6 2 2 4 3 2 4 4" xfId="45995" xr:uid="{00000000-0005-0000-0000-0000B1B30000}"/>
    <cellStyle name="Normal 6 2 2 4 3 3" xfId="45996" xr:uid="{00000000-0005-0000-0000-0000B2B30000}"/>
    <cellStyle name="Normal 6 2 2 4 3 3 2" xfId="45997" xr:uid="{00000000-0005-0000-0000-0000B3B30000}"/>
    <cellStyle name="Normal 6 2 2 4 3 3 2 2" xfId="45998" xr:uid="{00000000-0005-0000-0000-0000B4B30000}"/>
    <cellStyle name="Normal 6 2 2 4 3 3 3" xfId="45999" xr:uid="{00000000-0005-0000-0000-0000B5B30000}"/>
    <cellStyle name="Normal 6 2 2 4 3 3 3 2" xfId="46000" xr:uid="{00000000-0005-0000-0000-0000B6B30000}"/>
    <cellStyle name="Normal 6 2 2 4 3 3 3 3" xfId="46001" xr:uid="{00000000-0005-0000-0000-0000B7B30000}"/>
    <cellStyle name="Normal 6 2 2 4 3 3 3 4" xfId="46002" xr:uid="{00000000-0005-0000-0000-0000B8B30000}"/>
    <cellStyle name="Normal 6 2 2 4 3 4" xfId="46003" xr:uid="{00000000-0005-0000-0000-0000B9B30000}"/>
    <cellStyle name="Normal 6 2 2 4 3 4 2" xfId="46004" xr:uid="{00000000-0005-0000-0000-0000BAB30000}"/>
    <cellStyle name="Normal 6 2 2 4 3 5" xfId="46005" xr:uid="{00000000-0005-0000-0000-0000BBB30000}"/>
    <cellStyle name="Normal 6 2 2 4 3 5 2" xfId="46006" xr:uid="{00000000-0005-0000-0000-0000BCB30000}"/>
    <cellStyle name="Normal 6 2 2 4 3 5 3" xfId="46007" xr:uid="{00000000-0005-0000-0000-0000BDB30000}"/>
    <cellStyle name="Normal 6 2 2 4 3 5 4" xfId="46008" xr:uid="{00000000-0005-0000-0000-0000BEB30000}"/>
    <cellStyle name="Normal 6 2 2 4 4" xfId="46009" xr:uid="{00000000-0005-0000-0000-0000BFB30000}"/>
    <cellStyle name="Normal 6 2 2 4 4 2" xfId="46010" xr:uid="{00000000-0005-0000-0000-0000C0B30000}"/>
    <cellStyle name="Normal 6 2 2 4 4 2 2" xfId="46011" xr:uid="{00000000-0005-0000-0000-0000C1B30000}"/>
    <cellStyle name="Normal 6 2 2 4 4 2 2 2" xfId="46012" xr:uid="{00000000-0005-0000-0000-0000C2B30000}"/>
    <cellStyle name="Normal 6 2 2 4 4 2 3" xfId="46013" xr:uid="{00000000-0005-0000-0000-0000C3B30000}"/>
    <cellStyle name="Normal 6 2 2 4 4 2 3 2" xfId="46014" xr:uid="{00000000-0005-0000-0000-0000C4B30000}"/>
    <cellStyle name="Normal 6 2 2 4 4 2 3 3" xfId="46015" xr:uid="{00000000-0005-0000-0000-0000C5B30000}"/>
    <cellStyle name="Normal 6 2 2 4 4 2 3 4" xfId="46016" xr:uid="{00000000-0005-0000-0000-0000C6B30000}"/>
    <cellStyle name="Normal 6 2 2 4 4 3" xfId="46017" xr:uid="{00000000-0005-0000-0000-0000C7B30000}"/>
    <cellStyle name="Normal 6 2 2 4 4 3 2" xfId="46018" xr:uid="{00000000-0005-0000-0000-0000C8B30000}"/>
    <cellStyle name="Normal 6 2 2 4 4 4" xfId="46019" xr:uid="{00000000-0005-0000-0000-0000C9B30000}"/>
    <cellStyle name="Normal 6 2 2 4 4 4 2" xfId="46020" xr:uid="{00000000-0005-0000-0000-0000CAB30000}"/>
    <cellStyle name="Normal 6 2 2 4 4 4 3" xfId="46021" xr:uid="{00000000-0005-0000-0000-0000CBB30000}"/>
    <cellStyle name="Normal 6 2 2 4 4 4 4" xfId="46022" xr:uid="{00000000-0005-0000-0000-0000CCB30000}"/>
    <cellStyle name="Normal 6 2 2 4 5" xfId="46023" xr:uid="{00000000-0005-0000-0000-0000CDB30000}"/>
    <cellStyle name="Normal 6 2 2 4 5 2" xfId="46024" xr:uid="{00000000-0005-0000-0000-0000CEB30000}"/>
    <cellStyle name="Normal 6 2 2 4 5 2 2" xfId="46025" xr:uid="{00000000-0005-0000-0000-0000CFB30000}"/>
    <cellStyle name="Normal 6 2 2 4 5 3" xfId="46026" xr:uid="{00000000-0005-0000-0000-0000D0B30000}"/>
    <cellStyle name="Normal 6 2 2 4 5 3 2" xfId="46027" xr:uid="{00000000-0005-0000-0000-0000D1B30000}"/>
    <cellStyle name="Normal 6 2 2 4 5 3 3" xfId="46028" xr:uid="{00000000-0005-0000-0000-0000D2B30000}"/>
    <cellStyle name="Normal 6 2 2 4 5 3 4" xfId="46029" xr:uid="{00000000-0005-0000-0000-0000D3B30000}"/>
    <cellStyle name="Normal 6 2 2 4 6" xfId="46030" xr:uid="{00000000-0005-0000-0000-0000D4B30000}"/>
    <cellStyle name="Normal 6 2 2 4 6 2" xfId="46031" xr:uid="{00000000-0005-0000-0000-0000D5B30000}"/>
    <cellStyle name="Normal 6 2 2 4 7" xfId="46032" xr:uid="{00000000-0005-0000-0000-0000D6B30000}"/>
    <cellStyle name="Normal 6 2 2 4 7 2" xfId="46033" xr:uid="{00000000-0005-0000-0000-0000D7B30000}"/>
    <cellStyle name="Normal 6 2 2 4 7 3" xfId="46034" xr:uid="{00000000-0005-0000-0000-0000D8B30000}"/>
    <cellStyle name="Normal 6 2 2 4 7 4" xfId="46035" xr:uid="{00000000-0005-0000-0000-0000D9B30000}"/>
    <cellStyle name="Normal 6 2 2 5" xfId="46036" xr:uid="{00000000-0005-0000-0000-0000DAB30000}"/>
    <cellStyle name="Normal 6 2 2 5 2" xfId="46037" xr:uid="{00000000-0005-0000-0000-0000DBB30000}"/>
    <cellStyle name="Normal 6 2 2 5 2 2" xfId="46038" xr:uid="{00000000-0005-0000-0000-0000DCB30000}"/>
    <cellStyle name="Normal 6 2 2 5 2 2 2" xfId="46039" xr:uid="{00000000-0005-0000-0000-0000DDB30000}"/>
    <cellStyle name="Normal 6 2 2 5 2 2 2 2" xfId="46040" xr:uid="{00000000-0005-0000-0000-0000DEB30000}"/>
    <cellStyle name="Normal 6 2 2 5 2 2 3" xfId="46041" xr:uid="{00000000-0005-0000-0000-0000DFB30000}"/>
    <cellStyle name="Normal 6 2 2 5 2 2 3 2" xfId="46042" xr:uid="{00000000-0005-0000-0000-0000E0B30000}"/>
    <cellStyle name="Normal 6 2 2 5 2 2 3 3" xfId="46043" xr:uid="{00000000-0005-0000-0000-0000E1B30000}"/>
    <cellStyle name="Normal 6 2 2 5 2 2 3 4" xfId="46044" xr:uid="{00000000-0005-0000-0000-0000E2B30000}"/>
    <cellStyle name="Normal 6 2 2 5 2 3" xfId="46045" xr:uid="{00000000-0005-0000-0000-0000E3B30000}"/>
    <cellStyle name="Normal 6 2 2 5 2 3 2" xfId="46046" xr:uid="{00000000-0005-0000-0000-0000E4B30000}"/>
    <cellStyle name="Normal 6 2 2 5 2 4" xfId="46047" xr:uid="{00000000-0005-0000-0000-0000E5B30000}"/>
    <cellStyle name="Normal 6 2 2 5 2 4 2" xfId="46048" xr:uid="{00000000-0005-0000-0000-0000E6B30000}"/>
    <cellStyle name="Normal 6 2 2 5 2 4 3" xfId="46049" xr:uid="{00000000-0005-0000-0000-0000E7B30000}"/>
    <cellStyle name="Normal 6 2 2 5 2 4 4" xfId="46050" xr:uid="{00000000-0005-0000-0000-0000E8B30000}"/>
    <cellStyle name="Normal 6 2 2 5 3" xfId="46051" xr:uid="{00000000-0005-0000-0000-0000E9B30000}"/>
    <cellStyle name="Normal 6 2 2 5 3 2" xfId="46052" xr:uid="{00000000-0005-0000-0000-0000EAB30000}"/>
    <cellStyle name="Normal 6 2 2 5 3 2 2" xfId="46053" xr:uid="{00000000-0005-0000-0000-0000EBB30000}"/>
    <cellStyle name="Normal 6 2 2 5 3 3" xfId="46054" xr:uid="{00000000-0005-0000-0000-0000ECB30000}"/>
    <cellStyle name="Normal 6 2 2 5 3 3 2" xfId="46055" xr:uid="{00000000-0005-0000-0000-0000EDB30000}"/>
    <cellStyle name="Normal 6 2 2 5 3 3 3" xfId="46056" xr:uid="{00000000-0005-0000-0000-0000EEB30000}"/>
    <cellStyle name="Normal 6 2 2 5 3 3 4" xfId="46057" xr:uid="{00000000-0005-0000-0000-0000EFB30000}"/>
    <cellStyle name="Normal 6 2 2 5 4" xfId="46058" xr:uid="{00000000-0005-0000-0000-0000F0B30000}"/>
    <cellStyle name="Normal 6 2 2 5 4 2" xfId="46059" xr:uid="{00000000-0005-0000-0000-0000F1B30000}"/>
    <cellStyle name="Normal 6 2 2 5 5" xfId="46060" xr:uid="{00000000-0005-0000-0000-0000F2B30000}"/>
    <cellStyle name="Normal 6 2 2 5 5 2" xfId="46061" xr:uid="{00000000-0005-0000-0000-0000F3B30000}"/>
    <cellStyle name="Normal 6 2 2 5 5 3" xfId="46062" xr:uid="{00000000-0005-0000-0000-0000F4B30000}"/>
    <cellStyle name="Normal 6 2 2 5 5 4" xfId="46063" xr:uid="{00000000-0005-0000-0000-0000F5B30000}"/>
    <cellStyle name="Normal 6 2 2 6" xfId="46064" xr:uid="{00000000-0005-0000-0000-0000F6B30000}"/>
    <cellStyle name="Normal 6 2 2 6 2" xfId="46065" xr:uid="{00000000-0005-0000-0000-0000F7B30000}"/>
    <cellStyle name="Normal 6 2 2 6 2 2" xfId="46066" xr:uid="{00000000-0005-0000-0000-0000F8B30000}"/>
    <cellStyle name="Normal 6 2 2 6 2 2 2" xfId="46067" xr:uid="{00000000-0005-0000-0000-0000F9B30000}"/>
    <cellStyle name="Normal 6 2 2 6 2 2 2 2" xfId="46068" xr:uid="{00000000-0005-0000-0000-0000FAB30000}"/>
    <cellStyle name="Normal 6 2 2 6 2 2 3" xfId="46069" xr:uid="{00000000-0005-0000-0000-0000FBB30000}"/>
    <cellStyle name="Normal 6 2 2 6 2 2 3 2" xfId="46070" xr:uid="{00000000-0005-0000-0000-0000FCB30000}"/>
    <cellStyle name="Normal 6 2 2 6 2 2 3 3" xfId="46071" xr:uid="{00000000-0005-0000-0000-0000FDB30000}"/>
    <cellStyle name="Normal 6 2 2 6 2 2 3 4" xfId="46072" xr:uid="{00000000-0005-0000-0000-0000FEB30000}"/>
    <cellStyle name="Normal 6 2 2 6 2 3" xfId="46073" xr:uid="{00000000-0005-0000-0000-0000FFB30000}"/>
    <cellStyle name="Normal 6 2 2 6 2 3 2" xfId="46074" xr:uid="{00000000-0005-0000-0000-000000B40000}"/>
    <cellStyle name="Normal 6 2 2 6 2 4" xfId="46075" xr:uid="{00000000-0005-0000-0000-000001B40000}"/>
    <cellStyle name="Normal 6 2 2 6 2 4 2" xfId="46076" xr:uid="{00000000-0005-0000-0000-000002B40000}"/>
    <cellStyle name="Normal 6 2 2 6 2 4 3" xfId="46077" xr:uid="{00000000-0005-0000-0000-000003B40000}"/>
    <cellStyle name="Normal 6 2 2 6 2 4 4" xfId="46078" xr:uid="{00000000-0005-0000-0000-000004B40000}"/>
    <cellStyle name="Normal 6 2 2 6 3" xfId="46079" xr:uid="{00000000-0005-0000-0000-000005B40000}"/>
    <cellStyle name="Normal 6 2 2 6 3 2" xfId="46080" xr:uid="{00000000-0005-0000-0000-000006B40000}"/>
    <cellStyle name="Normal 6 2 2 6 3 2 2" xfId="46081" xr:uid="{00000000-0005-0000-0000-000007B40000}"/>
    <cellStyle name="Normal 6 2 2 6 3 3" xfId="46082" xr:uid="{00000000-0005-0000-0000-000008B40000}"/>
    <cellStyle name="Normal 6 2 2 6 3 3 2" xfId="46083" xr:uid="{00000000-0005-0000-0000-000009B40000}"/>
    <cellStyle name="Normal 6 2 2 6 3 3 3" xfId="46084" xr:uid="{00000000-0005-0000-0000-00000AB40000}"/>
    <cellStyle name="Normal 6 2 2 6 3 3 4" xfId="46085" xr:uid="{00000000-0005-0000-0000-00000BB40000}"/>
    <cellStyle name="Normal 6 2 2 6 4" xfId="46086" xr:uid="{00000000-0005-0000-0000-00000CB40000}"/>
    <cellStyle name="Normal 6 2 2 6 4 2" xfId="46087" xr:uid="{00000000-0005-0000-0000-00000DB40000}"/>
    <cellStyle name="Normal 6 2 2 6 5" xfId="46088" xr:uid="{00000000-0005-0000-0000-00000EB40000}"/>
    <cellStyle name="Normal 6 2 2 6 5 2" xfId="46089" xr:uid="{00000000-0005-0000-0000-00000FB40000}"/>
    <cellStyle name="Normal 6 2 2 6 5 3" xfId="46090" xr:uid="{00000000-0005-0000-0000-000010B40000}"/>
    <cellStyle name="Normal 6 2 2 6 5 4" xfId="46091" xr:uid="{00000000-0005-0000-0000-000011B40000}"/>
    <cellStyle name="Normal 6 2 2 7" xfId="46092" xr:uid="{00000000-0005-0000-0000-000012B40000}"/>
    <cellStyle name="Normal 6 2 2 7 2" xfId="46093" xr:uid="{00000000-0005-0000-0000-000013B40000}"/>
    <cellStyle name="Normal 6 2 2 7 2 2" xfId="46094" xr:uid="{00000000-0005-0000-0000-000014B40000}"/>
    <cellStyle name="Normal 6 2 2 7 2 2 2" xfId="46095" xr:uid="{00000000-0005-0000-0000-000015B40000}"/>
    <cellStyle name="Normal 6 2 2 7 2 3" xfId="46096" xr:uid="{00000000-0005-0000-0000-000016B40000}"/>
    <cellStyle name="Normal 6 2 2 7 2 3 2" xfId="46097" xr:uid="{00000000-0005-0000-0000-000017B40000}"/>
    <cellStyle name="Normal 6 2 2 7 2 3 3" xfId="46098" xr:uid="{00000000-0005-0000-0000-000018B40000}"/>
    <cellStyle name="Normal 6 2 2 7 2 3 4" xfId="46099" xr:uid="{00000000-0005-0000-0000-000019B40000}"/>
    <cellStyle name="Normal 6 2 2 7 3" xfId="46100" xr:uid="{00000000-0005-0000-0000-00001AB40000}"/>
    <cellStyle name="Normal 6 2 2 7 3 2" xfId="46101" xr:uid="{00000000-0005-0000-0000-00001BB40000}"/>
    <cellStyle name="Normal 6 2 2 7 4" xfId="46102" xr:uid="{00000000-0005-0000-0000-00001CB40000}"/>
    <cellStyle name="Normal 6 2 2 7 4 2" xfId="46103" xr:uid="{00000000-0005-0000-0000-00001DB40000}"/>
    <cellStyle name="Normal 6 2 2 7 4 3" xfId="46104" xr:uid="{00000000-0005-0000-0000-00001EB40000}"/>
    <cellStyle name="Normal 6 2 2 7 4 4" xfId="46105" xr:uid="{00000000-0005-0000-0000-00001FB40000}"/>
    <cellStyle name="Normal 6 2 2 8" xfId="46106" xr:uid="{00000000-0005-0000-0000-000020B40000}"/>
    <cellStyle name="Normal 6 2 2 8 2" xfId="46107" xr:uid="{00000000-0005-0000-0000-000021B40000}"/>
    <cellStyle name="Normal 6 2 2 8 2 2" xfId="46108" xr:uid="{00000000-0005-0000-0000-000022B40000}"/>
    <cellStyle name="Normal 6 2 2 8 3" xfId="46109" xr:uid="{00000000-0005-0000-0000-000023B40000}"/>
    <cellStyle name="Normal 6 2 2 8 3 2" xfId="46110" xr:uid="{00000000-0005-0000-0000-000024B40000}"/>
    <cellStyle name="Normal 6 2 2 8 3 3" xfId="46111" xr:uid="{00000000-0005-0000-0000-000025B40000}"/>
    <cellStyle name="Normal 6 2 2 8 3 4" xfId="46112" xr:uid="{00000000-0005-0000-0000-000026B40000}"/>
    <cellStyle name="Normal 6 2 2 9" xfId="46113" xr:uid="{00000000-0005-0000-0000-000027B40000}"/>
    <cellStyle name="Normal 6 2 2 9 2" xfId="46114" xr:uid="{00000000-0005-0000-0000-000028B40000}"/>
    <cellStyle name="Normal 6 2 2 9 2 2" xfId="46115" xr:uid="{00000000-0005-0000-0000-000029B40000}"/>
    <cellStyle name="Normal 6 2 2 9 3" xfId="46116" xr:uid="{00000000-0005-0000-0000-00002AB40000}"/>
    <cellStyle name="Normal 6 2 2 9 3 2" xfId="46117" xr:uid="{00000000-0005-0000-0000-00002BB40000}"/>
    <cellStyle name="Normal 6 2 2 9 4" xfId="46118" xr:uid="{00000000-0005-0000-0000-00002CB40000}"/>
    <cellStyle name="Normal 6 2 3" xfId="46119" xr:uid="{00000000-0005-0000-0000-00002DB40000}"/>
    <cellStyle name="Normal 6 2 3 2" xfId="46120" xr:uid="{00000000-0005-0000-0000-00002EB40000}"/>
    <cellStyle name="Normal 6 2 3 2 2" xfId="46121" xr:uid="{00000000-0005-0000-0000-00002FB40000}"/>
    <cellStyle name="Normal 6 2 3 2 2 2" xfId="46122" xr:uid="{00000000-0005-0000-0000-000030B40000}"/>
    <cellStyle name="Normal 6 2 3 2 2 2 2" xfId="46123" xr:uid="{00000000-0005-0000-0000-000031B40000}"/>
    <cellStyle name="Normal 6 2 3 2 2 2 2 2" xfId="46124" xr:uid="{00000000-0005-0000-0000-000032B40000}"/>
    <cellStyle name="Normal 6 2 3 2 2 2 2 2 2" xfId="46125" xr:uid="{00000000-0005-0000-0000-000033B40000}"/>
    <cellStyle name="Normal 6 2 3 2 2 2 2 2 2 2" xfId="46126" xr:uid="{00000000-0005-0000-0000-000034B40000}"/>
    <cellStyle name="Normal 6 2 3 2 2 2 2 2 3" xfId="46127" xr:uid="{00000000-0005-0000-0000-000035B40000}"/>
    <cellStyle name="Normal 6 2 3 2 2 2 2 2 3 2" xfId="46128" xr:uid="{00000000-0005-0000-0000-000036B40000}"/>
    <cellStyle name="Normal 6 2 3 2 2 2 2 2 3 3" xfId="46129" xr:uid="{00000000-0005-0000-0000-000037B40000}"/>
    <cellStyle name="Normal 6 2 3 2 2 2 2 2 3 4" xfId="46130" xr:uid="{00000000-0005-0000-0000-000038B40000}"/>
    <cellStyle name="Normal 6 2 3 2 2 2 2 3" xfId="46131" xr:uid="{00000000-0005-0000-0000-000039B40000}"/>
    <cellStyle name="Normal 6 2 3 2 2 2 2 3 2" xfId="46132" xr:uid="{00000000-0005-0000-0000-00003AB40000}"/>
    <cellStyle name="Normal 6 2 3 2 2 2 2 4" xfId="46133" xr:uid="{00000000-0005-0000-0000-00003BB40000}"/>
    <cellStyle name="Normal 6 2 3 2 2 2 2 4 2" xfId="46134" xr:uid="{00000000-0005-0000-0000-00003CB40000}"/>
    <cellStyle name="Normal 6 2 3 2 2 2 2 4 3" xfId="46135" xr:uid="{00000000-0005-0000-0000-00003DB40000}"/>
    <cellStyle name="Normal 6 2 3 2 2 2 2 4 4" xfId="46136" xr:uid="{00000000-0005-0000-0000-00003EB40000}"/>
    <cellStyle name="Normal 6 2 3 2 2 2 3" xfId="46137" xr:uid="{00000000-0005-0000-0000-00003FB40000}"/>
    <cellStyle name="Normal 6 2 3 2 2 2 3 2" xfId="46138" xr:uid="{00000000-0005-0000-0000-000040B40000}"/>
    <cellStyle name="Normal 6 2 3 2 2 2 3 2 2" xfId="46139" xr:uid="{00000000-0005-0000-0000-000041B40000}"/>
    <cellStyle name="Normal 6 2 3 2 2 2 3 3" xfId="46140" xr:uid="{00000000-0005-0000-0000-000042B40000}"/>
    <cellStyle name="Normal 6 2 3 2 2 2 3 3 2" xfId="46141" xr:uid="{00000000-0005-0000-0000-000043B40000}"/>
    <cellStyle name="Normal 6 2 3 2 2 2 3 3 3" xfId="46142" xr:uid="{00000000-0005-0000-0000-000044B40000}"/>
    <cellStyle name="Normal 6 2 3 2 2 2 3 3 4" xfId="46143" xr:uid="{00000000-0005-0000-0000-000045B40000}"/>
    <cellStyle name="Normal 6 2 3 2 2 2 4" xfId="46144" xr:uid="{00000000-0005-0000-0000-000046B40000}"/>
    <cellStyle name="Normal 6 2 3 2 2 2 4 2" xfId="46145" xr:uid="{00000000-0005-0000-0000-000047B40000}"/>
    <cellStyle name="Normal 6 2 3 2 2 2 5" xfId="46146" xr:uid="{00000000-0005-0000-0000-000048B40000}"/>
    <cellStyle name="Normal 6 2 3 2 2 2 5 2" xfId="46147" xr:uid="{00000000-0005-0000-0000-000049B40000}"/>
    <cellStyle name="Normal 6 2 3 2 2 2 5 3" xfId="46148" xr:uid="{00000000-0005-0000-0000-00004AB40000}"/>
    <cellStyle name="Normal 6 2 3 2 2 2 5 4" xfId="46149" xr:uid="{00000000-0005-0000-0000-00004BB40000}"/>
    <cellStyle name="Normal 6 2 3 2 2 3" xfId="46150" xr:uid="{00000000-0005-0000-0000-00004CB40000}"/>
    <cellStyle name="Normal 6 2 3 2 2 3 2" xfId="46151" xr:uid="{00000000-0005-0000-0000-00004DB40000}"/>
    <cellStyle name="Normal 6 2 3 2 2 3 2 2" xfId="46152" xr:uid="{00000000-0005-0000-0000-00004EB40000}"/>
    <cellStyle name="Normal 6 2 3 2 2 3 2 2 2" xfId="46153" xr:uid="{00000000-0005-0000-0000-00004FB40000}"/>
    <cellStyle name="Normal 6 2 3 2 2 3 2 2 2 2" xfId="46154" xr:uid="{00000000-0005-0000-0000-000050B40000}"/>
    <cellStyle name="Normal 6 2 3 2 2 3 2 2 3" xfId="46155" xr:uid="{00000000-0005-0000-0000-000051B40000}"/>
    <cellStyle name="Normal 6 2 3 2 2 3 2 2 3 2" xfId="46156" xr:uid="{00000000-0005-0000-0000-000052B40000}"/>
    <cellStyle name="Normal 6 2 3 2 2 3 2 2 3 3" xfId="46157" xr:uid="{00000000-0005-0000-0000-000053B40000}"/>
    <cellStyle name="Normal 6 2 3 2 2 3 2 2 3 4" xfId="46158" xr:uid="{00000000-0005-0000-0000-000054B40000}"/>
    <cellStyle name="Normal 6 2 3 2 2 3 2 3" xfId="46159" xr:uid="{00000000-0005-0000-0000-000055B40000}"/>
    <cellStyle name="Normal 6 2 3 2 2 3 2 3 2" xfId="46160" xr:uid="{00000000-0005-0000-0000-000056B40000}"/>
    <cellStyle name="Normal 6 2 3 2 2 3 2 4" xfId="46161" xr:uid="{00000000-0005-0000-0000-000057B40000}"/>
    <cellStyle name="Normal 6 2 3 2 2 3 2 4 2" xfId="46162" xr:uid="{00000000-0005-0000-0000-000058B40000}"/>
    <cellStyle name="Normal 6 2 3 2 2 3 2 4 3" xfId="46163" xr:uid="{00000000-0005-0000-0000-000059B40000}"/>
    <cellStyle name="Normal 6 2 3 2 2 3 2 4 4" xfId="46164" xr:uid="{00000000-0005-0000-0000-00005AB40000}"/>
    <cellStyle name="Normal 6 2 3 2 2 3 3" xfId="46165" xr:uid="{00000000-0005-0000-0000-00005BB40000}"/>
    <cellStyle name="Normal 6 2 3 2 2 3 3 2" xfId="46166" xr:uid="{00000000-0005-0000-0000-00005CB40000}"/>
    <cellStyle name="Normal 6 2 3 2 2 3 3 2 2" xfId="46167" xr:uid="{00000000-0005-0000-0000-00005DB40000}"/>
    <cellStyle name="Normal 6 2 3 2 2 3 3 3" xfId="46168" xr:uid="{00000000-0005-0000-0000-00005EB40000}"/>
    <cellStyle name="Normal 6 2 3 2 2 3 3 3 2" xfId="46169" xr:uid="{00000000-0005-0000-0000-00005FB40000}"/>
    <cellStyle name="Normal 6 2 3 2 2 3 3 3 3" xfId="46170" xr:uid="{00000000-0005-0000-0000-000060B40000}"/>
    <cellStyle name="Normal 6 2 3 2 2 3 3 3 4" xfId="46171" xr:uid="{00000000-0005-0000-0000-000061B40000}"/>
    <cellStyle name="Normal 6 2 3 2 2 3 4" xfId="46172" xr:uid="{00000000-0005-0000-0000-000062B40000}"/>
    <cellStyle name="Normal 6 2 3 2 2 3 4 2" xfId="46173" xr:uid="{00000000-0005-0000-0000-000063B40000}"/>
    <cellStyle name="Normal 6 2 3 2 2 3 5" xfId="46174" xr:uid="{00000000-0005-0000-0000-000064B40000}"/>
    <cellStyle name="Normal 6 2 3 2 2 3 5 2" xfId="46175" xr:uid="{00000000-0005-0000-0000-000065B40000}"/>
    <cellStyle name="Normal 6 2 3 2 2 3 5 3" xfId="46176" xr:uid="{00000000-0005-0000-0000-000066B40000}"/>
    <cellStyle name="Normal 6 2 3 2 2 3 5 4" xfId="46177" xr:uid="{00000000-0005-0000-0000-000067B40000}"/>
    <cellStyle name="Normal 6 2 3 2 2 4" xfId="46178" xr:uid="{00000000-0005-0000-0000-000068B40000}"/>
    <cellStyle name="Normal 6 2 3 2 2 4 2" xfId="46179" xr:uid="{00000000-0005-0000-0000-000069B40000}"/>
    <cellStyle name="Normal 6 2 3 2 2 4 2 2" xfId="46180" xr:uid="{00000000-0005-0000-0000-00006AB40000}"/>
    <cellStyle name="Normal 6 2 3 2 2 4 2 2 2" xfId="46181" xr:uid="{00000000-0005-0000-0000-00006BB40000}"/>
    <cellStyle name="Normal 6 2 3 2 2 4 2 3" xfId="46182" xr:uid="{00000000-0005-0000-0000-00006CB40000}"/>
    <cellStyle name="Normal 6 2 3 2 2 4 2 3 2" xfId="46183" xr:uid="{00000000-0005-0000-0000-00006DB40000}"/>
    <cellStyle name="Normal 6 2 3 2 2 4 2 3 3" xfId="46184" xr:uid="{00000000-0005-0000-0000-00006EB40000}"/>
    <cellStyle name="Normal 6 2 3 2 2 4 2 3 4" xfId="46185" xr:uid="{00000000-0005-0000-0000-00006FB40000}"/>
    <cellStyle name="Normal 6 2 3 2 2 4 3" xfId="46186" xr:uid="{00000000-0005-0000-0000-000070B40000}"/>
    <cellStyle name="Normal 6 2 3 2 2 4 3 2" xfId="46187" xr:uid="{00000000-0005-0000-0000-000071B40000}"/>
    <cellStyle name="Normal 6 2 3 2 2 4 4" xfId="46188" xr:uid="{00000000-0005-0000-0000-000072B40000}"/>
    <cellStyle name="Normal 6 2 3 2 2 4 4 2" xfId="46189" xr:uid="{00000000-0005-0000-0000-000073B40000}"/>
    <cellStyle name="Normal 6 2 3 2 2 4 4 3" xfId="46190" xr:uid="{00000000-0005-0000-0000-000074B40000}"/>
    <cellStyle name="Normal 6 2 3 2 2 4 4 4" xfId="46191" xr:uid="{00000000-0005-0000-0000-000075B40000}"/>
    <cellStyle name="Normal 6 2 3 2 2 5" xfId="46192" xr:uid="{00000000-0005-0000-0000-000076B40000}"/>
    <cellStyle name="Normal 6 2 3 2 2 5 2" xfId="46193" xr:uid="{00000000-0005-0000-0000-000077B40000}"/>
    <cellStyle name="Normal 6 2 3 2 2 5 2 2" xfId="46194" xr:uid="{00000000-0005-0000-0000-000078B40000}"/>
    <cellStyle name="Normal 6 2 3 2 2 5 3" xfId="46195" xr:uid="{00000000-0005-0000-0000-000079B40000}"/>
    <cellStyle name="Normal 6 2 3 2 2 5 3 2" xfId="46196" xr:uid="{00000000-0005-0000-0000-00007AB40000}"/>
    <cellStyle name="Normal 6 2 3 2 2 5 3 3" xfId="46197" xr:uid="{00000000-0005-0000-0000-00007BB40000}"/>
    <cellStyle name="Normal 6 2 3 2 2 5 3 4" xfId="46198" xr:uid="{00000000-0005-0000-0000-00007CB40000}"/>
    <cellStyle name="Normal 6 2 3 2 2 6" xfId="46199" xr:uid="{00000000-0005-0000-0000-00007DB40000}"/>
    <cellStyle name="Normal 6 2 3 2 2 6 2" xfId="46200" xr:uid="{00000000-0005-0000-0000-00007EB40000}"/>
    <cellStyle name="Normal 6 2 3 2 2 7" xfId="46201" xr:uid="{00000000-0005-0000-0000-00007FB40000}"/>
    <cellStyle name="Normal 6 2 3 2 2 7 2" xfId="46202" xr:uid="{00000000-0005-0000-0000-000080B40000}"/>
    <cellStyle name="Normal 6 2 3 2 2 7 3" xfId="46203" xr:uid="{00000000-0005-0000-0000-000081B40000}"/>
    <cellStyle name="Normal 6 2 3 2 2 7 4" xfId="46204" xr:uid="{00000000-0005-0000-0000-000082B40000}"/>
    <cellStyle name="Normal 6 2 3 2 3" xfId="46205" xr:uid="{00000000-0005-0000-0000-000083B40000}"/>
    <cellStyle name="Normal 6 2 3 2 3 2" xfId="46206" xr:uid="{00000000-0005-0000-0000-000084B40000}"/>
    <cellStyle name="Normal 6 2 3 2 3 2 2" xfId="46207" xr:uid="{00000000-0005-0000-0000-000085B40000}"/>
    <cellStyle name="Normal 6 2 3 2 3 2 2 2" xfId="46208" xr:uid="{00000000-0005-0000-0000-000086B40000}"/>
    <cellStyle name="Normal 6 2 3 2 3 2 2 2 2" xfId="46209" xr:uid="{00000000-0005-0000-0000-000087B40000}"/>
    <cellStyle name="Normal 6 2 3 2 3 2 2 3" xfId="46210" xr:uid="{00000000-0005-0000-0000-000088B40000}"/>
    <cellStyle name="Normal 6 2 3 2 3 2 2 3 2" xfId="46211" xr:uid="{00000000-0005-0000-0000-000089B40000}"/>
    <cellStyle name="Normal 6 2 3 2 3 2 2 3 3" xfId="46212" xr:uid="{00000000-0005-0000-0000-00008AB40000}"/>
    <cellStyle name="Normal 6 2 3 2 3 2 2 3 4" xfId="46213" xr:uid="{00000000-0005-0000-0000-00008BB40000}"/>
    <cellStyle name="Normal 6 2 3 2 3 2 3" xfId="46214" xr:uid="{00000000-0005-0000-0000-00008CB40000}"/>
    <cellStyle name="Normal 6 2 3 2 3 2 3 2" xfId="46215" xr:uid="{00000000-0005-0000-0000-00008DB40000}"/>
    <cellStyle name="Normal 6 2 3 2 3 2 4" xfId="46216" xr:uid="{00000000-0005-0000-0000-00008EB40000}"/>
    <cellStyle name="Normal 6 2 3 2 3 2 4 2" xfId="46217" xr:uid="{00000000-0005-0000-0000-00008FB40000}"/>
    <cellStyle name="Normal 6 2 3 2 3 2 4 3" xfId="46218" xr:uid="{00000000-0005-0000-0000-000090B40000}"/>
    <cellStyle name="Normal 6 2 3 2 3 2 4 4" xfId="46219" xr:uid="{00000000-0005-0000-0000-000091B40000}"/>
    <cellStyle name="Normal 6 2 3 2 3 3" xfId="46220" xr:uid="{00000000-0005-0000-0000-000092B40000}"/>
    <cellStyle name="Normal 6 2 3 2 3 3 2" xfId="46221" xr:uid="{00000000-0005-0000-0000-000093B40000}"/>
    <cellStyle name="Normal 6 2 3 2 3 3 2 2" xfId="46222" xr:uid="{00000000-0005-0000-0000-000094B40000}"/>
    <cellStyle name="Normal 6 2 3 2 3 3 3" xfId="46223" xr:uid="{00000000-0005-0000-0000-000095B40000}"/>
    <cellStyle name="Normal 6 2 3 2 3 3 3 2" xfId="46224" xr:uid="{00000000-0005-0000-0000-000096B40000}"/>
    <cellStyle name="Normal 6 2 3 2 3 3 3 3" xfId="46225" xr:uid="{00000000-0005-0000-0000-000097B40000}"/>
    <cellStyle name="Normal 6 2 3 2 3 3 3 4" xfId="46226" xr:uid="{00000000-0005-0000-0000-000098B40000}"/>
    <cellStyle name="Normal 6 2 3 2 3 4" xfId="46227" xr:uid="{00000000-0005-0000-0000-000099B40000}"/>
    <cellStyle name="Normal 6 2 3 2 3 4 2" xfId="46228" xr:uid="{00000000-0005-0000-0000-00009AB40000}"/>
    <cellStyle name="Normal 6 2 3 2 3 5" xfId="46229" xr:uid="{00000000-0005-0000-0000-00009BB40000}"/>
    <cellStyle name="Normal 6 2 3 2 3 5 2" xfId="46230" xr:uid="{00000000-0005-0000-0000-00009CB40000}"/>
    <cellStyle name="Normal 6 2 3 2 3 5 3" xfId="46231" xr:uid="{00000000-0005-0000-0000-00009DB40000}"/>
    <cellStyle name="Normal 6 2 3 2 3 5 4" xfId="46232" xr:uid="{00000000-0005-0000-0000-00009EB40000}"/>
    <cellStyle name="Normal 6 2 3 2 4" xfId="46233" xr:uid="{00000000-0005-0000-0000-00009FB40000}"/>
    <cellStyle name="Normal 6 2 3 2 4 2" xfId="46234" xr:uid="{00000000-0005-0000-0000-0000A0B40000}"/>
    <cellStyle name="Normal 6 2 3 2 4 2 2" xfId="46235" xr:uid="{00000000-0005-0000-0000-0000A1B40000}"/>
    <cellStyle name="Normal 6 2 3 2 4 2 2 2" xfId="46236" xr:uid="{00000000-0005-0000-0000-0000A2B40000}"/>
    <cellStyle name="Normal 6 2 3 2 4 2 2 2 2" xfId="46237" xr:uid="{00000000-0005-0000-0000-0000A3B40000}"/>
    <cellStyle name="Normal 6 2 3 2 4 2 2 3" xfId="46238" xr:uid="{00000000-0005-0000-0000-0000A4B40000}"/>
    <cellStyle name="Normal 6 2 3 2 4 2 2 3 2" xfId="46239" xr:uid="{00000000-0005-0000-0000-0000A5B40000}"/>
    <cellStyle name="Normal 6 2 3 2 4 2 2 3 3" xfId="46240" xr:uid="{00000000-0005-0000-0000-0000A6B40000}"/>
    <cellStyle name="Normal 6 2 3 2 4 2 2 3 4" xfId="46241" xr:uid="{00000000-0005-0000-0000-0000A7B40000}"/>
    <cellStyle name="Normal 6 2 3 2 4 2 3" xfId="46242" xr:uid="{00000000-0005-0000-0000-0000A8B40000}"/>
    <cellStyle name="Normal 6 2 3 2 4 2 3 2" xfId="46243" xr:uid="{00000000-0005-0000-0000-0000A9B40000}"/>
    <cellStyle name="Normal 6 2 3 2 4 2 4" xfId="46244" xr:uid="{00000000-0005-0000-0000-0000AAB40000}"/>
    <cellStyle name="Normal 6 2 3 2 4 2 4 2" xfId="46245" xr:uid="{00000000-0005-0000-0000-0000ABB40000}"/>
    <cellStyle name="Normal 6 2 3 2 4 2 4 3" xfId="46246" xr:uid="{00000000-0005-0000-0000-0000ACB40000}"/>
    <cellStyle name="Normal 6 2 3 2 4 2 4 4" xfId="46247" xr:uid="{00000000-0005-0000-0000-0000ADB40000}"/>
    <cellStyle name="Normal 6 2 3 2 4 3" xfId="46248" xr:uid="{00000000-0005-0000-0000-0000AEB40000}"/>
    <cellStyle name="Normal 6 2 3 2 4 3 2" xfId="46249" xr:uid="{00000000-0005-0000-0000-0000AFB40000}"/>
    <cellStyle name="Normal 6 2 3 2 4 3 2 2" xfId="46250" xr:uid="{00000000-0005-0000-0000-0000B0B40000}"/>
    <cellStyle name="Normal 6 2 3 2 4 3 3" xfId="46251" xr:uid="{00000000-0005-0000-0000-0000B1B40000}"/>
    <cellStyle name="Normal 6 2 3 2 4 3 3 2" xfId="46252" xr:uid="{00000000-0005-0000-0000-0000B2B40000}"/>
    <cellStyle name="Normal 6 2 3 2 4 3 3 3" xfId="46253" xr:uid="{00000000-0005-0000-0000-0000B3B40000}"/>
    <cellStyle name="Normal 6 2 3 2 4 3 3 4" xfId="46254" xr:uid="{00000000-0005-0000-0000-0000B4B40000}"/>
    <cellStyle name="Normal 6 2 3 2 4 4" xfId="46255" xr:uid="{00000000-0005-0000-0000-0000B5B40000}"/>
    <cellStyle name="Normal 6 2 3 2 4 4 2" xfId="46256" xr:uid="{00000000-0005-0000-0000-0000B6B40000}"/>
    <cellStyle name="Normal 6 2 3 2 4 5" xfId="46257" xr:uid="{00000000-0005-0000-0000-0000B7B40000}"/>
    <cellStyle name="Normal 6 2 3 2 4 5 2" xfId="46258" xr:uid="{00000000-0005-0000-0000-0000B8B40000}"/>
    <cellStyle name="Normal 6 2 3 2 4 5 3" xfId="46259" xr:uid="{00000000-0005-0000-0000-0000B9B40000}"/>
    <cellStyle name="Normal 6 2 3 2 4 5 4" xfId="46260" xr:uid="{00000000-0005-0000-0000-0000BAB40000}"/>
    <cellStyle name="Normal 6 2 3 2 5" xfId="46261" xr:uid="{00000000-0005-0000-0000-0000BBB40000}"/>
    <cellStyle name="Normal 6 2 3 2 5 2" xfId="46262" xr:uid="{00000000-0005-0000-0000-0000BCB40000}"/>
    <cellStyle name="Normal 6 2 3 2 5 2 2" xfId="46263" xr:uid="{00000000-0005-0000-0000-0000BDB40000}"/>
    <cellStyle name="Normal 6 2 3 2 5 2 2 2" xfId="46264" xr:uid="{00000000-0005-0000-0000-0000BEB40000}"/>
    <cellStyle name="Normal 6 2 3 2 5 2 3" xfId="46265" xr:uid="{00000000-0005-0000-0000-0000BFB40000}"/>
    <cellStyle name="Normal 6 2 3 2 5 2 3 2" xfId="46266" xr:uid="{00000000-0005-0000-0000-0000C0B40000}"/>
    <cellStyle name="Normal 6 2 3 2 5 2 3 3" xfId="46267" xr:uid="{00000000-0005-0000-0000-0000C1B40000}"/>
    <cellStyle name="Normal 6 2 3 2 5 2 3 4" xfId="46268" xr:uid="{00000000-0005-0000-0000-0000C2B40000}"/>
    <cellStyle name="Normal 6 2 3 2 5 3" xfId="46269" xr:uid="{00000000-0005-0000-0000-0000C3B40000}"/>
    <cellStyle name="Normal 6 2 3 2 5 3 2" xfId="46270" xr:uid="{00000000-0005-0000-0000-0000C4B40000}"/>
    <cellStyle name="Normal 6 2 3 2 5 4" xfId="46271" xr:uid="{00000000-0005-0000-0000-0000C5B40000}"/>
    <cellStyle name="Normal 6 2 3 2 5 4 2" xfId="46272" xr:uid="{00000000-0005-0000-0000-0000C6B40000}"/>
    <cellStyle name="Normal 6 2 3 2 5 4 3" xfId="46273" xr:uid="{00000000-0005-0000-0000-0000C7B40000}"/>
    <cellStyle name="Normal 6 2 3 2 5 4 4" xfId="46274" xr:uid="{00000000-0005-0000-0000-0000C8B40000}"/>
    <cellStyle name="Normal 6 2 3 2 6" xfId="46275" xr:uid="{00000000-0005-0000-0000-0000C9B40000}"/>
    <cellStyle name="Normal 6 2 3 2 6 2" xfId="46276" xr:uid="{00000000-0005-0000-0000-0000CAB40000}"/>
    <cellStyle name="Normal 6 2 3 2 6 2 2" xfId="46277" xr:uid="{00000000-0005-0000-0000-0000CBB40000}"/>
    <cellStyle name="Normal 6 2 3 2 6 3" xfId="46278" xr:uid="{00000000-0005-0000-0000-0000CCB40000}"/>
    <cellStyle name="Normal 6 2 3 2 6 3 2" xfId="46279" xr:uid="{00000000-0005-0000-0000-0000CDB40000}"/>
    <cellStyle name="Normal 6 2 3 2 6 3 3" xfId="46280" xr:uid="{00000000-0005-0000-0000-0000CEB40000}"/>
    <cellStyle name="Normal 6 2 3 2 6 3 4" xfId="46281" xr:uid="{00000000-0005-0000-0000-0000CFB40000}"/>
    <cellStyle name="Normal 6 2 3 2 7" xfId="46282" xr:uid="{00000000-0005-0000-0000-0000D0B40000}"/>
    <cellStyle name="Normal 6 2 3 2 7 2" xfId="46283" xr:uid="{00000000-0005-0000-0000-0000D1B40000}"/>
    <cellStyle name="Normal 6 2 3 2 8" xfId="46284" xr:uid="{00000000-0005-0000-0000-0000D2B40000}"/>
    <cellStyle name="Normal 6 2 3 2 8 2" xfId="46285" xr:uid="{00000000-0005-0000-0000-0000D3B40000}"/>
    <cellStyle name="Normal 6 2 3 2 8 3" xfId="46286" xr:uid="{00000000-0005-0000-0000-0000D4B40000}"/>
    <cellStyle name="Normal 6 2 3 2 8 4" xfId="46287" xr:uid="{00000000-0005-0000-0000-0000D5B40000}"/>
    <cellStyle name="Normal 6 2 3 3" xfId="46288" xr:uid="{00000000-0005-0000-0000-0000D6B40000}"/>
    <cellStyle name="Normal 6 2 3 3 2" xfId="46289" xr:uid="{00000000-0005-0000-0000-0000D7B40000}"/>
    <cellStyle name="Normal 6 2 3 3 2 2" xfId="46290" xr:uid="{00000000-0005-0000-0000-0000D8B40000}"/>
    <cellStyle name="Normal 6 2 3 3 2 2 2" xfId="46291" xr:uid="{00000000-0005-0000-0000-0000D9B40000}"/>
    <cellStyle name="Normal 6 2 3 3 2 2 2 2" xfId="46292" xr:uid="{00000000-0005-0000-0000-0000DAB40000}"/>
    <cellStyle name="Normal 6 2 3 3 2 2 2 2 2" xfId="46293" xr:uid="{00000000-0005-0000-0000-0000DBB40000}"/>
    <cellStyle name="Normal 6 2 3 3 2 2 2 3" xfId="46294" xr:uid="{00000000-0005-0000-0000-0000DCB40000}"/>
    <cellStyle name="Normal 6 2 3 3 2 2 2 3 2" xfId="46295" xr:uid="{00000000-0005-0000-0000-0000DDB40000}"/>
    <cellStyle name="Normal 6 2 3 3 2 2 2 3 3" xfId="46296" xr:uid="{00000000-0005-0000-0000-0000DEB40000}"/>
    <cellStyle name="Normal 6 2 3 3 2 2 2 3 4" xfId="46297" xr:uid="{00000000-0005-0000-0000-0000DFB40000}"/>
    <cellStyle name="Normal 6 2 3 3 2 2 3" xfId="46298" xr:uid="{00000000-0005-0000-0000-0000E0B40000}"/>
    <cellStyle name="Normal 6 2 3 3 2 2 3 2" xfId="46299" xr:uid="{00000000-0005-0000-0000-0000E1B40000}"/>
    <cellStyle name="Normal 6 2 3 3 2 2 4" xfId="46300" xr:uid="{00000000-0005-0000-0000-0000E2B40000}"/>
    <cellStyle name="Normal 6 2 3 3 2 2 4 2" xfId="46301" xr:uid="{00000000-0005-0000-0000-0000E3B40000}"/>
    <cellStyle name="Normal 6 2 3 3 2 2 4 3" xfId="46302" xr:uid="{00000000-0005-0000-0000-0000E4B40000}"/>
    <cellStyle name="Normal 6 2 3 3 2 2 4 4" xfId="46303" xr:uid="{00000000-0005-0000-0000-0000E5B40000}"/>
    <cellStyle name="Normal 6 2 3 3 2 3" xfId="46304" xr:uid="{00000000-0005-0000-0000-0000E6B40000}"/>
    <cellStyle name="Normal 6 2 3 3 2 3 2" xfId="46305" xr:uid="{00000000-0005-0000-0000-0000E7B40000}"/>
    <cellStyle name="Normal 6 2 3 3 2 3 2 2" xfId="46306" xr:uid="{00000000-0005-0000-0000-0000E8B40000}"/>
    <cellStyle name="Normal 6 2 3 3 2 3 3" xfId="46307" xr:uid="{00000000-0005-0000-0000-0000E9B40000}"/>
    <cellStyle name="Normal 6 2 3 3 2 3 3 2" xfId="46308" xr:uid="{00000000-0005-0000-0000-0000EAB40000}"/>
    <cellStyle name="Normal 6 2 3 3 2 3 3 3" xfId="46309" xr:uid="{00000000-0005-0000-0000-0000EBB40000}"/>
    <cellStyle name="Normal 6 2 3 3 2 3 3 4" xfId="46310" xr:uid="{00000000-0005-0000-0000-0000ECB40000}"/>
    <cellStyle name="Normal 6 2 3 3 2 4" xfId="46311" xr:uid="{00000000-0005-0000-0000-0000EDB40000}"/>
    <cellStyle name="Normal 6 2 3 3 2 4 2" xfId="46312" xr:uid="{00000000-0005-0000-0000-0000EEB40000}"/>
    <cellStyle name="Normal 6 2 3 3 2 5" xfId="46313" xr:uid="{00000000-0005-0000-0000-0000EFB40000}"/>
    <cellStyle name="Normal 6 2 3 3 2 5 2" xfId="46314" xr:uid="{00000000-0005-0000-0000-0000F0B40000}"/>
    <cellStyle name="Normal 6 2 3 3 2 5 3" xfId="46315" xr:uid="{00000000-0005-0000-0000-0000F1B40000}"/>
    <cellStyle name="Normal 6 2 3 3 2 5 4" xfId="46316" xr:uid="{00000000-0005-0000-0000-0000F2B40000}"/>
    <cellStyle name="Normal 6 2 3 3 3" xfId="46317" xr:uid="{00000000-0005-0000-0000-0000F3B40000}"/>
    <cellStyle name="Normal 6 2 3 3 3 2" xfId="46318" xr:uid="{00000000-0005-0000-0000-0000F4B40000}"/>
    <cellStyle name="Normal 6 2 3 3 3 2 2" xfId="46319" xr:uid="{00000000-0005-0000-0000-0000F5B40000}"/>
    <cellStyle name="Normal 6 2 3 3 3 2 2 2" xfId="46320" xr:uid="{00000000-0005-0000-0000-0000F6B40000}"/>
    <cellStyle name="Normal 6 2 3 3 3 2 2 2 2" xfId="46321" xr:uid="{00000000-0005-0000-0000-0000F7B40000}"/>
    <cellStyle name="Normal 6 2 3 3 3 2 2 3" xfId="46322" xr:uid="{00000000-0005-0000-0000-0000F8B40000}"/>
    <cellStyle name="Normal 6 2 3 3 3 2 2 3 2" xfId="46323" xr:uid="{00000000-0005-0000-0000-0000F9B40000}"/>
    <cellStyle name="Normal 6 2 3 3 3 2 2 3 3" xfId="46324" xr:uid="{00000000-0005-0000-0000-0000FAB40000}"/>
    <cellStyle name="Normal 6 2 3 3 3 2 2 3 4" xfId="46325" xr:uid="{00000000-0005-0000-0000-0000FBB40000}"/>
    <cellStyle name="Normal 6 2 3 3 3 2 3" xfId="46326" xr:uid="{00000000-0005-0000-0000-0000FCB40000}"/>
    <cellStyle name="Normal 6 2 3 3 3 2 3 2" xfId="46327" xr:uid="{00000000-0005-0000-0000-0000FDB40000}"/>
    <cellStyle name="Normal 6 2 3 3 3 2 4" xfId="46328" xr:uid="{00000000-0005-0000-0000-0000FEB40000}"/>
    <cellStyle name="Normal 6 2 3 3 3 2 4 2" xfId="46329" xr:uid="{00000000-0005-0000-0000-0000FFB40000}"/>
    <cellStyle name="Normal 6 2 3 3 3 2 4 3" xfId="46330" xr:uid="{00000000-0005-0000-0000-000000B50000}"/>
    <cellStyle name="Normal 6 2 3 3 3 2 4 4" xfId="46331" xr:uid="{00000000-0005-0000-0000-000001B50000}"/>
    <cellStyle name="Normal 6 2 3 3 3 3" xfId="46332" xr:uid="{00000000-0005-0000-0000-000002B50000}"/>
    <cellStyle name="Normal 6 2 3 3 3 3 2" xfId="46333" xr:uid="{00000000-0005-0000-0000-000003B50000}"/>
    <cellStyle name="Normal 6 2 3 3 3 3 2 2" xfId="46334" xr:uid="{00000000-0005-0000-0000-000004B50000}"/>
    <cellStyle name="Normal 6 2 3 3 3 3 3" xfId="46335" xr:uid="{00000000-0005-0000-0000-000005B50000}"/>
    <cellStyle name="Normal 6 2 3 3 3 3 3 2" xfId="46336" xr:uid="{00000000-0005-0000-0000-000006B50000}"/>
    <cellStyle name="Normal 6 2 3 3 3 3 3 3" xfId="46337" xr:uid="{00000000-0005-0000-0000-000007B50000}"/>
    <cellStyle name="Normal 6 2 3 3 3 3 3 4" xfId="46338" xr:uid="{00000000-0005-0000-0000-000008B50000}"/>
    <cellStyle name="Normal 6 2 3 3 3 4" xfId="46339" xr:uid="{00000000-0005-0000-0000-000009B50000}"/>
    <cellStyle name="Normal 6 2 3 3 3 4 2" xfId="46340" xr:uid="{00000000-0005-0000-0000-00000AB50000}"/>
    <cellStyle name="Normal 6 2 3 3 3 5" xfId="46341" xr:uid="{00000000-0005-0000-0000-00000BB50000}"/>
    <cellStyle name="Normal 6 2 3 3 3 5 2" xfId="46342" xr:uid="{00000000-0005-0000-0000-00000CB50000}"/>
    <cellStyle name="Normal 6 2 3 3 3 5 3" xfId="46343" xr:uid="{00000000-0005-0000-0000-00000DB50000}"/>
    <cellStyle name="Normal 6 2 3 3 3 5 4" xfId="46344" xr:uid="{00000000-0005-0000-0000-00000EB50000}"/>
    <cellStyle name="Normal 6 2 3 3 4" xfId="46345" xr:uid="{00000000-0005-0000-0000-00000FB50000}"/>
    <cellStyle name="Normal 6 2 3 3 4 2" xfId="46346" xr:uid="{00000000-0005-0000-0000-000010B50000}"/>
    <cellStyle name="Normal 6 2 3 3 4 2 2" xfId="46347" xr:uid="{00000000-0005-0000-0000-000011B50000}"/>
    <cellStyle name="Normal 6 2 3 3 4 2 2 2" xfId="46348" xr:uid="{00000000-0005-0000-0000-000012B50000}"/>
    <cellStyle name="Normal 6 2 3 3 4 2 3" xfId="46349" xr:uid="{00000000-0005-0000-0000-000013B50000}"/>
    <cellStyle name="Normal 6 2 3 3 4 2 3 2" xfId="46350" xr:uid="{00000000-0005-0000-0000-000014B50000}"/>
    <cellStyle name="Normal 6 2 3 3 4 2 3 3" xfId="46351" xr:uid="{00000000-0005-0000-0000-000015B50000}"/>
    <cellStyle name="Normal 6 2 3 3 4 2 3 4" xfId="46352" xr:uid="{00000000-0005-0000-0000-000016B50000}"/>
    <cellStyle name="Normal 6 2 3 3 4 3" xfId="46353" xr:uid="{00000000-0005-0000-0000-000017B50000}"/>
    <cellStyle name="Normal 6 2 3 3 4 3 2" xfId="46354" xr:uid="{00000000-0005-0000-0000-000018B50000}"/>
    <cellStyle name="Normal 6 2 3 3 4 4" xfId="46355" xr:uid="{00000000-0005-0000-0000-000019B50000}"/>
    <cellStyle name="Normal 6 2 3 3 4 4 2" xfId="46356" xr:uid="{00000000-0005-0000-0000-00001AB50000}"/>
    <cellStyle name="Normal 6 2 3 3 4 4 3" xfId="46357" xr:uid="{00000000-0005-0000-0000-00001BB50000}"/>
    <cellStyle name="Normal 6 2 3 3 4 4 4" xfId="46358" xr:uid="{00000000-0005-0000-0000-00001CB50000}"/>
    <cellStyle name="Normal 6 2 3 3 5" xfId="46359" xr:uid="{00000000-0005-0000-0000-00001DB50000}"/>
    <cellStyle name="Normal 6 2 3 3 5 2" xfId="46360" xr:uid="{00000000-0005-0000-0000-00001EB50000}"/>
    <cellStyle name="Normal 6 2 3 3 5 2 2" xfId="46361" xr:uid="{00000000-0005-0000-0000-00001FB50000}"/>
    <cellStyle name="Normal 6 2 3 3 5 3" xfId="46362" xr:uid="{00000000-0005-0000-0000-000020B50000}"/>
    <cellStyle name="Normal 6 2 3 3 5 3 2" xfId="46363" xr:uid="{00000000-0005-0000-0000-000021B50000}"/>
    <cellStyle name="Normal 6 2 3 3 5 3 3" xfId="46364" xr:uid="{00000000-0005-0000-0000-000022B50000}"/>
    <cellStyle name="Normal 6 2 3 3 5 3 4" xfId="46365" xr:uid="{00000000-0005-0000-0000-000023B50000}"/>
    <cellStyle name="Normal 6 2 3 3 6" xfId="46366" xr:uid="{00000000-0005-0000-0000-000024B50000}"/>
    <cellStyle name="Normal 6 2 3 3 6 2" xfId="46367" xr:uid="{00000000-0005-0000-0000-000025B50000}"/>
    <cellStyle name="Normal 6 2 3 3 7" xfId="46368" xr:uid="{00000000-0005-0000-0000-000026B50000}"/>
    <cellStyle name="Normal 6 2 3 3 7 2" xfId="46369" xr:uid="{00000000-0005-0000-0000-000027B50000}"/>
    <cellStyle name="Normal 6 2 3 3 7 3" xfId="46370" xr:uid="{00000000-0005-0000-0000-000028B50000}"/>
    <cellStyle name="Normal 6 2 3 3 7 4" xfId="46371" xr:uid="{00000000-0005-0000-0000-000029B50000}"/>
    <cellStyle name="Normal 6 2 3 4" xfId="46372" xr:uid="{00000000-0005-0000-0000-00002AB50000}"/>
    <cellStyle name="Normal 6 2 3 4 2" xfId="46373" xr:uid="{00000000-0005-0000-0000-00002BB50000}"/>
    <cellStyle name="Normal 6 2 3 4 2 2" xfId="46374" xr:uid="{00000000-0005-0000-0000-00002CB50000}"/>
    <cellStyle name="Normal 6 2 3 4 2 2 2" xfId="46375" xr:uid="{00000000-0005-0000-0000-00002DB50000}"/>
    <cellStyle name="Normal 6 2 3 4 2 2 2 2" xfId="46376" xr:uid="{00000000-0005-0000-0000-00002EB50000}"/>
    <cellStyle name="Normal 6 2 3 4 2 2 3" xfId="46377" xr:uid="{00000000-0005-0000-0000-00002FB50000}"/>
    <cellStyle name="Normal 6 2 3 4 2 2 3 2" xfId="46378" xr:uid="{00000000-0005-0000-0000-000030B50000}"/>
    <cellStyle name="Normal 6 2 3 4 2 2 3 3" xfId="46379" xr:uid="{00000000-0005-0000-0000-000031B50000}"/>
    <cellStyle name="Normal 6 2 3 4 2 2 3 4" xfId="46380" xr:uid="{00000000-0005-0000-0000-000032B50000}"/>
    <cellStyle name="Normal 6 2 3 4 2 3" xfId="46381" xr:uid="{00000000-0005-0000-0000-000033B50000}"/>
    <cellStyle name="Normal 6 2 3 4 2 3 2" xfId="46382" xr:uid="{00000000-0005-0000-0000-000034B50000}"/>
    <cellStyle name="Normal 6 2 3 4 2 4" xfId="46383" xr:uid="{00000000-0005-0000-0000-000035B50000}"/>
    <cellStyle name="Normal 6 2 3 4 2 4 2" xfId="46384" xr:uid="{00000000-0005-0000-0000-000036B50000}"/>
    <cellStyle name="Normal 6 2 3 4 2 4 3" xfId="46385" xr:uid="{00000000-0005-0000-0000-000037B50000}"/>
    <cellStyle name="Normal 6 2 3 4 2 4 4" xfId="46386" xr:uid="{00000000-0005-0000-0000-000038B50000}"/>
    <cellStyle name="Normal 6 2 3 4 3" xfId="46387" xr:uid="{00000000-0005-0000-0000-000039B50000}"/>
    <cellStyle name="Normal 6 2 3 4 3 2" xfId="46388" xr:uid="{00000000-0005-0000-0000-00003AB50000}"/>
    <cellStyle name="Normal 6 2 3 4 3 2 2" xfId="46389" xr:uid="{00000000-0005-0000-0000-00003BB50000}"/>
    <cellStyle name="Normal 6 2 3 4 3 3" xfId="46390" xr:uid="{00000000-0005-0000-0000-00003CB50000}"/>
    <cellStyle name="Normal 6 2 3 4 3 3 2" xfId="46391" xr:uid="{00000000-0005-0000-0000-00003DB50000}"/>
    <cellStyle name="Normal 6 2 3 4 3 3 3" xfId="46392" xr:uid="{00000000-0005-0000-0000-00003EB50000}"/>
    <cellStyle name="Normal 6 2 3 4 3 3 4" xfId="46393" xr:uid="{00000000-0005-0000-0000-00003FB50000}"/>
    <cellStyle name="Normal 6 2 3 4 4" xfId="46394" xr:uid="{00000000-0005-0000-0000-000040B50000}"/>
    <cellStyle name="Normal 6 2 3 4 4 2" xfId="46395" xr:uid="{00000000-0005-0000-0000-000041B50000}"/>
    <cellStyle name="Normal 6 2 3 4 5" xfId="46396" xr:uid="{00000000-0005-0000-0000-000042B50000}"/>
    <cellStyle name="Normal 6 2 3 4 5 2" xfId="46397" xr:uid="{00000000-0005-0000-0000-000043B50000}"/>
    <cellStyle name="Normal 6 2 3 4 5 3" xfId="46398" xr:uid="{00000000-0005-0000-0000-000044B50000}"/>
    <cellStyle name="Normal 6 2 3 4 5 4" xfId="46399" xr:uid="{00000000-0005-0000-0000-000045B50000}"/>
    <cellStyle name="Normal 6 2 3 5" xfId="46400" xr:uid="{00000000-0005-0000-0000-000046B50000}"/>
    <cellStyle name="Normal 6 2 3 5 2" xfId="46401" xr:uid="{00000000-0005-0000-0000-000047B50000}"/>
    <cellStyle name="Normal 6 2 3 5 2 2" xfId="46402" xr:uid="{00000000-0005-0000-0000-000048B50000}"/>
    <cellStyle name="Normal 6 2 3 5 2 2 2" xfId="46403" xr:uid="{00000000-0005-0000-0000-000049B50000}"/>
    <cellStyle name="Normal 6 2 3 5 2 2 2 2" xfId="46404" xr:uid="{00000000-0005-0000-0000-00004AB50000}"/>
    <cellStyle name="Normal 6 2 3 5 2 2 3" xfId="46405" xr:uid="{00000000-0005-0000-0000-00004BB50000}"/>
    <cellStyle name="Normal 6 2 3 5 2 2 3 2" xfId="46406" xr:uid="{00000000-0005-0000-0000-00004CB50000}"/>
    <cellStyle name="Normal 6 2 3 5 2 2 3 3" xfId="46407" xr:uid="{00000000-0005-0000-0000-00004DB50000}"/>
    <cellStyle name="Normal 6 2 3 5 2 2 3 4" xfId="46408" xr:uid="{00000000-0005-0000-0000-00004EB50000}"/>
    <cellStyle name="Normal 6 2 3 5 2 3" xfId="46409" xr:uid="{00000000-0005-0000-0000-00004FB50000}"/>
    <cellStyle name="Normal 6 2 3 5 2 3 2" xfId="46410" xr:uid="{00000000-0005-0000-0000-000050B50000}"/>
    <cellStyle name="Normal 6 2 3 5 2 4" xfId="46411" xr:uid="{00000000-0005-0000-0000-000051B50000}"/>
    <cellStyle name="Normal 6 2 3 5 2 4 2" xfId="46412" xr:uid="{00000000-0005-0000-0000-000052B50000}"/>
    <cellStyle name="Normal 6 2 3 5 2 4 3" xfId="46413" xr:uid="{00000000-0005-0000-0000-000053B50000}"/>
    <cellStyle name="Normal 6 2 3 5 2 4 4" xfId="46414" xr:uid="{00000000-0005-0000-0000-000054B50000}"/>
    <cellStyle name="Normal 6 2 3 5 3" xfId="46415" xr:uid="{00000000-0005-0000-0000-000055B50000}"/>
    <cellStyle name="Normal 6 2 3 5 3 2" xfId="46416" xr:uid="{00000000-0005-0000-0000-000056B50000}"/>
    <cellStyle name="Normal 6 2 3 5 3 2 2" xfId="46417" xr:uid="{00000000-0005-0000-0000-000057B50000}"/>
    <cellStyle name="Normal 6 2 3 5 3 3" xfId="46418" xr:uid="{00000000-0005-0000-0000-000058B50000}"/>
    <cellStyle name="Normal 6 2 3 5 3 3 2" xfId="46419" xr:uid="{00000000-0005-0000-0000-000059B50000}"/>
    <cellStyle name="Normal 6 2 3 5 3 3 3" xfId="46420" xr:uid="{00000000-0005-0000-0000-00005AB50000}"/>
    <cellStyle name="Normal 6 2 3 5 3 3 4" xfId="46421" xr:uid="{00000000-0005-0000-0000-00005BB50000}"/>
    <cellStyle name="Normal 6 2 3 5 4" xfId="46422" xr:uid="{00000000-0005-0000-0000-00005CB50000}"/>
    <cellStyle name="Normal 6 2 3 5 4 2" xfId="46423" xr:uid="{00000000-0005-0000-0000-00005DB50000}"/>
    <cellStyle name="Normal 6 2 3 5 5" xfId="46424" xr:uid="{00000000-0005-0000-0000-00005EB50000}"/>
    <cellStyle name="Normal 6 2 3 5 5 2" xfId="46425" xr:uid="{00000000-0005-0000-0000-00005FB50000}"/>
    <cellStyle name="Normal 6 2 3 5 5 3" xfId="46426" xr:uid="{00000000-0005-0000-0000-000060B50000}"/>
    <cellStyle name="Normal 6 2 3 5 5 4" xfId="46427" xr:uid="{00000000-0005-0000-0000-000061B50000}"/>
    <cellStyle name="Normal 6 2 3 6" xfId="46428" xr:uid="{00000000-0005-0000-0000-000062B50000}"/>
    <cellStyle name="Normal 6 2 3 6 2" xfId="46429" xr:uid="{00000000-0005-0000-0000-000063B50000}"/>
    <cellStyle name="Normal 6 2 3 6 2 2" xfId="46430" xr:uid="{00000000-0005-0000-0000-000064B50000}"/>
    <cellStyle name="Normal 6 2 3 6 2 2 2" xfId="46431" xr:uid="{00000000-0005-0000-0000-000065B50000}"/>
    <cellStyle name="Normal 6 2 3 6 2 3" xfId="46432" xr:uid="{00000000-0005-0000-0000-000066B50000}"/>
    <cellStyle name="Normal 6 2 3 6 2 3 2" xfId="46433" xr:uid="{00000000-0005-0000-0000-000067B50000}"/>
    <cellStyle name="Normal 6 2 3 6 2 3 3" xfId="46434" xr:uid="{00000000-0005-0000-0000-000068B50000}"/>
    <cellStyle name="Normal 6 2 3 6 2 3 4" xfId="46435" xr:uid="{00000000-0005-0000-0000-000069B50000}"/>
    <cellStyle name="Normal 6 2 3 6 3" xfId="46436" xr:uid="{00000000-0005-0000-0000-00006AB50000}"/>
    <cellStyle name="Normal 6 2 3 6 3 2" xfId="46437" xr:uid="{00000000-0005-0000-0000-00006BB50000}"/>
    <cellStyle name="Normal 6 2 3 6 4" xfId="46438" xr:uid="{00000000-0005-0000-0000-00006CB50000}"/>
    <cellStyle name="Normal 6 2 3 6 4 2" xfId="46439" xr:uid="{00000000-0005-0000-0000-00006DB50000}"/>
    <cellStyle name="Normal 6 2 3 6 4 3" xfId="46440" xr:uid="{00000000-0005-0000-0000-00006EB50000}"/>
    <cellStyle name="Normal 6 2 3 6 4 4" xfId="46441" xr:uid="{00000000-0005-0000-0000-00006FB50000}"/>
    <cellStyle name="Normal 6 2 3 7" xfId="46442" xr:uid="{00000000-0005-0000-0000-000070B50000}"/>
    <cellStyle name="Normal 6 2 3 7 2" xfId="46443" xr:uid="{00000000-0005-0000-0000-000071B50000}"/>
    <cellStyle name="Normal 6 2 3 7 2 2" xfId="46444" xr:uid="{00000000-0005-0000-0000-000072B50000}"/>
    <cellStyle name="Normal 6 2 3 7 3" xfId="46445" xr:uid="{00000000-0005-0000-0000-000073B50000}"/>
    <cellStyle name="Normal 6 2 3 7 3 2" xfId="46446" xr:uid="{00000000-0005-0000-0000-000074B50000}"/>
    <cellStyle name="Normal 6 2 3 7 3 3" xfId="46447" xr:uid="{00000000-0005-0000-0000-000075B50000}"/>
    <cellStyle name="Normal 6 2 3 7 3 4" xfId="46448" xr:uid="{00000000-0005-0000-0000-000076B50000}"/>
    <cellStyle name="Normal 6 2 3 8" xfId="46449" xr:uid="{00000000-0005-0000-0000-000077B50000}"/>
    <cellStyle name="Normal 6 2 3 8 2" xfId="46450" xr:uid="{00000000-0005-0000-0000-000078B50000}"/>
    <cellStyle name="Normal 6 2 3 9" xfId="46451" xr:uid="{00000000-0005-0000-0000-000079B50000}"/>
    <cellStyle name="Normal 6 2 3 9 2" xfId="46452" xr:uid="{00000000-0005-0000-0000-00007AB50000}"/>
    <cellStyle name="Normal 6 2 3 9 3" xfId="46453" xr:uid="{00000000-0005-0000-0000-00007BB50000}"/>
    <cellStyle name="Normal 6 2 3 9 4" xfId="46454" xr:uid="{00000000-0005-0000-0000-00007CB50000}"/>
    <cellStyle name="Normal 6 2 4" xfId="46455" xr:uid="{00000000-0005-0000-0000-00007DB50000}"/>
    <cellStyle name="Normal 6 2 4 2" xfId="46456" xr:uid="{00000000-0005-0000-0000-00007EB50000}"/>
    <cellStyle name="Normal 6 2 4 2 2" xfId="46457" xr:uid="{00000000-0005-0000-0000-00007FB50000}"/>
    <cellStyle name="Normal 6 2 4 2 2 2" xfId="46458" xr:uid="{00000000-0005-0000-0000-000080B50000}"/>
    <cellStyle name="Normal 6 2 4 2 2 2 2" xfId="46459" xr:uid="{00000000-0005-0000-0000-000081B50000}"/>
    <cellStyle name="Normal 6 2 4 2 2 2 2 2" xfId="46460" xr:uid="{00000000-0005-0000-0000-000082B50000}"/>
    <cellStyle name="Normal 6 2 4 2 2 2 2 2 2" xfId="46461" xr:uid="{00000000-0005-0000-0000-000083B50000}"/>
    <cellStyle name="Normal 6 2 4 2 2 2 2 3" xfId="46462" xr:uid="{00000000-0005-0000-0000-000084B50000}"/>
    <cellStyle name="Normal 6 2 4 2 2 2 2 3 2" xfId="46463" xr:uid="{00000000-0005-0000-0000-000085B50000}"/>
    <cellStyle name="Normal 6 2 4 2 2 2 2 3 3" xfId="46464" xr:uid="{00000000-0005-0000-0000-000086B50000}"/>
    <cellStyle name="Normal 6 2 4 2 2 2 2 3 4" xfId="46465" xr:uid="{00000000-0005-0000-0000-000087B50000}"/>
    <cellStyle name="Normal 6 2 4 2 2 2 3" xfId="46466" xr:uid="{00000000-0005-0000-0000-000088B50000}"/>
    <cellStyle name="Normal 6 2 4 2 2 2 3 2" xfId="46467" xr:uid="{00000000-0005-0000-0000-000089B50000}"/>
    <cellStyle name="Normal 6 2 4 2 2 2 4" xfId="46468" xr:uid="{00000000-0005-0000-0000-00008AB50000}"/>
    <cellStyle name="Normal 6 2 4 2 2 2 4 2" xfId="46469" xr:uid="{00000000-0005-0000-0000-00008BB50000}"/>
    <cellStyle name="Normal 6 2 4 2 2 2 4 3" xfId="46470" xr:uid="{00000000-0005-0000-0000-00008CB50000}"/>
    <cellStyle name="Normal 6 2 4 2 2 2 4 4" xfId="46471" xr:uid="{00000000-0005-0000-0000-00008DB50000}"/>
    <cellStyle name="Normal 6 2 4 2 2 3" xfId="46472" xr:uid="{00000000-0005-0000-0000-00008EB50000}"/>
    <cellStyle name="Normal 6 2 4 2 2 3 2" xfId="46473" xr:uid="{00000000-0005-0000-0000-00008FB50000}"/>
    <cellStyle name="Normal 6 2 4 2 2 3 2 2" xfId="46474" xr:uid="{00000000-0005-0000-0000-000090B50000}"/>
    <cellStyle name="Normal 6 2 4 2 2 3 3" xfId="46475" xr:uid="{00000000-0005-0000-0000-000091B50000}"/>
    <cellStyle name="Normal 6 2 4 2 2 3 3 2" xfId="46476" xr:uid="{00000000-0005-0000-0000-000092B50000}"/>
    <cellStyle name="Normal 6 2 4 2 2 3 3 3" xfId="46477" xr:uid="{00000000-0005-0000-0000-000093B50000}"/>
    <cellStyle name="Normal 6 2 4 2 2 3 3 4" xfId="46478" xr:uid="{00000000-0005-0000-0000-000094B50000}"/>
    <cellStyle name="Normal 6 2 4 2 2 4" xfId="46479" xr:uid="{00000000-0005-0000-0000-000095B50000}"/>
    <cellStyle name="Normal 6 2 4 2 2 4 2" xfId="46480" xr:uid="{00000000-0005-0000-0000-000096B50000}"/>
    <cellStyle name="Normal 6 2 4 2 2 5" xfId="46481" xr:uid="{00000000-0005-0000-0000-000097B50000}"/>
    <cellStyle name="Normal 6 2 4 2 2 5 2" xfId="46482" xr:uid="{00000000-0005-0000-0000-000098B50000}"/>
    <cellStyle name="Normal 6 2 4 2 2 5 3" xfId="46483" xr:uid="{00000000-0005-0000-0000-000099B50000}"/>
    <cellStyle name="Normal 6 2 4 2 2 5 4" xfId="46484" xr:uid="{00000000-0005-0000-0000-00009AB50000}"/>
    <cellStyle name="Normal 6 2 4 2 3" xfId="46485" xr:uid="{00000000-0005-0000-0000-00009BB50000}"/>
    <cellStyle name="Normal 6 2 4 2 3 2" xfId="46486" xr:uid="{00000000-0005-0000-0000-00009CB50000}"/>
    <cellStyle name="Normal 6 2 4 2 3 2 2" xfId="46487" xr:uid="{00000000-0005-0000-0000-00009DB50000}"/>
    <cellStyle name="Normal 6 2 4 2 3 2 2 2" xfId="46488" xr:uid="{00000000-0005-0000-0000-00009EB50000}"/>
    <cellStyle name="Normal 6 2 4 2 3 2 2 2 2" xfId="46489" xr:uid="{00000000-0005-0000-0000-00009FB50000}"/>
    <cellStyle name="Normal 6 2 4 2 3 2 2 3" xfId="46490" xr:uid="{00000000-0005-0000-0000-0000A0B50000}"/>
    <cellStyle name="Normal 6 2 4 2 3 2 2 3 2" xfId="46491" xr:uid="{00000000-0005-0000-0000-0000A1B50000}"/>
    <cellStyle name="Normal 6 2 4 2 3 2 2 3 3" xfId="46492" xr:uid="{00000000-0005-0000-0000-0000A2B50000}"/>
    <cellStyle name="Normal 6 2 4 2 3 2 2 3 4" xfId="46493" xr:uid="{00000000-0005-0000-0000-0000A3B50000}"/>
    <cellStyle name="Normal 6 2 4 2 3 2 3" xfId="46494" xr:uid="{00000000-0005-0000-0000-0000A4B50000}"/>
    <cellStyle name="Normal 6 2 4 2 3 2 3 2" xfId="46495" xr:uid="{00000000-0005-0000-0000-0000A5B50000}"/>
    <cellStyle name="Normal 6 2 4 2 3 2 4" xfId="46496" xr:uid="{00000000-0005-0000-0000-0000A6B50000}"/>
    <cellStyle name="Normal 6 2 4 2 3 2 4 2" xfId="46497" xr:uid="{00000000-0005-0000-0000-0000A7B50000}"/>
    <cellStyle name="Normal 6 2 4 2 3 2 4 3" xfId="46498" xr:uid="{00000000-0005-0000-0000-0000A8B50000}"/>
    <cellStyle name="Normal 6 2 4 2 3 2 4 4" xfId="46499" xr:uid="{00000000-0005-0000-0000-0000A9B50000}"/>
    <cellStyle name="Normal 6 2 4 2 3 3" xfId="46500" xr:uid="{00000000-0005-0000-0000-0000AAB50000}"/>
    <cellStyle name="Normal 6 2 4 2 3 3 2" xfId="46501" xr:uid="{00000000-0005-0000-0000-0000ABB50000}"/>
    <cellStyle name="Normal 6 2 4 2 3 3 2 2" xfId="46502" xr:uid="{00000000-0005-0000-0000-0000ACB50000}"/>
    <cellStyle name="Normal 6 2 4 2 3 3 3" xfId="46503" xr:uid="{00000000-0005-0000-0000-0000ADB50000}"/>
    <cellStyle name="Normal 6 2 4 2 3 3 3 2" xfId="46504" xr:uid="{00000000-0005-0000-0000-0000AEB50000}"/>
    <cellStyle name="Normal 6 2 4 2 3 3 3 3" xfId="46505" xr:uid="{00000000-0005-0000-0000-0000AFB50000}"/>
    <cellStyle name="Normal 6 2 4 2 3 3 3 4" xfId="46506" xr:uid="{00000000-0005-0000-0000-0000B0B50000}"/>
    <cellStyle name="Normal 6 2 4 2 3 4" xfId="46507" xr:uid="{00000000-0005-0000-0000-0000B1B50000}"/>
    <cellStyle name="Normal 6 2 4 2 3 4 2" xfId="46508" xr:uid="{00000000-0005-0000-0000-0000B2B50000}"/>
    <cellStyle name="Normal 6 2 4 2 3 5" xfId="46509" xr:uid="{00000000-0005-0000-0000-0000B3B50000}"/>
    <cellStyle name="Normal 6 2 4 2 3 5 2" xfId="46510" xr:uid="{00000000-0005-0000-0000-0000B4B50000}"/>
    <cellStyle name="Normal 6 2 4 2 3 5 3" xfId="46511" xr:uid="{00000000-0005-0000-0000-0000B5B50000}"/>
    <cellStyle name="Normal 6 2 4 2 3 5 4" xfId="46512" xr:uid="{00000000-0005-0000-0000-0000B6B50000}"/>
    <cellStyle name="Normal 6 2 4 2 4" xfId="46513" xr:uid="{00000000-0005-0000-0000-0000B7B50000}"/>
    <cellStyle name="Normal 6 2 4 2 4 2" xfId="46514" xr:uid="{00000000-0005-0000-0000-0000B8B50000}"/>
    <cellStyle name="Normal 6 2 4 2 4 2 2" xfId="46515" xr:uid="{00000000-0005-0000-0000-0000B9B50000}"/>
    <cellStyle name="Normal 6 2 4 2 4 2 2 2" xfId="46516" xr:uid="{00000000-0005-0000-0000-0000BAB50000}"/>
    <cellStyle name="Normal 6 2 4 2 4 2 3" xfId="46517" xr:uid="{00000000-0005-0000-0000-0000BBB50000}"/>
    <cellStyle name="Normal 6 2 4 2 4 2 3 2" xfId="46518" xr:uid="{00000000-0005-0000-0000-0000BCB50000}"/>
    <cellStyle name="Normal 6 2 4 2 4 2 3 3" xfId="46519" xr:uid="{00000000-0005-0000-0000-0000BDB50000}"/>
    <cellStyle name="Normal 6 2 4 2 4 2 3 4" xfId="46520" xr:uid="{00000000-0005-0000-0000-0000BEB50000}"/>
    <cellStyle name="Normal 6 2 4 2 4 3" xfId="46521" xr:uid="{00000000-0005-0000-0000-0000BFB50000}"/>
    <cellStyle name="Normal 6 2 4 2 4 3 2" xfId="46522" xr:uid="{00000000-0005-0000-0000-0000C0B50000}"/>
    <cellStyle name="Normal 6 2 4 2 4 4" xfId="46523" xr:uid="{00000000-0005-0000-0000-0000C1B50000}"/>
    <cellStyle name="Normal 6 2 4 2 4 4 2" xfId="46524" xr:uid="{00000000-0005-0000-0000-0000C2B50000}"/>
    <cellStyle name="Normal 6 2 4 2 4 4 3" xfId="46525" xr:uid="{00000000-0005-0000-0000-0000C3B50000}"/>
    <cellStyle name="Normal 6 2 4 2 4 4 4" xfId="46526" xr:uid="{00000000-0005-0000-0000-0000C4B50000}"/>
    <cellStyle name="Normal 6 2 4 2 5" xfId="46527" xr:uid="{00000000-0005-0000-0000-0000C5B50000}"/>
    <cellStyle name="Normal 6 2 4 2 5 2" xfId="46528" xr:uid="{00000000-0005-0000-0000-0000C6B50000}"/>
    <cellStyle name="Normal 6 2 4 2 5 2 2" xfId="46529" xr:uid="{00000000-0005-0000-0000-0000C7B50000}"/>
    <cellStyle name="Normal 6 2 4 2 5 3" xfId="46530" xr:uid="{00000000-0005-0000-0000-0000C8B50000}"/>
    <cellStyle name="Normal 6 2 4 2 5 3 2" xfId="46531" xr:uid="{00000000-0005-0000-0000-0000C9B50000}"/>
    <cellStyle name="Normal 6 2 4 2 5 3 3" xfId="46532" xr:uid="{00000000-0005-0000-0000-0000CAB50000}"/>
    <cellStyle name="Normal 6 2 4 2 5 3 4" xfId="46533" xr:uid="{00000000-0005-0000-0000-0000CBB50000}"/>
    <cellStyle name="Normal 6 2 4 2 6" xfId="46534" xr:uid="{00000000-0005-0000-0000-0000CCB50000}"/>
    <cellStyle name="Normal 6 2 4 2 6 2" xfId="46535" xr:uid="{00000000-0005-0000-0000-0000CDB50000}"/>
    <cellStyle name="Normal 6 2 4 2 7" xfId="46536" xr:uid="{00000000-0005-0000-0000-0000CEB50000}"/>
    <cellStyle name="Normal 6 2 4 2 7 2" xfId="46537" xr:uid="{00000000-0005-0000-0000-0000CFB50000}"/>
    <cellStyle name="Normal 6 2 4 2 7 3" xfId="46538" xr:uid="{00000000-0005-0000-0000-0000D0B50000}"/>
    <cellStyle name="Normal 6 2 4 2 7 4" xfId="46539" xr:uid="{00000000-0005-0000-0000-0000D1B50000}"/>
    <cellStyle name="Normal 6 2 4 3" xfId="46540" xr:uid="{00000000-0005-0000-0000-0000D2B50000}"/>
    <cellStyle name="Normal 6 2 4 3 2" xfId="46541" xr:uid="{00000000-0005-0000-0000-0000D3B50000}"/>
    <cellStyle name="Normal 6 2 4 3 2 2" xfId="46542" xr:uid="{00000000-0005-0000-0000-0000D4B50000}"/>
    <cellStyle name="Normal 6 2 4 3 2 2 2" xfId="46543" xr:uid="{00000000-0005-0000-0000-0000D5B50000}"/>
    <cellStyle name="Normal 6 2 4 3 2 2 2 2" xfId="46544" xr:uid="{00000000-0005-0000-0000-0000D6B50000}"/>
    <cellStyle name="Normal 6 2 4 3 2 2 3" xfId="46545" xr:uid="{00000000-0005-0000-0000-0000D7B50000}"/>
    <cellStyle name="Normal 6 2 4 3 2 2 3 2" xfId="46546" xr:uid="{00000000-0005-0000-0000-0000D8B50000}"/>
    <cellStyle name="Normal 6 2 4 3 2 2 3 3" xfId="46547" xr:uid="{00000000-0005-0000-0000-0000D9B50000}"/>
    <cellStyle name="Normal 6 2 4 3 2 2 3 4" xfId="46548" xr:uid="{00000000-0005-0000-0000-0000DAB50000}"/>
    <cellStyle name="Normal 6 2 4 3 2 3" xfId="46549" xr:uid="{00000000-0005-0000-0000-0000DBB50000}"/>
    <cellStyle name="Normal 6 2 4 3 2 3 2" xfId="46550" xr:uid="{00000000-0005-0000-0000-0000DCB50000}"/>
    <cellStyle name="Normal 6 2 4 3 2 4" xfId="46551" xr:uid="{00000000-0005-0000-0000-0000DDB50000}"/>
    <cellStyle name="Normal 6 2 4 3 2 4 2" xfId="46552" xr:uid="{00000000-0005-0000-0000-0000DEB50000}"/>
    <cellStyle name="Normal 6 2 4 3 2 4 3" xfId="46553" xr:uid="{00000000-0005-0000-0000-0000DFB50000}"/>
    <cellStyle name="Normal 6 2 4 3 2 4 4" xfId="46554" xr:uid="{00000000-0005-0000-0000-0000E0B50000}"/>
    <cellStyle name="Normal 6 2 4 3 3" xfId="46555" xr:uid="{00000000-0005-0000-0000-0000E1B50000}"/>
    <cellStyle name="Normal 6 2 4 3 3 2" xfId="46556" xr:uid="{00000000-0005-0000-0000-0000E2B50000}"/>
    <cellStyle name="Normal 6 2 4 3 3 2 2" xfId="46557" xr:uid="{00000000-0005-0000-0000-0000E3B50000}"/>
    <cellStyle name="Normal 6 2 4 3 3 3" xfId="46558" xr:uid="{00000000-0005-0000-0000-0000E4B50000}"/>
    <cellStyle name="Normal 6 2 4 3 3 3 2" xfId="46559" xr:uid="{00000000-0005-0000-0000-0000E5B50000}"/>
    <cellStyle name="Normal 6 2 4 3 3 3 3" xfId="46560" xr:uid="{00000000-0005-0000-0000-0000E6B50000}"/>
    <cellStyle name="Normal 6 2 4 3 3 3 4" xfId="46561" xr:uid="{00000000-0005-0000-0000-0000E7B50000}"/>
    <cellStyle name="Normal 6 2 4 3 4" xfId="46562" xr:uid="{00000000-0005-0000-0000-0000E8B50000}"/>
    <cellStyle name="Normal 6 2 4 3 4 2" xfId="46563" xr:uid="{00000000-0005-0000-0000-0000E9B50000}"/>
    <cellStyle name="Normal 6 2 4 3 5" xfId="46564" xr:uid="{00000000-0005-0000-0000-0000EAB50000}"/>
    <cellStyle name="Normal 6 2 4 3 5 2" xfId="46565" xr:uid="{00000000-0005-0000-0000-0000EBB50000}"/>
    <cellStyle name="Normal 6 2 4 3 5 3" xfId="46566" xr:uid="{00000000-0005-0000-0000-0000ECB50000}"/>
    <cellStyle name="Normal 6 2 4 3 5 4" xfId="46567" xr:uid="{00000000-0005-0000-0000-0000EDB50000}"/>
    <cellStyle name="Normal 6 2 4 4" xfId="46568" xr:uid="{00000000-0005-0000-0000-0000EEB50000}"/>
    <cellStyle name="Normal 6 2 4 4 2" xfId="46569" xr:uid="{00000000-0005-0000-0000-0000EFB50000}"/>
    <cellStyle name="Normal 6 2 4 4 2 2" xfId="46570" xr:uid="{00000000-0005-0000-0000-0000F0B50000}"/>
    <cellStyle name="Normal 6 2 4 4 2 2 2" xfId="46571" xr:uid="{00000000-0005-0000-0000-0000F1B50000}"/>
    <cellStyle name="Normal 6 2 4 4 2 2 2 2" xfId="46572" xr:uid="{00000000-0005-0000-0000-0000F2B50000}"/>
    <cellStyle name="Normal 6 2 4 4 2 2 3" xfId="46573" xr:uid="{00000000-0005-0000-0000-0000F3B50000}"/>
    <cellStyle name="Normal 6 2 4 4 2 2 3 2" xfId="46574" xr:uid="{00000000-0005-0000-0000-0000F4B50000}"/>
    <cellStyle name="Normal 6 2 4 4 2 2 3 3" xfId="46575" xr:uid="{00000000-0005-0000-0000-0000F5B50000}"/>
    <cellStyle name="Normal 6 2 4 4 2 2 3 4" xfId="46576" xr:uid="{00000000-0005-0000-0000-0000F6B50000}"/>
    <cellStyle name="Normal 6 2 4 4 2 3" xfId="46577" xr:uid="{00000000-0005-0000-0000-0000F7B50000}"/>
    <cellStyle name="Normal 6 2 4 4 2 3 2" xfId="46578" xr:uid="{00000000-0005-0000-0000-0000F8B50000}"/>
    <cellStyle name="Normal 6 2 4 4 2 4" xfId="46579" xr:uid="{00000000-0005-0000-0000-0000F9B50000}"/>
    <cellStyle name="Normal 6 2 4 4 2 4 2" xfId="46580" xr:uid="{00000000-0005-0000-0000-0000FAB50000}"/>
    <cellStyle name="Normal 6 2 4 4 2 4 3" xfId="46581" xr:uid="{00000000-0005-0000-0000-0000FBB50000}"/>
    <cellStyle name="Normal 6 2 4 4 2 4 4" xfId="46582" xr:uid="{00000000-0005-0000-0000-0000FCB50000}"/>
    <cellStyle name="Normal 6 2 4 4 3" xfId="46583" xr:uid="{00000000-0005-0000-0000-0000FDB50000}"/>
    <cellStyle name="Normal 6 2 4 4 3 2" xfId="46584" xr:uid="{00000000-0005-0000-0000-0000FEB50000}"/>
    <cellStyle name="Normal 6 2 4 4 3 2 2" xfId="46585" xr:uid="{00000000-0005-0000-0000-0000FFB50000}"/>
    <cellStyle name="Normal 6 2 4 4 3 3" xfId="46586" xr:uid="{00000000-0005-0000-0000-000000B60000}"/>
    <cellStyle name="Normal 6 2 4 4 3 3 2" xfId="46587" xr:uid="{00000000-0005-0000-0000-000001B60000}"/>
    <cellStyle name="Normal 6 2 4 4 3 3 3" xfId="46588" xr:uid="{00000000-0005-0000-0000-000002B60000}"/>
    <cellStyle name="Normal 6 2 4 4 3 3 4" xfId="46589" xr:uid="{00000000-0005-0000-0000-000003B60000}"/>
    <cellStyle name="Normal 6 2 4 4 4" xfId="46590" xr:uid="{00000000-0005-0000-0000-000004B60000}"/>
    <cellStyle name="Normal 6 2 4 4 4 2" xfId="46591" xr:uid="{00000000-0005-0000-0000-000005B60000}"/>
    <cellStyle name="Normal 6 2 4 4 5" xfId="46592" xr:uid="{00000000-0005-0000-0000-000006B60000}"/>
    <cellStyle name="Normal 6 2 4 4 5 2" xfId="46593" xr:uid="{00000000-0005-0000-0000-000007B60000}"/>
    <cellStyle name="Normal 6 2 4 4 5 3" xfId="46594" xr:uid="{00000000-0005-0000-0000-000008B60000}"/>
    <cellStyle name="Normal 6 2 4 4 5 4" xfId="46595" xr:uid="{00000000-0005-0000-0000-000009B60000}"/>
    <cellStyle name="Normal 6 2 4 5" xfId="46596" xr:uid="{00000000-0005-0000-0000-00000AB60000}"/>
    <cellStyle name="Normal 6 2 4 5 2" xfId="46597" xr:uid="{00000000-0005-0000-0000-00000BB60000}"/>
    <cellStyle name="Normal 6 2 4 5 2 2" xfId="46598" xr:uid="{00000000-0005-0000-0000-00000CB60000}"/>
    <cellStyle name="Normal 6 2 4 5 2 2 2" xfId="46599" xr:uid="{00000000-0005-0000-0000-00000DB60000}"/>
    <cellStyle name="Normal 6 2 4 5 2 3" xfId="46600" xr:uid="{00000000-0005-0000-0000-00000EB60000}"/>
    <cellStyle name="Normal 6 2 4 5 2 3 2" xfId="46601" xr:uid="{00000000-0005-0000-0000-00000FB60000}"/>
    <cellStyle name="Normal 6 2 4 5 2 3 3" xfId="46602" xr:uid="{00000000-0005-0000-0000-000010B60000}"/>
    <cellStyle name="Normal 6 2 4 5 2 3 4" xfId="46603" xr:uid="{00000000-0005-0000-0000-000011B60000}"/>
    <cellStyle name="Normal 6 2 4 5 3" xfId="46604" xr:uid="{00000000-0005-0000-0000-000012B60000}"/>
    <cellStyle name="Normal 6 2 4 5 3 2" xfId="46605" xr:uid="{00000000-0005-0000-0000-000013B60000}"/>
    <cellStyle name="Normal 6 2 4 5 4" xfId="46606" xr:uid="{00000000-0005-0000-0000-000014B60000}"/>
    <cellStyle name="Normal 6 2 4 5 4 2" xfId="46607" xr:uid="{00000000-0005-0000-0000-000015B60000}"/>
    <cellStyle name="Normal 6 2 4 5 4 3" xfId="46608" xr:uid="{00000000-0005-0000-0000-000016B60000}"/>
    <cellStyle name="Normal 6 2 4 5 4 4" xfId="46609" xr:uid="{00000000-0005-0000-0000-000017B60000}"/>
    <cellStyle name="Normal 6 2 4 6" xfId="46610" xr:uid="{00000000-0005-0000-0000-000018B60000}"/>
    <cellStyle name="Normal 6 2 4 6 2" xfId="46611" xr:uid="{00000000-0005-0000-0000-000019B60000}"/>
    <cellStyle name="Normal 6 2 4 6 2 2" xfId="46612" xr:uid="{00000000-0005-0000-0000-00001AB60000}"/>
    <cellStyle name="Normal 6 2 4 6 3" xfId="46613" xr:uid="{00000000-0005-0000-0000-00001BB60000}"/>
    <cellStyle name="Normal 6 2 4 6 3 2" xfId="46614" xr:uid="{00000000-0005-0000-0000-00001CB60000}"/>
    <cellStyle name="Normal 6 2 4 6 3 3" xfId="46615" xr:uid="{00000000-0005-0000-0000-00001DB60000}"/>
    <cellStyle name="Normal 6 2 4 6 3 4" xfId="46616" xr:uid="{00000000-0005-0000-0000-00001EB60000}"/>
    <cellStyle name="Normal 6 2 4 7" xfId="46617" xr:uid="{00000000-0005-0000-0000-00001FB60000}"/>
    <cellStyle name="Normal 6 2 4 7 2" xfId="46618" xr:uid="{00000000-0005-0000-0000-000020B60000}"/>
    <cellStyle name="Normal 6 2 4 8" xfId="46619" xr:uid="{00000000-0005-0000-0000-000021B60000}"/>
    <cellStyle name="Normal 6 2 4 8 2" xfId="46620" xr:uid="{00000000-0005-0000-0000-000022B60000}"/>
    <cellStyle name="Normal 6 2 4 8 3" xfId="46621" xr:uid="{00000000-0005-0000-0000-000023B60000}"/>
    <cellStyle name="Normal 6 2 4 8 4" xfId="46622" xr:uid="{00000000-0005-0000-0000-000024B60000}"/>
    <cellStyle name="Normal 6 2 5" xfId="46623" xr:uid="{00000000-0005-0000-0000-000025B60000}"/>
    <cellStyle name="Normal 6 2 5 2" xfId="46624" xr:uid="{00000000-0005-0000-0000-000026B60000}"/>
    <cellStyle name="Normal 6 2 5 2 2" xfId="46625" xr:uid="{00000000-0005-0000-0000-000027B60000}"/>
    <cellStyle name="Normal 6 2 5 3" xfId="46626" xr:uid="{00000000-0005-0000-0000-000028B60000}"/>
    <cellStyle name="Normal 6 2 5 3 2" xfId="46627" xr:uid="{00000000-0005-0000-0000-000029B60000}"/>
    <cellStyle name="Normal 6 2 5 4" xfId="46628" xr:uid="{00000000-0005-0000-0000-00002AB60000}"/>
    <cellStyle name="Normal 6 2 6" xfId="46629" xr:uid="{00000000-0005-0000-0000-00002BB60000}"/>
    <cellStyle name="Normal 6 2 6 2" xfId="46630" xr:uid="{00000000-0005-0000-0000-00002CB60000}"/>
    <cellStyle name="Normal 6 2 6 2 2" xfId="46631" xr:uid="{00000000-0005-0000-0000-00002DB60000}"/>
    <cellStyle name="Normal 6 2 6 3" xfId="46632" xr:uid="{00000000-0005-0000-0000-00002EB60000}"/>
    <cellStyle name="Normal 6 2 7" xfId="46633" xr:uid="{00000000-0005-0000-0000-00002FB60000}"/>
    <cellStyle name="Normal 6 2 7 2" xfId="46634" xr:uid="{00000000-0005-0000-0000-000030B60000}"/>
    <cellStyle name="Normal 6 2 8" xfId="46635" xr:uid="{00000000-0005-0000-0000-000031B60000}"/>
    <cellStyle name="Normal 6 2 9" xfId="46636" xr:uid="{00000000-0005-0000-0000-000032B60000}"/>
    <cellStyle name="Normal 6 3" xfId="46637" xr:uid="{00000000-0005-0000-0000-000033B60000}"/>
    <cellStyle name="Normal 6 3 10" xfId="46638" xr:uid="{00000000-0005-0000-0000-000034B60000}"/>
    <cellStyle name="Normal 6 3 10 2" xfId="46639" xr:uid="{00000000-0005-0000-0000-000035B60000}"/>
    <cellStyle name="Normal 6 3 11" xfId="46640" xr:uid="{00000000-0005-0000-0000-000036B60000}"/>
    <cellStyle name="Normal 6 3 11 2" xfId="46641" xr:uid="{00000000-0005-0000-0000-000037B60000}"/>
    <cellStyle name="Normal 6 3 12" xfId="46642" xr:uid="{00000000-0005-0000-0000-000038B60000}"/>
    <cellStyle name="Normal 6 3 2" xfId="46643" xr:uid="{00000000-0005-0000-0000-000039B60000}"/>
    <cellStyle name="Normal 6 3 2 10" xfId="46644" xr:uid="{00000000-0005-0000-0000-00003AB60000}"/>
    <cellStyle name="Normal 6 3 2 10 2" xfId="46645" xr:uid="{00000000-0005-0000-0000-00003BB60000}"/>
    <cellStyle name="Normal 6 3 2 11" xfId="46646" xr:uid="{00000000-0005-0000-0000-00003CB60000}"/>
    <cellStyle name="Normal 6 3 2 2" xfId="46647" xr:uid="{00000000-0005-0000-0000-00003DB60000}"/>
    <cellStyle name="Normal 6 3 2 2 2" xfId="46648" xr:uid="{00000000-0005-0000-0000-00003EB60000}"/>
    <cellStyle name="Normal 6 3 2 2 2 2" xfId="46649" xr:uid="{00000000-0005-0000-0000-00003FB60000}"/>
    <cellStyle name="Normal 6 3 2 2 2 2 2" xfId="46650" xr:uid="{00000000-0005-0000-0000-000040B60000}"/>
    <cellStyle name="Normal 6 3 2 2 2 2 2 2" xfId="46651" xr:uid="{00000000-0005-0000-0000-000041B60000}"/>
    <cellStyle name="Normal 6 3 2 2 2 2 2 2 2" xfId="46652" xr:uid="{00000000-0005-0000-0000-000042B60000}"/>
    <cellStyle name="Normal 6 3 2 2 2 2 2 2 2 2" xfId="46653" xr:uid="{00000000-0005-0000-0000-000043B60000}"/>
    <cellStyle name="Normal 6 3 2 2 2 2 2 2 2 2 2" xfId="46654" xr:uid="{00000000-0005-0000-0000-000044B60000}"/>
    <cellStyle name="Normal 6 3 2 2 2 2 2 2 2 3" xfId="46655" xr:uid="{00000000-0005-0000-0000-000045B60000}"/>
    <cellStyle name="Normal 6 3 2 2 2 2 2 2 2 3 2" xfId="46656" xr:uid="{00000000-0005-0000-0000-000046B60000}"/>
    <cellStyle name="Normal 6 3 2 2 2 2 2 2 2 3 3" xfId="46657" xr:uid="{00000000-0005-0000-0000-000047B60000}"/>
    <cellStyle name="Normal 6 3 2 2 2 2 2 2 2 3 4" xfId="46658" xr:uid="{00000000-0005-0000-0000-000048B60000}"/>
    <cellStyle name="Normal 6 3 2 2 2 2 2 2 3" xfId="46659" xr:uid="{00000000-0005-0000-0000-000049B60000}"/>
    <cellStyle name="Normal 6 3 2 2 2 2 2 2 3 2" xfId="46660" xr:uid="{00000000-0005-0000-0000-00004AB60000}"/>
    <cellStyle name="Normal 6 3 2 2 2 2 2 2 4" xfId="46661" xr:uid="{00000000-0005-0000-0000-00004BB60000}"/>
    <cellStyle name="Normal 6 3 2 2 2 2 2 2 4 2" xfId="46662" xr:uid="{00000000-0005-0000-0000-00004CB60000}"/>
    <cellStyle name="Normal 6 3 2 2 2 2 2 2 4 3" xfId="46663" xr:uid="{00000000-0005-0000-0000-00004DB60000}"/>
    <cellStyle name="Normal 6 3 2 2 2 2 2 2 4 4" xfId="46664" xr:uid="{00000000-0005-0000-0000-00004EB60000}"/>
    <cellStyle name="Normal 6 3 2 2 2 2 2 3" xfId="46665" xr:uid="{00000000-0005-0000-0000-00004FB60000}"/>
    <cellStyle name="Normal 6 3 2 2 2 2 2 3 2" xfId="46666" xr:uid="{00000000-0005-0000-0000-000050B60000}"/>
    <cellStyle name="Normal 6 3 2 2 2 2 2 3 2 2" xfId="46667" xr:uid="{00000000-0005-0000-0000-000051B60000}"/>
    <cellStyle name="Normal 6 3 2 2 2 2 2 3 3" xfId="46668" xr:uid="{00000000-0005-0000-0000-000052B60000}"/>
    <cellStyle name="Normal 6 3 2 2 2 2 2 3 3 2" xfId="46669" xr:uid="{00000000-0005-0000-0000-000053B60000}"/>
    <cellStyle name="Normal 6 3 2 2 2 2 2 3 3 3" xfId="46670" xr:uid="{00000000-0005-0000-0000-000054B60000}"/>
    <cellStyle name="Normal 6 3 2 2 2 2 2 3 3 4" xfId="46671" xr:uid="{00000000-0005-0000-0000-000055B60000}"/>
    <cellStyle name="Normal 6 3 2 2 2 2 2 4" xfId="46672" xr:uid="{00000000-0005-0000-0000-000056B60000}"/>
    <cellStyle name="Normal 6 3 2 2 2 2 2 4 2" xfId="46673" xr:uid="{00000000-0005-0000-0000-000057B60000}"/>
    <cellStyle name="Normal 6 3 2 2 2 2 2 5" xfId="46674" xr:uid="{00000000-0005-0000-0000-000058B60000}"/>
    <cellStyle name="Normal 6 3 2 2 2 2 2 5 2" xfId="46675" xr:uid="{00000000-0005-0000-0000-000059B60000}"/>
    <cellStyle name="Normal 6 3 2 2 2 2 2 5 3" xfId="46676" xr:uid="{00000000-0005-0000-0000-00005AB60000}"/>
    <cellStyle name="Normal 6 3 2 2 2 2 2 5 4" xfId="46677" xr:uid="{00000000-0005-0000-0000-00005BB60000}"/>
    <cellStyle name="Normal 6 3 2 2 2 2 3" xfId="46678" xr:uid="{00000000-0005-0000-0000-00005CB60000}"/>
    <cellStyle name="Normal 6 3 2 2 2 2 3 2" xfId="46679" xr:uid="{00000000-0005-0000-0000-00005DB60000}"/>
    <cellStyle name="Normal 6 3 2 2 2 2 3 2 2" xfId="46680" xr:uid="{00000000-0005-0000-0000-00005EB60000}"/>
    <cellStyle name="Normal 6 3 2 2 2 2 3 2 2 2" xfId="46681" xr:uid="{00000000-0005-0000-0000-00005FB60000}"/>
    <cellStyle name="Normal 6 3 2 2 2 2 3 2 2 2 2" xfId="46682" xr:uid="{00000000-0005-0000-0000-000060B60000}"/>
    <cellStyle name="Normal 6 3 2 2 2 2 3 2 2 3" xfId="46683" xr:uid="{00000000-0005-0000-0000-000061B60000}"/>
    <cellStyle name="Normal 6 3 2 2 2 2 3 2 2 3 2" xfId="46684" xr:uid="{00000000-0005-0000-0000-000062B60000}"/>
    <cellStyle name="Normal 6 3 2 2 2 2 3 2 2 3 3" xfId="46685" xr:uid="{00000000-0005-0000-0000-000063B60000}"/>
    <cellStyle name="Normal 6 3 2 2 2 2 3 2 2 3 4" xfId="46686" xr:uid="{00000000-0005-0000-0000-000064B60000}"/>
    <cellStyle name="Normal 6 3 2 2 2 2 3 2 3" xfId="46687" xr:uid="{00000000-0005-0000-0000-000065B60000}"/>
    <cellStyle name="Normal 6 3 2 2 2 2 3 2 3 2" xfId="46688" xr:uid="{00000000-0005-0000-0000-000066B60000}"/>
    <cellStyle name="Normal 6 3 2 2 2 2 3 2 4" xfId="46689" xr:uid="{00000000-0005-0000-0000-000067B60000}"/>
    <cellStyle name="Normal 6 3 2 2 2 2 3 2 4 2" xfId="46690" xr:uid="{00000000-0005-0000-0000-000068B60000}"/>
    <cellStyle name="Normal 6 3 2 2 2 2 3 2 4 3" xfId="46691" xr:uid="{00000000-0005-0000-0000-000069B60000}"/>
    <cellStyle name="Normal 6 3 2 2 2 2 3 2 4 4" xfId="46692" xr:uid="{00000000-0005-0000-0000-00006AB60000}"/>
    <cellStyle name="Normal 6 3 2 2 2 2 3 3" xfId="46693" xr:uid="{00000000-0005-0000-0000-00006BB60000}"/>
    <cellStyle name="Normal 6 3 2 2 2 2 3 3 2" xfId="46694" xr:uid="{00000000-0005-0000-0000-00006CB60000}"/>
    <cellStyle name="Normal 6 3 2 2 2 2 3 3 2 2" xfId="46695" xr:uid="{00000000-0005-0000-0000-00006DB60000}"/>
    <cellStyle name="Normal 6 3 2 2 2 2 3 3 3" xfId="46696" xr:uid="{00000000-0005-0000-0000-00006EB60000}"/>
    <cellStyle name="Normal 6 3 2 2 2 2 3 3 3 2" xfId="46697" xr:uid="{00000000-0005-0000-0000-00006FB60000}"/>
    <cellStyle name="Normal 6 3 2 2 2 2 3 3 3 3" xfId="46698" xr:uid="{00000000-0005-0000-0000-000070B60000}"/>
    <cellStyle name="Normal 6 3 2 2 2 2 3 3 3 4" xfId="46699" xr:uid="{00000000-0005-0000-0000-000071B60000}"/>
    <cellStyle name="Normal 6 3 2 2 2 2 3 4" xfId="46700" xr:uid="{00000000-0005-0000-0000-000072B60000}"/>
    <cellStyle name="Normal 6 3 2 2 2 2 3 4 2" xfId="46701" xr:uid="{00000000-0005-0000-0000-000073B60000}"/>
    <cellStyle name="Normal 6 3 2 2 2 2 3 5" xfId="46702" xr:uid="{00000000-0005-0000-0000-000074B60000}"/>
    <cellStyle name="Normal 6 3 2 2 2 2 3 5 2" xfId="46703" xr:uid="{00000000-0005-0000-0000-000075B60000}"/>
    <cellStyle name="Normal 6 3 2 2 2 2 3 5 3" xfId="46704" xr:uid="{00000000-0005-0000-0000-000076B60000}"/>
    <cellStyle name="Normal 6 3 2 2 2 2 3 5 4" xfId="46705" xr:uid="{00000000-0005-0000-0000-000077B60000}"/>
    <cellStyle name="Normal 6 3 2 2 2 2 4" xfId="46706" xr:uid="{00000000-0005-0000-0000-000078B60000}"/>
    <cellStyle name="Normal 6 3 2 2 2 2 4 2" xfId="46707" xr:uid="{00000000-0005-0000-0000-000079B60000}"/>
    <cellStyle name="Normal 6 3 2 2 2 2 4 2 2" xfId="46708" xr:uid="{00000000-0005-0000-0000-00007AB60000}"/>
    <cellStyle name="Normal 6 3 2 2 2 2 4 2 2 2" xfId="46709" xr:uid="{00000000-0005-0000-0000-00007BB60000}"/>
    <cellStyle name="Normal 6 3 2 2 2 2 4 2 3" xfId="46710" xr:uid="{00000000-0005-0000-0000-00007CB60000}"/>
    <cellStyle name="Normal 6 3 2 2 2 2 4 2 3 2" xfId="46711" xr:uid="{00000000-0005-0000-0000-00007DB60000}"/>
    <cellStyle name="Normal 6 3 2 2 2 2 4 2 3 3" xfId="46712" xr:uid="{00000000-0005-0000-0000-00007EB60000}"/>
    <cellStyle name="Normal 6 3 2 2 2 2 4 2 3 4" xfId="46713" xr:uid="{00000000-0005-0000-0000-00007FB60000}"/>
    <cellStyle name="Normal 6 3 2 2 2 2 4 3" xfId="46714" xr:uid="{00000000-0005-0000-0000-000080B60000}"/>
    <cellStyle name="Normal 6 3 2 2 2 2 4 3 2" xfId="46715" xr:uid="{00000000-0005-0000-0000-000081B60000}"/>
    <cellStyle name="Normal 6 3 2 2 2 2 4 4" xfId="46716" xr:uid="{00000000-0005-0000-0000-000082B60000}"/>
    <cellStyle name="Normal 6 3 2 2 2 2 4 4 2" xfId="46717" xr:uid="{00000000-0005-0000-0000-000083B60000}"/>
    <cellStyle name="Normal 6 3 2 2 2 2 4 4 3" xfId="46718" xr:uid="{00000000-0005-0000-0000-000084B60000}"/>
    <cellStyle name="Normal 6 3 2 2 2 2 4 4 4" xfId="46719" xr:uid="{00000000-0005-0000-0000-000085B60000}"/>
    <cellStyle name="Normal 6 3 2 2 2 2 5" xfId="46720" xr:uid="{00000000-0005-0000-0000-000086B60000}"/>
    <cellStyle name="Normal 6 3 2 2 2 2 5 2" xfId="46721" xr:uid="{00000000-0005-0000-0000-000087B60000}"/>
    <cellStyle name="Normal 6 3 2 2 2 2 5 2 2" xfId="46722" xr:uid="{00000000-0005-0000-0000-000088B60000}"/>
    <cellStyle name="Normal 6 3 2 2 2 2 5 3" xfId="46723" xr:uid="{00000000-0005-0000-0000-000089B60000}"/>
    <cellStyle name="Normal 6 3 2 2 2 2 5 3 2" xfId="46724" xr:uid="{00000000-0005-0000-0000-00008AB60000}"/>
    <cellStyle name="Normal 6 3 2 2 2 2 5 3 3" xfId="46725" xr:uid="{00000000-0005-0000-0000-00008BB60000}"/>
    <cellStyle name="Normal 6 3 2 2 2 2 5 3 4" xfId="46726" xr:uid="{00000000-0005-0000-0000-00008CB60000}"/>
    <cellStyle name="Normal 6 3 2 2 2 2 6" xfId="46727" xr:uid="{00000000-0005-0000-0000-00008DB60000}"/>
    <cellStyle name="Normal 6 3 2 2 2 2 6 2" xfId="46728" xr:uid="{00000000-0005-0000-0000-00008EB60000}"/>
    <cellStyle name="Normal 6 3 2 2 2 2 7" xfId="46729" xr:uid="{00000000-0005-0000-0000-00008FB60000}"/>
    <cellStyle name="Normal 6 3 2 2 2 2 7 2" xfId="46730" xr:uid="{00000000-0005-0000-0000-000090B60000}"/>
    <cellStyle name="Normal 6 3 2 2 2 2 7 3" xfId="46731" xr:uid="{00000000-0005-0000-0000-000091B60000}"/>
    <cellStyle name="Normal 6 3 2 2 2 2 7 4" xfId="46732" xr:uid="{00000000-0005-0000-0000-000092B60000}"/>
    <cellStyle name="Normal 6 3 2 2 2 3" xfId="46733" xr:uid="{00000000-0005-0000-0000-000093B60000}"/>
    <cellStyle name="Normal 6 3 2 2 2 3 2" xfId="46734" xr:uid="{00000000-0005-0000-0000-000094B60000}"/>
    <cellStyle name="Normal 6 3 2 2 2 3 2 2" xfId="46735" xr:uid="{00000000-0005-0000-0000-000095B60000}"/>
    <cellStyle name="Normal 6 3 2 2 2 3 2 2 2" xfId="46736" xr:uid="{00000000-0005-0000-0000-000096B60000}"/>
    <cellStyle name="Normal 6 3 2 2 2 3 2 2 2 2" xfId="46737" xr:uid="{00000000-0005-0000-0000-000097B60000}"/>
    <cellStyle name="Normal 6 3 2 2 2 3 2 2 3" xfId="46738" xr:uid="{00000000-0005-0000-0000-000098B60000}"/>
    <cellStyle name="Normal 6 3 2 2 2 3 2 2 3 2" xfId="46739" xr:uid="{00000000-0005-0000-0000-000099B60000}"/>
    <cellStyle name="Normal 6 3 2 2 2 3 2 2 3 3" xfId="46740" xr:uid="{00000000-0005-0000-0000-00009AB60000}"/>
    <cellStyle name="Normal 6 3 2 2 2 3 2 2 3 4" xfId="46741" xr:uid="{00000000-0005-0000-0000-00009BB60000}"/>
    <cellStyle name="Normal 6 3 2 2 2 3 2 3" xfId="46742" xr:uid="{00000000-0005-0000-0000-00009CB60000}"/>
    <cellStyle name="Normal 6 3 2 2 2 3 2 3 2" xfId="46743" xr:uid="{00000000-0005-0000-0000-00009DB60000}"/>
    <cellStyle name="Normal 6 3 2 2 2 3 2 4" xfId="46744" xr:uid="{00000000-0005-0000-0000-00009EB60000}"/>
    <cellStyle name="Normal 6 3 2 2 2 3 2 4 2" xfId="46745" xr:uid="{00000000-0005-0000-0000-00009FB60000}"/>
    <cellStyle name="Normal 6 3 2 2 2 3 2 4 3" xfId="46746" xr:uid="{00000000-0005-0000-0000-0000A0B60000}"/>
    <cellStyle name="Normal 6 3 2 2 2 3 2 4 4" xfId="46747" xr:uid="{00000000-0005-0000-0000-0000A1B60000}"/>
    <cellStyle name="Normal 6 3 2 2 2 3 3" xfId="46748" xr:uid="{00000000-0005-0000-0000-0000A2B60000}"/>
    <cellStyle name="Normal 6 3 2 2 2 3 3 2" xfId="46749" xr:uid="{00000000-0005-0000-0000-0000A3B60000}"/>
    <cellStyle name="Normal 6 3 2 2 2 3 3 2 2" xfId="46750" xr:uid="{00000000-0005-0000-0000-0000A4B60000}"/>
    <cellStyle name="Normal 6 3 2 2 2 3 3 3" xfId="46751" xr:uid="{00000000-0005-0000-0000-0000A5B60000}"/>
    <cellStyle name="Normal 6 3 2 2 2 3 3 3 2" xfId="46752" xr:uid="{00000000-0005-0000-0000-0000A6B60000}"/>
    <cellStyle name="Normal 6 3 2 2 2 3 3 3 3" xfId="46753" xr:uid="{00000000-0005-0000-0000-0000A7B60000}"/>
    <cellStyle name="Normal 6 3 2 2 2 3 3 3 4" xfId="46754" xr:uid="{00000000-0005-0000-0000-0000A8B60000}"/>
    <cellStyle name="Normal 6 3 2 2 2 3 4" xfId="46755" xr:uid="{00000000-0005-0000-0000-0000A9B60000}"/>
    <cellStyle name="Normal 6 3 2 2 2 3 4 2" xfId="46756" xr:uid="{00000000-0005-0000-0000-0000AAB60000}"/>
    <cellStyle name="Normal 6 3 2 2 2 3 5" xfId="46757" xr:uid="{00000000-0005-0000-0000-0000ABB60000}"/>
    <cellStyle name="Normal 6 3 2 2 2 3 5 2" xfId="46758" xr:uid="{00000000-0005-0000-0000-0000ACB60000}"/>
    <cellStyle name="Normal 6 3 2 2 2 3 5 3" xfId="46759" xr:uid="{00000000-0005-0000-0000-0000ADB60000}"/>
    <cellStyle name="Normal 6 3 2 2 2 3 5 4" xfId="46760" xr:uid="{00000000-0005-0000-0000-0000AEB60000}"/>
    <cellStyle name="Normal 6 3 2 2 2 4" xfId="46761" xr:uid="{00000000-0005-0000-0000-0000AFB60000}"/>
    <cellStyle name="Normal 6 3 2 2 2 4 2" xfId="46762" xr:uid="{00000000-0005-0000-0000-0000B0B60000}"/>
    <cellStyle name="Normal 6 3 2 2 2 4 2 2" xfId="46763" xr:uid="{00000000-0005-0000-0000-0000B1B60000}"/>
    <cellStyle name="Normal 6 3 2 2 2 4 2 2 2" xfId="46764" xr:uid="{00000000-0005-0000-0000-0000B2B60000}"/>
    <cellStyle name="Normal 6 3 2 2 2 4 2 2 2 2" xfId="46765" xr:uid="{00000000-0005-0000-0000-0000B3B60000}"/>
    <cellStyle name="Normal 6 3 2 2 2 4 2 2 3" xfId="46766" xr:uid="{00000000-0005-0000-0000-0000B4B60000}"/>
    <cellStyle name="Normal 6 3 2 2 2 4 2 2 3 2" xfId="46767" xr:uid="{00000000-0005-0000-0000-0000B5B60000}"/>
    <cellStyle name="Normal 6 3 2 2 2 4 2 2 3 3" xfId="46768" xr:uid="{00000000-0005-0000-0000-0000B6B60000}"/>
    <cellStyle name="Normal 6 3 2 2 2 4 2 2 3 4" xfId="46769" xr:uid="{00000000-0005-0000-0000-0000B7B60000}"/>
    <cellStyle name="Normal 6 3 2 2 2 4 2 3" xfId="46770" xr:uid="{00000000-0005-0000-0000-0000B8B60000}"/>
    <cellStyle name="Normal 6 3 2 2 2 4 2 3 2" xfId="46771" xr:uid="{00000000-0005-0000-0000-0000B9B60000}"/>
    <cellStyle name="Normal 6 3 2 2 2 4 2 4" xfId="46772" xr:uid="{00000000-0005-0000-0000-0000BAB60000}"/>
    <cellStyle name="Normal 6 3 2 2 2 4 2 4 2" xfId="46773" xr:uid="{00000000-0005-0000-0000-0000BBB60000}"/>
    <cellStyle name="Normal 6 3 2 2 2 4 2 4 3" xfId="46774" xr:uid="{00000000-0005-0000-0000-0000BCB60000}"/>
    <cellStyle name="Normal 6 3 2 2 2 4 2 4 4" xfId="46775" xr:uid="{00000000-0005-0000-0000-0000BDB60000}"/>
    <cellStyle name="Normal 6 3 2 2 2 4 3" xfId="46776" xr:uid="{00000000-0005-0000-0000-0000BEB60000}"/>
    <cellStyle name="Normal 6 3 2 2 2 4 3 2" xfId="46777" xr:uid="{00000000-0005-0000-0000-0000BFB60000}"/>
    <cellStyle name="Normal 6 3 2 2 2 4 3 2 2" xfId="46778" xr:uid="{00000000-0005-0000-0000-0000C0B60000}"/>
    <cellStyle name="Normal 6 3 2 2 2 4 3 3" xfId="46779" xr:uid="{00000000-0005-0000-0000-0000C1B60000}"/>
    <cellStyle name="Normal 6 3 2 2 2 4 3 3 2" xfId="46780" xr:uid="{00000000-0005-0000-0000-0000C2B60000}"/>
    <cellStyle name="Normal 6 3 2 2 2 4 3 3 3" xfId="46781" xr:uid="{00000000-0005-0000-0000-0000C3B60000}"/>
    <cellStyle name="Normal 6 3 2 2 2 4 3 3 4" xfId="46782" xr:uid="{00000000-0005-0000-0000-0000C4B60000}"/>
    <cellStyle name="Normal 6 3 2 2 2 4 4" xfId="46783" xr:uid="{00000000-0005-0000-0000-0000C5B60000}"/>
    <cellStyle name="Normal 6 3 2 2 2 4 4 2" xfId="46784" xr:uid="{00000000-0005-0000-0000-0000C6B60000}"/>
    <cellStyle name="Normal 6 3 2 2 2 4 5" xfId="46785" xr:uid="{00000000-0005-0000-0000-0000C7B60000}"/>
    <cellStyle name="Normal 6 3 2 2 2 4 5 2" xfId="46786" xr:uid="{00000000-0005-0000-0000-0000C8B60000}"/>
    <cellStyle name="Normal 6 3 2 2 2 4 5 3" xfId="46787" xr:uid="{00000000-0005-0000-0000-0000C9B60000}"/>
    <cellStyle name="Normal 6 3 2 2 2 4 5 4" xfId="46788" xr:uid="{00000000-0005-0000-0000-0000CAB60000}"/>
    <cellStyle name="Normal 6 3 2 2 2 5" xfId="46789" xr:uid="{00000000-0005-0000-0000-0000CBB60000}"/>
    <cellStyle name="Normal 6 3 2 2 2 5 2" xfId="46790" xr:uid="{00000000-0005-0000-0000-0000CCB60000}"/>
    <cellStyle name="Normal 6 3 2 2 2 5 2 2" xfId="46791" xr:uid="{00000000-0005-0000-0000-0000CDB60000}"/>
    <cellStyle name="Normal 6 3 2 2 2 5 2 2 2" xfId="46792" xr:uid="{00000000-0005-0000-0000-0000CEB60000}"/>
    <cellStyle name="Normal 6 3 2 2 2 5 2 3" xfId="46793" xr:uid="{00000000-0005-0000-0000-0000CFB60000}"/>
    <cellStyle name="Normal 6 3 2 2 2 5 2 3 2" xfId="46794" xr:uid="{00000000-0005-0000-0000-0000D0B60000}"/>
    <cellStyle name="Normal 6 3 2 2 2 5 2 3 3" xfId="46795" xr:uid="{00000000-0005-0000-0000-0000D1B60000}"/>
    <cellStyle name="Normal 6 3 2 2 2 5 2 3 4" xfId="46796" xr:uid="{00000000-0005-0000-0000-0000D2B60000}"/>
    <cellStyle name="Normal 6 3 2 2 2 5 3" xfId="46797" xr:uid="{00000000-0005-0000-0000-0000D3B60000}"/>
    <cellStyle name="Normal 6 3 2 2 2 5 3 2" xfId="46798" xr:uid="{00000000-0005-0000-0000-0000D4B60000}"/>
    <cellStyle name="Normal 6 3 2 2 2 5 4" xfId="46799" xr:uid="{00000000-0005-0000-0000-0000D5B60000}"/>
    <cellStyle name="Normal 6 3 2 2 2 5 4 2" xfId="46800" xr:uid="{00000000-0005-0000-0000-0000D6B60000}"/>
    <cellStyle name="Normal 6 3 2 2 2 5 4 3" xfId="46801" xr:uid="{00000000-0005-0000-0000-0000D7B60000}"/>
    <cellStyle name="Normal 6 3 2 2 2 5 4 4" xfId="46802" xr:uid="{00000000-0005-0000-0000-0000D8B60000}"/>
    <cellStyle name="Normal 6 3 2 2 2 6" xfId="46803" xr:uid="{00000000-0005-0000-0000-0000D9B60000}"/>
    <cellStyle name="Normal 6 3 2 2 2 6 2" xfId="46804" xr:uid="{00000000-0005-0000-0000-0000DAB60000}"/>
    <cellStyle name="Normal 6 3 2 2 2 6 2 2" xfId="46805" xr:uid="{00000000-0005-0000-0000-0000DBB60000}"/>
    <cellStyle name="Normal 6 3 2 2 2 6 3" xfId="46806" xr:uid="{00000000-0005-0000-0000-0000DCB60000}"/>
    <cellStyle name="Normal 6 3 2 2 2 6 3 2" xfId="46807" xr:uid="{00000000-0005-0000-0000-0000DDB60000}"/>
    <cellStyle name="Normal 6 3 2 2 2 6 3 3" xfId="46808" xr:uid="{00000000-0005-0000-0000-0000DEB60000}"/>
    <cellStyle name="Normal 6 3 2 2 2 6 3 4" xfId="46809" xr:uid="{00000000-0005-0000-0000-0000DFB60000}"/>
    <cellStyle name="Normal 6 3 2 2 2 7" xfId="46810" xr:uid="{00000000-0005-0000-0000-0000E0B60000}"/>
    <cellStyle name="Normal 6 3 2 2 2 7 2" xfId="46811" xr:uid="{00000000-0005-0000-0000-0000E1B60000}"/>
    <cellStyle name="Normal 6 3 2 2 2 8" xfId="46812" xr:uid="{00000000-0005-0000-0000-0000E2B60000}"/>
    <cellStyle name="Normal 6 3 2 2 2 8 2" xfId="46813" xr:uid="{00000000-0005-0000-0000-0000E3B60000}"/>
    <cellStyle name="Normal 6 3 2 2 2 8 3" xfId="46814" xr:uid="{00000000-0005-0000-0000-0000E4B60000}"/>
    <cellStyle name="Normal 6 3 2 2 2 8 4" xfId="46815" xr:uid="{00000000-0005-0000-0000-0000E5B60000}"/>
    <cellStyle name="Normal 6 3 2 2 3" xfId="46816" xr:uid="{00000000-0005-0000-0000-0000E6B60000}"/>
    <cellStyle name="Normal 6 3 2 2 3 2" xfId="46817" xr:uid="{00000000-0005-0000-0000-0000E7B60000}"/>
    <cellStyle name="Normal 6 3 2 2 3 2 2" xfId="46818" xr:uid="{00000000-0005-0000-0000-0000E8B60000}"/>
    <cellStyle name="Normal 6 3 2 2 3 2 2 2" xfId="46819" xr:uid="{00000000-0005-0000-0000-0000E9B60000}"/>
    <cellStyle name="Normal 6 3 2 2 3 2 2 2 2" xfId="46820" xr:uid="{00000000-0005-0000-0000-0000EAB60000}"/>
    <cellStyle name="Normal 6 3 2 2 3 2 2 2 2 2" xfId="46821" xr:uid="{00000000-0005-0000-0000-0000EBB60000}"/>
    <cellStyle name="Normal 6 3 2 2 3 2 2 2 3" xfId="46822" xr:uid="{00000000-0005-0000-0000-0000ECB60000}"/>
    <cellStyle name="Normal 6 3 2 2 3 2 2 2 3 2" xfId="46823" xr:uid="{00000000-0005-0000-0000-0000EDB60000}"/>
    <cellStyle name="Normal 6 3 2 2 3 2 2 2 3 3" xfId="46824" xr:uid="{00000000-0005-0000-0000-0000EEB60000}"/>
    <cellStyle name="Normal 6 3 2 2 3 2 2 2 3 4" xfId="46825" xr:uid="{00000000-0005-0000-0000-0000EFB60000}"/>
    <cellStyle name="Normal 6 3 2 2 3 2 2 3" xfId="46826" xr:uid="{00000000-0005-0000-0000-0000F0B60000}"/>
    <cellStyle name="Normal 6 3 2 2 3 2 2 3 2" xfId="46827" xr:uid="{00000000-0005-0000-0000-0000F1B60000}"/>
    <cellStyle name="Normal 6 3 2 2 3 2 2 4" xfId="46828" xr:uid="{00000000-0005-0000-0000-0000F2B60000}"/>
    <cellStyle name="Normal 6 3 2 2 3 2 2 4 2" xfId="46829" xr:uid="{00000000-0005-0000-0000-0000F3B60000}"/>
    <cellStyle name="Normal 6 3 2 2 3 2 2 4 3" xfId="46830" xr:uid="{00000000-0005-0000-0000-0000F4B60000}"/>
    <cellStyle name="Normal 6 3 2 2 3 2 2 4 4" xfId="46831" xr:uid="{00000000-0005-0000-0000-0000F5B60000}"/>
    <cellStyle name="Normal 6 3 2 2 3 2 3" xfId="46832" xr:uid="{00000000-0005-0000-0000-0000F6B60000}"/>
    <cellStyle name="Normal 6 3 2 2 3 2 3 2" xfId="46833" xr:uid="{00000000-0005-0000-0000-0000F7B60000}"/>
    <cellStyle name="Normal 6 3 2 2 3 2 3 2 2" xfId="46834" xr:uid="{00000000-0005-0000-0000-0000F8B60000}"/>
    <cellStyle name="Normal 6 3 2 2 3 2 3 3" xfId="46835" xr:uid="{00000000-0005-0000-0000-0000F9B60000}"/>
    <cellStyle name="Normal 6 3 2 2 3 2 3 3 2" xfId="46836" xr:uid="{00000000-0005-0000-0000-0000FAB60000}"/>
    <cellStyle name="Normal 6 3 2 2 3 2 3 3 3" xfId="46837" xr:uid="{00000000-0005-0000-0000-0000FBB60000}"/>
    <cellStyle name="Normal 6 3 2 2 3 2 3 3 4" xfId="46838" xr:uid="{00000000-0005-0000-0000-0000FCB60000}"/>
    <cellStyle name="Normal 6 3 2 2 3 2 4" xfId="46839" xr:uid="{00000000-0005-0000-0000-0000FDB60000}"/>
    <cellStyle name="Normal 6 3 2 2 3 2 4 2" xfId="46840" xr:uid="{00000000-0005-0000-0000-0000FEB60000}"/>
    <cellStyle name="Normal 6 3 2 2 3 2 5" xfId="46841" xr:uid="{00000000-0005-0000-0000-0000FFB60000}"/>
    <cellStyle name="Normal 6 3 2 2 3 2 5 2" xfId="46842" xr:uid="{00000000-0005-0000-0000-000000B70000}"/>
    <cellStyle name="Normal 6 3 2 2 3 2 5 3" xfId="46843" xr:uid="{00000000-0005-0000-0000-000001B70000}"/>
    <cellStyle name="Normal 6 3 2 2 3 2 5 4" xfId="46844" xr:uid="{00000000-0005-0000-0000-000002B70000}"/>
    <cellStyle name="Normal 6 3 2 2 3 3" xfId="46845" xr:uid="{00000000-0005-0000-0000-000003B70000}"/>
    <cellStyle name="Normal 6 3 2 2 3 3 2" xfId="46846" xr:uid="{00000000-0005-0000-0000-000004B70000}"/>
    <cellStyle name="Normal 6 3 2 2 3 3 2 2" xfId="46847" xr:uid="{00000000-0005-0000-0000-000005B70000}"/>
    <cellStyle name="Normal 6 3 2 2 3 3 2 2 2" xfId="46848" xr:uid="{00000000-0005-0000-0000-000006B70000}"/>
    <cellStyle name="Normal 6 3 2 2 3 3 2 2 2 2" xfId="46849" xr:uid="{00000000-0005-0000-0000-000007B70000}"/>
    <cellStyle name="Normal 6 3 2 2 3 3 2 2 3" xfId="46850" xr:uid="{00000000-0005-0000-0000-000008B70000}"/>
    <cellStyle name="Normal 6 3 2 2 3 3 2 2 3 2" xfId="46851" xr:uid="{00000000-0005-0000-0000-000009B70000}"/>
    <cellStyle name="Normal 6 3 2 2 3 3 2 2 3 3" xfId="46852" xr:uid="{00000000-0005-0000-0000-00000AB70000}"/>
    <cellStyle name="Normal 6 3 2 2 3 3 2 2 3 4" xfId="46853" xr:uid="{00000000-0005-0000-0000-00000BB70000}"/>
    <cellStyle name="Normal 6 3 2 2 3 3 2 3" xfId="46854" xr:uid="{00000000-0005-0000-0000-00000CB70000}"/>
    <cellStyle name="Normal 6 3 2 2 3 3 2 3 2" xfId="46855" xr:uid="{00000000-0005-0000-0000-00000DB70000}"/>
    <cellStyle name="Normal 6 3 2 2 3 3 2 4" xfId="46856" xr:uid="{00000000-0005-0000-0000-00000EB70000}"/>
    <cellStyle name="Normal 6 3 2 2 3 3 2 4 2" xfId="46857" xr:uid="{00000000-0005-0000-0000-00000FB70000}"/>
    <cellStyle name="Normal 6 3 2 2 3 3 2 4 3" xfId="46858" xr:uid="{00000000-0005-0000-0000-000010B70000}"/>
    <cellStyle name="Normal 6 3 2 2 3 3 2 4 4" xfId="46859" xr:uid="{00000000-0005-0000-0000-000011B70000}"/>
    <cellStyle name="Normal 6 3 2 2 3 3 3" xfId="46860" xr:uid="{00000000-0005-0000-0000-000012B70000}"/>
    <cellStyle name="Normal 6 3 2 2 3 3 3 2" xfId="46861" xr:uid="{00000000-0005-0000-0000-000013B70000}"/>
    <cellStyle name="Normal 6 3 2 2 3 3 3 2 2" xfId="46862" xr:uid="{00000000-0005-0000-0000-000014B70000}"/>
    <cellStyle name="Normal 6 3 2 2 3 3 3 3" xfId="46863" xr:uid="{00000000-0005-0000-0000-000015B70000}"/>
    <cellStyle name="Normal 6 3 2 2 3 3 3 3 2" xfId="46864" xr:uid="{00000000-0005-0000-0000-000016B70000}"/>
    <cellStyle name="Normal 6 3 2 2 3 3 3 3 3" xfId="46865" xr:uid="{00000000-0005-0000-0000-000017B70000}"/>
    <cellStyle name="Normal 6 3 2 2 3 3 3 3 4" xfId="46866" xr:uid="{00000000-0005-0000-0000-000018B70000}"/>
    <cellStyle name="Normal 6 3 2 2 3 3 4" xfId="46867" xr:uid="{00000000-0005-0000-0000-000019B70000}"/>
    <cellStyle name="Normal 6 3 2 2 3 3 4 2" xfId="46868" xr:uid="{00000000-0005-0000-0000-00001AB70000}"/>
    <cellStyle name="Normal 6 3 2 2 3 3 5" xfId="46869" xr:uid="{00000000-0005-0000-0000-00001BB70000}"/>
    <cellStyle name="Normal 6 3 2 2 3 3 5 2" xfId="46870" xr:uid="{00000000-0005-0000-0000-00001CB70000}"/>
    <cellStyle name="Normal 6 3 2 2 3 3 5 3" xfId="46871" xr:uid="{00000000-0005-0000-0000-00001DB70000}"/>
    <cellStyle name="Normal 6 3 2 2 3 3 5 4" xfId="46872" xr:uid="{00000000-0005-0000-0000-00001EB70000}"/>
    <cellStyle name="Normal 6 3 2 2 3 4" xfId="46873" xr:uid="{00000000-0005-0000-0000-00001FB70000}"/>
    <cellStyle name="Normal 6 3 2 2 3 4 2" xfId="46874" xr:uid="{00000000-0005-0000-0000-000020B70000}"/>
    <cellStyle name="Normal 6 3 2 2 3 4 2 2" xfId="46875" xr:uid="{00000000-0005-0000-0000-000021B70000}"/>
    <cellStyle name="Normal 6 3 2 2 3 4 2 2 2" xfId="46876" xr:uid="{00000000-0005-0000-0000-000022B70000}"/>
    <cellStyle name="Normal 6 3 2 2 3 4 2 3" xfId="46877" xr:uid="{00000000-0005-0000-0000-000023B70000}"/>
    <cellStyle name="Normal 6 3 2 2 3 4 2 3 2" xfId="46878" xr:uid="{00000000-0005-0000-0000-000024B70000}"/>
    <cellStyle name="Normal 6 3 2 2 3 4 2 3 3" xfId="46879" xr:uid="{00000000-0005-0000-0000-000025B70000}"/>
    <cellStyle name="Normal 6 3 2 2 3 4 2 3 4" xfId="46880" xr:uid="{00000000-0005-0000-0000-000026B70000}"/>
    <cellStyle name="Normal 6 3 2 2 3 4 3" xfId="46881" xr:uid="{00000000-0005-0000-0000-000027B70000}"/>
    <cellStyle name="Normal 6 3 2 2 3 4 3 2" xfId="46882" xr:uid="{00000000-0005-0000-0000-000028B70000}"/>
    <cellStyle name="Normal 6 3 2 2 3 4 4" xfId="46883" xr:uid="{00000000-0005-0000-0000-000029B70000}"/>
    <cellStyle name="Normal 6 3 2 2 3 4 4 2" xfId="46884" xr:uid="{00000000-0005-0000-0000-00002AB70000}"/>
    <cellStyle name="Normal 6 3 2 2 3 4 4 3" xfId="46885" xr:uid="{00000000-0005-0000-0000-00002BB70000}"/>
    <cellStyle name="Normal 6 3 2 2 3 4 4 4" xfId="46886" xr:uid="{00000000-0005-0000-0000-00002CB70000}"/>
    <cellStyle name="Normal 6 3 2 2 3 5" xfId="46887" xr:uid="{00000000-0005-0000-0000-00002DB70000}"/>
    <cellStyle name="Normal 6 3 2 2 3 5 2" xfId="46888" xr:uid="{00000000-0005-0000-0000-00002EB70000}"/>
    <cellStyle name="Normal 6 3 2 2 3 5 2 2" xfId="46889" xr:uid="{00000000-0005-0000-0000-00002FB70000}"/>
    <cellStyle name="Normal 6 3 2 2 3 5 3" xfId="46890" xr:uid="{00000000-0005-0000-0000-000030B70000}"/>
    <cellStyle name="Normal 6 3 2 2 3 5 3 2" xfId="46891" xr:uid="{00000000-0005-0000-0000-000031B70000}"/>
    <cellStyle name="Normal 6 3 2 2 3 5 3 3" xfId="46892" xr:uid="{00000000-0005-0000-0000-000032B70000}"/>
    <cellStyle name="Normal 6 3 2 2 3 5 3 4" xfId="46893" xr:uid="{00000000-0005-0000-0000-000033B70000}"/>
    <cellStyle name="Normal 6 3 2 2 3 6" xfId="46894" xr:uid="{00000000-0005-0000-0000-000034B70000}"/>
    <cellStyle name="Normal 6 3 2 2 3 6 2" xfId="46895" xr:uid="{00000000-0005-0000-0000-000035B70000}"/>
    <cellStyle name="Normal 6 3 2 2 3 7" xfId="46896" xr:uid="{00000000-0005-0000-0000-000036B70000}"/>
    <cellStyle name="Normal 6 3 2 2 3 7 2" xfId="46897" xr:uid="{00000000-0005-0000-0000-000037B70000}"/>
    <cellStyle name="Normal 6 3 2 2 3 7 3" xfId="46898" xr:uid="{00000000-0005-0000-0000-000038B70000}"/>
    <cellStyle name="Normal 6 3 2 2 3 7 4" xfId="46899" xr:uid="{00000000-0005-0000-0000-000039B70000}"/>
    <cellStyle name="Normal 6 3 2 2 4" xfId="46900" xr:uid="{00000000-0005-0000-0000-00003AB70000}"/>
    <cellStyle name="Normal 6 3 2 2 4 2" xfId="46901" xr:uid="{00000000-0005-0000-0000-00003BB70000}"/>
    <cellStyle name="Normal 6 3 2 2 4 2 2" xfId="46902" xr:uid="{00000000-0005-0000-0000-00003CB70000}"/>
    <cellStyle name="Normal 6 3 2 2 4 2 2 2" xfId="46903" xr:uid="{00000000-0005-0000-0000-00003DB70000}"/>
    <cellStyle name="Normal 6 3 2 2 4 2 2 2 2" xfId="46904" xr:uid="{00000000-0005-0000-0000-00003EB70000}"/>
    <cellStyle name="Normal 6 3 2 2 4 2 2 3" xfId="46905" xr:uid="{00000000-0005-0000-0000-00003FB70000}"/>
    <cellStyle name="Normal 6 3 2 2 4 2 2 3 2" xfId="46906" xr:uid="{00000000-0005-0000-0000-000040B70000}"/>
    <cellStyle name="Normal 6 3 2 2 4 2 2 3 3" xfId="46907" xr:uid="{00000000-0005-0000-0000-000041B70000}"/>
    <cellStyle name="Normal 6 3 2 2 4 2 2 3 4" xfId="46908" xr:uid="{00000000-0005-0000-0000-000042B70000}"/>
    <cellStyle name="Normal 6 3 2 2 4 2 3" xfId="46909" xr:uid="{00000000-0005-0000-0000-000043B70000}"/>
    <cellStyle name="Normal 6 3 2 2 4 2 3 2" xfId="46910" xr:uid="{00000000-0005-0000-0000-000044B70000}"/>
    <cellStyle name="Normal 6 3 2 2 4 2 4" xfId="46911" xr:uid="{00000000-0005-0000-0000-000045B70000}"/>
    <cellStyle name="Normal 6 3 2 2 4 2 4 2" xfId="46912" xr:uid="{00000000-0005-0000-0000-000046B70000}"/>
    <cellStyle name="Normal 6 3 2 2 4 2 4 3" xfId="46913" xr:uid="{00000000-0005-0000-0000-000047B70000}"/>
    <cellStyle name="Normal 6 3 2 2 4 2 4 4" xfId="46914" xr:uid="{00000000-0005-0000-0000-000048B70000}"/>
    <cellStyle name="Normal 6 3 2 2 4 3" xfId="46915" xr:uid="{00000000-0005-0000-0000-000049B70000}"/>
    <cellStyle name="Normal 6 3 2 2 4 3 2" xfId="46916" xr:uid="{00000000-0005-0000-0000-00004AB70000}"/>
    <cellStyle name="Normal 6 3 2 2 4 3 2 2" xfId="46917" xr:uid="{00000000-0005-0000-0000-00004BB70000}"/>
    <cellStyle name="Normal 6 3 2 2 4 3 3" xfId="46918" xr:uid="{00000000-0005-0000-0000-00004CB70000}"/>
    <cellStyle name="Normal 6 3 2 2 4 3 3 2" xfId="46919" xr:uid="{00000000-0005-0000-0000-00004DB70000}"/>
    <cellStyle name="Normal 6 3 2 2 4 3 3 3" xfId="46920" xr:uid="{00000000-0005-0000-0000-00004EB70000}"/>
    <cellStyle name="Normal 6 3 2 2 4 3 3 4" xfId="46921" xr:uid="{00000000-0005-0000-0000-00004FB70000}"/>
    <cellStyle name="Normal 6 3 2 2 4 4" xfId="46922" xr:uid="{00000000-0005-0000-0000-000050B70000}"/>
    <cellStyle name="Normal 6 3 2 2 4 4 2" xfId="46923" xr:uid="{00000000-0005-0000-0000-000051B70000}"/>
    <cellStyle name="Normal 6 3 2 2 4 5" xfId="46924" xr:uid="{00000000-0005-0000-0000-000052B70000}"/>
    <cellStyle name="Normal 6 3 2 2 4 5 2" xfId="46925" xr:uid="{00000000-0005-0000-0000-000053B70000}"/>
    <cellStyle name="Normal 6 3 2 2 4 5 3" xfId="46926" xr:uid="{00000000-0005-0000-0000-000054B70000}"/>
    <cellStyle name="Normal 6 3 2 2 4 5 4" xfId="46927" xr:uid="{00000000-0005-0000-0000-000055B70000}"/>
    <cellStyle name="Normal 6 3 2 2 5" xfId="46928" xr:uid="{00000000-0005-0000-0000-000056B70000}"/>
    <cellStyle name="Normal 6 3 2 2 5 2" xfId="46929" xr:uid="{00000000-0005-0000-0000-000057B70000}"/>
    <cellStyle name="Normal 6 3 2 2 5 2 2" xfId="46930" xr:uid="{00000000-0005-0000-0000-000058B70000}"/>
    <cellStyle name="Normal 6 3 2 2 5 2 2 2" xfId="46931" xr:uid="{00000000-0005-0000-0000-000059B70000}"/>
    <cellStyle name="Normal 6 3 2 2 5 2 2 2 2" xfId="46932" xr:uid="{00000000-0005-0000-0000-00005AB70000}"/>
    <cellStyle name="Normal 6 3 2 2 5 2 2 3" xfId="46933" xr:uid="{00000000-0005-0000-0000-00005BB70000}"/>
    <cellStyle name="Normal 6 3 2 2 5 2 2 3 2" xfId="46934" xr:uid="{00000000-0005-0000-0000-00005CB70000}"/>
    <cellStyle name="Normal 6 3 2 2 5 2 2 3 3" xfId="46935" xr:uid="{00000000-0005-0000-0000-00005DB70000}"/>
    <cellStyle name="Normal 6 3 2 2 5 2 2 3 4" xfId="46936" xr:uid="{00000000-0005-0000-0000-00005EB70000}"/>
    <cellStyle name="Normal 6 3 2 2 5 2 3" xfId="46937" xr:uid="{00000000-0005-0000-0000-00005FB70000}"/>
    <cellStyle name="Normal 6 3 2 2 5 2 3 2" xfId="46938" xr:uid="{00000000-0005-0000-0000-000060B70000}"/>
    <cellStyle name="Normal 6 3 2 2 5 2 4" xfId="46939" xr:uid="{00000000-0005-0000-0000-000061B70000}"/>
    <cellStyle name="Normal 6 3 2 2 5 2 4 2" xfId="46940" xr:uid="{00000000-0005-0000-0000-000062B70000}"/>
    <cellStyle name="Normal 6 3 2 2 5 2 4 3" xfId="46941" xr:uid="{00000000-0005-0000-0000-000063B70000}"/>
    <cellStyle name="Normal 6 3 2 2 5 2 4 4" xfId="46942" xr:uid="{00000000-0005-0000-0000-000064B70000}"/>
    <cellStyle name="Normal 6 3 2 2 5 3" xfId="46943" xr:uid="{00000000-0005-0000-0000-000065B70000}"/>
    <cellStyle name="Normal 6 3 2 2 5 3 2" xfId="46944" xr:uid="{00000000-0005-0000-0000-000066B70000}"/>
    <cellStyle name="Normal 6 3 2 2 5 3 2 2" xfId="46945" xr:uid="{00000000-0005-0000-0000-000067B70000}"/>
    <cellStyle name="Normal 6 3 2 2 5 3 3" xfId="46946" xr:uid="{00000000-0005-0000-0000-000068B70000}"/>
    <cellStyle name="Normal 6 3 2 2 5 3 3 2" xfId="46947" xr:uid="{00000000-0005-0000-0000-000069B70000}"/>
    <cellStyle name="Normal 6 3 2 2 5 3 3 3" xfId="46948" xr:uid="{00000000-0005-0000-0000-00006AB70000}"/>
    <cellStyle name="Normal 6 3 2 2 5 3 3 4" xfId="46949" xr:uid="{00000000-0005-0000-0000-00006BB70000}"/>
    <cellStyle name="Normal 6 3 2 2 5 4" xfId="46950" xr:uid="{00000000-0005-0000-0000-00006CB70000}"/>
    <cellStyle name="Normal 6 3 2 2 5 4 2" xfId="46951" xr:uid="{00000000-0005-0000-0000-00006DB70000}"/>
    <cellStyle name="Normal 6 3 2 2 5 5" xfId="46952" xr:uid="{00000000-0005-0000-0000-00006EB70000}"/>
    <cellStyle name="Normal 6 3 2 2 5 5 2" xfId="46953" xr:uid="{00000000-0005-0000-0000-00006FB70000}"/>
    <cellStyle name="Normal 6 3 2 2 5 5 3" xfId="46954" xr:uid="{00000000-0005-0000-0000-000070B70000}"/>
    <cellStyle name="Normal 6 3 2 2 5 5 4" xfId="46955" xr:uid="{00000000-0005-0000-0000-000071B70000}"/>
    <cellStyle name="Normal 6 3 2 2 6" xfId="46956" xr:uid="{00000000-0005-0000-0000-000072B70000}"/>
    <cellStyle name="Normal 6 3 2 2 6 2" xfId="46957" xr:uid="{00000000-0005-0000-0000-000073B70000}"/>
    <cellStyle name="Normal 6 3 2 2 6 2 2" xfId="46958" xr:uid="{00000000-0005-0000-0000-000074B70000}"/>
    <cellStyle name="Normal 6 3 2 2 6 2 2 2" xfId="46959" xr:uid="{00000000-0005-0000-0000-000075B70000}"/>
    <cellStyle name="Normal 6 3 2 2 6 2 3" xfId="46960" xr:uid="{00000000-0005-0000-0000-000076B70000}"/>
    <cellStyle name="Normal 6 3 2 2 6 2 3 2" xfId="46961" xr:uid="{00000000-0005-0000-0000-000077B70000}"/>
    <cellStyle name="Normal 6 3 2 2 6 2 3 3" xfId="46962" xr:uid="{00000000-0005-0000-0000-000078B70000}"/>
    <cellStyle name="Normal 6 3 2 2 6 2 3 4" xfId="46963" xr:uid="{00000000-0005-0000-0000-000079B70000}"/>
    <cellStyle name="Normal 6 3 2 2 6 3" xfId="46964" xr:uid="{00000000-0005-0000-0000-00007AB70000}"/>
    <cellStyle name="Normal 6 3 2 2 6 3 2" xfId="46965" xr:uid="{00000000-0005-0000-0000-00007BB70000}"/>
    <cellStyle name="Normal 6 3 2 2 6 4" xfId="46966" xr:uid="{00000000-0005-0000-0000-00007CB70000}"/>
    <cellStyle name="Normal 6 3 2 2 6 4 2" xfId="46967" xr:uid="{00000000-0005-0000-0000-00007DB70000}"/>
    <cellStyle name="Normal 6 3 2 2 6 4 3" xfId="46968" xr:uid="{00000000-0005-0000-0000-00007EB70000}"/>
    <cellStyle name="Normal 6 3 2 2 6 4 4" xfId="46969" xr:uid="{00000000-0005-0000-0000-00007FB70000}"/>
    <cellStyle name="Normal 6 3 2 2 7" xfId="46970" xr:uid="{00000000-0005-0000-0000-000080B70000}"/>
    <cellStyle name="Normal 6 3 2 2 7 2" xfId="46971" xr:uid="{00000000-0005-0000-0000-000081B70000}"/>
    <cellStyle name="Normal 6 3 2 2 7 2 2" xfId="46972" xr:uid="{00000000-0005-0000-0000-000082B70000}"/>
    <cellStyle name="Normal 6 3 2 2 7 3" xfId="46973" xr:uid="{00000000-0005-0000-0000-000083B70000}"/>
    <cellStyle name="Normal 6 3 2 2 7 3 2" xfId="46974" xr:uid="{00000000-0005-0000-0000-000084B70000}"/>
    <cellStyle name="Normal 6 3 2 2 7 3 3" xfId="46975" xr:uid="{00000000-0005-0000-0000-000085B70000}"/>
    <cellStyle name="Normal 6 3 2 2 7 3 4" xfId="46976" xr:uid="{00000000-0005-0000-0000-000086B70000}"/>
    <cellStyle name="Normal 6 3 2 2 8" xfId="46977" xr:uid="{00000000-0005-0000-0000-000087B70000}"/>
    <cellStyle name="Normal 6 3 2 2 8 2" xfId="46978" xr:uid="{00000000-0005-0000-0000-000088B70000}"/>
    <cellStyle name="Normal 6 3 2 2 9" xfId="46979" xr:uid="{00000000-0005-0000-0000-000089B70000}"/>
    <cellStyle name="Normal 6 3 2 2 9 2" xfId="46980" xr:uid="{00000000-0005-0000-0000-00008AB70000}"/>
    <cellStyle name="Normal 6 3 2 2 9 3" xfId="46981" xr:uid="{00000000-0005-0000-0000-00008BB70000}"/>
    <cellStyle name="Normal 6 3 2 2 9 4" xfId="46982" xr:uid="{00000000-0005-0000-0000-00008CB70000}"/>
    <cellStyle name="Normal 6 3 2 3" xfId="46983" xr:uid="{00000000-0005-0000-0000-00008DB70000}"/>
    <cellStyle name="Normal 6 3 2 3 2" xfId="46984" xr:uid="{00000000-0005-0000-0000-00008EB70000}"/>
    <cellStyle name="Normal 6 3 2 3 2 2" xfId="46985" xr:uid="{00000000-0005-0000-0000-00008FB70000}"/>
    <cellStyle name="Normal 6 3 2 3 2 2 2" xfId="46986" xr:uid="{00000000-0005-0000-0000-000090B70000}"/>
    <cellStyle name="Normal 6 3 2 3 2 2 2 2" xfId="46987" xr:uid="{00000000-0005-0000-0000-000091B70000}"/>
    <cellStyle name="Normal 6 3 2 3 2 2 2 2 2" xfId="46988" xr:uid="{00000000-0005-0000-0000-000092B70000}"/>
    <cellStyle name="Normal 6 3 2 3 2 2 2 2 2 2" xfId="46989" xr:uid="{00000000-0005-0000-0000-000093B70000}"/>
    <cellStyle name="Normal 6 3 2 3 2 2 2 2 3" xfId="46990" xr:uid="{00000000-0005-0000-0000-000094B70000}"/>
    <cellStyle name="Normal 6 3 2 3 2 2 2 2 3 2" xfId="46991" xr:uid="{00000000-0005-0000-0000-000095B70000}"/>
    <cellStyle name="Normal 6 3 2 3 2 2 2 2 3 3" xfId="46992" xr:uid="{00000000-0005-0000-0000-000096B70000}"/>
    <cellStyle name="Normal 6 3 2 3 2 2 2 2 3 4" xfId="46993" xr:uid="{00000000-0005-0000-0000-000097B70000}"/>
    <cellStyle name="Normal 6 3 2 3 2 2 2 3" xfId="46994" xr:uid="{00000000-0005-0000-0000-000098B70000}"/>
    <cellStyle name="Normal 6 3 2 3 2 2 2 3 2" xfId="46995" xr:uid="{00000000-0005-0000-0000-000099B70000}"/>
    <cellStyle name="Normal 6 3 2 3 2 2 2 4" xfId="46996" xr:uid="{00000000-0005-0000-0000-00009AB70000}"/>
    <cellStyle name="Normal 6 3 2 3 2 2 2 4 2" xfId="46997" xr:uid="{00000000-0005-0000-0000-00009BB70000}"/>
    <cellStyle name="Normal 6 3 2 3 2 2 2 4 3" xfId="46998" xr:uid="{00000000-0005-0000-0000-00009CB70000}"/>
    <cellStyle name="Normal 6 3 2 3 2 2 2 4 4" xfId="46999" xr:uid="{00000000-0005-0000-0000-00009DB70000}"/>
    <cellStyle name="Normal 6 3 2 3 2 2 3" xfId="47000" xr:uid="{00000000-0005-0000-0000-00009EB70000}"/>
    <cellStyle name="Normal 6 3 2 3 2 2 3 2" xfId="47001" xr:uid="{00000000-0005-0000-0000-00009FB70000}"/>
    <cellStyle name="Normal 6 3 2 3 2 2 3 2 2" xfId="47002" xr:uid="{00000000-0005-0000-0000-0000A0B70000}"/>
    <cellStyle name="Normal 6 3 2 3 2 2 3 3" xfId="47003" xr:uid="{00000000-0005-0000-0000-0000A1B70000}"/>
    <cellStyle name="Normal 6 3 2 3 2 2 3 3 2" xfId="47004" xr:uid="{00000000-0005-0000-0000-0000A2B70000}"/>
    <cellStyle name="Normal 6 3 2 3 2 2 3 3 3" xfId="47005" xr:uid="{00000000-0005-0000-0000-0000A3B70000}"/>
    <cellStyle name="Normal 6 3 2 3 2 2 3 3 4" xfId="47006" xr:uid="{00000000-0005-0000-0000-0000A4B70000}"/>
    <cellStyle name="Normal 6 3 2 3 2 2 4" xfId="47007" xr:uid="{00000000-0005-0000-0000-0000A5B70000}"/>
    <cellStyle name="Normal 6 3 2 3 2 2 4 2" xfId="47008" xr:uid="{00000000-0005-0000-0000-0000A6B70000}"/>
    <cellStyle name="Normal 6 3 2 3 2 2 5" xfId="47009" xr:uid="{00000000-0005-0000-0000-0000A7B70000}"/>
    <cellStyle name="Normal 6 3 2 3 2 2 5 2" xfId="47010" xr:uid="{00000000-0005-0000-0000-0000A8B70000}"/>
    <cellStyle name="Normal 6 3 2 3 2 2 5 3" xfId="47011" xr:uid="{00000000-0005-0000-0000-0000A9B70000}"/>
    <cellStyle name="Normal 6 3 2 3 2 2 5 4" xfId="47012" xr:uid="{00000000-0005-0000-0000-0000AAB70000}"/>
    <cellStyle name="Normal 6 3 2 3 2 3" xfId="47013" xr:uid="{00000000-0005-0000-0000-0000ABB70000}"/>
    <cellStyle name="Normal 6 3 2 3 2 3 2" xfId="47014" xr:uid="{00000000-0005-0000-0000-0000ACB70000}"/>
    <cellStyle name="Normal 6 3 2 3 2 3 2 2" xfId="47015" xr:uid="{00000000-0005-0000-0000-0000ADB70000}"/>
    <cellStyle name="Normal 6 3 2 3 2 3 2 2 2" xfId="47016" xr:uid="{00000000-0005-0000-0000-0000AEB70000}"/>
    <cellStyle name="Normal 6 3 2 3 2 3 2 2 2 2" xfId="47017" xr:uid="{00000000-0005-0000-0000-0000AFB70000}"/>
    <cellStyle name="Normal 6 3 2 3 2 3 2 2 3" xfId="47018" xr:uid="{00000000-0005-0000-0000-0000B0B70000}"/>
    <cellStyle name="Normal 6 3 2 3 2 3 2 2 3 2" xfId="47019" xr:uid="{00000000-0005-0000-0000-0000B1B70000}"/>
    <cellStyle name="Normal 6 3 2 3 2 3 2 2 3 3" xfId="47020" xr:uid="{00000000-0005-0000-0000-0000B2B70000}"/>
    <cellStyle name="Normal 6 3 2 3 2 3 2 2 3 4" xfId="47021" xr:uid="{00000000-0005-0000-0000-0000B3B70000}"/>
    <cellStyle name="Normal 6 3 2 3 2 3 2 3" xfId="47022" xr:uid="{00000000-0005-0000-0000-0000B4B70000}"/>
    <cellStyle name="Normal 6 3 2 3 2 3 2 3 2" xfId="47023" xr:uid="{00000000-0005-0000-0000-0000B5B70000}"/>
    <cellStyle name="Normal 6 3 2 3 2 3 2 4" xfId="47024" xr:uid="{00000000-0005-0000-0000-0000B6B70000}"/>
    <cellStyle name="Normal 6 3 2 3 2 3 2 4 2" xfId="47025" xr:uid="{00000000-0005-0000-0000-0000B7B70000}"/>
    <cellStyle name="Normal 6 3 2 3 2 3 2 4 3" xfId="47026" xr:uid="{00000000-0005-0000-0000-0000B8B70000}"/>
    <cellStyle name="Normal 6 3 2 3 2 3 2 4 4" xfId="47027" xr:uid="{00000000-0005-0000-0000-0000B9B70000}"/>
    <cellStyle name="Normal 6 3 2 3 2 3 3" xfId="47028" xr:uid="{00000000-0005-0000-0000-0000BAB70000}"/>
    <cellStyle name="Normal 6 3 2 3 2 3 3 2" xfId="47029" xr:uid="{00000000-0005-0000-0000-0000BBB70000}"/>
    <cellStyle name="Normal 6 3 2 3 2 3 3 2 2" xfId="47030" xr:uid="{00000000-0005-0000-0000-0000BCB70000}"/>
    <cellStyle name="Normal 6 3 2 3 2 3 3 3" xfId="47031" xr:uid="{00000000-0005-0000-0000-0000BDB70000}"/>
    <cellStyle name="Normal 6 3 2 3 2 3 3 3 2" xfId="47032" xr:uid="{00000000-0005-0000-0000-0000BEB70000}"/>
    <cellStyle name="Normal 6 3 2 3 2 3 3 3 3" xfId="47033" xr:uid="{00000000-0005-0000-0000-0000BFB70000}"/>
    <cellStyle name="Normal 6 3 2 3 2 3 3 3 4" xfId="47034" xr:uid="{00000000-0005-0000-0000-0000C0B70000}"/>
    <cellStyle name="Normal 6 3 2 3 2 3 4" xfId="47035" xr:uid="{00000000-0005-0000-0000-0000C1B70000}"/>
    <cellStyle name="Normal 6 3 2 3 2 3 4 2" xfId="47036" xr:uid="{00000000-0005-0000-0000-0000C2B70000}"/>
    <cellStyle name="Normal 6 3 2 3 2 3 5" xfId="47037" xr:uid="{00000000-0005-0000-0000-0000C3B70000}"/>
    <cellStyle name="Normal 6 3 2 3 2 3 5 2" xfId="47038" xr:uid="{00000000-0005-0000-0000-0000C4B70000}"/>
    <cellStyle name="Normal 6 3 2 3 2 3 5 3" xfId="47039" xr:uid="{00000000-0005-0000-0000-0000C5B70000}"/>
    <cellStyle name="Normal 6 3 2 3 2 3 5 4" xfId="47040" xr:uid="{00000000-0005-0000-0000-0000C6B70000}"/>
    <cellStyle name="Normal 6 3 2 3 2 4" xfId="47041" xr:uid="{00000000-0005-0000-0000-0000C7B70000}"/>
    <cellStyle name="Normal 6 3 2 3 2 4 2" xfId="47042" xr:uid="{00000000-0005-0000-0000-0000C8B70000}"/>
    <cellStyle name="Normal 6 3 2 3 2 4 2 2" xfId="47043" xr:uid="{00000000-0005-0000-0000-0000C9B70000}"/>
    <cellStyle name="Normal 6 3 2 3 2 4 2 2 2" xfId="47044" xr:uid="{00000000-0005-0000-0000-0000CAB70000}"/>
    <cellStyle name="Normal 6 3 2 3 2 4 2 3" xfId="47045" xr:uid="{00000000-0005-0000-0000-0000CBB70000}"/>
    <cellStyle name="Normal 6 3 2 3 2 4 2 3 2" xfId="47046" xr:uid="{00000000-0005-0000-0000-0000CCB70000}"/>
    <cellStyle name="Normal 6 3 2 3 2 4 2 3 3" xfId="47047" xr:uid="{00000000-0005-0000-0000-0000CDB70000}"/>
    <cellStyle name="Normal 6 3 2 3 2 4 2 3 4" xfId="47048" xr:uid="{00000000-0005-0000-0000-0000CEB70000}"/>
    <cellStyle name="Normal 6 3 2 3 2 4 3" xfId="47049" xr:uid="{00000000-0005-0000-0000-0000CFB70000}"/>
    <cellStyle name="Normal 6 3 2 3 2 4 3 2" xfId="47050" xr:uid="{00000000-0005-0000-0000-0000D0B70000}"/>
    <cellStyle name="Normal 6 3 2 3 2 4 4" xfId="47051" xr:uid="{00000000-0005-0000-0000-0000D1B70000}"/>
    <cellStyle name="Normal 6 3 2 3 2 4 4 2" xfId="47052" xr:uid="{00000000-0005-0000-0000-0000D2B70000}"/>
    <cellStyle name="Normal 6 3 2 3 2 4 4 3" xfId="47053" xr:uid="{00000000-0005-0000-0000-0000D3B70000}"/>
    <cellStyle name="Normal 6 3 2 3 2 4 4 4" xfId="47054" xr:uid="{00000000-0005-0000-0000-0000D4B70000}"/>
    <cellStyle name="Normal 6 3 2 3 2 5" xfId="47055" xr:uid="{00000000-0005-0000-0000-0000D5B70000}"/>
    <cellStyle name="Normal 6 3 2 3 2 5 2" xfId="47056" xr:uid="{00000000-0005-0000-0000-0000D6B70000}"/>
    <cellStyle name="Normal 6 3 2 3 2 5 2 2" xfId="47057" xr:uid="{00000000-0005-0000-0000-0000D7B70000}"/>
    <cellStyle name="Normal 6 3 2 3 2 5 3" xfId="47058" xr:uid="{00000000-0005-0000-0000-0000D8B70000}"/>
    <cellStyle name="Normal 6 3 2 3 2 5 3 2" xfId="47059" xr:uid="{00000000-0005-0000-0000-0000D9B70000}"/>
    <cellStyle name="Normal 6 3 2 3 2 5 3 3" xfId="47060" xr:uid="{00000000-0005-0000-0000-0000DAB70000}"/>
    <cellStyle name="Normal 6 3 2 3 2 5 3 4" xfId="47061" xr:uid="{00000000-0005-0000-0000-0000DBB70000}"/>
    <cellStyle name="Normal 6 3 2 3 2 6" xfId="47062" xr:uid="{00000000-0005-0000-0000-0000DCB70000}"/>
    <cellStyle name="Normal 6 3 2 3 2 6 2" xfId="47063" xr:uid="{00000000-0005-0000-0000-0000DDB70000}"/>
    <cellStyle name="Normal 6 3 2 3 2 7" xfId="47064" xr:uid="{00000000-0005-0000-0000-0000DEB70000}"/>
    <cellStyle name="Normal 6 3 2 3 2 7 2" xfId="47065" xr:uid="{00000000-0005-0000-0000-0000DFB70000}"/>
    <cellStyle name="Normal 6 3 2 3 2 7 3" xfId="47066" xr:uid="{00000000-0005-0000-0000-0000E0B70000}"/>
    <cellStyle name="Normal 6 3 2 3 2 7 4" xfId="47067" xr:uid="{00000000-0005-0000-0000-0000E1B70000}"/>
    <cellStyle name="Normal 6 3 2 3 3" xfId="47068" xr:uid="{00000000-0005-0000-0000-0000E2B70000}"/>
    <cellStyle name="Normal 6 3 2 3 3 2" xfId="47069" xr:uid="{00000000-0005-0000-0000-0000E3B70000}"/>
    <cellStyle name="Normal 6 3 2 3 3 2 2" xfId="47070" xr:uid="{00000000-0005-0000-0000-0000E4B70000}"/>
    <cellStyle name="Normal 6 3 2 3 3 2 2 2" xfId="47071" xr:uid="{00000000-0005-0000-0000-0000E5B70000}"/>
    <cellStyle name="Normal 6 3 2 3 3 2 2 2 2" xfId="47072" xr:uid="{00000000-0005-0000-0000-0000E6B70000}"/>
    <cellStyle name="Normal 6 3 2 3 3 2 2 3" xfId="47073" xr:uid="{00000000-0005-0000-0000-0000E7B70000}"/>
    <cellStyle name="Normal 6 3 2 3 3 2 2 3 2" xfId="47074" xr:uid="{00000000-0005-0000-0000-0000E8B70000}"/>
    <cellStyle name="Normal 6 3 2 3 3 2 2 3 3" xfId="47075" xr:uid="{00000000-0005-0000-0000-0000E9B70000}"/>
    <cellStyle name="Normal 6 3 2 3 3 2 2 3 4" xfId="47076" xr:uid="{00000000-0005-0000-0000-0000EAB70000}"/>
    <cellStyle name="Normal 6 3 2 3 3 2 3" xfId="47077" xr:uid="{00000000-0005-0000-0000-0000EBB70000}"/>
    <cellStyle name="Normal 6 3 2 3 3 2 3 2" xfId="47078" xr:uid="{00000000-0005-0000-0000-0000ECB70000}"/>
    <cellStyle name="Normal 6 3 2 3 3 2 4" xfId="47079" xr:uid="{00000000-0005-0000-0000-0000EDB70000}"/>
    <cellStyle name="Normal 6 3 2 3 3 2 4 2" xfId="47080" xr:uid="{00000000-0005-0000-0000-0000EEB70000}"/>
    <cellStyle name="Normal 6 3 2 3 3 2 4 3" xfId="47081" xr:uid="{00000000-0005-0000-0000-0000EFB70000}"/>
    <cellStyle name="Normal 6 3 2 3 3 2 4 4" xfId="47082" xr:uid="{00000000-0005-0000-0000-0000F0B70000}"/>
    <cellStyle name="Normal 6 3 2 3 3 3" xfId="47083" xr:uid="{00000000-0005-0000-0000-0000F1B70000}"/>
    <cellStyle name="Normal 6 3 2 3 3 3 2" xfId="47084" xr:uid="{00000000-0005-0000-0000-0000F2B70000}"/>
    <cellStyle name="Normal 6 3 2 3 3 3 2 2" xfId="47085" xr:uid="{00000000-0005-0000-0000-0000F3B70000}"/>
    <cellStyle name="Normal 6 3 2 3 3 3 3" xfId="47086" xr:uid="{00000000-0005-0000-0000-0000F4B70000}"/>
    <cellStyle name="Normal 6 3 2 3 3 3 3 2" xfId="47087" xr:uid="{00000000-0005-0000-0000-0000F5B70000}"/>
    <cellStyle name="Normal 6 3 2 3 3 3 3 3" xfId="47088" xr:uid="{00000000-0005-0000-0000-0000F6B70000}"/>
    <cellStyle name="Normal 6 3 2 3 3 3 3 4" xfId="47089" xr:uid="{00000000-0005-0000-0000-0000F7B70000}"/>
    <cellStyle name="Normal 6 3 2 3 3 4" xfId="47090" xr:uid="{00000000-0005-0000-0000-0000F8B70000}"/>
    <cellStyle name="Normal 6 3 2 3 3 4 2" xfId="47091" xr:uid="{00000000-0005-0000-0000-0000F9B70000}"/>
    <cellStyle name="Normal 6 3 2 3 3 5" xfId="47092" xr:uid="{00000000-0005-0000-0000-0000FAB70000}"/>
    <cellStyle name="Normal 6 3 2 3 3 5 2" xfId="47093" xr:uid="{00000000-0005-0000-0000-0000FBB70000}"/>
    <cellStyle name="Normal 6 3 2 3 3 5 3" xfId="47094" xr:uid="{00000000-0005-0000-0000-0000FCB70000}"/>
    <cellStyle name="Normal 6 3 2 3 3 5 4" xfId="47095" xr:uid="{00000000-0005-0000-0000-0000FDB70000}"/>
    <cellStyle name="Normal 6 3 2 3 4" xfId="47096" xr:uid="{00000000-0005-0000-0000-0000FEB70000}"/>
    <cellStyle name="Normal 6 3 2 3 4 2" xfId="47097" xr:uid="{00000000-0005-0000-0000-0000FFB70000}"/>
    <cellStyle name="Normal 6 3 2 3 4 2 2" xfId="47098" xr:uid="{00000000-0005-0000-0000-000000B80000}"/>
    <cellStyle name="Normal 6 3 2 3 4 2 2 2" xfId="47099" xr:uid="{00000000-0005-0000-0000-000001B80000}"/>
    <cellStyle name="Normal 6 3 2 3 4 2 2 2 2" xfId="47100" xr:uid="{00000000-0005-0000-0000-000002B80000}"/>
    <cellStyle name="Normal 6 3 2 3 4 2 2 3" xfId="47101" xr:uid="{00000000-0005-0000-0000-000003B80000}"/>
    <cellStyle name="Normal 6 3 2 3 4 2 2 3 2" xfId="47102" xr:uid="{00000000-0005-0000-0000-000004B80000}"/>
    <cellStyle name="Normal 6 3 2 3 4 2 2 3 3" xfId="47103" xr:uid="{00000000-0005-0000-0000-000005B80000}"/>
    <cellStyle name="Normal 6 3 2 3 4 2 2 3 4" xfId="47104" xr:uid="{00000000-0005-0000-0000-000006B80000}"/>
    <cellStyle name="Normal 6 3 2 3 4 2 3" xfId="47105" xr:uid="{00000000-0005-0000-0000-000007B80000}"/>
    <cellStyle name="Normal 6 3 2 3 4 2 3 2" xfId="47106" xr:uid="{00000000-0005-0000-0000-000008B80000}"/>
    <cellStyle name="Normal 6 3 2 3 4 2 4" xfId="47107" xr:uid="{00000000-0005-0000-0000-000009B80000}"/>
    <cellStyle name="Normal 6 3 2 3 4 2 4 2" xfId="47108" xr:uid="{00000000-0005-0000-0000-00000AB80000}"/>
    <cellStyle name="Normal 6 3 2 3 4 2 4 3" xfId="47109" xr:uid="{00000000-0005-0000-0000-00000BB80000}"/>
    <cellStyle name="Normal 6 3 2 3 4 2 4 4" xfId="47110" xr:uid="{00000000-0005-0000-0000-00000CB80000}"/>
    <cellStyle name="Normal 6 3 2 3 4 3" xfId="47111" xr:uid="{00000000-0005-0000-0000-00000DB80000}"/>
    <cellStyle name="Normal 6 3 2 3 4 3 2" xfId="47112" xr:uid="{00000000-0005-0000-0000-00000EB80000}"/>
    <cellStyle name="Normal 6 3 2 3 4 3 2 2" xfId="47113" xr:uid="{00000000-0005-0000-0000-00000FB80000}"/>
    <cellStyle name="Normal 6 3 2 3 4 3 3" xfId="47114" xr:uid="{00000000-0005-0000-0000-000010B80000}"/>
    <cellStyle name="Normal 6 3 2 3 4 3 3 2" xfId="47115" xr:uid="{00000000-0005-0000-0000-000011B80000}"/>
    <cellStyle name="Normal 6 3 2 3 4 3 3 3" xfId="47116" xr:uid="{00000000-0005-0000-0000-000012B80000}"/>
    <cellStyle name="Normal 6 3 2 3 4 3 3 4" xfId="47117" xr:uid="{00000000-0005-0000-0000-000013B80000}"/>
    <cellStyle name="Normal 6 3 2 3 4 4" xfId="47118" xr:uid="{00000000-0005-0000-0000-000014B80000}"/>
    <cellStyle name="Normal 6 3 2 3 4 4 2" xfId="47119" xr:uid="{00000000-0005-0000-0000-000015B80000}"/>
    <cellStyle name="Normal 6 3 2 3 4 5" xfId="47120" xr:uid="{00000000-0005-0000-0000-000016B80000}"/>
    <cellStyle name="Normal 6 3 2 3 4 5 2" xfId="47121" xr:uid="{00000000-0005-0000-0000-000017B80000}"/>
    <cellStyle name="Normal 6 3 2 3 4 5 3" xfId="47122" xr:uid="{00000000-0005-0000-0000-000018B80000}"/>
    <cellStyle name="Normal 6 3 2 3 4 5 4" xfId="47123" xr:uid="{00000000-0005-0000-0000-000019B80000}"/>
    <cellStyle name="Normal 6 3 2 3 5" xfId="47124" xr:uid="{00000000-0005-0000-0000-00001AB80000}"/>
    <cellStyle name="Normal 6 3 2 3 5 2" xfId="47125" xr:uid="{00000000-0005-0000-0000-00001BB80000}"/>
    <cellStyle name="Normal 6 3 2 3 5 2 2" xfId="47126" xr:uid="{00000000-0005-0000-0000-00001CB80000}"/>
    <cellStyle name="Normal 6 3 2 3 5 2 2 2" xfId="47127" xr:uid="{00000000-0005-0000-0000-00001DB80000}"/>
    <cellStyle name="Normal 6 3 2 3 5 2 3" xfId="47128" xr:uid="{00000000-0005-0000-0000-00001EB80000}"/>
    <cellStyle name="Normal 6 3 2 3 5 2 3 2" xfId="47129" xr:uid="{00000000-0005-0000-0000-00001FB80000}"/>
    <cellStyle name="Normal 6 3 2 3 5 2 3 3" xfId="47130" xr:uid="{00000000-0005-0000-0000-000020B80000}"/>
    <cellStyle name="Normal 6 3 2 3 5 2 3 4" xfId="47131" xr:uid="{00000000-0005-0000-0000-000021B80000}"/>
    <cellStyle name="Normal 6 3 2 3 5 3" xfId="47132" xr:uid="{00000000-0005-0000-0000-000022B80000}"/>
    <cellStyle name="Normal 6 3 2 3 5 3 2" xfId="47133" xr:uid="{00000000-0005-0000-0000-000023B80000}"/>
    <cellStyle name="Normal 6 3 2 3 5 4" xfId="47134" xr:uid="{00000000-0005-0000-0000-000024B80000}"/>
    <cellStyle name="Normal 6 3 2 3 5 4 2" xfId="47135" xr:uid="{00000000-0005-0000-0000-000025B80000}"/>
    <cellStyle name="Normal 6 3 2 3 5 4 3" xfId="47136" xr:uid="{00000000-0005-0000-0000-000026B80000}"/>
    <cellStyle name="Normal 6 3 2 3 5 4 4" xfId="47137" xr:uid="{00000000-0005-0000-0000-000027B80000}"/>
    <cellStyle name="Normal 6 3 2 3 6" xfId="47138" xr:uid="{00000000-0005-0000-0000-000028B80000}"/>
    <cellStyle name="Normal 6 3 2 3 6 2" xfId="47139" xr:uid="{00000000-0005-0000-0000-000029B80000}"/>
    <cellStyle name="Normal 6 3 2 3 6 2 2" xfId="47140" xr:uid="{00000000-0005-0000-0000-00002AB80000}"/>
    <cellStyle name="Normal 6 3 2 3 6 3" xfId="47141" xr:uid="{00000000-0005-0000-0000-00002BB80000}"/>
    <cellStyle name="Normal 6 3 2 3 6 3 2" xfId="47142" xr:uid="{00000000-0005-0000-0000-00002CB80000}"/>
    <cellStyle name="Normal 6 3 2 3 6 3 3" xfId="47143" xr:uid="{00000000-0005-0000-0000-00002DB80000}"/>
    <cellStyle name="Normal 6 3 2 3 6 3 4" xfId="47144" xr:uid="{00000000-0005-0000-0000-00002EB80000}"/>
    <cellStyle name="Normal 6 3 2 3 7" xfId="47145" xr:uid="{00000000-0005-0000-0000-00002FB80000}"/>
    <cellStyle name="Normal 6 3 2 3 7 2" xfId="47146" xr:uid="{00000000-0005-0000-0000-000030B80000}"/>
    <cellStyle name="Normal 6 3 2 3 8" xfId="47147" xr:uid="{00000000-0005-0000-0000-000031B80000}"/>
    <cellStyle name="Normal 6 3 2 3 8 2" xfId="47148" xr:uid="{00000000-0005-0000-0000-000032B80000}"/>
    <cellStyle name="Normal 6 3 2 3 8 3" xfId="47149" xr:uid="{00000000-0005-0000-0000-000033B80000}"/>
    <cellStyle name="Normal 6 3 2 3 8 4" xfId="47150" xr:uid="{00000000-0005-0000-0000-000034B80000}"/>
    <cellStyle name="Normal 6 3 2 4" xfId="47151" xr:uid="{00000000-0005-0000-0000-000035B80000}"/>
    <cellStyle name="Normal 6 3 2 4 2" xfId="47152" xr:uid="{00000000-0005-0000-0000-000036B80000}"/>
    <cellStyle name="Normal 6 3 2 4 2 2" xfId="47153" xr:uid="{00000000-0005-0000-0000-000037B80000}"/>
    <cellStyle name="Normal 6 3 2 4 2 2 2" xfId="47154" xr:uid="{00000000-0005-0000-0000-000038B80000}"/>
    <cellStyle name="Normal 6 3 2 4 2 2 2 2" xfId="47155" xr:uid="{00000000-0005-0000-0000-000039B80000}"/>
    <cellStyle name="Normal 6 3 2 4 2 2 2 2 2" xfId="47156" xr:uid="{00000000-0005-0000-0000-00003AB80000}"/>
    <cellStyle name="Normal 6 3 2 4 2 2 2 3" xfId="47157" xr:uid="{00000000-0005-0000-0000-00003BB80000}"/>
    <cellStyle name="Normal 6 3 2 4 2 2 2 3 2" xfId="47158" xr:uid="{00000000-0005-0000-0000-00003CB80000}"/>
    <cellStyle name="Normal 6 3 2 4 2 2 2 3 3" xfId="47159" xr:uid="{00000000-0005-0000-0000-00003DB80000}"/>
    <cellStyle name="Normal 6 3 2 4 2 2 2 3 4" xfId="47160" xr:uid="{00000000-0005-0000-0000-00003EB80000}"/>
    <cellStyle name="Normal 6 3 2 4 2 2 3" xfId="47161" xr:uid="{00000000-0005-0000-0000-00003FB80000}"/>
    <cellStyle name="Normal 6 3 2 4 2 2 3 2" xfId="47162" xr:uid="{00000000-0005-0000-0000-000040B80000}"/>
    <cellStyle name="Normal 6 3 2 4 2 2 4" xfId="47163" xr:uid="{00000000-0005-0000-0000-000041B80000}"/>
    <cellStyle name="Normal 6 3 2 4 2 2 4 2" xfId="47164" xr:uid="{00000000-0005-0000-0000-000042B80000}"/>
    <cellStyle name="Normal 6 3 2 4 2 2 4 3" xfId="47165" xr:uid="{00000000-0005-0000-0000-000043B80000}"/>
    <cellStyle name="Normal 6 3 2 4 2 2 4 4" xfId="47166" xr:uid="{00000000-0005-0000-0000-000044B80000}"/>
    <cellStyle name="Normal 6 3 2 4 2 3" xfId="47167" xr:uid="{00000000-0005-0000-0000-000045B80000}"/>
    <cellStyle name="Normal 6 3 2 4 2 3 2" xfId="47168" xr:uid="{00000000-0005-0000-0000-000046B80000}"/>
    <cellStyle name="Normal 6 3 2 4 2 3 2 2" xfId="47169" xr:uid="{00000000-0005-0000-0000-000047B80000}"/>
    <cellStyle name="Normal 6 3 2 4 2 3 3" xfId="47170" xr:uid="{00000000-0005-0000-0000-000048B80000}"/>
    <cellStyle name="Normal 6 3 2 4 2 3 3 2" xfId="47171" xr:uid="{00000000-0005-0000-0000-000049B80000}"/>
    <cellStyle name="Normal 6 3 2 4 2 3 3 3" xfId="47172" xr:uid="{00000000-0005-0000-0000-00004AB80000}"/>
    <cellStyle name="Normal 6 3 2 4 2 3 3 4" xfId="47173" xr:uid="{00000000-0005-0000-0000-00004BB80000}"/>
    <cellStyle name="Normal 6 3 2 4 2 4" xfId="47174" xr:uid="{00000000-0005-0000-0000-00004CB80000}"/>
    <cellStyle name="Normal 6 3 2 4 2 4 2" xfId="47175" xr:uid="{00000000-0005-0000-0000-00004DB80000}"/>
    <cellStyle name="Normal 6 3 2 4 2 5" xfId="47176" xr:uid="{00000000-0005-0000-0000-00004EB80000}"/>
    <cellStyle name="Normal 6 3 2 4 2 5 2" xfId="47177" xr:uid="{00000000-0005-0000-0000-00004FB80000}"/>
    <cellStyle name="Normal 6 3 2 4 2 5 3" xfId="47178" xr:uid="{00000000-0005-0000-0000-000050B80000}"/>
    <cellStyle name="Normal 6 3 2 4 2 5 4" xfId="47179" xr:uid="{00000000-0005-0000-0000-000051B80000}"/>
    <cellStyle name="Normal 6 3 2 4 3" xfId="47180" xr:uid="{00000000-0005-0000-0000-000052B80000}"/>
    <cellStyle name="Normal 6 3 2 4 3 2" xfId="47181" xr:uid="{00000000-0005-0000-0000-000053B80000}"/>
    <cellStyle name="Normal 6 3 2 4 3 2 2" xfId="47182" xr:uid="{00000000-0005-0000-0000-000054B80000}"/>
    <cellStyle name="Normal 6 3 2 4 3 2 2 2" xfId="47183" xr:uid="{00000000-0005-0000-0000-000055B80000}"/>
    <cellStyle name="Normal 6 3 2 4 3 2 2 2 2" xfId="47184" xr:uid="{00000000-0005-0000-0000-000056B80000}"/>
    <cellStyle name="Normal 6 3 2 4 3 2 2 3" xfId="47185" xr:uid="{00000000-0005-0000-0000-000057B80000}"/>
    <cellStyle name="Normal 6 3 2 4 3 2 2 3 2" xfId="47186" xr:uid="{00000000-0005-0000-0000-000058B80000}"/>
    <cellStyle name="Normal 6 3 2 4 3 2 2 3 3" xfId="47187" xr:uid="{00000000-0005-0000-0000-000059B80000}"/>
    <cellStyle name="Normal 6 3 2 4 3 2 2 3 4" xfId="47188" xr:uid="{00000000-0005-0000-0000-00005AB80000}"/>
    <cellStyle name="Normal 6 3 2 4 3 2 3" xfId="47189" xr:uid="{00000000-0005-0000-0000-00005BB80000}"/>
    <cellStyle name="Normal 6 3 2 4 3 2 3 2" xfId="47190" xr:uid="{00000000-0005-0000-0000-00005CB80000}"/>
    <cellStyle name="Normal 6 3 2 4 3 2 4" xfId="47191" xr:uid="{00000000-0005-0000-0000-00005DB80000}"/>
    <cellStyle name="Normal 6 3 2 4 3 2 4 2" xfId="47192" xr:uid="{00000000-0005-0000-0000-00005EB80000}"/>
    <cellStyle name="Normal 6 3 2 4 3 2 4 3" xfId="47193" xr:uid="{00000000-0005-0000-0000-00005FB80000}"/>
    <cellStyle name="Normal 6 3 2 4 3 2 4 4" xfId="47194" xr:uid="{00000000-0005-0000-0000-000060B80000}"/>
    <cellStyle name="Normal 6 3 2 4 3 3" xfId="47195" xr:uid="{00000000-0005-0000-0000-000061B80000}"/>
    <cellStyle name="Normal 6 3 2 4 3 3 2" xfId="47196" xr:uid="{00000000-0005-0000-0000-000062B80000}"/>
    <cellStyle name="Normal 6 3 2 4 3 3 2 2" xfId="47197" xr:uid="{00000000-0005-0000-0000-000063B80000}"/>
    <cellStyle name="Normal 6 3 2 4 3 3 3" xfId="47198" xr:uid="{00000000-0005-0000-0000-000064B80000}"/>
    <cellStyle name="Normal 6 3 2 4 3 3 3 2" xfId="47199" xr:uid="{00000000-0005-0000-0000-000065B80000}"/>
    <cellStyle name="Normal 6 3 2 4 3 3 3 3" xfId="47200" xr:uid="{00000000-0005-0000-0000-000066B80000}"/>
    <cellStyle name="Normal 6 3 2 4 3 3 3 4" xfId="47201" xr:uid="{00000000-0005-0000-0000-000067B80000}"/>
    <cellStyle name="Normal 6 3 2 4 3 4" xfId="47202" xr:uid="{00000000-0005-0000-0000-000068B80000}"/>
    <cellStyle name="Normal 6 3 2 4 3 4 2" xfId="47203" xr:uid="{00000000-0005-0000-0000-000069B80000}"/>
    <cellStyle name="Normal 6 3 2 4 3 5" xfId="47204" xr:uid="{00000000-0005-0000-0000-00006AB80000}"/>
    <cellStyle name="Normal 6 3 2 4 3 5 2" xfId="47205" xr:uid="{00000000-0005-0000-0000-00006BB80000}"/>
    <cellStyle name="Normal 6 3 2 4 3 5 3" xfId="47206" xr:uid="{00000000-0005-0000-0000-00006CB80000}"/>
    <cellStyle name="Normal 6 3 2 4 3 5 4" xfId="47207" xr:uid="{00000000-0005-0000-0000-00006DB80000}"/>
    <cellStyle name="Normal 6 3 2 4 4" xfId="47208" xr:uid="{00000000-0005-0000-0000-00006EB80000}"/>
    <cellStyle name="Normal 6 3 2 4 4 2" xfId="47209" xr:uid="{00000000-0005-0000-0000-00006FB80000}"/>
    <cellStyle name="Normal 6 3 2 4 4 2 2" xfId="47210" xr:uid="{00000000-0005-0000-0000-000070B80000}"/>
    <cellStyle name="Normal 6 3 2 4 4 2 2 2" xfId="47211" xr:uid="{00000000-0005-0000-0000-000071B80000}"/>
    <cellStyle name="Normal 6 3 2 4 4 2 3" xfId="47212" xr:uid="{00000000-0005-0000-0000-000072B80000}"/>
    <cellStyle name="Normal 6 3 2 4 4 2 3 2" xfId="47213" xr:uid="{00000000-0005-0000-0000-000073B80000}"/>
    <cellStyle name="Normal 6 3 2 4 4 2 3 3" xfId="47214" xr:uid="{00000000-0005-0000-0000-000074B80000}"/>
    <cellStyle name="Normal 6 3 2 4 4 2 3 4" xfId="47215" xr:uid="{00000000-0005-0000-0000-000075B80000}"/>
    <cellStyle name="Normal 6 3 2 4 4 3" xfId="47216" xr:uid="{00000000-0005-0000-0000-000076B80000}"/>
    <cellStyle name="Normal 6 3 2 4 4 3 2" xfId="47217" xr:uid="{00000000-0005-0000-0000-000077B80000}"/>
    <cellStyle name="Normal 6 3 2 4 4 4" xfId="47218" xr:uid="{00000000-0005-0000-0000-000078B80000}"/>
    <cellStyle name="Normal 6 3 2 4 4 4 2" xfId="47219" xr:uid="{00000000-0005-0000-0000-000079B80000}"/>
    <cellStyle name="Normal 6 3 2 4 4 4 3" xfId="47220" xr:uid="{00000000-0005-0000-0000-00007AB80000}"/>
    <cellStyle name="Normal 6 3 2 4 4 4 4" xfId="47221" xr:uid="{00000000-0005-0000-0000-00007BB80000}"/>
    <cellStyle name="Normal 6 3 2 4 5" xfId="47222" xr:uid="{00000000-0005-0000-0000-00007CB80000}"/>
    <cellStyle name="Normal 6 3 2 4 5 2" xfId="47223" xr:uid="{00000000-0005-0000-0000-00007DB80000}"/>
    <cellStyle name="Normal 6 3 2 4 5 2 2" xfId="47224" xr:uid="{00000000-0005-0000-0000-00007EB80000}"/>
    <cellStyle name="Normal 6 3 2 4 5 3" xfId="47225" xr:uid="{00000000-0005-0000-0000-00007FB80000}"/>
    <cellStyle name="Normal 6 3 2 4 5 3 2" xfId="47226" xr:uid="{00000000-0005-0000-0000-000080B80000}"/>
    <cellStyle name="Normal 6 3 2 4 5 3 3" xfId="47227" xr:uid="{00000000-0005-0000-0000-000081B80000}"/>
    <cellStyle name="Normal 6 3 2 4 5 3 4" xfId="47228" xr:uid="{00000000-0005-0000-0000-000082B80000}"/>
    <cellStyle name="Normal 6 3 2 4 6" xfId="47229" xr:uid="{00000000-0005-0000-0000-000083B80000}"/>
    <cellStyle name="Normal 6 3 2 4 6 2" xfId="47230" xr:uid="{00000000-0005-0000-0000-000084B80000}"/>
    <cellStyle name="Normal 6 3 2 4 7" xfId="47231" xr:uid="{00000000-0005-0000-0000-000085B80000}"/>
    <cellStyle name="Normal 6 3 2 4 7 2" xfId="47232" xr:uid="{00000000-0005-0000-0000-000086B80000}"/>
    <cellStyle name="Normal 6 3 2 4 7 3" xfId="47233" xr:uid="{00000000-0005-0000-0000-000087B80000}"/>
    <cellStyle name="Normal 6 3 2 4 7 4" xfId="47234" xr:uid="{00000000-0005-0000-0000-000088B80000}"/>
    <cellStyle name="Normal 6 3 2 5" xfId="47235" xr:uid="{00000000-0005-0000-0000-000089B80000}"/>
    <cellStyle name="Normal 6 3 2 5 2" xfId="47236" xr:uid="{00000000-0005-0000-0000-00008AB80000}"/>
    <cellStyle name="Normal 6 3 2 5 2 2" xfId="47237" xr:uid="{00000000-0005-0000-0000-00008BB80000}"/>
    <cellStyle name="Normal 6 3 2 5 2 2 2" xfId="47238" xr:uid="{00000000-0005-0000-0000-00008CB80000}"/>
    <cellStyle name="Normal 6 3 2 5 2 2 2 2" xfId="47239" xr:uid="{00000000-0005-0000-0000-00008DB80000}"/>
    <cellStyle name="Normal 6 3 2 5 2 2 3" xfId="47240" xr:uid="{00000000-0005-0000-0000-00008EB80000}"/>
    <cellStyle name="Normal 6 3 2 5 2 2 3 2" xfId="47241" xr:uid="{00000000-0005-0000-0000-00008FB80000}"/>
    <cellStyle name="Normal 6 3 2 5 2 2 3 3" xfId="47242" xr:uid="{00000000-0005-0000-0000-000090B80000}"/>
    <cellStyle name="Normal 6 3 2 5 2 2 3 4" xfId="47243" xr:uid="{00000000-0005-0000-0000-000091B80000}"/>
    <cellStyle name="Normal 6 3 2 5 2 3" xfId="47244" xr:uid="{00000000-0005-0000-0000-000092B80000}"/>
    <cellStyle name="Normal 6 3 2 5 2 3 2" xfId="47245" xr:uid="{00000000-0005-0000-0000-000093B80000}"/>
    <cellStyle name="Normal 6 3 2 5 2 4" xfId="47246" xr:uid="{00000000-0005-0000-0000-000094B80000}"/>
    <cellStyle name="Normal 6 3 2 5 2 4 2" xfId="47247" xr:uid="{00000000-0005-0000-0000-000095B80000}"/>
    <cellStyle name="Normal 6 3 2 5 2 4 3" xfId="47248" xr:uid="{00000000-0005-0000-0000-000096B80000}"/>
    <cellStyle name="Normal 6 3 2 5 2 4 4" xfId="47249" xr:uid="{00000000-0005-0000-0000-000097B80000}"/>
    <cellStyle name="Normal 6 3 2 5 3" xfId="47250" xr:uid="{00000000-0005-0000-0000-000098B80000}"/>
    <cellStyle name="Normal 6 3 2 5 3 2" xfId="47251" xr:uid="{00000000-0005-0000-0000-000099B80000}"/>
    <cellStyle name="Normal 6 3 2 5 3 2 2" xfId="47252" xr:uid="{00000000-0005-0000-0000-00009AB80000}"/>
    <cellStyle name="Normal 6 3 2 5 3 3" xfId="47253" xr:uid="{00000000-0005-0000-0000-00009BB80000}"/>
    <cellStyle name="Normal 6 3 2 5 3 3 2" xfId="47254" xr:uid="{00000000-0005-0000-0000-00009CB80000}"/>
    <cellStyle name="Normal 6 3 2 5 3 3 3" xfId="47255" xr:uid="{00000000-0005-0000-0000-00009DB80000}"/>
    <cellStyle name="Normal 6 3 2 5 3 3 4" xfId="47256" xr:uid="{00000000-0005-0000-0000-00009EB80000}"/>
    <cellStyle name="Normal 6 3 2 5 4" xfId="47257" xr:uid="{00000000-0005-0000-0000-00009FB80000}"/>
    <cellStyle name="Normal 6 3 2 5 4 2" xfId="47258" xr:uid="{00000000-0005-0000-0000-0000A0B80000}"/>
    <cellStyle name="Normal 6 3 2 5 5" xfId="47259" xr:uid="{00000000-0005-0000-0000-0000A1B80000}"/>
    <cellStyle name="Normal 6 3 2 5 5 2" xfId="47260" xr:uid="{00000000-0005-0000-0000-0000A2B80000}"/>
    <cellStyle name="Normal 6 3 2 5 5 3" xfId="47261" xr:uid="{00000000-0005-0000-0000-0000A3B80000}"/>
    <cellStyle name="Normal 6 3 2 5 5 4" xfId="47262" xr:uid="{00000000-0005-0000-0000-0000A4B80000}"/>
    <cellStyle name="Normal 6 3 2 6" xfId="47263" xr:uid="{00000000-0005-0000-0000-0000A5B80000}"/>
    <cellStyle name="Normal 6 3 2 6 2" xfId="47264" xr:uid="{00000000-0005-0000-0000-0000A6B80000}"/>
    <cellStyle name="Normal 6 3 2 6 2 2" xfId="47265" xr:uid="{00000000-0005-0000-0000-0000A7B80000}"/>
    <cellStyle name="Normal 6 3 2 6 2 2 2" xfId="47266" xr:uid="{00000000-0005-0000-0000-0000A8B80000}"/>
    <cellStyle name="Normal 6 3 2 6 2 2 2 2" xfId="47267" xr:uid="{00000000-0005-0000-0000-0000A9B80000}"/>
    <cellStyle name="Normal 6 3 2 6 2 2 3" xfId="47268" xr:uid="{00000000-0005-0000-0000-0000AAB80000}"/>
    <cellStyle name="Normal 6 3 2 6 2 2 3 2" xfId="47269" xr:uid="{00000000-0005-0000-0000-0000ABB80000}"/>
    <cellStyle name="Normal 6 3 2 6 2 2 3 3" xfId="47270" xr:uid="{00000000-0005-0000-0000-0000ACB80000}"/>
    <cellStyle name="Normal 6 3 2 6 2 2 3 4" xfId="47271" xr:uid="{00000000-0005-0000-0000-0000ADB80000}"/>
    <cellStyle name="Normal 6 3 2 6 2 3" xfId="47272" xr:uid="{00000000-0005-0000-0000-0000AEB80000}"/>
    <cellStyle name="Normal 6 3 2 6 2 3 2" xfId="47273" xr:uid="{00000000-0005-0000-0000-0000AFB80000}"/>
    <cellStyle name="Normal 6 3 2 6 2 4" xfId="47274" xr:uid="{00000000-0005-0000-0000-0000B0B80000}"/>
    <cellStyle name="Normal 6 3 2 6 2 4 2" xfId="47275" xr:uid="{00000000-0005-0000-0000-0000B1B80000}"/>
    <cellStyle name="Normal 6 3 2 6 2 4 3" xfId="47276" xr:uid="{00000000-0005-0000-0000-0000B2B80000}"/>
    <cellStyle name="Normal 6 3 2 6 2 4 4" xfId="47277" xr:uid="{00000000-0005-0000-0000-0000B3B80000}"/>
    <cellStyle name="Normal 6 3 2 6 3" xfId="47278" xr:uid="{00000000-0005-0000-0000-0000B4B80000}"/>
    <cellStyle name="Normal 6 3 2 6 3 2" xfId="47279" xr:uid="{00000000-0005-0000-0000-0000B5B80000}"/>
    <cellStyle name="Normal 6 3 2 6 3 2 2" xfId="47280" xr:uid="{00000000-0005-0000-0000-0000B6B80000}"/>
    <cellStyle name="Normal 6 3 2 6 3 3" xfId="47281" xr:uid="{00000000-0005-0000-0000-0000B7B80000}"/>
    <cellStyle name="Normal 6 3 2 6 3 3 2" xfId="47282" xr:uid="{00000000-0005-0000-0000-0000B8B80000}"/>
    <cellStyle name="Normal 6 3 2 6 3 3 3" xfId="47283" xr:uid="{00000000-0005-0000-0000-0000B9B80000}"/>
    <cellStyle name="Normal 6 3 2 6 3 3 4" xfId="47284" xr:uid="{00000000-0005-0000-0000-0000BAB80000}"/>
    <cellStyle name="Normal 6 3 2 6 4" xfId="47285" xr:uid="{00000000-0005-0000-0000-0000BBB80000}"/>
    <cellStyle name="Normal 6 3 2 6 4 2" xfId="47286" xr:uid="{00000000-0005-0000-0000-0000BCB80000}"/>
    <cellStyle name="Normal 6 3 2 6 5" xfId="47287" xr:uid="{00000000-0005-0000-0000-0000BDB80000}"/>
    <cellStyle name="Normal 6 3 2 6 5 2" xfId="47288" xr:uid="{00000000-0005-0000-0000-0000BEB80000}"/>
    <cellStyle name="Normal 6 3 2 6 5 3" xfId="47289" xr:uid="{00000000-0005-0000-0000-0000BFB80000}"/>
    <cellStyle name="Normal 6 3 2 6 5 4" xfId="47290" xr:uid="{00000000-0005-0000-0000-0000C0B80000}"/>
    <cellStyle name="Normal 6 3 2 7" xfId="47291" xr:uid="{00000000-0005-0000-0000-0000C1B80000}"/>
    <cellStyle name="Normal 6 3 2 7 2" xfId="47292" xr:uid="{00000000-0005-0000-0000-0000C2B80000}"/>
    <cellStyle name="Normal 6 3 2 7 2 2" xfId="47293" xr:uid="{00000000-0005-0000-0000-0000C3B80000}"/>
    <cellStyle name="Normal 6 3 2 7 2 2 2" xfId="47294" xr:uid="{00000000-0005-0000-0000-0000C4B80000}"/>
    <cellStyle name="Normal 6 3 2 7 2 3" xfId="47295" xr:uid="{00000000-0005-0000-0000-0000C5B80000}"/>
    <cellStyle name="Normal 6 3 2 7 2 3 2" xfId="47296" xr:uid="{00000000-0005-0000-0000-0000C6B80000}"/>
    <cellStyle name="Normal 6 3 2 7 2 3 3" xfId="47297" xr:uid="{00000000-0005-0000-0000-0000C7B80000}"/>
    <cellStyle name="Normal 6 3 2 7 2 3 4" xfId="47298" xr:uid="{00000000-0005-0000-0000-0000C8B80000}"/>
    <cellStyle name="Normal 6 3 2 7 3" xfId="47299" xr:uid="{00000000-0005-0000-0000-0000C9B80000}"/>
    <cellStyle name="Normal 6 3 2 7 3 2" xfId="47300" xr:uid="{00000000-0005-0000-0000-0000CAB80000}"/>
    <cellStyle name="Normal 6 3 2 7 4" xfId="47301" xr:uid="{00000000-0005-0000-0000-0000CBB80000}"/>
    <cellStyle name="Normal 6 3 2 7 4 2" xfId="47302" xr:uid="{00000000-0005-0000-0000-0000CCB80000}"/>
    <cellStyle name="Normal 6 3 2 7 4 3" xfId="47303" xr:uid="{00000000-0005-0000-0000-0000CDB80000}"/>
    <cellStyle name="Normal 6 3 2 7 4 4" xfId="47304" xr:uid="{00000000-0005-0000-0000-0000CEB80000}"/>
    <cellStyle name="Normal 6 3 2 8" xfId="47305" xr:uid="{00000000-0005-0000-0000-0000CFB80000}"/>
    <cellStyle name="Normal 6 3 2 8 2" xfId="47306" xr:uid="{00000000-0005-0000-0000-0000D0B80000}"/>
    <cellStyle name="Normal 6 3 2 8 2 2" xfId="47307" xr:uid="{00000000-0005-0000-0000-0000D1B80000}"/>
    <cellStyle name="Normal 6 3 2 8 3" xfId="47308" xr:uid="{00000000-0005-0000-0000-0000D2B80000}"/>
    <cellStyle name="Normal 6 3 2 8 3 2" xfId="47309" xr:uid="{00000000-0005-0000-0000-0000D3B80000}"/>
    <cellStyle name="Normal 6 3 2 8 3 3" xfId="47310" xr:uid="{00000000-0005-0000-0000-0000D4B80000}"/>
    <cellStyle name="Normal 6 3 2 8 3 4" xfId="47311" xr:uid="{00000000-0005-0000-0000-0000D5B80000}"/>
    <cellStyle name="Normal 6 3 2 9" xfId="47312" xr:uid="{00000000-0005-0000-0000-0000D6B80000}"/>
    <cellStyle name="Normal 6 3 2 9 2" xfId="47313" xr:uid="{00000000-0005-0000-0000-0000D7B80000}"/>
    <cellStyle name="Normal 6 3 3" xfId="47314" xr:uid="{00000000-0005-0000-0000-0000D8B80000}"/>
    <cellStyle name="Normal 6 3 3 2" xfId="47315" xr:uid="{00000000-0005-0000-0000-0000D9B80000}"/>
    <cellStyle name="Normal 6 3 3 2 2" xfId="47316" xr:uid="{00000000-0005-0000-0000-0000DAB80000}"/>
    <cellStyle name="Normal 6 3 3 2 2 2" xfId="47317" xr:uid="{00000000-0005-0000-0000-0000DBB80000}"/>
    <cellStyle name="Normal 6 3 3 2 2 2 2" xfId="47318" xr:uid="{00000000-0005-0000-0000-0000DCB80000}"/>
    <cellStyle name="Normal 6 3 3 2 2 2 2 2" xfId="47319" xr:uid="{00000000-0005-0000-0000-0000DDB80000}"/>
    <cellStyle name="Normal 6 3 3 2 2 2 2 2 2" xfId="47320" xr:uid="{00000000-0005-0000-0000-0000DEB80000}"/>
    <cellStyle name="Normal 6 3 3 2 2 2 2 2 2 2" xfId="47321" xr:uid="{00000000-0005-0000-0000-0000DFB80000}"/>
    <cellStyle name="Normal 6 3 3 2 2 2 2 2 3" xfId="47322" xr:uid="{00000000-0005-0000-0000-0000E0B80000}"/>
    <cellStyle name="Normal 6 3 3 2 2 2 2 2 3 2" xfId="47323" xr:uid="{00000000-0005-0000-0000-0000E1B80000}"/>
    <cellStyle name="Normal 6 3 3 2 2 2 2 2 3 3" xfId="47324" xr:uid="{00000000-0005-0000-0000-0000E2B80000}"/>
    <cellStyle name="Normal 6 3 3 2 2 2 2 2 3 4" xfId="47325" xr:uid="{00000000-0005-0000-0000-0000E3B80000}"/>
    <cellStyle name="Normal 6 3 3 2 2 2 2 3" xfId="47326" xr:uid="{00000000-0005-0000-0000-0000E4B80000}"/>
    <cellStyle name="Normal 6 3 3 2 2 2 2 3 2" xfId="47327" xr:uid="{00000000-0005-0000-0000-0000E5B80000}"/>
    <cellStyle name="Normal 6 3 3 2 2 2 2 4" xfId="47328" xr:uid="{00000000-0005-0000-0000-0000E6B80000}"/>
    <cellStyle name="Normal 6 3 3 2 2 2 2 4 2" xfId="47329" xr:uid="{00000000-0005-0000-0000-0000E7B80000}"/>
    <cellStyle name="Normal 6 3 3 2 2 2 2 4 3" xfId="47330" xr:uid="{00000000-0005-0000-0000-0000E8B80000}"/>
    <cellStyle name="Normal 6 3 3 2 2 2 2 4 4" xfId="47331" xr:uid="{00000000-0005-0000-0000-0000E9B80000}"/>
    <cellStyle name="Normal 6 3 3 2 2 2 3" xfId="47332" xr:uid="{00000000-0005-0000-0000-0000EAB80000}"/>
    <cellStyle name="Normal 6 3 3 2 2 2 3 2" xfId="47333" xr:uid="{00000000-0005-0000-0000-0000EBB80000}"/>
    <cellStyle name="Normal 6 3 3 2 2 2 3 2 2" xfId="47334" xr:uid="{00000000-0005-0000-0000-0000ECB80000}"/>
    <cellStyle name="Normal 6 3 3 2 2 2 3 3" xfId="47335" xr:uid="{00000000-0005-0000-0000-0000EDB80000}"/>
    <cellStyle name="Normal 6 3 3 2 2 2 3 3 2" xfId="47336" xr:uid="{00000000-0005-0000-0000-0000EEB80000}"/>
    <cellStyle name="Normal 6 3 3 2 2 2 3 3 3" xfId="47337" xr:uid="{00000000-0005-0000-0000-0000EFB80000}"/>
    <cellStyle name="Normal 6 3 3 2 2 2 3 3 4" xfId="47338" xr:uid="{00000000-0005-0000-0000-0000F0B80000}"/>
    <cellStyle name="Normal 6 3 3 2 2 2 4" xfId="47339" xr:uid="{00000000-0005-0000-0000-0000F1B80000}"/>
    <cellStyle name="Normal 6 3 3 2 2 2 4 2" xfId="47340" xr:uid="{00000000-0005-0000-0000-0000F2B80000}"/>
    <cellStyle name="Normal 6 3 3 2 2 2 5" xfId="47341" xr:uid="{00000000-0005-0000-0000-0000F3B80000}"/>
    <cellStyle name="Normal 6 3 3 2 2 2 5 2" xfId="47342" xr:uid="{00000000-0005-0000-0000-0000F4B80000}"/>
    <cellStyle name="Normal 6 3 3 2 2 2 5 3" xfId="47343" xr:uid="{00000000-0005-0000-0000-0000F5B80000}"/>
    <cellStyle name="Normal 6 3 3 2 2 2 5 4" xfId="47344" xr:uid="{00000000-0005-0000-0000-0000F6B80000}"/>
    <cellStyle name="Normal 6 3 3 2 2 3" xfId="47345" xr:uid="{00000000-0005-0000-0000-0000F7B80000}"/>
    <cellStyle name="Normal 6 3 3 2 2 3 2" xfId="47346" xr:uid="{00000000-0005-0000-0000-0000F8B80000}"/>
    <cellStyle name="Normal 6 3 3 2 2 3 2 2" xfId="47347" xr:uid="{00000000-0005-0000-0000-0000F9B80000}"/>
    <cellStyle name="Normal 6 3 3 2 2 3 2 2 2" xfId="47348" xr:uid="{00000000-0005-0000-0000-0000FAB80000}"/>
    <cellStyle name="Normal 6 3 3 2 2 3 2 2 2 2" xfId="47349" xr:uid="{00000000-0005-0000-0000-0000FBB80000}"/>
    <cellStyle name="Normal 6 3 3 2 2 3 2 2 3" xfId="47350" xr:uid="{00000000-0005-0000-0000-0000FCB80000}"/>
    <cellStyle name="Normal 6 3 3 2 2 3 2 2 3 2" xfId="47351" xr:uid="{00000000-0005-0000-0000-0000FDB80000}"/>
    <cellStyle name="Normal 6 3 3 2 2 3 2 2 3 3" xfId="47352" xr:uid="{00000000-0005-0000-0000-0000FEB80000}"/>
    <cellStyle name="Normal 6 3 3 2 2 3 2 2 3 4" xfId="47353" xr:uid="{00000000-0005-0000-0000-0000FFB80000}"/>
    <cellStyle name="Normal 6 3 3 2 2 3 2 3" xfId="47354" xr:uid="{00000000-0005-0000-0000-000000B90000}"/>
    <cellStyle name="Normal 6 3 3 2 2 3 2 3 2" xfId="47355" xr:uid="{00000000-0005-0000-0000-000001B90000}"/>
    <cellStyle name="Normal 6 3 3 2 2 3 2 4" xfId="47356" xr:uid="{00000000-0005-0000-0000-000002B90000}"/>
    <cellStyle name="Normal 6 3 3 2 2 3 2 4 2" xfId="47357" xr:uid="{00000000-0005-0000-0000-000003B90000}"/>
    <cellStyle name="Normal 6 3 3 2 2 3 2 4 3" xfId="47358" xr:uid="{00000000-0005-0000-0000-000004B90000}"/>
    <cellStyle name="Normal 6 3 3 2 2 3 2 4 4" xfId="47359" xr:uid="{00000000-0005-0000-0000-000005B90000}"/>
    <cellStyle name="Normal 6 3 3 2 2 3 3" xfId="47360" xr:uid="{00000000-0005-0000-0000-000006B90000}"/>
    <cellStyle name="Normal 6 3 3 2 2 3 3 2" xfId="47361" xr:uid="{00000000-0005-0000-0000-000007B90000}"/>
    <cellStyle name="Normal 6 3 3 2 2 3 3 2 2" xfId="47362" xr:uid="{00000000-0005-0000-0000-000008B90000}"/>
    <cellStyle name="Normal 6 3 3 2 2 3 3 3" xfId="47363" xr:uid="{00000000-0005-0000-0000-000009B90000}"/>
    <cellStyle name="Normal 6 3 3 2 2 3 3 3 2" xfId="47364" xr:uid="{00000000-0005-0000-0000-00000AB90000}"/>
    <cellStyle name="Normal 6 3 3 2 2 3 3 3 3" xfId="47365" xr:uid="{00000000-0005-0000-0000-00000BB90000}"/>
    <cellStyle name="Normal 6 3 3 2 2 3 3 3 4" xfId="47366" xr:uid="{00000000-0005-0000-0000-00000CB90000}"/>
    <cellStyle name="Normal 6 3 3 2 2 3 4" xfId="47367" xr:uid="{00000000-0005-0000-0000-00000DB90000}"/>
    <cellStyle name="Normal 6 3 3 2 2 3 4 2" xfId="47368" xr:uid="{00000000-0005-0000-0000-00000EB90000}"/>
    <cellStyle name="Normal 6 3 3 2 2 3 5" xfId="47369" xr:uid="{00000000-0005-0000-0000-00000FB90000}"/>
    <cellStyle name="Normal 6 3 3 2 2 3 5 2" xfId="47370" xr:uid="{00000000-0005-0000-0000-000010B90000}"/>
    <cellStyle name="Normal 6 3 3 2 2 3 5 3" xfId="47371" xr:uid="{00000000-0005-0000-0000-000011B90000}"/>
    <cellStyle name="Normal 6 3 3 2 2 3 5 4" xfId="47372" xr:uid="{00000000-0005-0000-0000-000012B90000}"/>
    <cellStyle name="Normal 6 3 3 2 2 4" xfId="47373" xr:uid="{00000000-0005-0000-0000-000013B90000}"/>
    <cellStyle name="Normal 6 3 3 2 2 4 2" xfId="47374" xr:uid="{00000000-0005-0000-0000-000014B90000}"/>
    <cellStyle name="Normal 6 3 3 2 2 4 2 2" xfId="47375" xr:uid="{00000000-0005-0000-0000-000015B90000}"/>
    <cellStyle name="Normal 6 3 3 2 2 4 2 2 2" xfId="47376" xr:uid="{00000000-0005-0000-0000-000016B90000}"/>
    <cellStyle name="Normal 6 3 3 2 2 4 2 3" xfId="47377" xr:uid="{00000000-0005-0000-0000-000017B90000}"/>
    <cellStyle name="Normal 6 3 3 2 2 4 2 3 2" xfId="47378" xr:uid="{00000000-0005-0000-0000-000018B90000}"/>
    <cellStyle name="Normal 6 3 3 2 2 4 2 3 3" xfId="47379" xr:uid="{00000000-0005-0000-0000-000019B90000}"/>
    <cellStyle name="Normal 6 3 3 2 2 4 2 3 4" xfId="47380" xr:uid="{00000000-0005-0000-0000-00001AB90000}"/>
    <cellStyle name="Normal 6 3 3 2 2 4 3" xfId="47381" xr:uid="{00000000-0005-0000-0000-00001BB90000}"/>
    <cellStyle name="Normal 6 3 3 2 2 4 3 2" xfId="47382" xr:uid="{00000000-0005-0000-0000-00001CB90000}"/>
    <cellStyle name="Normal 6 3 3 2 2 4 4" xfId="47383" xr:uid="{00000000-0005-0000-0000-00001DB90000}"/>
    <cellStyle name="Normal 6 3 3 2 2 4 4 2" xfId="47384" xr:uid="{00000000-0005-0000-0000-00001EB90000}"/>
    <cellStyle name="Normal 6 3 3 2 2 4 4 3" xfId="47385" xr:uid="{00000000-0005-0000-0000-00001FB90000}"/>
    <cellStyle name="Normal 6 3 3 2 2 4 4 4" xfId="47386" xr:uid="{00000000-0005-0000-0000-000020B90000}"/>
    <cellStyle name="Normal 6 3 3 2 2 5" xfId="47387" xr:uid="{00000000-0005-0000-0000-000021B90000}"/>
    <cellStyle name="Normal 6 3 3 2 2 5 2" xfId="47388" xr:uid="{00000000-0005-0000-0000-000022B90000}"/>
    <cellStyle name="Normal 6 3 3 2 2 5 2 2" xfId="47389" xr:uid="{00000000-0005-0000-0000-000023B90000}"/>
    <cellStyle name="Normal 6 3 3 2 2 5 3" xfId="47390" xr:uid="{00000000-0005-0000-0000-000024B90000}"/>
    <cellStyle name="Normal 6 3 3 2 2 5 3 2" xfId="47391" xr:uid="{00000000-0005-0000-0000-000025B90000}"/>
    <cellStyle name="Normal 6 3 3 2 2 5 3 3" xfId="47392" xr:uid="{00000000-0005-0000-0000-000026B90000}"/>
    <cellStyle name="Normal 6 3 3 2 2 5 3 4" xfId="47393" xr:uid="{00000000-0005-0000-0000-000027B90000}"/>
    <cellStyle name="Normal 6 3 3 2 2 6" xfId="47394" xr:uid="{00000000-0005-0000-0000-000028B90000}"/>
    <cellStyle name="Normal 6 3 3 2 2 6 2" xfId="47395" xr:uid="{00000000-0005-0000-0000-000029B90000}"/>
    <cellStyle name="Normal 6 3 3 2 2 7" xfId="47396" xr:uid="{00000000-0005-0000-0000-00002AB90000}"/>
    <cellStyle name="Normal 6 3 3 2 2 7 2" xfId="47397" xr:uid="{00000000-0005-0000-0000-00002BB90000}"/>
    <cellStyle name="Normal 6 3 3 2 2 7 3" xfId="47398" xr:uid="{00000000-0005-0000-0000-00002CB90000}"/>
    <cellStyle name="Normal 6 3 3 2 2 7 4" xfId="47399" xr:uid="{00000000-0005-0000-0000-00002DB90000}"/>
    <cellStyle name="Normal 6 3 3 2 3" xfId="47400" xr:uid="{00000000-0005-0000-0000-00002EB90000}"/>
    <cellStyle name="Normal 6 3 3 2 3 2" xfId="47401" xr:uid="{00000000-0005-0000-0000-00002FB90000}"/>
    <cellStyle name="Normal 6 3 3 2 3 2 2" xfId="47402" xr:uid="{00000000-0005-0000-0000-000030B90000}"/>
    <cellStyle name="Normal 6 3 3 2 3 2 2 2" xfId="47403" xr:uid="{00000000-0005-0000-0000-000031B90000}"/>
    <cellStyle name="Normal 6 3 3 2 3 2 2 2 2" xfId="47404" xr:uid="{00000000-0005-0000-0000-000032B90000}"/>
    <cellStyle name="Normal 6 3 3 2 3 2 2 3" xfId="47405" xr:uid="{00000000-0005-0000-0000-000033B90000}"/>
    <cellStyle name="Normal 6 3 3 2 3 2 2 3 2" xfId="47406" xr:uid="{00000000-0005-0000-0000-000034B90000}"/>
    <cellStyle name="Normal 6 3 3 2 3 2 2 3 3" xfId="47407" xr:uid="{00000000-0005-0000-0000-000035B90000}"/>
    <cellStyle name="Normal 6 3 3 2 3 2 2 3 4" xfId="47408" xr:uid="{00000000-0005-0000-0000-000036B90000}"/>
    <cellStyle name="Normal 6 3 3 2 3 2 3" xfId="47409" xr:uid="{00000000-0005-0000-0000-000037B90000}"/>
    <cellStyle name="Normal 6 3 3 2 3 2 3 2" xfId="47410" xr:uid="{00000000-0005-0000-0000-000038B90000}"/>
    <cellStyle name="Normal 6 3 3 2 3 2 4" xfId="47411" xr:uid="{00000000-0005-0000-0000-000039B90000}"/>
    <cellStyle name="Normal 6 3 3 2 3 2 4 2" xfId="47412" xr:uid="{00000000-0005-0000-0000-00003AB90000}"/>
    <cellStyle name="Normal 6 3 3 2 3 2 4 3" xfId="47413" xr:uid="{00000000-0005-0000-0000-00003BB90000}"/>
    <cellStyle name="Normal 6 3 3 2 3 2 4 4" xfId="47414" xr:uid="{00000000-0005-0000-0000-00003CB90000}"/>
    <cellStyle name="Normal 6 3 3 2 3 3" xfId="47415" xr:uid="{00000000-0005-0000-0000-00003DB90000}"/>
    <cellStyle name="Normal 6 3 3 2 3 3 2" xfId="47416" xr:uid="{00000000-0005-0000-0000-00003EB90000}"/>
    <cellStyle name="Normal 6 3 3 2 3 3 2 2" xfId="47417" xr:uid="{00000000-0005-0000-0000-00003FB90000}"/>
    <cellStyle name="Normal 6 3 3 2 3 3 3" xfId="47418" xr:uid="{00000000-0005-0000-0000-000040B90000}"/>
    <cellStyle name="Normal 6 3 3 2 3 3 3 2" xfId="47419" xr:uid="{00000000-0005-0000-0000-000041B90000}"/>
    <cellStyle name="Normal 6 3 3 2 3 3 3 3" xfId="47420" xr:uid="{00000000-0005-0000-0000-000042B90000}"/>
    <cellStyle name="Normal 6 3 3 2 3 3 3 4" xfId="47421" xr:uid="{00000000-0005-0000-0000-000043B90000}"/>
    <cellStyle name="Normal 6 3 3 2 3 4" xfId="47422" xr:uid="{00000000-0005-0000-0000-000044B90000}"/>
    <cellStyle name="Normal 6 3 3 2 3 4 2" xfId="47423" xr:uid="{00000000-0005-0000-0000-000045B90000}"/>
    <cellStyle name="Normal 6 3 3 2 3 5" xfId="47424" xr:uid="{00000000-0005-0000-0000-000046B90000}"/>
    <cellStyle name="Normal 6 3 3 2 3 5 2" xfId="47425" xr:uid="{00000000-0005-0000-0000-000047B90000}"/>
    <cellStyle name="Normal 6 3 3 2 3 5 3" xfId="47426" xr:uid="{00000000-0005-0000-0000-000048B90000}"/>
    <cellStyle name="Normal 6 3 3 2 3 5 4" xfId="47427" xr:uid="{00000000-0005-0000-0000-000049B90000}"/>
    <cellStyle name="Normal 6 3 3 2 4" xfId="47428" xr:uid="{00000000-0005-0000-0000-00004AB90000}"/>
    <cellStyle name="Normal 6 3 3 2 4 2" xfId="47429" xr:uid="{00000000-0005-0000-0000-00004BB90000}"/>
    <cellStyle name="Normal 6 3 3 2 4 2 2" xfId="47430" xr:uid="{00000000-0005-0000-0000-00004CB90000}"/>
    <cellStyle name="Normal 6 3 3 2 4 2 2 2" xfId="47431" xr:uid="{00000000-0005-0000-0000-00004DB90000}"/>
    <cellStyle name="Normal 6 3 3 2 4 2 2 2 2" xfId="47432" xr:uid="{00000000-0005-0000-0000-00004EB90000}"/>
    <cellStyle name="Normal 6 3 3 2 4 2 2 3" xfId="47433" xr:uid="{00000000-0005-0000-0000-00004FB90000}"/>
    <cellStyle name="Normal 6 3 3 2 4 2 2 3 2" xfId="47434" xr:uid="{00000000-0005-0000-0000-000050B90000}"/>
    <cellStyle name="Normal 6 3 3 2 4 2 2 3 3" xfId="47435" xr:uid="{00000000-0005-0000-0000-000051B90000}"/>
    <cellStyle name="Normal 6 3 3 2 4 2 2 3 4" xfId="47436" xr:uid="{00000000-0005-0000-0000-000052B90000}"/>
    <cellStyle name="Normal 6 3 3 2 4 2 3" xfId="47437" xr:uid="{00000000-0005-0000-0000-000053B90000}"/>
    <cellStyle name="Normal 6 3 3 2 4 2 3 2" xfId="47438" xr:uid="{00000000-0005-0000-0000-000054B90000}"/>
    <cellStyle name="Normal 6 3 3 2 4 2 4" xfId="47439" xr:uid="{00000000-0005-0000-0000-000055B90000}"/>
    <cellStyle name="Normal 6 3 3 2 4 2 4 2" xfId="47440" xr:uid="{00000000-0005-0000-0000-000056B90000}"/>
    <cellStyle name="Normal 6 3 3 2 4 2 4 3" xfId="47441" xr:uid="{00000000-0005-0000-0000-000057B90000}"/>
    <cellStyle name="Normal 6 3 3 2 4 2 4 4" xfId="47442" xr:uid="{00000000-0005-0000-0000-000058B90000}"/>
    <cellStyle name="Normal 6 3 3 2 4 3" xfId="47443" xr:uid="{00000000-0005-0000-0000-000059B90000}"/>
    <cellStyle name="Normal 6 3 3 2 4 3 2" xfId="47444" xr:uid="{00000000-0005-0000-0000-00005AB90000}"/>
    <cellStyle name="Normal 6 3 3 2 4 3 2 2" xfId="47445" xr:uid="{00000000-0005-0000-0000-00005BB90000}"/>
    <cellStyle name="Normal 6 3 3 2 4 3 3" xfId="47446" xr:uid="{00000000-0005-0000-0000-00005CB90000}"/>
    <cellStyle name="Normal 6 3 3 2 4 3 3 2" xfId="47447" xr:uid="{00000000-0005-0000-0000-00005DB90000}"/>
    <cellStyle name="Normal 6 3 3 2 4 3 3 3" xfId="47448" xr:uid="{00000000-0005-0000-0000-00005EB90000}"/>
    <cellStyle name="Normal 6 3 3 2 4 3 3 4" xfId="47449" xr:uid="{00000000-0005-0000-0000-00005FB90000}"/>
    <cellStyle name="Normal 6 3 3 2 4 4" xfId="47450" xr:uid="{00000000-0005-0000-0000-000060B90000}"/>
    <cellStyle name="Normal 6 3 3 2 4 4 2" xfId="47451" xr:uid="{00000000-0005-0000-0000-000061B90000}"/>
    <cellStyle name="Normal 6 3 3 2 4 5" xfId="47452" xr:uid="{00000000-0005-0000-0000-000062B90000}"/>
    <cellStyle name="Normal 6 3 3 2 4 5 2" xfId="47453" xr:uid="{00000000-0005-0000-0000-000063B90000}"/>
    <cellStyle name="Normal 6 3 3 2 4 5 3" xfId="47454" xr:uid="{00000000-0005-0000-0000-000064B90000}"/>
    <cellStyle name="Normal 6 3 3 2 4 5 4" xfId="47455" xr:uid="{00000000-0005-0000-0000-000065B90000}"/>
    <cellStyle name="Normal 6 3 3 2 5" xfId="47456" xr:uid="{00000000-0005-0000-0000-000066B90000}"/>
    <cellStyle name="Normal 6 3 3 2 5 2" xfId="47457" xr:uid="{00000000-0005-0000-0000-000067B90000}"/>
    <cellStyle name="Normal 6 3 3 2 5 2 2" xfId="47458" xr:uid="{00000000-0005-0000-0000-000068B90000}"/>
    <cellStyle name="Normal 6 3 3 2 5 2 2 2" xfId="47459" xr:uid="{00000000-0005-0000-0000-000069B90000}"/>
    <cellStyle name="Normal 6 3 3 2 5 2 3" xfId="47460" xr:uid="{00000000-0005-0000-0000-00006AB90000}"/>
    <cellStyle name="Normal 6 3 3 2 5 2 3 2" xfId="47461" xr:uid="{00000000-0005-0000-0000-00006BB90000}"/>
    <cellStyle name="Normal 6 3 3 2 5 2 3 3" xfId="47462" xr:uid="{00000000-0005-0000-0000-00006CB90000}"/>
    <cellStyle name="Normal 6 3 3 2 5 2 3 4" xfId="47463" xr:uid="{00000000-0005-0000-0000-00006DB90000}"/>
    <cellStyle name="Normal 6 3 3 2 5 3" xfId="47464" xr:uid="{00000000-0005-0000-0000-00006EB90000}"/>
    <cellStyle name="Normal 6 3 3 2 5 3 2" xfId="47465" xr:uid="{00000000-0005-0000-0000-00006FB90000}"/>
    <cellStyle name="Normal 6 3 3 2 5 4" xfId="47466" xr:uid="{00000000-0005-0000-0000-000070B90000}"/>
    <cellStyle name="Normal 6 3 3 2 5 4 2" xfId="47467" xr:uid="{00000000-0005-0000-0000-000071B90000}"/>
    <cellStyle name="Normal 6 3 3 2 5 4 3" xfId="47468" xr:uid="{00000000-0005-0000-0000-000072B90000}"/>
    <cellStyle name="Normal 6 3 3 2 5 4 4" xfId="47469" xr:uid="{00000000-0005-0000-0000-000073B90000}"/>
    <cellStyle name="Normal 6 3 3 2 6" xfId="47470" xr:uid="{00000000-0005-0000-0000-000074B90000}"/>
    <cellStyle name="Normal 6 3 3 2 6 2" xfId="47471" xr:uid="{00000000-0005-0000-0000-000075B90000}"/>
    <cellStyle name="Normal 6 3 3 2 6 2 2" xfId="47472" xr:uid="{00000000-0005-0000-0000-000076B90000}"/>
    <cellStyle name="Normal 6 3 3 2 6 3" xfId="47473" xr:uid="{00000000-0005-0000-0000-000077B90000}"/>
    <cellStyle name="Normal 6 3 3 2 6 3 2" xfId="47474" xr:uid="{00000000-0005-0000-0000-000078B90000}"/>
    <cellStyle name="Normal 6 3 3 2 6 3 3" xfId="47475" xr:uid="{00000000-0005-0000-0000-000079B90000}"/>
    <cellStyle name="Normal 6 3 3 2 6 3 4" xfId="47476" xr:uid="{00000000-0005-0000-0000-00007AB90000}"/>
    <cellStyle name="Normal 6 3 3 2 7" xfId="47477" xr:uid="{00000000-0005-0000-0000-00007BB90000}"/>
    <cellStyle name="Normal 6 3 3 2 7 2" xfId="47478" xr:uid="{00000000-0005-0000-0000-00007CB90000}"/>
    <cellStyle name="Normal 6 3 3 2 8" xfId="47479" xr:uid="{00000000-0005-0000-0000-00007DB90000}"/>
    <cellStyle name="Normal 6 3 3 2 8 2" xfId="47480" xr:uid="{00000000-0005-0000-0000-00007EB90000}"/>
    <cellStyle name="Normal 6 3 3 2 8 3" xfId="47481" xr:uid="{00000000-0005-0000-0000-00007FB90000}"/>
    <cellStyle name="Normal 6 3 3 2 8 4" xfId="47482" xr:uid="{00000000-0005-0000-0000-000080B90000}"/>
    <cellStyle name="Normal 6 3 3 3" xfId="47483" xr:uid="{00000000-0005-0000-0000-000081B90000}"/>
    <cellStyle name="Normal 6 3 3 3 2" xfId="47484" xr:uid="{00000000-0005-0000-0000-000082B90000}"/>
    <cellStyle name="Normal 6 3 3 3 2 2" xfId="47485" xr:uid="{00000000-0005-0000-0000-000083B90000}"/>
    <cellStyle name="Normal 6 3 3 3 2 2 2" xfId="47486" xr:uid="{00000000-0005-0000-0000-000084B90000}"/>
    <cellStyle name="Normal 6 3 3 3 2 2 2 2" xfId="47487" xr:uid="{00000000-0005-0000-0000-000085B90000}"/>
    <cellStyle name="Normal 6 3 3 3 2 2 2 2 2" xfId="47488" xr:uid="{00000000-0005-0000-0000-000086B90000}"/>
    <cellStyle name="Normal 6 3 3 3 2 2 2 3" xfId="47489" xr:uid="{00000000-0005-0000-0000-000087B90000}"/>
    <cellStyle name="Normal 6 3 3 3 2 2 2 3 2" xfId="47490" xr:uid="{00000000-0005-0000-0000-000088B90000}"/>
    <cellStyle name="Normal 6 3 3 3 2 2 2 3 3" xfId="47491" xr:uid="{00000000-0005-0000-0000-000089B90000}"/>
    <cellStyle name="Normal 6 3 3 3 2 2 2 3 4" xfId="47492" xr:uid="{00000000-0005-0000-0000-00008AB90000}"/>
    <cellStyle name="Normal 6 3 3 3 2 2 3" xfId="47493" xr:uid="{00000000-0005-0000-0000-00008BB90000}"/>
    <cellStyle name="Normal 6 3 3 3 2 2 3 2" xfId="47494" xr:uid="{00000000-0005-0000-0000-00008CB90000}"/>
    <cellStyle name="Normal 6 3 3 3 2 2 4" xfId="47495" xr:uid="{00000000-0005-0000-0000-00008DB90000}"/>
    <cellStyle name="Normal 6 3 3 3 2 2 4 2" xfId="47496" xr:uid="{00000000-0005-0000-0000-00008EB90000}"/>
    <cellStyle name="Normal 6 3 3 3 2 2 4 3" xfId="47497" xr:uid="{00000000-0005-0000-0000-00008FB90000}"/>
    <cellStyle name="Normal 6 3 3 3 2 2 4 4" xfId="47498" xr:uid="{00000000-0005-0000-0000-000090B90000}"/>
    <cellStyle name="Normal 6 3 3 3 2 3" xfId="47499" xr:uid="{00000000-0005-0000-0000-000091B90000}"/>
    <cellStyle name="Normal 6 3 3 3 2 3 2" xfId="47500" xr:uid="{00000000-0005-0000-0000-000092B90000}"/>
    <cellStyle name="Normal 6 3 3 3 2 3 2 2" xfId="47501" xr:uid="{00000000-0005-0000-0000-000093B90000}"/>
    <cellStyle name="Normal 6 3 3 3 2 3 3" xfId="47502" xr:uid="{00000000-0005-0000-0000-000094B90000}"/>
    <cellStyle name="Normal 6 3 3 3 2 3 3 2" xfId="47503" xr:uid="{00000000-0005-0000-0000-000095B90000}"/>
    <cellStyle name="Normal 6 3 3 3 2 3 3 3" xfId="47504" xr:uid="{00000000-0005-0000-0000-000096B90000}"/>
    <cellStyle name="Normal 6 3 3 3 2 3 3 4" xfId="47505" xr:uid="{00000000-0005-0000-0000-000097B90000}"/>
    <cellStyle name="Normal 6 3 3 3 2 4" xfId="47506" xr:uid="{00000000-0005-0000-0000-000098B90000}"/>
    <cellStyle name="Normal 6 3 3 3 2 4 2" xfId="47507" xr:uid="{00000000-0005-0000-0000-000099B90000}"/>
    <cellStyle name="Normal 6 3 3 3 2 5" xfId="47508" xr:uid="{00000000-0005-0000-0000-00009AB90000}"/>
    <cellStyle name="Normal 6 3 3 3 2 5 2" xfId="47509" xr:uid="{00000000-0005-0000-0000-00009BB90000}"/>
    <cellStyle name="Normal 6 3 3 3 2 5 3" xfId="47510" xr:uid="{00000000-0005-0000-0000-00009CB90000}"/>
    <cellStyle name="Normal 6 3 3 3 2 5 4" xfId="47511" xr:uid="{00000000-0005-0000-0000-00009DB90000}"/>
    <cellStyle name="Normal 6 3 3 3 3" xfId="47512" xr:uid="{00000000-0005-0000-0000-00009EB90000}"/>
    <cellStyle name="Normal 6 3 3 3 3 2" xfId="47513" xr:uid="{00000000-0005-0000-0000-00009FB90000}"/>
    <cellStyle name="Normal 6 3 3 3 3 2 2" xfId="47514" xr:uid="{00000000-0005-0000-0000-0000A0B90000}"/>
    <cellStyle name="Normal 6 3 3 3 3 2 2 2" xfId="47515" xr:uid="{00000000-0005-0000-0000-0000A1B90000}"/>
    <cellStyle name="Normal 6 3 3 3 3 2 2 2 2" xfId="47516" xr:uid="{00000000-0005-0000-0000-0000A2B90000}"/>
    <cellStyle name="Normal 6 3 3 3 3 2 2 3" xfId="47517" xr:uid="{00000000-0005-0000-0000-0000A3B90000}"/>
    <cellStyle name="Normal 6 3 3 3 3 2 2 3 2" xfId="47518" xr:uid="{00000000-0005-0000-0000-0000A4B90000}"/>
    <cellStyle name="Normal 6 3 3 3 3 2 2 3 3" xfId="47519" xr:uid="{00000000-0005-0000-0000-0000A5B90000}"/>
    <cellStyle name="Normal 6 3 3 3 3 2 2 3 4" xfId="47520" xr:uid="{00000000-0005-0000-0000-0000A6B90000}"/>
    <cellStyle name="Normal 6 3 3 3 3 2 3" xfId="47521" xr:uid="{00000000-0005-0000-0000-0000A7B90000}"/>
    <cellStyle name="Normal 6 3 3 3 3 2 3 2" xfId="47522" xr:uid="{00000000-0005-0000-0000-0000A8B90000}"/>
    <cellStyle name="Normal 6 3 3 3 3 2 4" xfId="47523" xr:uid="{00000000-0005-0000-0000-0000A9B90000}"/>
    <cellStyle name="Normal 6 3 3 3 3 2 4 2" xfId="47524" xr:uid="{00000000-0005-0000-0000-0000AAB90000}"/>
    <cellStyle name="Normal 6 3 3 3 3 2 4 3" xfId="47525" xr:uid="{00000000-0005-0000-0000-0000ABB90000}"/>
    <cellStyle name="Normal 6 3 3 3 3 2 4 4" xfId="47526" xr:uid="{00000000-0005-0000-0000-0000ACB90000}"/>
    <cellStyle name="Normal 6 3 3 3 3 3" xfId="47527" xr:uid="{00000000-0005-0000-0000-0000ADB90000}"/>
    <cellStyle name="Normal 6 3 3 3 3 3 2" xfId="47528" xr:uid="{00000000-0005-0000-0000-0000AEB90000}"/>
    <cellStyle name="Normal 6 3 3 3 3 3 2 2" xfId="47529" xr:uid="{00000000-0005-0000-0000-0000AFB90000}"/>
    <cellStyle name="Normal 6 3 3 3 3 3 3" xfId="47530" xr:uid="{00000000-0005-0000-0000-0000B0B90000}"/>
    <cellStyle name="Normal 6 3 3 3 3 3 3 2" xfId="47531" xr:uid="{00000000-0005-0000-0000-0000B1B90000}"/>
    <cellStyle name="Normal 6 3 3 3 3 3 3 3" xfId="47532" xr:uid="{00000000-0005-0000-0000-0000B2B90000}"/>
    <cellStyle name="Normal 6 3 3 3 3 3 3 4" xfId="47533" xr:uid="{00000000-0005-0000-0000-0000B3B90000}"/>
    <cellStyle name="Normal 6 3 3 3 3 4" xfId="47534" xr:uid="{00000000-0005-0000-0000-0000B4B90000}"/>
    <cellStyle name="Normal 6 3 3 3 3 4 2" xfId="47535" xr:uid="{00000000-0005-0000-0000-0000B5B90000}"/>
    <cellStyle name="Normal 6 3 3 3 3 5" xfId="47536" xr:uid="{00000000-0005-0000-0000-0000B6B90000}"/>
    <cellStyle name="Normal 6 3 3 3 3 5 2" xfId="47537" xr:uid="{00000000-0005-0000-0000-0000B7B90000}"/>
    <cellStyle name="Normal 6 3 3 3 3 5 3" xfId="47538" xr:uid="{00000000-0005-0000-0000-0000B8B90000}"/>
    <cellStyle name="Normal 6 3 3 3 3 5 4" xfId="47539" xr:uid="{00000000-0005-0000-0000-0000B9B90000}"/>
    <cellStyle name="Normal 6 3 3 3 4" xfId="47540" xr:uid="{00000000-0005-0000-0000-0000BAB90000}"/>
    <cellStyle name="Normal 6 3 3 3 4 2" xfId="47541" xr:uid="{00000000-0005-0000-0000-0000BBB90000}"/>
    <cellStyle name="Normal 6 3 3 3 4 2 2" xfId="47542" xr:uid="{00000000-0005-0000-0000-0000BCB90000}"/>
    <cellStyle name="Normal 6 3 3 3 4 2 2 2" xfId="47543" xr:uid="{00000000-0005-0000-0000-0000BDB90000}"/>
    <cellStyle name="Normal 6 3 3 3 4 2 3" xfId="47544" xr:uid="{00000000-0005-0000-0000-0000BEB90000}"/>
    <cellStyle name="Normal 6 3 3 3 4 2 3 2" xfId="47545" xr:uid="{00000000-0005-0000-0000-0000BFB90000}"/>
    <cellStyle name="Normal 6 3 3 3 4 2 3 3" xfId="47546" xr:uid="{00000000-0005-0000-0000-0000C0B90000}"/>
    <cellStyle name="Normal 6 3 3 3 4 2 3 4" xfId="47547" xr:uid="{00000000-0005-0000-0000-0000C1B90000}"/>
    <cellStyle name="Normal 6 3 3 3 4 3" xfId="47548" xr:uid="{00000000-0005-0000-0000-0000C2B90000}"/>
    <cellStyle name="Normal 6 3 3 3 4 3 2" xfId="47549" xr:uid="{00000000-0005-0000-0000-0000C3B90000}"/>
    <cellStyle name="Normal 6 3 3 3 4 4" xfId="47550" xr:uid="{00000000-0005-0000-0000-0000C4B90000}"/>
    <cellStyle name="Normal 6 3 3 3 4 4 2" xfId="47551" xr:uid="{00000000-0005-0000-0000-0000C5B90000}"/>
    <cellStyle name="Normal 6 3 3 3 4 4 3" xfId="47552" xr:uid="{00000000-0005-0000-0000-0000C6B90000}"/>
    <cellStyle name="Normal 6 3 3 3 4 4 4" xfId="47553" xr:uid="{00000000-0005-0000-0000-0000C7B90000}"/>
    <cellStyle name="Normal 6 3 3 3 5" xfId="47554" xr:uid="{00000000-0005-0000-0000-0000C8B90000}"/>
    <cellStyle name="Normal 6 3 3 3 5 2" xfId="47555" xr:uid="{00000000-0005-0000-0000-0000C9B90000}"/>
    <cellStyle name="Normal 6 3 3 3 5 2 2" xfId="47556" xr:uid="{00000000-0005-0000-0000-0000CAB90000}"/>
    <cellStyle name="Normal 6 3 3 3 5 3" xfId="47557" xr:uid="{00000000-0005-0000-0000-0000CBB90000}"/>
    <cellStyle name="Normal 6 3 3 3 5 3 2" xfId="47558" xr:uid="{00000000-0005-0000-0000-0000CCB90000}"/>
    <cellStyle name="Normal 6 3 3 3 5 3 3" xfId="47559" xr:uid="{00000000-0005-0000-0000-0000CDB90000}"/>
    <cellStyle name="Normal 6 3 3 3 5 3 4" xfId="47560" xr:uid="{00000000-0005-0000-0000-0000CEB90000}"/>
    <cellStyle name="Normal 6 3 3 3 6" xfId="47561" xr:uid="{00000000-0005-0000-0000-0000CFB90000}"/>
    <cellStyle name="Normal 6 3 3 3 6 2" xfId="47562" xr:uid="{00000000-0005-0000-0000-0000D0B90000}"/>
    <cellStyle name="Normal 6 3 3 3 7" xfId="47563" xr:uid="{00000000-0005-0000-0000-0000D1B90000}"/>
    <cellStyle name="Normal 6 3 3 3 7 2" xfId="47564" xr:uid="{00000000-0005-0000-0000-0000D2B90000}"/>
    <cellStyle name="Normal 6 3 3 3 7 3" xfId="47565" xr:uid="{00000000-0005-0000-0000-0000D3B90000}"/>
    <cellStyle name="Normal 6 3 3 3 7 4" xfId="47566" xr:uid="{00000000-0005-0000-0000-0000D4B90000}"/>
    <cellStyle name="Normal 6 3 3 4" xfId="47567" xr:uid="{00000000-0005-0000-0000-0000D5B90000}"/>
    <cellStyle name="Normal 6 3 3 4 2" xfId="47568" xr:uid="{00000000-0005-0000-0000-0000D6B90000}"/>
    <cellStyle name="Normal 6 3 3 4 2 2" xfId="47569" xr:uid="{00000000-0005-0000-0000-0000D7B90000}"/>
    <cellStyle name="Normal 6 3 3 4 2 2 2" xfId="47570" xr:uid="{00000000-0005-0000-0000-0000D8B90000}"/>
    <cellStyle name="Normal 6 3 3 4 2 2 2 2" xfId="47571" xr:uid="{00000000-0005-0000-0000-0000D9B90000}"/>
    <cellStyle name="Normal 6 3 3 4 2 2 3" xfId="47572" xr:uid="{00000000-0005-0000-0000-0000DAB90000}"/>
    <cellStyle name="Normal 6 3 3 4 2 2 3 2" xfId="47573" xr:uid="{00000000-0005-0000-0000-0000DBB90000}"/>
    <cellStyle name="Normal 6 3 3 4 2 2 3 3" xfId="47574" xr:uid="{00000000-0005-0000-0000-0000DCB90000}"/>
    <cellStyle name="Normal 6 3 3 4 2 2 3 4" xfId="47575" xr:uid="{00000000-0005-0000-0000-0000DDB90000}"/>
    <cellStyle name="Normal 6 3 3 4 2 3" xfId="47576" xr:uid="{00000000-0005-0000-0000-0000DEB90000}"/>
    <cellStyle name="Normal 6 3 3 4 2 3 2" xfId="47577" xr:uid="{00000000-0005-0000-0000-0000DFB90000}"/>
    <cellStyle name="Normal 6 3 3 4 2 4" xfId="47578" xr:uid="{00000000-0005-0000-0000-0000E0B90000}"/>
    <cellStyle name="Normal 6 3 3 4 2 4 2" xfId="47579" xr:uid="{00000000-0005-0000-0000-0000E1B90000}"/>
    <cellStyle name="Normal 6 3 3 4 2 4 3" xfId="47580" xr:uid="{00000000-0005-0000-0000-0000E2B90000}"/>
    <cellStyle name="Normal 6 3 3 4 2 4 4" xfId="47581" xr:uid="{00000000-0005-0000-0000-0000E3B90000}"/>
    <cellStyle name="Normal 6 3 3 4 3" xfId="47582" xr:uid="{00000000-0005-0000-0000-0000E4B90000}"/>
    <cellStyle name="Normal 6 3 3 4 3 2" xfId="47583" xr:uid="{00000000-0005-0000-0000-0000E5B90000}"/>
    <cellStyle name="Normal 6 3 3 4 3 2 2" xfId="47584" xr:uid="{00000000-0005-0000-0000-0000E6B90000}"/>
    <cellStyle name="Normal 6 3 3 4 3 3" xfId="47585" xr:uid="{00000000-0005-0000-0000-0000E7B90000}"/>
    <cellStyle name="Normal 6 3 3 4 3 3 2" xfId="47586" xr:uid="{00000000-0005-0000-0000-0000E8B90000}"/>
    <cellStyle name="Normal 6 3 3 4 3 3 3" xfId="47587" xr:uid="{00000000-0005-0000-0000-0000E9B90000}"/>
    <cellStyle name="Normal 6 3 3 4 3 3 4" xfId="47588" xr:uid="{00000000-0005-0000-0000-0000EAB90000}"/>
    <cellStyle name="Normal 6 3 3 4 4" xfId="47589" xr:uid="{00000000-0005-0000-0000-0000EBB90000}"/>
    <cellStyle name="Normal 6 3 3 4 4 2" xfId="47590" xr:uid="{00000000-0005-0000-0000-0000ECB90000}"/>
    <cellStyle name="Normal 6 3 3 4 5" xfId="47591" xr:uid="{00000000-0005-0000-0000-0000EDB90000}"/>
    <cellStyle name="Normal 6 3 3 4 5 2" xfId="47592" xr:uid="{00000000-0005-0000-0000-0000EEB90000}"/>
    <cellStyle name="Normal 6 3 3 4 5 3" xfId="47593" xr:uid="{00000000-0005-0000-0000-0000EFB90000}"/>
    <cellStyle name="Normal 6 3 3 4 5 4" xfId="47594" xr:uid="{00000000-0005-0000-0000-0000F0B90000}"/>
    <cellStyle name="Normal 6 3 3 5" xfId="47595" xr:uid="{00000000-0005-0000-0000-0000F1B90000}"/>
    <cellStyle name="Normal 6 3 3 5 2" xfId="47596" xr:uid="{00000000-0005-0000-0000-0000F2B90000}"/>
    <cellStyle name="Normal 6 3 3 5 2 2" xfId="47597" xr:uid="{00000000-0005-0000-0000-0000F3B90000}"/>
    <cellStyle name="Normal 6 3 3 5 2 2 2" xfId="47598" xr:uid="{00000000-0005-0000-0000-0000F4B90000}"/>
    <cellStyle name="Normal 6 3 3 5 2 2 2 2" xfId="47599" xr:uid="{00000000-0005-0000-0000-0000F5B90000}"/>
    <cellStyle name="Normal 6 3 3 5 2 2 3" xfId="47600" xr:uid="{00000000-0005-0000-0000-0000F6B90000}"/>
    <cellStyle name="Normal 6 3 3 5 2 2 3 2" xfId="47601" xr:uid="{00000000-0005-0000-0000-0000F7B90000}"/>
    <cellStyle name="Normal 6 3 3 5 2 2 3 3" xfId="47602" xr:uid="{00000000-0005-0000-0000-0000F8B90000}"/>
    <cellStyle name="Normal 6 3 3 5 2 2 3 4" xfId="47603" xr:uid="{00000000-0005-0000-0000-0000F9B90000}"/>
    <cellStyle name="Normal 6 3 3 5 2 3" xfId="47604" xr:uid="{00000000-0005-0000-0000-0000FAB90000}"/>
    <cellStyle name="Normal 6 3 3 5 2 3 2" xfId="47605" xr:uid="{00000000-0005-0000-0000-0000FBB90000}"/>
    <cellStyle name="Normal 6 3 3 5 2 4" xfId="47606" xr:uid="{00000000-0005-0000-0000-0000FCB90000}"/>
    <cellStyle name="Normal 6 3 3 5 2 4 2" xfId="47607" xr:uid="{00000000-0005-0000-0000-0000FDB90000}"/>
    <cellStyle name="Normal 6 3 3 5 2 4 3" xfId="47608" xr:uid="{00000000-0005-0000-0000-0000FEB90000}"/>
    <cellStyle name="Normal 6 3 3 5 2 4 4" xfId="47609" xr:uid="{00000000-0005-0000-0000-0000FFB90000}"/>
    <cellStyle name="Normal 6 3 3 5 3" xfId="47610" xr:uid="{00000000-0005-0000-0000-000000BA0000}"/>
    <cellStyle name="Normal 6 3 3 5 3 2" xfId="47611" xr:uid="{00000000-0005-0000-0000-000001BA0000}"/>
    <cellStyle name="Normal 6 3 3 5 3 2 2" xfId="47612" xr:uid="{00000000-0005-0000-0000-000002BA0000}"/>
    <cellStyle name="Normal 6 3 3 5 3 3" xfId="47613" xr:uid="{00000000-0005-0000-0000-000003BA0000}"/>
    <cellStyle name="Normal 6 3 3 5 3 3 2" xfId="47614" xr:uid="{00000000-0005-0000-0000-000004BA0000}"/>
    <cellStyle name="Normal 6 3 3 5 3 3 3" xfId="47615" xr:uid="{00000000-0005-0000-0000-000005BA0000}"/>
    <cellStyle name="Normal 6 3 3 5 3 3 4" xfId="47616" xr:uid="{00000000-0005-0000-0000-000006BA0000}"/>
    <cellStyle name="Normal 6 3 3 5 4" xfId="47617" xr:uid="{00000000-0005-0000-0000-000007BA0000}"/>
    <cellStyle name="Normal 6 3 3 5 4 2" xfId="47618" xr:uid="{00000000-0005-0000-0000-000008BA0000}"/>
    <cellStyle name="Normal 6 3 3 5 5" xfId="47619" xr:uid="{00000000-0005-0000-0000-000009BA0000}"/>
    <cellStyle name="Normal 6 3 3 5 5 2" xfId="47620" xr:uid="{00000000-0005-0000-0000-00000ABA0000}"/>
    <cellStyle name="Normal 6 3 3 5 5 3" xfId="47621" xr:uid="{00000000-0005-0000-0000-00000BBA0000}"/>
    <cellStyle name="Normal 6 3 3 5 5 4" xfId="47622" xr:uid="{00000000-0005-0000-0000-00000CBA0000}"/>
    <cellStyle name="Normal 6 3 3 6" xfId="47623" xr:uid="{00000000-0005-0000-0000-00000DBA0000}"/>
    <cellStyle name="Normal 6 3 3 6 2" xfId="47624" xr:uid="{00000000-0005-0000-0000-00000EBA0000}"/>
    <cellStyle name="Normal 6 3 3 6 2 2" xfId="47625" xr:uid="{00000000-0005-0000-0000-00000FBA0000}"/>
    <cellStyle name="Normal 6 3 3 6 2 2 2" xfId="47626" xr:uid="{00000000-0005-0000-0000-000010BA0000}"/>
    <cellStyle name="Normal 6 3 3 6 2 3" xfId="47627" xr:uid="{00000000-0005-0000-0000-000011BA0000}"/>
    <cellStyle name="Normal 6 3 3 6 2 3 2" xfId="47628" xr:uid="{00000000-0005-0000-0000-000012BA0000}"/>
    <cellStyle name="Normal 6 3 3 6 2 3 3" xfId="47629" xr:uid="{00000000-0005-0000-0000-000013BA0000}"/>
    <cellStyle name="Normal 6 3 3 6 2 3 4" xfId="47630" xr:uid="{00000000-0005-0000-0000-000014BA0000}"/>
    <cellStyle name="Normal 6 3 3 6 3" xfId="47631" xr:uid="{00000000-0005-0000-0000-000015BA0000}"/>
    <cellStyle name="Normal 6 3 3 6 3 2" xfId="47632" xr:uid="{00000000-0005-0000-0000-000016BA0000}"/>
    <cellStyle name="Normal 6 3 3 6 4" xfId="47633" xr:uid="{00000000-0005-0000-0000-000017BA0000}"/>
    <cellStyle name="Normal 6 3 3 6 4 2" xfId="47634" xr:uid="{00000000-0005-0000-0000-000018BA0000}"/>
    <cellStyle name="Normal 6 3 3 6 4 3" xfId="47635" xr:uid="{00000000-0005-0000-0000-000019BA0000}"/>
    <cellStyle name="Normal 6 3 3 6 4 4" xfId="47636" xr:uid="{00000000-0005-0000-0000-00001ABA0000}"/>
    <cellStyle name="Normal 6 3 3 7" xfId="47637" xr:uid="{00000000-0005-0000-0000-00001BBA0000}"/>
    <cellStyle name="Normal 6 3 3 7 2" xfId="47638" xr:uid="{00000000-0005-0000-0000-00001CBA0000}"/>
    <cellStyle name="Normal 6 3 3 7 2 2" xfId="47639" xr:uid="{00000000-0005-0000-0000-00001DBA0000}"/>
    <cellStyle name="Normal 6 3 3 7 3" xfId="47640" xr:uid="{00000000-0005-0000-0000-00001EBA0000}"/>
    <cellStyle name="Normal 6 3 3 7 3 2" xfId="47641" xr:uid="{00000000-0005-0000-0000-00001FBA0000}"/>
    <cellStyle name="Normal 6 3 3 7 3 3" xfId="47642" xr:uid="{00000000-0005-0000-0000-000020BA0000}"/>
    <cellStyle name="Normal 6 3 3 7 3 4" xfId="47643" xr:uid="{00000000-0005-0000-0000-000021BA0000}"/>
    <cellStyle name="Normal 6 3 3 8" xfId="47644" xr:uid="{00000000-0005-0000-0000-000022BA0000}"/>
    <cellStyle name="Normal 6 3 3 8 2" xfId="47645" xr:uid="{00000000-0005-0000-0000-000023BA0000}"/>
    <cellStyle name="Normal 6 3 3 9" xfId="47646" xr:uid="{00000000-0005-0000-0000-000024BA0000}"/>
    <cellStyle name="Normal 6 3 3 9 2" xfId="47647" xr:uid="{00000000-0005-0000-0000-000025BA0000}"/>
    <cellStyle name="Normal 6 3 3 9 3" xfId="47648" xr:uid="{00000000-0005-0000-0000-000026BA0000}"/>
    <cellStyle name="Normal 6 3 3 9 4" xfId="47649" xr:uid="{00000000-0005-0000-0000-000027BA0000}"/>
    <cellStyle name="Normal 6 3 4" xfId="47650" xr:uid="{00000000-0005-0000-0000-000028BA0000}"/>
    <cellStyle name="Normal 6 3 4 2" xfId="47651" xr:uid="{00000000-0005-0000-0000-000029BA0000}"/>
    <cellStyle name="Normal 6 3 4 2 2" xfId="47652" xr:uid="{00000000-0005-0000-0000-00002ABA0000}"/>
    <cellStyle name="Normal 6 3 4 2 2 2" xfId="47653" xr:uid="{00000000-0005-0000-0000-00002BBA0000}"/>
    <cellStyle name="Normal 6 3 4 2 2 2 2" xfId="47654" xr:uid="{00000000-0005-0000-0000-00002CBA0000}"/>
    <cellStyle name="Normal 6 3 4 2 2 2 2 2" xfId="47655" xr:uid="{00000000-0005-0000-0000-00002DBA0000}"/>
    <cellStyle name="Normal 6 3 4 2 2 2 2 2 2" xfId="47656" xr:uid="{00000000-0005-0000-0000-00002EBA0000}"/>
    <cellStyle name="Normal 6 3 4 2 2 2 2 3" xfId="47657" xr:uid="{00000000-0005-0000-0000-00002FBA0000}"/>
    <cellStyle name="Normal 6 3 4 2 2 2 2 3 2" xfId="47658" xr:uid="{00000000-0005-0000-0000-000030BA0000}"/>
    <cellStyle name="Normal 6 3 4 2 2 2 2 3 3" xfId="47659" xr:uid="{00000000-0005-0000-0000-000031BA0000}"/>
    <cellStyle name="Normal 6 3 4 2 2 2 2 3 4" xfId="47660" xr:uid="{00000000-0005-0000-0000-000032BA0000}"/>
    <cellStyle name="Normal 6 3 4 2 2 2 3" xfId="47661" xr:uid="{00000000-0005-0000-0000-000033BA0000}"/>
    <cellStyle name="Normal 6 3 4 2 2 2 3 2" xfId="47662" xr:uid="{00000000-0005-0000-0000-000034BA0000}"/>
    <cellStyle name="Normal 6 3 4 2 2 2 4" xfId="47663" xr:uid="{00000000-0005-0000-0000-000035BA0000}"/>
    <cellStyle name="Normal 6 3 4 2 2 2 4 2" xfId="47664" xr:uid="{00000000-0005-0000-0000-000036BA0000}"/>
    <cellStyle name="Normal 6 3 4 2 2 2 4 3" xfId="47665" xr:uid="{00000000-0005-0000-0000-000037BA0000}"/>
    <cellStyle name="Normal 6 3 4 2 2 2 4 4" xfId="47666" xr:uid="{00000000-0005-0000-0000-000038BA0000}"/>
    <cellStyle name="Normal 6 3 4 2 2 3" xfId="47667" xr:uid="{00000000-0005-0000-0000-000039BA0000}"/>
    <cellStyle name="Normal 6 3 4 2 2 3 2" xfId="47668" xr:uid="{00000000-0005-0000-0000-00003ABA0000}"/>
    <cellStyle name="Normal 6 3 4 2 2 3 2 2" xfId="47669" xr:uid="{00000000-0005-0000-0000-00003BBA0000}"/>
    <cellStyle name="Normal 6 3 4 2 2 3 3" xfId="47670" xr:uid="{00000000-0005-0000-0000-00003CBA0000}"/>
    <cellStyle name="Normal 6 3 4 2 2 3 3 2" xfId="47671" xr:uid="{00000000-0005-0000-0000-00003DBA0000}"/>
    <cellStyle name="Normal 6 3 4 2 2 3 3 3" xfId="47672" xr:uid="{00000000-0005-0000-0000-00003EBA0000}"/>
    <cellStyle name="Normal 6 3 4 2 2 3 3 4" xfId="47673" xr:uid="{00000000-0005-0000-0000-00003FBA0000}"/>
    <cellStyle name="Normal 6 3 4 2 2 4" xfId="47674" xr:uid="{00000000-0005-0000-0000-000040BA0000}"/>
    <cellStyle name="Normal 6 3 4 2 2 4 2" xfId="47675" xr:uid="{00000000-0005-0000-0000-000041BA0000}"/>
    <cellStyle name="Normal 6 3 4 2 2 5" xfId="47676" xr:uid="{00000000-0005-0000-0000-000042BA0000}"/>
    <cellStyle name="Normal 6 3 4 2 2 5 2" xfId="47677" xr:uid="{00000000-0005-0000-0000-000043BA0000}"/>
    <cellStyle name="Normal 6 3 4 2 2 5 3" xfId="47678" xr:uid="{00000000-0005-0000-0000-000044BA0000}"/>
    <cellStyle name="Normal 6 3 4 2 2 5 4" xfId="47679" xr:uid="{00000000-0005-0000-0000-000045BA0000}"/>
    <cellStyle name="Normal 6 3 4 2 3" xfId="47680" xr:uid="{00000000-0005-0000-0000-000046BA0000}"/>
    <cellStyle name="Normal 6 3 4 2 3 2" xfId="47681" xr:uid="{00000000-0005-0000-0000-000047BA0000}"/>
    <cellStyle name="Normal 6 3 4 2 3 2 2" xfId="47682" xr:uid="{00000000-0005-0000-0000-000048BA0000}"/>
    <cellStyle name="Normal 6 3 4 2 3 2 2 2" xfId="47683" xr:uid="{00000000-0005-0000-0000-000049BA0000}"/>
    <cellStyle name="Normal 6 3 4 2 3 2 2 2 2" xfId="47684" xr:uid="{00000000-0005-0000-0000-00004ABA0000}"/>
    <cellStyle name="Normal 6 3 4 2 3 2 2 3" xfId="47685" xr:uid="{00000000-0005-0000-0000-00004BBA0000}"/>
    <cellStyle name="Normal 6 3 4 2 3 2 2 3 2" xfId="47686" xr:uid="{00000000-0005-0000-0000-00004CBA0000}"/>
    <cellStyle name="Normal 6 3 4 2 3 2 2 3 3" xfId="47687" xr:uid="{00000000-0005-0000-0000-00004DBA0000}"/>
    <cellStyle name="Normal 6 3 4 2 3 2 2 3 4" xfId="47688" xr:uid="{00000000-0005-0000-0000-00004EBA0000}"/>
    <cellStyle name="Normal 6 3 4 2 3 2 3" xfId="47689" xr:uid="{00000000-0005-0000-0000-00004FBA0000}"/>
    <cellStyle name="Normal 6 3 4 2 3 2 3 2" xfId="47690" xr:uid="{00000000-0005-0000-0000-000050BA0000}"/>
    <cellStyle name="Normal 6 3 4 2 3 2 4" xfId="47691" xr:uid="{00000000-0005-0000-0000-000051BA0000}"/>
    <cellStyle name="Normal 6 3 4 2 3 2 4 2" xfId="47692" xr:uid="{00000000-0005-0000-0000-000052BA0000}"/>
    <cellStyle name="Normal 6 3 4 2 3 2 4 3" xfId="47693" xr:uid="{00000000-0005-0000-0000-000053BA0000}"/>
    <cellStyle name="Normal 6 3 4 2 3 2 4 4" xfId="47694" xr:uid="{00000000-0005-0000-0000-000054BA0000}"/>
    <cellStyle name="Normal 6 3 4 2 3 3" xfId="47695" xr:uid="{00000000-0005-0000-0000-000055BA0000}"/>
    <cellStyle name="Normal 6 3 4 2 3 3 2" xfId="47696" xr:uid="{00000000-0005-0000-0000-000056BA0000}"/>
    <cellStyle name="Normal 6 3 4 2 3 3 2 2" xfId="47697" xr:uid="{00000000-0005-0000-0000-000057BA0000}"/>
    <cellStyle name="Normal 6 3 4 2 3 3 3" xfId="47698" xr:uid="{00000000-0005-0000-0000-000058BA0000}"/>
    <cellStyle name="Normal 6 3 4 2 3 3 3 2" xfId="47699" xr:uid="{00000000-0005-0000-0000-000059BA0000}"/>
    <cellStyle name="Normal 6 3 4 2 3 3 3 3" xfId="47700" xr:uid="{00000000-0005-0000-0000-00005ABA0000}"/>
    <cellStyle name="Normal 6 3 4 2 3 3 3 4" xfId="47701" xr:uid="{00000000-0005-0000-0000-00005BBA0000}"/>
    <cellStyle name="Normal 6 3 4 2 3 4" xfId="47702" xr:uid="{00000000-0005-0000-0000-00005CBA0000}"/>
    <cellStyle name="Normal 6 3 4 2 3 4 2" xfId="47703" xr:uid="{00000000-0005-0000-0000-00005DBA0000}"/>
    <cellStyle name="Normal 6 3 4 2 3 5" xfId="47704" xr:uid="{00000000-0005-0000-0000-00005EBA0000}"/>
    <cellStyle name="Normal 6 3 4 2 3 5 2" xfId="47705" xr:uid="{00000000-0005-0000-0000-00005FBA0000}"/>
    <cellStyle name="Normal 6 3 4 2 3 5 3" xfId="47706" xr:uid="{00000000-0005-0000-0000-000060BA0000}"/>
    <cellStyle name="Normal 6 3 4 2 3 5 4" xfId="47707" xr:uid="{00000000-0005-0000-0000-000061BA0000}"/>
    <cellStyle name="Normal 6 3 4 2 4" xfId="47708" xr:uid="{00000000-0005-0000-0000-000062BA0000}"/>
    <cellStyle name="Normal 6 3 4 2 4 2" xfId="47709" xr:uid="{00000000-0005-0000-0000-000063BA0000}"/>
    <cellStyle name="Normal 6 3 4 2 4 2 2" xfId="47710" xr:uid="{00000000-0005-0000-0000-000064BA0000}"/>
    <cellStyle name="Normal 6 3 4 2 4 2 2 2" xfId="47711" xr:uid="{00000000-0005-0000-0000-000065BA0000}"/>
    <cellStyle name="Normal 6 3 4 2 4 2 3" xfId="47712" xr:uid="{00000000-0005-0000-0000-000066BA0000}"/>
    <cellStyle name="Normal 6 3 4 2 4 2 3 2" xfId="47713" xr:uid="{00000000-0005-0000-0000-000067BA0000}"/>
    <cellStyle name="Normal 6 3 4 2 4 2 3 3" xfId="47714" xr:uid="{00000000-0005-0000-0000-000068BA0000}"/>
    <cellStyle name="Normal 6 3 4 2 4 2 3 4" xfId="47715" xr:uid="{00000000-0005-0000-0000-000069BA0000}"/>
    <cellStyle name="Normal 6 3 4 2 4 3" xfId="47716" xr:uid="{00000000-0005-0000-0000-00006ABA0000}"/>
    <cellStyle name="Normal 6 3 4 2 4 3 2" xfId="47717" xr:uid="{00000000-0005-0000-0000-00006BBA0000}"/>
    <cellStyle name="Normal 6 3 4 2 4 4" xfId="47718" xr:uid="{00000000-0005-0000-0000-00006CBA0000}"/>
    <cellStyle name="Normal 6 3 4 2 4 4 2" xfId="47719" xr:uid="{00000000-0005-0000-0000-00006DBA0000}"/>
    <cellStyle name="Normal 6 3 4 2 4 4 3" xfId="47720" xr:uid="{00000000-0005-0000-0000-00006EBA0000}"/>
    <cellStyle name="Normal 6 3 4 2 4 4 4" xfId="47721" xr:uid="{00000000-0005-0000-0000-00006FBA0000}"/>
    <cellStyle name="Normal 6 3 4 2 5" xfId="47722" xr:uid="{00000000-0005-0000-0000-000070BA0000}"/>
    <cellStyle name="Normal 6 3 4 2 5 2" xfId="47723" xr:uid="{00000000-0005-0000-0000-000071BA0000}"/>
    <cellStyle name="Normal 6 3 4 2 5 2 2" xfId="47724" xr:uid="{00000000-0005-0000-0000-000072BA0000}"/>
    <cellStyle name="Normal 6 3 4 2 5 3" xfId="47725" xr:uid="{00000000-0005-0000-0000-000073BA0000}"/>
    <cellStyle name="Normal 6 3 4 2 5 3 2" xfId="47726" xr:uid="{00000000-0005-0000-0000-000074BA0000}"/>
    <cellStyle name="Normal 6 3 4 2 5 3 3" xfId="47727" xr:uid="{00000000-0005-0000-0000-000075BA0000}"/>
    <cellStyle name="Normal 6 3 4 2 5 3 4" xfId="47728" xr:uid="{00000000-0005-0000-0000-000076BA0000}"/>
    <cellStyle name="Normal 6 3 4 2 6" xfId="47729" xr:uid="{00000000-0005-0000-0000-000077BA0000}"/>
    <cellStyle name="Normal 6 3 4 2 6 2" xfId="47730" xr:uid="{00000000-0005-0000-0000-000078BA0000}"/>
    <cellStyle name="Normal 6 3 4 2 7" xfId="47731" xr:uid="{00000000-0005-0000-0000-000079BA0000}"/>
    <cellStyle name="Normal 6 3 4 2 7 2" xfId="47732" xr:uid="{00000000-0005-0000-0000-00007ABA0000}"/>
    <cellStyle name="Normal 6 3 4 2 7 3" xfId="47733" xr:uid="{00000000-0005-0000-0000-00007BBA0000}"/>
    <cellStyle name="Normal 6 3 4 2 7 4" xfId="47734" xr:uid="{00000000-0005-0000-0000-00007CBA0000}"/>
    <cellStyle name="Normal 6 3 4 3" xfId="47735" xr:uid="{00000000-0005-0000-0000-00007DBA0000}"/>
    <cellStyle name="Normal 6 3 4 3 2" xfId="47736" xr:uid="{00000000-0005-0000-0000-00007EBA0000}"/>
    <cellStyle name="Normal 6 3 4 3 2 2" xfId="47737" xr:uid="{00000000-0005-0000-0000-00007FBA0000}"/>
    <cellStyle name="Normal 6 3 4 3 2 2 2" xfId="47738" xr:uid="{00000000-0005-0000-0000-000080BA0000}"/>
    <cellStyle name="Normal 6 3 4 3 2 2 2 2" xfId="47739" xr:uid="{00000000-0005-0000-0000-000081BA0000}"/>
    <cellStyle name="Normal 6 3 4 3 2 2 3" xfId="47740" xr:uid="{00000000-0005-0000-0000-000082BA0000}"/>
    <cellStyle name="Normal 6 3 4 3 2 2 3 2" xfId="47741" xr:uid="{00000000-0005-0000-0000-000083BA0000}"/>
    <cellStyle name="Normal 6 3 4 3 2 2 3 3" xfId="47742" xr:uid="{00000000-0005-0000-0000-000084BA0000}"/>
    <cellStyle name="Normal 6 3 4 3 2 2 3 4" xfId="47743" xr:uid="{00000000-0005-0000-0000-000085BA0000}"/>
    <cellStyle name="Normal 6 3 4 3 2 3" xfId="47744" xr:uid="{00000000-0005-0000-0000-000086BA0000}"/>
    <cellStyle name="Normal 6 3 4 3 2 3 2" xfId="47745" xr:uid="{00000000-0005-0000-0000-000087BA0000}"/>
    <cellStyle name="Normal 6 3 4 3 2 4" xfId="47746" xr:uid="{00000000-0005-0000-0000-000088BA0000}"/>
    <cellStyle name="Normal 6 3 4 3 2 4 2" xfId="47747" xr:uid="{00000000-0005-0000-0000-000089BA0000}"/>
    <cellStyle name="Normal 6 3 4 3 2 4 3" xfId="47748" xr:uid="{00000000-0005-0000-0000-00008ABA0000}"/>
    <cellStyle name="Normal 6 3 4 3 2 4 4" xfId="47749" xr:uid="{00000000-0005-0000-0000-00008BBA0000}"/>
    <cellStyle name="Normal 6 3 4 3 3" xfId="47750" xr:uid="{00000000-0005-0000-0000-00008CBA0000}"/>
    <cellStyle name="Normal 6 3 4 3 3 2" xfId="47751" xr:uid="{00000000-0005-0000-0000-00008DBA0000}"/>
    <cellStyle name="Normal 6 3 4 3 3 2 2" xfId="47752" xr:uid="{00000000-0005-0000-0000-00008EBA0000}"/>
    <cellStyle name="Normal 6 3 4 3 3 3" xfId="47753" xr:uid="{00000000-0005-0000-0000-00008FBA0000}"/>
    <cellStyle name="Normal 6 3 4 3 3 3 2" xfId="47754" xr:uid="{00000000-0005-0000-0000-000090BA0000}"/>
    <cellStyle name="Normal 6 3 4 3 3 3 3" xfId="47755" xr:uid="{00000000-0005-0000-0000-000091BA0000}"/>
    <cellStyle name="Normal 6 3 4 3 3 3 4" xfId="47756" xr:uid="{00000000-0005-0000-0000-000092BA0000}"/>
    <cellStyle name="Normal 6 3 4 3 4" xfId="47757" xr:uid="{00000000-0005-0000-0000-000093BA0000}"/>
    <cellStyle name="Normal 6 3 4 3 4 2" xfId="47758" xr:uid="{00000000-0005-0000-0000-000094BA0000}"/>
    <cellStyle name="Normal 6 3 4 3 5" xfId="47759" xr:uid="{00000000-0005-0000-0000-000095BA0000}"/>
    <cellStyle name="Normal 6 3 4 3 5 2" xfId="47760" xr:uid="{00000000-0005-0000-0000-000096BA0000}"/>
    <cellStyle name="Normal 6 3 4 3 5 3" xfId="47761" xr:uid="{00000000-0005-0000-0000-000097BA0000}"/>
    <cellStyle name="Normal 6 3 4 3 5 4" xfId="47762" xr:uid="{00000000-0005-0000-0000-000098BA0000}"/>
    <cellStyle name="Normal 6 3 4 4" xfId="47763" xr:uid="{00000000-0005-0000-0000-000099BA0000}"/>
    <cellStyle name="Normal 6 3 4 4 2" xfId="47764" xr:uid="{00000000-0005-0000-0000-00009ABA0000}"/>
    <cellStyle name="Normal 6 3 4 4 2 2" xfId="47765" xr:uid="{00000000-0005-0000-0000-00009BBA0000}"/>
    <cellStyle name="Normal 6 3 4 4 2 2 2" xfId="47766" xr:uid="{00000000-0005-0000-0000-00009CBA0000}"/>
    <cellStyle name="Normal 6 3 4 4 2 2 2 2" xfId="47767" xr:uid="{00000000-0005-0000-0000-00009DBA0000}"/>
    <cellStyle name="Normal 6 3 4 4 2 2 3" xfId="47768" xr:uid="{00000000-0005-0000-0000-00009EBA0000}"/>
    <cellStyle name="Normal 6 3 4 4 2 2 3 2" xfId="47769" xr:uid="{00000000-0005-0000-0000-00009FBA0000}"/>
    <cellStyle name="Normal 6 3 4 4 2 2 3 3" xfId="47770" xr:uid="{00000000-0005-0000-0000-0000A0BA0000}"/>
    <cellStyle name="Normal 6 3 4 4 2 2 3 4" xfId="47771" xr:uid="{00000000-0005-0000-0000-0000A1BA0000}"/>
    <cellStyle name="Normal 6 3 4 4 2 3" xfId="47772" xr:uid="{00000000-0005-0000-0000-0000A2BA0000}"/>
    <cellStyle name="Normal 6 3 4 4 2 3 2" xfId="47773" xr:uid="{00000000-0005-0000-0000-0000A3BA0000}"/>
    <cellStyle name="Normal 6 3 4 4 2 4" xfId="47774" xr:uid="{00000000-0005-0000-0000-0000A4BA0000}"/>
    <cellStyle name="Normal 6 3 4 4 2 4 2" xfId="47775" xr:uid="{00000000-0005-0000-0000-0000A5BA0000}"/>
    <cellStyle name="Normal 6 3 4 4 2 4 3" xfId="47776" xr:uid="{00000000-0005-0000-0000-0000A6BA0000}"/>
    <cellStyle name="Normal 6 3 4 4 2 4 4" xfId="47777" xr:uid="{00000000-0005-0000-0000-0000A7BA0000}"/>
    <cellStyle name="Normal 6 3 4 4 3" xfId="47778" xr:uid="{00000000-0005-0000-0000-0000A8BA0000}"/>
    <cellStyle name="Normal 6 3 4 4 3 2" xfId="47779" xr:uid="{00000000-0005-0000-0000-0000A9BA0000}"/>
    <cellStyle name="Normal 6 3 4 4 3 2 2" xfId="47780" xr:uid="{00000000-0005-0000-0000-0000AABA0000}"/>
    <cellStyle name="Normal 6 3 4 4 3 3" xfId="47781" xr:uid="{00000000-0005-0000-0000-0000ABBA0000}"/>
    <cellStyle name="Normal 6 3 4 4 3 3 2" xfId="47782" xr:uid="{00000000-0005-0000-0000-0000ACBA0000}"/>
    <cellStyle name="Normal 6 3 4 4 3 3 3" xfId="47783" xr:uid="{00000000-0005-0000-0000-0000ADBA0000}"/>
    <cellStyle name="Normal 6 3 4 4 3 3 4" xfId="47784" xr:uid="{00000000-0005-0000-0000-0000AEBA0000}"/>
    <cellStyle name="Normal 6 3 4 4 4" xfId="47785" xr:uid="{00000000-0005-0000-0000-0000AFBA0000}"/>
    <cellStyle name="Normal 6 3 4 4 4 2" xfId="47786" xr:uid="{00000000-0005-0000-0000-0000B0BA0000}"/>
    <cellStyle name="Normal 6 3 4 4 5" xfId="47787" xr:uid="{00000000-0005-0000-0000-0000B1BA0000}"/>
    <cellStyle name="Normal 6 3 4 4 5 2" xfId="47788" xr:uid="{00000000-0005-0000-0000-0000B2BA0000}"/>
    <cellStyle name="Normal 6 3 4 4 5 3" xfId="47789" xr:uid="{00000000-0005-0000-0000-0000B3BA0000}"/>
    <cellStyle name="Normal 6 3 4 4 5 4" xfId="47790" xr:uid="{00000000-0005-0000-0000-0000B4BA0000}"/>
    <cellStyle name="Normal 6 3 4 5" xfId="47791" xr:uid="{00000000-0005-0000-0000-0000B5BA0000}"/>
    <cellStyle name="Normal 6 3 4 5 2" xfId="47792" xr:uid="{00000000-0005-0000-0000-0000B6BA0000}"/>
    <cellStyle name="Normal 6 3 4 5 2 2" xfId="47793" xr:uid="{00000000-0005-0000-0000-0000B7BA0000}"/>
    <cellStyle name="Normal 6 3 4 5 2 2 2" xfId="47794" xr:uid="{00000000-0005-0000-0000-0000B8BA0000}"/>
    <cellStyle name="Normal 6 3 4 5 2 3" xfId="47795" xr:uid="{00000000-0005-0000-0000-0000B9BA0000}"/>
    <cellStyle name="Normal 6 3 4 5 2 3 2" xfId="47796" xr:uid="{00000000-0005-0000-0000-0000BABA0000}"/>
    <cellStyle name="Normal 6 3 4 5 2 3 3" xfId="47797" xr:uid="{00000000-0005-0000-0000-0000BBBA0000}"/>
    <cellStyle name="Normal 6 3 4 5 2 3 4" xfId="47798" xr:uid="{00000000-0005-0000-0000-0000BCBA0000}"/>
    <cellStyle name="Normal 6 3 4 5 3" xfId="47799" xr:uid="{00000000-0005-0000-0000-0000BDBA0000}"/>
    <cellStyle name="Normal 6 3 4 5 3 2" xfId="47800" xr:uid="{00000000-0005-0000-0000-0000BEBA0000}"/>
    <cellStyle name="Normal 6 3 4 5 4" xfId="47801" xr:uid="{00000000-0005-0000-0000-0000BFBA0000}"/>
    <cellStyle name="Normal 6 3 4 5 4 2" xfId="47802" xr:uid="{00000000-0005-0000-0000-0000C0BA0000}"/>
    <cellStyle name="Normal 6 3 4 5 4 3" xfId="47803" xr:uid="{00000000-0005-0000-0000-0000C1BA0000}"/>
    <cellStyle name="Normal 6 3 4 5 4 4" xfId="47804" xr:uid="{00000000-0005-0000-0000-0000C2BA0000}"/>
    <cellStyle name="Normal 6 3 4 6" xfId="47805" xr:uid="{00000000-0005-0000-0000-0000C3BA0000}"/>
    <cellStyle name="Normal 6 3 4 6 2" xfId="47806" xr:uid="{00000000-0005-0000-0000-0000C4BA0000}"/>
    <cellStyle name="Normal 6 3 4 6 2 2" xfId="47807" xr:uid="{00000000-0005-0000-0000-0000C5BA0000}"/>
    <cellStyle name="Normal 6 3 4 6 3" xfId="47808" xr:uid="{00000000-0005-0000-0000-0000C6BA0000}"/>
    <cellStyle name="Normal 6 3 4 6 3 2" xfId="47809" xr:uid="{00000000-0005-0000-0000-0000C7BA0000}"/>
    <cellStyle name="Normal 6 3 4 6 3 3" xfId="47810" xr:uid="{00000000-0005-0000-0000-0000C8BA0000}"/>
    <cellStyle name="Normal 6 3 4 6 3 4" xfId="47811" xr:uid="{00000000-0005-0000-0000-0000C9BA0000}"/>
    <cellStyle name="Normal 6 3 4 7" xfId="47812" xr:uid="{00000000-0005-0000-0000-0000CABA0000}"/>
    <cellStyle name="Normal 6 3 4 7 2" xfId="47813" xr:uid="{00000000-0005-0000-0000-0000CBBA0000}"/>
    <cellStyle name="Normal 6 3 4 8" xfId="47814" xr:uid="{00000000-0005-0000-0000-0000CCBA0000}"/>
    <cellStyle name="Normal 6 3 4 8 2" xfId="47815" xr:uid="{00000000-0005-0000-0000-0000CDBA0000}"/>
    <cellStyle name="Normal 6 3 4 8 3" xfId="47816" xr:uid="{00000000-0005-0000-0000-0000CEBA0000}"/>
    <cellStyle name="Normal 6 3 4 8 4" xfId="47817" xr:uid="{00000000-0005-0000-0000-0000CFBA0000}"/>
    <cellStyle name="Normal 6 3 5" xfId="47818" xr:uid="{00000000-0005-0000-0000-0000D0BA0000}"/>
    <cellStyle name="Normal 6 3 5 2" xfId="47819" xr:uid="{00000000-0005-0000-0000-0000D1BA0000}"/>
    <cellStyle name="Normal 6 3 5 2 2" xfId="47820" xr:uid="{00000000-0005-0000-0000-0000D2BA0000}"/>
    <cellStyle name="Normal 6 3 5 2 2 2" xfId="47821" xr:uid="{00000000-0005-0000-0000-0000D3BA0000}"/>
    <cellStyle name="Normal 6 3 5 2 2 2 2" xfId="47822" xr:uid="{00000000-0005-0000-0000-0000D4BA0000}"/>
    <cellStyle name="Normal 6 3 5 2 2 2 2 2" xfId="47823" xr:uid="{00000000-0005-0000-0000-0000D5BA0000}"/>
    <cellStyle name="Normal 6 3 5 2 2 2 3" xfId="47824" xr:uid="{00000000-0005-0000-0000-0000D6BA0000}"/>
    <cellStyle name="Normal 6 3 5 2 2 2 3 2" xfId="47825" xr:uid="{00000000-0005-0000-0000-0000D7BA0000}"/>
    <cellStyle name="Normal 6 3 5 2 2 2 3 3" xfId="47826" xr:uid="{00000000-0005-0000-0000-0000D8BA0000}"/>
    <cellStyle name="Normal 6 3 5 2 2 2 3 4" xfId="47827" xr:uid="{00000000-0005-0000-0000-0000D9BA0000}"/>
    <cellStyle name="Normal 6 3 5 2 2 3" xfId="47828" xr:uid="{00000000-0005-0000-0000-0000DABA0000}"/>
    <cellStyle name="Normal 6 3 5 2 2 3 2" xfId="47829" xr:uid="{00000000-0005-0000-0000-0000DBBA0000}"/>
    <cellStyle name="Normal 6 3 5 2 2 4" xfId="47830" xr:uid="{00000000-0005-0000-0000-0000DCBA0000}"/>
    <cellStyle name="Normal 6 3 5 2 2 4 2" xfId="47831" xr:uid="{00000000-0005-0000-0000-0000DDBA0000}"/>
    <cellStyle name="Normal 6 3 5 2 2 4 3" xfId="47832" xr:uid="{00000000-0005-0000-0000-0000DEBA0000}"/>
    <cellStyle name="Normal 6 3 5 2 2 4 4" xfId="47833" xr:uid="{00000000-0005-0000-0000-0000DFBA0000}"/>
    <cellStyle name="Normal 6 3 5 2 3" xfId="47834" xr:uid="{00000000-0005-0000-0000-0000E0BA0000}"/>
    <cellStyle name="Normal 6 3 5 2 3 2" xfId="47835" xr:uid="{00000000-0005-0000-0000-0000E1BA0000}"/>
    <cellStyle name="Normal 6 3 5 2 3 2 2" xfId="47836" xr:uid="{00000000-0005-0000-0000-0000E2BA0000}"/>
    <cellStyle name="Normal 6 3 5 2 3 3" xfId="47837" xr:uid="{00000000-0005-0000-0000-0000E3BA0000}"/>
    <cellStyle name="Normal 6 3 5 2 3 3 2" xfId="47838" xr:uid="{00000000-0005-0000-0000-0000E4BA0000}"/>
    <cellStyle name="Normal 6 3 5 2 3 3 3" xfId="47839" xr:uid="{00000000-0005-0000-0000-0000E5BA0000}"/>
    <cellStyle name="Normal 6 3 5 2 3 3 4" xfId="47840" xr:uid="{00000000-0005-0000-0000-0000E6BA0000}"/>
    <cellStyle name="Normal 6 3 5 2 4" xfId="47841" xr:uid="{00000000-0005-0000-0000-0000E7BA0000}"/>
    <cellStyle name="Normal 6 3 5 2 4 2" xfId="47842" xr:uid="{00000000-0005-0000-0000-0000E8BA0000}"/>
    <cellStyle name="Normal 6 3 5 2 5" xfId="47843" xr:uid="{00000000-0005-0000-0000-0000E9BA0000}"/>
    <cellStyle name="Normal 6 3 5 2 5 2" xfId="47844" xr:uid="{00000000-0005-0000-0000-0000EABA0000}"/>
    <cellStyle name="Normal 6 3 5 2 5 3" xfId="47845" xr:uid="{00000000-0005-0000-0000-0000EBBA0000}"/>
    <cellStyle name="Normal 6 3 5 2 5 4" xfId="47846" xr:uid="{00000000-0005-0000-0000-0000ECBA0000}"/>
    <cellStyle name="Normal 6 3 5 3" xfId="47847" xr:uid="{00000000-0005-0000-0000-0000EDBA0000}"/>
    <cellStyle name="Normal 6 3 5 3 2" xfId="47848" xr:uid="{00000000-0005-0000-0000-0000EEBA0000}"/>
    <cellStyle name="Normal 6 3 5 3 2 2" xfId="47849" xr:uid="{00000000-0005-0000-0000-0000EFBA0000}"/>
    <cellStyle name="Normal 6 3 5 3 2 2 2" xfId="47850" xr:uid="{00000000-0005-0000-0000-0000F0BA0000}"/>
    <cellStyle name="Normal 6 3 5 3 2 2 2 2" xfId="47851" xr:uid="{00000000-0005-0000-0000-0000F1BA0000}"/>
    <cellStyle name="Normal 6 3 5 3 2 2 3" xfId="47852" xr:uid="{00000000-0005-0000-0000-0000F2BA0000}"/>
    <cellStyle name="Normal 6 3 5 3 2 2 3 2" xfId="47853" xr:uid="{00000000-0005-0000-0000-0000F3BA0000}"/>
    <cellStyle name="Normal 6 3 5 3 2 2 3 3" xfId="47854" xr:uid="{00000000-0005-0000-0000-0000F4BA0000}"/>
    <cellStyle name="Normal 6 3 5 3 2 2 3 4" xfId="47855" xr:uid="{00000000-0005-0000-0000-0000F5BA0000}"/>
    <cellStyle name="Normal 6 3 5 3 2 3" xfId="47856" xr:uid="{00000000-0005-0000-0000-0000F6BA0000}"/>
    <cellStyle name="Normal 6 3 5 3 2 3 2" xfId="47857" xr:uid="{00000000-0005-0000-0000-0000F7BA0000}"/>
    <cellStyle name="Normal 6 3 5 3 2 4" xfId="47858" xr:uid="{00000000-0005-0000-0000-0000F8BA0000}"/>
    <cellStyle name="Normal 6 3 5 3 2 4 2" xfId="47859" xr:uid="{00000000-0005-0000-0000-0000F9BA0000}"/>
    <cellStyle name="Normal 6 3 5 3 2 4 3" xfId="47860" xr:uid="{00000000-0005-0000-0000-0000FABA0000}"/>
    <cellStyle name="Normal 6 3 5 3 2 4 4" xfId="47861" xr:uid="{00000000-0005-0000-0000-0000FBBA0000}"/>
    <cellStyle name="Normal 6 3 5 3 3" xfId="47862" xr:uid="{00000000-0005-0000-0000-0000FCBA0000}"/>
    <cellStyle name="Normal 6 3 5 3 3 2" xfId="47863" xr:uid="{00000000-0005-0000-0000-0000FDBA0000}"/>
    <cellStyle name="Normal 6 3 5 3 3 2 2" xfId="47864" xr:uid="{00000000-0005-0000-0000-0000FEBA0000}"/>
    <cellStyle name="Normal 6 3 5 3 3 3" xfId="47865" xr:uid="{00000000-0005-0000-0000-0000FFBA0000}"/>
    <cellStyle name="Normal 6 3 5 3 3 3 2" xfId="47866" xr:uid="{00000000-0005-0000-0000-000000BB0000}"/>
    <cellStyle name="Normal 6 3 5 3 3 3 3" xfId="47867" xr:uid="{00000000-0005-0000-0000-000001BB0000}"/>
    <cellStyle name="Normal 6 3 5 3 3 3 4" xfId="47868" xr:uid="{00000000-0005-0000-0000-000002BB0000}"/>
    <cellStyle name="Normal 6 3 5 3 4" xfId="47869" xr:uid="{00000000-0005-0000-0000-000003BB0000}"/>
    <cellStyle name="Normal 6 3 5 3 4 2" xfId="47870" xr:uid="{00000000-0005-0000-0000-000004BB0000}"/>
    <cellStyle name="Normal 6 3 5 3 5" xfId="47871" xr:uid="{00000000-0005-0000-0000-000005BB0000}"/>
    <cellStyle name="Normal 6 3 5 3 5 2" xfId="47872" xr:uid="{00000000-0005-0000-0000-000006BB0000}"/>
    <cellStyle name="Normal 6 3 5 3 5 3" xfId="47873" xr:uid="{00000000-0005-0000-0000-000007BB0000}"/>
    <cellStyle name="Normal 6 3 5 3 5 4" xfId="47874" xr:uid="{00000000-0005-0000-0000-000008BB0000}"/>
    <cellStyle name="Normal 6 3 5 4" xfId="47875" xr:uid="{00000000-0005-0000-0000-000009BB0000}"/>
    <cellStyle name="Normal 6 3 5 4 2" xfId="47876" xr:uid="{00000000-0005-0000-0000-00000ABB0000}"/>
    <cellStyle name="Normal 6 3 5 4 2 2" xfId="47877" xr:uid="{00000000-0005-0000-0000-00000BBB0000}"/>
    <cellStyle name="Normal 6 3 5 4 2 2 2" xfId="47878" xr:uid="{00000000-0005-0000-0000-00000CBB0000}"/>
    <cellStyle name="Normal 6 3 5 4 2 3" xfId="47879" xr:uid="{00000000-0005-0000-0000-00000DBB0000}"/>
    <cellStyle name="Normal 6 3 5 4 2 3 2" xfId="47880" xr:uid="{00000000-0005-0000-0000-00000EBB0000}"/>
    <cellStyle name="Normal 6 3 5 4 2 3 3" xfId="47881" xr:uid="{00000000-0005-0000-0000-00000FBB0000}"/>
    <cellStyle name="Normal 6 3 5 4 2 3 4" xfId="47882" xr:uid="{00000000-0005-0000-0000-000010BB0000}"/>
    <cellStyle name="Normal 6 3 5 4 3" xfId="47883" xr:uid="{00000000-0005-0000-0000-000011BB0000}"/>
    <cellStyle name="Normal 6 3 5 4 3 2" xfId="47884" xr:uid="{00000000-0005-0000-0000-000012BB0000}"/>
    <cellStyle name="Normal 6 3 5 4 4" xfId="47885" xr:uid="{00000000-0005-0000-0000-000013BB0000}"/>
    <cellStyle name="Normal 6 3 5 4 4 2" xfId="47886" xr:uid="{00000000-0005-0000-0000-000014BB0000}"/>
    <cellStyle name="Normal 6 3 5 4 4 3" xfId="47887" xr:uid="{00000000-0005-0000-0000-000015BB0000}"/>
    <cellStyle name="Normal 6 3 5 4 4 4" xfId="47888" xr:uid="{00000000-0005-0000-0000-000016BB0000}"/>
    <cellStyle name="Normal 6 3 5 5" xfId="47889" xr:uid="{00000000-0005-0000-0000-000017BB0000}"/>
    <cellStyle name="Normal 6 3 5 5 2" xfId="47890" xr:uid="{00000000-0005-0000-0000-000018BB0000}"/>
    <cellStyle name="Normal 6 3 5 5 2 2" xfId="47891" xr:uid="{00000000-0005-0000-0000-000019BB0000}"/>
    <cellStyle name="Normal 6 3 5 5 3" xfId="47892" xr:uid="{00000000-0005-0000-0000-00001ABB0000}"/>
    <cellStyle name="Normal 6 3 5 5 3 2" xfId="47893" xr:uid="{00000000-0005-0000-0000-00001BBB0000}"/>
    <cellStyle name="Normal 6 3 5 5 3 3" xfId="47894" xr:uid="{00000000-0005-0000-0000-00001CBB0000}"/>
    <cellStyle name="Normal 6 3 5 5 3 4" xfId="47895" xr:uid="{00000000-0005-0000-0000-00001DBB0000}"/>
    <cellStyle name="Normal 6 3 5 6" xfId="47896" xr:uid="{00000000-0005-0000-0000-00001EBB0000}"/>
    <cellStyle name="Normal 6 3 5 6 2" xfId="47897" xr:uid="{00000000-0005-0000-0000-00001FBB0000}"/>
    <cellStyle name="Normal 6 3 5 7" xfId="47898" xr:uid="{00000000-0005-0000-0000-000020BB0000}"/>
    <cellStyle name="Normal 6 3 5 7 2" xfId="47899" xr:uid="{00000000-0005-0000-0000-000021BB0000}"/>
    <cellStyle name="Normal 6 3 5 7 3" xfId="47900" xr:uid="{00000000-0005-0000-0000-000022BB0000}"/>
    <cellStyle name="Normal 6 3 5 7 4" xfId="47901" xr:uid="{00000000-0005-0000-0000-000023BB0000}"/>
    <cellStyle name="Normal 6 3 6" xfId="47902" xr:uid="{00000000-0005-0000-0000-000024BB0000}"/>
    <cellStyle name="Normal 6 3 6 2" xfId="47903" xr:uid="{00000000-0005-0000-0000-000025BB0000}"/>
    <cellStyle name="Normal 6 3 6 2 2" xfId="47904" xr:uid="{00000000-0005-0000-0000-000026BB0000}"/>
    <cellStyle name="Normal 6 3 6 2 2 2" xfId="47905" xr:uid="{00000000-0005-0000-0000-000027BB0000}"/>
    <cellStyle name="Normal 6 3 6 2 2 2 2" xfId="47906" xr:uid="{00000000-0005-0000-0000-000028BB0000}"/>
    <cellStyle name="Normal 6 3 6 2 2 3" xfId="47907" xr:uid="{00000000-0005-0000-0000-000029BB0000}"/>
    <cellStyle name="Normal 6 3 6 2 2 3 2" xfId="47908" xr:uid="{00000000-0005-0000-0000-00002ABB0000}"/>
    <cellStyle name="Normal 6 3 6 2 2 3 3" xfId="47909" xr:uid="{00000000-0005-0000-0000-00002BBB0000}"/>
    <cellStyle name="Normal 6 3 6 2 2 3 4" xfId="47910" xr:uid="{00000000-0005-0000-0000-00002CBB0000}"/>
    <cellStyle name="Normal 6 3 6 2 3" xfId="47911" xr:uid="{00000000-0005-0000-0000-00002DBB0000}"/>
    <cellStyle name="Normal 6 3 6 2 3 2" xfId="47912" xr:uid="{00000000-0005-0000-0000-00002EBB0000}"/>
    <cellStyle name="Normal 6 3 6 2 4" xfId="47913" xr:uid="{00000000-0005-0000-0000-00002FBB0000}"/>
    <cellStyle name="Normal 6 3 6 2 4 2" xfId="47914" xr:uid="{00000000-0005-0000-0000-000030BB0000}"/>
    <cellStyle name="Normal 6 3 6 2 4 3" xfId="47915" xr:uid="{00000000-0005-0000-0000-000031BB0000}"/>
    <cellStyle name="Normal 6 3 6 2 4 4" xfId="47916" xr:uid="{00000000-0005-0000-0000-000032BB0000}"/>
    <cellStyle name="Normal 6 3 6 3" xfId="47917" xr:uid="{00000000-0005-0000-0000-000033BB0000}"/>
    <cellStyle name="Normal 6 3 6 3 2" xfId="47918" xr:uid="{00000000-0005-0000-0000-000034BB0000}"/>
    <cellStyle name="Normal 6 3 6 3 2 2" xfId="47919" xr:uid="{00000000-0005-0000-0000-000035BB0000}"/>
    <cellStyle name="Normal 6 3 6 3 3" xfId="47920" xr:uid="{00000000-0005-0000-0000-000036BB0000}"/>
    <cellStyle name="Normal 6 3 6 3 3 2" xfId="47921" xr:uid="{00000000-0005-0000-0000-000037BB0000}"/>
    <cellStyle name="Normal 6 3 6 3 3 3" xfId="47922" xr:uid="{00000000-0005-0000-0000-000038BB0000}"/>
    <cellStyle name="Normal 6 3 6 3 3 4" xfId="47923" xr:uid="{00000000-0005-0000-0000-000039BB0000}"/>
    <cellStyle name="Normal 6 3 6 4" xfId="47924" xr:uid="{00000000-0005-0000-0000-00003ABB0000}"/>
    <cellStyle name="Normal 6 3 6 4 2" xfId="47925" xr:uid="{00000000-0005-0000-0000-00003BBB0000}"/>
    <cellStyle name="Normal 6 3 6 5" xfId="47926" xr:uid="{00000000-0005-0000-0000-00003CBB0000}"/>
    <cellStyle name="Normal 6 3 6 5 2" xfId="47927" xr:uid="{00000000-0005-0000-0000-00003DBB0000}"/>
    <cellStyle name="Normal 6 3 6 5 3" xfId="47928" xr:uid="{00000000-0005-0000-0000-00003EBB0000}"/>
    <cellStyle name="Normal 6 3 6 5 4" xfId="47929" xr:uid="{00000000-0005-0000-0000-00003FBB0000}"/>
    <cellStyle name="Normal 6 3 7" xfId="47930" xr:uid="{00000000-0005-0000-0000-000040BB0000}"/>
    <cellStyle name="Normal 6 3 7 2" xfId="47931" xr:uid="{00000000-0005-0000-0000-000041BB0000}"/>
    <cellStyle name="Normal 6 3 7 2 2" xfId="47932" xr:uid="{00000000-0005-0000-0000-000042BB0000}"/>
    <cellStyle name="Normal 6 3 7 2 2 2" xfId="47933" xr:uid="{00000000-0005-0000-0000-000043BB0000}"/>
    <cellStyle name="Normal 6 3 7 2 2 2 2" xfId="47934" xr:uid="{00000000-0005-0000-0000-000044BB0000}"/>
    <cellStyle name="Normal 6 3 7 2 2 3" xfId="47935" xr:uid="{00000000-0005-0000-0000-000045BB0000}"/>
    <cellStyle name="Normal 6 3 7 2 2 3 2" xfId="47936" xr:uid="{00000000-0005-0000-0000-000046BB0000}"/>
    <cellStyle name="Normal 6 3 7 2 2 3 3" xfId="47937" xr:uid="{00000000-0005-0000-0000-000047BB0000}"/>
    <cellStyle name="Normal 6 3 7 2 2 3 4" xfId="47938" xr:uid="{00000000-0005-0000-0000-000048BB0000}"/>
    <cellStyle name="Normal 6 3 7 2 3" xfId="47939" xr:uid="{00000000-0005-0000-0000-000049BB0000}"/>
    <cellStyle name="Normal 6 3 7 2 3 2" xfId="47940" xr:uid="{00000000-0005-0000-0000-00004ABB0000}"/>
    <cellStyle name="Normal 6 3 7 2 4" xfId="47941" xr:uid="{00000000-0005-0000-0000-00004BBB0000}"/>
    <cellStyle name="Normal 6 3 7 2 4 2" xfId="47942" xr:uid="{00000000-0005-0000-0000-00004CBB0000}"/>
    <cellStyle name="Normal 6 3 7 2 4 3" xfId="47943" xr:uid="{00000000-0005-0000-0000-00004DBB0000}"/>
    <cellStyle name="Normal 6 3 7 2 4 4" xfId="47944" xr:uid="{00000000-0005-0000-0000-00004EBB0000}"/>
    <cellStyle name="Normal 6 3 7 3" xfId="47945" xr:uid="{00000000-0005-0000-0000-00004FBB0000}"/>
    <cellStyle name="Normal 6 3 7 3 2" xfId="47946" xr:uid="{00000000-0005-0000-0000-000050BB0000}"/>
    <cellStyle name="Normal 6 3 7 3 2 2" xfId="47947" xr:uid="{00000000-0005-0000-0000-000051BB0000}"/>
    <cellStyle name="Normal 6 3 7 3 3" xfId="47948" xr:uid="{00000000-0005-0000-0000-000052BB0000}"/>
    <cellStyle name="Normal 6 3 7 3 3 2" xfId="47949" xr:uid="{00000000-0005-0000-0000-000053BB0000}"/>
    <cellStyle name="Normal 6 3 7 3 3 3" xfId="47950" xr:uid="{00000000-0005-0000-0000-000054BB0000}"/>
    <cellStyle name="Normal 6 3 7 3 3 4" xfId="47951" xr:uid="{00000000-0005-0000-0000-000055BB0000}"/>
    <cellStyle name="Normal 6 3 7 4" xfId="47952" xr:uid="{00000000-0005-0000-0000-000056BB0000}"/>
    <cellStyle name="Normal 6 3 7 4 2" xfId="47953" xr:uid="{00000000-0005-0000-0000-000057BB0000}"/>
    <cellStyle name="Normal 6 3 7 5" xfId="47954" xr:uid="{00000000-0005-0000-0000-000058BB0000}"/>
    <cellStyle name="Normal 6 3 7 5 2" xfId="47955" xr:uid="{00000000-0005-0000-0000-000059BB0000}"/>
    <cellStyle name="Normal 6 3 7 5 3" xfId="47956" xr:uid="{00000000-0005-0000-0000-00005ABB0000}"/>
    <cellStyle name="Normal 6 3 7 5 4" xfId="47957" xr:uid="{00000000-0005-0000-0000-00005BBB0000}"/>
    <cellStyle name="Normal 6 3 8" xfId="47958" xr:uid="{00000000-0005-0000-0000-00005CBB0000}"/>
    <cellStyle name="Normal 6 3 8 2" xfId="47959" xr:uid="{00000000-0005-0000-0000-00005DBB0000}"/>
    <cellStyle name="Normal 6 3 8 2 2" xfId="47960" xr:uid="{00000000-0005-0000-0000-00005EBB0000}"/>
    <cellStyle name="Normal 6 3 8 2 2 2" xfId="47961" xr:uid="{00000000-0005-0000-0000-00005FBB0000}"/>
    <cellStyle name="Normal 6 3 8 2 3" xfId="47962" xr:uid="{00000000-0005-0000-0000-000060BB0000}"/>
    <cellStyle name="Normal 6 3 8 2 3 2" xfId="47963" xr:uid="{00000000-0005-0000-0000-000061BB0000}"/>
    <cellStyle name="Normal 6 3 8 2 3 3" xfId="47964" xr:uid="{00000000-0005-0000-0000-000062BB0000}"/>
    <cellStyle name="Normal 6 3 8 2 3 4" xfId="47965" xr:uid="{00000000-0005-0000-0000-000063BB0000}"/>
    <cellStyle name="Normal 6 3 8 3" xfId="47966" xr:uid="{00000000-0005-0000-0000-000064BB0000}"/>
    <cellStyle name="Normal 6 3 8 3 2" xfId="47967" xr:uid="{00000000-0005-0000-0000-000065BB0000}"/>
    <cellStyle name="Normal 6 3 8 4" xfId="47968" xr:uid="{00000000-0005-0000-0000-000066BB0000}"/>
    <cellStyle name="Normal 6 3 8 4 2" xfId="47969" xr:uid="{00000000-0005-0000-0000-000067BB0000}"/>
    <cellStyle name="Normal 6 3 8 4 3" xfId="47970" xr:uid="{00000000-0005-0000-0000-000068BB0000}"/>
    <cellStyle name="Normal 6 3 8 4 4" xfId="47971" xr:uid="{00000000-0005-0000-0000-000069BB0000}"/>
    <cellStyle name="Normal 6 3 9" xfId="47972" xr:uid="{00000000-0005-0000-0000-00006ABB0000}"/>
    <cellStyle name="Normal 6 3 9 2" xfId="47973" xr:uid="{00000000-0005-0000-0000-00006BBB0000}"/>
    <cellStyle name="Normal 6 3 9 2 2" xfId="47974" xr:uid="{00000000-0005-0000-0000-00006CBB0000}"/>
    <cellStyle name="Normal 6 3 9 3" xfId="47975" xr:uid="{00000000-0005-0000-0000-00006DBB0000}"/>
    <cellStyle name="Normal 6 3 9 3 2" xfId="47976" xr:uid="{00000000-0005-0000-0000-00006EBB0000}"/>
    <cellStyle name="Normal 6 3 9 3 3" xfId="47977" xr:uid="{00000000-0005-0000-0000-00006FBB0000}"/>
    <cellStyle name="Normal 6 3 9 3 4" xfId="47978" xr:uid="{00000000-0005-0000-0000-000070BB0000}"/>
    <cellStyle name="Normal 6 4" xfId="47979" xr:uid="{00000000-0005-0000-0000-000071BB0000}"/>
    <cellStyle name="Normal 6 4 10" xfId="47980" xr:uid="{00000000-0005-0000-0000-000072BB0000}"/>
    <cellStyle name="Normal 6 4 10 2" xfId="47981" xr:uid="{00000000-0005-0000-0000-000073BB0000}"/>
    <cellStyle name="Normal 6 4 11" xfId="47982" xr:uid="{00000000-0005-0000-0000-000074BB0000}"/>
    <cellStyle name="Normal 6 4 2" xfId="47983" xr:uid="{00000000-0005-0000-0000-000075BB0000}"/>
    <cellStyle name="Normal 6 4 2 2" xfId="47984" xr:uid="{00000000-0005-0000-0000-000076BB0000}"/>
    <cellStyle name="Normal 6 4 2 2 2" xfId="47985" xr:uid="{00000000-0005-0000-0000-000077BB0000}"/>
    <cellStyle name="Normal 6 4 2 2 2 2" xfId="47986" xr:uid="{00000000-0005-0000-0000-000078BB0000}"/>
    <cellStyle name="Normal 6 4 2 2 2 2 2" xfId="47987" xr:uid="{00000000-0005-0000-0000-000079BB0000}"/>
    <cellStyle name="Normal 6 4 2 2 2 2 2 2" xfId="47988" xr:uid="{00000000-0005-0000-0000-00007ABB0000}"/>
    <cellStyle name="Normal 6 4 2 2 2 2 2 2 2" xfId="47989" xr:uid="{00000000-0005-0000-0000-00007BBB0000}"/>
    <cellStyle name="Normal 6 4 2 2 2 2 2 2 2 2" xfId="47990" xr:uid="{00000000-0005-0000-0000-00007CBB0000}"/>
    <cellStyle name="Normal 6 4 2 2 2 2 2 2 3" xfId="47991" xr:uid="{00000000-0005-0000-0000-00007DBB0000}"/>
    <cellStyle name="Normal 6 4 2 2 2 2 2 2 3 2" xfId="47992" xr:uid="{00000000-0005-0000-0000-00007EBB0000}"/>
    <cellStyle name="Normal 6 4 2 2 2 2 2 2 3 3" xfId="47993" xr:uid="{00000000-0005-0000-0000-00007FBB0000}"/>
    <cellStyle name="Normal 6 4 2 2 2 2 2 2 3 4" xfId="47994" xr:uid="{00000000-0005-0000-0000-000080BB0000}"/>
    <cellStyle name="Normal 6 4 2 2 2 2 2 3" xfId="47995" xr:uid="{00000000-0005-0000-0000-000081BB0000}"/>
    <cellStyle name="Normal 6 4 2 2 2 2 2 3 2" xfId="47996" xr:uid="{00000000-0005-0000-0000-000082BB0000}"/>
    <cellStyle name="Normal 6 4 2 2 2 2 2 4" xfId="47997" xr:uid="{00000000-0005-0000-0000-000083BB0000}"/>
    <cellStyle name="Normal 6 4 2 2 2 2 2 4 2" xfId="47998" xr:uid="{00000000-0005-0000-0000-000084BB0000}"/>
    <cellStyle name="Normal 6 4 2 2 2 2 2 4 3" xfId="47999" xr:uid="{00000000-0005-0000-0000-000085BB0000}"/>
    <cellStyle name="Normal 6 4 2 2 2 2 2 4 4" xfId="48000" xr:uid="{00000000-0005-0000-0000-000086BB0000}"/>
    <cellStyle name="Normal 6 4 2 2 2 2 3" xfId="48001" xr:uid="{00000000-0005-0000-0000-000087BB0000}"/>
    <cellStyle name="Normal 6 4 2 2 2 2 3 2" xfId="48002" xr:uid="{00000000-0005-0000-0000-000088BB0000}"/>
    <cellStyle name="Normal 6 4 2 2 2 2 3 2 2" xfId="48003" xr:uid="{00000000-0005-0000-0000-000089BB0000}"/>
    <cellStyle name="Normal 6 4 2 2 2 2 3 3" xfId="48004" xr:uid="{00000000-0005-0000-0000-00008ABB0000}"/>
    <cellStyle name="Normal 6 4 2 2 2 2 3 3 2" xfId="48005" xr:uid="{00000000-0005-0000-0000-00008BBB0000}"/>
    <cellStyle name="Normal 6 4 2 2 2 2 3 3 3" xfId="48006" xr:uid="{00000000-0005-0000-0000-00008CBB0000}"/>
    <cellStyle name="Normal 6 4 2 2 2 2 3 3 4" xfId="48007" xr:uid="{00000000-0005-0000-0000-00008DBB0000}"/>
    <cellStyle name="Normal 6 4 2 2 2 2 4" xfId="48008" xr:uid="{00000000-0005-0000-0000-00008EBB0000}"/>
    <cellStyle name="Normal 6 4 2 2 2 2 4 2" xfId="48009" xr:uid="{00000000-0005-0000-0000-00008FBB0000}"/>
    <cellStyle name="Normal 6 4 2 2 2 2 5" xfId="48010" xr:uid="{00000000-0005-0000-0000-000090BB0000}"/>
    <cellStyle name="Normal 6 4 2 2 2 2 5 2" xfId="48011" xr:uid="{00000000-0005-0000-0000-000091BB0000}"/>
    <cellStyle name="Normal 6 4 2 2 2 2 5 3" xfId="48012" xr:uid="{00000000-0005-0000-0000-000092BB0000}"/>
    <cellStyle name="Normal 6 4 2 2 2 2 5 4" xfId="48013" xr:uid="{00000000-0005-0000-0000-000093BB0000}"/>
    <cellStyle name="Normal 6 4 2 2 2 3" xfId="48014" xr:uid="{00000000-0005-0000-0000-000094BB0000}"/>
    <cellStyle name="Normal 6 4 2 2 2 3 2" xfId="48015" xr:uid="{00000000-0005-0000-0000-000095BB0000}"/>
    <cellStyle name="Normal 6 4 2 2 2 3 2 2" xfId="48016" xr:uid="{00000000-0005-0000-0000-000096BB0000}"/>
    <cellStyle name="Normal 6 4 2 2 2 3 2 2 2" xfId="48017" xr:uid="{00000000-0005-0000-0000-000097BB0000}"/>
    <cellStyle name="Normal 6 4 2 2 2 3 2 2 2 2" xfId="48018" xr:uid="{00000000-0005-0000-0000-000098BB0000}"/>
    <cellStyle name="Normal 6 4 2 2 2 3 2 2 3" xfId="48019" xr:uid="{00000000-0005-0000-0000-000099BB0000}"/>
    <cellStyle name="Normal 6 4 2 2 2 3 2 2 3 2" xfId="48020" xr:uid="{00000000-0005-0000-0000-00009ABB0000}"/>
    <cellStyle name="Normal 6 4 2 2 2 3 2 2 3 3" xfId="48021" xr:uid="{00000000-0005-0000-0000-00009BBB0000}"/>
    <cellStyle name="Normal 6 4 2 2 2 3 2 2 3 4" xfId="48022" xr:uid="{00000000-0005-0000-0000-00009CBB0000}"/>
    <cellStyle name="Normal 6 4 2 2 2 3 2 3" xfId="48023" xr:uid="{00000000-0005-0000-0000-00009DBB0000}"/>
    <cellStyle name="Normal 6 4 2 2 2 3 2 3 2" xfId="48024" xr:uid="{00000000-0005-0000-0000-00009EBB0000}"/>
    <cellStyle name="Normal 6 4 2 2 2 3 2 4" xfId="48025" xr:uid="{00000000-0005-0000-0000-00009FBB0000}"/>
    <cellStyle name="Normal 6 4 2 2 2 3 2 4 2" xfId="48026" xr:uid="{00000000-0005-0000-0000-0000A0BB0000}"/>
    <cellStyle name="Normal 6 4 2 2 2 3 2 4 3" xfId="48027" xr:uid="{00000000-0005-0000-0000-0000A1BB0000}"/>
    <cellStyle name="Normal 6 4 2 2 2 3 2 4 4" xfId="48028" xr:uid="{00000000-0005-0000-0000-0000A2BB0000}"/>
    <cellStyle name="Normal 6 4 2 2 2 3 3" xfId="48029" xr:uid="{00000000-0005-0000-0000-0000A3BB0000}"/>
    <cellStyle name="Normal 6 4 2 2 2 3 3 2" xfId="48030" xr:uid="{00000000-0005-0000-0000-0000A4BB0000}"/>
    <cellStyle name="Normal 6 4 2 2 2 3 3 2 2" xfId="48031" xr:uid="{00000000-0005-0000-0000-0000A5BB0000}"/>
    <cellStyle name="Normal 6 4 2 2 2 3 3 3" xfId="48032" xr:uid="{00000000-0005-0000-0000-0000A6BB0000}"/>
    <cellStyle name="Normal 6 4 2 2 2 3 3 3 2" xfId="48033" xr:uid="{00000000-0005-0000-0000-0000A7BB0000}"/>
    <cellStyle name="Normal 6 4 2 2 2 3 3 3 3" xfId="48034" xr:uid="{00000000-0005-0000-0000-0000A8BB0000}"/>
    <cellStyle name="Normal 6 4 2 2 2 3 3 3 4" xfId="48035" xr:uid="{00000000-0005-0000-0000-0000A9BB0000}"/>
    <cellStyle name="Normal 6 4 2 2 2 3 4" xfId="48036" xr:uid="{00000000-0005-0000-0000-0000AABB0000}"/>
    <cellStyle name="Normal 6 4 2 2 2 3 4 2" xfId="48037" xr:uid="{00000000-0005-0000-0000-0000ABBB0000}"/>
    <cellStyle name="Normal 6 4 2 2 2 3 5" xfId="48038" xr:uid="{00000000-0005-0000-0000-0000ACBB0000}"/>
    <cellStyle name="Normal 6 4 2 2 2 3 5 2" xfId="48039" xr:uid="{00000000-0005-0000-0000-0000ADBB0000}"/>
    <cellStyle name="Normal 6 4 2 2 2 3 5 3" xfId="48040" xr:uid="{00000000-0005-0000-0000-0000AEBB0000}"/>
    <cellStyle name="Normal 6 4 2 2 2 3 5 4" xfId="48041" xr:uid="{00000000-0005-0000-0000-0000AFBB0000}"/>
    <cellStyle name="Normal 6 4 2 2 2 4" xfId="48042" xr:uid="{00000000-0005-0000-0000-0000B0BB0000}"/>
    <cellStyle name="Normal 6 4 2 2 2 4 2" xfId="48043" xr:uid="{00000000-0005-0000-0000-0000B1BB0000}"/>
    <cellStyle name="Normal 6 4 2 2 2 4 2 2" xfId="48044" xr:uid="{00000000-0005-0000-0000-0000B2BB0000}"/>
    <cellStyle name="Normal 6 4 2 2 2 4 2 2 2" xfId="48045" xr:uid="{00000000-0005-0000-0000-0000B3BB0000}"/>
    <cellStyle name="Normal 6 4 2 2 2 4 2 3" xfId="48046" xr:uid="{00000000-0005-0000-0000-0000B4BB0000}"/>
    <cellStyle name="Normal 6 4 2 2 2 4 2 3 2" xfId="48047" xr:uid="{00000000-0005-0000-0000-0000B5BB0000}"/>
    <cellStyle name="Normal 6 4 2 2 2 4 2 3 3" xfId="48048" xr:uid="{00000000-0005-0000-0000-0000B6BB0000}"/>
    <cellStyle name="Normal 6 4 2 2 2 4 2 3 4" xfId="48049" xr:uid="{00000000-0005-0000-0000-0000B7BB0000}"/>
    <cellStyle name="Normal 6 4 2 2 2 4 3" xfId="48050" xr:uid="{00000000-0005-0000-0000-0000B8BB0000}"/>
    <cellStyle name="Normal 6 4 2 2 2 4 3 2" xfId="48051" xr:uid="{00000000-0005-0000-0000-0000B9BB0000}"/>
    <cellStyle name="Normal 6 4 2 2 2 4 4" xfId="48052" xr:uid="{00000000-0005-0000-0000-0000BABB0000}"/>
    <cellStyle name="Normal 6 4 2 2 2 4 4 2" xfId="48053" xr:uid="{00000000-0005-0000-0000-0000BBBB0000}"/>
    <cellStyle name="Normal 6 4 2 2 2 4 4 3" xfId="48054" xr:uid="{00000000-0005-0000-0000-0000BCBB0000}"/>
    <cellStyle name="Normal 6 4 2 2 2 4 4 4" xfId="48055" xr:uid="{00000000-0005-0000-0000-0000BDBB0000}"/>
    <cellStyle name="Normal 6 4 2 2 2 5" xfId="48056" xr:uid="{00000000-0005-0000-0000-0000BEBB0000}"/>
    <cellStyle name="Normal 6 4 2 2 2 5 2" xfId="48057" xr:uid="{00000000-0005-0000-0000-0000BFBB0000}"/>
    <cellStyle name="Normal 6 4 2 2 2 5 2 2" xfId="48058" xr:uid="{00000000-0005-0000-0000-0000C0BB0000}"/>
    <cellStyle name="Normal 6 4 2 2 2 5 3" xfId="48059" xr:uid="{00000000-0005-0000-0000-0000C1BB0000}"/>
    <cellStyle name="Normal 6 4 2 2 2 5 3 2" xfId="48060" xr:uid="{00000000-0005-0000-0000-0000C2BB0000}"/>
    <cellStyle name="Normal 6 4 2 2 2 5 3 3" xfId="48061" xr:uid="{00000000-0005-0000-0000-0000C3BB0000}"/>
    <cellStyle name="Normal 6 4 2 2 2 5 3 4" xfId="48062" xr:uid="{00000000-0005-0000-0000-0000C4BB0000}"/>
    <cellStyle name="Normal 6 4 2 2 2 6" xfId="48063" xr:uid="{00000000-0005-0000-0000-0000C5BB0000}"/>
    <cellStyle name="Normal 6 4 2 2 2 6 2" xfId="48064" xr:uid="{00000000-0005-0000-0000-0000C6BB0000}"/>
    <cellStyle name="Normal 6 4 2 2 2 7" xfId="48065" xr:uid="{00000000-0005-0000-0000-0000C7BB0000}"/>
    <cellStyle name="Normal 6 4 2 2 2 7 2" xfId="48066" xr:uid="{00000000-0005-0000-0000-0000C8BB0000}"/>
    <cellStyle name="Normal 6 4 2 2 2 7 3" xfId="48067" xr:uid="{00000000-0005-0000-0000-0000C9BB0000}"/>
    <cellStyle name="Normal 6 4 2 2 2 7 4" xfId="48068" xr:uid="{00000000-0005-0000-0000-0000CABB0000}"/>
    <cellStyle name="Normal 6 4 2 2 3" xfId="48069" xr:uid="{00000000-0005-0000-0000-0000CBBB0000}"/>
    <cellStyle name="Normal 6 4 2 2 3 2" xfId="48070" xr:uid="{00000000-0005-0000-0000-0000CCBB0000}"/>
    <cellStyle name="Normal 6 4 2 2 3 2 2" xfId="48071" xr:uid="{00000000-0005-0000-0000-0000CDBB0000}"/>
    <cellStyle name="Normal 6 4 2 2 3 2 2 2" xfId="48072" xr:uid="{00000000-0005-0000-0000-0000CEBB0000}"/>
    <cellStyle name="Normal 6 4 2 2 3 2 2 2 2" xfId="48073" xr:uid="{00000000-0005-0000-0000-0000CFBB0000}"/>
    <cellStyle name="Normal 6 4 2 2 3 2 2 3" xfId="48074" xr:uid="{00000000-0005-0000-0000-0000D0BB0000}"/>
    <cellStyle name="Normal 6 4 2 2 3 2 2 3 2" xfId="48075" xr:uid="{00000000-0005-0000-0000-0000D1BB0000}"/>
    <cellStyle name="Normal 6 4 2 2 3 2 2 3 3" xfId="48076" xr:uid="{00000000-0005-0000-0000-0000D2BB0000}"/>
    <cellStyle name="Normal 6 4 2 2 3 2 2 3 4" xfId="48077" xr:uid="{00000000-0005-0000-0000-0000D3BB0000}"/>
    <cellStyle name="Normal 6 4 2 2 3 2 3" xfId="48078" xr:uid="{00000000-0005-0000-0000-0000D4BB0000}"/>
    <cellStyle name="Normal 6 4 2 2 3 2 3 2" xfId="48079" xr:uid="{00000000-0005-0000-0000-0000D5BB0000}"/>
    <cellStyle name="Normal 6 4 2 2 3 2 4" xfId="48080" xr:uid="{00000000-0005-0000-0000-0000D6BB0000}"/>
    <cellStyle name="Normal 6 4 2 2 3 2 4 2" xfId="48081" xr:uid="{00000000-0005-0000-0000-0000D7BB0000}"/>
    <cellStyle name="Normal 6 4 2 2 3 2 4 3" xfId="48082" xr:uid="{00000000-0005-0000-0000-0000D8BB0000}"/>
    <cellStyle name="Normal 6 4 2 2 3 2 4 4" xfId="48083" xr:uid="{00000000-0005-0000-0000-0000D9BB0000}"/>
    <cellStyle name="Normal 6 4 2 2 3 3" xfId="48084" xr:uid="{00000000-0005-0000-0000-0000DABB0000}"/>
    <cellStyle name="Normal 6 4 2 2 3 3 2" xfId="48085" xr:uid="{00000000-0005-0000-0000-0000DBBB0000}"/>
    <cellStyle name="Normal 6 4 2 2 3 3 2 2" xfId="48086" xr:uid="{00000000-0005-0000-0000-0000DCBB0000}"/>
    <cellStyle name="Normal 6 4 2 2 3 3 3" xfId="48087" xr:uid="{00000000-0005-0000-0000-0000DDBB0000}"/>
    <cellStyle name="Normal 6 4 2 2 3 3 3 2" xfId="48088" xr:uid="{00000000-0005-0000-0000-0000DEBB0000}"/>
    <cellStyle name="Normal 6 4 2 2 3 3 3 3" xfId="48089" xr:uid="{00000000-0005-0000-0000-0000DFBB0000}"/>
    <cellStyle name="Normal 6 4 2 2 3 3 3 4" xfId="48090" xr:uid="{00000000-0005-0000-0000-0000E0BB0000}"/>
    <cellStyle name="Normal 6 4 2 2 3 4" xfId="48091" xr:uid="{00000000-0005-0000-0000-0000E1BB0000}"/>
    <cellStyle name="Normal 6 4 2 2 3 4 2" xfId="48092" xr:uid="{00000000-0005-0000-0000-0000E2BB0000}"/>
    <cellStyle name="Normal 6 4 2 2 3 5" xfId="48093" xr:uid="{00000000-0005-0000-0000-0000E3BB0000}"/>
    <cellStyle name="Normal 6 4 2 2 3 5 2" xfId="48094" xr:uid="{00000000-0005-0000-0000-0000E4BB0000}"/>
    <cellStyle name="Normal 6 4 2 2 3 5 3" xfId="48095" xr:uid="{00000000-0005-0000-0000-0000E5BB0000}"/>
    <cellStyle name="Normal 6 4 2 2 3 5 4" xfId="48096" xr:uid="{00000000-0005-0000-0000-0000E6BB0000}"/>
    <cellStyle name="Normal 6 4 2 2 4" xfId="48097" xr:uid="{00000000-0005-0000-0000-0000E7BB0000}"/>
    <cellStyle name="Normal 6 4 2 2 4 2" xfId="48098" xr:uid="{00000000-0005-0000-0000-0000E8BB0000}"/>
    <cellStyle name="Normal 6 4 2 2 4 2 2" xfId="48099" xr:uid="{00000000-0005-0000-0000-0000E9BB0000}"/>
    <cellStyle name="Normal 6 4 2 2 4 2 2 2" xfId="48100" xr:uid="{00000000-0005-0000-0000-0000EABB0000}"/>
    <cellStyle name="Normal 6 4 2 2 4 2 2 2 2" xfId="48101" xr:uid="{00000000-0005-0000-0000-0000EBBB0000}"/>
    <cellStyle name="Normal 6 4 2 2 4 2 2 3" xfId="48102" xr:uid="{00000000-0005-0000-0000-0000ECBB0000}"/>
    <cellStyle name="Normal 6 4 2 2 4 2 2 3 2" xfId="48103" xr:uid="{00000000-0005-0000-0000-0000EDBB0000}"/>
    <cellStyle name="Normal 6 4 2 2 4 2 2 3 3" xfId="48104" xr:uid="{00000000-0005-0000-0000-0000EEBB0000}"/>
    <cellStyle name="Normal 6 4 2 2 4 2 2 3 4" xfId="48105" xr:uid="{00000000-0005-0000-0000-0000EFBB0000}"/>
    <cellStyle name="Normal 6 4 2 2 4 2 3" xfId="48106" xr:uid="{00000000-0005-0000-0000-0000F0BB0000}"/>
    <cellStyle name="Normal 6 4 2 2 4 2 3 2" xfId="48107" xr:uid="{00000000-0005-0000-0000-0000F1BB0000}"/>
    <cellStyle name="Normal 6 4 2 2 4 2 4" xfId="48108" xr:uid="{00000000-0005-0000-0000-0000F2BB0000}"/>
    <cellStyle name="Normal 6 4 2 2 4 2 4 2" xfId="48109" xr:uid="{00000000-0005-0000-0000-0000F3BB0000}"/>
    <cellStyle name="Normal 6 4 2 2 4 2 4 3" xfId="48110" xr:uid="{00000000-0005-0000-0000-0000F4BB0000}"/>
    <cellStyle name="Normal 6 4 2 2 4 2 4 4" xfId="48111" xr:uid="{00000000-0005-0000-0000-0000F5BB0000}"/>
    <cellStyle name="Normal 6 4 2 2 4 3" xfId="48112" xr:uid="{00000000-0005-0000-0000-0000F6BB0000}"/>
    <cellStyle name="Normal 6 4 2 2 4 3 2" xfId="48113" xr:uid="{00000000-0005-0000-0000-0000F7BB0000}"/>
    <cellStyle name="Normal 6 4 2 2 4 3 2 2" xfId="48114" xr:uid="{00000000-0005-0000-0000-0000F8BB0000}"/>
    <cellStyle name="Normal 6 4 2 2 4 3 3" xfId="48115" xr:uid="{00000000-0005-0000-0000-0000F9BB0000}"/>
    <cellStyle name="Normal 6 4 2 2 4 3 3 2" xfId="48116" xr:uid="{00000000-0005-0000-0000-0000FABB0000}"/>
    <cellStyle name="Normal 6 4 2 2 4 3 3 3" xfId="48117" xr:uid="{00000000-0005-0000-0000-0000FBBB0000}"/>
    <cellStyle name="Normal 6 4 2 2 4 3 3 4" xfId="48118" xr:uid="{00000000-0005-0000-0000-0000FCBB0000}"/>
    <cellStyle name="Normal 6 4 2 2 4 4" xfId="48119" xr:uid="{00000000-0005-0000-0000-0000FDBB0000}"/>
    <cellStyle name="Normal 6 4 2 2 4 4 2" xfId="48120" xr:uid="{00000000-0005-0000-0000-0000FEBB0000}"/>
    <cellStyle name="Normal 6 4 2 2 4 5" xfId="48121" xr:uid="{00000000-0005-0000-0000-0000FFBB0000}"/>
    <cellStyle name="Normal 6 4 2 2 4 5 2" xfId="48122" xr:uid="{00000000-0005-0000-0000-000000BC0000}"/>
    <cellStyle name="Normal 6 4 2 2 4 5 3" xfId="48123" xr:uid="{00000000-0005-0000-0000-000001BC0000}"/>
    <cellStyle name="Normal 6 4 2 2 4 5 4" xfId="48124" xr:uid="{00000000-0005-0000-0000-000002BC0000}"/>
    <cellStyle name="Normal 6 4 2 2 5" xfId="48125" xr:uid="{00000000-0005-0000-0000-000003BC0000}"/>
    <cellStyle name="Normal 6 4 2 2 5 2" xfId="48126" xr:uid="{00000000-0005-0000-0000-000004BC0000}"/>
    <cellStyle name="Normal 6 4 2 2 5 2 2" xfId="48127" xr:uid="{00000000-0005-0000-0000-000005BC0000}"/>
    <cellStyle name="Normal 6 4 2 2 5 2 2 2" xfId="48128" xr:uid="{00000000-0005-0000-0000-000006BC0000}"/>
    <cellStyle name="Normal 6 4 2 2 5 2 3" xfId="48129" xr:uid="{00000000-0005-0000-0000-000007BC0000}"/>
    <cellStyle name="Normal 6 4 2 2 5 2 3 2" xfId="48130" xr:uid="{00000000-0005-0000-0000-000008BC0000}"/>
    <cellStyle name="Normal 6 4 2 2 5 2 3 3" xfId="48131" xr:uid="{00000000-0005-0000-0000-000009BC0000}"/>
    <cellStyle name="Normal 6 4 2 2 5 2 3 4" xfId="48132" xr:uid="{00000000-0005-0000-0000-00000ABC0000}"/>
    <cellStyle name="Normal 6 4 2 2 5 3" xfId="48133" xr:uid="{00000000-0005-0000-0000-00000BBC0000}"/>
    <cellStyle name="Normal 6 4 2 2 5 3 2" xfId="48134" xr:uid="{00000000-0005-0000-0000-00000CBC0000}"/>
    <cellStyle name="Normal 6 4 2 2 5 4" xfId="48135" xr:uid="{00000000-0005-0000-0000-00000DBC0000}"/>
    <cellStyle name="Normal 6 4 2 2 5 4 2" xfId="48136" xr:uid="{00000000-0005-0000-0000-00000EBC0000}"/>
    <cellStyle name="Normal 6 4 2 2 5 4 3" xfId="48137" xr:uid="{00000000-0005-0000-0000-00000FBC0000}"/>
    <cellStyle name="Normal 6 4 2 2 5 4 4" xfId="48138" xr:uid="{00000000-0005-0000-0000-000010BC0000}"/>
    <cellStyle name="Normal 6 4 2 2 6" xfId="48139" xr:uid="{00000000-0005-0000-0000-000011BC0000}"/>
    <cellStyle name="Normal 6 4 2 2 6 2" xfId="48140" xr:uid="{00000000-0005-0000-0000-000012BC0000}"/>
    <cellStyle name="Normal 6 4 2 2 6 2 2" xfId="48141" xr:uid="{00000000-0005-0000-0000-000013BC0000}"/>
    <cellStyle name="Normal 6 4 2 2 6 3" xfId="48142" xr:uid="{00000000-0005-0000-0000-000014BC0000}"/>
    <cellStyle name="Normal 6 4 2 2 6 3 2" xfId="48143" xr:uid="{00000000-0005-0000-0000-000015BC0000}"/>
    <cellStyle name="Normal 6 4 2 2 6 3 3" xfId="48144" xr:uid="{00000000-0005-0000-0000-000016BC0000}"/>
    <cellStyle name="Normal 6 4 2 2 6 3 4" xfId="48145" xr:uid="{00000000-0005-0000-0000-000017BC0000}"/>
    <cellStyle name="Normal 6 4 2 2 7" xfId="48146" xr:uid="{00000000-0005-0000-0000-000018BC0000}"/>
    <cellStyle name="Normal 6 4 2 2 7 2" xfId="48147" xr:uid="{00000000-0005-0000-0000-000019BC0000}"/>
    <cellStyle name="Normal 6 4 2 2 8" xfId="48148" xr:uid="{00000000-0005-0000-0000-00001ABC0000}"/>
    <cellStyle name="Normal 6 4 2 2 8 2" xfId="48149" xr:uid="{00000000-0005-0000-0000-00001BBC0000}"/>
    <cellStyle name="Normal 6 4 2 2 8 3" xfId="48150" xr:uid="{00000000-0005-0000-0000-00001CBC0000}"/>
    <cellStyle name="Normal 6 4 2 2 8 4" xfId="48151" xr:uid="{00000000-0005-0000-0000-00001DBC0000}"/>
    <cellStyle name="Normal 6 4 2 3" xfId="48152" xr:uid="{00000000-0005-0000-0000-00001EBC0000}"/>
    <cellStyle name="Normal 6 4 2 3 2" xfId="48153" xr:uid="{00000000-0005-0000-0000-00001FBC0000}"/>
    <cellStyle name="Normal 6 4 2 3 2 2" xfId="48154" xr:uid="{00000000-0005-0000-0000-000020BC0000}"/>
    <cellStyle name="Normal 6 4 2 3 2 2 2" xfId="48155" xr:uid="{00000000-0005-0000-0000-000021BC0000}"/>
    <cellStyle name="Normal 6 4 2 3 2 2 2 2" xfId="48156" xr:uid="{00000000-0005-0000-0000-000022BC0000}"/>
    <cellStyle name="Normal 6 4 2 3 2 2 2 2 2" xfId="48157" xr:uid="{00000000-0005-0000-0000-000023BC0000}"/>
    <cellStyle name="Normal 6 4 2 3 2 2 2 3" xfId="48158" xr:uid="{00000000-0005-0000-0000-000024BC0000}"/>
    <cellStyle name="Normal 6 4 2 3 2 2 2 3 2" xfId="48159" xr:uid="{00000000-0005-0000-0000-000025BC0000}"/>
    <cellStyle name="Normal 6 4 2 3 2 2 2 3 3" xfId="48160" xr:uid="{00000000-0005-0000-0000-000026BC0000}"/>
    <cellStyle name="Normal 6 4 2 3 2 2 2 3 4" xfId="48161" xr:uid="{00000000-0005-0000-0000-000027BC0000}"/>
    <cellStyle name="Normal 6 4 2 3 2 2 3" xfId="48162" xr:uid="{00000000-0005-0000-0000-000028BC0000}"/>
    <cellStyle name="Normal 6 4 2 3 2 2 3 2" xfId="48163" xr:uid="{00000000-0005-0000-0000-000029BC0000}"/>
    <cellStyle name="Normal 6 4 2 3 2 2 4" xfId="48164" xr:uid="{00000000-0005-0000-0000-00002ABC0000}"/>
    <cellStyle name="Normal 6 4 2 3 2 2 4 2" xfId="48165" xr:uid="{00000000-0005-0000-0000-00002BBC0000}"/>
    <cellStyle name="Normal 6 4 2 3 2 2 4 3" xfId="48166" xr:uid="{00000000-0005-0000-0000-00002CBC0000}"/>
    <cellStyle name="Normal 6 4 2 3 2 2 4 4" xfId="48167" xr:uid="{00000000-0005-0000-0000-00002DBC0000}"/>
    <cellStyle name="Normal 6 4 2 3 2 3" xfId="48168" xr:uid="{00000000-0005-0000-0000-00002EBC0000}"/>
    <cellStyle name="Normal 6 4 2 3 2 3 2" xfId="48169" xr:uid="{00000000-0005-0000-0000-00002FBC0000}"/>
    <cellStyle name="Normal 6 4 2 3 2 3 2 2" xfId="48170" xr:uid="{00000000-0005-0000-0000-000030BC0000}"/>
    <cellStyle name="Normal 6 4 2 3 2 3 3" xfId="48171" xr:uid="{00000000-0005-0000-0000-000031BC0000}"/>
    <cellStyle name="Normal 6 4 2 3 2 3 3 2" xfId="48172" xr:uid="{00000000-0005-0000-0000-000032BC0000}"/>
    <cellStyle name="Normal 6 4 2 3 2 3 3 3" xfId="48173" xr:uid="{00000000-0005-0000-0000-000033BC0000}"/>
    <cellStyle name="Normal 6 4 2 3 2 3 3 4" xfId="48174" xr:uid="{00000000-0005-0000-0000-000034BC0000}"/>
    <cellStyle name="Normal 6 4 2 3 2 4" xfId="48175" xr:uid="{00000000-0005-0000-0000-000035BC0000}"/>
    <cellStyle name="Normal 6 4 2 3 2 4 2" xfId="48176" xr:uid="{00000000-0005-0000-0000-000036BC0000}"/>
    <cellStyle name="Normal 6 4 2 3 2 5" xfId="48177" xr:uid="{00000000-0005-0000-0000-000037BC0000}"/>
    <cellStyle name="Normal 6 4 2 3 2 5 2" xfId="48178" xr:uid="{00000000-0005-0000-0000-000038BC0000}"/>
    <cellStyle name="Normal 6 4 2 3 2 5 3" xfId="48179" xr:uid="{00000000-0005-0000-0000-000039BC0000}"/>
    <cellStyle name="Normal 6 4 2 3 2 5 4" xfId="48180" xr:uid="{00000000-0005-0000-0000-00003ABC0000}"/>
    <cellStyle name="Normal 6 4 2 3 3" xfId="48181" xr:uid="{00000000-0005-0000-0000-00003BBC0000}"/>
    <cellStyle name="Normal 6 4 2 3 3 2" xfId="48182" xr:uid="{00000000-0005-0000-0000-00003CBC0000}"/>
    <cellStyle name="Normal 6 4 2 3 3 2 2" xfId="48183" xr:uid="{00000000-0005-0000-0000-00003DBC0000}"/>
    <cellStyle name="Normal 6 4 2 3 3 2 2 2" xfId="48184" xr:uid="{00000000-0005-0000-0000-00003EBC0000}"/>
    <cellStyle name="Normal 6 4 2 3 3 2 2 2 2" xfId="48185" xr:uid="{00000000-0005-0000-0000-00003FBC0000}"/>
    <cellStyle name="Normal 6 4 2 3 3 2 2 3" xfId="48186" xr:uid="{00000000-0005-0000-0000-000040BC0000}"/>
    <cellStyle name="Normal 6 4 2 3 3 2 2 3 2" xfId="48187" xr:uid="{00000000-0005-0000-0000-000041BC0000}"/>
    <cellStyle name="Normal 6 4 2 3 3 2 2 3 3" xfId="48188" xr:uid="{00000000-0005-0000-0000-000042BC0000}"/>
    <cellStyle name="Normal 6 4 2 3 3 2 2 3 4" xfId="48189" xr:uid="{00000000-0005-0000-0000-000043BC0000}"/>
    <cellStyle name="Normal 6 4 2 3 3 2 3" xfId="48190" xr:uid="{00000000-0005-0000-0000-000044BC0000}"/>
    <cellStyle name="Normal 6 4 2 3 3 2 3 2" xfId="48191" xr:uid="{00000000-0005-0000-0000-000045BC0000}"/>
    <cellStyle name="Normal 6 4 2 3 3 2 4" xfId="48192" xr:uid="{00000000-0005-0000-0000-000046BC0000}"/>
    <cellStyle name="Normal 6 4 2 3 3 2 4 2" xfId="48193" xr:uid="{00000000-0005-0000-0000-000047BC0000}"/>
    <cellStyle name="Normal 6 4 2 3 3 2 4 3" xfId="48194" xr:uid="{00000000-0005-0000-0000-000048BC0000}"/>
    <cellStyle name="Normal 6 4 2 3 3 2 4 4" xfId="48195" xr:uid="{00000000-0005-0000-0000-000049BC0000}"/>
    <cellStyle name="Normal 6 4 2 3 3 3" xfId="48196" xr:uid="{00000000-0005-0000-0000-00004ABC0000}"/>
    <cellStyle name="Normal 6 4 2 3 3 3 2" xfId="48197" xr:uid="{00000000-0005-0000-0000-00004BBC0000}"/>
    <cellStyle name="Normal 6 4 2 3 3 3 2 2" xfId="48198" xr:uid="{00000000-0005-0000-0000-00004CBC0000}"/>
    <cellStyle name="Normal 6 4 2 3 3 3 3" xfId="48199" xr:uid="{00000000-0005-0000-0000-00004DBC0000}"/>
    <cellStyle name="Normal 6 4 2 3 3 3 3 2" xfId="48200" xr:uid="{00000000-0005-0000-0000-00004EBC0000}"/>
    <cellStyle name="Normal 6 4 2 3 3 3 3 3" xfId="48201" xr:uid="{00000000-0005-0000-0000-00004FBC0000}"/>
    <cellStyle name="Normal 6 4 2 3 3 3 3 4" xfId="48202" xr:uid="{00000000-0005-0000-0000-000050BC0000}"/>
    <cellStyle name="Normal 6 4 2 3 3 4" xfId="48203" xr:uid="{00000000-0005-0000-0000-000051BC0000}"/>
    <cellStyle name="Normal 6 4 2 3 3 4 2" xfId="48204" xr:uid="{00000000-0005-0000-0000-000052BC0000}"/>
    <cellStyle name="Normal 6 4 2 3 3 5" xfId="48205" xr:uid="{00000000-0005-0000-0000-000053BC0000}"/>
    <cellStyle name="Normal 6 4 2 3 3 5 2" xfId="48206" xr:uid="{00000000-0005-0000-0000-000054BC0000}"/>
    <cellStyle name="Normal 6 4 2 3 3 5 3" xfId="48207" xr:uid="{00000000-0005-0000-0000-000055BC0000}"/>
    <cellStyle name="Normal 6 4 2 3 3 5 4" xfId="48208" xr:uid="{00000000-0005-0000-0000-000056BC0000}"/>
    <cellStyle name="Normal 6 4 2 3 4" xfId="48209" xr:uid="{00000000-0005-0000-0000-000057BC0000}"/>
    <cellStyle name="Normal 6 4 2 3 4 2" xfId="48210" xr:uid="{00000000-0005-0000-0000-000058BC0000}"/>
    <cellStyle name="Normal 6 4 2 3 4 2 2" xfId="48211" xr:uid="{00000000-0005-0000-0000-000059BC0000}"/>
    <cellStyle name="Normal 6 4 2 3 4 2 2 2" xfId="48212" xr:uid="{00000000-0005-0000-0000-00005ABC0000}"/>
    <cellStyle name="Normal 6 4 2 3 4 2 3" xfId="48213" xr:uid="{00000000-0005-0000-0000-00005BBC0000}"/>
    <cellStyle name="Normal 6 4 2 3 4 2 3 2" xfId="48214" xr:uid="{00000000-0005-0000-0000-00005CBC0000}"/>
    <cellStyle name="Normal 6 4 2 3 4 2 3 3" xfId="48215" xr:uid="{00000000-0005-0000-0000-00005DBC0000}"/>
    <cellStyle name="Normal 6 4 2 3 4 2 3 4" xfId="48216" xr:uid="{00000000-0005-0000-0000-00005EBC0000}"/>
    <cellStyle name="Normal 6 4 2 3 4 3" xfId="48217" xr:uid="{00000000-0005-0000-0000-00005FBC0000}"/>
    <cellStyle name="Normal 6 4 2 3 4 3 2" xfId="48218" xr:uid="{00000000-0005-0000-0000-000060BC0000}"/>
    <cellStyle name="Normal 6 4 2 3 4 4" xfId="48219" xr:uid="{00000000-0005-0000-0000-000061BC0000}"/>
    <cellStyle name="Normal 6 4 2 3 4 4 2" xfId="48220" xr:uid="{00000000-0005-0000-0000-000062BC0000}"/>
    <cellStyle name="Normal 6 4 2 3 4 4 3" xfId="48221" xr:uid="{00000000-0005-0000-0000-000063BC0000}"/>
    <cellStyle name="Normal 6 4 2 3 4 4 4" xfId="48222" xr:uid="{00000000-0005-0000-0000-000064BC0000}"/>
    <cellStyle name="Normal 6 4 2 3 5" xfId="48223" xr:uid="{00000000-0005-0000-0000-000065BC0000}"/>
    <cellStyle name="Normal 6 4 2 3 5 2" xfId="48224" xr:uid="{00000000-0005-0000-0000-000066BC0000}"/>
    <cellStyle name="Normal 6 4 2 3 5 2 2" xfId="48225" xr:uid="{00000000-0005-0000-0000-000067BC0000}"/>
    <cellStyle name="Normal 6 4 2 3 5 3" xfId="48226" xr:uid="{00000000-0005-0000-0000-000068BC0000}"/>
    <cellStyle name="Normal 6 4 2 3 5 3 2" xfId="48227" xr:uid="{00000000-0005-0000-0000-000069BC0000}"/>
    <cellStyle name="Normal 6 4 2 3 5 3 3" xfId="48228" xr:uid="{00000000-0005-0000-0000-00006ABC0000}"/>
    <cellStyle name="Normal 6 4 2 3 5 3 4" xfId="48229" xr:uid="{00000000-0005-0000-0000-00006BBC0000}"/>
    <cellStyle name="Normal 6 4 2 3 6" xfId="48230" xr:uid="{00000000-0005-0000-0000-00006CBC0000}"/>
    <cellStyle name="Normal 6 4 2 3 6 2" xfId="48231" xr:uid="{00000000-0005-0000-0000-00006DBC0000}"/>
    <cellStyle name="Normal 6 4 2 3 7" xfId="48232" xr:uid="{00000000-0005-0000-0000-00006EBC0000}"/>
    <cellStyle name="Normal 6 4 2 3 7 2" xfId="48233" xr:uid="{00000000-0005-0000-0000-00006FBC0000}"/>
    <cellStyle name="Normal 6 4 2 3 7 3" xfId="48234" xr:uid="{00000000-0005-0000-0000-000070BC0000}"/>
    <cellStyle name="Normal 6 4 2 3 7 4" xfId="48235" xr:uid="{00000000-0005-0000-0000-000071BC0000}"/>
    <cellStyle name="Normal 6 4 2 4" xfId="48236" xr:uid="{00000000-0005-0000-0000-000072BC0000}"/>
    <cellStyle name="Normal 6 4 2 4 2" xfId="48237" xr:uid="{00000000-0005-0000-0000-000073BC0000}"/>
    <cellStyle name="Normal 6 4 2 4 2 2" xfId="48238" xr:uid="{00000000-0005-0000-0000-000074BC0000}"/>
    <cellStyle name="Normal 6 4 2 4 2 2 2" xfId="48239" xr:uid="{00000000-0005-0000-0000-000075BC0000}"/>
    <cellStyle name="Normal 6 4 2 4 2 2 2 2" xfId="48240" xr:uid="{00000000-0005-0000-0000-000076BC0000}"/>
    <cellStyle name="Normal 6 4 2 4 2 2 3" xfId="48241" xr:uid="{00000000-0005-0000-0000-000077BC0000}"/>
    <cellStyle name="Normal 6 4 2 4 2 2 3 2" xfId="48242" xr:uid="{00000000-0005-0000-0000-000078BC0000}"/>
    <cellStyle name="Normal 6 4 2 4 2 2 3 3" xfId="48243" xr:uid="{00000000-0005-0000-0000-000079BC0000}"/>
    <cellStyle name="Normal 6 4 2 4 2 2 3 4" xfId="48244" xr:uid="{00000000-0005-0000-0000-00007ABC0000}"/>
    <cellStyle name="Normal 6 4 2 4 2 3" xfId="48245" xr:uid="{00000000-0005-0000-0000-00007BBC0000}"/>
    <cellStyle name="Normal 6 4 2 4 2 3 2" xfId="48246" xr:uid="{00000000-0005-0000-0000-00007CBC0000}"/>
    <cellStyle name="Normal 6 4 2 4 2 4" xfId="48247" xr:uid="{00000000-0005-0000-0000-00007DBC0000}"/>
    <cellStyle name="Normal 6 4 2 4 2 4 2" xfId="48248" xr:uid="{00000000-0005-0000-0000-00007EBC0000}"/>
    <cellStyle name="Normal 6 4 2 4 2 4 3" xfId="48249" xr:uid="{00000000-0005-0000-0000-00007FBC0000}"/>
    <cellStyle name="Normal 6 4 2 4 2 4 4" xfId="48250" xr:uid="{00000000-0005-0000-0000-000080BC0000}"/>
    <cellStyle name="Normal 6 4 2 4 3" xfId="48251" xr:uid="{00000000-0005-0000-0000-000081BC0000}"/>
    <cellStyle name="Normal 6 4 2 4 3 2" xfId="48252" xr:uid="{00000000-0005-0000-0000-000082BC0000}"/>
    <cellStyle name="Normal 6 4 2 4 3 2 2" xfId="48253" xr:uid="{00000000-0005-0000-0000-000083BC0000}"/>
    <cellStyle name="Normal 6 4 2 4 3 3" xfId="48254" xr:uid="{00000000-0005-0000-0000-000084BC0000}"/>
    <cellStyle name="Normal 6 4 2 4 3 3 2" xfId="48255" xr:uid="{00000000-0005-0000-0000-000085BC0000}"/>
    <cellStyle name="Normal 6 4 2 4 3 3 3" xfId="48256" xr:uid="{00000000-0005-0000-0000-000086BC0000}"/>
    <cellStyle name="Normal 6 4 2 4 3 3 4" xfId="48257" xr:uid="{00000000-0005-0000-0000-000087BC0000}"/>
    <cellStyle name="Normal 6 4 2 4 4" xfId="48258" xr:uid="{00000000-0005-0000-0000-000088BC0000}"/>
    <cellStyle name="Normal 6 4 2 4 4 2" xfId="48259" xr:uid="{00000000-0005-0000-0000-000089BC0000}"/>
    <cellStyle name="Normal 6 4 2 4 5" xfId="48260" xr:uid="{00000000-0005-0000-0000-00008ABC0000}"/>
    <cellStyle name="Normal 6 4 2 4 5 2" xfId="48261" xr:uid="{00000000-0005-0000-0000-00008BBC0000}"/>
    <cellStyle name="Normal 6 4 2 4 5 3" xfId="48262" xr:uid="{00000000-0005-0000-0000-00008CBC0000}"/>
    <cellStyle name="Normal 6 4 2 4 5 4" xfId="48263" xr:uid="{00000000-0005-0000-0000-00008DBC0000}"/>
    <cellStyle name="Normal 6 4 2 5" xfId="48264" xr:uid="{00000000-0005-0000-0000-00008EBC0000}"/>
    <cellStyle name="Normal 6 4 2 5 2" xfId="48265" xr:uid="{00000000-0005-0000-0000-00008FBC0000}"/>
    <cellStyle name="Normal 6 4 2 5 2 2" xfId="48266" xr:uid="{00000000-0005-0000-0000-000090BC0000}"/>
    <cellStyle name="Normal 6 4 2 5 2 2 2" xfId="48267" xr:uid="{00000000-0005-0000-0000-000091BC0000}"/>
    <cellStyle name="Normal 6 4 2 5 2 2 2 2" xfId="48268" xr:uid="{00000000-0005-0000-0000-000092BC0000}"/>
    <cellStyle name="Normal 6 4 2 5 2 2 3" xfId="48269" xr:uid="{00000000-0005-0000-0000-000093BC0000}"/>
    <cellStyle name="Normal 6 4 2 5 2 2 3 2" xfId="48270" xr:uid="{00000000-0005-0000-0000-000094BC0000}"/>
    <cellStyle name="Normal 6 4 2 5 2 2 3 3" xfId="48271" xr:uid="{00000000-0005-0000-0000-000095BC0000}"/>
    <cellStyle name="Normal 6 4 2 5 2 2 3 4" xfId="48272" xr:uid="{00000000-0005-0000-0000-000096BC0000}"/>
    <cellStyle name="Normal 6 4 2 5 2 3" xfId="48273" xr:uid="{00000000-0005-0000-0000-000097BC0000}"/>
    <cellStyle name="Normal 6 4 2 5 2 3 2" xfId="48274" xr:uid="{00000000-0005-0000-0000-000098BC0000}"/>
    <cellStyle name="Normal 6 4 2 5 2 4" xfId="48275" xr:uid="{00000000-0005-0000-0000-000099BC0000}"/>
    <cellStyle name="Normal 6 4 2 5 2 4 2" xfId="48276" xr:uid="{00000000-0005-0000-0000-00009ABC0000}"/>
    <cellStyle name="Normal 6 4 2 5 2 4 3" xfId="48277" xr:uid="{00000000-0005-0000-0000-00009BBC0000}"/>
    <cellStyle name="Normal 6 4 2 5 2 4 4" xfId="48278" xr:uid="{00000000-0005-0000-0000-00009CBC0000}"/>
    <cellStyle name="Normal 6 4 2 5 3" xfId="48279" xr:uid="{00000000-0005-0000-0000-00009DBC0000}"/>
    <cellStyle name="Normal 6 4 2 5 3 2" xfId="48280" xr:uid="{00000000-0005-0000-0000-00009EBC0000}"/>
    <cellStyle name="Normal 6 4 2 5 3 2 2" xfId="48281" xr:uid="{00000000-0005-0000-0000-00009FBC0000}"/>
    <cellStyle name="Normal 6 4 2 5 3 3" xfId="48282" xr:uid="{00000000-0005-0000-0000-0000A0BC0000}"/>
    <cellStyle name="Normal 6 4 2 5 3 3 2" xfId="48283" xr:uid="{00000000-0005-0000-0000-0000A1BC0000}"/>
    <cellStyle name="Normal 6 4 2 5 3 3 3" xfId="48284" xr:uid="{00000000-0005-0000-0000-0000A2BC0000}"/>
    <cellStyle name="Normal 6 4 2 5 3 3 4" xfId="48285" xr:uid="{00000000-0005-0000-0000-0000A3BC0000}"/>
    <cellStyle name="Normal 6 4 2 5 4" xfId="48286" xr:uid="{00000000-0005-0000-0000-0000A4BC0000}"/>
    <cellStyle name="Normal 6 4 2 5 4 2" xfId="48287" xr:uid="{00000000-0005-0000-0000-0000A5BC0000}"/>
    <cellStyle name="Normal 6 4 2 5 5" xfId="48288" xr:uid="{00000000-0005-0000-0000-0000A6BC0000}"/>
    <cellStyle name="Normal 6 4 2 5 5 2" xfId="48289" xr:uid="{00000000-0005-0000-0000-0000A7BC0000}"/>
    <cellStyle name="Normal 6 4 2 5 5 3" xfId="48290" xr:uid="{00000000-0005-0000-0000-0000A8BC0000}"/>
    <cellStyle name="Normal 6 4 2 5 5 4" xfId="48291" xr:uid="{00000000-0005-0000-0000-0000A9BC0000}"/>
    <cellStyle name="Normal 6 4 2 6" xfId="48292" xr:uid="{00000000-0005-0000-0000-0000AABC0000}"/>
    <cellStyle name="Normal 6 4 2 6 2" xfId="48293" xr:uid="{00000000-0005-0000-0000-0000ABBC0000}"/>
    <cellStyle name="Normal 6 4 2 6 2 2" xfId="48294" xr:uid="{00000000-0005-0000-0000-0000ACBC0000}"/>
    <cellStyle name="Normal 6 4 2 6 2 2 2" xfId="48295" xr:uid="{00000000-0005-0000-0000-0000ADBC0000}"/>
    <cellStyle name="Normal 6 4 2 6 2 3" xfId="48296" xr:uid="{00000000-0005-0000-0000-0000AEBC0000}"/>
    <cellStyle name="Normal 6 4 2 6 2 3 2" xfId="48297" xr:uid="{00000000-0005-0000-0000-0000AFBC0000}"/>
    <cellStyle name="Normal 6 4 2 6 2 3 3" xfId="48298" xr:uid="{00000000-0005-0000-0000-0000B0BC0000}"/>
    <cellStyle name="Normal 6 4 2 6 2 3 4" xfId="48299" xr:uid="{00000000-0005-0000-0000-0000B1BC0000}"/>
    <cellStyle name="Normal 6 4 2 6 3" xfId="48300" xr:uid="{00000000-0005-0000-0000-0000B2BC0000}"/>
    <cellStyle name="Normal 6 4 2 6 3 2" xfId="48301" xr:uid="{00000000-0005-0000-0000-0000B3BC0000}"/>
    <cellStyle name="Normal 6 4 2 6 4" xfId="48302" xr:uid="{00000000-0005-0000-0000-0000B4BC0000}"/>
    <cellStyle name="Normal 6 4 2 6 4 2" xfId="48303" xr:uid="{00000000-0005-0000-0000-0000B5BC0000}"/>
    <cellStyle name="Normal 6 4 2 6 4 3" xfId="48304" xr:uid="{00000000-0005-0000-0000-0000B6BC0000}"/>
    <cellStyle name="Normal 6 4 2 6 4 4" xfId="48305" xr:uid="{00000000-0005-0000-0000-0000B7BC0000}"/>
    <cellStyle name="Normal 6 4 2 7" xfId="48306" xr:uid="{00000000-0005-0000-0000-0000B8BC0000}"/>
    <cellStyle name="Normal 6 4 2 7 2" xfId="48307" xr:uid="{00000000-0005-0000-0000-0000B9BC0000}"/>
    <cellStyle name="Normal 6 4 2 7 2 2" xfId="48308" xr:uid="{00000000-0005-0000-0000-0000BABC0000}"/>
    <cellStyle name="Normal 6 4 2 7 3" xfId="48309" xr:uid="{00000000-0005-0000-0000-0000BBBC0000}"/>
    <cellStyle name="Normal 6 4 2 7 3 2" xfId="48310" xr:uid="{00000000-0005-0000-0000-0000BCBC0000}"/>
    <cellStyle name="Normal 6 4 2 7 3 3" xfId="48311" xr:uid="{00000000-0005-0000-0000-0000BDBC0000}"/>
    <cellStyle name="Normal 6 4 2 7 3 4" xfId="48312" xr:uid="{00000000-0005-0000-0000-0000BEBC0000}"/>
    <cellStyle name="Normal 6 4 2 8" xfId="48313" xr:uid="{00000000-0005-0000-0000-0000BFBC0000}"/>
    <cellStyle name="Normal 6 4 2 8 2" xfId="48314" xr:uid="{00000000-0005-0000-0000-0000C0BC0000}"/>
    <cellStyle name="Normal 6 4 2 9" xfId="48315" xr:uid="{00000000-0005-0000-0000-0000C1BC0000}"/>
    <cellStyle name="Normal 6 4 2 9 2" xfId="48316" xr:uid="{00000000-0005-0000-0000-0000C2BC0000}"/>
    <cellStyle name="Normal 6 4 2 9 3" xfId="48317" xr:uid="{00000000-0005-0000-0000-0000C3BC0000}"/>
    <cellStyle name="Normal 6 4 2 9 4" xfId="48318" xr:uid="{00000000-0005-0000-0000-0000C4BC0000}"/>
    <cellStyle name="Normal 6 4 3" xfId="48319" xr:uid="{00000000-0005-0000-0000-0000C5BC0000}"/>
    <cellStyle name="Normal 6 4 3 2" xfId="48320" xr:uid="{00000000-0005-0000-0000-0000C6BC0000}"/>
    <cellStyle name="Normal 6 4 3 2 2" xfId="48321" xr:uid="{00000000-0005-0000-0000-0000C7BC0000}"/>
    <cellStyle name="Normal 6 4 3 2 2 2" xfId="48322" xr:uid="{00000000-0005-0000-0000-0000C8BC0000}"/>
    <cellStyle name="Normal 6 4 3 2 2 2 2" xfId="48323" xr:uid="{00000000-0005-0000-0000-0000C9BC0000}"/>
    <cellStyle name="Normal 6 4 3 2 2 2 2 2" xfId="48324" xr:uid="{00000000-0005-0000-0000-0000CABC0000}"/>
    <cellStyle name="Normal 6 4 3 2 2 2 2 2 2" xfId="48325" xr:uid="{00000000-0005-0000-0000-0000CBBC0000}"/>
    <cellStyle name="Normal 6 4 3 2 2 2 2 3" xfId="48326" xr:uid="{00000000-0005-0000-0000-0000CCBC0000}"/>
    <cellStyle name="Normal 6 4 3 2 2 2 2 3 2" xfId="48327" xr:uid="{00000000-0005-0000-0000-0000CDBC0000}"/>
    <cellStyle name="Normal 6 4 3 2 2 2 2 3 3" xfId="48328" xr:uid="{00000000-0005-0000-0000-0000CEBC0000}"/>
    <cellStyle name="Normal 6 4 3 2 2 2 2 3 4" xfId="48329" xr:uid="{00000000-0005-0000-0000-0000CFBC0000}"/>
    <cellStyle name="Normal 6 4 3 2 2 2 3" xfId="48330" xr:uid="{00000000-0005-0000-0000-0000D0BC0000}"/>
    <cellStyle name="Normal 6 4 3 2 2 2 3 2" xfId="48331" xr:uid="{00000000-0005-0000-0000-0000D1BC0000}"/>
    <cellStyle name="Normal 6 4 3 2 2 2 4" xfId="48332" xr:uid="{00000000-0005-0000-0000-0000D2BC0000}"/>
    <cellStyle name="Normal 6 4 3 2 2 2 4 2" xfId="48333" xr:uid="{00000000-0005-0000-0000-0000D3BC0000}"/>
    <cellStyle name="Normal 6 4 3 2 2 2 4 3" xfId="48334" xr:uid="{00000000-0005-0000-0000-0000D4BC0000}"/>
    <cellStyle name="Normal 6 4 3 2 2 2 4 4" xfId="48335" xr:uid="{00000000-0005-0000-0000-0000D5BC0000}"/>
    <cellStyle name="Normal 6 4 3 2 2 3" xfId="48336" xr:uid="{00000000-0005-0000-0000-0000D6BC0000}"/>
    <cellStyle name="Normal 6 4 3 2 2 3 2" xfId="48337" xr:uid="{00000000-0005-0000-0000-0000D7BC0000}"/>
    <cellStyle name="Normal 6 4 3 2 2 3 2 2" xfId="48338" xr:uid="{00000000-0005-0000-0000-0000D8BC0000}"/>
    <cellStyle name="Normal 6 4 3 2 2 3 3" xfId="48339" xr:uid="{00000000-0005-0000-0000-0000D9BC0000}"/>
    <cellStyle name="Normal 6 4 3 2 2 3 3 2" xfId="48340" xr:uid="{00000000-0005-0000-0000-0000DABC0000}"/>
    <cellStyle name="Normal 6 4 3 2 2 3 3 3" xfId="48341" xr:uid="{00000000-0005-0000-0000-0000DBBC0000}"/>
    <cellStyle name="Normal 6 4 3 2 2 3 3 4" xfId="48342" xr:uid="{00000000-0005-0000-0000-0000DCBC0000}"/>
    <cellStyle name="Normal 6 4 3 2 2 4" xfId="48343" xr:uid="{00000000-0005-0000-0000-0000DDBC0000}"/>
    <cellStyle name="Normal 6 4 3 2 2 4 2" xfId="48344" xr:uid="{00000000-0005-0000-0000-0000DEBC0000}"/>
    <cellStyle name="Normal 6 4 3 2 2 5" xfId="48345" xr:uid="{00000000-0005-0000-0000-0000DFBC0000}"/>
    <cellStyle name="Normal 6 4 3 2 2 5 2" xfId="48346" xr:uid="{00000000-0005-0000-0000-0000E0BC0000}"/>
    <cellStyle name="Normal 6 4 3 2 2 5 3" xfId="48347" xr:uid="{00000000-0005-0000-0000-0000E1BC0000}"/>
    <cellStyle name="Normal 6 4 3 2 2 5 4" xfId="48348" xr:uid="{00000000-0005-0000-0000-0000E2BC0000}"/>
    <cellStyle name="Normal 6 4 3 2 3" xfId="48349" xr:uid="{00000000-0005-0000-0000-0000E3BC0000}"/>
    <cellStyle name="Normal 6 4 3 2 3 2" xfId="48350" xr:uid="{00000000-0005-0000-0000-0000E4BC0000}"/>
    <cellStyle name="Normal 6 4 3 2 3 2 2" xfId="48351" xr:uid="{00000000-0005-0000-0000-0000E5BC0000}"/>
    <cellStyle name="Normal 6 4 3 2 3 2 2 2" xfId="48352" xr:uid="{00000000-0005-0000-0000-0000E6BC0000}"/>
    <cellStyle name="Normal 6 4 3 2 3 2 2 2 2" xfId="48353" xr:uid="{00000000-0005-0000-0000-0000E7BC0000}"/>
    <cellStyle name="Normal 6 4 3 2 3 2 2 3" xfId="48354" xr:uid="{00000000-0005-0000-0000-0000E8BC0000}"/>
    <cellStyle name="Normal 6 4 3 2 3 2 2 3 2" xfId="48355" xr:uid="{00000000-0005-0000-0000-0000E9BC0000}"/>
    <cellStyle name="Normal 6 4 3 2 3 2 2 3 3" xfId="48356" xr:uid="{00000000-0005-0000-0000-0000EABC0000}"/>
    <cellStyle name="Normal 6 4 3 2 3 2 2 3 4" xfId="48357" xr:uid="{00000000-0005-0000-0000-0000EBBC0000}"/>
    <cellStyle name="Normal 6 4 3 2 3 2 3" xfId="48358" xr:uid="{00000000-0005-0000-0000-0000ECBC0000}"/>
    <cellStyle name="Normal 6 4 3 2 3 2 3 2" xfId="48359" xr:uid="{00000000-0005-0000-0000-0000EDBC0000}"/>
    <cellStyle name="Normal 6 4 3 2 3 2 4" xfId="48360" xr:uid="{00000000-0005-0000-0000-0000EEBC0000}"/>
    <cellStyle name="Normal 6 4 3 2 3 2 4 2" xfId="48361" xr:uid="{00000000-0005-0000-0000-0000EFBC0000}"/>
    <cellStyle name="Normal 6 4 3 2 3 2 4 3" xfId="48362" xr:uid="{00000000-0005-0000-0000-0000F0BC0000}"/>
    <cellStyle name="Normal 6 4 3 2 3 2 4 4" xfId="48363" xr:uid="{00000000-0005-0000-0000-0000F1BC0000}"/>
    <cellStyle name="Normal 6 4 3 2 3 3" xfId="48364" xr:uid="{00000000-0005-0000-0000-0000F2BC0000}"/>
    <cellStyle name="Normal 6 4 3 2 3 3 2" xfId="48365" xr:uid="{00000000-0005-0000-0000-0000F3BC0000}"/>
    <cellStyle name="Normal 6 4 3 2 3 3 2 2" xfId="48366" xr:uid="{00000000-0005-0000-0000-0000F4BC0000}"/>
    <cellStyle name="Normal 6 4 3 2 3 3 3" xfId="48367" xr:uid="{00000000-0005-0000-0000-0000F5BC0000}"/>
    <cellStyle name="Normal 6 4 3 2 3 3 3 2" xfId="48368" xr:uid="{00000000-0005-0000-0000-0000F6BC0000}"/>
    <cellStyle name="Normal 6 4 3 2 3 3 3 3" xfId="48369" xr:uid="{00000000-0005-0000-0000-0000F7BC0000}"/>
    <cellStyle name="Normal 6 4 3 2 3 3 3 4" xfId="48370" xr:uid="{00000000-0005-0000-0000-0000F8BC0000}"/>
    <cellStyle name="Normal 6 4 3 2 3 4" xfId="48371" xr:uid="{00000000-0005-0000-0000-0000F9BC0000}"/>
    <cellStyle name="Normal 6 4 3 2 3 4 2" xfId="48372" xr:uid="{00000000-0005-0000-0000-0000FABC0000}"/>
    <cellStyle name="Normal 6 4 3 2 3 5" xfId="48373" xr:uid="{00000000-0005-0000-0000-0000FBBC0000}"/>
    <cellStyle name="Normal 6 4 3 2 3 5 2" xfId="48374" xr:uid="{00000000-0005-0000-0000-0000FCBC0000}"/>
    <cellStyle name="Normal 6 4 3 2 3 5 3" xfId="48375" xr:uid="{00000000-0005-0000-0000-0000FDBC0000}"/>
    <cellStyle name="Normal 6 4 3 2 3 5 4" xfId="48376" xr:uid="{00000000-0005-0000-0000-0000FEBC0000}"/>
    <cellStyle name="Normal 6 4 3 2 4" xfId="48377" xr:uid="{00000000-0005-0000-0000-0000FFBC0000}"/>
    <cellStyle name="Normal 6 4 3 2 4 2" xfId="48378" xr:uid="{00000000-0005-0000-0000-000000BD0000}"/>
    <cellStyle name="Normal 6 4 3 2 4 2 2" xfId="48379" xr:uid="{00000000-0005-0000-0000-000001BD0000}"/>
    <cellStyle name="Normal 6 4 3 2 4 2 2 2" xfId="48380" xr:uid="{00000000-0005-0000-0000-000002BD0000}"/>
    <cellStyle name="Normal 6 4 3 2 4 2 3" xfId="48381" xr:uid="{00000000-0005-0000-0000-000003BD0000}"/>
    <cellStyle name="Normal 6 4 3 2 4 2 3 2" xfId="48382" xr:uid="{00000000-0005-0000-0000-000004BD0000}"/>
    <cellStyle name="Normal 6 4 3 2 4 2 3 3" xfId="48383" xr:uid="{00000000-0005-0000-0000-000005BD0000}"/>
    <cellStyle name="Normal 6 4 3 2 4 2 3 4" xfId="48384" xr:uid="{00000000-0005-0000-0000-000006BD0000}"/>
    <cellStyle name="Normal 6 4 3 2 4 3" xfId="48385" xr:uid="{00000000-0005-0000-0000-000007BD0000}"/>
    <cellStyle name="Normal 6 4 3 2 4 3 2" xfId="48386" xr:uid="{00000000-0005-0000-0000-000008BD0000}"/>
    <cellStyle name="Normal 6 4 3 2 4 4" xfId="48387" xr:uid="{00000000-0005-0000-0000-000009BD0000}"/>
    <cellStyle name="Normal 6 4 3 2 4 4 2" xfId="48388" xr:uid="{00000000-0005-0000-0000-00000ABD0000}"/>
    <cellStyle name="Normal 6 4 3 2 4 4 3" xfId="48389" xr:uid="{00000000-0005-0000-0000-00000BBD0000}"/>
    <cellStyle name="Normal 6 4 3 2 4 4 4" xfId="48390" xr:uid="{00000000-0005-0000-0000-00000CBD0000}"/>
    <cellStyle name="Normal 6 4 3 2 5" xfId="48391" xr:uid="{00000000-0005-0000-0000-00000DBD0000}"/>
    <cellStyle name="Normal 6 4 3 2 5 2" xfId="48392" xr:uid="{00000000-0005-0000-0000-00000EBD0000}"/>
    <cellStyle name="Normal 6 4 3 2 5 2 2" xfId="48393" xr:uid="{00000000-0005-0000-0000-00000FBD0000}"/>
    <cellStyle name="Normal 6 4 3 2 5 3" xfId="48394" xr:uid="{00000000-0005-0000-0000-000010BD0000}"/>
    <cellStyle name="Normal 6 4 3 2 5 3 2" xfId="48395" xr:uid="{00000000-0005-0000-0000-000011BD0000}"/>
    <cellStyle name="Normal 6 4 3 2 5 3 3" xfId="48396" xr:uid="{00000000-0005-0000-0000-000012BD0000}"/>
    <cellStyle name="Normal 6 4 3 2 5 3 4" xfId="48397" xr:uid="{00000000-0005-0000-0000-000013BD0000}"/>
    <cellStyle name="Normal 6 4 3 2 6" xfId="48398" xr:uid="{00000000-0005-0000-0000-000014BD0000}"/>
    <cellStyle name="Normal 6 4 3 2 6 2" xfId="48399" xr:uid="{00000000-0005-0000-0000-000015BD0000}"/>
    <cellStyle name="Normal 6 4 3 2 7" xfId="48400" xr:uid="{00000000-0005-0000-0000-000016BD0000}"/>
    <cellStyle name="Normal 6 4 3 2 7 2" xfId="48401" xr:uid="{00000000-0005-0000-0000-000017BD0000}"/>
    <cellStyle name="Normal 6 4 3 2 7 3" xfId="48402" xr:uid="{00000000-0005-0000-0000-000018BD0000}"/>
    <cellStyle name="Normal 6 4 3 2 7 4" xfId="48403" xr:uid="{00000000-0005-0000-0000-000019BD0000}"/>
    <cellStyle name="Normal 6 4 3 3" xfId="48404" xr:uid="{00000000-0005-0000-0000-00001ABD0000}"/>
    <cellStyle name="Normal 6 4 3 3 2" xfId="48405" xr:uid="{00000000-0005-0000-0000-00001BBD0000}"/>
    <cellStyle name="Normal 6 4 3 3 2 2" xfId="48406" xr:uid="{00000000-0005-0000-0000-00001CBD0000}"/>
    <cellStyle name="Normal 6 4 3 3 2 2 2" xfId="48407" xr:uid="{00000000-0005-0000-0000-00001DBD0000}"/>
    <cellStyle name="Normal 6 4 3 3 2 2 2 2" xfId="48408" xr:uid="{00000000-0005-0000-0000-00001EBD0000}"/>
    <cellStyle name="Normal 6 4 3 3 2 2 3" xfId="48409" xr:uid="{00000000-0005-0000-0000-00001FBD0000}"/>
    <cellStyle name="Normal 6 4 3 3 2 2 3 2" xfId="48410" xr:uid="{00000000-0005-0000-0000-000020BD0000}"/>
    <cellStyle name="Normal 6 4 3 3 2 2 3 3" xfId="48411" xr:uid="{00000000-0005-0000-0000-000021BD0000}"/>
    <cellStyle name="Normal 6 4 3 3 2 2 3 4" xfId="48412" xr:uid="{00000000-0005-0000-0000-000022BD0000}"/>
    <cellStyle name="Normal 6 4 3 3 2 3" xfId="48413" xr:uid="{00000000-0005-0000-0000-000023BD0000}"/>
    <cellStyle name="Normal 6 4 3 3 2 3 2" xfId="48414" xr:uid="{00000000-0005-0000-0000-000024BD0000}"/>
    <cellStyle name="Normal 6 4 3 3 2 4" xfId="48415" xr:uid="{00000000-0005-0000-0000-000025BD0000}"/>
    <cellStyle name="Normal 6 4 3 3 2 4 2" xfId="48416" xr:uid="{00000000-0005-0000-0000-000026BD0000}"/>
    <cellStyle name="Normal 6 4 3 3 2 4 3" xfId="48417" xr:uid="{00000000-0005-0000-0000-000027BD0000}"/>
    <cellStyle name="Normal 6 4 3 3 2 4 4" xfId="48418" xr:uid="{00000000-0005-0000-0000-000028BD0000}"/>
    <cellStyle name="Normal 6 4 3 3 3" xfId="48419" xr:uid="{00000000-0005-0000-0000-000029BD0000}"/>
    <cellStyle name="Normal 6 4 3 3 3 2" xfId="48420" xr:uid="{00000000-0005-0000-0000-00002ABD0000}"/>
    <cellStyle name="Normal 6 4 3 3 3 2 2" xfId="48421" xr:uid="{00000000-0005-0000-0000-00002BBD0000}"/>
    <cellStyle name="Normal 6 4 3 3 3 3" xfId="48422" xr:uid="{00000000-0005-0000-0000-00002CBD0000}"/>
    <cellStyle name="Normal 6 4 3 3 3 3 2" xfId="48423" xr:uid="{00000000-0005-0000-0000-00002DBD0000}"/>
    <cellStyle name="Normal 6 4 3 3 3 3 3" xfId="48424" xr:uid="{00000000-0005-0000-0000-00002EBD0000}"/>
    <cellStyle name="Normal 6 4 3 3 3 3 4" xfId="48425" xr:uid="{00000000-0005-0000-0000-00002FBD0000}"/>
    <cellStyle name="Normal 6 4 3 3 4" xfId="48426" xr:uid="{00000000-0005-0000-0000-000030BD0000}"/>
    <cellStyle name="Normal 6 4 3 3 4 2" xfId="48427" xr:uid="{00000000-0005-0000-0000-000031BD0000}"/>
    <cellStyle name="Normal 6 4 3 3 5" xfId="48428" xr:uid="{00000000-0005-0000-0000-000032BD0000}"/>
    <cellStyle name="Normal 6 4 3 3 5 2" xfId="48429" xr:uid="{00000000-0005-0000-0000-000033BD0000}"/>
    <cellStyle name="Normal 6 4 3 3 5 3" xfId="48430" xr:uid="{00000000-0005-0000-0000-000034BD0000}"/>
    <cellStyle name="Normal 6 4 3 3 5 4" xfId="48431" xr:uid="{00000000-0005-0000-0000-000035BD0000}"/>
    <cellStyle name="Normal 6 4 3 4" xfId="48432" xr:uid="{00000000-0005-0000-0000-000036BD0000}"/>
    <cellStyle name="Normal 6 4 3 4 2" xfId="48433" xr:uid="{00000000-0005-0000-0000-000037BD0000}"/>
    <cellStyle name="Normal 6 4 3 4 2 2" xfId="48434" xr:uid="{00000000-0005-0000-0000-000038BD0000}"/>
    <cellStyle name="Normal 6 4 3 4 2 2 2" xfId="48435" xr:uid="{00000000-0005-0000-0000-000039BD0000}"/>
    <cellStyle name="Normal 6 4 3 4 2 2 2 2" xfId="48436" xr:uid="{00000000-0005-0000-0000-00003ABD0000}"/>
    <cellStyle name="Normal 6 4 3 4 2 2 3" xfId="48437" xr:uid="{00000000-0005-0000-0000-00003BBD0000}"/>
    <cellStyle name="Normal 6 4 3 4 2 2 3 2" xfId="48438" xr:uid="{00000000-0005-0000-0000-00003CBD0000}"/>
    <cellStyle name="Normal 6 4 3 4 2 2 3 3" xfId="48439" xr:uid="{00000000-0005-0000-0000-00003DBD0000}"/>
    <cellStyle name="Normal 6 4 3 4 2 2 3 4" xfId="48440" xr:uid="{00000000-0005-0000-0000-00003EBD0000}"/>
    <cellStyle name="Normal 6 4 3 4 2 3" xfId="48441" xr:uid="{00000000-0005-0000-0000-00003FBD0000}"/>
    <cellStyle name="Normal 6 4 3 4 2 3 2" xfId="48442" xr:uid="{00000000-0005-0000-0000-000040BD0000}"/>
    <cellStyle name="Normal 6 4 3 4 2 4" xfId="48443" xr:uid="{00000000-0005-0000-0000-000041BD0000}"/>
    <cellStyle name="Normal 6 4 3 4 2 4 2" xfId="48444" xr:uid="{00000000-0005-0000-0000-000042BD0000}"/>
    <cellStyle name="Normal 6 4 3 4 2 4 3" xfId="48445" xr:uid="{00000000-0005-0000-0000-000043BD0000}"/>
    <cellStyle name="Normal 6 4 3 4 2 4 4" xfId="48446" xr:uid="{00000000-0005-0000-0000-000044BD0000}"/>
    <cellStyle name="Normal 6 4 3 4 3" xfId="48447" xr:uid="{00000000-0005-0000-0000-000045BD0000}"/>
    <cellStyle name="Normal 6 4 3 4 3 2" xfId="48448" xr:uid="{00000000-0005-0000-0000-000046BD0000}"/>
    <cellStyle name="Normal 6 4 3 4 3 2 2" xfId="48449" xr:uid="{00000000-0005-0000-0000-000047BD0000}"/>
    <cellStyle name="Normal 6 4 3 4 3 3" xfId="48450" xr:uid="{00000000-0005-0000-0000-000048BD0000}"/>
    <cellStyle name="Normal 6 4 3 4 3 3 2" xfId="48451" xr:uid="{00000000-0005-0000-0000-000049BD0000}"/>
    <cellStyle name="Normal 6 4 3 4 3 3 3" xfId="48452" xr:uid="{00000000-0005-0000-0000-00004ABD0000}"/>
    <cellStyle name="Normal 6 4 3 4 3 3 4" xfId="48453" xr:uid="{00000000-0005-0000-0000-00004BBD0000}"/>
    <cellStyle name="Normal 6 4 3 4 4" xfId="48454" xr:uid="{00000000-0005-0000-0000-00004CBD0000}"/>
    <cellStyle name="Normal 6 4 3 4 4 2" xfId="48455" xr:uid="{00000000-0005-0000-0000-00004DBD0000}"/>
    <cellStyle name="Normal 6 4 3 4 5" xfId="48456" xr:uid="{00000000-0005-0000-0000-00004EBD0000}"/>
    <cellStyle name="Normal 6 4 3 4 5 2" xfId="48457" xr:uid="{00000000-0005-0000-0000-00004FBD0000}"/>
    <cellStyle name="Normal 6 4 3 4 5 3" xfId="48458" xr:uid="{00000000-0005-0000-0000-000050BD0000}"/>
    <cellStyle name="Normal 6 4 3 4 5 4" xfId="48459" xr:uid="{00000000-0005-0000-0000-000051BD0000}"/>
    <cellStyle name="Normal 6 4 3 5" xfId="48460" xr:uid="{00000000-0005-0000-0000-000052BD0000}"/>
    <cellStyle name="Normal 6 4 3 5 2" xfId="48461" xr:uid="{00000000-0005-0000-0000-000053BD0000}"/>
    <cellStyle name="Normal 6 4 3 5 2 2" xfId="48462" xr:uid="{00000000-0005-0000-0000-000054BD0000}"/>
    <cellStyle name="Normal 6 4 3 5 2 2 2" xfId="48463" xr:uid="{00000000-0005-0000-0000-000055BD0000}"/>
    <cellStyle name="Normal 6 4 3 5 2 3" xfId="48464" xr:uid="{00000000-0005-0000-0000-000056BD0000}"/>
    <cellStyle name="Normal 6 4 3 5 2 3 2" xfId="48465" xr:uid="{00000000-0005-0000-0000-000057BD0000}"/>
    <cellStyle name="Normal 6 4 3 5 2 3 3" xfId="48466" xr:uid="{00000000-0005-0000-0000-000058BD0000}"/>
    <cellStyle name="Normal 6 4 3 5 2 3 4" xfId="48467" xr:uid="{00000000-0005-0000-0000-000059BD0000}"/>
    <cellStyle name="Normal 6 4 3 5 3" xfId="48468" xr:uid="{00000000-0005-0000-0000-00005ABD0000}"/>
    <cellStyle name="Normal 6 4 3 5 3 2" xfId="48469" xr:uid="{00000000-0005-0000-0000-00005BBD0000}"/>
    <cellStyle name="Normal 6 4 3 5 4" xfId="48470" xr:uid="{00000000-0005-0000-0000-00005CBD0000}"/>
    <cellStyle name="Normal 6 4 3 5 4 2" xfId="48471" xr:uid="{00000000-0005-0000-0000-00005DBD0000}"/>
    <cellStyle name="Normal 6 4 3 5 4 3" xfId="48472" xr:uid="{00000000-0005-0000-0000-00005EBD0000}"/>
    <cellStyle name="Normal 6 4 3 5 4 4" xfId="48473" xr:uid="{00000000-0005-0000-0000-00005FBD0000}"/>
    <cellStyle name="Normal 6 4 3 6" xfId="48474" xr:uid="{00000000-0005-0000-0000-000060BD0000}"/>
    <cellStyle name="Normal 6 4 3 6 2" xfId="48475" xr:uid="{00000000-0005-0000-0000-000061BD0000}"/>
    <cellStyle name="Normal 6 4 3 6 2 2" xfId="48476" xr:uid="{00000000-0005-0000-0000-000062BD0000}"/>
    <cellStyle name="Normal 6 4 3 6 3" xfId="48477" xr:uid="{00000000-0005-0000-0000-000063BD0000}"/>
    <cellStyle name="Normal 6 4 3 6 3 2" xfId="48478" xr:uid="{00000000-0005-0000-0000-000064BD0000}"/>
    <cellStyle name="Normal 6 4 3 6 3 3" xfId="48479" xr:uid="{00000000-0005-0000-0000-000065BD0000}"/>
    <cellStyle name="Normal 6 4 3 6 3 4" xfId="48480" xr:uid="{00000000-0005-0000-0000-000066BD0000}"/>
    <cellStyle name="Normal 6 4 3 7" xfId="48481" xr:uid="{00000000-0005-0000-0000-000067BD0000}"/>
    <cellStyle name="Normal 6 4 3 7 2" xfId="48482" xr:uid="{00000000-0005-0000-0000-000068BD0000}"/>
    <cellStyle name="Normal 6 4 3 8" xfId="48483" xr:uid="{00000000-0005-0000-0000-000069BD0000}"/>
    <cellStyle name="Normal 6 4 3 8 2" xfId="48484" xr:uid="{00000000-0005-0000-0000-00006ABD0000}"/>
    <cellStyle name="Normal 6 4 3 8 3" xfId="48485" xr:uid="{00000000-0005-0000-0000-00006BBD0000}"/>
    <cellStyle name="Normal 6 4 3 8 4" xfId="48486" xr:uid="{00000000-0005-0000-0000-00006CBD0000}"/>
    <cellStyle name="Normal 6 4 4" xfId="48487" xr:uid="{00000000-0005-0000-0000-00006DBD0000}"/>
    <cellStyle name="Normal 6 4 4 2" xfId="48488" xr:uid="{00000000-0005-0000-0000-00006EBD0000}"/>
    <cellStyle name="Normal 6 4 4 2 2" xfId="48489" xr:uid="{00000000-0005-0000-0000-00006FBD0000}"/>
    <cellStyle name="Normal 6 4 4 2 2 2" xfId="48490" xr:uid="{00000000-0005-0000-0000-000070BD0000}"/>
    <cellStyle name="Normal 6 4 4 2 2 2 2" xfId="48491" xr:uid="{00000000-0005-0000-0000-000071BD0000}"/>
    <cellStyle name="Normal 6 4 4 2 2 2 2 2" xfId="48492" xr:uid="{00000000-0005-0000-0000-000072BD0000}"/>
    <cellStyle name="Normal 6 4 4 2 2 2 3" xfId="48493" xr:uid="{00000000-0005-0000-0000-000073BD0000}"/>
    <cellStyle name="Normal 6 4 4 2 2 2 3 2" xfId="48494" xr:uid="{00000000-0005-0000-0000-000074BD0000}"/>
    <cellStyle name="Normal 6 4 4 2 2 2 3 3" xfId="48495" xr:uid="{00000000-0005-0000-0000-000075BD0000}"/>
    <cellStyle name="Normal 6 4 4 2 2 2 3 4" xfId="48496" xr:uid="{00000000-0005-0000-0000-000076BD0000}"/>
    <cellStyle name="Normal 6 4 4 2 2 3" xfId="48497" xr:uid="{00000000-0005-0000-0000-000077BD0000}"/>
    <cellStyle name="Normal 6 4 4 2 2 3 2" xfId="48498" xr:uid="{00000000-0005-0000-0000-000078BD0000}"/>
    <cellStyle name="Normal 6 4 4 2 2 4" xfId="48499" xr:uid="{00000000-0005-0000-0000-000079BD0000}"/>
    <cellStyle name="Normal 6 4 4 2 2 4 2" xfId="48500" xr:uid="{00000000-0005-0000-0000-00007ABD0000}"/>
    <cellStyle name="Normal 6 4 4 2 2 4 3" xfId="48501" xr:uid="{00000000-0005-0000-0000-00007BBD0000}"/>
    <cellStyle name="Normal 6 4 4 2 2 4 4" xfId="48502" xr:uid="{00000000-0005-0000-0000-00007CBD0000}"/>
    <cellStyle name="Normal 6 4 4 2 3" xfId="48503" xr:uid="{00000000-0005-0000-0000-00007DBD0000}"/>
    <cellStyle name="Normal 6 4 4 2 3 2" xfId="48504" xr:uid="{00000000-0005-0000-0000-00007EBD0000}"/>
    <cellStyle name="Normal 6 4 4 2 3 2 2" xfId="48505" xr:uid="{00000000-0005-0000-0000-00007FBD0000}"/>
    <cellStyle name="Normal 6 4 4 2 3 3" xfId="48506" xr:uid="{00000000-0005-0000-0000-000080BD0000}"/>
    <cellStyle name="Normal 6 4 4 2 3 3 2" xfId="48507" xr:uid="{00000000-0005-0000-0000-000081BD0000}"/>
    <cellStyle name="Normal 6 4 4 2 3 3 3" xfId="48508" xr:uid="{00000000-0005-0000-0000-000082BD0000}"/>
    <cellStyle name="Normal 6 4 4 2 3 3 4" xfId="48509" xr:uid="{00000000-0005-0000-0000-000083BD0000}"/>
    <cellStyle name="Normal 6 4 4 2 4" xfId="48510" xr:uid="{00000000-0005-0000-0000-000084BD0000}"/>
    <cellStyle name="Normal 6 4 4 2 4 2" xfId="48511" xr:uid="{00000000-0005-0000-0000-000085BD0000}"/>
    <cellStyle name="Normal 6 4 4 2 5" xfId="48512" xr:uid="{00000000-0005-0000-0000-000086BD0000}"/>
    <cellStyle name="Normal 6 4 4 2 5 2" xfId="48513" xr:uid="{00000000-0005-0000-0000-000087BD0000}"/>
    <cellStyle name="Normal 6 4 4 2 5 3" xfId="48514" xr:uid="{00000000-0005-0000-0000-000088BD0000}"/>
    <cellStyle name="Normal 6 4 4 2 5 4" xfId="48515" xr:uid="{00000000-0005-0000-0000-000089BD0000}"/>
    <cellStyle name="Normal 6 4 4 3" xfId="48516" xr:uid="{00000000-0005-0000-0000-00008ABD0000}"/>
    <cellStyle name="Normal 6 4 4 3 2" xfId="48517" xr:uid="{00000000-0005-0000-0000-00008BBD0000}"/>
    <cellStyle name="Normal 6 4 4 3 2 2" xfId="48518" xr:uid="{00000000-0005-0000-0000-00008CBD0000}"/>
    <cellStyle name="Normal 6 4 4 3 2 2 2" xfId="48519" xr:uid="{00000000-0005-0000-0000-00008DBD0000}"/>
    <cellStyle name="Normal 6 4 4 3 2 2 2 2" xfId="48520" xr:uid="{00000000-0005-0000-0000-00008EBD0000}"/>
    <cellStyle name="Normal 6 4 4 3 2 2 3" xfId="48521" xr:uid="{00000000-0005-0000-0000-00008FBD0000}"/>
    <cellStyle name="Normal 6 4 4 3 2 2 3 2" xfId="48522" xr:uid="{00000000-0005-0000-0000-000090BD0000}"/>
    <cellStyle name="Normal 6 4 4 3 2 2 3 3" xfId="48523" xr:uid="{00000000-0005-0000-0000-000091BD0000}"/>
    <cellStyle name="Normal 6 4 4 3 2 2 3 4" xfId="48524" xr:uid="{00000000-0005-0000-0000-000092BD0000}"/>
    <cellStyle name="Normal 6 4 4 3 2 3" xfId="48525" xr:uid="{00000000-0005-0000-0000-000093BD0000}"/>
    <cellStyle name="Normal 6 4 4 3 2 3 2" xfId="48526" xr:uid="{00000000-0005-0000-0000-000094BD0000}"/>
    <cellStyle name="Normal 6 4 4 3 2 4" xfId="48527" xr:uid="{00000000-0005-0000-0000-000095BD0000}"/>
    <cellStyle name="Normal 6 4 4 3 2 4 2" xfId="48528" xr:uid="{00000000-0005-0000-0000-000096BD0000}"/>
    <cellStyle name="Normal 6 4 4 3 2 4 3" xfId="48529" xr:uid="{00000000-0005-0000-0000-000097BD0000}"/>
    <cellStyle name="Normal 6 4 4 3 2 4 4" xfId="48530" xr:uid="{00000000-0005-0000-0000-000098BD0000}"/>
    <cellStyle name="Normal 6 4 4 3 3" xfId="48531" xr:uid="{00000000-0005-0000-0000-000099BD0000}"/>
    <cellStyle name="Normal 6 4 4 3 3 2" xfId="48532" xr:uid="{00000000-0005-0000-0000-00009ABD0000}"/>
    <cellStyle name="Normal 6 4 4 3 3 2 2" xfId="48533" xr:uid="{00000000-0005-0000-0000-00009BBD0000}"/>
    <cellStyle name="Normal 6 4 4 3 3 3" xfId="48534" xr:uid="{00000000-0005-0000-0000-00009CBD0000}"/>
    <cellStyle name="Normal 6 4 4 3 3 3 2" xfId="48535" xr:uid="{00000000-0005-0000-0000-00009DBD0000}"/>
    <cellStyle name="Normal 6 4 4 3 3 3 3" xfId="48536" xr:uid="{00000000-0005-0000-0000-00009EBD0000}"/>
    <cellStyle name="Normal 6 4 4 3 3 3 4" xfId="48537" xr:uid="{00000000-0005-0000-0000-00009FBD0000}"/>
    <cellStyle name="Normal 6 4 4 3 4" xfId="48538" xr:uid="{00000000-0005-0000-0000-0000A0BD0000}"/>
    <cellStyle name="Normal 6 4 4 3 4 2" xfId="48539" xr:uid="{00000000-0005-0000-0000-0000A1BD0000}"/>
    <cellStyle name="Normal 6 4 4 3 5" xfId="48540" xr:uid="{00000000-0005-0000-0000-0000A2BD0000}"/>
    <cellStyle name="Normal 6 4 4 3 5 2" xfId="48541" xr:uid="{00000000-0005-0000-0000-0000A3BD0000}"/>
    <cellStyle name="Normal 6 4 4 3 5 3" xfId="48542" xr:uid="{00000000-0005-0000-0000-0000A4BD0000}"/>
    <cellStyle name="Normal 6 4 4 3 5 4" xfId="48543" xr:uid="{00000000-0005-0000-0000-0000A5BD0000}"/>
    <cellStyle name="Normal 6 4 4 4" xfId="48544" xr:uid="{00000000-0005-0000-0000-0000A6BD0000}"/>
    <cellStyle name="Normal 6 4 4 4 2" xfId="48545" xr:uid="{00000000-0005-0000-0000-0000A7BD0000}"/>
    <cellStyle name="Normal 6 4 4 4 2 2" xfId="48546" xr:uid="{00000000-0005-0000-0000-0000A8BD0000}"/>
    <cellStyle name="Normal 6 4 4 4 2 2 2" xfId="48547" xr:uid="{00000000-0005-0000-0000-0000A9BD0000}"/>
    <cellStyle name="Normal 6 4 4 4 2 3" xfId="48548" xr:uid="{00000000-0005-0000-0000-0000AABD0000}"/>
    <cellStyle name="Normal 6 4 4 4 2 3 2" xfId="48549" xr:uid="{00000000-0005-0000-0000-0000ABBD0000}"/>
    <cellStyle name="Normal 6 4 4 4 2 3 3" xfId="48550" xr:uid="{00000000-0005-0000-0000-0000ACBD0000}"/>
    <cellStyle name="Normal 6 4 4 4 2 3 4" xfId="48551" xr:uid="{00000000-0005-0000-0000-0000ADBD0000}"/>
    <cellStyle name="Normal 6 4 4 4 3" xfId="48552" xr:uid="{00000000-0005-0000-0000-0000AEBD0000}"/>
    <cellStyle name="Normal 6 4 4 4 3 2" xfId="48553" xr:uid="{00000000-0005-0000-0000-0000AFBD0000}"/>
    <cellStyle name="Normal 6 4 4 4 4" xfId="48554" xr:uid="{00000000-0005-0000-0000-0000B0BD0000}"/>
    <cellStyle name="Normal 6 4 4 4 4 2" xfId="48555" xr:uid="{00000000-0005-0000-0000-0000B1BD0000}"/>
    <cellStyle name="Normal 6 4 4 4 4 3" xfId="48556" xr:uid="{00000000-0005-0000-0000-0000B2BD0000}"/>
    <cellStyle name="Normal 6 4 4 4 4 4" xfId="48557" xr:uid="{00000000-0005-0000-0000-0000B3BD0000}"/>
    <cellStyle name="Normal 6 4 4 5" xfId="48558" xr:uid="{00000000-0005-0000-0000-0000B4BD0000}"/>
    <cellStyle name="Normal 6 4 4 5 2" xfId="48559" xr:uid="{00000000-0005-0000-0000-0000B5BD0000}"/>
    <cellStyle name="Normal 6 4 4 5 2 2" xfId="48560" xr:uid="{00000000-0005-0000-0000-0000B6BD0000}"/>
    <cellStyle name="Normal 6 4 4 5 3" xfId="48561" xr:uid="{00000000-0005-0000-0000-0000B7BD0000}"/>
    <cellStyle name="Normal 6 4 4 5 3 2" xfId="48562" xr:uid="{00000000-0005-0000-0000-0000B8BD0000}"/>
    <cellStyle name="Normal 6 4 4 5 3 3" xfId="48563" xr:uid="{00000000-0005-0000-0000-0000B9BD0000}"/>
    <cellStyle name="Normal 6 4 4 5 3 4" xfId="48564" xr:uid="{00000000-0005-0000-0000-0000BABD0000}"/>
    <cellStyle name="Normal 6 4 4 6" xfId="48565" xr:uid="{00000000-0005-0000-0000-0000BBBD0000}"/>
    <cellStyle name="Normal 6 4 4 6 2" xfId="48566" xr:uid="{00000000-0005-0000-0000-0000BCBD0000}"/>
    <cellStyle name="Normal 6 4 4 7" xfId="48567" xr:uid="{00000000-0005-0000-0000-0000BDBD0000}"/>
    <cellStyle name="Normal 6 4 4 7 2" xfId="48568" xr:uid="{00000000-0005-0000-0000-0000BEBD0000}"/>
    <cellStyle name="Normal 6 4 4 7 3" xfId="48569" xr:uid="{00000000-0005-0000-0000-0000BFBD0000}"/>
    <cellStyle name="Normal 6 4 4 7 4" xfId="48570" xr:uid="{00000000-0005-0000-0000-0000C0BD0000}"/>
    <cellStyle name="Normal 6 4 5" xfId="48571" xr:uid="{00000000-0005-0000-0000-0000C1BD0000}"/>
    <cellStyle name="Normal 6 4 5 2" xfId="48572" xr:uid="{00000000-0005-0000-0000-0000C2BD0000}"/>
    <cellStyle name="Normal 6 4 5 2 2" xfId="48573" xr:uid="{00000000-0005-0000-0000-0000C3BD0000}"/>
    <cellStyle name="Normal 6 4 5 2 2 2" xfId="48574" xr:uid="{00000000-0005-0000-0000-0000C4BD0000}"/>
    <cellStyle name="Normal 6 4 5 2 2 2 2" xfId="48575" xr:uid="{00000000-0005-0000-0000-0000C5BD0000}"/>
    <cellStyle name="Normal 6 4 5 2 2 3" xfId="48576" xr:uid="{00000000-0005-0000-0000-0000C6BD0000}"/>
    <cellStyle name="Normal 6 4 5 2 2 3 2" xfId="48577" xr:uid="{00000000-0005-0000-0000-0000C7BD0000}"/>
    <cellStyle name="Normal 6 4 5 2 2 3 3" xfId="48578" xr:uid="{00000000-0005-0000-0000-0000C8BD0000}"/>
    <cellStyle name="Normal 6 4 5 2 2 3 4" xfId="48579" xr:uid="{00000000-0005-0000-0000-0000C9BD0000}"/>
    <cellStyle name="Normal 6 4 5 2 3" xfId="48580" xr:uid="{00000000-0005-0000-0000-0000CABD0000}"/>
    <cellStyle name="Normal 6 4 5 2 3 2" xfId="48581" xr:uid="{00000000-0005-0000-0000-0000CBBD0000}"/>
    <cellStyle name="Normal 6 4 5 2 4" xfId="48582" xr:uid="{00000000-0005-0000-0000-0000CCBD0000}"/>
    <cellStyle name="Normal 6 4 5 2 4 2" xfId="48583" xr:uid="{00000000-0005-0000-0000-0000CDBD0000}"/>
    <cellStyle name="Normal 6 4 5 2 4 3" xfId="48584" xr:uid="{00000000-0005-0000-0000-0000CEBD0000}"/>
    <cellStyle name="Normal 6 4 5 2 4 4" xfId="48585" xr:uid="{00000000-0005-0000-0000-0000CFBD0000}"/>
    <cellStyle name="Normal 6 4 5 3" xfId="48586" xr:uid="{00000000-0005-0000-0000-0000D0BD0000}"/>
    <cellStyle name="Normal 6 4 5 3 2" xfId="48587" xr:uid="{00000000-0005-0000-0000-0000D1BD0000}"/>
    <cellStyle name="Normal 6 4 5 3 2 2" xfId="48588" xr:uid="{00000000-0005-0000-0000-0000D2BD0000}"/>
    <cellStyle name="Normal 6 4 5 3 3" xfId="48589" xr:uid="{00000000-0005-0000-0000-0000D3BD0000}"/>
    <cellStyle name="Normal 6 4 5 3 3 2" xfId="48590" xr:uid="{00000000-0005-0000-0000-0000D4BD0000}"/>
    <cellStyle name="Normal 6 4 5 3 3 3" xfId="48591" xr:uid="{00000000-0005-0000-0000-0000D5BD0000}"/>
    <cellStyle name="Normal 6 4 5 3 3 4" xfId="48592" xr:uid="{00000000-0005-0000-0000-0000D6BD0000}"/>
    <cellStyle name="Normal 6 4 5 4" xfId="48593" xr:uid="{00000000-0005-0000-0000-0000D7BD0000}"/>
    <cellStyle name="Normal 6 4 5 4 2" xfId="48594" xr:uid="{00000000-0005-0000-0000-0000D8BD0000}"/>
    <cellStyle name="Normal 6 4 5 5" xfId="48595" xr:uid="{00000000-0005-0000-0000-0000D9BD0000}"/>
    <cellStyle name="Normal 6 4 5 5 2" xfId="48596" xr:uid="{00000000-0005-0000-0000-0000DABD0000}"/>
    <cellStyle name="Normal 6 4 5 5 3" xfId="48597" xr:uid="{00000000-0005-0000-0000-0000DBBD0000}"/>
    <cellStyle name="Normal 6 4 5 5 4" xfId="48598" xr:uid="{00000000-0005-0000-0000-0000DCBD0000}"/>
    <cellStyle name="Normal 6 4 6" xfId="48599" xr:uid="{00000000-0005-0000-0000-0000DDBD0000}"/>
    <cellStyle name="Normal 6 4 6 2" xfId="48600" xr:uid="{00000000-0005-0000-0000-0000DEBD0000}"/>
    <cellStyle name="Normal 6 4 6 2 2" xfId="48601" xr:uid="{00000000-0005-0000-0000-0000DFBD0000}"/>
    <cellStyle name="Normal 6 4 6 2 2 2" xfId="48602" xr:uid="{00000000-0005-0000-0000-0000E0BD0000}"/>
    <cellStyle name="Normal 6 4 6 2 2 2 2" xfId="48603" xr:uid="{00000000-0005-0000-0000-0000E1BD0000}"/>
    <cellStyle name="Normal 6 4 6 2 2 3" xfId="48604" xr:uid="{00000000-0005-0000-0000-0000E2BD0000}"/>
    <cellStyle name="Normal 6 4 6 2 2 3 2" xfId="48605" xr:uid="{00000000-0005-0000-0000-0000E3BD0000}"/>
    <cellStyle name="Normal 6 4 6 2 2 3 3" xfId="48606" xr:uid="{00000000-0005-0000-0000-0000E4BD0000}"/>
    <cellStyle name="Normal 6 4 6 2 2 3 4" xfId="48607" xr:uid="{00000000-0005-0000-0000-0000E5BD0000}"/>
    <cellStyle name="Normal 6 4 6 2 3" xfId="48608" xr:uid="{00000000-0005-0000-0000-0000E6BD0000}"/>
    <cellStyle name="Normal 6 4 6 2 3 2" xfId="48609" xr:uid="{00000000-0005-0000-0000-0000E7BD0000}"/>
    <cellStyle name="Normal 6 4 6 2 4" xfId="48610" xr:uid="{00000000-0005-0000-0000-0000E8BD0000}"/>
    <cellStyle name="Normal 6 4 6 2 4 2" xfId="48611" xr:uid="{00000000-0005-0000-0000-0000E9BD0000}"/>
    <cellStyle name="Normal 6 4 6 2 4 3" xfId="48612" xr:uid="{00000000-0005-0000-0000-0000EABD0000}"/>
    <cellStyle name="Normal 6 4 6 2 4 4" xfId="48613" xr:uid="{00000000-0005-0000-0000-0000EBBD0000}"/>
    <cellStyle name="Normal 6 4 6 3" xfId="48614" xr:uid="{00000000-0005-0000-0000-0000ECBD0000}"/>
    <cellStyle name="Normal 6 4 6 3 2" xfId="48615" xr:uid="{00000000-0005-0000-0000-0000EDBD0000}"/>
    <cellStyle name="Normal 6 4 6 3 2 2" xfId="48616" xr:uid="{00000000-0005-0000-0000-0000EEBD0000}"/>
    <cellStyle name="Normal 6 4 6 3 3" xfId="48617" xr:uid="{00000000-0005-0000-0000-0000EFBD0000}"/>
    <cellStyle name="Normal 6 4 6 3 3 2" xfId="48618" xr:uid="{00000000-0005-0000-0000-0000F0BD0000}"/>
    <cellStyle name="Normal 6 4 6 3 3 3" xfId="48619" xr:uid="{00000000-0005-0000-0000-0000F1BD0000}"/>
    <cellStyle name="Normal 6 4 6 3 3 4" xfId="48620" xr:uid="{00000000-0005-0000-0000-0000F2BD0000}"/>
    <cellStyle name="Normal 6 4 6 4" xfId="48621" xr:uid="{00000000-0005-0000-0000-0000F3BD0000}"/>
    <cellStyle name="Normal 6 4 6 4 2" xfId="48622" xr:uid="{00000000-0005-0000-0000-0000F4BD0000}"/>
    <cellStyle name="Normal 6 4 6 5" xfId="48623" xr:uid="{00000000-0005-0000-0000-0000F5BD0000}"/>
    <cellStyle name="Normal 6 4 6 5 2" xfId="48624" xr:uid="{00000000-0005-0000-0000-0000F6BD0000}"/>
    <cellStyle name="Normal 6 4 6 5 3" xfId="48625" xr:uid="{00000000-0005-0000-0000-0000F7BD0000}"/>
    <cellStyle name="Normal 6 4 6 5 4" xfId="48626" xr:uid="{00000000-0005-0000-0000-0000F8BD0000}"/>
    <cellStyle name="Normal 6 4 7" xfId="48627" xr:uid="{00000000-0005-0000-0000-0000F9BD0000}"/>
    <cellStyle name="Normal 6 4 7 2" xfId="48628" xr:uid="{00000000-0005-0000-0000-0000FABD0000}"/>
    <cellStyle name="Normal 6 4 7 2 2" xfId="48629" xr:uid="{00000000-0005-0000-0000-0000FBBD0000}"/>
    <cellStyle name="Normal 6 4 7 2 2 2" xfId="48630" xr:uid="{00000000-0005-0000-0000-0000FCBD0000}"/>
    <cellStyle name="Normal 6 4 7 2 3" xfId="48631" xr:uid="{00000000-0005-0000-0000-0000FDBD0000}"/>
    <cellStyle name="Normal 6 4 7 2 3 2" xfId="48632" xr:uid="{00000000-0005-0000-0000-0000FEBD0000}"/>
    <cellStyle name="Normal 6 4 7 2 3 3" xfId="48633" xr:uid="{00000000-0005-0000-0000-0000FFBD0000}"/>
    <cellStyle name="Normal 6 4 7 2 3 4" xfId="48634" xr:uid="{00000000-0005-0000-0000-000000BE0000}"/>
    <cellStyle name="Normal 6 4 7 3" xfId="48635" xr:uid="{00000000-0005-0000-0000-000001BE0000}"/>
    <cellStyle name="Normal 6 4 7 3 2" xfId="48636" xr:uid="{00000000-0005-0000-0000-000002BE0000}"/>
    <cellStyle name="Normal 6 4 7 4" xfId="48637" xr:uid="{00000000-0005-0000-0000-000003BE0000}"/>
    <cellStyle name="Normal 6 4 7 4 2" xfId="48638" xr:uid="{00000000-0005-0000-0000-000004BE0000}"/>
    <cellStyle name="Normal 6 4 7 4 3" xfId="48639" xr:uid="{00000000-0005-0000-0000-000005BE0000}"/>
    <cellStyle name="Normal 6 4 7 4 4" xfId="48640" xr:uid="{00000000-0005-0000-0000-000006BE0000}"/>
    <cellStyle name="Normal 6 4 8" xfId="48641" xr:uid="{00000000-0005-0000-0000-000007BE0000}"/>
    <cellStyle name="Normal 6 4 8 2" xfId="48642" xr:uid="{00000000-0005-0000-0000-000008BE0000}"/>
    <cellStyle name="Normal 6 4 8 2 2" xfId="48643" xr:uid="{00000000-0005-0000-0000-000009BE0000}"/>
    <cellStyle name="Normal 6 4 8 3" xfId="48644" xr:uid="{00000000-0005-0000-0000-00000ABE0000}"/>
    <cellStyle name="Normal 6 4 8 3 2" xfId="48645" xr:uid="{00000000-0005-0000-0000-00000BBE0000}"/>
    <cellStyle name="Normal 6 4 8 3 3" xfId="48646" xr:uid="{00000000-0005-0000-0000-00000CBE0000}"/>
    <cellStyle name="Normal 6 4 8 3 4" xfId="48647" xr:uid="{00000000-0005-0000-0000-00000DBE0000}"/>
    <cellStyle name="Normal 6 4 9" xfId="48648" xr:uid="{00000000-0005-0000-0000-00000EBE0000}"/>
    <cellStyle name="Normal 6 4 9 2" xfId="48649" xr:uid="{00000000-0005-0000-0000-00000FBE0000}"/>
    <cellStyle name="Normal 6 5" xfId="48650" xr:uid="{00000000-0005-0000-0000-000010BE0000}"/>
    <cellStyle name="Normal 6 5 10" xfId="48651" xr:uid="{00000000-0005-0000-0000-000011BE0000}"/>
    <cellStyle name="Normal 6 5 2" xfId="48652" xr:uid="{00000000-0005-0000-0000-000012BE0000}"/>
    <cellStyle name="Normal 6 5 2 2" xfId="48653" xr:uid="{00000000-0005-0000-0000-000013BE0000}"/>
    <cellStyle name="Normal 6 5 2 2 2" xfId="48654" xr:uid="{00000000-0005-0000-0000-000014BE0000}"/>
    <cellStyle name="Normal 6 5 2 2 2 2" xfId="48655" xr:uid="{00000000-0005-0000-0000-000015BE0000}"/>
    <cellStyle name="Normal 6 5 2 2 2 2 2" xfId="48656" xr:uid="{00000000-0005-0000-0000-000016BE0000}"/>
    <cellStyle name="Normal 6 5 2 2 2 2 2 2" xfId="48657" xr:uid="{00000000-0005-0000-0000-000017BE0000}"/>
    <cellStyle name="Normal 6 5 2 2 2 2 2 2 2" xfId="48658" xr:uid="{00000000-0005-0000-0000-000018BE0000}"/>
    <cellStyle name="Normal 6 5 2 2 2 2 2 3" xfId="48659" xr:uid="{00000000-0005-0000-0000-000019BE0000}"/>
    <cellStyle name="Normal 6 5 2 2 2 2 2 3 2" xfId="48660" xr:uid="{00000000-0005-0000-0000-00001ABE0000}"/>
    <cellStyle name="Normal 6 5 2 2 2 2 2 3 3" xfId="48661" xr:uid="{00000000-0005-0000-0000-00001BBE0000}"/>
    <cellStyle name="Normal 6 5 2 2 2 2 2 3 4" xfId="48662" xr:uid="{00000000-0005-0000-0000-00001CBE0000}"/>
    <cellStyle name="Normal 6 5 2 2 2 2 3" xfId="48663" xr:uid="{00000000-0005-0000-0000-00001DBE0000}"/>
    <cellStyle name="Normal 6 5 2 2 2 2 3 2" xfId="48664" xr:uid="{00000000-0005-0000-0000-00001EBE0000}"/>
    <cellStyle name="Normal 6 5 2 2 2 2 4" xfId="48665" xr:uid="{00000000-0005-0000-0000-00001FBE0000}"/>
    <cellStyle name="Normal 6 5 2 2 2 2 4 2" xfId="48666" xr:uid="{00000000-0005-0000-0000-000020BE0000}"/>
    <cellStyle name="Normal 6 5 2 2 2 2 4 3" xfId="48667" xr:uid="{00000000-0005-0000-0000-000021BE0000}"/>
    <cellStyle name="Normal 6 5 2 2 2 2 4 4" xfId="48668" xr:uid="{00000000-0005-0000-0000-000022BE0000}"/>
    <cellStyle name="Normal 6 5 2 2 2 3" xfId="48669" xr:uid="{00000000-0005-0000-0000-000023BE0000}"/>
    <cellStyle name="Normal 6 5 2 2 2 3 2" xfId="48670" xr:uid="{00000000-0005-0000-0000-000024BE0000}"/>
    <cellStyle name="Normal 6 5 2 2 2 3 2 2" xfId="48671" xr:uid="{00000000-0005-0000-0000-000025BE0000}"/>
    <cellStyle name="Normal 6 5 2 2 2 3 3" xfId="48672" xr:uid="{00000000-0005-0000-0000-000026BE0000}"/>
    <cellStyle name="Normal 6 5 2 2 2 3 3 2" xfId="48673" xr:uid="{00000000-0005-0000-0000-000027BE0000}"/>
    <cellStyle name="Normal 6 5 2 2 2 3 3 3" xfId="48674" xr:uid="{00000000-0005-0000-0000-000028BE0000}"/>
    <cellStyle name="Normal 6 5 2 2 2 3 3 4" xfId="48675" xr:uid="{00000000-0005-0000-0000-000029BE0000}"/>
    <cellStyle name="Normal 6 5 2 2 2 4" xfId="48676" xr:uid="{00000000-0005-0000-0000-00002ABE0000}"/>
    <cellStyle name="Normal 6 5 2 2 2 4 2" xfId="48677" xr:uid="{00000000-0005-0000-0000-00002BBE0000}"/>
    <cellStyle name="Normal 6 5 2 2 2 5" xfId="48678" xr:uid="{00000000-0005-0000-0000-00002CBE0000}"/>
    <cellStyle name="Normal 6 5 2 2 2 5 2" xfId="48679" xr:uid="{00000000-0005-0000-0000-00002DBE0000}"/>
    <cellStyle name="Normal 6 5 2 2 2 5 3" xfId="48680" xr:uid="{00000000-0005-0000-0000-00002EBE0000}"/>
    <cellStyle name="Normal 6 5 2 2 2 5 4" xfId="48681" xr:uid="{00000000-0005-0000-0000-00002FBE0000}"/>
    <cellStyle name="Normal 6 5 2 2 3" xfId="48682" xr:uid="{00000000-0005-0000-0000-000030BE0000}"/>
    <cellStyle name="Normal 6 5 2 2 3 2" xfId="48683" xr:uid="{00000000-0005-0000-0000-000031BE0000}"/>
    <cellStyle name="Normal 6 5 2 2 3 2 2" xfId="48684" xr:uid="{00000000-0005-0000-0000-000032BE0000}"/>
    <cellStyle name="Normal 6 5 2 2 3 2 2 2" xfId="48685" xr:uid="{00000000-0005-0000-0000-000033BE0000}"/>
    <cellStyle name="Normal 6 5 2 2 3 2 2 2 2" xfId="48686" xr:uid="{00000000-0005-0000-0000-000034BE0000}"/>
    <cellStyle name="Normal 6 5 2 2 3 2 2 3" xfId="48687" xr:uid="{00000000-0005-0000-0000-000035BE0000}"/>
    <cellStyle name="Normal 6 5 2 2 3 2 2 3 2" xfId="48688" xr:uid="{00000000-0005-0000-0000-000036BE0000}"/>
    <cellStyle name="Normal 6 5 2 2 3 2 2 3 3" xfId="48689" xr:uid="{00000000-0005-0000-0000-000037BE0000}"/>
    <cellStyle name="Normal 6 5 2 2 3 2 2 3 4" xfId="48690" xr:uid="{00000000-0005-0000-0000-000038BE0000}"/>
    <cellStyle name="Normal 6 5 2 2 3 2 3" xfId="48691" xr:uid="{00000000-0005-0000-0000-000039BE0000}"/>
    <cellStyle name="Normal 6 5 2 2 3 2 3 2" xfId="48692" xr:uid="{00000000-0005-0000-0000-00003ABE0000}"/>
    <cellStyle name="Normal 6 5 2 2 3 2 4" xfId="48693" xr:uid="{00000000-0005-0000-0000-00003BBE0000}"/>
    <cellStyle name="Normal 6 5 2 2 3 2 4 2" xfId="48694" xr:uid="{00000000-0005-0000-0000-00003CBE0000}"/>
    <cellStyle name="Normal 6 5 2 2 3 2 4 3" xfId="48695" xr:uid="{00000000-0005-0000-0000-00003DBE0000}"/>
    <cellStyle name="Normal 6 5 2 2 3 2 4 4" xfId="48696" xr:uid="{00000000-0005-0000-0000-00003EBE0000}"/>
    <cellStyle name="Normal 6 5 2 2 3 3" xfId="48697" xr:uid="{00000000-0005-0000-0000-00003FBE0000}"/>
    <cellStyle name="Normal 6 5 2 2 3 3 2" xfId="48698" xr:uid="{00000000-0005-0000-0000-000040BE0000}"/>
    <cellStyle name="Normal 6 5 2 2 3 3 2 2" xfId="48699" xr:uid="{00000000-0005-0000-0000-000041BE0000}"/>
    <cellStyle name="Normal 6 5 2 2 3 3 3" xfId="48700" xr:uid="{00000000-0005-0000-0000-000042BE0000}"/>
    <cellStyle name="Normal 6 5 2 2 3 3 3 2" xfId="48701" xr:uid="{00000000-0005-0000-0000-000043BE0000}"/>
    <cellStyle name="Normal 6 5 2 2 3 3 3 3" xfId="48702" xr:uid="{00000000-0005-0000-0000-000044BE0000}"/>
    <cellStyle name="Normal 6 5 2 2 3 3 3 4" xfId="48703" xr:uid="{00000000-0005-0000-0000-000045BE0000}"/>
    <cellStyle name="Normal 6 5 2 2 3 4" xfId="48704" xr:uid="{00000000-0005-0000-0000-000046BE0000}"/>
    <cellStyle name="Normal 6 5 2 2 3 4 2" xfId="48705" xr:uid="{00000000-0005-0000-0000-000047BE0000}"/>
    <cellStyle name="Normal 6 5 2 2 3 5" xfId="48706" xr:uid="{00000000-0005-0000-0000-000048BE0000}"/>
    <cellStyle name="Normal 6 5 2 2 3 5 2" xfId="48707" xr:uid="{00000000-0005-0000-0000-000049BE0000}"/>
    <cellStyle name="Normal 6 5 2 2 3 5 3" xfId="48708" xr:uid="{00000000-0005-0000-0000-00004ABE0000}"/>
    <cellStyle name="Normal 6 5 2 2 3 5 4" xfId="48709" xr:uid="{00000000-0005-0000-0000-00004BBE0000}"/>
    <cellStyle name="Normal 6 5 2 2 4" xfId="48710" xr:uid="{00000000-0005-0000-0000-00004CBE0000}"/>
    <cellStyle name="Normal 6 5 2 2 4 2" xfId="48711" xr:uid="{00000000-0005-0000-0000-00004DBE0000}"/>
    <cellStyle name="Normal 6 5 2 2 4 2 2" xfId="48712" xr:uid="{00000000-0005-0000-0000-00004EBE0000}"/>
    <cellStyle name="Normal 6 5 2 2 4 2 2 2" xfId="48713" xr:uid="{00000000-0005-0000-0000-00004FBE0000}"/>
    <cellStyle name="Normal 6 5 2 2 4 2 3" xfId="48714" xr:uid="{00000000-0005-0000-0000-000050BE0000}"/>
    <cellStyle name="Normal 6 5 2 2 4 2 3 2" xfId="48715" xr:uid="{00000000-0005-0000-0000-000051BE0000}"/>
    <cellStyle name="Normal 6 5 2 2 4 2 3 3" xfId="48716" xr:uid="{00000000-0005-0000-0000-000052BE0000}"/>
    <cellStyle name="Normal 6 5 2 2 4 2 3 4" xfId="48717" xr:uid="{00000000-0005-0000-0000-000053BE0000}"/>
    <cellStyle name="Normal 6 5 2 2 4 3" xfId="48718" xr:uid="{00000000-0005-0000-0000-000054BE0000}"/>
    <cellStyle name="Normal 6 5 2 2 4 3 2" xfId="48719" xr:uid="{00000000-0005-0000-0000-000055BE0000}"/>
    <cellStyle name="Normal 6 5 2 2 4 4" xfId="48720" xr:uid="{00000000-0005-0000-0000-000056BE0000}"/>
    <cellStyle name="Normal 6 5 2 2 4 4 2" xfId="48721" xr:uid="{00000000-0005-0000-0000-000057BE0000}"/>
    <cellStyle name="Normal 6 5 2 2 4 4 3" xfId="48722" xr:uid="{00000000-0005-0000-0000-000058BE0000}"/>
    <cellStyle name="Normal 6 5 2 2 4 4 4" xfId="48723" xr:uid="{00000000-0005-0000-0000-000059BE0000}"/>
    <cellStyle name="Normal 6 5 2 2 5" xfId="48724" xr:uid="{00000000-0005-0000-0000-00005ABE0000}"/>
    <cellStyle name="Normal 6 5 2 2 5 2" xfId="48725" xr:uid="{00000000-0005-0000-0000-00005BBE0000}"/>
    <cellStyle name="Normal 6 5 2 2 5 2 2" xfId="48726" xr:uid="{00000000-0005-0000-0000-00005CBE0000}"/>
    <cellStyle name="Normal 6 5 2 2 5 3" xfId="48727" xr:uid="{00000000-0005-0000-0000-00005DBE0000}"/>
    <cellStyle name="Normal 6 5 2 2 5 3 2" xfId="48728" xr:uid="{00000000-0005-0000-0000-00005EBE0000}"/>
    <cellStyle name="Normal 6 5 2 2 5 3 3" xfId="48729" xr:uid="{00000000-0005-0000-0000-00005FBE0000}"/>
    <cellStyle name="Normal 6 5 2 2 5 3 4" xfId="48730" xr:uid="{00000000-0005-0000-0000-000060BE0000}"/>
    <cellStyle name="Normal 6 5 2 2 6" xfId="48731" xr:uid="{00000000-0005-0000-0000-000061BE0000}"/>
    <cellStyle name="Normal 6 5 2 2 6 2" xfId="48732" xr:uid="{00000000-0005-0000-0000-000062BE0000}"/>
    <cellStyle name="Normal 6 5 2 2 7" xfId="48733" xr:uid="{00000000-0005-0000-0000-000063BE0000}"/>
    <cellStyle name="Normal 6 5 2 2 7 2" xfId="48734" xr:uid="{00000000-0005-0000-0000-000064BE0000}"/>
    <cellStyle name="Normal 6 5 2 2 7 3" xfId="48735" xr:uid="{00000000-0005-0000-0000-000065BE0000}"/>
    <cellStyle name="Normal 6 5 2 2 7 4" xfId="48736" xr:uid="{00000000-0005-0000-0000-000066BE0000}"/>
    <cellStyle name="Normal 6 5 2 3" xfId="48737" xr:uid="{00000000-0005-0000-0000-000067BE0000}"/>
    <cellStyle name="Normal 6 5 2 3 2" xfId="48738" xr:uid="{00000000-0005-0000-0000-000068BE0000}"/>
    <cellStyle name="Normal 6 5 2 3 2 2" xfId="48739" xr:uid="{00000000-0005-0000-0000-000069BE0000}"/>
    <cellStyle name="Normal 6 5 2 3 2 2 2" xfId="48740" xr:uid="{00000000-0005-0000-0000-00006ABE0000}"/>
    <cellStyle name="Normal 6 5 2 3 2 2 2 2" xfId="48741" xr:uid="{00000000-0005-0000-0000-00006BBE0000}"/>
    <cellStyle name="Normal 6 5 2 3 2 2 3" xfId="48742" xr:uid="{00000000-0005-0000-0000-00006CBE0000}"/>
    <cellStyle name="Normal 6 5 2 3 2 2 3 2" xfId="48743" xr:uid="{00000000-0005-0000-0000-00006DBE0000}"/>
    <cellStyle name="Normal 6 5 2 3 2 2 3 3" xfId="48744" xr:uid="{00000000-0005-0000-0000-00006EBE0000}"/>
    <cellStyle name="Normal 6 5 2 3 2 2 3 4" xfId="48745" xr:uid="{00000000-0005-0000-0000-00006FBE0000}"/>
    <cellStyle name="Normal 6 5 2 3 2 3" xfId="48746" xr:uid="{00000000-0005-0000-0000-000070BE0000}"/>
    <cellStyle name="Normal 6 5 2 3 2 3 2" xfId="48747" xr:uid="{00000000-0005-0000-0000-000071BE0000}"/>
    <cellStyle name="Normal 6 5 2 3 2 4" xfId="48748" xr:uid="{00000000-0005-0000-0000-000072BE0000}"/>
    <cellStyle name="Normal 6 5 2 3 2 4 2" xfId="48749" xr:uid="{00000000-0005-0000-0000-000073BE0000}"/>
    <cellStyle name="Normal 6 5 2 3 2 4 3" xfId="48750" xr:uid="{00000000-0005-0000-0000-000074BE0000}"/>
    <cellStyle name="Normal 6 5 2 3 2 4 4" xfId="48751" xr:uid="{00000000-0005-0000-0000-000075BE0000}"/>
    <cellStyle name="Normal 6 5 2 3 3" xfId="48752" xr:uid="{00000000-0005-0000-0000-000076BE0000}"/>
    <cellStyle name="Normal 6 5 2 3 3 2" xfId="48753" xr:uid="{00000000-0005-0000-0000-000077BE0000}"/>
    <cellStyle name="Normal 6 5 2 3 3 2 2" xfId="48754" xr:uid="{00000000-0005-0000-0000-000078BE0000}"/>
    <cellStyle name="Normal 6 5 2 3 3 3" xfId="48755" xr:uid="{00000000-0005-0000-0000-000079BE0000}"/>
    <cellStyle name="Normal 6 5 2 3 3 3 2" xfId="48756" xr:uid="{00000000-0005-0000-0000-00007ABE0000}"/>
    <cellStyle name="Normal 6 5 2 3 3 3 3" xfId="48757" xr:uid="{00000000-0005-0000-0000-00007BBE0000}"/>
    <cellStyle name="Normal 6 5 2 3 3 3 4" xfId="48758" xr:uid="{00000000-0005-0000-0000-00007CBE0000}"/>
    <cellStyle name="Normal 6 5 2 3 4" xfId="48759" xr:uid="{00000000-0005-0000-0000-00007DBE0000}"/>
    <cellStyle name="Normal 6 5 2 3 4 2" xfId="48760" xr:uid="{00000000-0005-0000-0000-00007EBE0000}"/>
    <cellStyle name="Normal 6 5 2 3 5" xfId="48761" xr:uid="{00000000-0005-0000-0000-00007FBE0000}"/>
    <cellStyle name="Normal 6 5 2 3 5 2" xfId="48762" xr:uid="{00000000-0005-0000-0000-000080BE0000}"/>
    <cellStyle name="Normal 6 5 2 3 5 3" xfId="48763" xr:uid="{00000000-0005-0000-0000-000081BE0000}"/>
    <cellStyle name="Normal 6 5 2 3 5 4" xfId="48764" xr:uid="{00000000-0005-0000-0000-000082BE0000}"/>
    <cellStyle name="Normal 6 5 2 4" xfId="48765" xr:uid="{00000000-0005-0000-0000-000083BE0000}"/>
    <cellStyle name="Normal 6 5 2 4 2" xfId="48766" xr:uid="{00000000-0005-0000-0000-000084BE0000}"/>
    <cellStyle name="Normal 6 5 2 4 2 2" xfId="48767" xr:uid="{00000000-0005-0000-0000-000085BE0000}"/>
    <cellStyle name="Normal 6 5 2 4 2 2 2" xfId="48768" xr:uid="{00000000-0005-0000-0000-000086BE0000}"/>
    <cellStyle name="Normal 6 5 2 4 2 2 2 2" xfId="48769" xr:uid="{00000000-0005-0000-0000-000087BE0000}"/>
    <cellStyle name="Normal 6 5 2 4 2 2 3" xfId="48770" xr:uid="{00000000-0005-0000-0000-000088BE0000}"/>
    <cellStyle name="Normal 6 5 2 4 2 2 3 2" xfId="48771" xr:uid="{00000000-0005-0000-0000-000089BE0000}"/>
    <cellStyle name="Normal 6 5 2 4 2 2 3 3" xfId="48772" xr:uid="{00000000-0005-0000-0000-00008ABE0000}"/>
    <cellStyle name="Normal 6 5 2 4 2 2 3 4" xfId="48773" xr:uid="{00000000-0005-0000-0000-00008BBE0000}"/>
    <cellStyle name="Normal 6 5 2 4 2 3" xfId="48774" xr:uid="{00000000-0005-0000-0000-00008CBE0000}"/>
    <cellStyle name="Normal 6 5 2 4 2 3 2" xfId="48775" xr:uid="{00000000-0005-0000-0000-00008DBE0000}"/>
    <cellStyle name="Normal 6 5 2 4 2 4" xfId="48776" xr:uid="{00000000-0005-0000-0000-00008EBE0000}"/>
    <cellStyle name="Normal 6 5 2 4 2 4 2" xfId="48777" xr:uid="{00000000-0005-0000-0000-00008FBE0000}"/>
    <cellStyle name="Normal 6 5 2 4 2 4 3" xfId="48778" xr:uid="{00000000-0005-0000-0000-000090BE0000}"/>
    <cellStyle name="Normal 6 5 2 4 2 4 4" xfId="48779" xr:uid="{00000000-0005-0000-0000-000091BE0000}"/>
    <cellStyle name="Normal 6 5 2 4 3" xfId="48780" xr:uid="{00000000-0005-0000-0000-000092BE0000}"/>
    <cellStyle name="Normal 6 5 2 4 3 2" xfId="48781" xr:uid="{00000000-0005-0000-0000-000093BE0000}"/>
    <cellStyle name="Normal 6 5 2 4 3 2 2" xfId="48782" xr:uid="{00000000-0005-0000-0000-000094BE0000}"/>
    <cellStyle name="Normal 6 5 2 4 3 3" xfId="48783" xr:uid="{00000000-0005-0000-0000-000095BE0000}"/>
    <cellStyle name="Normal 6 5 2 4 3 3 2" xfId="48784" xr:uid="{00000000-0005-0000-0000-000096BE0000}"/>
    <cellStyle name="Normal 6 5 2 4 3 3 3" xfId="48785" xr:uid="{00000000-0005-0000-0000-000097BE0000}"/>
    <cellStyle name="Normal 6 5 2 4 3 3 4" xfId="48786" xr:uid="{00000000-0005-0000-0000-000098BE0000}"/>
    <cellStyle name="Normal 6 5 2 4 4" xfId="48787" xr:uid="{00000000-0005-0000-0000-000099BE0000}"/>
    <cellStyle name="Normal 6 5 2 4 4 2" xfId="48788" xr:uid="{00000000-0005-0000-0000-00009ABE0000}"/>
    <cellStyle name="Normal 6 5 2 4 5" xfId="48789" xr:uid="{00000000-0005-0000-0000-00009BBE0000}"/>
    <cellStyle name="Normal 6 5 2 4 5 2" xfId="48790" xr:uid="{00000000-0005-0000-0000-00009CBE0000}"/>
    <cellStyle name="Normal 6 5 2 4 5 3" xfId="48791" xr:uid="{00000000-0005-0000-0000-00009DBE0000}"/>
    <cellStyle name="Normal 6 5 2 4 5 4" xfId="48792" xr:uid="{00000000-0005-0000-0000-00009EBE0000}"/>
    <cellStyle name="Normal 6 5 2 5" xfId="48793" xr:uid="{00000000-0005-0000-0000-00009FBE0000}"/>
    <cellStyle name="Normal 6 5 2 5 2" xfId="48794" xr:uid="{00000000-0005-0000-0000-0000A0BE0000}"/>
    <cellStyle name="Normal 6 5 2 5 2 2" xfId="48795" xr:uid="{00000000-0005-0000-0000-0000A1BE0000}"/>
    <cellStyle name="Normal 6 5 2 5 2 2 2" xfId="48796" xr:uid="{00000000-0005-0000-0000-0000A2BE0000}"/>
    <cellStyle name="Normal 6 5 2 5 2 3" xfId="48797" xr:uid="{00000000-0005-0000-0000-0000A3BE0000}"/>
    <cellStyle name="Normal 6 5 2 5 2 3 2" xfId="48798" xr:uid="{00000000-0005-0000-0000-0000A4BE0000}"/>
    <cellStyle name="Normal 6 5 2 5 2 3 3" xfId="48799" xr:uid="{00000000-0005-0000-0000-0000A5BE0000}"/>
    <cellStyle name="Normal 6 5 2 5 2 3 4" xfId="48800" xr:uid="{00000000-0005-0000-0000-0000A6BE0000}"/>
    <cellStyle name="Normal 6 5 2 5 3" xfId="48801" xr:uid="{00000000-0005-0000-0000-0000A7BE0000}"/>
    <cellStyle name="Normal 6 5 2 5 3 2" xfId="48802" xr:uid="{00000000-0005-0000-0000-0000A8BE0000}"/>
    <cellStyle name="Normal 6 5 2 5 4" xfId="48803" xr:uid="{00000000-0005-0000-0000-0000A9BE0000}"/>
    <cellStyle name="Normal 6 5 2 5 4 2" xfId="48804" xr:uid="{00000000-0005-0000-0000-0000AABE0000}"/>
    <cellStyle name="Normal 6 5 2 5 4 3" xfId="48805" xr:uid="{00000000-0005-0000-0000-0000ABBE0000}"/>
    <cellStyle name="Normal 6 5 2 5 4 4" xfId="48806" xr:uid="{00000000-0005-0000-0000-0000ACBE0000}"/>
    <cellStyle name="Normal 6 5 2 6" xfId="48807" xr:uid="{00000000-0005-0000-0000-0000ADBE0000}"/>
    <cellStyle name="Normal 6 5 2 6 2" xfId="48808" xr:uid="{00000000-0005-0000-0000-0000AEBE0000}"/>
    <cellStyle name="Normal 6 5 2 6 2 2" xfId="48809" xr:uid="{00000000-0005-0000-0000-0000AFBE0000}"/>
    <cellStyle name="Normal 6 5 2 6 3" xfId="48810" xr:uid="{00000000-0005-0000-0000-0000B0BE0000}"/>
    <cellStyle name="Normal 6 5 2 6 3 2" xfId="48811" xr:uid="{00000000-0005-0000-0000-0000B1BE0000}"/>
    <cellStyle name="Normal 6 5 2 6 3 3" xfId="48812" xr:uid="{00000000-0005-0000-0000-0000B2BE0000}"/>
    <cellStyle name="Normal 6 5 2 6 3 4" xfId="48813" xr:uid="{00000000-0005-0000-0000-0000B3BE0000}"/>
    <cellStyle name="Normal 6 5 2 7" xfId="48814" xr:uid="{00000000-0005-0000-0000-0000B4BE0000}"/>
    <cellStyle name="Normal 6 5 2 7 2" xfId="48815" xr:uid="{00000000-0005-0000-0000-0000B5BE0000}"/>
    <cellStyle name="Normal 6 5 2 8" xfId="48816" xr:uid="{00000000-0005-0000-0000-0000B6BE0000}"/>
    <cellStyle name="Normal 6 5 2 8 2" xfId="48817" xr:uid="{00000000-0005-0000-0000-0000B7BE0000}"/>
    <cellStyle name="Normal 6 5 2 8 3" xfId="48818" xr:uid="{00000000-0005-0000-0000-0000B8BE0000}"/>
    <cellStyle name="Normal 6 5 2 8 4" xfId="48819" xr:uid="{00000000-0005-0000-0000-0000B9BE0000}"/>
    <cellStyle name="Normal 6 5 3" xfId="48820" xr:uid="{00000000-0005-0000-0000-0000BABE0000}"/>
    <cellStyle name="Normal 6 5 3 2" xfId="48821" xr:uid="{00000000-0005-0000-0000-0000BBBE0000}"/>
    <cellStyle name="Normal 6 5 3 2 2" xfId="48822" xr:uid="{00000000-0005-0000-0000-0000BCBE0000}"/>
    <cellStyle name="Normal 6 5 3 2 2 2" xfId="48823" xr:uid="{00000000-0005-0000-0000-0000BDBE0000}"/>
    <cellStyle name="Normal 6 5 3 2 2 2 2" xfId="48824" xr:uid="{00000000-0005-0000-0000-0000BEBE0000}"/>
    <cellStyle name="Normal 6 5 3 2 2 2 2 2" xfId="48825" xr:uid="{00000000-0005-0000-0000-0000BFBE0000}"/>
    <cellStyle name="Normal 6 5 3 2 2 2 3" xfId="48826" xr:uid="{00000000-0005-0000-0000-0000C0BE0000}"/>
    <cellStyle name="Normal 6 5 3 2 2 2 3 2" xfId="48827" xr:uid="{00000000-0005-0000-0000-0000C1BE0000}"/>
    <cellStyle name="Normal 6 5 3 2 2 2 3 3" xfId="48828" xr:uid="{00000000-0005-0000-0000-0000C2BE0000}"/>
    <cellStyle name="Normal 6 5 3 2 2 2 3 4" xfId="48829" xr:uid="{00000000-0005-0000-0000-0000C3BE0000}"/>
    <cellStyle name="Normal 6 5 3 2 2 3" xfId="48830" xr:uid="{00000000-0005-0000-0000-0000C4BE0000}"/>
    <cellStyle name="Normal 6 5 3 2 2 3 2" xfId="48831" xr:uid="{00000000-0005-0000-0000-0000C5BE0000}"/>
    <cellStyle name="Normal 6 5 3 2 2 4" xfId="48832" xr:uid="{00000000-0005-0000-0000-0000C6BE0000}"/>
    <cellStyle name="Normal 6 5 3 2 2 4 2" xfId="48833" xr:uid="{00000000-0005-0000-0000-0000C7BE0000}"/>
    <cellStyle name="Normal 6 5 3 2 2 4 3" xfId="48834" xr:uid="{00000000-0005-0000-0000-0000C8BE0000}"/>
    <cellStyle name="Normal 6 5 3 2 2 4 4" xfId="48835" xr:uid="{00000000-0005-0000-0000-0000C9BE0000}"/>
    <cellStyle name="Normal 6 5 3 2 3" xfId="48836" xr:uid="{00000000-0005-0000-0000-0000CABE0000}"/>
    <cellStyle name="Normal 6 5 3 2 3 2" xfId="48837" xr:uid="{00000000-0005-0000-0000-0000CBBE0000}"/>
    <cellStyle name="Normal 6 5 3 2 3 2 2" xfId="48838" xr:uid="{00000000-0005-0000-0000-0000CCBE0000}"/>
    <cellStyle name="Normal 6 5 3 2 3 3" xfId="48839" xr:uid="{00000000-0005-0000-0000-0000CDBE0000}"/>
    <cellStyle name="Normal 6 5 3 2 3 3 2" xfId="48840" xr:uid="{00000000-0005-0000-0000-0000CEBE0000}"/>
    <cellStyle name="Normal 6 5 3 2 3 3 3" xfId="48841" xr:uid="{00000000-0005-0000-0000-0000CFBE0000}"/>
    <cellStyle name="Normal 6 5 3 2 3 3 4" xfId="48842" xr:uid="{00000000-0005-0000-0000-0000D0BE0000}"/>
    <cellStyle name="Normal 6 5 3 2 4" xfId="48843" xr:uid="{00000000-0005-0000-0000-0000D1BE0000}"/>
    <cellStyle name="Normal 6 5 3 2 4 2" xfId="48844" xr:uid="{00000000-0005-0000-0000-0000D2BE0000}"/>
    <cellStyle name="Normal 6 5 3 2 5" xfId="48845" xr:uid="{00000000-0005-0000-0000-0000D3BE0000}"/>
    <cellStyle name="Normal 6 5 3 2 5 2" xfId="48846" xr:uid="{00000000-0005-0000-0000-0000D4BE0000}"/>
    <cellStyle name="Normal 6 5 3 2 5 3" xfId="48847" xr:uid="{00000000-0005-0000-0000-0000D5BE0000}"/>
    <cellStyle name="Normal 6 5 3 2 5 4" xfId="48848" xr:uid="{00000000-0005-0000-0000-0000D6BE0000}"/>
    <cellStyle name="Normal 6 5 3 3" xfId="48849" xr:uid="{00000000-0005-0000-0000-0000D7BE0000}"/>
    <cellStyle name="Normal 6 5 3 3 2" xfId="48850" xr:uid="{00000000-0005-0000-0000-0000D8BE0000}"/>
    <cellStyle name="Normal 6 5 3 3 2 2" xfId="48851" xr:uid="{00000000-0005-0000-0000-0000D9BE0000}"/>
    <cellStyle name="Normal 6 5 3 3 2 2 2" xfId="48852" xr:uid="{00000000-0005-0000-0000-0000DABE0000}"/>
    <cellStyle name="Normal 6 5 3 3 2 2 2 2" xfId="48853" xr:uid="{00000000-0005-0000-0000-0000DBBE0000}"/>
    <cellStyle name="Normal 6 5 3 3 2 2 3" xfId="48854" xr:uid="{00000000-0005-0000-0000-0000DCBE0000}"/>
    <cellStyle name="Normal 6 5 3 3 2 2 3 2" xfId="48855" xr:uid="{00000000-0005-0000-0000-0000DDBE0000}"/>
    <cellStyle name="Normal 6 5 3 3 2 2 3 3" xfId="48856" xr:uid="{00000000-0005-0000-0000-0000DEBE0000}"/>
    <cellStyle name="Normal 6 5 3 3 2 2 3 4" xfId="48857" xr:uid="{00000000-0005-0000-0000-0000DFBE0000}"/>
    <cellStyle name="Normal 6 5 3 3 2 3" xfId="48858" xr:uid="{00000000-0005-0000-0000-0000E0BE0000}"/>
    <cellStyle name="Normal 6 5 3 3 2 3 2" xfId="48859" xr:uid="{00000000-0005-0000-0000-0000E1BE0000}"/>
    <cellStyle name="Normal 6 5 3 3 2 4" xfId="48860" xr:uid="{00000000-0005-0000-0000-0000E2BE0000}"/>
    <cellStyle name="Normal 6 5 3 3 2 4 2" xfId="48861" xr:uid="{00000000-0005-0000-0000-0000E3BE0000}"/>
    <cellStyle name="Normal 6 5 3 3 2 4 3" xfId="48862" xr:uid="{00000000-0005-0000-0000-0000E4BE0000}"/>
    <cellStyle name="Normal 6 5 3 3 2 4 4" xfId="48863" xr:uid="{00000000-0005-0000-0000-0000E5BE0000}"/>
    <cellStyle name="Normal 6 5 3 3 3" xfId="48864" xr:uid="{00000000-0005-0000-0000-0000E6BE0000}"/>
    <cellStyle name="Normal 6 5 3 3 3 2" xfId="48865" xr:uid="{00000000-0005-0000-0000-0000E7BE0000}"/>
    <cellStyle name="Normal 6 5 3 3 3 2 2" xfId="48866" xr:uid="{00000000-0005-0000-0000-0000E8BE0000}"/>
    <cellStyle name="Normal 6 5 3 3 3 3" xfId="48867" xr:uid="{00000000-0005-0000-0000-0000E9BE0000}"/>
    <cellStyle name="Normal 6 5 3 3 3 3 2" xfId="48868" xr:uid="{00000000-0005-0000-0000-0000EABE0000}"/>
    <cellStyle name="Normal 6 5 3 3 3 3 3" xfId="48869" xr:uid="{00000000-0005-0000-0000-0000EBBE0000}"/>
    <cellStyle name="Normal 6 5 3 3 3 3 4" xfId="48870" xr:uid="{00000000-0005-0000-0000-0000ECBE0000}"/>
    <cellStyle name="Normal 6 5 3 3 4" xfId="48871" xr:uid="{00000000-0005-0000-0000-0000EDBE0000}"/>
    <cellStyle name="Normal 6 5 3 3 4 2" xfId="48872" xr:uid="{00000000-0005-0000-0000-0000EEBE0000}"/>
    <cellStyle name="Normal 6 5 3 3 5" xfId="48873" xr:uid="{00000000-0005-0000-0000-0000EFBE0000}"/>
    <cellStyle name="Normal 6 5 3 3 5 2" xfId="48874" xr:uid="{00000000-0005-0000-0000-0000F0BE0000}"/>
    <cellStyle name="Normal 6 5 3 3 5 3" xfId="48875" xr:uid="{00000000-0005-0000-0000-0000F1BE0000}"/>
    <cellStyle name="Normal 6 5 3 3 5 4" xfId="48876" xr:uid="{00000000-0005-0000-0000-0000F2BE0000}"/>
    <cellStyle name="Normal 6 5 3 4" xfId="48877" xr:uid="{00000000-0005-0000-0000-0000F3BE0000}"/>
    <cellStyle name="Normal 6 5 3 4 2" xfId="48878" xr:uid="{00000000-0005-0000-0000-0000F4BE0000}"/>
    <cellStyle name="Normal 6 5 3 4 2 2" xfId="48879" xr:uid="{00000000-0005-0000-0000-0000F5BE0000}"/>
    <cellStyle name="Normal 6 5 3 4 2 2 2" xfId="48880" xr:uid="{00000000-0005-0000-0000-0000F6BE0000}"/>
    <cellStyle name="Normal 6 5 3 4 2 3" xfId="48881" xr:uid="{00000000-0005-0000-0000-0000F7BE0000}"/>
    <cellStyle name="Normal 6 5 3 4 2 3 2" xfId="48882" xr:uid="{00000000-0005-0000-0000-0000F8BE0000}"/>
    <cellStyle name="Normal 6 5 3 4 2 3 3" xfId="48883" xr:uid="{00000000-0005-0000-0000-0000F9BE0000}"/>
    <cellStyle name="Normal 6 5 3 4 2 3 4" xfId="48884" xr:uid="{00000000-0005-0000-0000-0000FABE0000}"/>
    <cellStyle name="Normal 6 5 3 4 3" xfId="48885" xr:uid="{00000000-0005-0000-0000-0000FBBE0000}"/>
    <cellStyle name="Normal 6 5 3 4 3 2" xfId="48886" xr:uid="{00000000-0005-0000-0000-0000FCBE0000}"/>
    <cellStyle name="Normal 6 5 3 4 4" xfId="48887" xr:uid="{00000000-0005-0000-0000-0000FDBE0000}"/>
    <cellStyle name="Normal 6 5 3 4 4 2" xfId="48888" xr:uid="{00000000-0005-0000-0000-0000FEBE0000}"/>
    <cellStyle name="Normal 6 5 3 4 4 3" xfId="48889" xr:uid="{00000000-0005-0000-0000-0000FFBE0000}"/>
    <cellStyle name="Normal 6 5 3 4 4 4" xfId="48890" xr:uid="{00000000-0005-0000-0000-000000BF0000}"/>
    <cellStyle name="Normal 6 5 3 5" xfId="48891" xr:uid="{00000000-0005-0000-0000-000001BF0000}"/>
    <cellStyle name="Normal 6 5 3 5 2" xfId="48892" xr:uid="{00000000-0005-0000-0000-000002BF0000}"/>
    <cellStyle name="Normal 6 5 3 5 2 2" xfId="48893" xr:uid="{00000000-0005-0000-0000-000003BF0000}"/>
    <cellStyle name="Normal 6 5 3 5 3" xfId="48894" xr:uid="{00000000-0005-0000-0000-000004BF0000}"/>
    <cellStyle name="Normal 6 5 3 5 3 2" xfId="48895" xr:uid="{00000000-0005-0000-0000-000005BF0000}"/>
    <cellStyle name="Normal 6 5 3 5 3 3" xfId="48896" xr:uid="{00000000-0005-0000-0000-000006BF0000}"/>
    <cellStyle name="Normal 6 5 3 5 3 4" xfId="48897" xr:uid="{00000000-0005-0000-0000-000007BF0000}"/>
    <cellStyle name="Normal 6 5 3 6" xfId="48898" xr:uid="{00000000-0005-0000-0000-000008BF0000}"/>
    <cellStyle name="Normal 6 5 3 6 2" xfId="48899" xr:uid="{00000000-0005-0000-0000-000009BF0000}"/>
    <cellStyle name="Normal 6 5 3 7" xfId="48900" xr:uid="{00000000-0005-0000-0000-00000ABF0000}"/>
    <cellStyle name="Normal 6 5 3 7 2" xfId="48901" xr:uid="{00000000-0005-0000-0000-00000BBF0000}"/>
    <cellStyle name="Normal 6 5 3 7 3" xfId="48902" xr:uid="{00000000-0005-0000-0000-00000CBF0000}"/>
    <cellStyle name="Normal 6 5 3 7 4" xfId="48903" xr:uid="{00000000-0005-0000-0000-00000DBF0000}"/>
    <cellStyle name="Normal 6 5 4" xfId="48904" xr:uid="{00000000-0005-0000-0000-00000EBF0000}"/>
    <cellStyle name="Normal 6 5 4 2" xfId="48905" xr:uid="{00000000-0005-0000-0000-00000FBF0000}"/>
    <cellStyle name="Normal 6 5 4 2 2" xfId="48906" xr:uid="{00000000-0005-0000-0000-000010BF0000}"/>
    <cellStyle name="Normal 6 5 4 2 2 2" xfId="48907" xr:uid="{00000000-0005-0000-0000-000011BF0000}"/>
    <cellStyle name="Normal 6 5 4 2 2 2 2" xfId="48908" xr:uid="{00000000-0005-0000-0000-000012BF0000}"/>
    <cellStyle name="Normal 6 5 4 2 2 3" xfId="48909" xr:uid="{00000000-0005-0000-0000-000013BF0000}"/>
    <cellStyle name="Normal 6 5 4 2 2 3 2" xfId="48910" xr:uid="{00000000-0005-0000-0000-000014BF0000}"/>
    <cellStyle name="Normal 6 5 4 2 2 3 3" xfId="48911" xr:uid="{00000000-0005-0000-0000-000015BF0000}"/>
    <cellStyle name="Normal 6 5 4 2 2 3 4" xfId="48912" xr:uid="{00000000-0005-0000-0000-000016BF0000}"/>
    <cellStyle name="Normal 6 5 4 2 3" xfId="48913" xr:uid="{00000000-0005-0000-0000-000017BF0000}"/>
    <cellStyle name="Normal 6 5 4 2 3 2" xfId="48914" xr:uid="{00000000-0005-0000-0000-000018BF0000}"/>
    <cellStyle name="Normal 6 5 4 2 4" xfId="48915" xr:uid="{00000000-0005-0000-0000-000019BF0000}"/>
    <cellStyle name="Normal 6 5 4 2 4 2" xfId="48916" xr:uid="{00000000-0005-0000-0000-00001ABF0000}"/>
    <cellStyle name="Normal 6 5 4 2 4 3" xfId="48917" xr:uid="{00000000-0005-0000-0000-00001BBF0000}"/>
    <cellStyle name="Normal 6 5 4 2 4 4" xfId="48918" xr:uid="{00000000-0005-0000-0000-00001CBF0000}"/>
    <cellStyle name="Normal 6 5 4 3" xfId="48919" xr:uid="{00000000-0005-0000-0000-00001DBF0000}"/>
    <cellStyle name="Normal 6 5 4 3 2" xfId="48920" xr:uid="{00000000-0005-0000-0000-00001EBF0000}"/>
    <cellStyle name="Normal 6 5 4 3 2 2" xfId="48921" xr:uid="{00000000-0005-0000-0000-00001FBF0000}"/>
    <cellStyle name="Normal 6 5 4 3 3" xfId="48922" xr:uid="{00000000-0005-0000-0000-000020BF0000}"/>
    <cellStyle name="Normal 6 5 4 3 3 2" xfId="48923" xr:uid="{00000000-0005-0000-0000-000021BF0000}"/>
    <cellStyle name="Normal 6 5 4 3 3 3" xfId="48924" xr:uid="{00000000-0005-0000-0000-000022BF0000}"/>
    <cellStyle name="Normal 6 5 4 3 3 4" xfId="48925" xr:uid="{00000000-0005-0000-0000-000023BF0000}"/>
    <cellStyle name="Normal 6 5 4 4" xfId="48926" xr:uid="{00000000-0005-0000-0000-000024BF0000}"/>
    <cellStyle name="Normal 6 5 4 4 2" xfId="48927" xr:uid="{00000000-0005-0000-0000-000025BF0000}"/>
    <cellStyle name="Normal 6 5 4 5" xfId="48928" xr:uid="{00000000-0005-0000-0000-000026BF0000}"/>
    <cellStyle name="Normal 6 5 4 5 2" xfId="48929" xr:uid="{00000000-0005-0000-0000-000027BF0000}"/>
    <cellStyle name="Normal 6 5 4 5 3" xfId="48930" xr:uid="{00000000-0005-0000-0000-000028BF0000}"/>
    <cellStyle name="Normal 6 5 4 5 4" xfId="48931" xr:uid="{00000000-0005-0000-0000-000029BF0000}"/>
    <cellStyle name="Normal 6 5 5" xfId="48932" xr:uid="{00000000-0005-0000-0000-00002ABF0000}"/>
    <cellStyle name="Normal 6 5 5 2" xfId="48933" xr:uid="{00000000-0005-0000-0000-00002BBF0000}"/>
    <cellStyle name="Normal 6 5 5 2 2" xfId="48934" xr:uid="{00000000-0005-0000-0000-00002CBF0000}"/>
    <cellStyle name="Normal 6 5 5 2 2 2" xfId="48935" xr:uid="{00000000-0005-0000-0000-00002DBF0000}"/>
    <cellStyle name="Normal 6 5 5 2 2 2 2" xfId="48936" xr:uid="{00000000-0005-0000-0000-00002EBF0000}"/>
    <cellStyle name="Normal 6 5 5 2 2 3" xfId="48937" xr:uid="{00000000-0005-0000-0000-00002FBF0000}"/>
    <cellStyle name="Normal 6 5 5 2 2 3 2" xfId="48938" xr:uid="{00000000-0005-0000-0000-000030BF0000}"/>
    <cellStyle name="Normal 6 5 5 2 2 3 3" xfId="48939" xr:uid="{00000000-0005-0000-0000-000031BF0000}"/>
    <cellStyle name="Normal 6 5 5 2 2 3 4" xfId="48940" xr:uid="{00000000-0005-0000-0000-000032BF0000}"/>
    <cellStyle name="Normal 6 5 5 2 3" xfId="48941" xr:uid="{00000000-0005-0000-0000-000033BF0000}"/>
    <cellStyle name="Normal 6 5 5 2 3 2" xfId="48942" xr:uid="{00000000-0005-0000-0000-000034BF0000}"/>
    <cellStyle name="Normal 6 5 5 2 4" xfId="48943" xr:uid="{00000000-0005-0000-0000-000035BF0000}"/>
    <cellStyle name="Normal 6 5 5 2 4 2" xfId="48944" xr:uid="{00000000-0005-0000-0000-000036BF0000}"/>
    <cellStyle name="Normal 6 5 5 2 4 3" xfId="48945" xr:uid="{00000000-0005-0000-0000-000037BF0000}"/>
    <cellStyle name="Normal 6 5 5 2 4 4" xfId="48946" xr:uid="{00000000-0005-0000-0000-000038BF0000}"/>
    <cellStyle name="Normal 6 5 5 3" xfId="48947" xr:uid="{00000000-0005-0000-0000-000039BF0000}"/>
    <cellStyle name="Normal 6 5 5 3 2" xfId="48948" xr:uid="{00000000-0005-0000-0000-00003ABF0000}"/>
    <cellStyle name="Normal 6 5 5 3 2 2" xfId="48949" xr:uid="{00000000-0005-0000-0000-00003BBF0000}"/>
    <cellStyle name="Normal 6 5 5 3 3" xfId="48950" xr:uid="{00000000-0005-0000-0000-00003CBF0000}"/>
    <cellStyle name="Normal 6 5 5 3 3 2" xfId="48951" xr:uid="{00000000-0005-0000-0000-00003DBF0000}"/>
    <cellStyle name="Normal 6 5 5 3 3 3" xfId="48952" xr:uid="{00000000-0005-0000-0000-00003EBF0000}"/>
    <cellStyle name="Normal 6 5 5 3 3 4" xfId="48953" xr:uid="{00000000-0005-0000-0000-00003FBF0000}"/>
    <cellStyle name="Normal 6 5 5 4" xfId="48954" xr:uid="{00000000-0005-0000-0000-000040BF0000}"/>
    <cellStyle name="Normal 6 5 5 4 2" xfId="48955" xr:uid="{00000000-0005-0000-0000-000041BF0000}"/>
    <cellStyle name="Normal 6 5 5 5" xfId="48956" xr:uid="{00000000-0005-0000-0000-000042BF0000}"/>
    <cellStyle name="Normal 6 5 5 5 2" xfId="48957" xr:uid="{00000000-0005-0000-0000-000043BF0000}"/>
    <cellStyle name="Normal 6 5 5 5 3" xfId="48958" xr:uid="{00000000-0005-0000-0000-000044BF0000}"/>
    <cellStyle name="Normal 6 5 5 5 4" xfId="48959" xr:uid="{00000000-0005-0000-0000-000045BF0000}"/>
    <cellStyle name="Normal 6 5 6" xfId="48960" xr:uid="{00000000-0005-0000-0000-000046BF0000}"/>
    <cellStyle name="Normal 6 5 6 2" xfId="48961" xr:uid="{00000000-0005-0000-0000-000047BF0000}"/>
    <cellStyle name="Normal 6 5 6 2 2" xfId="48962" xr:uid="{00000000-0005-0000-0000-000048BF0000}"/>
    <cellStyle name="Normal 6 5 6 2 2 2" xfId="48963" xr:uid="{00000000-0005-0000-0000-000049BF0000}"/>
    <cellStyle name="Normal 6 5 6 2 3" xfId="48964" xr:uid="{00000000-0005-0000-0000-00004ABF0000}"/>
    <cellStyle name="Normal 6 5 6 2 3 2" xfId="48965" xr:uid="{00000000-0005-0000-0000-00004BBF0000}"/>
    <cellStyle name="Normal 6 5 6 2 3 3" xfId="48966" xr:uid="{00000000-0005-0000-0000-00004CBF0000}"/>
    <cellStyle name="Normal 6 5 6 2 3 4" xfId="48967" xr:uid="{00000000-0005-0000-0000-00004DBF0000}"/>
    <cellStyle name="Normal 6 5 6 3" xfId="48968" xr:uid="{00000000-0005-0000-0000-00004EBF0000}"/>
    <cellStyle name="Normal 6 5 6 3 2" xfId="48969" xr:uid="{00000000-0005-0000-0000-00004FBF0000}"/>
    <cellStyle name="Normal 6 5 6 4" xfId="48970" xr:uid="{00000000-0005-0000-0000-000050BF0000}"/>
    <cellStyle name="Normal 6 5 6 4 2" xfId="48971" xr:uid="{00000000-0005-0000-0000-000051BF0000}"/>
    <cellStyle name="Normal 6 5 6 4 3" xfId="48972" xr:uid="{00000000-0005-0000-0000-000052BF0000}"/>
    <cellStyle name="Normal 6 5 6 4 4" xfId="48973" xr:uid="{00000000-0005-0000-0000-000053BF0000}"/>
    <cellStyle name="Normal 6 5 7" xfId="48974" xr:uid="{00000000-0005-0000-0000-000054BF0000}"/>
    <cellStyle name="Normal 6 5 7 2" xfId="48975" xr:uid="{00000000-0005-0000-0000-000055BF0000}"/>
    <cellStyle name="Normal 6 5 7 2 2" xfId="48976" xr:uid="{00000000-0005-0000-0000-000056BF0000}"/>
    <cellStyle name="Normal 6 5 7 3" xfId="48977" xr:uid="{00000000-0005-0000-0000-000057BF0000}"/>
    <cellStyle name="Normal 6 5 7 3 2" xfId="48978" xr:uid="{00000000-0005-0000-0000-000058BF0000}"/>
    <cellStyle name="Normal 6 5 7 3 3" xfId="48979" xr:uid="{00000000-0005-0000-0000-000059BF0000}"/>
    <cellStyle name="Normal 6 5 7 3 4" xfId="48980" xr:uid="{00000000-0005-0000-0000-00005ABF0000}"/>
    <cellStyle name="Normal 6 5 8" xfId="48981" xr:uid="{00000000-0005-0000-0000-00005BBF0000}"/>
    <cellStyle name="Normal 6 5 8 2" xfId="48982" xr:uid="{00000000-0005-0000-0000-00005CBF0000}"/>
    <cellStyle name="Normal 6 5 9" xfId="48983" xr:uid="{00000000-0005-0000-0000-00005DBF0000}"/>
    <cellStyle name="Normal 6 5 9 2" xfId="48984" xr:uid="{00000000-0005-0000-0000-00005EBF0000}"/>
    <cellStyle name="Normal 6 6" xfId="48985" xr:uid="{00000000-0005-0000-0000-00005FBF0000}"/>
    <cellStyle name="Normal 6 6 2" xfId="48986" xr:uid="{00000000-0005-0000-0000-000060BF0000}"/>
    <cellStyle name="Normal 6 6 2 2" xfId="48987" xr:uid="{00000000-0005-0000-0000-000061BF0000}"/>
    <cellStyle name="Normal 6 6 2 2 2" xfId="48988" xr:uid="{00000000-0005-0000-0000-000062BF0000}"/>
    <cellStyle name="Normal 6 6 2 2 2 2" xfId="48989" xr:uid="{00000000-0005-0000-0000-000063BF0000}"/>
    <cellStyle name="Normal 6 6 2 2 2 2 2" xfId="48990" xr:uid="{00000000-0005-0000-0000-000064BF0000}"/>
    <cellStyle name="Normal 6 6 2 2 2 2 2 2" xfId="48991" xr:uid="{00000000-0005-0000-0000-000065BF0000}"/>
    <cellStyle name="Normal 6 6 2 2 2 2 3" xfId="48992" xr:uid="{00000000-0005-0000-0000-000066BF0000}"/>
    <cellStyle name="Normal 6 6 2 2 2 2 3 2" xfId="48993" xr:uid="{00000000-0005-0000-0000-000067BF0000}"/>
    <cellStyle name="Normal 6 6 2 2 2 2 3 3" xfId="48994" xr:uid="{00000000-0005-0000-0000-000068BF0000}"/>
    <cellStyle name="Normal 6 6 2 2 2 2 3 4" xfId="48995" xr:uid="{00000000-0005-0000-0000-000069BF0000}"/>
    <cellStyle name="Normal 6 6 2 2 2 3" xfId="48996" xr:uid="{00000000-0005-0000-0000-00006ABF0000}"/>
    <cellStyle name="Normal 6 6 2 2 2 3 2" xfId="48997" xr:uid="{00000000-0005-0000-0000-00006BBF0000}"/>
    <cellStyle name="Normal 6 6 2 2 2 4" xfId="48998" xr:uid="{00000000-0005-0000-0000-00006CBF0000}"/>
    <cellStyle name="Normal 6 6 2 2 2 4 2" xfId="48999" xr:uid="{00000000-0005-0000-0000-00006DBF0000}"/>
    <cellStyle name="Normal 6 6 2 2 2 4 3" xfId="49000" xr:uid="{00000000-0005-0000-0000-00006EBF0000}"/>
    <cellStyle name="Normal 6 6 2 2 2 4 4" xfId="49001" xr:uid="{00000000-0005-0000-0000-00006FBF0000}"/>
    <cellStyle name="Normal 6 6 2 2 3" xfId="49002" xr:uid="{00000000-0005-0000-0000-000070BF0000}"/>
    <cellStyle name="Normal 6 6 2 2 3 2" xfId="49003" xr:uid="{00000000-0005-0000-0000-000071BF0000}"/>
    <cellStyle name="Normal 6 6 2 2 3 2 2" xfId="49004" xr:uid="{00000000-0005-0000-0000-000072BF0000}"/>
    <cellStyle name="Normal 6 6 2 2 3 3" xfId="49005" xr:uid="{00000000-0005-0000-0000-000073BF0000}"/>
    <cellStyle name="Normal 6 6 2 2 3 3 2" xfId="49006" xr:uid="{00000000-0005-0000-0000-000074BF0000}"/>
    <cellStyle name="Normal 6 6 2 2 3 3 3" xfId="49007" xr:uid="{00000000-0005-0000-0000-000075BF0000}"/>
    <cellStyle name="Normal 6 6 2 2 3 3 4" xfId="49008" xr:uid="{00000000-0005-0000-0000-000076BF0000}"/>
    <cellStyle name="Normal 6 6 2 2 4" xfId="49009" xr:uid="{00000000-0005-0000-0000-000077BF0000}"/>
    <cellStyle name="Normal 6 6 2 2 4 2" xfId="49010" xr:uid="{00000000-0005-0000-0000-000078BF0000}"/>
    <cellStyle name="Normal 6 6 2 2 5" xfId="49011" xr:uid="{00000000-0005-0000-0000-000079BF0000}"/>
    <cellStyle name="Normal 6 6 2 2 5 2" xfId="49012" xr:uid="{00000000-0005-0000-0000-00007ABF0000}"/>
    <cellStyle name="Normal 6 6 2 2 5 3" xfId="49013" xr:uid="{00000000-0005-0000-0000-00007BBF0000}"/>
    <cellStyle name="Normal 6 6 2 2 5 4" xfId="49014" xr:uid="{00000000-0005-0000-0000-00007CBF0000}"/>
    <cellStyle name="Normal 6 6 2 3" xfId="49015" xr:uid="{00000000-0005-0000-0000-00007DBF0000}"/>
    <cellStyle name="Normal 6 6 2 3 2" xfId="49016" xr:uid="{00000000-0005-0000-0000-00007EBF0000}"/>
    <cellStyle name="Normal 6 6 2 3 2 2" xfId="49017" xr:uid="{00000000-0005-0000-0000-00007FBF0000}"/>
    <cellStyle name="Normal 6 6 2 3 2 2 2" xfId="49018" xr:uid="{00000000-0005-0000-0000-000080BF0000}"/>
    <cellStyle name="Normal 6 6 2 3 2 2 2 2" xfId="49019" xr:uid="{00000000-0005-0000-0000-000081BF0000}"/>
    <cellStyle name="Normal 6 6 2 3 2 2 3" xfId="49020" xr:uid="{00000000-0005-0000-0000-000082BF0000}"/>
    <cellStyle name="Normal 6 6 2 3 2 2 3 2" xfId="49021" xr:uid="{00000000-0005-0000-0000-000083BF0000}"/>
    <cellStyle name="Normal 6 6 2 3 2 2 3 3" xfId="49022" xr:uid="{00000000-0005-0000-0000-000084BF0000}"/>
    <cellStyle name="Normal 6 6 2 3 2 2 3 4" xfId="49023" xr:uid="{00000000-0005-0000-0000-000085BF0000}"/>
    <cellStyle name="Normal 6 6 2 3 2 3" xfId="49024" xr:uid="{00000000-0005-0000-0000-000086BF0000}"/>
    <cellStyle name="Normal 6 6 2 3 2 3 2" xfId="49025" xr:uid="{00000000-0005-0000-0000-000087BF0000}"/>
    <cellStyle name="Normal 6 6 2 3 2 4" xfId="49026" xr:uid="{00000000-0005-0000-0000-000088BF0000}"/>
    <cellStyle name="Normal 6 6 2 3 2 4 2" xfId="49027" xr:uid="{00000000-0005-0000-0000-000089BF0000}"/>
    <cellStyle name="Normal 6 6 2 3 2 4 3" xfId="49028" xr:uid="{00000000-0005-0000-0000-00008ABF0000}"/>
    <cellStyle name="Normal 6 6 2 3 2 4 4" xfId="49029" xr:uid="{00000000-0005-0000-0000-00008BBF0000}"/>
    <cellStyle name="Normal 6 6 2 3 3" xfId="49030" xr:uid="{00000000-0005-0000-0000-00008CBF0000}"/>
    <cellStyle name="Normal 6 6 2 3 3 2" xfId="49031" xr:uid="{00000000-0005-0000-0000-00008DBF0000}"/>
    <cellStyle name="Normal 6 6 2 3 3 2 2" xfId="49032" xr:uid="{00000000-0005-0000-0000-00008EBF0000}"/>
    <cellStyle name="Normal 6 6 2 3 3 3" xfId="49033" xr:uid="{00000000-0005-0000-0000-00008FBF0000}"/>
    <cellStyle name="Normal 6 6 2 3 3 3 2" xfId="49034" xr:uid="{00000000-0005-0000-0000-000090BF0000}"/>
    <cellStyle name="Normal 6 6 2 3 3 3 3" xfId="49035" xr:uid="{00000000-0005-0000-0000-000091BF0000}"/>
    <cellStyle name="Normal 6 6 2 3 3 3 4" xfId="49036" xr:uid="{00000000-0005-0000-0000-000092BF0000}"/>
    <cellStyle name="Normal 6 6 2 3 4" xfId="49037" xr:uid="{00000000-0005-0000-0000-000093BF0000}"/>
    <cellStyle name="Normal 6 6 2 3 4 2" xfId="49038" xr:uid="{00000000-0005-0000-0000-000094BF0000}"/>
    <cellStyle name="Normal 6 6 2 3 5" xfId="49039" xr:uid="{00000000-0005-0000-0000-000095BF0000}"/>
    <cellStyle name="Normal 6 6 2 3 5 2" xfId="49040" xr:uid="{00000000-0005-0000-0000-000096BF0000}"/>
    <cellStyle name="Normal 6 6 2 3 5 3" xfId="49041" xr:uid="{00000000-0005-0000-0000-000097BF0000}"/>
    <cellStyle name="Normal 6 6 2 3 5 4" xfId="49042" xr:uid="{00000000-0005-0000-0000-000098BF0000}"/>
    <cellStyle name="Normal 6 6 2 4" xfId="49043" xr:uid="{00000000-0005-0000-0000-000099BF0000}"/>
    <cellStyle name="Normal 6 6 2 4 2" xfId="49044" xr:uid="{00000000-0005-0000-0000-00009ABF0000}"/>
    <cellStyle name="Normal 6 6 2 4 2 2" xfId="49045" xr:uid="{00000000-0005-0000-0000-00009BBF0000}"/>
    <cellStyle name="Normal 6 6 2 4 2 2 2" xfId="49046" xr:uid="{00000000-0005-0000-0000-00009CBF0000}"/>
    <cellStyle name="Normal 6 6 2 4 2 3" xfId="49047" xr:uid="{00000000-0005-0000-0000-00009DBF0000}"/>
    <cellStyle name="Normal 6 6 2 4 2 3 2" xfId="49048" xr:uid="{00000000-0005-0000-0000-00009EBF0000}"/>
    <cellStyle name="Normal 6 6 2 4 2 3 3" xfId="49049" xr:uid="{00000000-0005-0000-0000-00009FBF0000}"/>
    <cellStyle name="Normal 6 6 2 4 2 3 4" xfId="49050" xr:uid="{00000000-0005-0000-0000-0000A0BF0000}"/>
    <cellStyle name="Normal 6 6 2 4 3" xfId="49051" xr:uid="{00000000-0005-0000-0000-0000A1BF0000}"/>
    <cellStyle name="Normal 6 6 2 4 3 2" xfId="49052" xr:uid="{00000000-0005-0000-0000-0000A2BF0000}"/>
    <cellStyle name="Normal 6 6 2 4 4" xfId="49053" xr:uid="{00000000-0005-0000-0000-0000A3BF0000}"/>
    <cellStyle name="Normal 6 6 2 4 4 2" xfId="49054" xr:uid="{00000000-0005-0000-0000-0000A4BF0000}"/>
    <cellStyle name="Normal 6 6 2 4 4 3" xfId="49055" xr:uid="{00000000-0005-0000-0000-0000A5BF0000}"/>
    <cellStyle name="Normal 6 6 2 4 4 4" xfId="49056" xr:uid="{00000000-0005-0000-0000-0000A6BF0000}"/>
    <cellStyle name="Normal 6 6 2 5" xfId="49057" xr:uid="{00000000-0005-0000-0000-0000A7BF0000}"/>
    <cellStyle name="Normal 6 6 2 5 2" xfId="49058" xr:uid="{00000000-0005-0000-0000-0000A8BF0000}"/>
    <cellStyle name="Normal 6 6 2 5 2 2" xfId="49059" xr:uid="{00000000-0005-0000-0000-0000A9BF0000}"/>
    <cellStyle name="Normal 6 6 2 5 3" xfId="49060" xr:uid="{00000000-0005-0000-0000-0000AABF0000}"/>
    <cellStyle name="Normal 6 6 2 5 3 2" xfId="49061" xr:uid="{00000000-0005-0000-0000-0000ABBF0000}"/>
    <cellStyle name="Normal 6 6 2 5 3 3" xfId="49062" xr:uid="{00000000-0005-0000-0000-0000ACBF0000}"/>
    <cellStyle name="Normal 6 6 2 5 3 4" xfId="49063" xr:uid="{00000000-0005-0000-0000-0000ADBF0000}"/>
    <cellStyle name="Normal 6 6 2 6" xfId="49064" xr:uid="{00000000-0005-0000-0000-0000AEBF0000}"/>
    <cellStyle name="Normal 6 6 2 6 2" xfId="49065" xr:uid="{00000000-0005-0000-0000-0000AFBF0000}"/>
    <cellStyle name="Normal 6 6 2 7" xfId="49066" xr:uid="{00000000-0005-0000-0000-0000B0BF0000}"/>
    <cellStyle name="Normal 6 6 2 7 2" xfId="49067" xr:uid="{00000000-0005-0000-0000-0000B1BF0000}"/>
    <cellStyle name="Normal 6 6 2 7 3" xfId="49068" xr:uid="{00000000-0005-0000-0000-0000B2BF0000}"/>
    <cellStyle name="Normal 6 6 2 7 4" xfId="49069" xr:uid="{00000000-0005-0000-0000-0000B3BF0000}"/>
    <cellStyle name="Normal 6 6 3" xfId="49070" xr:uid="{00000000-0005-0000-0000-0000B4BF0000}"/>
    <cellStyle name="Normal 6 6 3 2" xfId="49071" xr:uid="{00000000-0005-0000-0000-0000B5BF0000}"/>
    <cellStyle name="Normal 6 6 3 2 2" xfId="49072" xr:uid="{00000000-0005-0000-0000-0000B6BF0000}"/>
    <cellStyle name="Normal 6 6 3 2 2 2" xfId="49073" xr:uid="{00000000-0005-0000-0000-0000B7BF0000}"/>
    <cellStyle name="Normal 6 6 3 2 2 2 2" xfId="49074" xr:uid="{00000000-0005-0000-0000-0000B8BF0000}"/>
    <cellStyle name="Normal 6 6 3 2 2 3" xfId="49075" xr:uid="{00000000-0005-0000-0000-0000B9BF0000}"/>
    <cellStyle name="Normal 6 6 3 2 2 3 2" xfId="49076" xr:uid="{00000000-0005-0000-0000-0000BABF0000}"/>
    <cellStyle name="Normal 6 6 3 2 2 3 3" xfId="49077" xr:uid="{00000000-0005-0000-0000-0000BBBF0000}"/>
    <cellStyle name="Normal 6 6 3 2 2 3 4" xfId="49078" xr:uid="{00000000-0005-0000-0000-0000BCBF0000}"/>
    <cellStyle name="Normal 6 6 3 2 3" xfId="49079" xr:uid="{00000000-0005-0000-0000-0000BDBF0000}"/>
    <cellStyle name="Normal 6 6 3 2 3 2" xfId="49080" xr:uid="{00000000-0005-0000-0000-0000BEBF0000}"/>
    <cellStyle name="Normal 6 6 3 2 4" xfId="49081" xr:uid="{00000000-0005-0000-0000-0000BFBF0000}"/>
    <cellStyle name="Normal 6 6 3 2 4 2" xfId="49082" xr:uid="{00000000-0005-0000-0000-0000C0BF0000}"/>
    <cellStyle name="Normal 6 6 3 2 4 3" xfId="49083" xr:uid="{00000000-0005-0000-0000-0000C1BF0000}"/>
    <cellStyle name="Normal 6 6 3 2 4 4" xfId="49084" xr:uid="{00000000-0005-0000-0000-0000C2BF0000}"/>
    <cellStyle name="Normal 6 6 3 3" xfId="49085" xr:uid="{00000000-0005-0000-0000-0000C3BF0000}"/>
    <cellStyle name="Normal 6 6 3 3 2" xfId="49086" xr:uid="{00000000-0005-0000-0000-0000C4BF0000}"/>
    <cellStyle name="Normal 6 6 3 3 2 2" xfId="49087" xr:uid="{00000000-0005-0000-0000-0000C5BF0000}"/>
    <cellStyle name="Normal 6 6 3 3 3" xfId="49088" xr:uid="{00000000-0005-0000-0000-0000C6BF0000}"/>
    <cellStyle name="Normal 6 6 3 3 3 2" xfId="49089" xr:uid="{00000000-0005-0000-0000-0000C7BF0000}"/>
    <cellStyle name="Normal 6 6 3 3 3 3" xfId="49090" xr:uid="{00000000-0005-0000-0000-0000C8BF0000}"/>
    <cellStyle name="Normal 6 6 3 3 3 4" xfId="49091" xr:uid="{00000000-0005-0000-0000-0000C9BF0000}"/>
    <cellStyle name="Normal 6 6 3 4" xfId="49092" xr:uid="{00000000-0005-0000-0000-0000CABF0000}"/>
    <cellStyle name="Normal 6 6 3 4 2" xfId="49093" xr:uid="{00000000-0005-0000-0000-0000CBBF0000}"/>
    <cellStyle name="Normal 6 6 3 5" xfId="49094" xr:uid="{00000000-0005-0000-0000-0000CCBF0000}"/>
    <cellStyle name="Normal 6 6 3 5 2" xfId="49095" xr:uid="{00000000-0005-0000-0000-0000CDBF0000}"/>
    <cellStyle name="Normal 6 6 3 5 3" xfId="49096" xr:uid="{00000000-0005-0000-0000-0000CEBF0000}"/>
    <cellStyle name="Normal 6 6 3 5 4" xfId="49097" xr:uid="{00000000-0005-0000-0000-0000CFBF0000}"/>
    <cellStyle name="Normal 6 6 4" xfId="49098" xr:uid="{00000000-0005-0000-0000-0000D0BF0000}"/>
    <cellStyle name="Normal 6 6 4 2" xfId="49099" xr:uid="{00000000-0005-0000-0000-0000D1BF0000}"/>
    <cellStyle name="Normal 6 6 4 2 2" xfId="49100" xr:uid="{00000000-0005-0000-0000-0000D2BF0000}"/>
    <cellStyle name="Normal 6 6 4 2 2 2" xfId="49101" xr:uid="{00000000-0005-0000-0000-0000D3BF0000}"/>
    <cellStyle name="Normal 6 6 4 2 2 2 2" xfId="49102" xr:uid="{00000000-0005-0000-0000-0000D4BF0000}"/>
    <cellStyle name="Normal 6 6 4 2 2 3" xfId="49103" xr:uid="{00000000-0005-0000-0000-0000D5BF0000}"/>
    <cellStyle name="Normal 6 6 4 2 2 3 2" xfId="49104" xr:uid="{00000000-0005-0000-0000-0000D6BF0000}"/>
    <cellStyle name="Normal 6 6 4 2 2 3 3" xfId="49105" xr:uid="{00000000-0005-0000-0000-0000D7BF0000}"/>
    <cellStyle name="Normal 6 6 4 2 2 3 4" xfId="49106" xr:uid="{00000000-0005-0000-0000-0000D8BF0000}"/>
    <cellStyle name="Normal 6 6 4 2 3" xfId="49107" xr:uid="{00000000-0005-0000-0000-0000D9BF0000}"/>
    <cellStyle name="Normal 6 6 4 2 3 2" xfId="49108" xr:uid="{00000000-0005-0000-0000-0000DABF0000}"/>
    <cellStyle name="Normal 6 6 4 2 4" xfId="49109" xr:uid="{00000000-0005-0000-0000-0000DBBF0000}"/>
    <cellStyle name="Normal 6 6 4 2 4 2" xfId="49110" xr:uid="{00000000-0005-0000-0000-0000DCBF0000}"/>
    <cellStyle name="Normal 6 6 4 2 4 3" xfId="49111" xr:uid="{00000000-0005-0000-0000-0000DDBF0000}"/>
    <cellStyle name="Normal 6 6 4 2 4 4" xfId="49112" xr:uid="{00000000-0005-0000-0000-0000DEBF0000}"/>
    <cellStyle name="Normal 6 6 4 3" xfId="49113" xr:uid="{00000000-0005-0000-0000-0000DFBF0000}"/>
    <cellStyle name="Normal 6 6 4 3 2" xfId="49114" xr:uid="{00000000-0005-0000-0000-0000E0BF0000}"/>
    <cellStyle name="Normal 6 6 4 3 2 2" xfId="49115" xr:uid="{00000000-0005-0000-0000-0000E1BF0000}"/>
    <cellStyle name="Normal 6 6 4 3 3" xfId="49116" xr:uid="{00000000-0005-0000-0000-0000E2BF0000}"/>
    <cellStyle name="Normal 6 6 4 3 3 2" xfId="49117" xr:uid="{00000000-0005-0000-0000-0000E3BF0000}"/>
    <cellStyle name="Normal 6 6 4 3 3 3" xfId="49118" xr:uid="{00000000-0005-0000-0000-0000E4BF0000}"/>
    <cellStyle name="Normal 6 6 4 3 3 4" xfId="49119" xr:uid="{00000000-0005-0000-0000-0000E5BF0000}"/>
    <cellStyle name="Normal 6 6 4 4" xfId="49120" xr:uid="{00000000-0005-0000-0000-0000E6BF0000}"/>
    <cellStyle name="Normal 6 6 4 4 2" xfId="49121" xr:uid="{00000000-0005-0000-0000-0000E7BF0000}"/>
    <cellStyle name="Normal 6 6 4 5" xfId="49122" xr:uid="{00000000-0005-0000-0000-0000E8BF0000}"/>
    <cellStyle name="Normal 6 6 4 5 2" xfId="49123" xr:uid="{00000000-0005-0000-0000-0000E9BF0000}"/>
    <cellStyle name="Normal 6 6 4 5 3" xfId="49124" xr:uid="{00000000-0005-0000-0000-0000EABF0000}"/>
    <cellStyle name="Normal 6 6 4 5 4" xfId="49125" xr:uid="{00000000-0005-0000-0000-0000EBBF0000}"/>
    <cellStyle name="Normal 6 6 5" xfId="49126" xr:uid="{00000000-0005-0000-0000-0000ECBF0000}"/>
    <cellStyle name="Normal 6 6 5 2" xfId="49127" xr:uid="{00000000-0005-0000-0000-0000EDBF0000}"/>
    <cellStyle name="Normal 6 6 5 2 2" xfId="49128" xr:uid="{00000000-0005-0000-0000-0000EEBF0000}"/>
    <cellStyle name="Normal 6 6 5 2 2 2" xfId="49129" xr:uid="{00000000-0005-0000-0000-0000EFBF0000}"/>
    <cellStyle name="Normal 6 6 5 2 3" xfId="49130" xr:uid="{00000000-0005-0000-0000-0000F0BF0000}"/>
    <cellStyle name="Normal 6 6 5 2 3 2" xfId="49131" xr:uid="{00000000-0005-0000-0000-0000F1BF0000}"/>
    <cellStyle name="Normal 6 6 5 2 3 3" xfId="49132" xr:uid="{00000000-0005-0000-0000-0000F2BF0000}"/>
    <cellStyle name="Normal 6 6 5 2 3 4" xfId="49133" xr:uid="{00000000-0005-0000-0000-0000F3BF0000}"/>
    <cellStyle name="Normal 6 6 5 3" xfId="49134" xr:uid="{00000000-0005-0000-0000-0000F4BF0000}"/>
    <cellStyle name="Normal 6 6 5 3 2" xfId="49135" xr:uid="{00000000-0005-0000-0000-0000F5BF0000}"/>
    <cellStyle name="Normal 6 6 5 4" xfId="49136" xr:uid="{00000000-0005-0000-0000-0000F6BF0000}"/>
    <cellStyle name="Normal 6 6 5 4 2" xfId="49137" xr:uid="{00000000-0005-0000-0000-0000F7BF0000}"/>
    <cellStyle name="Normal 6 6 5 4 3" xfId="49138" xr:uid="{00000000-0005-0000-0000-0000F8BF0000}"/>
    <cellStyle name="Normal 6 6 5 4 4" xfId="49139" xr:uid="{00000000-0005-0000-0000-0000F9BF0000}"/>
    <cellStyle name="Normal 6 6 6" xfId="49140" xr:uid="{00000000-0005-0000-0000-0000FABF0000}"/>
    <cellStyle name="Normal 6 6 6 2" xfId="49141" xr:uid="{00000000-0005-0000-0000-0000FBBF0000}"/>
    <cellStyle name="Normal 6 6 6 2 2" xfId="49142" xr:uid="{00000000-0005-0000-0000-0000FCBF0000}"/>
    <cellStyle name="Normal 6 6 6 3" xfId="49143" xr:uid="{00000000-0005-0000-0000-0000FDBF0000}"/>
    <cellStyle name="Normal 6 6 6 3 2" xfId="49144" xr:uid="{00000000-0005-0000-0000-0000FEBF0000}"/>
    <cellStyle name="Normal 6 6 6 3 3" xfId="49145" xr:uid="{00000000-0005-0000-0000-0000FFBF0000}"/>
    <cellStyle name="Normal 6 6 6 3 4" xfId="49146" xr:uid="{00000000-0005-0000-0000-000000C00000}"/>
    <cellStyle name="Normal 6 6 7" xfId="49147" xr:uid="{00000000-0005-0000-0000-000001C00000}"/>
    <cellStyle name="Normal 6 6 7 2" xfId="49148" xr:uid="{00000000-0005-0000-0000-000002C00000}"/>
    <cellStyle name="Normal 6 6 8" xfId="49149" xr:uid="{00000000-0005-0000-0000-000003C00000}"/>
    <cellStyle name="Normal 6 6 8 2" xfId="49150" xr:uid="{00000000-0005-0000-0000-000004C00000}"/>
    <cellStyle name="Normal 6 6 8 3" xfId="49151" xr:uid="{00000000-0005-0000-0000-000005C00000}"/>
    <cellStyle name="Normal 6 6 8 4" xfId="49152" xr:uid="{00000000-0005-0000-0000-000006C00000}"/>
    <cellStyle name="Normal 6 7" xfId="49153" xr:uid="{00000000-0005-0000-0000-000007C00000}"/>
    <cellStyle name="Normal 6 7 2" xfId="49154" xr:uid="{00000000-0005-0000-0000-000008C00000}"/>
    <cellStyle name="Normal 6 7 2 2" xfId="49155" xr:uid="{00000000-0005-0000-0000-000009C00000}"/>
    <cellStyle name="Normal 6 7 3" xfId="49156" xr:uid="{00000000-0005-0000-0000-00000AC00000}"/>
    <cellStyle name="Normal 6 7 3 2" xfId="49157" xr:uid="{00000000-0005-0000-0000-00000BC00000}"/>
    <cellStyle name="Normal 6 7 4" xfId="49158" xr:uid="{00000000-0005-0000-0000-00000CC00000}"/>
    <cellStyle name="Normal 6 8" xfId="49159" xr:uid="{00000000-0005-0000-0000-00000DC00000}"/>
    <cellStyle name="Normal 6 8 2" xfId="49160" xr:uid="{00000000-0005-0000-0000-00000EC00000}"/>
    <cellStyle name="Normal 6 8 2 2" xfId="49161" xr:uid="{00000000-0005-0000-0000-00000FC00000}"/>
    <cellStyle name="Normal 6 8 3" xfId="49162" xr:uid="{00000000-0005-0000-0000-000010C00000}"/>
    <cellStyle name="Normal 6 9" xfId="49163" xr:uid="{00000000-0005-0000-0000-000011C00000}"/>
    <cellStyle name="Normal 6 9 2" xfId="49164" xr:uid="{00000000-0005-0000-0000-000012C00000}"/>
    <cellStyle name="Normal 6_AFS template" xfId="49165" xr:uid="{00000000-0005-0000-0000-000013C00000}"/>
    <cellStyle name="Normal 60" xfId="49166" xr:uid="{00000000-0005-0000-0000-000014C00000}"/>
    <cellStyle name="Normal 60 2" xfId="49167" xr:uid="{00000000-0005-0000-0000-000015C00000}"/>
    <cellStyle name="Normal 61" xfId="49168" xr:uid="{00000000-0005-0000-0000-000016C00000}"/>
    <cellStyle name="Normal 61 2" xfId="49169" xr:uid="{00000000-0005-0000-0000-000017C00000}"/>
    <cellStyle name="Normal 62" xfId="49170" xr:uid="{00000000-0005-0000-0000-000018C00000}"/>
    <cellStyle name="Normal 62 2" xfId="49171" xr:uid="{00000000-0005-0000-0000-000019C00000}"/>
    <cellStyle name="Normal 62 2 2" xfId="49172" xr:uid="{00000000-0005-0000-0000-00001AC00000}"/>
    <cellStyle name="Normal 62 3" xfId="49173" xr:uid="{00000000-0005-0000-0000-00001BC00000}"/>
    <cellStyle name="Normal 62 3 2" xfId="49174" xr:uid="{00000000-0005-0000-0000-00001CC00000}"/>
    <cellStyle name="Normal 62 4" xfId="49175" xr:uid="{00000000-0005-0000-0000-00001DC00000}"/>
    <cellStyle name="Normal 63" xfId="49176" xr:uid="{00000000-0005-0000-0000-00001EC00000}"/>
    <cellStyle name="Normal 63 2" xfId="49177" xr:uid="{00000000-0005-0000-0000-00001FC00000}"/>
    <cellStyle name="Normal 63 2 2" xfId="49178" xr:uid="{00000000-0005-0000-0000-000020C00000}"/>
    <cellStyle name="Normal 63 2 3" xfId="49179" xr:uid="{00000000-0005-0000-0000-000021C00000}"/>
    <cellStyle name="Normal 63 2 4" xfId="49180" xr:uid="{00000000-0005-0000-0000-000022C00000}"/>
    <cellStyle name="Normal 63 3" xfId="49181" xr:uid="{00000000-0005-0000-0000-000023C00000}"/>
    <cellStyle name="Normal 63 3 2" xfId="49182" xr:uid="{00000000-0005-0000-0000-000024C00000}"/>
    <cellStyle name="Normal 64" xfId="49183" xr:uid="{00000000-0005-0000-0000-000025C00000}"/>
    <cellStyle name="Normal 64 2" xfId="49184" xr:uid="{00000000-0005-0000-0000-000026C00000}"/>
    <cellStyle name="Normal 64 2 2" xfId="49185" xr:uid="{00000000-0005-0000-0000-000027C00000}"/>
    <cellStyle name="Normal 64 3" xfId="49186" xr:uid="{00000000-0005-0000-0000-000028C00000}"/>
    <cellStyle name="Normal 64 3 2" xfId="49187" xr:uid="{00000000-0005-0000-0000-000029C00000}"/>
    <cellStyle name="Normal 64 4" xfId="49188" xr:uid="{00000000-0005-0000-0000-00002AC00000}"/>
    <cellStyle name="Normal 65" xfId="49189" xr:uid="{00000000-0005-0000-0000-00002BC00000}"/>
    <cellStyle name="Normal 65 2" xfId="49190" xr:uid="{00000000-0005-0000-0000-00002CC00000}"/>
    <cellStyle name="Normal 65 2 2" xfId="49191" xr:uid="{00000000-0005-0000-0000-00002DC00000}"/>
    <cellStyle name="Normal 65 2 3" xfId="49192" xr:uid="{00000000-0005-0000-0000-00002EC00000}"/>
    <cellStyle name="Normal 65 2 4" xfId="49193" xr:uid="{00000000-0005-0000-0000-00002FC00000}"/>
    <cellStyle name="Normal 65 3" xfId="49194" xr:uid="{00000000-0005-0000-0000-000030C00000}"/>
    <cellStyle name="Normal 65 3 2" xfId="49195" xr:uid="{00000000-0005-0000-0000-000031C00000}"/>
    <cellStyle name="Normal 65 4" xfId="49196" xr:uid="{00000000-0005-0000-0000-000032C00000}"/>
    <cellStyle name="Normal 65 5" xfId="49197" xr:uid="{00000000-0005-0000-0000-000033C00000}"/>
    <cellStyle name="Normal 65 6" xfId="49198" xr:uid="{00000000-0005-0000-0000-000034C00000}"/>
    <cellStyle name="Normal 66" xfId="49199" xr:uid="{00000000-0005-0000-0000-000035C00000}"/>
    <cellStyle name="Normal 66 2" xfId="49200" xr:uid="{00000000-0005-0000-0000-000036C00000}"/>
    <cellStyle name="Normal 67" xfId="49201" xr:uid="{00000000-0005-0000-0000-000037C00000}"/>
    <cellStyle name="Normal 67 2" xfId="49202" xr:uid="{00000000-0005-0000-0000-000038C00000}"/>
    <cellStyle name="Normal 67 2 2" xfId="49203" xr:uid="{00000000-0005-0000-0000-000039C00000}"/>
    <cellStyle name="Normal 67 3" xfId="49204" xr:uid="{00000000-0005-0000-0000-00003AC00000}"/>
    <cellStyle name="Normal 67 4" xfId="49205" xr:uid="{00000000-0005-0000-0000-00003BC00000}"/>
    <cellStyle name="Normal 68" xfId="49206" xr:uid="{00000000-0005-0000-0000-00003CC00000}"/>
    <cellStyle name="Normal 68 2" xfId="49207" xr:uid="{00000000-0005-0000-0000-00003DC00000}"/>
    <cellStyle name="Normal 68 3" xfId="49208" xr:uid="{00000000-0005-0000-0000-00003EC00000}"/>
    <cellStyle name="Normal 69" xfId="49209" xr:uid="{00000000-0005-0000-0000-00003FC00000}"/>
    <cellStyle name="Normal 69 2" xfId="49210" xr:uid="{00000000-0005-0000-0000-000040C00000}"/>
    <cellStyle name="Normal 69 3" xfId="49211" xr:uid="{00000000-0005-0000-0000-000041C00000}"/>
    <cellStyle name="Normal 7" xfId="23" xr:uid="{00000000-0005-0000-0000-000042C00000}"/>
    <cellStyle name="Normal 7 10" xfId="49212" xr:uid="{00000000-0005-0000-0000-000043C00000}"/>
    <cellStyle name="Normal 7 10 10" xfId="49213" xr:uid="{00000000-0005-0000-0000-000044C00000}"/>
    <cellStyle name="Normal 7 10 2" xfId="49214" xr:uid="{00000000-0005-0000-0000-000045C00000}"/>
    <cellStyle name="Normal 7 10 2 2" xfId="49215" xr:uid="{00000000-0005-0000-0000-000046C00000}"/>
    <cellStyle name="Normal 7 10 2 2 2" xfId="49216" xr:uid="{00000000-0005-0000-0000-000047C00000}"/>
    <cellStyle name="Normal 7 10 2 2 2 2" xfId="49217" xr:uid="{00000000-0005-0000-0000-000048C00000}"/>
    <cellStyle name="Normal 7 10 2 2 2 2 2" xfId="49218" xr:uid="{00000000-0005-0000-0000-000049C00000}"/>
    <cellStyle name="Normal 7 10 2 2 2 3" xfId="49219" xr:uid="{00000000-0005-0000-0000-00004AC00000}"/>
    <cellStyle name="Normal 7 10 2 2 2 3 2" xfId="49220" xr:uid="{00000000-0005-0000-0000-00004BC00000}"/>
    <cellStyle name="Normal 7 10 2 2 2 4" xfId="49221" xr:uid="{00000000-0005-0000-0000-00004CC00000}"/>
    <cellStyle name="Normal 7 10 2 2 3" xfId="49222" xr:uid="{00000000-0005-0000-0000-00004DC00000}"/>
    <cellStyle name="Normal 7 10 2 2 3 2" xfId="49223" xr:uid="{00000000-0005-0000-0000-00004EC00000}"/>
    <cellStyle name="Normal 7 10 2 2 3 2 2" xfId="49224" xr:uid="{00000000-0005-0000-0000-00004FC00000}"/>
    <cellStyle name="Normal 7 10 2 2 3 3" xfId="49225" xr:uid="{00000000-0005-0000-0000-000050C00000}"/>
    <cellStyle name="Normal 7 10 2 2 3 3 2" xfId="49226" xr:uid="{00000000-0005-0000-0000-000051C00000}"/>
    <cellStyle name="Normal 7 10 2 2 3 4" xfId="49227" xr:uid="{00000000-0005-0000-0000-000052C00000}"/>
    <cellStyle name="Normal 7 10 2 2 4" xfId="49228" xr:uid="{00000000-0005-0000-0000-000053C00000}"/>
    <cellStyle name="Normal 7 10 2 2 4 2" xfId="49229" xr:uid="{00000000-0005-0000-0000-000054C00000}"/>
    <cellStyle name="Normal 7 10 2 2 5" xfId="49230" xr:uid="{00000000-0005-0000-0000-000055C00000}"/>
    <cellStyle name="Normal 7 10 2 2 5 2" xfId="49231" xr:uid="{00000000-0005-0000-0000-000056C00000}"/>
    <cellStyle name="Normal 7 10 2 2 6" xfId="49232" xr:uid="{00000000-0005-0000-0000-000057C00000}"/>
    <cellStyle name="Normal 7 10 2 3" xfId="49233" xr:uid="{00000000-0005-0000-0000-000058C00000}"/>
    <cellStyle name="Normal 7 10 2 3 2" xfId="49234" xr:uid="{00000000-0005-0000-0000-000059C00000}"/>
    <cellStyle name="Normal 7 10 2 3 2 2" xfId="49235" xr:uid="{00000000-0005-0000-0000-00005AC00000}"/>
    <cellStyle name="Normal 7 10 2 3 3" xfId="49236" xr:uid="{00000000-0005-0000-0000-00005BC00000}"/>
    <cellStyle name="Normal 7 10 2 3 3 2" xfId="49237" xr:uid="{00000000-0005-0000-0000-00005CC00000}"/>
    <cellStyle name="Normal 7 10 2 3 4" xfId="49238" xr:uid="{00000000-0005-0000-0000-00005DC00000}"/>
    <cellStyle name="Normal 7 10 2 4" xfId="49239" xr:uid="{00000000-0005-0000-0000-00005EC00000}"/>
    <cellStyle name="Normal 7 10 2 4 2" xfId="49240" xr:uid="{00000000-0005-0000-0000-00005FC00000}"/>
    <cellStyle name="Normal 7 10 2 4 2 2" xfId="49241" xr:uid="{00000000-0005-0000-0000-000060C00000}"/>
    <cellStyle name="Normal 7 10 2 4 3" xfId="49242" xr:uid="{00000000-0005-0000-0000-000061C00000}"/>
    <cellStyle name="Normal 7 10 2 4 3 2" xfId="49243" xr:uid="{00000000-0005-0000-0000-000062C00000}"/>
    <cellStyle name="Normal 7 10 2 4 4" xfId="49244" xr:uid="{00000000-0005-0000-0000-000063C00000}"/>
    <cellStyle name="Normal 7 10 2 5" xfId="49245" xr:uid="{00000000-0005-0000-0000-000064C00000}"/>
    <cellStyle name="Normal 7 10 2 5 2" xfId="49246" xr:uid="{00000000-0005-0000-0000-000065C00000}"/>
    <cellStyle name="Normal 7 10 2 6" xfId="49247" xr:uid="{00000000-0005-0000-0000-000066C00000}"/>
    <cellStyle name="Normal 7 10 2 6 2" xfId="49248" xr:uid="{00000000-0005-0000-0000-000067C00000}"/>
    <cellStyle name="Normal 7 10 2 6 2 2" xfId="49249" xr:uid="{00000000-0005-0000-0000-000068C00000}"/>
    <cellStyle name="Normal 7 10 2 6 3" xfId="49250" xr:uid="{00000000-0005-0000-0000-000069C00000}"/>
    <cellStyle name="Normal 7 10 2 7" xfId="49251" xr:uid="{00000000-0005-0000-0000-00006AC00000}"/>
    <cellStyle name="Normal 7 10 3" xfId="49252" xr:uid="{00000000-0005-0000-0000-00006BC00000}"/>
    <cellStyle name="Normal 7 10 3 2" xfId="49253" xr:uid="{00000000-0005-0000-0000-00006CC00000}"/>
    <cellStyle name="Normal 7 10 3 2 2" xfId="49254" xr:uid="{00000000-0005-0000-0000-00006DC00000}"/>
    <cellStyle name="Normal 7 10 3 2 2 2" xfId="49255" xr:uid="{00000000-0005-0000-0000-00006EC00000}"/>
    <cellStyle name="Normal 7 10 3 2 2 2 2" xfId="49256" xr:uid="{00000000-0005-0000-0000-00006FC00000}"/>
    <cellStyle name="Normal 7 10 3 2 2 3" xfId="49257" xr:uid="{00000000-0005-0000-0000-000070C00000}"/>
    <cellStyle name="Normal 7 10 3 2 2 3 2" xfId="49258" xr:uid="{00000000-0005-0000-0000-000071C00000}"/>
    <cellStyle name="Normal 7 10 3 2 2 4" xfId="49259" xr:uid="{00000000-0005-0000-0000-000072C00000}"/>
    <cellStyle name="Normal 7 10 3 2 3" xfId="49260" xr:uid="{00000000-0005-0000-0000-000073C00000}"/>
    <cellStyle name="Normal 7 10 3 2 3 2" xfId="49261" xr:uid="{00000000-0005-0000-0000-000074C00000}"/>
    <cellStyle name="Normal 7 10 3 2 3 2 2" xfId="49262" xr:uid="{00000000-0005-0000-0000-000075C00000}"/>
    <cellStyle name="Normal 7 10 3 2 3 3" xfId="49263" xr:uid="{00000000-0005-0000-0000-000076C00000}"/>
    <cellStyle name="Normal 7 10 3 2 3 3 2" xfId="49264" xr:uid="{00000000-0005-0000-0000-000077C00000}"/>
    <cellStyle name="Normal 7 10 3 2 3 4" xfId="49265" xr:uid="{00000000-0005-0000-0000-000078C00000}"/>
    <cellStyle name="Normal 7 10 3 2 4" xfId="49266" xr:uid="{00000000-0005-0000-0000-000079C00000}"/>
    <cellStyle name="Normal 7 10 3 2 4 2" xfId="49267" xr:uid="{00000000-0005-0000-0000-00007AC00000}"/>
    <cellStyle name="Normal 7 10 3 2 5" xfId="49268" xr:uid="{00000000-0005-0000-0000-00007BC00000}"/>
    <cellStyle name="Normal 7 10 3 2 5 2" xfId="49269" xr:uid="{00000000-0005-0000-0000-00007CC00000}"/>
    <cellStyle name="Normal 7 10 3 2 6" xfId="49270" xr:uid="{00000000-0005-0000-0000-00007DC00000}"/>
    <cellStyle name="Normal 7 10 3 3" xfId="49271" xr:uid="{00000000-0005-0000-0000-00007EC00000}"/>
    <cellStyle name="Normal 7 10 3 3 2" xfId="49272" xr:uid="{00000000-0005-0000-0000-00007FC00000}"/>
    <cellStyle name="Normal 7 10 3 3 2 2" xfId="49273" xr:uid="{00000000-0005-0000-0000-000080C00000}"/>
    <cellStyle name="Normal 7 10 3 3 3" xfId="49274" xr:uid="{00000000-0005-0000-0000-000081C00000}"/>
    <cellStyle name="Normal 7 10 3 3 3 2" xfId="49275" xr:uid="{00000000-0005-0000-0000-000082C00000}"/>
    <cellStyle name="Normal 7 10 3 3 4" xfId="49276" xr:uid="{00000000-0005-0000-0000-000083C00000}"/>
    <cellStyle name="Normal 7 10 3 4" xfId="49277" xr:uid="{00000000-0005-0000-0000-000084C00000}"/>
    <cellStyle name="Normal 7 10 3 4 2" xfId="49278" xr:uid="{00000000-0005-0000-0000-000085C00000}"/>
    <cellStyle name="Normal 7 10 3 4 2 2" xfId="49279" xr:uid="{00000000-0005-0000-0000-000086C00000}"/>
    <cellStyle name="Normal 7 10 3 4 3" xfId="49280" xr:uid="{00000000-0005-0000-0000-000087C00000}"/>
    <cellStyle name="Normal 7 10 3 4 3 2" xfId="49281" xr:uid="{00000000-0005-0000-0000-000088C00000}"/>
    <cellStyle name="Normal 7 10 3 4 4" xfId="49282" xr:uid="{00000000-0005-0000-0000-000089C00000}"/>
    <cellStyle name="Normal 7 10 3 5" xfId="49283" xr:uid="{00000000-0005-0000-0000-00008AC00000}"/>
    <cellStyle name="Normal 7 10 3 5 2" xfId="49284" xr:uid="{00000000-0005-0000-0000-00008BC00000}"/>
    <cellStyle name="Normal 7 10 3 6" xfId="49285" xr:uid="{00000000-0005-0000-0000-00008CC00000}"/>
    <cellStyle name="Normal 7 10 3 6 2" xfId="49286" xr:uid="{00000000-0005-0000-0000-00008DC00000}"/>
    <cellStyle name="Normal 7 10 3 7" xfId="49287" xr:uid="{00000000-0005-0000-0000-00008EC00000}"/>
    <cellStyle name="Normal 7 10 4" xfId="49288" xr:uid="{00000000-0005-0000-0000-00008FC00000}"/>
    <cellStyle name="Normal 7 10 4 2" xfId="49289" xr:uid="{00000000-0005-0000-0000-000090C00000}"/>
    <cellStyle name="Normal 7 10 4 2 2" xfId="49290" xr:uid="{00000000-0005-0000-0000-000091C00000}"/>
    <cellStyle name="Normal 7 10 4 3" xfId="49291" xr:uid="{00000000-0005-0000-0000-000092C00000}"/>
    <cellStyle name="Normal 7 10 4 3 2" xfId="49292" xr:uid="{00000000-0005-0000-0000-000093C00000}"/>
    <cellStyle name="Normal 7 10 4 4" xfId="49293" xr:uid="{00000000-0005-0000-0000-000094C00000}"/>
    <cellStyle name="Normal 7 10 5" xfId="49294" xr:uid="{00000000-0005-0000-0000-000095C00000}"/>
    <cellStyle name="Normal 7 10 5 2" xfId="49295" xr:uid="{00000000-0005-0000-0000-000096C00000}"/>
    <cellStyle name="Normal 7 10 5 2 2" xfId="49296" xr:uid="{00000000-0005-0000-0000-000097C00000}"/>
    <cellStyle name="Normal 7 10 5 3" xfId="49297" xr:uid="{00000000-0005-0000-0000-000098C00000}"/>
    <cellStyle name="Normal 7 10 5 3 2" xfId="49298" xr:uid="{00000000-0005-0000-0000-000099C00000}"/>
    <cellStyle name="Normal 7 10 5 4" xfId="49299" xr:uid="{00000000-0005-0000-0000-00009AC00000}"/>
    <cellStyle name="Normal 7 10 6" xfId="49300" xr:uid="{00000000-0005-0000-0000-00009BC00000}"/>
    <cellStyle name="Normal 7 10 6 2" xfId="49301" xr:uid="{00000000-0005-0000-0000-00009CC00000}"/>
    <cellStyle name="Normal 7 10 6 2 2" xfId="49302" xr:uid="{00000000-0005-0000-0000-00009DC00000}"/>
    <cellStyle name="Normal 7 10 6 3" xfId="49303" xr:uid="{00000000-0005-0000-0000-00009EC00000}"/>
    <cellStyle name="Normal 7 10 6 3 2" xfId="49304" xr:uid="{00000000-0005-0000-0000-00009FC00000}"/>
    <cellStyle name="Normal 7 10 6 4" xfId="49305" xr:uid="{00000000-0005-0000-0000-0000A0C00000}"/>
    <cellStyle name="Normal 7 10 7" xfId="49306" xr:uid="{00000000-0005-0000-0000-0000A1C00000}"/>
    <cellStyle name="Normal 7 10 7 2" xfId="49307" xr:uid="{00000000-0005-0000-0000-0000A2C00000}"/>
    <cellStyle name="Normal 7 10 7 3" xfId="49308" xr:uid="{00000000-0005-0000-0000-0000A3C00000}"/>
    <cellStyle name="Normal 7 10 8" xfId="49309" xr:uid="{00000000-0005-0000-0000-0000A4C00000}"/>
    <cellStyle name="Normal 7 10 8 2" xfId="49310" xr:uid="{00000000-0005-0000-0000-0000A5C00000}"/>
    <cellStyle name="Normal 7 10 9" xfId="49311" xr:uid="{00000000-0005-0000-0000-0000A6C00000}"/>
    <cellStyle name="Normal 7 10 9 2" xfId="49312" xr:uid="{00000000-0005-0000-0000-0000A7C00000}"/>
    <cellStyle name="Normal 7 11" xfId="49313" xr:uid="{00000000-0005-0000-0000-0000A8C00000}"/>
    <cellStyle name="Normal 7 11 2" xfId="49314" xr:uid="{00000000-0005-0000-0000-0000A9C00000}"/>
    <cellStyle name="Normal 7 11 2 2" xfId="49315" xr:uid="{00000000-0005-0000-0000-0000AAC00000}"/>
    <cellStyle name="Normal 7 11 2 2 2" xfId="49316" xr:uid="{00000000-0005-0000-0000-0000ABC00000}"/>
    <cellStyle name="Normal 7 11 2 2 2 2" xfId="49317" xr:uid="{00000000-0005-0000-0000-0000ACC00000}"/>
    <cellStyle name="Normal 7 11 2 2 3" xfId="49318" xr:uid="{00000000-0005-0000-0000-0000ADC00000}"/>
    <cellStyle name="Normal 7 11 2 2 3 2" xfId="49319" xr:uid="{00000000-0005-0000-0000-0000AEC00000}"/>
    <cellStyle name="Normal 7 11 2 2 4" xfId="49320" xr:uid="{00000000-0005-0000-0000-0000AFC00000}"/>
    <cellStyle name="Normal 7 11 2 3" xfId="49321" xr:uid="{00000000-0005-0000-0000-0000B0C00000}"/>
    <cellStyle name="Normal 7 11 2 3 2" xfId="49322" xr:uid="{00000000-0005-0000-0000-0000B1C00000}"/>
    <cellStyle name="Normal 7 11 2 3 2 2" xfId="49323" xr:uid="{00000000-0005-0000-0000-0000B2C00000}"/>
    <cellStyle name="Normal 7 11 2 3 3" xfId="49324" xr:uid="{00000000-0005-0000-0000-0000B3C00000}"/>
    <cellStyle name="Normal 7 11 2 3 3 2" xfId="49325" xr:uid="{00000000-0005-0000-0000-0000B4C00000}"/>
    <cellStyle name="Normal 7 11 2 3 4" xfId="49326" xr:uid="{00000000-0005-0000-0000-0000B5C00000}"/>
    <cellStyle name="Normal 7 11 2 4" xfId="49327" xr:uid="{00000000-0005-0000-0000-0000B6C00000}"/>
    <cellStyle name="Normal 7 11 2 4 2" xfId="49328" xr:uid="{00000000-0005-0000-0000-0000B7C00000}"/>
    <cellStyle name="Normal 7 11 2 5" xfId="49329" xr:uid="{00000000-0005-0000-0000-0000B8C00000}"/>
    <cellStyle name="Normal 7 11 2 5 2" xfId="49330" xr:uid="{00000000-0005-0000-0000-0000B9C00000}"/>
    <cellStyle name="Normal 7 11 2 6" xfId="49331" xr:uid="{00000000-0005-0000-0000-0000BAC00000}"/>
    <cellStyle name="Normal 7 11 3" xfId="49332" xr:uid="{00000000-0005-0000-0000-0000BBC00000}"/>
    <cellStyle name="Normal 7 11 3 2" xfId="49333" xr:uid="{00000000-0005-0000-0000-0000BCC00000}"/>
    <cellStyle name="Normal 7 11 3 2 2" xfId="49334" xr:uid="{00000000-0005-0000-0000-0000BDC00000}"/>
    <cellStyle name="Normal 7 11 3 3" xfId="49335" xr:uid="{00000000-0005-0000-0000-0000BEC00000}"/>
    <cellStyle name="Normal 7 11 3 3 2" xfId="49336" xr:uid="{00000000-0005-0000-0000-0000BFC00000}"/>
    <cellStyle name="Normal 7 11 3 4" xfId="49337" xr:uid="{00000000-0005-0000-0000-0000C0C00000}"/>
    <cellStyle name="Normal 7 11 4" xfId="49338" xr:uid="{00000000-0005-0000-0000-0000C1C00000}"/>
    <cellStyle name="Normal 7 11 4 2" xfId="49339" xr:uid="{00000000-0005-0000-0000-0000C2C00000}"/>
    <cellStyle name="Normal 7 11 4 2 2" xfId="49340" xr:uid="{00000000-0005-0000-0000-0000C3C00000}"/>
    <cellStyle name="Normal 7 11 4 3" xfId="49341" xr:uid="{00000000-0005-0000-0000-0000C4C00000}"/>
    <cellStyle name="Normal 7 11 4 3 2" xfId="49342" xr:uid="{00000000-0005-0000-0000-0000C5C00000}"/>
    <cellStyle name="Normal 7 11 4 4" xfId="49343" xr:uid="{00000000-0005-0000-0000-0000C6C00000}"/>
    <cellStyle name="Normal 7 11 5" xfId="49344" xr:uid="{00000000-0005-0000-0000-0000C7C00000}"/>
    <cellStyle name="Normal 7 11 5 2" xfId="49345" xr:uid="{00000000-0005-0000-0000-0000C8C00000}"/>
    <cellStyle name="Normal 7 11 6" xfId="49346" xr:uid="{00000000-0005-0000-0000-0000C9C00000}"/>
    <cellStyle name="Normal 7 11 6 2" xfId="49347" xr:uid="{00000000-0005-0000-0000-0000CAC00000}"/>
    <cellStyle name="Normal 7 11 7" xfId="49348" xr:uid="{00000000-0005-0000-0000-0000CBC00000}"/>
    <cellStyle name="Normal 7 12" xfId="49349" xr:uid="{00000000-0005-0000-0000-0000CCC00000}"/>
    <cellStyle name="Normal 7 12 2" xfId="49350" xr:uid="{00000000-0005-0000-0000-0000CDC00000}"/>
    <cellStyle name="Normal 7 12 2 2" xfId="49351" xr:uid="{00000000-0005-0000-0000-0000CEC00000}"/>
    <cellStyle name="Normal 7 12 2 2 2" xfId="49352" xr:uid="{00000000-0005-0000-0000-0000CFC00000}"/>
    <cellStyle name="Normal 7 12 2 2 2 2" xfId="49353" xr:uid="{00000000-0005-0000-0000-0000D0C00000}"/>
    <cellStyle name="Normal 7 12 2 2 3" xfId="49354" xr:uid="{00000000-0005-0000-0000-0000D1C00000}"/>
    <cellStyle name="Normal 7 12 2 2 3 2" xfId="49355" xr:uid="{00000000-0005-0000-0000-0000D2C00000}"/>
    <cellStyle name="Normal 7 12 2 2 4" xfId="49356" xr:uid="{00000000-0005-0000-0000-0000D3C00000}"/>
    <cellStyle name="Normal 7 12 2 3" xfId="49357" xr:uid="{00000000-0005-0000-0000-0000D4C00000}"/>
    <cellStyle name="Normal 7 12 2 3 2" xfId="49358" xr:uid="{00000000-0005-0000-0000-0000D5C00000}"/>
    <cellStyle name="Normal 7 12 2 3 2 2" xfId="49359" xr:uid="{00000000-0005-0000-0000-0000D6C00000}"/>
    <cellStyle name="Normal 7 12 2 3 3" xfId="49360" xr:uid="{00000000-0005-0000-0000-0000D7C00000}"/>
    <cellStyle name="Normal 7 12 2 3 3 2" xfId="49361" xr:uid="{00000000-0005-0000-0000-0000D8C00000}"/>
    <cellStyle name="Normal 7 12 2 3 4" xfId="49362" xr:uid="{00000000-0005-0000-0000-0000D9C00000}"/>
    <cellStyle name="Normal 7 12 2 4" xfId="49363" xr:uid="{00000000-0005-0000-0000-0000DAC00000}"/>
    <cellStyle name="Normal 7 12 2 4 2" xfId="49364" xr:uid="{00000000-0005-0000-0000-0000DBC00000}"/>
    <cellStyle name="Normal 7 12 2 5" xfId="49365" xr:uid="{00000000-0005-0000-0000-0000DCC00000}"/>
    <cellStyle name="Normal 7 12 2 5 2" xfId="49366" xr:uid="{00000000-0005-0000-0000-0000DDC00000}"/>
    <cellStyle name="Normal 7 12 2 6" xfId="49367" xr:uid="{00000000-0005-0000-0000-0000DEC00000}"/>
    <cellStyle name="Normal 7 12 3" xfId="49368" xr:uid="{00000000-0005-0000-0000-0000DFC00000}"/>
    <cellStyle name="Normal 7 12 3 2" xfId="49369" xr:uid="{00000000-0005-0000-0000-0000E0C00000}"/>
    <cellStyle name="Normal 7 12 3 2 2" xfId="49370" xr:uid="{00000000-0005-0000-0000-0000E1C00000}"/>
    <cellStyle name="Normal 7 12 3 3" xfId="49371" xr:uid="{00000000-0005-0000-0000-0000E2C00000}"/>
    <cellStyle name="Normal 7 12 3 3 2" xfId="49372" xr:uid="{00000000-0005-0000-0000-0000E3C00000}"/>
    <cellStyle name="Normal 7 12 3 4" xfId="49373" xr:uid="{00000000-0005-0000-0000-0000E4C00000}"/>
    <cellStyle name="Normal 7 12 4" xfId="49374" xr:uid="{00000000-0005-0000-0000-0000E5C00000}"/>
    <cellStyle name="Normal 7 12 4 2" xfId="49375" xr:uid="{00000000-0005-0000-0000-0000E6C00000}"/>
    <cellStyle name="Normal 7 12 4 2 2" xfId="49376" xr:uid="{00000000-0005-0000-0000-0000E7C00000}"/>
    <cellStyle name="Normal 7 12 4 3" xfId="49377" xr:uid="{00000000-0005-0000-0000-0000E8C00000}"/>
    <cellStyle name="Normal 7 12 4 3 2" xfId="49378" xr:uid="{00000000-0005-0000-0000-0000E9C00000}"/>
    <cellStyle name="Normal 7 12 4 4" xfId="49379" xr:uid="{00000000-0005-0000-0000-0000EAC00000}"/>
    <cellStyle name="Normal 7 12 5" xfId="49380" xr:uid="{00000000-0005-0000-0000-0000EBC00000}"/>
    <cellStyle name="Normal 7 12 5 2" xfId="49381" xr:uid="{00000000-0005-0000-0000-0000ECC00000}"/>
    <cellStyle name="Normal 7 12 6" xfId="49382" xr:uid="{00000000-0005-0000-0000-0000EDC00000}"/>
    <cellStyle name="Normal 7 12 6 2" xfId="49383" xr:uid="{00000000-0005-0000-0000-0000EEC00000}"/>
    <cellStyle name="Normal 7 12 7" xfId="49384" xr:uid="{00000000-0005-0000-0000-0000EFC00000}"/>
    <cellStyle name="Normal 7 13" xfId="49385" xr:uid="{00000000-0005-0000-0000-0000F0C00000}"/>
    <cellStyle name="Normal 7 13 2" xfId="49386" xr:uid="{00000000-0005-0000-0000-0000F1C00000}"/>
    <cellStyle name="Normal 7 13 2 2" xfId="49387" xr:uid="{00000000-0005-0000-0000-0000F2C00000}"/>
    <cellStyle name="Normal 7 13 2 2 2" xfId="49388" xr:uid="{00000000-0005-0000-0000-0000F3C00000}"/>
    <cellStyle name="Normal 7 13 2 3" xfId="49389" xr:uid="{00000000-0005-0000-0000-0000F4C00000}"/>
    <cellStyle name="Normal 7 13 2 3 2" xfId="49390" xr:uid="{00000000-0005-0000-0000-0000F5C00000}"/>
    <cellStyle name="Normal 7 13 2 4" xfId="49391" xr:uid="{00000000-0005-0000-0000-0000F6C00000}"/>
    <cellStyle name="Normal 7 13 3" xfId="49392" xr:uid="{00000000-0005-0000-0000-0000F7C00000}"/>
    <cellStyle name="Normal 7 13 3 2" xfId="49393" xr:uid="{00000000-0005-0000-0000-0000F8C00000}"/>
    <cellStyle name="Normal 7 13 3 2 2" xfId="49394" xr:uid="{00000000-0005-0000-0000-0000F9C00000}"/>
    <cellStyle name="Normal 7 13 3 3" xfId="49395" xr:uid="{00000000-0005-0000-0000-0000FAC00000}"/>
    <cellStyle name="Normal 7 13 3 3 2" xfId="49396" xr:uid="{00000000-0005-0000-0000-0000FBC00000}"/>
    <cellStyle name="Normal 7 13 3 4" xfId="49397" xr:uid="{00000000-0005-0000-0000-0000FCC00000}"/>
    <cellStyle name="Normal 7 13 4" xfId="49398" xr:uid="{00000000-0005-0000-0000-0000FDC00000}"/>
    <cellStyle name="Normal 7 13 4 2" xfId="49399" xr:uid="{00000000-0005-0000-0000-0000FEC00000}"/>
    <cellStyle name="Normal 7 13 5" xfId="49400" xr:uid="{00000000-0005-0000-0000-0000FFC00000}"/>
    <cellStyle name="Normal 7 13 5 2" xfId="49401" xr:uid="{00000000-0005-0000-0000-000000C10000}"/>
    <cellStyle name="Normal 7 13 6" xfId="49402" xr:uid="{00000000-0005-0000-0000-000001C10000}"/>
    <cellStyle name="Normal 7 14" xfId="49403" xr:uid="{00000000-0005-0000-0000-000002C10000}"/>
    <cellStyle name="Normal 7 14 2" xfId="49404" xr:uid="{00000000-0005-0000-0000-000003C10000}"/>
    <cellStyle name="Normal 7 14 2 2" xfId="49405" xr:uid="{00000000-0005-0000-0000-000004C10000}"/>
    <cellStyle name="Normal 7 14 2 2 2" xfId="49406" xr:uid="{00000000-0005-0000-0000-000005C10000}"/>
    <cellStyle name="Normal 7 14 2 3" xfId="49407" xr:uid="{00000000-0005-0000-0000-000006C10000}"/>
    <cellStyle name="Normal 7 14 2 3 2" xfId="49408" xr:uid="{00000000-0005-0000-0000-000007C10000}"/>
    <cellStyle name="Normal 7 14 2 4" xfId="49409" xr:uid="{00000000-0005-0000-0000-000008C10000}"/>
    <cellStyle name="Normal 7 14 3" xfId="49410" xr:uid="{00000000-0005-0000-0000-000009C10000}"/>
    <cellStyle name="Normal 7 14 3 2" xfId="49411" xr:uid="{00000000-0005-0000-0000-00000AC10000}"/>
    <cellStyle name="Normal 7 14 3 2 2" xfId="49412" xr:uid="{00000000-0005-0000-0000-00000BC10000}"/>
    <cellStyle name="Normal 7 14 3 3" xfId="49413" xr:uid="{00000000-0005-0000-0000-00000CC10000}"/>
    <cellStyle name="Normal 7 14 3 3 2" xfId="49414" xr:uid="{00000000-0005-0000-0000-00000DC10000}"/>
    <cellStyle name="Normal 7 14 3 4" xfId="49415" xr:uid="{00000000-0005-0000-0000-00000EC10000}"/>
    <cellStyle name="Normal 7 14 4" xfId="49416" xr:uid="{00000000-0005-0000-0000-00000FC10000}"/>
    <cellStyle name="Normal 7 14 4 2" xfId="49417" xr:uid="{00000000-0005-0000-0000-000010C10000}"/>
    <cellStyle name="Normal 7 14 5" xfId="49418" xr:uid="{00000000-0005-0000-0000-000011C10000}"/>
    <cellStyle name="Normal 7 14 5 2" xfId="49419" xr:uid="{00000000-0005-0000-0000-000012C10000}"/>
    <cellStyle name="Normal 7 14 6" xfId="49420" xr:uid="{00000000-0005-0000-0000-000013C10000}"/>
    <cellStyle name="Normal 7 15" xfId="49421" xr:uid="{00000000-0005-0000-0000-000014C10000}"/>
    <cellStyle name="Normal 7 15 2" xfId="49422" xr:uid="{00000000-0005-0000-0000-000015C10000}"/>
    <cellStyle name="Normal 7 15 2 2" xfId="49423" xr:uid="{00000000-0005-0000-0000-000016C10000}"/>
    <cellStyle name="Normal 7 15 2 2 2" xfId="49424" xr:uid="{00000000-0005-0000-0000-000017C10000}"/>
    <cellStyle name="Normal 7 15 2 3" xfId="49425" xr:uid="{00000000-0005-0000-0000-000018C10000}"/>
    <cellStyle name="Normal 7 15 2 3 2" xfId="49426" xr:uid="{00000000-0005-0000-0000-000019C10000}"/>
    <cellStyle name="Normal 7 15 2 4" xfId="49427" xr:uid="{00000000-0005-0000-0000-00001AC10000}"/>
    <cellStyle name="Normal 7 15 3" xfId="49428" xr:uid="{00000000-0005-0000-0000-00001BC10000}"/>
    <cellStyle name="Normal 7 15 3 2" xfId="49429" xr:uid="{00000000-0005-0000-0000-00001CC10000}"/>
    <cellStyle name="Normal 7 15 3 2 2" xfId="49430" xr:uid="{00000000-0005-0000-0000-00001DC10000}"/>
    <cellStyle name="Normal 7 15 3 3" xfId="49431" xr:uid="{00000000-0005-0000-0000-00001EC10000}"/>
    <cellStyle name="Normal 7 15 3 3 2" xfId="49432" xr:uid="{00000000-0005-0000-0000-00001FC10000}"/>
    <cellStyle name="Normal 7 15 3 4" xfId="49433" xr:uid="{00000000-0005-0000-0000-000020C10000}"/>
    <cellStyle name="Normal 7 15 4" xfId="49434" xr:uid="{00000000-0005-0000-0000-000021C10000}"/>
    <cellStyle name="Normal 7 15 4 2" xfId="49435" xr:uid="{00000000-0005-0000-0000-000022C10000}"/>
    <cellStyle name="Normal 7 15 5" xfId="49436" xr:uid="{00000000-0005-0000-0000-000023C10000}"/>
    <cellStyle name="Normal 7 15 5 2" xfId="49437" xr:uid="{00000000-0005-0000-0000-000024C10000}"/>
    <cellStyle name="Normal 7 15 6" xfId="49438" xr:uid="{00000000-0005-0000-0000-000025C10000}"/>
    <cellStyle name="Normal 7 16" xfId="49439" xr:uid="{00000000-0005-0000-0000-000026C10000}"/>
    <cellStyle name="Normal 7 16 2" xfId="49440" xr:uid="{00000000-0005-0000-0000-000027C10000}"/>
    <cellStyle name="Normal 7 16 2 2" xfId="49441" xr:uid="{00000000-0005-0000-0000-000028C10000}"/>
    <cellStyle name="Normal 7 16 3" xfId="49442" xr:uid="{00000000-0005-0000-0000-000029C10000}"/>
    <cellStyle name="Normal 7 16 3 2" xfId="49443" xr:uid="{00000000-0005-0000-0000-00002AC10000}"/>
    <cellStyle name="Normal 7 16 4" xfId="49444" xr:uid="{00000000-0005-0000-0000-00002BC10000}"/>
    <cellStyle name="Normal 7 17" xfId="49445" xr:uid="{00000000-0005-0000-0000-00002CC10000}"/>
    <cellStyle name="Normal 7 17 2" xfId="49446" xr:uid="{00000000-0005-0000-0000-00002DC10000}"/>
    <cellStyle name="Normal 7 17 2 2" xfId="49447" xr:uid="{00000000-0005-0000-0000-00002EC10000}"/>
    <cellStyle name="Normal 7 17 3" xfId="49448" xr:uid="{00000000-0005-0000-0000-00002FC10000}"/>
    <cellStyle name="Normal 7 17 3 2" xfId="49449" xr:uid="{00000000-0005-0000-0000-000030C10000}"/>
    <cellStyle name="Normal 7 17 4" xfId="49450" xr:uid="{00000000-0005-0000-0000-000031C10000}"/>
    <cellStyle name="Normal 7 18" xfId="49451" xr:uid="{00000000-0005-0000-0000-000032C10000}"/>
    <cellStyle name="Normal 7 18 2" xfId="49452" xr:uid="{00000000-0005-0000-0000-000033C10000}"/>
    <cellStyle name="Normal 7 18 2 2" xfId="49453" xr:uid="{00000000-0005-0000-0000-000034C10000}"/>
    <cellStyle name="Normal 7 18 3" xfId="49454" xr:uid="{00000000-0005-0000-0000-000035C10000}"/>
    <cellStyle name="Normal 7 18 3 2" xfId="49455" xr:uid="{00000000-0005-0000-0000-000036C10000}"/>
    <cellStyle name="Normal 7 18 4" xfId="49456" xr:uid="{00000000-0005-0000-0000-000037C10000}"/>
    <cellStyle name="Normal 7 19" xfId="49457" xr:uid="{00000000-0005-0000-0000-000038C10000}"/>
    <cellStyle name="Normal 7 19 2" xfId="49458" xr:uid="{00000000-0005-0000-0000-000039C10000}"/>
    <cellStyle name="Normal 7 2" xfId="41" xr:uid="{00000000-0005-0000-0000-00003AC10000}"/>
    <cellStyle name="Normal 7 2 10" xfId="49459" xr:uid="{00000000-0005-0000-0000-00003BC10000}"/>
    <cellStyle name="Normal 7 2 2" xfId="49460" xr:uid="{00000000-0005-0000-0000-00003CC10000}"/>
    <cellStyle name="Normal 7 2 2 10" xfId="49461" xr:uid="{00000000-0005-0000-0000-00003DC10000}"/>
    <cellStyle name="Normal 7 2 2 10 2" xfId="49462" xr:uid="{00000000-0005-0000-0000-00003EC10000}"/>
    <cellStyle name="Normal 7 2 2 11" xfId="49463" xr:uid="{00000000-0005-0000-0000-00003FC10000}"/>
    <cellStyle name="Normal 7 2 2 11 2" xfId="49464" xr:uid="{00000000-0005-0000-0000-000040C10000}"/>
    <cellStyle name="Normal 7 2 2 11 3" xfId="49465" xr:uid="{00000000-0005-0000-0000-000041C10000}"/>
    <cellStyle name="Normal 7 2 2 11 4" xfId="49466" xr:uid="{00000000-0005-0000-0000-000042C10000}"/>
    <cellStyle name="Normal 7 2 2 2" xfId="49467" xr:uid="{00000000-0005-0000-0000-000043C10000}"/>
    <cellStyle name="Normal 7 2 2 2 2" xfId="49468" xr:uid="{00000000-0005-0000-0000-000044C10000}"/>
    <cellStyle name="Normal 7 2 2 2 2 2" xfId="49469" xr:uid="{00000000-0005-0000-0000-000045C10000}"/>
    <cellStyle name="Normal 7 2 2 2 2 2 2" xfId="49470" xr:uid="{00000000-0005-0000-0000-000046C10000}"/>
    <cellStyle name="Normal 7 2 2 2 2 2 2 2" xfId="49471" xr:uid="{00000000-0005-0000-0000-000047C10000}"/>
    <cellStyle name="Normal 7 2 2 2 2 2 2 2 2" xfId="49472" xr:uid="{00000000-0005-0000-0000-000048C10000}"/>
    <cellStyle name="Normal 7 2 2 2 2 2 2 2 2 2" xfId="49473" xr:uid="{00000000-0005-0000-0000-000049C10000}"/>
    <cellStyle name="Normal 7 2 2 2 2 2 2 2 2 2 2" xfId="49474" xr:uid="{00000000-0005-0000-0000-00004AC10000}"/>
    <cellStyle name="Normal 7 2 2 2 2 2 2 2 2 3" xfId="49475" xr:uid="{00000000-0005-0000-0000-00004BC10000}"/>
    <cellStyle name="Normal 7 2 2 2 2 2 2 2 2 3 2" xfId="49476" xr:uid="{00000000-0005-0000-0000-00004CC10000}"/>
    <cellStyle name="Normal 7 2 2 2 2 2 2 2 2 3 3" xfId="49477" xr:uid="{00000000-0005-0000-0000-00004DC10000}"/>
    <cellStyle name="Normal 7 2 2 2 2 2 2 2 2 3 4" xfId="49478" xr:uid="{00000000-0005-0000-0000-00004EC10000}"/>
    <cellStyle name="Normal 7 2 2 2 2 2 2 2 3" xfId="49479" xr:uid="{00000000-0005-0000-0000-00004FC10000}"/>
    <cellStyle name="Normal 7 2 2 2 2 2 2 2 3 2" xfId="49480" xr:uid="{00000000-0005-0000-0000-000050C10000}"/>
    <cellStyle name="Normal 7 2 2 2 2 2 2 2 4" xfId="49481" xr:uid="{00000000-0005-0000-0000-000051C10000}"/>
    <cellStyle name="Normal 7 2 2 2 2 2 2 2 4 2" xfId="49482" xr:uid="{00000000-0005-0000-0000-000052C10000}"/>
    <cellStyle name="Normal 7 2 2 2 2 2 2 2 4 3" xfId="49483" xr:uid="{00000000-0005-0000-0000-000053C10000}"/>
    <cellStyle name="Normal 7 2 2 2 2 2 2 2 4 4" xfId="49484" xr:uid="{00000000-0005-0000-0000-000054C10000}"/>
    <cellStyle name="Normal 7 2 2 2 2 2 2 3" xfId="49485" xr:uid="{00000000-0005-0000-0000-000055C10000}"/>
    <cellStyle name="Normal 7 2 2 2 2 2 2 3 2" xfId="49486" xr:uid="{00000000-0005-0000-0000-000056C10000}"/>
    <cellStyle name="Normal 7 2 2 2 2 2 2 3 2 2" xfId="49487" xr:uid="{00000000-0005-0000-0000-000057C10000}"/>
    <cellStyle name="Normal 7 2 2 2 2 2 2 3 3" xfId="49488" xr:uid="{00000000-0005-0000-0000-000058C10000}"/>
    <cellStyle name="Normal 7 2 2 2 2 2 2 3 3 2" xfId="49489" xr:uid="{00000000-0005-0000-0000-000059C10000}"/>
    <cellStyle name="Normal 7 2 2 2 2 2 2 3 3 3" xfId="49490" xr:uid="{00000000-0005-0000-0000-00005AC10000}"/>
    <cellStyle name="Normal 7 2 2 2 2 2 2 3 3 4" xfId="49491" xr:uid="{00000000-0005-0000-0000-00005BC10000}"/>
    <cellStyle name="Normal 7 2 2 2 2 2 2 4" xfId="49492" xr:uid="{00000000-0005-0000-0000-00005CC10000}"/>
    <cellStyle name="Normal 7 2 2 2 2 2 2 4 2" xfId="49493" xr:uid="{00000000-0005-0000-0000-00005DC10000}"/>
    <cellStyle name="Normal 7 2 2 2 2 2 2 5" xfId="49494" xr:uid="{00000000-0005-0000-0000-00005EC10000}"/>
    <cellStyle name="Normal 7 2 2 2 2 2 2 5 2" xfId="49495" xr:uid="{00000000-0005-0000-0000-00005FC10000}"/>
    <cellStyle name="Normal 7 2 2 2 2 2 2 5 3" xfId="49496" xr:uid="{00000000-0005-0000-0000-000060C10000}"/>
    <cellStyle name="Normal 7 2 2 2 2 2 2 5 4" xfId="49497" xr:uid="{00000000-0005-0000-0000-000061C10000}"/>
    <cellStyle name="Normal 7 2 2 2 2 2 3" xfId="49498" xr:uid="{00000000-0005-0000-0000-000062C10000}"/>
    <cellStyle name="Normal 7 2 2 2 2 2 3 2" xfId="49499" xr:uid="{00000000-0005-0000-0000-000063C10000}"/>
    <cellStyle name="Normal 7 2 2 2 2 2 3 2 2" xfId="49500" xr:uid="{00000000-0005-0000-0000-000064C10000}"/>
    <cellStyle name="Normal 7 2 2 2 2 2 3 2 2 2" xfId="49501" xr:uid="{00000000-0005-0000-0000-000065C10000}"/>
    <cellStyle name="Normal 7 2 2 2 2 2 3 2 2 2 2" xfId="49502" xr:uid="{00000000-0005-0000-0000-000066C10000}"/>
    <cellStyle name="Normal 7 2 2 2 2 2 3 2 2 3" xfId="49503" xr:uid="{00000000-0005-0000-0000-000067C10000}"/>
    <cellStyle name="Normal 7 2 2 2 2 2 3 2 2 3 2" xfId="49504" xr:uid="{00000000-0005-0000-0000-000068C10000}"/>
    <cellStyle name="Normal 7 2 2 2 2 2 3 2 2 3 3" xfId="49505" xr:uid="{00000000-0005-0000-0000-000069C10000}"/>
    <cellStyle name="Normal 7 2 2 2 2 2 3 2 2 3 4" xfId="49506" xr:uid="{00000000-0005-0000-0000-00006AC10000}"/>
    <cellStyle name="Normal 7 2 2 2 2 2 3 2 3" xfId="49507" xr:uid="{00000000-0005-0000-0000-00006BC10000}"/>
    <cellStyle name="Normal 7 2 2 2 2 2 3 2 3 2" xfId="49508" xr:uid="{00000000-0005-0000-0000-00006CC10000}"/>
    <cellStyle name="Normal 7 2 2 2 2 2 3 2 4" xfId="49509" xr:uid="{00000000-0005-0000-0000-00006DC10000}"/>
    <cellStyle name="Normal 7 2 2 2 2 2 3 2 4 2" xfId="49510" xr:uid="{00000000-0005-0000-0000-00006EC10000}"/>
    <cellStyle name="Normal 7 2 2 2 2 2 3 2 4 3" xfId="49511" xr:uid="{00000000-0005-0000-0000-00006FC10000}"/>
    <cellStyle name="Normal 7 2 2 2 2 2 3 2 4 4" xfId="49512" xr:uid="{00000000-0005-0000-0000-000070C10000}"/>
    <cellStyle name="Normal 7 2 2 2 2 2 3 3" xfId="49513" xr:uid="{00000000-0005-0000-0000-000071C10000}"/>
    <cellStyle name="Normal 7 2 2 2 2 2 3 3 2" xfId="49514" xr:uid="{00000000-0005-0000-0000-000072C10000}"/>
    <cellStyle name="Normal 7 2 2 2 2 2 3 3 2 2" xfId="49515" xr:uid="{00000000-0005-0000-0000-000073C10000}"/>
    <cellStyle name="Normal 7 2 2 2 2 2 3 3 3" xfId="49516" xr:uid="{00000000-0005-0000-0000-000074C10000}"/>
    <cellStyle name="Normal 7 2 2 2 2 2 3 3 3 2" xfId="49517" xr:uid="{00000000-0005-0000-0000-000075C10000}"/>
    <cellStyle name="Normal 7 2 2 2 2 2 3 3 3 3" xfId="49518" xr:uid="{00000000-0005-0000-0000-000076C10000}"/>
    <cellStyle name="Normal 7 2 2 2 2 2 3 3 3 4" xfId="49519" xr:uid="{00000000-0005-0000-0000-000077C10000}"/>
    <cellStyle name="Normal 7 2 2 2 2 2 3 4" xfId="49520" xr:uid="{00000000-0005-0000-0000-000078C10000}"/>
    <cellStyle name="Normal 7 2 2 2 2 2 3 4 2" xfId="49521" xr:uid="{00000000-0005-0000-0000-000079C10000}"/>
    <cellStyle name="Normal 7 2 2 2 2 2 3 5" xfId="49522" xr:uid="{00000000-0005-0000-0000-00007AC10000}"/>
    <cellStyle name="Normal 7 2 2 2 2 2 3 5 2" xfId="49523" xr:uid="{00000000-0005-0000-0000-00007BC10000}"/>
    <cellStyle name="Normal 7 2 2 2 2 2 3 5 3" xfId="49524" xr:uid="{00000000-0005-0000-0000-00007CC10000}"/>
    <cellStyle name="Normal 7 2 2 2 2 2 3 5 4" xfId="49525" xr:uid="{00000000-0005-0000-0000-00007DC10000}"/>
    <cellStyle name="Normal 7 2 2 2 2 2 4" xfId="49526" xr:uid="{00000000-0005-0000-0000-00007EC10000}"/>
    <cellStyle name="Normal 7 2 2 2 2 2 4 2" xfId="49527" xr:uid="{00000000-0005-0000-0000-00007FC10000}"/>
    <cellStyle name="Normal 7 2 2 2 2 2 4 2 2" xfId="49528" xr:uid="{00000000-0005-0000-0000-000080C10000}"/>
    <cellStyle name="Normal 7 2 2 2 2 2 4 2 2 2" xfId="49529" xr:uid="{00000000-0005-0000-0000-000081C10000}"/>
    <cellStyle name="Normal 7 2 2 2 2 2 4 2 3" xfId="49530" xr:uid="{00000000-0005-0000-0000-000082C10000}"/>
    <cellStyle name="Normal 7 2 2 2 2 2 4 2 3 2" xfId="49531" xr:uid="{00000000-0005-0000-0000-000083C10000}"/>
    <cellStyle name="Normal 7 2 2 2 2 2 4 2 3 3" xfId="49532" xr:uid="{00000000-0005-0000-0000-000084C10000}"/>
    <cellStyle name="Normal 7 2 2 2 2 2 4 2 3 4" xfId="49533" xr:uid="{00000000-0005-0000-0000-000085C10000}"/>
    <cellStyle name="Normal 7 2 2 2 2 2 4 3" xfId="49534" xr:uid="{00000000-0005-0000-0000-000086C10000}"/>
    <cellStyle name="Normal 7 2 2 2 2 2 4 3 2" xfId="49535" xr:uid="{00000000-0005-0000-0000-000087C10000}"/>
    <cellStyle name="Normal 7 2 2 2 2 2 4 4" xfId="49536" xr:uid="{00000000-0005-0000-0000-000088C10000}"/>
    <cellStyle name="Normal 7 2 2 2 2 2 4 4 2" xfId="49537" xr:uid="{00000000-0005-0000-0000-000089C10000}"/>
    <cellStyle name="Normal 7 2 2 2 2 2 4 4 3" xfId="49538" xr:uid="{00000000-0005-0000-0000-00008AC10000}"/>
    <cellStyle name="Normal 7 2 2 2 2 2 4 4 4" xfId="49539" xr:uid="{00000000-0005-0000-0000-00008BC10000}"/>
    <cellStyle name="Normal 7 2 2 2 2 2 5" xfId="49540" xr:uid="{00000000-0005-0000-0000-00008CC10000}"/>
    <cellStyle name="Normal 7 2 2 2 2 2 5 2" xfId="49541" xr:uid="{00000000-0005-0000-0000-00008DC10000}"/>
    <cellStyle name="Normal 7 2 2 2 2 2 5 2 2" xfId="49542" xr:uid="{00000000-0005-0000-0000-00008EC10000}"/>
    <cellStyle name="Normal 7 2 2 2 2 2 5 3" xfId="49543" xr:uid="{00000000-0005-0000-0000-00008FC10000}"/>
    <cellStyle name="Normal 7 2 2 2 2 2 5 3 2" xfId="49544" xr:uid="{00000000-0005-0000-0000-000090C10000}"/>
    <cellStyle name="Normal 7 2 2 2 2 2 5 3 3" xfId="49545" xr:uid="{00000000-0005-0000-0000-000091C10000}"/>
    <cellStyle name="Normal 7 2 2 2 2 2 5 3 4" xfId="49546" xr:uid="{00000000-0005-0000-0000-000092C10000}"/>
    <cellStyle name="Normal 7 2 2 2 2 2 6" xfId="49547" xr:uid="{00000000-0005-0000-0000-000093C10000}"/>
    <cellStyle name="Normal 7 2 2 2 2 2 6 2" xfId="49548" xr:uid="{00000000-0005-0000-0000-000094C10000}"/>
    <cellStyle name="Normal 7 2 2 2 2 2 7" xfId="49549" xr:uid="{00000000-0005-0000-0000-000095C10000}"/>
    <cellStyle name="Normal 7 2 2 2 2 2 7 2" xfId="49550" xr:uid="{00000000-0005-0000-0000-000096C10000}"/>
    <cellStyle name="Normal 7 2 2 2 2 2 7 3" xfId="49551" xr:uid="{00000000-0005-0000-0000-000097C10000}"/>
    <cellStyle name="Normal 7 2 2 2 2 2 7 4" xfId="49552" xr:uid="{00000000-0005-0000-0000-000098C10000}"/>
    <cellStyle name="Normal 7 2 2 2 2 3" xfId="49553" xr:uid="{00000000-0005-0000-0000-000099C10000}"/>
    <cellStyle name="Normal 7 2 2 2 2 3 2" xfId="49554" xr:uid="{00000000-0005-0000-0000-00009AC10000}"/>
    <cellStyle name="Normal 7 2 2 2 2 3 2 2" xfId="49555" xr:uid="{00000000-0005-0000-0000-00009BC10000}"/>
    <cellStyle name="Normal 7 2 2 2 2 3 2 2 2" xfId="49556" xr:uid="{00000000-0005-0000-0000-00009CC10000}"/>
    <cellStyle name="Normal 7 2 2 2 2 3 2 2 2 2" xfId="49557" xr:uid="{00000000-0005-0000-0000-00009DC10000}"/>
    <cellStyle name="Normal 7 2 2 2 2 3 2 2 3" xfId="49558" xr:uid="{00000000-0005-0000-0000-00009EC10000}"/>
    <cellStyle name="Normal 7 2 2 2 2 3 2 2 3 2" xfId="49559" xr:uid="{00000000-0005-0000-0000-00009FC10000}"/>
    <cellStyle name="Normal 7 2 2 2 2 3 2 2 3 3" xfId="49560" xr:uid="{00000000-0005-0000-0000-0000A0C10000}"/>
    <cellStyle name="Normal 7 2 2 2 2 3 2 2 3 4" xfId="49561" xr:uid="{00000000-0005-0000-0000-0000A1C10000}"/>
    <cellStyle name="Normal 7 2 2 2 2 3 2 3" xfId="49562" xr:uid="{00000000-0005-0000-0000-0000A2C10000}"/>
    <cellStyle name="Normal 7 2 2 2 2 3 2 3 2" xfId="49563" xr:uid="{00000000-0005-0000-0000-0000A3C10000}"/>
    <cellStyle name="Normal 7 2 2 2 2 3 2 4" xfId="49564" xr:uid="{00000000-0005-0000-0000-0000A4C10000}"/>
    <cellStyle name="Normal 7 2 2 2 2 3 2 4 2" xfId="49565" xr:uid="{00000000-0005-0000-0000-0000A5C10000}"/>
    <cellStyle name="Normal 7 2 2 2 2 3 2 4 3" xfId="49566" xr:uid="{00000000-0005-0000-0000-0000A6C10000}"/>
    <cellStyle name="Normal 7 2 2 2 2 3 2 4 4" xfId="49567" xr:uid="{00000000-0005-0000-0000-0000A7C10000}"/>
    <cellStyle name="Normal 7 2 2 2 2 3 3" xfId="49568" xr:uid="{00000000-0005-0000-0000-0000A8C10000}"/>
    <cellStyle name="Normal 7 2 2 2 2 3 3 2" xfId="49569" xr:uid="{00000000-0005-0000-0000-0000A9C10000}"/>
    <cellStyle name="Normal 7 2 2 2 2 3 3 2 2" xfId="49570" xr:uid="{00000000-0005-0000-0000-0000AAC10000}"/>
    <cellStyle name="Normal 7 2 2 2 2 3 3 3" xfId="49571" xr:uid="{00000000-0005-0000-0000-0000ABC10000}"/>
    <cellStyle name="Normal 7 2 2 2 2 3 3 3 2" xfId="49572" xr:uid="{00000000-0005-0000-0000-0000ACC10000}"/>
    <cellStyle name="Normal 7 2 2 2 2 3 3 3 3" xfId="49573" xr:uid="{00000000-0005-0000-0000-0000ADC10000}"/>
    <cellStyle name="Normal 7 2 2 2 2 3 3 3 4" xfId="49574" xr:uid="{00000000-0005-0000-0000-0000AEC10000}"/>
    <cellStyle name="Normal 7 2 2 2 2 3 4" xfId="49575" xr:uid="{00000000-0005-0000-0000-0000AFC10000}"/>
    <cellStyle name="Normal 7 2 2 2 2 3 4 2" xfId="49576" xr:uid="{00000000-0005-0000-0000-0000B0C10000}"/>
    <cellStyle name="Normal 7 2 2 2 2 3 5" xfId="49577" xr:uid="{00000000-0005-0000-0000-0000B1C10000}"/>
    <cellStyle name="Normal 7 2 2 2 2 3 5 2" xfId="49578" xr:uid="{00000000-0005-0000-0000-0000B2C10000}"/>
    <cellStyle name="Normal 7 2 2 2 2 3 5 3" xfId="49579" xr:uid="{00000000-0005-0000-0000-0000B3C10000}"/>
    <cellStyle name="Normal 7 2 2 2 2 3 5 4" xfId="49580" xr:uid="{00000000-0005-0000-0000-0000B4C10000}"/>
    <cellStyle name="Normal 7 2 2 2 2 4" xfId="49581" xr:uid="{00000000-0005-0000-0000-0000B5C10000}"/>
    <cellStyle name="Normal 7 2 2 2 2 4 2" xfId="49582" xr:uid="{00000000-0005-0000-0000-0000B6C10000}"/>
    <cellStyle name="Normal 7 2 2 2 2 4 2 2" xfId="49583" xr:uid="{00000000-0005-0000-0000-0000B7C10000}"/>
    <cellStyle name="Normal 7 2 2 2 2 4 2 2 2" xfId="49584" xr:uid="{00000000-0005-0000-0000-0000B8C10000}"/>
    <cellStyle name="Normal 7 2 2 2 2 4 2 2 2 2" xfId="49585" xr:uid="{00000000-0005-0000-0000-0000B9C10000}"/>
    <cellStyle name="Normal 7 2 2 2 2 4 2 2 3" xfId="49586" xr:uid="{00000000-0005-0000-0000-0000BAC10000}"/>
    <cellStyle name="Normal 7 2 2 2 2 4 2 2 3 2" xfId="49587" xr:uid="{00000000-0005-0000-0000-0000BBC10000}"/>
    <cellStyle name="Normal 7 2 2 2 2 4 2 2 3 3" xfId="49588" xr:uid="{00000000-0005-0000-0000-0000BCC10000}"/>
    <cellStyle name="Normal 7 2 2 2 2 4 2 2 3 4" xfId="49589" xr:uid="{00000000-0005-0000-0000-0000BDC10000}"/>
    <cellStyle name="Normal 7 2 2 2 2 4 2 3" xfId="49590" xr:uid="{00000000-0005-0000-0000-0000BEC10000}"/>
    <cellStyle name="Normal 7 2 2 2 2 4 2 3 2" xfId="49591" xr:uid="{00000000-0005-0000-0000-0000BFC10000}"/>
    <cellStyle name="Normal 7 2 2 2 2 4 2 4" xfId="49592" xr:uid="{00000000-0005-0000-0000-0000C0C10000}"/>
    <cellStyle name="Normal 7 2 2 2 2 4 2 4 2" xfId="49593" xr:uid="{00000000-0005-0000-0000-0000C1C10000}"/>
    <cellStyle name="Normal 7 2 2 2 2 4 2 4 3" xfId="49594" xr:uid="{00000000-0005-0000-0000-0000C2C10000}"/>
    <cellStyle name="Normal 7 2 2 2 2 4 2 4 4" xfId="49595" xr:uid="{00000000-0005-0000-0000-0000C3C10000}"/>
    <cellStyle name="Normal 7 2 2 2 2 4 3" xfId="49596" xr:uid="{00000000-0005-0000-0000-0000C4C10000}"/>
    <cellStyle name="Normal 7 2 2 2 2 4 3 2" xfId="49597" xr:uid="{00000000-0005-0000-0000-0000C5C10000}"/>
    <cellStyle name="Normal 7 2 2 2 2 4 3 2 2" xfId="49598" xr:uid="{00000000-0005-0000-0000-0000C6C10000}"/>
    <cellStyle name="Normal 7 2 2 2 2 4 3 3" xfId="49599" xr:uid="{00000000-0005-0000-0000-0000C7C10000}"/>
    <cellStyle name="Normal 7 2 2 2 2 4 3 3 2" xfId="49600" xr:uid="{00000000-0005-0000-0000-0000C8C10000}"/>
    <cellStyle name="Normal 7 2 2 2 2 4 3 3 3" xfId="49601" xr:uid="{00000000-0005-0000-0000-0000C9C10000}"/>
    <cellStyle name="Normal 7 2 2 2 2 4 3 3 4" xfId="49602" xr:uid="{00000000-0005-0000-0000-0000CAC10000}"/>
    <cellStyle name="Normal 7 2 2 2 2 4 4" xfId="49603" xr:uid="{00000000-0005-0000-0000-0000CBC10000}"/>
    <cellStyle name="Normal 7 2 2 2 2 4 4 2" xfId="49604" xr:uid="{00000000-0005-0000-0000-0000CCC10000}"/>
    <cellStyle name="Normal 7 2 2 2 2 4 5" xfId="49605" xr:uid="{00000000-0005-0000-0000-0000CDC10000}"/>
    <cellStyle name="Normal 7 2 2 2 2 4 5 2" xfId="49606" xr:uid="{00000000-0005-0000-0000-0000CEC10000}"/>
    <cellStyle name="Normal 7 2 2 2 2 4 5 3" xfId="49607" xr:uid="{00000000-0005-0000-0000-0000CFC10000}"/>
    <cellStyle name="Normal 7 2 2 2 2 4 5 4" xfId="49608" xr:uid="{00000000-0005-0000-0000-0000D0C10000}"/>
    <cellStyle name="Normal 7 2 2 2 2 5" xfId="49609" xr:uid="{00000000-0005-0000-0000-0000D1C10000}"/>
    <cellStyle name="Normal 7 2 2 2 2 5 2" xfId="49610" xr:uid="{00000000-0005-0000-0000-0000D2C10000}"/>
    <cellStyle name="Normal 7 2 2 2 2 5 2 2" xfId="49611" xr:uid="{00000000-0005-0000-0000-0000D3C10000}"/>
    <cellStyle name="Normal 7 2 2 2 2 5 2 2 2" xfId="49612" xr:uid="{00000000-0005-0000-0000-0000D4C10000}"/>
    <cellStyle name="Normal 7 2 2 2 2 5 2 3" xfId="49613" xr:uid="{00000000-0005-0000-0000-0000D5C10000}"/>
    <cellStyle name="Normal 7 2 2 2 2 5 2 3 2" xfId="49614" xr:uid="{00000000-0005-0000-0000-0000D6C10000}"/>
    <cellStyle name="Normal 7 2 2 2 2 5 2 3 3" xfId="49615" xr:uid="{00000000-0005-0000-0000-0000D7C10000}"/>
    <cellStyle name="Normal 7 2 2 2 2 5 2 3 4" xfId="49616" xr:uid="{00000000-0005-0000-0000-0000D8C10000}"/>
    <cellStyle name="Normal 7 2 2 2 2 5 3" xfId="49617" xr:uid="{00000000-0005-0000-0000-0000D9C10000}"/>
    <cellStyle name="Normal 7 2 2 2 2 5 3 2" xfId="49618" xr:uid="{00000000-0005-0000-0000-0000DAC10000}"/>
    <cellStyle name="Normal 7 2 2 2 2 5 4" xfId="49619" xr:uid="{00000000-0005-0000-0000-0000DBC10000}"/>
    <cellStyle name="Normal 7 2 2 2 2 5 4 2" xfId="49620" xr:uid="{00000000-0005-0000-0000-0000DCC10000}"/>
    <cellStyle name="Normal 7 2 2 2 2 5 4 3" xfId="49621" xr:uid="{00000000-0005-0000-0000-0000DDC10000}"/>
    <cellStyle name="Normal 7 2 2 2 2 5 4 4" xfId="49622" xr:uid="{00000000-0005-0000-0000-0000DEC10000}"/>
    <cellStyle name="Normal 7 2 2 2 2 6" xfId="49623" xr:uid="{00000000-0005-0000-0000-0000DFC10000}"/>
    <cellStyle name="Normal 7 2 2 2 2 6 2" xfId="49624" xr:uid="{00000000-0005-0000-0000-0000E0C10000}"/>
    <cellStyle name="Normal 7 2 2 2 2 6 2 2" xfId="49625" xr:uid="{00000000-0005-0000-0000-0000E1C10000}"/>
    <cellStyle name="Normal 7 2 2 2 2 6 3" xfId="49626" xr:uid="{00000000-0005-0000-0000-0000E2C10000}"/>
    <cellStyle name="Normal 7 2 2 2 2 6 3 2" xfId="49627" xr:uid="{00000000-0005-0000-0000-0000E3C10000}"/>
    <cellStyle name="Normal 7 2 2 2 2 6 3 3" xfId="49628" xr:uid="{00000000-0005-0000-0000-0000E4C10000}"/>
    <cellStyle name="Normal 7 2 2 2 2 6 3 4" xfId="49629" xr:uid="{00000000-0005-0000-0000-0000E5C10000}"/>
    <cellStyle name="Normal 7 2 2 2 2 7" xfId="49630" xr:uid="{00000000-0005-0000-0000-0000E6C10000}"/>
    <cellStyle name="Normal 7 2 2 2 2 7 2" xfId="49631" xr:uid="{00000000-0005-0000-0000-0000E7C10000}"/>
    <cellStyle name="Normal 7 2 2 2 2 8" xfId="49632" xr:uid="{00000000-0005-0000-0000-0000E8C10000}"/>
    <cellStyle name="Normal 7 2 2 2 2 8 2" xfId="49633" xr:uid="{00000000-0005-0000-0000-0000E9C10000}"/>
    <cellStyle name="Normal 7 2 2 2 2 8 3" xfId="49634" xr:uid="{00000000-0005-0000-0000-0000EAC10000}"/>
    <cellStyle name="Normal 7 2 2 2 2 8 4" xfId="49635" xr:uid="{00000000-0005-0000-0000-0000EBC10000}"/>
    <cellStyle name="Normal 7 2 2 2 3" xfId="49636" xr:uid="{00000000-0005-0000-0000-0000ECC10000}"/>
    <cellStyle name="Normal 7 2 2 2 3 2" xfId="49637" xr:uid="{00000000-0005-0000-0000-0000EDC10000}"/>
    <cellStyle name="Normal 7 2 2 2 3 2 2" xfId="49638" xr:uid="{00000000-0005-0000-0000-0000EEC10000}"/>
    <cellStyle name="Normal 7 2 2 2 3 2 2 2" xfId="49639" xr:uid="{00000000-0005-0000-0000-0000EFC10000}"/>
    <cellStyle name="Normal 7 2 2 2 3 2 2 2 2" xfId="49640" xr:uid="{00000000-0005-0000-0000-0000F0C10000}"/>
    <cellStyle name="Normal 7 2 2 2 3 2 2 2 2 2" xfId="49641" xr:uid="{00000000-0005-0000-0000-0000F1C10000}"/>
    <cellStyle name="Normal 7 2 2 2 3 2 2 2 3" xfId="49642" xr:uid="{00000000-0005-0000-0000-0000F2C10000}"/>
    <cellStyle name="Normal 7 2 2 2 3 2 2 2 3 2" xfId="49643" xr:uid="{00000000-0005-0000-0000-0000F3C10000}"/>
    <cellStyle name="Normal 7 2 2 2 3 2 2 2 3 3" xfId="49644" xr:uid="{00000000-0005-0000-0000-0000F4C10000}"/>
    <cellStyle name="Normal 7 2 2 2 3 2 2 2 3 4" xfId="49645" xr:uid="{00000000-0005-0000-0000-0000F5C10000}"/>
    <cellStyle name="Normal 7 2 2 2 3 2 2 3" xfId="49646" xr:uid="{00000000-0005-0000-0000-0000F6C10000}"/>
    <cellStyle name="Normal 7 2 2 2 3 2 2 3 2" xfId="49647" xr:uid="{00000000-0005-0000-0000-0000F7C10000}"/>
    <cellStyle name="Normal 7 2 2 2 3 2 2 4" xfId="49648" xr:uid="{00000000-0005-0000-0000-0000F8C10000}"/>
    <cellStyle name="Normal 7 2 2 2 3 2 2 4 2" xfId="49649" xr:uid="{00000000-0005-0000-0000-0000F9C10000}"/>
    <cellStyle name="Normal 7 2 2 2 3 2 2 4 3" xfId="49650" xr:uid="{00000000-0005-0000-0000-0000FAC10000}"/>
    <cellStyle name="Normal 7 2 2 2 3 2 2 4 4" xfId="49651" xr:uid="{00000000-0005-0000-0000-0000FBC10000}"/>
    <cellStyle name="Normal 7 2 2 2 3 2 3" xfId="49652" xr:uid="{00000000-0005-0000-0000-0000FCC10000}"/>
    <cellStyle name="Normal 7 2 2 2 3 2 3 2" xfId="49653" xr:uid="{00000000-0005-0000-0000-0000FDC10000}"/>
    <cellStyle name="Normal 7 2 2 2 3 2 3 2 2" xfId="49654" xr:uid="{00000000-0005-0000-0000-0000FEC10000}"/>
    <cellStyle name="Normal 7 2 2 2 3 2 3 3" xfId="49655" xr:uid="{00000000-0005-0000-0000-0000FFC10000}"/>
    <cellStyle name="Normal 7 2 2 2 3 2 3 3 2" xfId="49656" xr:uid="{00000000-0005-0000-0000-000000C20000}"/>
    <cellStyle name="Normal 7 2 2 2 3 2 3 3 3" xfId="49657" xr:uid="{00000000-0005-0000-0000-000001C20000}"/>
    <cellStyle name="Normal 7 2 2 2 3 2 3 3 4" xfId="49658" xr:uid="{00000000-0005-0000-0000-000002C20000}"/>
    <cellStyle name="Normal 7 2 2 2 3 2 4" xfId="49659" xr:uid="{00000000-0005-0000-0000-000003C20000}"/>
    <cellStyle name="Normal 7 2 2 2 3 2 4 2" xfId="49660" xr:uid="{00000000-0005-0000-0000-000004C20000}"/>
    <cellStyle name="Normal 7 2 2 2 3 2 5" xfId="49661" xr:uid="{00000000-0005-0000-0000-000005C20000}"/>
    <cellStyle name="Normal 7 2 2 2 3 2 5 2" xfId="49662" xr:uid="{00000000-0005-0000-0000-000006C20000}"/>
    <cellStyle name="Normal 7 2 2 2 3 2 5 3" xfId="49663" xr:uid="{00000000-0005-0000-0000-000007C20000}"/>
    <cellStyle name="Normal 7 2 2 2 3 2 5 4" xfId="49664" xr:uid="{00000000-0005-0000-0000-000008C20000}"/>
    <cellStyle name="Normal 7 2 2 2 3 3" xfId="49665" xr:uid="{00000000-0005-0000-0000-000009C20000}"/>
    <cellStyle name="Normal 7 2 2 2 3 3 2" xfId="49666" xr:uid="{00000000-0005-0000-0000-00000AC20000}"/>
    <cellStyle name="Normal 7 2 2 2 3 3 2 2" xfId="49667" xr:uid="{00000000-0005-0000-0000-00000BC20000}"/>
    <cellStyle name="Normal 7 2 2 2 3 3 2 2 2" xfId="49668" xr:uid="{00000000-0005-0000-0000-00000CC20000}"/>
    <cellStyle name="Normal 7 2 2 2 3 3 2 2 2 2" xfId="49669" xr:uid="{00000000-0005-0000-0000-00000DC20000}"/>
    <cellStyle name="Normal 7 2 2 2 3 3 2 2 3" xfId="49670" xr:uid="{00000000-0005-0000-0000-00000EC20000}"/>
    <cellStyle name="Normal 7 2 2 2 3 3 2 2 3 2" xfId="49671" xr:uid="{00000000-0005-0000-0000-00000FC20000}"/>
    <cellStyle name="Normal 7 2 2 2 3 3 2 2 3 3" xfId="49672" xr:uid="{00000000-0005-0000-0000-000010C20000}"/>
    <cellStyle name="Normal 7 2 2 2 3 3 2 2 3 4" xfId="49673" xr:uid="{00000000-0005-0000-0000-000011C20000}"/>
    <cellStyle name="Normal 7 2 2 2 3 3 2 3" xfId="49674" xr:uid="{00000000-0005-0000-0000-000012C20000}"/>
    <cellStyle name="Normal 7 2 2 2 3 3 2 3 2" xfId="49675" xr:uid="{00000000-0005-0000-0000-000013C20000}"/>
    <cellStyle name="Normal 7 2 2 2 3 3 2 4" xfId="49676" xr:uid="{00000000-0005-0000-0000-000014C20000}"/>
    <cellStyle name="Normal 7 2 2 2 3 3 2 4 2" xfId="49677" xr:uid="{00000000-0005-0000-0000-000015C20000}"/>
    <cellStyle name="Normal 7 2 2 2 3 3 2 4 3" xfId="49678" xr:uid="{00000000-0005-0000-0000-000016C20000}"/>
    <cellStyle name="Normal 7 2 2 2 3 3 2 4 4" xfId="49679" xr:uid="{00000000-0005-0000-0000-000017C20000}"/>
    <cellStyle name="Normal 7 2 2 2 3 3 3" xfId="49680" xr:uid="{00000000-0005-0000-0000-000018C20000}"/>
    <cellStyle name="Normal 7 2 2 2 3 3 3 2" xfId="49681" xr:uid="{00000000-0005-0000-0000-000019C20000}"/>
    <cellStyle name="Normal 7 2 2 2 3 3 3 2 2" xfId="49682" xr:uid="{00000000-0005-0000-0000-00001AC20000}"/>
    <cellStyle name="Normal 7 2 2 2 3 3 3 3" xfId="49683" xr:uid="{00000000-0005-0000-0000-00001BC20000}"/>
    <cellStyle name="Normal 7 2 2 2 3 3 3 3 2" xfId="49684" xr:uid="{00000000-0005-0000-0000-00001CC20000}"/>
    <cellStyle name="Normal 7 2 2 2 3 3 3 3 3" xfId="49685" xr:uid="{00000000-0005-0000-0000-00001DC20000}"/>
    <cellStyle name="Normal 7 2 2 2 3 3 3 3 4" xfId="49686" xr:uid="{00000000-0005-0000-0000-00001EC20000}"/>
    <cellStyle name="Normal 7 2 2 2 3 3 4" xfId="49687" xr:uid="{00000000-0005-0000-0000-00001FC20000}"/>
    <cellStyle name="Normal 7 2 2 2 3 3 4 2" xfId="49688" xr:uid="{00000000-0005-0000-0000-000020C20000}"/>
    <cellStyle name="Normal 7 2 2 2 3 3 5" xfId="49689" xr:uid="{00000000-0005-0000-0000-000021C20000}"/>
    <cellStyle name="Normal 7 2 2 2 3 3 5 2" xfId="49690" xr:uid="{00000000-0005-0000-0000-000022C20000}"/>
    <cellStyle name="Normal 7 2 2 2 3 3 5 3" xfId="49691" xr:uid="{00000000-0005-0000-0000-000023C20000}"/>
    <cellStyle name="Normal 7 2 2 2 3 3 5 4" xfId="49692" xr:uid="{00000000-0005-0000-0000-000024C20000}"/>
    <cellStyle name="Normal 7 2 2 2 3 4" xfId="49693" xr:uid="{00000000-0005-0000-0000-000025C20000}"/>
    <cellStyle name="Normal 7 2 2 2 3 4 2" xfId="49694" xr:uid="{00000000-0005-0000-0000-000026C20000}"/>
    <cellStyle name="Normal 7 2 2 2 3 4 2 2" xfId="49695" xr:uid="{00000000-0005-0000-0000-000027C20000}"/>
    <cellStyle name="Normal 7 2 2 2 3 4 2 2 2" xfId="49696" xr:uid="{00000000-0005-0000-0000-000028C20000}"/>
    <cellStyle name="Normal 7 2 2 2 3 4 2 3" xfId="49697" xr:uid="{00000000-0005-0000-0000-000029C20000}"/>
    <cellStyle name="Normal 7 2 2 2 3 4 2 3 2" xfId="49698" xr:uid="{00000000-0005-0000-0000-00002AC20000}"/>
    <cellStyle name="Normal 7 2 2 2 3 4 2 3 3" xfId="49699" xr:uid="{00000000-0005-0000-0000-00002BC20000}"/>
    <cellStyle name="Normal 7 2 2 2 3 4 2 3 4" xfId="49700" xr:uid="{00000000-0005-0000-0000-00002CC20000}"/>
    <cellStyle name="Normal 7 2 2 2 3 4 3" xfId="49701" xr:uid="{00000000-0005-0000-0000-00002DC20000}"/>
    <cellStyle name="Normal 7 2 2 2 3 4 3 2" xfId="49702" xr:uid="{00000000-0005-0000-0000-00002EC20000}"/>
    <cellStyle name="Normal 7 2 2 2 3 4 4" xfId="49703" xr:uid="{00000000-0005-0000-0000-00002FC20000}"/>
    <cellStyle name="Normal 7 2 2 2 3 4 4 2" xfId="49704" xr:uid="{00000000-0005-0000-0000-000030C20000}"/>
    <cellStyle name="Normal 7 2 2 2 3 4 4 3" xfId="49705" xr:uid="{00000000-0005-0000-0000-000031C20000}"/>
    <cellStyle name="Normal 7 2 2 2 3 4 4 4" xfId="49706" xr:uid="{00000000-0005-0000-0000-000032C20000}"/>
    <cellStyle name="Normal 7 2 2 2 3 5" xfId="49707" xr:uid="{00000000-0005-0000-0000-000033C20000}"/>
    <cellStyle name="Normal 7 2 2 2 3 5 2" xfId="49708" xr:uid="{00000000-0005-0000-0000-000034C20000}"/>
    <cellStyle name="Normal 7 2 2 2 3 5 2 2" xfId="49709" xr:uid="{00000000-0005-0000-0000-000035C20000}"/>
    <cellStyle name="Normal 7 2 2 2 3 5 3" xfId="49710" xr:uid="{00000000-0005-0000-0000-000036C20000}"/>
    <cellStyle name="Normal 7 2 2 2 3 5 3 2" xfId="49711" xr:uid="{00000000-0005-0000-0000-000037C20000}"/>
    <cellStyle name="Normal 7 2 2 2 3 5 3 3" xfId="49712" xr:uid="{00000000-0005-0000-0000-000038C20000}"/>
    <cellStyle name="Normal 7 2 2 2 3 5 3 4" xfId="49713" xr:uid="{00000000-0005-0000-0000-000039C20000}"/>
    <cellStyle name="Normal 7 2 2 2 3 6" xfId="49714" xr:uid="{00000000-0005-0000-0000-00003AC20000}"/>
    <cellStyle name="Normal 7 2 2 2 3 6 2" xfId="49715" xr:uid="{00000000-0005-0000-0000-00003BC20000}"/>
    <cellStyle name="Normal 7 2 2 2 3 7" xfId="49716" xr:uid="{00000000-0005-0000-0000-00003CC20000}"/>
    <cellStyle name="Normal 7 2 2 2 3 7 2" xfId="49717" xr:uid="{00000000-0005-0000-0000-00003DC20000}"/>
    <cellStyle name="Normal 7 2 2 2 3 7 3" xfId="49718" xr:uid="{00000000-0005-0000-0000-00003EC20000}"/>
    <cellStyle name="Normal 7 2 2 2 3 7 4" xfId="49719" xr:uid="{00000000-0005-0000-0000-00003FC20000}"/>
    <cellStyle name="Normal 7 2 2 2 4" xfId="49720" xr:uid="{00000000-0005-0000-0000-000040C20000}"/>
    <cellStyle name="Normal 7 2 2 2 4 2" xfId="49721" xr:uid="{00000000-0005-0000-0000-000041C20000}"/>
    <cellStyle name="Normal 7 2 2 2 4 2 2" xfId="49722" xr:uid="{00000000-0005-0000-0000-000042C20000}"/>
    <cellStyle name="Normal 7 2 2 2 4 2 2 2" xfId="49723" xr:uid="{00000000-0005-0000-0000-000043C20000}"/>
    <cellStyle name="Normal 7 2 2 2 4 2 2 2 2" xfId="49724" xr:uid="{00000000-0005-0000-0000-000044C20000}"/>
    <cellStyle name="Normal 7 2 2 2 4 2 2 3" xfId="49725" xr:uid="{00000000-0005-0000-0000-000045C20000}"/>
    <cellStyle name="Normal 7 2 2 2 4 2 2 3 2" xfId="49726" xr:uid="{00000000-0005-0000-0000-000046C20000}"/>
    <cellStyle name="Normal 7 2 2 2 4 2 2 3 3" xfId="49727" xr:uid="{00000000-0005-0000-0000-000047C20000}"/>
    <cellStyle name="Normal 7 2 2 2 4 2 2 3 4" xfId="49728" xr:uid="{00000000-0005-0000-0000-000048C20000}"/>
    <cellStyle name="Normal 7 2 2 2 4 2 3" xfId="49729" xr:uid="{00000000-0005-0000-0000-000049C20000}"/>
    <cellStyle name="Normal 7 2 2 2 4 2 3 2" xfId="49730" xr:uid="{00000000-0005-0000-0000-00004AC20000}"/>
    <cellStyle name="Normal 7 2 2 2 4 2 4" xfId="49731" xr:uid="{00000000-0005-0000-0000-00004BC20000}"/>
    <cellStyle name="Normal 7 2 2 2 4 2 4 2" xfId="49732" xr:uid="{00000000-0005-0000-0000-00004CC20000}"/>
    <cellStyle name="Normal 7 2 2 2 4 2 4 3" xfId="49733" xr:uid="{00000000-0005-0000-0000-00004DC20000}"/>
    <cellStyle name="Normal 7 2 2 2 4 2 4 4" xfId="49734" xr:uid="{00000000-0005-0000-0000-00004EC20000}"/>
    <cellStyle name="Normal 7 2 2 2 4 3" xfId="49735" xr:uid="{00000000-0005-0000-0000-00004FC20000}"/>
    <cellStyle name="Normal 7 2 2 2 4 3 2" xfId="49736" xr:uid="{00000000-0005-0000-0000-000050C20000}"/>
    <cellStyle name="Normal 7 2 2 2 4 3 2 2" xfId="49737" xr:uid="{00000000-0005-0000-0000-000051C20000}"/>
    <cellStyle name="Normal 7 2 2 2 4 3 3" xfId="49738" xr:uid="{00000000-0005-0000-0000-000052C20000}"/>
    <cellStyle name="Normal 7 2 2 2 4 3 3 2" xfId="49739" xr:uid="{00000000-0005-0000-0000-000053C20000}"/>
    <cellStyle name="Normal 7 2 2 2 4 3 3 3" xfId="49740" xr:uid="{00000000-0005-0000-0000-000054C20000}"/>
    <cellStyle name="Normal 7 2 2 2 4 3 3 4" xfId="49741" xr:uid="{00000000-0005-0000-0000-000055C20000}"/>
    <cellStyle name="Normal 7 2 2 2 4 4" xfId="49742" xr:uid="{00000000-0005-0000-0000-000056C20000}"/>
    <cellStyle name="Normal 7 2 2 2 4 4 2" xfId="49743" xr:uid="{00000000-0005-0000-0000-000057C20000}"/>
    <cellStyle name="Normal 7 2 2 2 4 5" xfId="49744" xr:uid="{00000000-0005-0000-0000-000058C20000}"/>
    <cellStyle name="Normal 7 2 2 2 4 5 2" xfId="49745" xr:uid="{00000000-0005-0000-0000-000059C20000}"/>
    <cellStyle name="Normal 7 2 2 2 4 5 3" xfId="49746" xr:uid="{00000000-0005-0000-0000-00005AC20000}"/>
    <cellStyle name="Normal 7 2 2 2 4 5 4" xfId="49747" xr:uid="{00000000-0005-0000-0000-00005BC20000}"/>
    <cellStyle name="Normal 7 2 2 2 5" xfId="49748" xr:uid="{00000000-0005-0000-0000-00005CC20000}"/>
    <cellStyle name="Normal 7 2 2 2 5 2" xfId="49749" xr:uid="{00000000-0005-0000-0000-00005DC20000}"/>
    <cellStyle name="Normal 7 2 2 2 5 2 2" xfId="49750" xr:uid="{00000000-0005-0000-0000-00005EC20000}"/>
    <cellStyle name="Normal 7 2 2 2 5 2 2 2" xfId="49751" xr:uid="{00000000-0005-0000-0000-00005FC20000}"/>
    <cellStyle name="Normal 7 2 2 2 5 2 2 2 2" xfId="49752" xr:uid="{00000000-0005-0000-0000-000060C20000}"/>
    <cellStyle name="Normal 7 2 2 2 5 2 2 3" xfId="49753" xr:uid="{00000000-0005-0000-0000-000061C20000}"/>
    <cellStyle name="Normal 7 2 2 2 5 2 2 3 2" xfId="49754" xr:uid="{00000000-0005-0000-0000-000062C20000}"/>
    <cellStyle name="Normal 7 2 2 2 5 2 2 3 3" xfId="49755" xr:uid="{00000000-0005-0000-0000-000063C20000}"/>
    <cellStyle name="Normal 7 2 2 2 5 2 2 3 4" xfId="49756" xr:uid="{00000000-0005-0000-0000-000064C20000}"/>
    <cellStyle name="Normal 7 2 2 2 5 2 3" xfId="49757" xr:uid="{00000000-0005-0000-0000-000065C20000}"/>
    <cellStyle name="Normal 7 2 2 2 5 2 3 2" xfId="49758" xr:uid="{00000000-0005-0000-0000-000066C20000}"/>
    <cellStyle name="Normal 7 2 2 2 5 2 4" xfId="49759" xr:uid="{00000000-0005-0000-0000-000067C20000}"/>
    <cellStyle name="Normal 7 2 2 2 5 2 4 2" xfId="49760" xr:uid="{00000000-0005-0000-0000-000068C20000}"/>
    <cellStyle name="Normal 7 2 2 2 5 2 4 3" xfId="49761" xr:uid="{00000000-0005-0000-0000-000069C20000}"/>
    <cellStyle name="Normal 7 2 2 2 5 2 4 4" xfId="49762" xr:uid="{00000000-0005-0000-0000-00006AC20000}"/>
    <cellStyle name="Normal 7 2 2 2 5 3" xfId="49763" xr:uid="{00000000-0005-0000-0000-00006BC20000}"/>
    <cellStyle name="Normal 7 2 2 2 5 3 2" xfId="49764" xr:uid="{00000000-0005-0000-0000-00006CC20000}"/>
    <cellStyle name="Normal 7 2 2 2 5 3 2 2" xfId="49765" xr:uid="{00000000-0005-0000-0000-00006DC20000}"/>
    <cellStyle name="Normal 7 2 2 2 5 3 3" xfId="49766" xr:uid="{00000000-0005-0000-0000-00006EC20000}"/>
    <cellStyle name="Normal 7 2 2 2 5 3 3 2" xfId="49767" xr:uid="{00000000-0005-0000-0000-00006FC20000}"/>
    <cellStyle name="Normal 7 2 2 2 5 3 3 3" xfId="49768" xr:uid="{00000000-0005-0000-0000-000070C20000}"/>
    <cellStyle name="Normal 7 2 2 2 5 3 3 4" xfId="49769" xr:uid="{00000000-0005-0000-0000-000071C20000}"/>
    <cellStyle name="Normal 7 2 2 2 5 4" xfId="49770" xr:uid="{00000000-0005-0000-0000-000072C20000}"/>
    <cellStyle name="Normal 7 2 2 2 5 4 2" xfId="49771" xr:uid="{00000000-0005-0000-0000-000073C20000}"/>
    <cellStyle name="Normal 7 2 2 2 5 5" xfId="49772" xr:uid="{00000000-0005-0000-0000-000074C20000}"/>
    <cellStyle name="Normal 7 2 2 2 5 5 2" xfId="49773" xr:uid="{00000000-0005-0000-0000-000075C20000}"/>
    <cellStyle name="Normal 7 2 2 2 5 5 3" xfId="49774" xr:uid="{00000000-0005-0000-0000-000076C20000}"/>
    <cellStyle name="Normal 7 2 2 2 5 5 4" xfId="49775" xr:uid="{00000000-0005-0000-0000-000077C20000}"/>
    <cellStyle name="Normal 7 2 2 2 6" xfId="49776" xr:uid="{00000000-0005-0000-0000-000078C20000}"/>
    <cellStyle name="Normal 7 2 2 2 6 2" xfId="49777" xr:uid="{00000000-0005-0000-0000-000079C20000}"/>
    <cellStyle name="Normal 7 2 2 2 6 2 2" xfId="49778" xr:uid="{00000000-0005-0000-0000-00007AC20000}"/>
    <cellStyle name="Normal 7 2 2 2 6 2 2 2" xfId="49779" xr:uid="{00000000-0005-0000-0000-00007BC20000}"/>
    <cellStyle name="Normal 7 2 2 2 6 2 3" xfId="49780" xr:uid="{00000000-0005-0000-0000-00007CC20000}"/>
    <cellStyle name="Normal 7 2 2 2 6 2 3 2" xfId="49781" xr:uid="{00000000-0005-0000-0000-00007DC20000}"/>
    <cellStyle name="Normal 7 2 2 2 6 2 3 3" xfId="49782" xr:uid="{00000000-0005-0000-0000-00007EC20000}"/>
    <cellStyle name="Normal 7 2 2 2 6 2 3 4" xfId="49783" xr:uid="{00000000-0005-0000-0000-00007FC20000}"/>
    <cellStyle name="Normal 7 2 2 2 6 3" xfId="49784" xr:uid="{00000000-0005-0000-0000-000080C20000}"/>
    <cellStyle name="Normal 7 2 2 2 6 3 2" xfId="49785" xr:uid="{00000000-0005-0000-0000-000081C20000}"/>
    <cellStyle name="Normal 7 2 2 2 6 4" xfId="49786" xr:uid="{00000000-0005-0000-0000-000082C20000}"/>
    <cellStyle name="Normal 7 2 2 2 6 4 2" xfId="49787" xr:uid="{00000000-0005-0000-0000-000083C20000}"/>
    <cellStyle name="Normal 7 2 2 2 6 4 3" xfId="49788" xr:uid="{00000000-0005-0000-0000-000084C20000}"/>
    <cellStyle name="Normal 7 2 2 2 6 4 4" xfId="49789" xr:uid="{00000000-0005-0000-0000-000085C20000}"/>
    <cellStyle name="Normal 7 2 2 2 7" xfId="49790" xr:uid="{00000000-0005-0000-0000-000086C20000}"/>
    <cellStyle name="Normal 7 2 2 2 7 2" xfId="49791" xr:uid="{00000000-0005-0000-0000-000087C20000}"/>
    <cellStyle name="Normal 7 2 2 2 7 2 2" xfId="49792" xr:uid="{00000000-0005-0000-0000-000088C20000}"/>
    <cellStyle name="Normal 7 2 2 2 7 3" xfId="49793" xr:uid="{00000000-0005-0000-0000-000089C20000}"/>
    <cellStyle name="Normal 7 2 2 2 7 3 2" xfId="49794" xr:uid="{00000000-0005-0000-0000-00008AC20000}"/>
    <cellStyle name="Normal 7 2 2 2 7 3 3" xfId="49795" xr:uid="{00000000-0005-0000-0000-00008BC20000}"/>
    <cellStyle name="Normal 7 2 2 2 7 3 4" xfId="49796" xr:uid="{00000000-0005-0000-0000-00008CC20000}"/>
    <cellStyle name="Normal 7 2 2 2 8" xfId="49797" xr:uid="{00000000-0005-0000-0000-00008DC20000}"/>
    <cellStyle name="Normal 7 2 2 2 8 2" xfId="49798" xr:uid="{00000000-0005-0000-0000-00008EC20000}"/>
    <cellStyle name="Normal 7 2 2 2 9" xfId="49799" xr:uid="{00000000-0005-0000-0000-00008FC20000}"/>
    <cellStyle name="Normal 7 2 2 2 9 2" xfId="49800" xr:uid="{00000000-0005-0000-0000-000090C20000}"/>
    <cellStyle name="Normal 7 2 2 2 9 3" xfId="49801" xr:uid="{00000000-0005-0000-0000-000091C20000}"/>
    <cellStyle name="Normal 7 2 2 2 9 4" xfId="49802" xr:uid="{00000000-0005-0000-0000-000092C20000}"/>
    <cellStyle name="Normal 7 2 2 3" xfId="49803" xr:uid="{00000000-0005-0000-0000-000093C20000}"/>
    <cellStyle name="Normal 7 2 2 3 2" xfId="49804" xr:uid="{00000000-0005-0000-0000-000094C20000}"/>
    <cellStyle name="Normal 7 2 2 3 2 2" xfId="49805" xr:uid="{00000000-0005-0000-0000-000095C20000}"/>
    <cellStyle name="Normal 7 2 2 3 2 2 2" xfId="49806" xr:uid="{00000000-0005-0000-0000-000096C20000}"/>
    <cellStyle name="Normal 7 2 2 3 2 2 2 2" xfId="49807" xr:uid="{00000000-0005-0000-0000-000097C20000}"/>
    <cellStyle name="Normal 7 2 2 3 2 2 2 2 2" xfId="49808" xr:uid="{00000000-0005-0000-0000-000098C20000}"/>
    <cellStyle name="Normal 7 2 2 3 2 2 2 2 2 2" xfId="49809" xr:uid="{00000000-0005-0000-0000-000099C20000}"/>
    <cellStyle name="Normal 7 2 2 3 2 2 2 2 3" xfId="49810" xr:uid="{00000000-0005-0000-0000-00009AC20000}"/>
    <cellStyle name="Normal 7 2 2 3 2 2 2 2 3 2" xfId="49811" xr:uid="{00000000-0005-0000-0000-00009BC20000}"/>
    <cellStyle name="Normal 7 2 2 3 2 2 2 2 3 3" xfId="49812" xr:uid="{00000000-0005-0000-0000-00009CC20000}"/>
    <cellStyle name="Normal 7 2 2 3 2 2 2 2 3 4" xfId="49813" xr:uid="{00000000-0005-0000-0000-00009DC20000}"/>
    <cellStyle name="Normal 7 2 2 3 2 2 2 3" xfId="49814" xr:uid="{00000000-0005-0000-0000-00009EC20000}"/>
    <cellStyle name="Normal 7 2 2 3 2 2 2 3 2" xfId="49815" xr:uid="{00000000-0005-0000-0000-00009FC20000}"/>
    <cellStyle name="Normal 7 2 2 3 2 2 2 4" xfId="49816" xr:uid="{00000000-0005-0000-0000-0000A0C20000}"/>
    <cellStyle name="Normal 7 2 2 3 2 2 2 4 2" xfId="49817" xr:uid="{00000000-0005-0000-0000-0000A1C20000}"/>
    <cellStyle name="Normal 7 2 2 3 2 2 2 4 3" xfId="49818" xr:uid="{00000000-0005-0000-0000-0000A2C20000}"/>
    <cellStyle name="Normal 7 2 2 3 2 2 2 4 4" xfId="49819" xr:uid="{00000000-0005-0000-0000-0000A3C20000}"/>
    <cellStyle name="Normal 7 2 2 3 2 2 3" xfId="49820" xr:uid="{00000000-0005-0000-0000-0000A4C20000}"/>
    <cellStyle name="Normal 7 2 2 3 2 2 3 2" xfId="49821" xr:uid="{00000000-0005-0000-0000-0000A5C20000}"/>
    <cellStyle name="Normal 7 2 2 3 2 2 3 2 2" xfId="49822" xr:uid="{00000000-0005-0000-0000-0000A6C20000}"/>
    <cellStyle name="Normal 7 2 2 3 2 2 3 3" xfId="49823" xr:uid="{00000000-0005-0000-0000-0000A7C20000}"/>
    <cellStyle name="Normal 7 2 2 3 2 2 3 3 2" xfId="49824" xr:uid="{00000000-0005-0000-0000-0000A8C20000}"/>
    <cellStyle name="Normal 7 2 2 3 2 2 3 3 3" xfId="49825" xr:uid="{00000000-0005-0000-0000-0000A9C20000}"/>
    <cellStyle name="Normal 7 2 2 3 2 2 3 3 4" xfId="49826" xr:uid="{00000000-0005-0000-0000-0000AAC20000}"/>
    <cellStyle name="Normal 7 2 2 3 2 2 4" xfId="49827" xr:uid="{00000000-0005-0000-0000-0000ABC20000}"/>
    <cellStyle name="Normal 7 2 2 3 2 2 4 2" xfId="49828" xr:uid="{00000000-0005-0000-0000-0000ACC20000}"/>
    <cellStyle name="Normal 7 2 2 3 2 2 5" xfId="49829" xr:uid="{00000000-0005-0000-0000-0000ADC20000}"/>
    <cellStyle name="Normal 7 2 2 3 2 2 5 2" xfId="49830" xr:uid="{00000000-0005-0000-0000-0000AEC20000}"/>
    <cellStyle name="Normal 7 2 2 3 2 2 5 3" xfId="49831" xr:uid="{00000000-0005-0000-0000-0000AFC20000}"/>
    <cellStyle name="Normal 7 2 2 3 2 2 5 4" xfId="49832" xr:uid="{00000000-0005-0000-0000-0000B0C20000}"/>
    <cellStyle name="Normal 7 2 2 3 2 3" xfId="49833" xr:uid="{00000000-0005-0000-0000-0000B1C20000}"/>
    <cellStyle name="Normal 7 2 2 3 2 3 2" xfId="49834" xr:uid="{00000000-0005-0000-0000-0000B2C20000}"/>
    <cellStyle name="Normal 7 2 2 3 2 3 2 2" xfId="49835" xr:uid="{00000000-0005-0000-0000-0000B3C20000}"/>
    <cellStyle name="Normal 7 2 2 3 2 3 2 2 2" xfId="49836" xr:uid="{00000000-0005-0000-0000-0000B4C20000}"/>
    <cellStyle name="Normal 7 2 2 3 2 3 2 2 2 2" xfId="49837" xr:uid="{00000000-0005-0000-0000-0000B5C20000}"/>
    <cellStyle name="Normal 7 2 2 3 2 3 2 2 3" xfId="49838" xr:uid="{00000000-0005-0000-0000-0000B6C20000}"/>
    <cellStyle name="Normal 7 2 2 3 2 3 2 2 3 2" xfId="49839" xr:uid="{00000000-0005-0000-0000-0000B7C20000}"/>
    <cellStyle name="Normal 7 2 2 3 2 3 2 2 3 3" xfId="49840" xr:uid="{00000000-0005-0000-0000-0000B8C20000}"/>
    <cellStyle name="Normal 7 2 2 3 2 3 2 2 3 4" xfId="49841" xr:uid="{00000000-0005-0000-0000-0000B9C20000}"/>
    <cellStyle name="Normal 7 2 2 3 2 3 2 3" xfId="49842" xr:uid="{00000000-0005-0000-0000-0000BAC20000}"/>
    <cellStyle name="Normal 7 2 2 3 2 3 2 3 2" xfId="49843" xr:uid="{00000000-0005-0000-0000-0000BBC20000}"/>
    <cellStyle name="Normal 7 2 2 3 2 3 2 4" xfId="49844" xr:uid="{00000000-0005-0000-0000-0000BCC20000}"/>
    <cellStyle name="Normal 7 2 2 3 2 3 2 4 2" xfId="49845" xr:uid="{00000000-0005-0000-0000-0000BDC20000}"/>
    <cellStyle name="Normal 7 2 2 3 2 3 2 4 3" xfId="49846" xr:uid="{00000000-0005-0000-0000-0000BEC20000}"/>
    <cellStyle name="Normal 7 2 2 3 2 3 2 4 4" xfId="49847" xr:uid="{00000000-0005-0000-0000-0000BFC20000}"/>
    <cellStyle name="Normal 7 2 2 3 2 3 3" xfId="49848" xr:uid="{00000000-0005-0000-0000-0000C0C20000}"/>
    <cellStyle name="Normal 7 2 2 3 2 3 3 2" xfId="49849" xr:uid="{00000000-0005-0000-0000-0000C1C20000}"/>
    <cellStyle name="Normal 7 2 2 3 2 3 3 2 2" xfId="49850" xr:uid="{00000000-0005-0000-0000-0000C2C20000}"/>
    <cellStyle name="Normal 7 2 2 3 2 3 3 3" xfId="49851" xr:uid="{00000000-0005-0000-0000-0000C3C20000}"/>
    <cellStyle name="Normal 7 2 2 3 2 3 3 3 2" xfId="49852" xr:uid="{00000000-0005-0000-0000-0000C4C20000}"/>
    <cellStyle name="Normal 7 2 2 3 2 3 3 3 3" xfId="49853" xr:uid="{00000000-0005-0000-0000-0000C5C20000}"/>
    <cellStyle name="Normal 7 2 2 3 2 3 3 3 4" xfId="49854" xr:uid="{00000000-0005-0000-0000-0000C6C20000}"/>
    <cellStyle name="Normal 7 2 2 3 2 3 4" xfId="49855" xr:uid="{00000000-0005-0000-0000-0000C7C20000}"/>
    <cellStyle name="Normal 7 2 2 3 2 3 4 2" xfId="49856" xr:uid="{00000000-0005-0000-0000-0000C8C20000}"/>
    <cellStyle name="Normal 7 2 2 3 2 3 5" xfId="49857" xr:uid="{00000000-0005-0000-0000-0000C9C20000}"/>
    <cellStyle name="Normal 7 2 2 3 2 3 5 2" xfId="49858" xr:uid="{00000000-0005-0000-0000-0000CAC20000}"/>
    <cellStyle name="Normal 7 2 2 3 2 3 5 3" xfId="49859" xr:uid="{00000000-0005-0000-0000-0000CBC20000}"/>
    <cellStyle name="Normal 7 2 2 3 2 3 5 4" xfId="49860" xr:uid="{00000000-0005-0000-0000-0000CCC20000}"/>
    <cellStyle name="Normal 7 2 2 3 2 4" xfId="49861" xr:uid="{00000000-0005-0000-0000-0000CDC20000}"/>
    <cellStyle name="Normal 7 2 2 3 2 4 2" xfId="49862" xr:uid="{00000000-0005-0000-0000-0000CEC20000}"/>
    <cellStyle name="Normal 7 2 2 3 2 4 2 2" xfId="49863" xr:uid="{00000000-0005-0000-0000-0000CFC20000}"/>
    <cellStyle name="Normal 7 2 2 3 2 4 2 2 2" xfId="49864" xr:uid="{00000000-0005-0000-0000-0000D0C20000}"/>
    <cellStyle name="Normal 7 2 2 3 2 4 2 3" xfId="49865" xr:uid="{00000000-0005-0000-0000-0000D1C20000}"/>
    <cellStyle name="Normal 7 2 2 3 2 4 2 3 2" xfId="49866" xr:uid="{00000000-0005-0000-0000-0000D2C20000}"/>
    <cellStyle name="Normal 7 2 2 3 2 4 2 3 3" xfId="49867" xr:uid="{00000000-0005-0000-0000-0000D3C20000}"/>
    <cellStyle name="Normal 7 2 2 3 2 4 2 3 4" xfId="49868" xr:uid="{00000000-0005-0000-0000-0000D4C20000}"/>
    <cellStyle name="Normal 7 2 2 3 2 4 3" xfId="49869" xr:uid="{00000000-0005-0000-0000-0000D5C20000}"/>
    <cellStyle name="Normal 7 2 2 3 2 4 3 2" xfId="49870" xr:uid="{00000000-0005-0000-0000-0000D6C20000}"/>
    <cellStyle name="Normal 7 2 2 3 2 4 4" xfId="49871" xr:uid="{00000000-0005-0000-0000-0000D7C20000}"/>
    <cellStyle name="Normal 7 2 2 3 2 4 4 2" xfId="49872" xr:uid="{00000000-0005-0000-0000-0000D8C20000}"/>
    <cellStyle name="Normal 7 2 2 3 2 4 4 3" xfId="49873" xr:uid="{00000000-0005-0000-0000-0000D9C20000}"/>
    <cellStyle name="Normal 7 2 2 3 2 4 4 4" xfId="49874" xr:uid="{00000000-0005-0000-0000-0000DAC20000}"/>
    <cellStyle name="Normal 7 2 2 3 2 5" xfId="49875" xr:uid="{00000000-0005-0000-0000-0000DBC20000}"/>
    <cellStyle name="Normal 7 2 2 3 2 5 2" xfId="49876" xr:uid="{00000000-0005-0000-0000-0000DCC20000}"/>
    <cellStyle name="Normal 7 2 2 3 2 5 2 2" xfId="49877" xr:uid="{00000000-0005-0000-0000-0000DDC20000}"/>
    <cellStyle name="Normal 7 2 2 3 2 5 3" xfId="49878" xr:uid="{00000000-0005-0000-0000-0000DEC20000}"/>
    <cellStyle name="Normal 7 2 2 3 2 5 3 2" xfId="49879" xr:uid="{00000000-0005-0000-0000-0000DFC20000}"/>
    <cellStyle name="Normal 7 2 2 3 2 5 3 3" xfId="49880" xr:uid="{00000000-0005-0000-0000-0000E0C20000}"/>
    <cellStyle name="Normal 7 2 2 3 2 5 3 4" xfId="49881" xr:uid="{00000000-0005-0000-0000-0000E1C20000}"/>
    <cellStyle name="Normal 7 2 2 3 2 6" xfId="49882" xr:uid="{00000000-0005-0000-0000-0000E2C20000}"/>
    <cellStyle name="Normal 7 2 2 3 2 6 2" xfId="49883" xr:uid="{00000000-0005-0000-0000-0000E3C20000}"/>
    <cellStyle name="Normal 7 2 2 3 2 7" xfId="49884" xr:uid="{00000000-0005-0000-0000-0000E4C20000}"/>
    <cellStyle name="Normal 7 2 2 3 2 7 2" xfId="49885" xr:uid="{00000000-0005-0000-0000-0000E5C20000}"/>
    <cellStyle name="Normal 7 2 2 3 2 7 3" xfId="49886" xr:uid="{00000000-0005-0000-0000-0000E6C20000}"/>
    <cellStyle name="Normal 7 2 2 3 2 7 4" xfId="49887" xr:uid="{00000000-0005-0000-0000-0000E7C20000}"/>
    <cellStyle name="Normal 7 2 2 3 3" xfId="49888" xr:uid="{00000000-0005-0000-0000-0000E8C20000}"/>
    <cellStyle name="Normal 7 2 2 3 3 2" xfId="49889" xr:uid="{00000000-0005-0000-0000-0000E9C20000}"/>
    <cellStyle name="Normal 7 2 2 3 3 2 2" xfId="49890" xr:uid="{00000000-0005-0000-0000-0000EAC20000}"/>
    <cellStyle name="Normal 7 2 2 3 3 2 2 2" xfId="49891" xr:uid="{00000000-0005-0000-0000-0000EBC20000}"/>
    <cellStyle name="Normal 7 2 2 3 3 2 2 2 2" xfId="49892" xr:uid="{00000000-0005-0000-0000-0000ECC20000}"/>
    <cellStyle name="Normal 7 2 2 3 3 2 2 3" xfId="49893" xr:uid="{00000000-0005-0000-0000-0000EDC20000}"/>
    <cellStyle name="Normal 7 2 2 3 3 2 2 3 2" xfId="49894" xr:uid="{00000000-0005-0000-0000-0000EEC20000}"/>
    <cellStyle name="Normal 7 2 2 3 3 2 2 3 3" xfId="49895" xr:uid="{00000000-0005-0000-0000-0000EFC20000}"/>
    <cellStyle name="Normal 7 2 2 3 3 2 2 3 4" xfId="49896" xr:uid="{00000000-0005-0000-0000-0000F0C20000}"/>
    <cellStyle name="Normal 7 2 2 3 3 2 3" xfId="49897" xr:uid="{00000000-0005-0000-0000-0000F1C20000}"/>
    <cellStyle name="Normal 7 2 2 3 3 2 3 2" xfId="49898" xr:uid="{00000000-0005-0000-0000-0000F2C20000}"/>
    <cellStyle name="Normal 7 2 2 3 3 2 4" xfId="49899" xr:uid="{00000000-0005-0000-0000-0000F3C20000}"/>
    <cellStyle name="Normal 7 2 2 3 3 2 4 2" xfId="49900" xr:uid="{00000000-0005-0000-0000-0000F4C20000}"/>
    <cellStyle name="Normal 7 2 2 3 3 2 4 3" xfId="49901" xr:uid="{00000000-0005-0000-0000-0000F5C20000}"/>
    <cellStyle name="Normal 7 2 2 3 3 2 4 4" xfId="49902" xr:uid="{00000000-0005-0000-0000-0000F6C20000}"/>
    <cellStyle name="Normal 7 2 2 3 3 3" xfId="49903" xr:uid="{00000000-0005-0000-0000-0000F7C20000}"/>
    <cellStyle name="Normal 7 2 2 3 3 3 2" xfId="49904" xr:uid="{00000000-0005-0000-0000-0000F8C20000}"/>
    <cellStyle name="Normal 7 2 2 3 3 3 2 2" xfId="49905" xr:uid="{00000000-0005-0000-0000-0000F9C20000}"/>
    <cellStyle name="Normal 7 2 2 3 3 3 3" xfId="49906" xr:uid="{00000000-0005-0000-0000-0000FAC20000}"/>
    <cellStyle name="Normal 7 2 2 3 3 3 3 2" xfId="49907" xr:uid="{00000000-0005-0000-0000-0000FBC20000}"/>
    <cellStyle name="Normal 7 2 2 3 3 3 3 3" xfId="49908" xr:uid="{00000000-0005-0000-0000-0000FCC20000}"/>
    <cellStyle name="Normal 7 2 2 3 3 3 3 4" xfId="49909" xr:uid="{00000000-0005-0000-0000-0000FDC20000}"/>
    <cellStyle name="Normal 7 2 2 3 3 4" xfId="49910" xr:uid="{00000000-0005-0000-0000-0000FEC20000}"/>
    <cellStyle name="Normal 7 2 2 3 3 4 2" xfId="49911" xr:uid="{00000000-0005-0000-0000-0000FFC20000}"/>
    <cellStyle name="Normal 7 2 2 3 3 5" xfId="49912" xr:uid="{00000000-0005-0000-0000-000000C30000}"/>
    <cellStyle name="Normal 7 2 2 3 3 5 2" xfId="49913" xr:uid="{00000000-0005-0000-0000-000001C30000}"/>
    <cellStyle name="Normal 7 2 2 3 3 5 3" xfId="49914" xr:uid="{00000000-0005-0000-0000-000002C30000}"/>
    <cellStyle name="Normal 7 2 2 3 3 5 4" xfId="49915" xr:uid="{00000000-0005-0000-0000-000003C30000}"/>
    <cellStyle name="Normal 7 2 2 3 4" xfId="49916" xr:uid="{00000000-0005-0000-0000-000004C30000}"/>
    <cellStyle name="Normal 7 2 2 3 4 2" xfId="49917" xr:uid="{00000000-0005-0000-0000-000005C30000}"/>
    <cellStyle name="Normal 7 2 2 3 4 2 2" xfId="49918" xr:uid="{00000000-0005-0000-0000-000006C30000}"/>
    <cellStyle name="Normal 7 2 2 3 4 2 2 2" xfId="49919" xr:uid="{00000000-0005-0000-0000-000007C30000}"/>
    <cellStyle name="Normal 7 2 2 3 4 2 2 2 2" xfId="49920" xr:uid="{00000000-0005-0000-0000-000008C30000}"/>
    <cellStyle name="Normal 7 2 2 3 4 2 2 3" xfId="49921" xr:uid="{00000000-0005-0000-0000-000009C30000}"/>
    <cellStyle name="Normal 7 2 2 3 4 2 2 3 2" xfId="49922" xr:uid="{00000000-0005-0000-0000-00000AC30000}"/>
    <cellStyle name="Normal 7 2 2 3 4 2 2 3 3" xfId="49923" xr:uid="{00000000-0005-0000-0000-00000BC30000}"/>
    <cellStyle name="Normal 7 2 2 3 4 2 2 3 4" xfId="49924" xr:uid="{00000000-0005-0000-0000-00000CC30000}"/>
    <cellStyle name="Normal 7 2 2 3 4 2 3" xfId="49925" xr:uid="{00000000-0005-0000-0000-00000DC30000}"/>
    <cellStyle name="Normal 7 2 2 3 4 2 3 2" xfId="49926" xr:uid="{00000000-0005-0000-0000-00000EC30000}"/>
    <cellStyle name="Normal 7 2 2 3 4 2 4" xfId="49927" xr:uid="{00000000-0005-0000-0000-00000FC30000}"/>
    <cellStyle name="Normal 7 2 2 3 4 2 4 2" xfId="49928" xr:uid="{00000000-0005-0000-0000-000010C30000}"/>
    <cellStyle name="Normal 7 2 2 3 4 2 4 3" xfId="49929" xr:uid="{00000000-0005-0000-0000-000011C30000}"/>
    <cellStyle name="Normal 7 2 2 3 4 2 4 4" xfId="49930" xr:uid="{00000000-0005-0000-0000-000012C30000}"/>
    <cellStyle name="Normal 7 2 2 3 4 3" xfId="49931" xr:uid="{00000000-0005-0000-0000-000013C30000}"/>
    <cellStyle name="Normal 7 2 2 3 4 3 2" xfId="49932" xr:uid="{00000000-0005-0000-0000-000014C30000}"/>
    <cellStyle name="Normal 7 2 2 3 4 3 2 2" xfId="49933" xr:uid="{00000000-0005-0000-0000-000015C30000}"/>
    <cellStyle name="Normal 7 2 2 3 4 3 3" xfId="49934" xr:uid="{00000000-0005-0000-0000-000016C30000}"/>
    <cellStyle name="Normal 7 2 2 3 4 3 3 2" xfId="49935" xr:uid="{00000000-0005-0000-0000-000017C30000}"/>
    <cellStyle name="Normal 7 2 2 3 4 3 3 3" xfId="49936" xr:uid="{00000000-0005-0000-0000-000018C30000}"/>
    <cellStyle name="Normal 7 2 2 3 4 3 3 4" xfId="49937" xr:uid="{00000000-0005-0000-0000-000019C30000}"/>
    <cellStyle name="Normal 7 2 2 3 4 4" xfId="49938" xr:uid="{00000000-0005-0000-0000-00001AC30000}"/>
    <cellStyle name="Normal 7 2 2 3 4 4 2" xfId="49939" xr:uid="{00000000-0005-0000-0000-00001BC30000}"/>
    <cellStyle name="Normal 7 2 2 3 4 5" xfId="49940" xr:uid="{00000000-0005-0000-0000-00001CC30000}"/>
    <cellStyle name="Normal 7 2 2 3 4 5 2" xfId="49941" xr:uid="{00000000-0005-0000-0000-00001DC30000}"/>
    <cellStyle name="Normal 7 2 2 3 4 5 3" xfId="49942" xr:uid="{00000000-0005-0000-0000-00001EC30000}"/>
    <cellStyle name="Normal 7 2 2 3 4 5 4" xfId="49943" xr:uid="{00000000-0005-0000-0000-00001FC30000}"/>
    <cellStyle name="Normal 7 2 2 3 5" xfId="49944" xr:uid="{00000000-0005-0000-0000-000020C30000}"/>
    <cellStyle name="Normal 7 2 2 3 5 2" xfId="49945" xr:uid="{00000000-0005-0000-0000-000021C30000}"/>
    <cellStyle name="Normal 7 2 2 3 5 2 2" xfId="49946" xr:uid="{00000000-0005-0000-0000-000022C30000}"/>
    <cellStyle name="Normal 7 2 2 3 5 2 2 2" xfId="49947" xr:uid="{00000000-0005-0000-0000-000023C30000}"/>
    <cellStyle name="Normal 7 2 2 3 5 2 3" xfId="49948" xr:uid="{00000000-0005-0000-0000-000024C30000}"/>
    <cellStyle name="Normal 7 2 2 3 5 2 3 2" xfId="49949" xr:uid="{00000000-0005-0000-0000-000025C30000}"/>
    <cellStyle name="Normal 7 2 2 3 5 2 3 3" xfId="49950" xr:uid="{00000000-0005-0000-0000-000026C30000}"/>
    <cellStyle name="Normal 7 2 2 3 5 2 3 4" xfId="49951" xr:uid="{00000000-0005-0000-0000-000027C30000}"/>
    <cellStyle name="Normal 7 2 2 3 5 3" xfId="49952" xr:uid="{00000000-0005-0000-0000-000028C30000}"/>
    <cellStyle name="Normal 7 2 2 3 5 3 2" xfId="49953" xr:uid="{00000000-0005-0000-0000-000029C30000}"/>
    <cellStyle name="Normal 7 2 2 3 5 4" xfId="49954" xr:uid="{00000000-0005-0000-0000-00002AC30000}"/>
    <cellStyle name="Normal 7 2 2 3 5 4 2" xfId="49955" xr:uid="{00000000-0005-0000-0000-00002BC30000}"/>
    <cellStyle name="Normal 7 2 2 3 5 4 3" xfId="49956" xr:uid="{00000000-0005-0000-0000-00002CC30000}"/>
    <cellStyle name="Normal 7 2 2 3 5 4 4" xfId="49957" xr:uid="{00000000-0005-0000-0000-00002DC30000}"/>
    <cellStyle name="Normal 7 2 2 3 6" xfId="49958" xr:uid="{00000000-0005-0000-0000-00002EC30000}"/>
    <cellStyle name="Normal 7 2 2 3 6 2" xfId="49959" xr:uid="{00000000-0005-0000-0000-00002FC30000}"/>
    <cellStyle name="Normal 7 2 2 3 6 2 2" xfId="49960" xr:uid="{00000000-0005-0000-0000-000030C30000}"/>
    <cellStyle name="Normal 7 2 2 3 6 3" xfId="49961" xr:uid="{00000000-0005-0000-0000-000031C30000}"/>
    <cellStyle name="Normal 7 2 2 3 6 3 2" xfId="49962" xr:uid="{00000000-0005-0000-0000-000032C30000}"/>
    <cellStyle name="Normal 7 2 2 3 6 3 3" xfId="49963" xr:uid="{00000000-0005-0000-0000-000033C30000}"/>
    <cellStyle name="Normal 7 2 2 3 6 3 4" xfId="49964" xr:uid="{00000000-0005-0000-0000-000034C30000}"/>
    <cellStyle name="Normal 7 2 2 3 7" xfId="49965" xr:uid="{00000000-0005-0000-0000-000035C30000}"/>
    <cellStyle name="Normal 7 2 2 3 7 2" xfId="49966" xr:uid="{00000000-0005-0000-0000-000036C30000}"/>
    <cellStyle name="Normal 7 2 2 3 8" xfId="49967" xr:uid="{00000000-0005-0000-0000-000037C30000}"/>
    <cellStyle name="Normal 7 2 2 3 8 2" xfId="49968" xr:uid="{00000000-0005-0000-0000-000038C30000}"/>
    <cellStyle name="Normal 7 2 2 3 8 3" xfId="49969" xr:uid="{00000000-0005-0000-0000-000039C30000}"/>
    <cellStyle name="Normal 7 2 2 3 8 4" xfId="49970" xr:uid="{00000000-0005-0000-0000-00003AC30000}"/>
    <cellStyle name="Normal 7 2 2 4" xfId="49971" xr:uid="{00000000-0005-0000-0000-00003BC30000}"/>
    <cellStyle name="Normal 7 2 2 4 2" xfId="49972" xr:uid="{00000000-0005-0000-0000-00003CC30000}"/>
    <cellStyle name="Normal 7 2 2 4 2 2" xfId="49973" xr:uid="{00000000-0005-0000-0000-00003DC30000}"/>
    <cellStyle name="Normal 7 2 2 4 2 2 2" xfId="49974" xr:uid="{00000000-0005-0000-0000-00003EC30000}"/>
    <cellStyle name="Normal 7 2 2 4 2 2 2 2" xfId="49975" xr:uid="{00000000-0005-0000-0000-00003FC30000}"/>
    <cellStyle name="Normal 7 2 2 4 2 2 2 2 2" xfId="49976" xr:uid="{00000000-0005-0000-0000-000040C30000}"/>
    <cellStyle name="Normal 7 2 2 4 2 2 2 3" xfId="49977" xr:uid="{00000000-0005-0000-0000-000041C30000}"/>
    <cellStyle name="Normal 7 2 2 4 2 2 2 3 2" xfId="49978" xr:uid="{00000000-0005-0000-0000-000042C30000}"/>
    <cellStyle name="Normal 7 2 2 4 2 2 2 3 3" xfId="49979" xr:uid="{00000000-0005-0000-0000-000043C30000}"/>
    <cellStyle name="Normal 7 2 2 4 2 2 2 3 4" xfId="49980" xr:uid="{00000000-0005-0000-0000-000044C30000}"/>
    <cellStyle name="Normal 7 2 2 4 2 2 3" xfId="49981" xr:uid="{00000000-0005-0000-0000-000045C30000}"/>
    <cellStyle name="Normal 7 2 2 4 2 2 3 2" xfId="49982" xr:uid="{00000000-0005-0000-0000-000046C30000}"/>
    <cellStyle name="Normal 7 2 2 4 2 2 4" xfId="49983" xr:uid="{00000000-0005-0000-0000-000047C30000}"/>
    <cellStyle name="Normal 7 2 2 4 2 2 4 2" xfId="49984" xr:uid="{00000000-0005-0000-0000-000048C30000}"/>
    <cellStyle name="Normal 7 2 2 4 2 2 4 3" xfId="49985" xr:uid="{00000000-0005-0000-0000-000049C30000}"/>
    <cellStyle name="Normal 7 2 2 4 2 2 4 4" xfId="49986" xr:uid="{00000000-0005-0000-0000-00004AC30000}"/>
    <cellStyle name="Normal 7 2 2 4 2 3" xfId="49987" xr:uid="{00000000-0005-0000-0000-00004BC30000}"/>
    <cellStyle name="Normal 7 2 2 4 2 3 2" xfId="49988" xr:uid="{00000000-0005-0000-0000-00004CC30000}"/>
    <cellStyle name="Normal 7 2 2 4 2 3 2 2" xfId="49989" xr:uid="{00000000-0005-0000-0000-00004DC30000}"/>
    <cellStyle name="Normal 7 2 2 4 2 3 3" xfId="49990" xr:uid="{00000000-0005-0000-0000-00004EC30000}"/>
    <cellStyle name="Normal 7 2 2 4 2 3 3 2" xfId="49991" xr:uid="{00000000-0005-0000-0000-00004FC30000}"/>
    <cellStyle name="Normal 7 2 2 4 2 3 3 3" xfId="49992" xr:uid="{00000000-0005-0000-0000-000050C30000}"/>
    <cellStyle name="Normal 7 2 2 4 2 3 3 4" xfId="49993" xr:uid="{00000000-0005-0000-0000-000051C30000}"/>
    <cellStyle name="Normal 7 2 2 4 2 4" xfId="49994" xr:uid="{00000000-0005-0000-0000-000052C30000}"/>
    <cellStyle name="Normal 7 2 2 4 2 4 2" xfId="49995" xr:uid="{00000000-0005-0000-0000-000053C30000}"/>
    <cellStyle name="Normal 7 2 2 4 2 5" xfId="49996" xr:uid="{00000000-0005-0000-0000-000054C30000}"/>
    <cellStyle name="Normal 7 2 2 4 2 5 2" xfId="49997" xr:uid="{00000000-0005-0000-0000-000055C30000}"/>
    <cellStyle name="Normal 7 2 2 4 2 5 3" xfId="49998" xr:uid="{00000000-0005-0000-0000-000056C30000}"/>
    <cellStyle name="Normal 7 2 2 4 2 5 4" xfId="49999" xr:uid="{00000000-0005-0000-0000-000057C30000}"/>
    <cellStyle name="Normal 7 2 2 4 3" xfId="50000" xr:uid="{00000000-0005-0000-0000-000058C30000}"/>
    <cellStyle name="Normal 7 2 2 4 3 2" xfId="50001" xr:uid="{00000000-0005-0000-0000-000059C30000}"/>
    <cellStyle name="Normal 7 2 2 4 3 2 2" xfId="50002" xr:uid="{00000000-0005-0000-0000-00005AC30000}"/>
    <cellStyle name="Normal 7 2 2 4 3 2 2 2" xfId="50003" xr:uid="{00000000-0005-0000-0000-00005BC30000}"/>
    <cellStyle name="Normal 7 2 2 4 3 2 2 2 2" xfId="50004" xr:uid="{00000000-0005-0000-0000-00005CC30000}"/>
    <cellStyle name="Normal 7 2 2 4 3 2 2 3" xfId="50005" xr:uid="{00000000-0005-0000-0000-00005DC30000}"/>
    <cellStyle name="Normal 7 2 2 4 3 2 2 3 2" xfId="50006" xr:uid="{00000000-0005-0000-0000-00005EC30000}"/>
    <cellStyle name="Normal 7 2 2 4 3 2 2 3 3" xfId="50007" xr:uid="{00000000-0005-0000-0000-00005FC30000}"/>
    <cellStyle name="Normal 7 2 2 4 3 2 2 3 4" xfId="50008" xr:uid="{00000000-0005-0000-0000-000060C30000}"/>
    <cellStyle name="Normal 7 2 2 4 3 2 3" xfId="50009" xr:uid="{00000000-0005-0000-0000-000061C30000}"/>
    <cellStyle name="Normal 7 2 2 4 3 2 3 2" xfId="50010" xr:uid="{00000000-0005-0000-0000-000062C30000}"/>
    <cellStyle name="Normal 7 2 2 4 3 2 4" xfId="50011" xr:uid="{00000000-0005-0000-0000-000063C30000}"/>
    <cellStyle name="Normal 7 2 2 4 3 2 4 2" xfId="50012" xr:uid="{00000000-0005-0000-0000-000064C30000}"/>
    <cellStyle name="Normal 7 2 2 4 3 2 4 3" xfId="50013" xr:uid="{00000000-0005-0000-0000-000065C30000}"/>
    <cellStyle name="Normal 7 2 2 4 3 2 4 4" xfId="50014" xr:uid="{00000000-0005-0000-0000-000066C30000}"/>
    <cellStyle name="Normal 7 2 2 4 3 3" xfId="50015" xr:uid="{00000000-0005-0000-0000-000067C30000}"/>
    <cellStyle name="Normal 7 2 2 4 3 3 2" xfId="50016" xr:uid="{00000000-0005-0000-0000-000068C30000}"/>
    <cellStyle name="Normal 7 2 2 4 3 3 2 2" xfId="50017" xr:uid="{00000000-0005-0000-0000-000069C30000}"/>
    <cellStyle name="Normal 7 2 2 4 3 3 3" xfId="50018" xr:uid="{00000000-0005-0000-0000-00006AC30000}"/>
    <cellStyle name="Normal 7 2 2 4 3 3 3 2" xfId="50019" xr:uid="{00000000-0005-0000-0000-00006BC30000}"/>
    <cellStyle name="Normal 7 2 2 4 3 3 3 3" xfId="50020" xr:uid="{00000000-0005-0000-0000-00006CC30000}"/>
    <cellStyle name="Normal 7 2 2 4 3 3 3 4" xfId="50021" xr:uid="{00000000-0005-0000-0000-00006DC30000}"/>
    <cellStyle name="Normal 7 2 2 4 3 4" xfId="50022" xr:uid="{00000000-0005-0000-0000-00006EC30000}"/>
    <cellStyle name="Normal 7 2 2 4 3 4 2" xfId="50023" xr:uid="{00000000-0005-0000-0000-00006FC30000}"/>
    <cellStyle name="Normal 7 2 2 4 3 5" xfId="50024" xr:uid="{00000000-0005-0000-0000-000070C30000}"/>
    <cellStyle name="Normal 7 2 2 4 3 5 2" xfId="50025" xr:uid="{00000000-0005-0000-0000-000071C30000}"/>
    <cellStyle name="Normal 7 2 2 4 3 5 3" xfId="50026" xr:uid="{00000000-0005-0000-0000-000072C30000}"/>
    <cellStyle name="Normal 7 2 2 4 3 5 4" xfId="50027" xr:uid="{00000000-0005-0000-0000-000073C30000}"/>
    <cellStyle name="Normal 7 2 2 4 4" xfId="50028" xr:uid="{00000000-0005-0000-0000-000074C30000}"/>
    <cellStyle name="Normal 7 2 2 4 4 2" xfId="50029" xr:uid="{00000000-0005-0000-0000-000075C30000}"/>
    <cellStyle name="Normal 7 2 2 4 4 2 2" xfId="50030" xr:uid="{00000000-0005-0000-0000-000076C30000}"/>
    <cellStyle name="Normal 7 2 2 4 4 2 2 2" xfId="50031" xr:uid="{00000000-0005-0000-0000-000077C30000}"/>
    <cellStyle name="Normal 7 2 2 4 4 2 3" xfId="50032" xr:uid="{00000000-0005-0000-0000-000078C30000}"/>
    <cellStyle name="Normal 7 2 2 4 4 2 3 2" xfId="50033" xr:uid="{00000000-0005-0000-0000-000079C30000}"/>
    <cellStyle name="Normal 7 2 2 4 4 2 3 3" xfId="50034" xr:uid="{00000000-0005-0000-0000-00007AC30000}"/>
    <cellStyle name="Normal 7 2 2 4 4 2 3 4" xfId="50035" xr:uid="{00000000-0005-0000-0000-00007BC30000}"/>
    <cellStyle name="Normal 7 2 2 4 4 3" xfId="50036" xr:uid="{00000000-0005-0000-0000-00007CC30000}"/>
    <cellStyle name="Normal 7 2 2 4 4 3 2" xfId="50037" xr:uid="{00000000-0005-0000-0000-00007DC30000}"/>
    <cellStyle name="Normal 7 2 2 4 4 4" xfId="50038" xr:uid="{00000000-0005-0000-0000-00007EC30000}"/>
    <cellStyle name="Normal 7 2 2 4 4 4 2" xfId="50039" xr:uid="{00000000-0005-0000-0000-00007FC30000}"/>
    <cellStyle name="Normal 7 2 2 4 4 4 3" xfId="50040" xr:uid="{00000000-0005-0000-0000-000080C30000}"/>
    <cellStyle name="Normal 7 2 2 4 4 4 4" xfId="50041" xr:uid="{00000000-0005-0000-0000-000081C30000}"/>
    <cellStyle name="Normal 7 2 2 4 5" xfId="50042" xr:uid="{00000000-0005-0000-0000-000082C30000}"/>
    <cellStyle name="Normal 7 2 2 4 5 2" xfId="50043" xr:uid="{00000000-0005-0000-0000-000083C30000}"/>
    <cellStyle name="Normal 7 2 2 4 5 2 2" xfId="50044" xr:uid="{00000000-0005-0000-0000-000084C30000}"/>
    <cellStyle name="Normal 7 2 2 4 5 3" xfId="50045" xr:uid="{00000000-0005-0000-0000-000085C30000}"/>
    <cellStyle name="Normal 7 2 2 4 5 3 2" xfId="50046" xr:uid="{00000000-0005-0000-0000-000086C30000}"/>
    <cellStyle name="Normal 7 2 2 4 5 3 3" xfId="50047" xr:uid="{00000000-0005-0000-0000-000087C30000}"/>
    <cellStyle name="Normal 7 2 2 4 5 3 4" xfId="50048" xr:uid="{00000000-0005-0000-0000-000088C30000}"/>
    <cellStyle name="Normal 7 2 2 4 6" xfId="50049" xr:uid="{00000000-0005-0000-0000-000089C30000}"/>
    <cellStyle name="Normal 7 2 2 4 6 2" xfId="50050" xr:uid="{00000000-0005-0000-0000-00008AC30000}"/>
    <cellStyle name="Normal 7 2 2 4 7" xfId="50051" xr:uid="{00000000-0005-0000-0000-00008BC30000}"/>
    <cellStyle name="Normal 7 2 2 4 7 2" xfId="50052" xr:uid="{00000000-0005-0000-0000-00008CC30000}"/>
    <cellStyle name="Normal 7 2 2 4 7 3" xfId="50053" xr:uid="{00000000-0005-0000-0000-00008DC30000}"/>
    <cellStyle name="Normal 7 2 2 4 7 4" xfId="50054" xr:uid="{00000000-0005-0000-0000-00008EC30000}"/>
    <cellStyle name="Normal 7 2 2 5" xfId="50055" xr:uid="{00000000-0005-0000-0000-00008FC30000}"/>
    <cellStyle name="Normal 7 2 2 5 2" xfId="50056" xr:uid="{00000000-0005-0000-0000-000090C30000}"/>
    <cellStyle name="Normal 7 2 2 5 2 2" xfId="50057" xr:uid="{00000000-0005-0000-0000-000091C30000}"/>
    <cellStyle name="Normal 7 2 2 5 2 2 2" xfId="50058" xr:uid="{00000000-0005-0000-0000-000092C30000}"/>
    <cellStyle name="Normal 7 2 2 5 2 2 2 2" xfId="50059" xr:uid="{00000000-0005-0000-0000-000093C30000}"/>
    <cellStyle name="Normal 7 2 2 5 2 2 3" xfId="50060" xr:uid="{00000000-0005-0000-0000-000094C30000}"/>
    <cellStyle name="Normal 7 2 2 5 2 2 3 2" xfId="50061" xr:uid="{00000000-0005-0000-0000-000095C30000}"/>
    <cellStyle name="Normal 7 2 2 5 2 2 3 3" xfId="50062" xr:uid="{00000000-0005-0000-0000-000096C30000}"/>
    <cellStyle name="Normal 7 2 2 5 2 2 3 4" xfId="50063" xr:uid="{00000000-0005-0000-0000-000097C30000}"/>
    <cellStyle name="Normal 7 2 2 5 2 3" xfId="50064" xr:uid="{00000000-0005-0000-0000-000098C30000}"/>
    <cellStyle name="Normal 7 2 2 5 2 3 2" xfId="50065" xr:uid="{00000000-0005-0000-0000-000099C30000}"/>
    <cellStyle name="Normal 7 2 2 5 2 4" xfId="50066" xr:uid="{00000000-0005-0000-0000-00009AC30000}"/>
    <cellStyle name="Normal 7 2 2 5 2 4 2" xfId="50067" xr:uid="{00000000-0005-0000-0000-00009BC30000}"/>
    <cellStyle name="Normal 7 2 2 5 2 4 3" xfId="50068" xr:uid="{00000000-0005-0000-0000-00009CC30000}"/>
    <cellStyle name="Normal 7 2 2 5 2 4 4" xfId="50069" xr:uid="{00000000-0005-0000-0000-00009DC30000}"/>
    <cellStyle name="Normal 7 2 2 5 3" xfId="50070" xr:uid="{00000000-0005-0000-0000-00009EC30000}"/>
    <cellStyle name="Normal 7 2 2 5 3 2" xfId="50071" xr:uid="{00000000-0005-0000-0000-00009FC30000}"/>
    <cellStyle name="Normal 7 2 2 5 3 2 2" xfId="50072" xr:uid="{00000000-0005-0000-0000-0000A0C30000}"/>
    <cellStyle name="Normal 7 2 2 5 3 3" xfId="50073" xr:uid="{00000000-0005-0000-0000-0000A1C30000}"/>
    <cellStyle name="Normal 7 2 2 5 3 3 2" xfId="50074" xr:uid="{00000000-0005-0000-0000-0000A2C30000}"/>
    <cellStyle name="Normal 7 2 2 5 3 3 3" xfId="50075" xr:uid="{00000000-0005-0000-0000-0000A3C30000}"/>
    <cellStyle name="Normal 7 2 2 5 3 3 4" xfId="50076" xr:uid="{00000000-0005-0000-0000-0000A4C30000}"/>
    <cellStyle name="Normal 7 2 2 5 4" xfId="50077" xr:uid="{00000000-0005-0000-0000-0000A5C30000}"/>
    <cellStyle name="Normal 7 2 2 5 4 2" xfId="50078" xr:uid="{00000000-0005-0000-0000-0000A6C30000}"/>
    <cellStyle name="Normal 7 2 2 5 5" xfId="50079" xr:uid="{00000000-0005-0000-0000-0000A7C30000}"/>
    <cellStyle name="Normal 7 2 2 5 5 2" xfId="50080" xr:uid="{00000000-0005-0000-0000-0000A8C30000}"/>
    <cellStyle name="Normal 7 2 2 5 5 3" xfId="50081" xr:uid="{00000000-0005-0000-0000-0000A9C30000}"/>
    <cellStyle name="Normal 7 2 2 5 5 4" xfId="50082" xr:uid="{00000000-0005-0000-0000-0000AAC30000}"/>
    <cellStyle name="Normal 7 2 2 6" xfId="50083" xr:uid="{00000000-0005-0000-0000-0000ABC30000}"/>
    <cellStyle name="Normal 7 2 2 6 2" xfId="50084" xr:uid="{00000000-0005-0000-0000-0000ACC30000}"/>
    <cellStyle name="Normal 7 2 2 6 2 2" xfId="50085" xr:uid="{00000000-0005-0000-0000-0000ADC30000}"/>
    <cellStyle name="Normal 7 2 2 6 2 2 2" xfId="50086" xr:uid="{00000000-0005-0000-0000-0000AEC30000}"/>
    <cellStyle name="Normal 7 2 2 6 2 2 2 2" xfId="50087" xr:uid="{00000000-0005-0000-0000-0000AFC30000}"/>
    <cellStyle name="Normal 7 2 2 6 2 2 3" xfId="50088" xr:uid="{00000000-0005-0000-0000-0000B0C30000}"/>
    <cellStyle name="Normal 7 2 2 6 2 2 3 2" xfId="50089" xr:uid="{00000000-0005-0000-0000-0000B1C30000}"/>
    <cellStyle name="Normal 7 2 2 6 2 2 3 3" xfId="50090" xr:uid="{00000000-0005-0000-0000-0000B2C30000}"/>
    <cellStyle name="Normal 7 2 2 6 2 2 3 4" xfId="50091" xr:uid="{00000000-0005-0000-0000-0000B3C30000}"/>
    <cellStyle name="Normal 7 2 2 6 2 3" xfId="50092" xr:uid="{00000000-0005-0000-0000-0000B4C30000}"/>
    <cellStyle name="Normal 7 2 2 6 2 3 2" xfId="50093" xr:uid="{00000000-0005-0000-0000-0000B5C30000}"/>
    <cellStyle name="Normal 7 2 2 6 2 4" xfId="50094" xr:uid="{00000000-0005-0000-0000-0000B6C30000}"/>
    <cellStyle name="Normal 7 2 2 6 2 4 2" xfId="50095" xr:uid="{00000000-0005-0000-0000-0000B7C30000}"/>
    <cellStyle name="Normal 7 2 2 6 2 4 3" xfId="50096" xr:uid="{00000000-0005-0000-0000-0000B8C30000}"/>
    <cellStyle name="Normal 7 2 2 6 2 4 4" xfId="50097" xr:uid="{00000000-0005-0000-0000-0000B9C30000}"/>
    <cellStyle name="Normal 7 2 2 6 3" xfId="50098" xr:uid="{00000000-0005-0000-0000-0000BAC30000}"/>
    <cellStyle name="Normal 7 2 2 6 3 2" xfId="50099" xr:uid="{00000000-0005-0000-0000-0000BBC30000}"/>
    <cellStyle name="Normal 7 2 2 6 3 2 2" xfId="50100" xr:uid="{00000000-0005-0000-0000-0000BCC30000}"/>
    <cellStyle name="Normal 7 2 2 6 3 3" xfId="50101" xr:uid="{00000000-0005-0000-0000-0000BDC30000}"/>
    <cellStyle name="Normal 7 2 2 6 3 3 2" xfId="50102" xr:uid="{00000000-0005-0000-0000-0000BEC30000}"/>
    <cellStyle name="Normal 7 2 2 6 3 3 3" xfId="50103" xr:uid="{00000000-0005-0000-0000-0000BFC30000}"/>
    <cellStyle name="Normal 7 2 2 6 3 3 4" xfId="50104" xr:uid="{00000000-0005-0000-0000-0000C0C30000}"/>
    <cellStyle name="Normal 7 2 2 6 4" xfId="50105" xr:uid="{00000000-0005-0000-0000-0000C1C30000}"/>
    <cellStyle name="Normal 7 2 2 6 4 2" xfId="50106" xr:uid="{00000000-0005-0000-0000-0000C2C30000}"/>
    <cellStyle name="Normal 7 2 2 6 5" xfId="50107" xr:uid="{00000000-0005-0000-0000-0000C3C30000}"/>
    <cellStyle name="Normal 7 2 2 6 5 2" xfId="50108" xr:uid="{00000000-0005-0000-0000-0000C4C30000}"/>
    <cellStyle name="Normal 7 2 2 6 5 3" xfId="50109" xr:uid="{00000000-0005-0000-0000-0000C5C30000}"/>
    <cellStyle name="Normal 7 2 2 6 5 4" xfId="50110" xr:uid="{00000000-0005-0000-0000-0000C6C30000}"/>
    <cellStyle name="Normal 7 2 2 7" xfId="50111" xr:uid="{00000000-0005-0000-0000-0000C7C30000}"/>
    <cellStyle name="Normal 7 2 2 7 2" xfId="50112" xr:uid="{00000000-0005-0000-0000-0000C8C30000}"/>
    <cellStyle name="Normal 7 2 2 7 2 2" xfId="50113" xr:uid="{00000000-0005-0000-0000-0000C9C30000}"/>
    <cellStyle name="Normal 7 2 2 7 2 2 2" xfId="50114" xr:uid="{00000000-0005-0000-0000-0000CAC30000}"/>
    <cellStyle name="Normal 7 2 2 7 2 3" xfId="50115" xr:uid="{00000000-0005-0000-0000-0000CBC30000}"/>
    <cellStyle name="Normal 7 2 2 7 2 3 2" xfId="50116" xr:uid="{00000000-0005-0000-0000-0000CCC30000}"/>
    <cellStyle name="Normal 7 2 2 7 2 3 3" xfId="50117" xr:uid="{00000000-0005-0000-0000-0000CDC30000}"/>
    <cellStyle name="Normal 7 2 2 7 2 3 4" xfId="50118" xr:uid="{00000000-0005-0000-0000-0000CEC30000}"/>
    <cellStyle name="Normal 7 2 2 7 3" xfId="50119" xr:uid="{00000000-0005-0000-0000-0000CFC30000}"/>
    <cellStyle name="Normal 7 2 2 7 3 2" xfId="50120" xr:uid="{00000000-0005-0000-0000-0000D0C30000}"/>
    <cellStyle name="Normal 7 2 2 7 4" xfId="50121" xr:uid="{00000000-0005-0000-0000-0000D1C30000}"/>
    <cellStyle name="Normal 7 2 2 7 4 2" xfId="50122" xr:uid="{00000000-0005-0000-0000-0000D2C30000}"/>
    <cellStyle name="Normal 7 2 2 7 4 3" xfId="50123" xr:uid="{00000000-0005-0000-0000-0000D3C30000}"/>
    <cellStyle name="Normal 7 2 2 7 4 4" xfId="50124" xr:uid="{00000000-0005-0000-0000-0000D4C30000}"/>
    <cellStyle name="Normal 7 2 2 8" xfId="50125" xr:uid="{00000000-0005-0000-0000-0000D5C30000}"/>
    <cellStyle name="Normal 7 2 2 8 2" xfId="50126" xr:uid="{00000000-0005-0000-0000-0000D6C30000}"/>
    <cellStyle name="Normal 7 2 2 8 2 2" xfId="50127" xr:uid="{00000000-0005-0000-0000-0000D7C30000}"/>
    <cellStyle name="Normal 7 2 2 8 3" xfId="50128" xr:uid="{00000000-0005-0000-0000-0000D8C30000}"/>
    <cellStyle name="Normal 7 2 2 8 3 2" xfId="50129" xr:uid="{00000000-0005-0000-0000-0000D9C30000}"/>
    <cellStyle name="Normal 7 2 2 8 3 3" xfId="50130" xr:uid="{00000000-0005-0000-0000-0000DAC30000}"/>
    <cellStyle name="Normal 7 2 2 8 3 4" xfId="50131" xr:uid="{00000000-0005-0000-0000-0000DBC30000}"/>
    <cellStyle name="Normal 7 2 2 9" xfId="50132" xr:uid="{00000000-0005-0000-0000-0000DCC30000}"/>
    <cellStyle name="Normal 7 2 2 9 2" xfId="50133" xr:uid="{00000000-0005-0000-0000-0000DDC30000}"/>
    <cellStyle name="Normal 7 2 2 9 2 2" xfId="50134" xr:uid="{00000000-0005-0000-0000-0000DEC30000}"/>
    <cellStyle name="Normal 7 2 2 9 3" xfId="50135" xr:uid="{00000000-0005-0000-0000-0000DFC30000}"/>
    <cellStyle name="Normal 7 2 2 9 3 2" xfId="50136" xr:uid="{00000000-0005-0000-0000-0000E0C30000}"/>
    <cellStyle name="Normal 7 2 2 9 4" xfId="50137" xr:uid="{00000000-0005-0000-0000-0000E1C30000}"/>
    <cellStyle name="Normal 7 2 3" xfId="50138" xr:uid="{00000000-0005-0000-0000-0000E2C30000}"/>
    <cellStyle name="Normal 7 2 3 2" xfId="50139" xr:uid="{00000000-0005-0000-0000-0000E3C30000}"/>
    <cellStyle name="Normal 7 2 3 2 2" xfId="50140" xr:uid="{00000000-0005-0000-0000-0000E4C30000}"/>
    <cellStyle name="Normal 7 2 3 2 2 2" xfId="50141" xr:uid="{00000000-0005-0000-0000-0000E5C30000}"/>
    <cellStyle name="Normal 7 2 3 2 2 2 2" xfId="50142" xr:uid="{00000000-0005-0000-0000-0000E6C30000}"/>
    <cellStyle name="Normal 7 2 3 2 2 2 2 2" xfId="50143" xr:uid="{00000000-0005-0000-0000-0000E7C30000}"/>
    <cellStyle name="Normal 7 2 3 2 2 2 2 2 2" xfId="50144" xr:uid="{00000000-0005-0000-0000-0000E8C30000}"/>
    <cellStyle name="Normal 7 2 3 2 2 2 2 2 2 2" xfId="50145" xr:uid="{00000000-0005-0000-0000-0000E9C30000}"/>
    <cellStyle name="Normal 7 2 3 2 2 2 2 2 3" xfId="50146" xr:uid="{00000000-0005-0000-0000-0000EAC30000}"/>
    <cellStyle name="Normal 7 2 3 2 2 2 2 2 3 2" xfId="50147" xr:uid="{00000000-0005-0000-0000-0000EBC30000}"/>
    <cellStyle name="Normal 7 2 3 2 2 2 2 2 3 3" xfId="50148" xr:uid="{00000000-0005-0000-0000-0000ECC30000}"/>
    <cellStyle name="Normal 7 2 3 2 2 2 2 2 3 4" xfId="50149" xr:uid="{00000000-0005-0000-0000-0000EDC30000}"/>
    <cellStyle name="Normal 7 2 3 2 2 2 2 3" xfId="50150" xr:uid="{00000000-0005-0000-0000-0000EEC30000}"/>
    <cellStyle name="Normal 7 2 3 2 2 2 2 3 2" xfId="50151" xr:uid="{00000000-0005-0000-0000-0000EFC30000}"/>
    <cellStyle name="Normal 7 2 3 2 2 2 2 4" xfId="50152" xr:uid="{00000000-0005-0000-0000-0000F0C30000}"/>
    <cellStyle name="Normal 7 2 3 2 2 2 2 4 2" xfId="50153" xr:uid="{00000000-0005-0000-0000-0000F1C30000}"/>
    <cellStyle name="Normal 7 2 3 2 2 2 2 4 3" xfId="50154" xr:uid="{00000000-0005-0000-0000-0000F2C30000}"/>
    <cellStyle name="Normal 7 2 3 2 2 2 2 4 4" xfId="50155" xr:uid="{00000000-0005-0000-0000-0000F3C30000}"/>
    <cellStyle name="Normal 7 2 3 2 2 2 3" xfId="50156" xr:uid="{00000000-0005-0000-0000-0000F4C30000}"/>
    <cellStyle name="Normal 7 2 3 2 2 2 3 2" xfId="50157" xr:uid="{00000000-0005-0000-0000-0000F5C30000}"/>
    <cellStyle name="Normal 7 2 3 2 2 2 3 2 2" xfId="50158" xr:uid="{00000000-0005-0000-0000-0000F6C30000}"/>
    <cellStyle name="Normal 7 2 3 2 2 2 3 3" xfId="50159" xr:uid="{00000000-0005-0000-0000-0000F7C30000}"/>
    <cellStyle name="Normal 7 2 3 2 2 2 3 3 2" xfId="50160" xr:uid="{00000000-0005-0000-0000-0000F8C30000}"/>
    <cellStyle name="Normal 7 2 3 2 2 2 3 3 3" xfId="50161" xr:uid="{00000000-0005-0000-0000-0000F9C30000}"/>
    <cellStyle name="Normal 7 2 3 2 2 2 3 3 4" xfId="50162" xr:uid="{00000000-0005-0000-0000-0000FAC30000}"/>
    <cellStyle name="Normal 7 2 3 2 2 2 4" xfId="50163" xr:uid="{00000000-0005-0000-0000-0000FBC30000}"/>
    <cellStyle name="Normal 7 2 3 2 2 2 4 2" xfId="50164" xr:uid="{00000000-0005-0000-0000-0000FCC30000}"/>
    <cellStyle name="Normal 7 2 3 2 2 2 5" xfId="50165" xr:uid="{00000000-0005-0000-0000-0000FDC30000}"/>
    <cellStyle name="Normal 7 2 3 2 2 2 5 2" xfId="50166" xr:uid="{00000000-0005-0000-0000-0000FEC30000}"/>
    <cellStyle name="Normal 7 2 3 2 2 2 5 3" xfId="50167" xr:uid="{00000000-0005-0000-0000-0000FFC30000}"/>
    <cellStyle name="Normal 7 2 3 2 2 2 5 4" xfId="50168" xr:uid="{00000000-0005-0000-0000-000000C40000}"/>
    <cellStyle name="Normal 7 2 3 2 2 3" xfId="50169" xr:uid="{00000000-0005-0000-0000-000001C40000}"/>
    <cellStyle name="Normal 7 2 3 2 2 3 2" xfId="50170" xr:uid="{00000000-0005-0000-0000-000002C40000}"/>
    <cellStyle name="Normal 7 2 3 2 2 3 2 2" xfId="50171" xr:uid="{00000000-0005-0000-0000-000003C40000}"/>
    <cellStyle name="Normal 7 2 3 2 2 3 2 2 2" xfId="50172" xr:uid="{00000000-0005-0000-0000-000004C40000}"/>
    <cellStyle name="Normal 7 2 3 2 2 3 2 2 2 2" xfId="50173" xr:uid="{00000000-0005-0000-0000-000005C40000}"/>
    <cellStyle name="Normal 7 2 3 2 2 3 2 2 3" xfId="50174" xr:uid="{00000000-0005-0000-0000-000006C40000}"/>
    <cellStyle name="Normal 7 2 3 2 2 3 2 2 3 2" xfId="50175" xr:uid="{00000000-0005-0000-0000-000007C40000}"/>
    <cellStyle name="Normal 7 2 3 2 2 3 2 2 3 3" xfId="50176" xr:uid="{00000000-0005-0000-0000-000008C40000}"/>
    <cellStyle name="Normal 7 2 3 2 2 3 2 2 3 4" xfId="50177" xr:uid="{00000000-0005-0000-0000-000009C40000}"/>
    <cellStyle name="Normal 7 2 3 2 2 3 2 3" xfId="50178" xr:uid="{00000000-0005-0000-0000-00000AC40000}"/>
    <cellStyle name="Normal 7 2 3 2 2 3 2 3 2" xfId="50179" xr:uid="{00000000-0005-0000-0000-00000BC40000}"/>
    <cellStyle name="Normal 7 2 3 2 2 3 2 4" xfId="50180" xr:uid="{00000000-0005-0000-0000-00000CC40000}"/>
    <cellStyle name="Normal 7 2 3 2 2 3 2 4 2" xfId="50181" xr:uid="{00000000-0005-0000-0000-00000DC40000}"/>
    <cellStyle name="Normal 7 2 3 2 2 3 2 4 3" xfId="50182" xr:uid="{00000000-0005-0000-0000-00000EC40000}"/>
    <cellStyle name="Normal 7 2 3 2 2 3 2 4 4" xfId="50183" xr:uid="{00000000-0005-0000-0000-00000FC40000}"/>
    <cellStyle name="Normal 7 2 3 2 2 3 3" xfId="50184" xr:uid="{00000000-0005-0000-0000-000010C40000}"/>
    <cellStyle name="Normal 7 2 3 2 2 3 3 2" xfId="50185" xr:uid="{00000000-0005-0000-0000-000011C40000}"/>
    <cellStyle name="Normal 7 2 3 2 2 3 3 2 2" xfId="50186" xr:uid="{00000000-0005-0000-0000-000012C40000}"/>
    <cellStyle name="Normal 7 2 3 2 2 3 3 3" xfId="50187" xr:uid="{00000000-0005-0000-0000-000013C40000}"/>
    <cellStyle name="Normal 7 2 3 2 2 3 3 3 2" xfId="50188" xr:uid="{00000000-0005-0000-0000-000014C40000}"/>
    <cellStyle name="Normal 7 2 3 2 2 3 3 3 3" xfId="50189" xr:uid="{00000000-0005-0000-0000-000015C40000}"/>
    <cellStyle name="Normal 7 2 3 2 2 3 3 3 4" xfId="50190" xr:uid="{00000000-0005-0000-0000-000016C40000}"/>
    <cellStyle name="Normal 7 2 3 2 2 3 4" xfId="50191" xr:uid="{00000000-0005-0000-0000-000017C40000}"/>
    <cellStyle name="Normal 7 2 3 2 2 3 4 2" xfId="50192" xr:uid="{00000000-0005-0000-0000-000018C40000}"/>
    <cellStyle name="Normal 7 2 3 2 2 3 5" xfId="50193" xr:uid="{00000000-0005-0000-0000-000019C40000}"/>
    <cellStyle name="Normal 7 2 3 2 2 3 5 2" xfId="50194" xr:uid="{00000000-0005-0000-0000-00001AC40000}"/>
    <cellStyle name="Normal 7 2 3 2 2 3 5 3" xfId="50195" xr:uid="{00000000-0005-0000-0000-00001BC40000}"/>
    <cellStyle name="Normal 7 2 3 2 2 3 5 4" xfId="50196" xr:uid="{00000000-0005-0000-0000-00001CC40000}"/>
    <cellStyle name="Normal 7 2 3 2 2 4" xfId="50197" xr:uid="{00000000-0005-0000-0000-00001DC40000}"/>
    <cellStyle name="Normal 7 2 3 2 2 4 2" xfId="50198" xr:uid="{00000000-0005-0000-0000-00001EC40000}"/>
    <cellStyle name="Normal 7 2 3 2 2 4 2 2" xfId="50199" xr:uid="{00000000-0005-0000-0000-00001FC40000}"/>
    <cellStyle name="Normal 7 2 3 2 2 4 2 2 2" xfId="50200" xr:uid="{00000000-0005-0000-0000-000020C40000}"/>
    <cellStyle name="Normal 7 2 3 2 2 4 2 3" xfId="50201" xr:uid="{00000000-0005-0000-0000-000021C40000}"/>
    <cellStyle name="Normal 7 2 3 2 2 4 2 3 2" xfId="50202" xr:uid="{00000000-0005-0000-0000-000022C40000}"/>
    <cellStyle name="Normal 7 2 3 2 2 4 2 3 3" xfId="50203" xr:uid="{00000000-0005-0000-0000-000023C40000}"/>
    <cellStyle name="Normal 7 2 3 2 2 4 2 3 4" xfId="50204" xr:uid="{00000000-0005-0000-0000-000024C40000}"/>
    <cellStyle name="Normal 7 2 3 2 2 4 3" xfId="50205" xr:uid="{00000000-0005-0000-0000-000025C40000}"/>
    <cellStyle name="Normal 7 2 3 2 2 4 3 2" xfId="50206" xr:uid="{00000000-0005-0000-0000-000026C40000}"/>
    <cellStyle name="Normal 7 2 3 2 2 4 4" xfId="50207" xr:uid="{00000000-0005-0000-0000-000027C40000}"/>
    <cellStyle name="Normal 7 2 3 2 2 4 4 2" xfId="50208" xr:uid="{00000000-0005-0000-0000-000028C40000}"/>
    <cellStyle name="Normal 7 2 3 2 2 4 4 3" xfId="50209" xr:uid="{00000000-0005-0000-0000-000029C40000}"/>
    <cellStyle name="Normal 7 2 3 2 2 4 4 4" xfId="50210" xr:uid="{00000000-0005-0000-0000-00002AC40000}"/>
    <cellStyle name="Normal 7 2 3 2 2 5" xfId="50211" xr:uid="{00000000-0005-0000-0000-00002BC40000}"/>
    <cellStyle name="Normal 7 2 3 2 2 5 2" xfId="50212" xr:uid="{00000000-0005-0000-0000-00002CC40000}"/>
    <cellStyle name="Normal 7 2 3 2 2 5 2 2" xfId="50213" xr:uid="{00000000-0005-0000-0000-00002DC40000}"/>
    <cellStyle name="Normal 7 2 3 2 2 5 3" xfId="50214" xr:uid="{00000000-0005-0000-0000-00002EC40000}"/>
    <cellStyle name="Normal 7 2 3 2 2 5 3 2" xfId="50215" xr:uid="{00000000-0005-0000-0000-00002FC40000}"/>
    <cellStyle name="Normal 7 2 3 2 2 5 3 3" xfId="50216" xr:uid="{00000000-0005-0000-0000-000030C40000}"/>
    <cellStyle name="Normal 7 2 3 2 2 5 3 4" xfId="50217" xr:uid="{00000000-0005-0000-0000-000031C40000}"/>
    <cellStyle name="Normal 7 2 3 2 2 6" xfId="50218" xr:uid="{00000000-0005-0000-0000-000032C40000}"/>
    <cellStyle name="Normal 7 2 3 2 2 6 2" xfId="50219" xr:uid="{00000000-0005-0000-0000-000033C40000}"/>
    <cellStyle name="Normal 7 2 3 2 2 7" xfId="50220" xr:uid="{00000000-0005-0000-0000-000034C40000}"/>
    <cellStyle name="Normal 7 2 3 2 2 7 2" xfId="50221" xr:uid="{00000000-0005-0000-0000-000035C40000}"/>
    <cellStyle name="Normal 7 2 3 2 2 7 3" xfId="50222" xr:uid="{00000000-0005-0000-0000-000036C40000}"/>
    <cellStyle name="Normal 7 2 3 2 2 7 4" xfId="50223" xr:uid="{00000000-0005-0000-0000-000037C40000}"/>
    <cellStyle name="Normal 7 2 3 2 3" xfId="50224" xr:uid="{00000000-0005-0000-0000-000038C40000}"/>
    <cellStyle name="Normal 7 2 3 2 3 2" xfId="50225" xr:uid="{00000000-0005-0000-0000-000039C40000}"/>
    <cellStyle name="Normal 7 2 3 2 3 2 2" xfId="50226" xr:uid="{00000000-0005-0000-0000-00003AC40000}"/>
    <cellStyle name="Normal 7 2 3 2 3 2 2 2" xfId="50227" xr:uid="{00000000-0005-0000-0000-00003BC40000}"/>
    <cellStyle name="Normal 7 2 3 2 3 2 2 2 2" xfId="50228" xr:uid="{00000000-0005-0000-0000-00003CC40000}"/>
    <cellStyle name="Normal 7 2 3 2 3 2 2 3" xfId="50229" xr:uid="{00000000-0005-0000-0000-00003DC40000}"/>
    <cellStyle name="Normal 7 2 3 2 3 2 2 3 2" xfId="50230" xr:uid="{00000000-0005-0000-0000-00003EC40000}"/>
    <cellStyle name="Normal 7 2 3 2 3 2 2 3 3" xfId="50231" xr:uid="{00000000-0005-0000-0000-00003FC40000}"/>
    <cellStyle name="Normal 7 2 3 2 3 2 2 3 4" xfId="50232" xr:uid="{00000000-0005-0000-0000-000040C40000}"/>
    <cellStyle name="Normal 7 2 3 2 3 2 3" xfId="50233" xr:uid="{00000000-0005-0000-0000-000041C40000}"/>
    <cellStyle name="Normal 7 2 3 2 3 2 3 2" xfId="50234" xr:uid="{00000000-0005-0000-0000-000042C40000}"/>
    <cellStyle name="Normal 7 2 3 2 3 2 4" xfId="50235" xr:uid="{00000000-0005-0000-0000-000043C40000}"/>
    <cellStyle name="Normal 7 2 3 2 3 2 4 2" xfId="50236" xr:uid="{00000000-0005-0000-0000-000044C40000}"/>
    <cellStyle name="Normal 7 2 3 2 3 2 4 3" xfId="50237" xr:uid="{00000000-0005-0000-0000-000045C40000}"/>
    <cellStyle name="Normal 7 2 3 2 3 2 4 4" xfId="50238" xr:uid="{00000000-0005-0000-0000-000046C40000}"/>
    <cellStyle name="Normal 7 2 3 2 3 3" xfId="50239" xr:uid="{00000000-0005-0000-0000-000047C40000}"/>
    <cellStyle name="Normal 7 2 3 2 3 3 2" xfId="50240" xr:uid="{00000000-0005-0000-0000-000048C40000}"/>
    <cellStyle name="Normal 7 2 3 2 3 3 2 2" xfId="50241" xr:uid="{00000000-0005-0000-0000-000049C40000}"/>
    <cellStyle name="Normal 7 2 3 2 3 3 3" xfId="50242" xr:uid="{00000000-0005-0000-0000-00004AC40000}"/>
    <cellStyle name="Normal 7 2 3 2 3 3 3 2" xfId="50243" xr:uid="{00000000-0005-0000-0000-00004BC40000}"/>
    <cellStyle name="Normal 7 2 3 2 3 3 3 3" xfId="50244" xr:uid="{00000000-0005-0000-0000-00004CC40000}"/>
    <cellStyle name="Normal 7 2 3 2 3 3 3 4" xfId="50245" xr:uid="{00000000-0005-0000-0000-00004DC40000}"/>
    <cellStyle name="Normal 7 2 3 2 3 4" xfId="50246" xr:uid="{00000000-0005-0000-0000-00004EC40000}"/>
    <cellStyle name="Normal 7 2 3 2 3 4 2" xfId="50247" xr:uid="{00000000-0005-0000-0000-00004FC40000}"/>
    <cellStyle name="Normal 7 2 3 2 3 5" xfId="50248" xr:uid="{00000000-0005-0000-0000-000050C40000}"/>
    <cellStyle name="Normal 7 2 3 2 3 5 2" xfId="50249" xr:uid="{00000000-0005-0000-0000-000051C40000}"/>
    <cellStyle name="Normal 7 2 3 2 3 5 3" xfId="50250" xr:uid="{00000000-0005-0000-0000-000052C40000}"/>
    <cellStyle name="Normal 7 2 3 2 3 5 4" xfId="50251" xr:uid="{00000000-0005-0000-0000-000053C40000}"/>
    <cellStyle name="Normal 7 2 3 2 4" xfId="50252" xr:uid="{00000000-0005-0000-0000-000054C40000}"/>
    <cellStyle name="Normal 7 2 3 2 4 2" xfId="50253" xr:uid="{00000000-0005-0000-0000-000055C40000}"/>
    <cellStyle name="Normal 7 2 3 2 4 2 2" xfId="50254" xr:uid="{00000000-0005-0000-0000-000056C40000}"/>
    <cellStyle name="Normal 7 2 3 2 4 2 2 2" xfId="50255" xr:uid="{00000000-0005-0000-0000-000057C40000}"/>
    <cellStyle name="Normal 7 2 3 2 4 2 2 2 2" xfId="50256" xr:uid="{00000000-0005-0000-0000-000058C40000}"/>
    <cellStyle name="Normal 7 2 3 2 4 2 2 3" xfId="50257" xr:uid="{00000000-0005-0000-0000-000059C40000}"/>
    <cellStyle name="Normal 7 2 3 2 4 2 2 3 2" xfId="50258" xr:uid="{00000000-0005-0000-0000-00005AC40000}"/>
    <cellStyle name="Normal 7 2 3 2 4 2 2 3 3" xfId="50259" xr:uid="{00000000-0005-0000-0000-00005BC40000}"/>
    <cellStyle name="Normal 7 2 3 2 4 2 2 3 4" xfId="50260" xr:uid="{00000000-0005-0000-0000-00005CC40000}"/>
    <cellStyle name="Normal 7 2 3 2 4 2 3" xfId="50261" xr:uid="{00000000-0005-0000-0000-00005DC40000}"/>
    <cellStyle name="Normal 7 2 3 2 4 2 3 2" xfId="50262" xr:uid="{00000000-0005-0000-0000-00005EC40000}"/>
    <cellStyle name="Normal 7 2 3 2 4 2 4" xfId="50263" xr:uid="{00000000-0005-0000-0000-00005FC40000}"/>
    <cellStyle name="Normal 7 2 3 2 4 2 4 2" xfId="50264" xr:uid="{00000000-0005-0000-0000-000060C40000}"/>
    <cellStyle name="Normal 7 2 3 2 4 2 4 3" xfId="50265" xr:uid="{00000000-0005-0000-0000-000061C40000}"/>
    <cellStyle name="Normal 7 2 3 2 4 2 4 4" xfId="50266" xr:uid="{00000000-0005-0000-0000-000062C40000}"/>
    <cellStyle name="Normal 7 2 3 2 4 3" xfId="50267" xr:uid="{00000000-0005-0000-0000-000063C40000}"/>
    <cellStyle name="Normal 7 2 3 2 4 3 2" xfId="50268" xr:uid="{00000000-0005-0000-0000-000064C40000}"/>
    <cellStyle name="Normal 7 2 3 2 4 3 2 2" xfId="50269" xr:uid="{00000000-0005-0000-0000-000065C40000}"/>
    <cellStyle name="Normal 7 2 3 2 4 3 3" xfId="50270" xr:uid="{00000000-0005-0000-0000-000066C40000}"/>
    <cellStyle name="Normal 7 2 3 2 4 3 3 2" xfId="50271" xr:uid="{00000000-0005-0000-0000-000067C40000}"/>
    <cellStyle name="Normal 7 2 3 2 4 3 3 3" xfId="50272" xr:uid="{00000000-0005-0000-0000-000068C40000}"/>
    <cellStyle name="Normal 7 2 3 2 4 3 3 4" xfId="50273" xr:uid="{00000000-0005-0000-0000-000069C40000}"/>
    <cellStyle name="Normal 7 2 3 2 4 4" xfId="50274" xr:uid="{00000000-0005-0000-0000-00006AC40000}"/>
    <cellStyle name="Normal 7 2 3 2 4 4 2" xfId="50275" xr:uid="{00000000-0005-0000-0000-00006BC40000}"/>
    <cellStyle name="Normal 7 2 3 2 4 5" xfId="50276" xr:uid="{00000000-0005-0000-0000-00006CC40000}"/>
    <cellStyle name="Normal 7 2 3 2 4 5 2" xfId="50277" xr:uid="{00000000-0005-0000-0000-00006DC40000}"/>
    <cellStyle name="Normal 7 2 3 2 4 5 3" xfId="50278" xr:uid="{00000000-0005-0000-0000-00006EC40000}"/>
    <cellStyle name="Normal 7 2 3 2 4 5 4" xfId="50279" xr:uid="{00000000-0005-0000-0000-00006FC40000}"/>
    <cellStyle name="Normal 7 2 3 2 5" xfId="50280" xr:uid="{00000000-0005-0000-0000-000070C40000}"/>
    <cellStyle name="Normal 7 2 3 2 5 2" xfId="50281" xr:uid="{00000000-0005-0000-0000-000071C40000}"/>
    <cellStyle name="Normal 7 2 3 2 5 2 2" xfId="50282" xr:uid="{00000000-0005-0000-0000-000072C40000}"/>
    <cellStyle name="Normal 7 2 3 2 5 2 2 2" xfId="50283" xr:uid="{00000000-0005-0000-0000-000073C40000}"/>
    <cellStyle name="Normal 7 2 3 2 5 2 3" xfId="50284" xr:uid="{00000000-0005-0000-0000-000074C40000}"/>
    <cellStyle name="Normal 7 2 3 2 5 2 3 2" xfId="50285" xr:uid="{00000000-0005-0000-0000-000075C40000}"/>
    <cellStyle name="Normal 7 2 3 2 5 2 3 3" xfId="50286" xr:uid="{00000000-0005-0000-0000-000076C40000}"/>
    <cellStyle name="Normal 7 2 3 2 5 2 3 4" xfId="50287" xr:uid="{00000000-0005-0000-0000-000077C40000}"/>
    <cellStyle name="Normal 7 2 3 2 5 3" xfId="50288" xr:uid="{00000000-0005-0000-0000-000078C40000}"/>
    <cellStyle name="Normal 7 2 3 2 5 3 2" xfId="50289" xr:uid="{00000000-0005-0000-0000-000079C40000}"/>
    <cellStyle name="Normal 7 2 3 2 5 4" xfId="50290" xr:uid="{00000000-0005-0000-0000-00007AC40000}"/>
    <cellStyle name="Normal 7 2 3 2 5 4 2" xfId="50291" xr:uid="{00000000-0005-0000-0000-00007BC40000}"/>
    <cellStyle name="Normal 7 2 3 2 5 4 3" xfId="50292" xr:uid="{00000000-0005-0000-0000-00007CC40000}"/>
    <cellStyle name="Normal 7 2 3 2 5 4 4" xfId="50293" xr:uid="{00000000-0005-0000-0000-00007DC40000}"/>
    <cellStyle name="Normal 7 2 3 2 6" xfId="50294" xr:uid="{00000000-0005-0000-0000-00007EC40000}"/>
    <cellStyle name="Normal 7 2 3 2 6 2" xfId="50295" xr:uid="{00000000-0005-0000-0000-00007FC40000}"/>
    <cellStyle name="Normal 7 2 3 2 6 2 2" xfId="50296" xr:uid="{00000000-0005-0000-0000-000080C40000}"/>
    <cellStyle name="Normal 7 2 3 2 6 3" xfId="50297" xr:uid="{00000000-0005-0000-0000-000081C40000}"/>
    <cellStyle name="Normal 7 2 3 2 6 3 2" xfId="50298" xr:uid="{00000000-0005-0000-0000-000082C40000}"/>
    <cellStyle name="Normal 7 2 3 2 6 3 3" xfId="50299" xr:uid="{00000000-0005-0000-0000-000083C40000}"/>
    <cellStyle name="Normal 7 2 3 2 6 3 4" xfId="50300" xr:uid="{00000000-0005-0000-0000-000084C40000}"/>
    <cellStyle name="Normal 7 2 3 2 7" xfId="50301" xr:uid="{00000000-0005-0000-0000-000085C40000}"/>
    <cellStyle name="Normal 7 2 3 2 7 2" xfId="50302" xr:uid="{00000000-0005-0000-0000-000086C40000}"/>
    <cellStyle name="Normal 7 2 3 2 8" xfId="50303" xr:uid="{00000000-0005-0000-0000-000087C40000}"/>
    <cellStyle name="Normal 7 2 3 2 8 2" xfId="50304" xr:uid="{00000000-0005-0000-0000-000088C40000}"/>
    <cellStyle name="Normal 7 2 3 2 8 3" xfId="50305" xr:uid="{00000000-0005-0000-0000-000089C40000}"/>
    <cellStyle name="Normal 7 2 3 2 8 4" xfId="50306" xr:uid="{00000000-0005-0000-0000-00008AC40000}"/>
    <cellStyle name="Normal 7 2 3 3" xfId="50307" xr:uid="{00000000-0005-0000-0000-00008BC40000}"/>
    <cellStyle name="Normal 7 2 3 3 2" xfId="50308" xr:uid="{00000000-0005-0000-0000-00008CC40000}"/>
    <cellStyle name="Normal 7 2 3 3 2 2" xfId="50309" xr:uid="{00000000-0005-0000-0000-00008DC40000}"/>
    <cellStyle name="Normal 7 2 3 3 2 2 2" xfId="50310" xr:uid="{00000000-0005-0000-0000-00008EC40000}"/>
    <cellStyle name="Normal 7 2 3 3 2 2 2 2" xfId="50311" xr:uid="{00000000-0005-0000-0000-00008FC40000}"/>
    <cellStyle name="Normal 7 2 3 3 2 2 2 2 2" xfId="50312" xr:uid="{00000000-0005-0000-0000-000090C40000}"/>
    <cellStyle name="Normal 7 2 3 3 2 2 2 3" xfId="50313" xr:uid="{00000000-0005-0000-0000-000091C40000}"/>
    <cellStyle name="Normal 7 2 3 3 2 2 2 3 2" xfId="50314" xr:uid="{00000000-0005-0000-0000-000092C40000}"/>
    <cellStyle name="Normal 7 2 3 3 2 2 2 3 3" xfId="50315" xr:uid="{00000000-0005-0000-0000-000093C40000}"/>
    <cellStyle name="Normal 7 2 3 3 2 2 2 3 4" xfId="50316" xr:uid="{00000000-0005-0000-0000-000094C40000}"/>
    <cellStyle name="Normal 7 2 3 3 2 2 3" xfId="50317" xr:uid="{00000000-0005-0000-0000-000095C40000}"/>
    <cellStyle name="Normal 7 2 3 3 2 2 3 2" xfId="50318" xr:uid="{00000000-0005-0000-0000-000096C40000}"/>
    <cellStyle name="Normal 7 2 3 3 2 2 4" xfId="50319" xr:uid="{00000000-0005-0000-0000-000097C40000}"/>
    <cellStyle name="Normal 7 2 3 3 2 2 4 2" xfId="50320" xr:uid="{00000000-0005-0000-0000-000098C40000}"/>
    <cellStyle name="Normal 7 2 3 3 2 2 4 3" xfId="50321" xr:uid="{00000000-0005-0000-0000-000099C40000}"/>
    <cellStyle name="Normal 7 2 3 3 2 2 4 4" xfId="50322" xr:uid="{00000000-0005-0000-0000-00009AC40000}"/>
    <cellStyle name="Normal 7 2 3 3 2 3" xfId="50323" xr:uid="{00000000-0005-0000-0000-00009BC40000}"/>
    <cellStyle name="Normal 7 2 3 3 2 3 2" xfId="50324" xr:uid="{00000000-0005-0000-0000-00009CC40000}"/>
    <cellStyle name="Normal 7 2 3 3 2 3 2 2" xfId="50325" xr:uid="{00000000-0005-0000-0000-00009DC40000}"/>
    <cellStyle name="Normal 7 2 3 3 2 3 3" xfId="50326" xr:uid="{00000000-0005-0000-0000-00009EC40000}"/>
    <cellStyle name="Normal 7 2 3 3 2 3 3 2" xfId="50327" xr:uid="{00000000-0005-0000-0000-00009FC40000}"/>
    <cellStyle name="Normal 7 2 3 3 2 3 3 3" xfId="50328" xr:uid="{00000000-0005-0000-0000-0000A0C40000}"/>
    <cellStyle name="Normal 7 2 3 3 2 3 3 4" xfId="50329" xr:uid="{00000000-0005-0000-0000-0000A1C40000}"/>
    <cellStyle name="Normal 7 2 3 3 2 4" xfId="50330" xr:uid="{00000000-0005-0000-0000-0000A2C40000}"/>
    <cellStyle name="Normal 7 2 3 3 2 4 2" xfId="50331" xr:uid="{00000000-0005-0000-0000-0000A3C40000}"/>
    <cellStyle name="Normal 7 2 3 3 2 5" xfId="50332" xr:uid="{00000000-0005-0000-0000-0000A4C40000}"/>
    <cellStyle name="Normal 7 2 3 3 2 5 2" xfId="50333" xr:uid="{00000000-0005-0000-0000-0000A5C40000}"/>
    <cellStyle name="Normal 7 2 3 3 2 5 3" xfId="50334" xr:uid="{00000000-0005-0000-0000-0000A6C40000}"/>
    <cellStyle name="Normal 7 2 3 3 2 5 4" xfId="50335" xr:uid="{00000000-0005-0000-0000-0000A7C40000}"/>
    <cellStyle name="Normal 7 2 3 3 3" xfId="50336" xr:uid="{00000000-0005-0000-0000-0000A8C40000}"/>
    <cellStyle name="Normal 7 2 3 3 3 2" xfId="50337" xr:uid="{00000000-0005-0000-0000-0000A9C40000}"/>
    <cellStyle name="Normal 7 2 3 3 3 2 2" xfId="50338" xr:uid="{00000000-0005-0000-0000-0000AAC40000}"/>
    <cellStyle name="Normal 7 2 3 3 3 2 2 2" xfId="50339" xr:uid="{00000000-0005-0000-0000-0000ABC40000}"/>
    <cellStyle name="Normal 7 2 3 3 3 2 2 2 2" xfId="50340" xr:uid="{00000000-0005-0000-0000-0000ACC40000}"/>
    <cellStyle name="Normal 7 2 3 3 3 2 2 3" xfId="50341" xr:uid="{00000000-0005-0000-0000-0000ADC40000}"/>
    <cellStyle name="Normal 7 2 3 3 3 2 2 3 2" xfId="50342" xr:uid="{00000000-0005-0000-0000-0000AEC40000}"/>
    <cellStyle name="Normal 7 2 3 3 3 2 2 3 3" xfId="50343" xr:uid="{00000000-0005-0000-0000-0000AFC40000}"/>
    <cellStyle name="Normal 7 2 3 3 3 2 2 3 4" xfId="50344" xr:uid="{00000000-0005-0000-0000-0000B0C40000}"/>
    <cellStyle name="Normal 7 2 3 3 3 2 3" xfId="50345" xr:uid="{00000000-0005-0000-0000-0000B1C40000}"/>
    <cellStyle name="Normal 7 2 3 3 3 2 3 2" xfId="50346" xr:uid="{00000000-0005-0000-0000-0000B2C40000}"/>
    <cellStyle name="Normal 7 2 3 3 3 2 4" xfId="50347" xr:uid="{00000000-0005-0000-0000-0000B3C40000}"/>
    <cellStyle name="Normal 7 2 3 3 3 2 4 2" xfId="50348" xr:uid="{00000000-0005-0000-0000-0000B4C40000}"/>
    <cellStyle name="Normal 7 2 3 3 3 2 4 3" xfId="50349" xr:uid="{00000000-0005-0000-0000-0000B5C40000}"/>
    <cellStyle name="Normal 7 2 3 3 3 2 4 4" xfId="50350" xr:uid="{00000000-0005-0000-0000-0000B6C40000}"/>
    <cellStyle name="Normal 7 2 3 3 3 3" xfId="50351" xr:uid="{00000000-0005-0000-0000-0000B7C40000}"/>
    <cellStyle name="Normal 7 2 3 3 3 3 2" xfId="50352" xr:uid="{00000000-0005-0000-0000-0000B8C40000}"/>
    <cellStyle name="Normal 7 2 3 3 3 3 2 2" xfId="50353" xr:uid="{00000000-0005-0000-0000-0000B9C40000}"/>
    <cellStyle name="Normal 7 2 3 3 3 3 3" xfId="50354" xr:uid="{00000000-0005-0000-0000-0000BAC40000}"/>
    <cellStyle name="Normal 7 2 3 3 3 3 3 2" xfId="50355" xr:uid="{00000000-0005-0000-0000-0000BBC40000}"/>
    <cellStyle name="Normal 7 2 3 3 3 3 3 3" xfId="50356" xr:uid="{00000000-0005-0000-0000-0000BCC40000}"/>
    <cellStyle name="Normal 7 2 3 3 3 3 3 4" xfId="50357" xr:uid="{00000000-0005-0000-0000-0000BDC40000}"/>
    <cellStyle name="Normal 7 2 3 3 3 4" xfId="50358" xr:uid="{00000000-0005-0000-0000-0000BEC40000}"/>
    <cellStyle name="Normal 7 2 3 3 3 4 2" xfId="50359" xr:uid="{00000000-0005-0000-0000-0000BFC40000}"/>
    <cellStyle name="Normal 7 2 3 3 3 5" xfId="50360" xr:uid="{00000000-0005-0000-0000-0000C0C40000}"/>
    <cellStyle name="Normal 7 2 3 3 3 5 2" xfId="50361" xr:uid="{00000000-0005-0000-0000-0000C1C40000}"/>
    <cellStyle name="Normal 7 2 3 3 3 5 3" xfId="50362" xr:uid="{00000000-0005-0000-0000-0000C2C40000}"/>
    <cellStyle name="Normal 7 2 3 3 3 5 4" xfId="50363" xr:uid="{00000000-0005-0000-0000-0000C3C40000}"/>
    <cellStyle name="Normal 7 2 3 3 4" xfId="50364" xr:uid="{00000000-0005-0000-0000-0000C4C40000}"/>
    <cellStyle name="Normal 7 2 3 3 4 2" xfId="50365" xr:uid="{00000000-0005-0000-0000-0000C5C40000}"/>
    <cellStyle name="Normal 7 2 3 3 4 2 2" xfId="50366" xr:uid="{00000000-0005-0000-0000-0000C6C40000}"/>
    <cellStyle name="Normal 7 2 3 3 4 2 2 2" xfId="50367" xr:uid="{00000000-0005-0000-0000-0000C7C40000}"/>
    <cellStyle name="Normal 7 2 3 3 4 2 3" xfId="50368" xr:uid="{00000000-0005-0000-0000-0000C8C40000}"/>
    <cellStyle name="Normal 7 2 3 3 4 2 3 2" xfId="50369" xr:uid="{00000000-0005-0000-0000-0000C9C40000}"/>
    <cellStyle name="Normal 7 2 3 3 4 2 3 3" xfId="50370" xr:uid="{00000000-0005-0000-0000-0000CAC40000}"/>
    <cellStyle name="Normal 7 2 3 3 4 2 3 4" xfId="50371" xr:uid="{00000000-0005-0000-0000-0000CBC40000}"/>
    <cellStyle name="Normal 7 2 3 3 4 3" xfId="50372" xr:uid="{00000000-0005-0000-0000-0000CCC40000}"/>
    <cellStyle name="Normal 7 2 3 3 4 3 2" xfId="50373" xr:uid="{00000000-0005-0000-0000-0000CDC40000}"/>
    <cellStyle name="Normal 7 2 3 3 4 4" xfId="50374" xr:uid="{00000000-0005-0000-0000-0000CEC40000}"/>
    <cellStyle name="Normal 7 2 3 3 4 4 2" xfId="50375" xr:uid="{00000000-0005-0000-0000-0000CFC40000}"/>
    <cellStyle name="Normal 7 2 3 3 4 4 3" xfId="50376" xr:uid="{00000000-0005-0000-0000-0000D0C40000}"/>
    <cellStyle name="Normal 7 2 3 3 4 4 4" xfId="50377" xr:uid="{00000000-0005-0000-0000-0000D1C40000}"/>
    <cellStyle name="Normal 7 2 3 3 5" xfId="50378" xr:uid="{00000000-0005-0000-0000-0000D2C40000}"/>
    <cellStyle name="Normal 7 2 3 3 5 2" xfId="50379" xr:uid="{00000000-0005-0000-0000-0000D3C40000}"/>
    <cellStyle name="Normal 7 2 3 3 5 2 2" xfId="50380" xr:uid="{00000000-0005-0000-0000-0000D4C40000}"/>
    <cellStyle name="Normal 7 2 3 3 5 3" xfId="50381" xr:uid="{00000000-0005-0000-0000-0000D5C40000}"/>
    <cellStyle name="Normal 7 2 3 3 5 3 2" xfId="50382" xr:uid="{00000000-0005-0000-0000-0000D6C40000}"/>
    <cellStyle name="Normal 7 2 3 3 5 3 3" xfId="50383" xr:uid="{00000000-0005-0000-0000-0000D7C40000}"/>
    <cellStyle name="Normal 7 2 3 3 5 3 4" xfId="50384" xr:uid="{00000000-0005-0000-0000-0000D8C40000}"/>
    <cellStyle name="Normal 7 2 3 3 6" xfId="50385" xr:uid="{00000000-0005-0000-0000-0000D9C40000}"/>
    <cellStyle name="Normal 7 2 3 3 6 2" xfId="50386" xr:uid="{00000000-0005-0000-0000-0000DAC40000}"/>
    <cellStyle name="Normal 7 2 3 3 7" xfId="50387" xr:uid="{00000000-0005-0000-0000-0000DBC40000}"/>
    <cellStyle name="Normal 7 2 3 3 7 2" xfId="50388" xr:uid="{00000000-0005-0000-0000-0000DCC40000}"/>
    <cellStyle name="Normal 7 2 3 3 7 3" xfId="50389" xr:uid="{00000000-0005-0000-0000-0000DDC40000}"/>
    <cellStyle name="Normal 7 2 3 3 7 4" xfId="50390" xr:uid="{00000000-0005-0000-0000-0000DEC40000}"/>
    <cellStyle name="Normal 7 2 3 4" xfId="50391" xr:uid="{00000000-0005-0000-0000-0000DFC40000}"/>
    <cellStyle name="Normal 7 2 3 4 2" xfId="50392" xr:uid="{00000000-0005-0000-0000-0000E0C40000}"/>
    <cellStyle name="Normal 7 2 3 4 2 2" xfId="50393" xr:uid="{00000000-0005-0000-0000-0000E1C40000}"/>
    <cellStyle name="Normal 7 2 3 4 2 2 2" xfId="50394" xr:uid="{00000000-0005-0000-0000-0000E2C40000}"/>
    <cellStyle name="Normal 7 2 3 4 2 2 2 2" xfId="50395" xr:uid="{00000000-0005-0000-0000-0000E3C40000}"/>
    <cellStyle name="Normal 7 2 3 4 2 2 3" xfId="50396" xr:uid="{00000000-0005-0000-0000-0000E4C40000}"/>
    <cellStyle name="Normal 7 2 3 4 2 2 3 2" xfId="50397" xr:uid="{00000000-0005-0000-0000-0000E5C40000}"/>
    <cellStyle name="Normal 7 2 3 4 2 2 3 3" xfId="50398" xr:uid="{00000000-0005-0000-0000-0000E6C40000}"/>
    <cellStyle name="Normal 7 2 3 4 2 2 3 4" xfId="50399" xr:uid="{00000000-0005-0000-0000-0000E7C40000}"/>
    <cellStyle name="Normal 7 2 3 4 2 3" xfId="50400" xr:uid="{00000000-0005-0000-0000-0000E8C40000}"/>
    <cellStyle name="Normal 7 2 3 4 2 3 2" xfId="50401" xr:uid="{00000000-0005-0000-0000-0000E9C40000}"/>
    <cellStyle name="Normal 7 2 3 4 2 4" xfId="50402" xr:uid="{00000000-0005-0000-0000-0000EAC40000}"/>
    <cellStyle name="Normal 7 2 3 4 2 4 2" xfId="50403" xr:uid="{00000000-0005-0000-0000-0000EBC40000}"/>
    <cellStyle name="Normal 7 2 3 4 2 4 3" xfId="50404" xr:uid="{00000000-0005-0000-0000-0000ECC40000}"/>
    <cellStyle name="Normal 7 2 3 4 2 4 4" xfId="50405" xr:uid="{00000000-0005-0000-0000-0000EDC40000}"/>
    <cellStyle name="Normal 7 2 3 4 3" xfId="50406" xr:uid="{00000000-0005-0000-0000-0000EEC40000}"/>
    <cellStyle name="Normal 7 2 3 4 3 2" xfId="50407" xr:uid="{00000000-0005-0000-0000-0000EFC40000}"/>
    <cellStyle name="Normal 7 2 3 4 3 2 2" xfId="50408" xr:uid="{00000000-0005-0000-0000-0000F0C40000}"/>
    <cellStyle name="Normal 7 2 3 4 3 3" xfId="50409" xr:uid="{00000000-0005-0000-0000-0000F1C40000}"/>
    <cellStyle name="Normal 7 2 3 4 3 3 2" xfId="50410" xr:uid="{00000000-0005-0000-0000-0000F2C40000}"/>
    <cellStyle name="Normal 7 2 3 4 3 3 3" xfId="50411" xr:uid="{00000000-0005-0000-0000-0000F3C40000}"/>
    <cellStyle name="Normal 7 2 3 4 3 3 4" xfId="50412" xr:uid="{00000000-0005-0000-0000-0000F4C40000}"/>
    <cellStyle name="Normal 7 2 3 4 4" xfId="50413" xr:uid="{00000000-0005-0000-0000-0000F5C40000}"/>
    <cellStyle name="Normal 7 2 3 4 4 2" xfId="50414" xr:uid="{00000000-0005-0000-0000-0000F6C40000}"/>
    <cellStyle name="Normal 7 2 3 4 5" xfId="50415" xr:uid="{00000000-0005-0000-0000-0000F7C40000}"/>
    <cellStyle name="Normal 7 2 3 4 5 2" xfId="50416" xr:uid="{00000000-0005-0000-0000-0000F8C40000}"/>
    <cellStyle name="Normal 7 2 3 4 5 3" xfId="50417" xr:uid="{00000000-0005-0000-0000-0000F9C40000}"/>
    <cellStyle name="Normal 7 2 3 4 5 4" xfId="50418" xr:uid="{00000000-0005-0000-0000-0000FAC40000}"/>
    <cellStyle name="Normal 7 2 3 5" xfId="50419" xr:uid="{00000000-0005-0000-0000-0000FBC40000}"/>
    <cellStyle name="Normal 7 2 3 5 2" xfId="50420" xr:uid="{00000000-0005-0000-0000-0000FCC40000}"/>
    <cellStyle name="Normal 7 2 3 5 2 2" xfId="50421" xr:uid="{00000000-0005-0000-0000-0000FDC40000}"/>
    <cellStyle name="Normal 7 2 3 5 2 2 2" xfId="50422" xr:uid="{00000000-0005-0000-0000-0000FEC40000}"/>
    <cellStyle name="Normal 7 2 3 5 2 2 2 2" xfId="50423" xr:uid="{00000000-0005-0000-0000-0000FFC40000}"/>
    <cellStyle name="Normal 7 2 3 5 2 2 3" xfId="50424" xr:uid="{00000000-0005-0000-0000-000000C50000}"/>
    <cellStyle name="Normal 7 2 3 5 2 2 3 2" xfId="50425" xr:uid="{00000000-0005-0000-0000-000001C50000}"/>
    <cellStyle name="Normal 7 2 3 5 2 2 3 3" xfId="50426" xr:uid="{00000000-0005-0000-0000-000002C50000}"/>
    <cellStyle name="Normal 7 2 3 5 2 2 3 4" xfId="50427" xr:uid="{00000000-0005-0000-0000-000003C50000}"/>
    <cellStyle name="Normal 7 2 3 5 2 3" xfId="50428" xr:uid="{00000000-0005-0000-0000-000004C50000}"/>
    <cellStyle name="Normal 7 2 3 5 2 3 2" xfId="50429" xr:uid="{00000000-0005-0000-0000-000005C50000}"/>
    <cellStyle name="Normal 7 2 3 5 2 4" xfId="50430" xr:uid="{00000000-0005-0000-0000-000006C50000}"/>
    <cellStyle name="Normal 7 2 3 5 2 4 2" xfId="50431" xr:uid="{00000000-0005-0000-0000-000007C50000}"/>
    <cellStyle name="Normal 7 2 3 5 2 4 3" xfId="50432" xr:uid="{00000000-0005-0000-0000-000008C50000}"/>
    <cellStyle name="Normal 7 2 3 5 2 4 4" xfId="50433" xr:uid="{00000000-0005-0000-0000-000009C50000}"/>
    <cellStyle name="Normal 7 2 3 5 3" xfId="50434" xr:uid="{00000000-0005-0000-0000-00000AC50000}"/>
    <cellStyle name="Normal 7 2 3 5 3 2" xfId="50435" xr:uid="{00000000-0005-0000-0000-00000BC50000}"/>
    <cellStyle name="Normal 7 2 3 5 3 2 2" xfId="50436" xr:uid="{00000000-0005-0000-0000-00000CC50000}"/>
    <cellStyle name="Normal 7 2 3 5 3 3" xfId="50437" xr:uid="{00000000-0005-0000-0000-00000DC50000}"/>
    <cellStyle name="Normal 7 2 3 5 3 3 2" xfId="50438" xr:uid="{00000000-0005-0000-0000-00000EC50000}"/>
    <cellStyle name="Normal 7 2 3 5 3 3 3" xfId="50439" xr:uid="{00000000-0005-0000-0000-00000FC50000}"/>
    <cellStyle name="Normal 7 2 3 5 3 3 4" xfId="50440" xr:uid="{00000000-0005-0000-0000-000010C50000}"/>
    <cellStyle name="Normal 7 2 3 5 4" xfId="50441" xr:uid="{00000000-0005-0000-0000-000011C50000}"/>
    <cellStyle name="Normal 7 2 3 5 4 2" xfId="50442" xr:uid="{00000000-0005-0000-0000-000012C50000}"/>
    <cellStyle name="Normal 7 2 3 5 5" xfId="50443" xr:uid="{00000000-0005-0000-0000-000013C50000}"/>
    <cellStyle name="Normal 7 2 3 5 5 2" xfId="50444" xr:uid="{00000000-0005-0000-0000-000014C50000}"/>
    <cellStyle name="Normal 7 2 3 5 5 3" xfId="50445" xr:uid="{00000000-0005-0000-0000-000015C50000}"/>
    <cellStyle name="Normal 7 2 3 5 5 4" xfId="50446" xr:uid="{00000000-0005-0000-0000-000016C50000}"/>
    <cellStyle name="Normal 7 2 3 6" xfId="50447" xr:uid="{00000000-0005-0000-0000-000017C50000}"/>
    <cellStyle name="Normal 7 2 3 6 2" xfId="50448" xr:uid="{00000000-0005-0000-0000-000018C50000}"/>
    <cellStyle name="Normal 7 2 3 6 2 2" xfId="50449" xr:uid="{00000000-0005-0000-0000-000019C50000}"/>
    <cellStyle name="Normal 7 2 3 6 2 2 2" xfId="50450" xr:uid="{00000000-0005-0000-0000-00001AC50000}"/>
    <cellStyle name="Normal 7 2 3 6 2 3" xfId="50451" xr:uid="{00000000-0005-0000-0000-00001BC50000}"/>
    <cellStyle name="Normal 7 2 3 6 2 3 2" xfId="50452" xr:uid="{00000000-0005-0000-0000-00001CC50000}"/>
    <cellStyle name="Normal 7 2 3 6 2 3 3" xfId="50453" xr:uid="{00000000-0005-0000-0000-00001DC50000}"/>
    <cellStyle name="Normal 7 2 3 6 2 3 4" xfId="50454" xr:uid="{00000000-0005-0000-0000-00001EC50000}"/>
    <cellStyle name="Normal 7 2 3 6 3" xfId="50455" xr:uid="{00000000-0005-0000-0000-00001FC50000}"/>
    <cellStyle name="Normal 7 2 3 6 3 2" xfId="50456" xr:uid="{00000000-0005-0000-0000-000020C50000}"/>
    <cellStyle name="Normal 7 2 3 6 4" xfId="50457" xr:uid="{00000000-0005-0000-0000-000021C50000}"/>
    <cellStyle name="Normal 7 2 3 6 4 2" xfId="50458" xr:uid="{00000000-0005-0000-0000-000022C50000}"/>
    <cellStyle name="Normal 7 2 3 6 4 3" xfId="50459" xr:uid="{00000000-0005-0000-0000-000023C50000}"/>
    <cellStyle name="Normal 7 2 3 6 4 4" xfId="50460" xr:uid="{00000000-0005-0000-0000-000024C50000}"/>
    <cellStyle name="Normal 7 2 3 7" xfId="50461" xr:uid="{00000000-0005-0000-0000-000025C50000}"/>
    <cellStyle name="Normal 7 2 3 7 2" xfId="50462" xr:uid="{00000000-0005-0000-0000-000026C50000}"/>
    <cellStyle name="Normal 7 2 3 7 2 2" xfId="50463" xr:uid="{00000000-0005-0000-0000-000027C50000}"/>
    <cellStyle name="Normal 7 2 3 7 3" xfId="50464" xr:uid="{00000000-0005-0000-0000-000028C50000}"/>
    <cellStyle name="Normal 7 2 3 7 3 2" xfId="50465" xr:uid="{00000000-0005-0000-0000-000029C50000}"/>
    <cellStyle name="Normal 7 2 3 7 3 3" xfId="50466" xr:uid="{00000000-0005-0000-0000-00002AC50000}"/>
    <cellStyle name="Normal 7 2 3 7 3 4" xfId="50467" xr:uid="{00000000-0005-0000-0000-00002BC50000}"/>
    <cellStyle name="Normal 7 2 3 8" xfId="50468" xr:uid="{00000000-0005-0000-0000-00002CC50000}"/>
    <cellStyle name="Normal 7 2 3 8 2" xfId="50469" xr:uid="{00000000-0005-0000-0000-00002DC50000}"/>
    <cellStyle name="Normal 7 2 3 9" xfId="50470" xr:uid="{00000000-0005-0000-0000-00002EC50000}"/>
    <cellStyle name="Normal 7 2 3 9 2" xfId="50471" xr:uid="{00000000-0005-0000-0000-00002FC50000}"/>
    <cellStyle name="Normal 7 2 3 9 3" xfId="50472" xr:uid="{00000000-0005-0000-0000-000030C50000}"/>
    <cellStyle name="Normal 7 2 3 9 4" xfId="50473" xr:uid="{00000000-0005-0000-0000-000031C50000}"/>
    <cellStyle name="Normal 7 2 4" xfId="50474" xr:uid="{00000000-0005-0000-0000-000032C50000}"/>
    <cellStyle name="Normal 7 2 4 2" xfId="50475" xr:uid="{00000000-0005-0000-0000-000033C50000}"/>
    <cellStyle name="Normal 7 2 4 2 2" xfId="50476" xr:uid="{00000000-0005-0000-0000-000034C50000}"/>
    <cellStyle name="Normal 7 2 4 2 2 2" xfId="50477" xr:uid="{00000000-0005-0000-0000-000035C50000}"/>
    <cellStyle name="Normal 7 2 4 2 2 2 2" xfId="50478" xr:uid="{00000000-0005-0000-0000-000036C50000}"/>
    <cellStyle name="Normal 7 2 4 2 2 2 2 2" xfId="50479" xr:uid="{00000000-0005-0000-0000-000037C50000}"/>
    <cellStyle name="Normal 7 2 4 2 2 2 2 2 2" xfId="50480" xr:uid="{00000000-0005-0000-0000-000038C50000}"/>
    <cellStyle name="Normal 7 2 4 2 2 2 2 3" xfId="50481" xr:uid="{00000000-0005-0000-0000-000039C50000}"/>
    <cellStyle name="Normal 7 2 4 2 2 2 2 3 2" xfId="50482" xr:uid="{00000000-0005-0000-0000-00003AC50000}"/>
    <cellStyle name="Normal 7 2 4 2 2 2 2 3 3" xfId="50483" xr:uid="{00000000-0005-0000-0000-00003BC50000}"/>
    <cellStyle name="Normal 7 2 4 2 2 2 2 3 4" xfId="50484" xr:uid="{00000000-0005-0000-0000-00003CC50000}"/>
    <cellStyle name="Normal 7 2 4 2 2 2 3" xfId="50485" xr:uid="{00000000-0005-0000-0000-00003DC50000}"/>
    <cellStyle name="Normal 7 2 4 2 2 2 3 2" xfId="50486" xr:uid="{00000000-0005-0000-0000-00003EC50000}"/>
    <cellStyle name="Normal 7 2 4 2 2 2 4" xfId="50487" xr:uid="{00000000-0005-0000-0000-00003FC50000}"/>
    <cellStyle name="Normal 7 2 4 2 2 2 4 2" xfId="50488" xr:uid="{00000000-0005-0000-0000-000040C50000}"/>
    <cellStyle name="Normal 7 2 4 2 2 2 4 3" xfId="50489" xr:uid="{00000000-0005-0000-0000-000041C50000}"/>
    <cellStyle name="Normal 7 2 4 2 2 2 4 4" xfId="50490" xr:uid="{00000000-0005-0000-0000-000042C50000}"/>
    <cellStyle name="Normal 7 2 4 2 2 3" xfId="50491" xr:uid="{00000000-0005-0000-0000-000043C50000}"/>
    <cellStyle name="Normal 7 2 4 2 2 3 2" xfId="50492" xr:uid="{00000000-0005-0000-0000-000044C50000}"/>
    <cellStyle name="Normal 7 2 4 2 2 3 2 2" xfId="50493" xr:uid="{00000000-0005-0000-0000-000045C50000}"/>
    <cellStyle name="Normal 7 2 4 2 2 3 3" xfId="50494" xr:uid="{00000000-0005-0000-0000-000046C50000}"/>
    <cellStyle name="Normal 7 2 4 2 2 3 3 2" xfId="50495" xr:uid="{00000000-0005-0000-0000-000047C50000}"/>
    <cellStyle name="Normal 7 2 4 2 2 3 3 3" xfId="50496" xr:uid="{00000000-0005-0000-0000-000048C50000}"/>
    <cellStyle name="Normal 7 2 4 2 2 3 3 4" xfId="50497" xr:uid="{00000000-0005-0000-0000-000049C50000}"/>
    <cellStyle name="Normal 7 2 4 2 2 4" xfId="50498" xr:uid="{00000000-0005-0000-0000-00004AC50000}"/>
    <cellStyle name="Normal 7 2 4 2 2 4 2" xfId="50499" xr:uid="{00000000-0005-0000-0000-00004BC50000}"/>
    <cellStyle name="Normal 7 2 4 2 2 5" xfId="50500" xr:uid="{00000000-0005-0000-0000-00004CC50000}"/>
    <cellStyle name="Normal 7 2 4 2 2 5 2" xfId="50501" xr:uid="{00000000-0005-0000-0000-00004DC50000}"/>
    <cellStyle name="Normal 7 2 4 2 2 5 3" xfId="50502" xr:uid="{00000000-0005-0000-0000-00004EC50000}"/>
    <cellStyle name="Normal 7 2 4 2 2 5 4" xfId="50503" xr:uid="{00000000-0005-0000-0000-00004FC50000}"/>
    <cellStyle name="Normal 7 2 4 2 3" xfId="50504" xr:uid="{00000000-0005-0000-0000-000050C50000}"/>
    <cellStyle name="Normal 7 2 4 2 3 2" xfId="50505" xr:uid="{00000000-0005-0000-0000-000051C50000}"/>
    <cellStyle name="Normal 7 2 4 2 3 2 2" xfId="50506" xr:uid="{00000000-0005-0000-0000-000052C50000}"/>
    <cellStyle name="Normal 7 2 4 2 3 2 2 2" xfId="50507" xr:uid="{00000000-0005-0000-0000-000053C50000}"/>
    <cellStyle name="Normal 7 2 4 2 3 2 2 2 2" xfId="50508" xr:uid="{00000000-0005-0000-0000-000054C50000}"/>
    <cellStyle name="Normal 7 2 4 2 3 2 2 3" xfId="50509" xr:uid="{00000000-0005-0000-0000-000055C50000}"/>
    <cellStyle name="Normal 7 2 4 2 3 2 2 3 2" xfId="50510" xr:uid="{00000000-0005-0000-0000-000056C50000}"/>
    <cellStyle name="Normal 7 2 4 2 3 2 2 3 3" xfId="50511" xr:uid="{00000000-0005-0000-0000-000057C50000}"/>
    <cellStyle name="Normal 7 2 4 2 3 2 2 3 4" xfId="50512" xr:uid="{00000000-0005-0000-0000-000058C50000}"/>
    <cellStyle name="Normal 7 2 4 2 3 2 3" xfId="50513" xr:uid="{00000000-0005-0000-0000-000059C50000}"/>
    <cellStyle name="Normal 7 2 4 2 3 2 3 2" xfId="50514" xr:uid="{00000000-0005-0000-0000-00005AC50000}"/>
    <cellStyle name="Normal 7 2 4 2 3 2 4" xfId="50515" xr:uid="{00000000-0005-0000-0000-00005BC50000}"/>
    <cellStyle name="Normal 7 2 4 2 3 2 4 2" xfId="50516" xr:uid="{00000000-0005-0000-0000-00005CC50000}"/>
    <cellStyle name="Normal 7 2 4 2 3 2 4 3" xfId="50517" xr:uid="{00000000-0005-0000-0000-00005DC50000}"/>
    <cellStyle name="Normal 7 2 4 2 3 2 4 4" xfId="50518" xr:uid="{00000000-0005-0000-0000-00005EC50000}"/>
    <cellStyle name="Normal 7 2 4 2 3 3" xfId="50519" xr:uid="{00000000-0005-0000-0000-00005FC50000}"/>
    <cellStyle name="Normal 7 2 4 2 3 3 2" xfId="50520" xr:uid="{00000000-0005-0000-0000-000060C50000}"/>
    <cellStyle name="Normal 7 2 4 2 3 3 2 2" xfId="50521" xr:uid="{00000000-0005-0000-0000-000061C50000}"/>
    <cellStyle name="Normal 7 2 4 2 3 3 3" xfId="50522" xr:uid="{00000000-0005-0000-0000-000062C50000}"/>
    <cellStyle name="Normal 7 2 4 2 3 3 3 2" xfId="50523" xr:uid="{00000000-0005-0000-0000-000063C50000}"/>
    <cellStyle name="Normal 7 2 4 2 3 3 3 3" xfId="50524" xr:uid="{00000000-0005-0000-0000-000064C50000}"/>
    <cellStyle name="Normal 7 2 4 2 3 3 3 4" xfId="50525" xr:uid="{00000000-0005-0000-0000-000065C50000}"/>
    <cellStyle name="Normal 7 2 4 2 3 4" xfId="50526" xr:uid="{00000000-0005-0000-0000-000066C50000}"/>
    <cellStyle name="Normal 7 2 4 2 3 4 2" xfId="50527" xr:uid="{00000000-0005-0000-0000-000067C50000}"/>
    <cellStyle name="Normal 7 2 4 2 3 5" xfId="50528" xr:uid="{00000000-0005-0000-0000-000068C50000}"/>
    <cellStyle name="Normal 7 2 4 2 3 5 2" xfId="50529" xr:uid="{00000000-0005-0000-0000-000069C50000}"/>
    <cellStyle name="Normal 7 2 4 2 3 5 3" xfId="50530" xr:uid="{00000000-0005-0000-0000-00006AC50000}"/>
    <cellStyle name="Normal 7 2 4 2 3 5 4" xfId="50531" xr:uid="{00000000-0005-0000-0000-00006BC50000}"/>
    <cellStyle name="Normal 7 2 4 2 4" xfId="50532" xr:uid="{00000000-0005-0000-0000-00006CC50000}"/>
    <cellStyle name="Normal 7 2 4 2 4 2" xfId="50533" xr:uid="{00000000-0005-0000-0000-00006DC50000}"/>
    <cellStyle name="Normal 7 2 4 2 4 2 2" xfId="50534" xr:uid="{00000000-0005-0000-0000-00006EC50000}"/>
    <cellStyle name="Normal 7 2 4 2 4 2 2 2" xfId="50535" xr:uid="{00000000-0005-0000-0000-00006FC50000}"/>
    <cellStyle name="Normal 7 2 4 2 4 2 3" xfId="50536" xr:uid="{00000000-0005-0000-0000-000070C50000}"/>
    <cellStyle name="Normal 7 2 4 2 4 2 3 2" xfId="50537" xr:uid="{00000000-0005-0000-0000-000071C50000}"/>
    <cellStyle name="Normal 7 2 4 2 4 2 3 3" xfId="50538" xr:uid="{00000000-0005-0000-0000-000072C50000}"/>
    <cellStyle name="Normal 7 2 4 2 4 2 3 4" xfId="50539" xr:uid="{00000000-0005-0000-0000-000073C50000}"/>
    <cellStyle name="Normal 7 2 4 2 4 3" xfId="50540" xr:uid="{00000000-0005-0000-0000-000074C50000}"/>
    <cellStyle name="Normal 7 2 4 2 4 3 2" xfId="50541" xr:uid="{00000000-0005-0000-0000-000075C50000}"/>
    <cellStyle name="Normal 7 2 4 2 4 4" xfId="50542" xr:uid="{00000000-0005-0000-0000-000076C50000}"/>
    <cellStyle name="Normal 7 2 4 2 4 4 2" xfId="50543" xr:uid="{00000000-0005-0000-0000-000077C50000}"/>
    <cellStyle name="Normal 7 2 4 2 4 4 3" xfId="50544" xr:uid="{00000000-0005-0000-0000-000078C50000}"/>
    <cellStyle name="Normal 7 2 4 2 4 4 4" xfId="50545" xr:uid="{00000000-0005-0000-0000-000079C50000}"/>
    <cellStyle name="Normal 7 2 4 2 5" xfId="50546" xr:uid="{00000000-0005-0000-0000-00007AC50000}"/>
    <cellStyle name="Normal 7 2 4 2 5 2" xfId="50547" xr:uid="{00000000-0005-0000-0000-00007BC50000}"/>
    <cellStyle name="Normal 7 2 4 2 5 2 2" xfId="50548" xr:uid="{00000000-0005-0000-0000-00007CC50000}"/>
    <cellStyle name="Normal 7 2 4 2 5 3" xfId="50549" xr:uid="{00000000-0005-0000-0000-00007DC50000}"/>
    <cellStyle name="Normal 7 2 4 2 5 3 2" xfId="50550" xr:uid="{00000000-0005-0000-0000-00007EC50000}"/>
    <cellStyle name="Normal 7 2 4 2 5 3 3" xfId="50551" xr:uid="{00000000-0005-0000-0000-00007FC50000}"/>
    <cellStyle name="Normal 7 2 4 2 5 3 4" xfId="50552" xr:uid="{00000000-0005-0000-0000-000080C50000}"/>
    <cellStyle name="Normal 7 2 4 2 6" xfId="50553" xr:uid="{00000000-0005-0000-0000-000081C50000}"/>
    <cellStyle name="Normal 7 2 4 2 6 2" xfId="50554" xr:uid="{00000000-0005-0000-0000-000082C50000}"/>
    <cellStyle name="Normal 7 2 4 2 7" xfId="50555" xr:uid="{00000000-0005-0000-0000-000083C50000}"/>
    <cellStyle name="Normal 7 2 4 2 7 2" xfId="50556" xr:uid="{00000000-0005-0000-0000-000084C50000}"/>
    <cellStyle name="Normal 7 2 4 2 7 3" xfId="50557" xr:uid="{00000000-0005-0000-0000-000085C50000}"/>
    <cellStyle name="Normal 7 2 4 2 7 4" xfId="50558" xr:uid="{00000000-0005-0000-0000-000086C50000}"/>
    <cellStyle name="Normal 7 2 4 3" xfId="50559" xr:uid="{00000000-0005-0000-0000-000087C50000}"/>
    <cellStyle name="Normal 7 2 4 3 2" xfId="50560" xr:uid="{00000000-0005-0000-0000-000088C50000}"/>
    <cellStyle name="Normal 7 2 4 3 2 2" xfId="50561" xr:uid="{00000000-0005-0000-0000-000089C50000}"/>
    <cellStyle name="Normal 7 2 4 3 2 2 2" xfId="50562" xr:uid="{00000000-0005-0000-0000-00008AC50000}"/>
    <cellStyle name="Normal 7 2 4 3 2 2 2 2" xfId="50563" xr:uid="{00000000-0005-0000-0000-00008BC50000}"/>
    <cellStyle name="Normal 7 2 4 3 2 2 3" xfId="50564" xr:uid="{00000000-0005-0000-0000-00008CC50000}"/>
    <cellStyle name="Normal 7 2 4 3 2 2 3 2" xfId="50565" xr:uid="{00000000-0005-0000-0000-00008DC50000}"/>
    <cellStyle name="Normal 7 2 4 3 2 2 3 3" xfId="50566" xr:uid="{00000000-0005-0000-0000-00008EC50000}"/>
    <cellStyle name="Normal 7 2 4 3 2 2 3 4" xfId="50567" xr:uid="{00000000-0005-0000-0000-00008FC50000}"/>
    <cellStyle name="Normal 7 2 4 3 2 3" xfId="50568" xr:uid="{00000000-0005-0000-0000-000090C50000}"/>
    <cellStyle name="Normal 7 2 4 3 2 3 2" xfId="50569" xr:uid="{00000000-0005-0000-0000-000091C50000}"/>
    <cellStyle name="Normal 7 2 4 3 2 4" xfId="50570" xr:uid="{00000000-0005-0000-0000-000092C50000}"/>
    <cellStyle name="Normal 7 2 4 3 2 4 2" xfId="50571" xr:uid="{00000000-0005-0000-0000-000093C50000}"/>
    <cellStyle name="Normal 7 2 4 3 2 4 3" xfId="50572" xr:uid="{00000000-0005-0000-0000-000094C50000}"/>
    <cellStyle name="Normal 7 2 4 3 2 4 4" xfId="50573" xr:uid="{00000000-0005-0000-0000-000095C50000}"/>
    <cellStyle name="Normal 7 2 4 3 3" xfId="50574" xr:uid="{00000000-0005-0000-0000-000096C50000}"/>
    <cellStyle name="Normal 7 2 4 3 3 2" xfId="50575" xr:uid="{00000000-0005-0000-0000-000097C50000}"/>
    <cellStyle name="Normal 7 2 4 3 3 2 2" xfId="50576" xr:uid="{00000000-0005-0000-0000-000098C50000}"/>
    <cellStyle name="Normal 7 2 4 3 3 3" xfId="50577" xr:uid="{00000000-0005-0000-0000-000099C50000}"/>
    <cellStyle name="Normal 7 2 4 3 3 3 2" xfId="50578" xr:uid="{00000000-0005-0000-0000-00009AC50000}"/>
    <cellStyle name="Normal 7 2 4 3 3 3 3" xfId="50579" xr:uid="{00000000-0005-0000-0000-00009BC50000}"/>
    <cellStyle name="Normal 7 2 4 3 3 3 4" xfId="50580" xr:uid="{00000000-0005-0000-0000-00009CC50000}"/>
    <cellStyle name="Normal 7 2 4 3 4" xfId="50581" xr:uid="{00000000-0005-0000-0000-00009DC50000}"/>
    <cellStyle name="Normal 7 2 4 3 4 2" xfId="50582" xr:uid="{00000000-0005-0000-0000-00009EC50000}"/>
    <cellStyle name="Normal 7 2 4 3 5" xfId="50583" xr:uid="{00000000-0005-0000-0000-00009FC50000}"/>
    <cellStyle name="Normal 7 2 4 3 5 2" xfId="50584" xr:uid="{00000000-0005-0000-0000-0000A0C50000}"/>
    <cellStyle name="Normal 7 2 4 3 5 3" xfId="50585" xr:uid="{00000000-0005-0000-0000-0000A1C50000}"/>
    <cellStyle name="Normal 7 2 4 3 5 4" xfId="50586" xr:uid="{00000000-0005-0000-0000-0000A2C50000}"/>
    <cellStyle name="Normal 7 2 4 4" xfId="50587" xr:uid="{00000000-0005-0000-0000-0000A3C50000}"/>
    <cellStyle name="Normal 7 2 4 4 2" xfId="50588" xr:uid="{00000000-0005-0000-0000-0000A4C50000}"/>
    <cellStyle name="Normal 7 2 4 4 2 2" xfId="50589" xr:uid="{00000000-0005-0000-0000-0000A5C50000}"/>
    <cellStyle name="Normal 7 2 4 4 2 2 2" xfId="50590" xr:uid="{00000000-0005-0000-0000-0000A6C50000}"/>
    <cellStyle name="Normal 7 2 4 4 2 2 2 2" xfId="50591" xr:uid="{00000000-0005-0000-0000-0000A7C50000}"/>
    <cellStyle name="Normal 7 2 4 4 2 2 3" xfId="50592" xr:uid="{00000000-0005-0000-0000-0000A8C50000}"/>
    <cellStyle name="Normal 7 2 4 4 2 2 3 2" xfId="50593" xr:uid="{00000000-0005-0000-0000-0000A9C50000}"/>
    <cellStyle name="Normal 7 2 4 4 2 2 3 3" xfId="50594" xr:uid="{00000000-0005-0000-0000-0000AAC50000}"/>
    <cellStyle name="Normal 7 2 4 4 2 2 3 4" xfId="50595" xr:uid="{00000000-0005-0000-0000-0000ABC50000}"/>
    <cellStyle name="Normal 7 2 4 4 2 3" xfId="50596" xr:uid="{00000000-0005-0000-0000-0000ACC50000}"/>
    <cellStyle name="Normal 7 2 4 4 2 3 2" xfId="50597" xr:uid="{00000000-0005-0000-0000-0000ADC50000}"/>
    <cellStyle name="Normal 7 2 4 4 2 4" xfId="50598" xr:uid="{00000000-0005-0000-0000-0000AEC50000}"/>
    <cellStyle name="Normal 7 2 4 4 2 4 2" xfId="50599" xr:uid="{00000000-0005-0000-0000-0000AFC50000}"/>
    <cellStyle name="Normal 7 2 4 4 2 4 3" xfId="50600" xr:uid="{00000000-0005-0000-0000-0000B0C50000}"/>
    <cellStyle name="Normal 7 2 4 4 2 4 4" xfId="50601" xr:uid="{00000000-0005-0000-0000-0000B1C50000}"/>
    <cellStyle name="Normal 7 2 4 4 3" xfId="50602" xr:uid="{00000000-0005-0000-0000-0000B2C50000}"/>
    <cellStyle name="Normal 7 2 4 4 3 2" xfId="50603" xr:uid="{00000000-0005-0000-0000-0000B3C50000}"/>
    <cellStyle name="Normal 7 2 4 4 3 2 2" xfId="50604" xr:uid="{00000000-0005-0000-0000-0000B4C50000}"/>
    <cellStyle name="Normal 7 2 4 4 3 3" xfId="50605" xr:uid="{00000000-0005-0000-0000-0000B5C50000}"/>
    <cellStyle name="Normal 7 2 4 4 3 3 2" xfId="50606" xr:uid="{00000000-0005-0000-0000-0000B6C50000}"/>
    <cellStyle name="Normal 7 2 4 4 3 3 3" xfId="50607" xr:uid="{00000000-0005-0000-0000-0000B7C50000}"/>
    <cellStyle name="Normal 7 2 4 4 3 3 4" xfId="50608" xr:uid="{00000000-0005-0000-0000-0000B8C50000}"/>
    <cellStyle name="Normal 7 2 4 4 4" xfId="50609" xr:uid="{00000000-0005-0000-0000-0000B9C50000}"/>
    <cellStyle name="Normal 7 2 4 4 4 2" xfId="50610" xr:uid="{00000000-0005-0000-0000-0000BAC50000}"/>
    <cellStyle name="Normal 7 2 4 4 5" xfId="50611" xr:uid="{00000000-0005-0000-0000-0000BBC50000}"/>
    <cellStyle name="Normal 7 2 4 4 5 2" xfId="50612" xr:uid="{00000000-0005-0000-0000-0000BCC50000}"/>
    <cellStyle name="Normal 7 2 4 4 5 3" xfId="50613" xr:uid="{00000000-0005-0000-0000-0000BDC50000}"/>
    <cellStyle name="Normal 7 2 4 4 5 4" xfId="50614" xr:uid="{00000000-0005-0000-0000-0000BEC50000}"/>
    <cellStyle name="Normal 7 2 4 5" xfId="50615" xr:uid="{00000000-0005-0000-0000-0000BFC50000}"/>
    <cellStyle name="Normal 7 2 4 5 2" xfId="50616" xr:uid="{00000000-0005-0000-0000-0000C0C50000}"/>
    <cellStyle name="Normal 7 2 4 5 2 2" xfId="50617" xr:uid="{00000000-0005-0000-0000-0000C1C50000}"/>
    <cellStyle name="Normal 7 2 4 5 2 2 2" xfId="50618" xr:uid="{00000000-0005-0000-0000-0000C2C50000}"/>
    <cellStyle name="Normal 7 2 4 5 2 3" xfId="50619" xr:uid="{00000000-0005-0000-0000-0000C3C50000}"/>
    <cellStyle name="Normal 7 2 4 5 2 3 2" xfId="50620" xr:uid="{00000000-0005-0000-0000-0000C4C50000}"/>
    <cellStyle name="Normal 7 2 4 5 2 3 3" xfId="50621" xr:uid="{00000000-0005-0000-0000-0000C5C50000}"/>
    <cellStyle name="Normal 7 2 4 5 2 3 4" xfId="50622" xr:uid="{00000000-0005-0000-0000-0000C6C50000}"/>
    <cellStyle name="Normal 7 2 4 5 3" xfId="50623" xr:uid="{00000000-0005-0000-0000-0000C7C50000}"/>
    <cellStyle name="Normal 7 2 4 5 3 2" xfId="50624" xr:uid="{00000000-0005-0000-0000-0000C8C50000}"/>
    <cellStyle name="Normal 7 2 4 5 4" xfId="50625" xr:uid="{00000000-0005-0000-0000-0000C9C50000}"/>
    <cellStyle name="Normal 7 2 4 5 4 2" xfId="50626" xr:uid="{00000000-0005-0000-0000-0000CAC50000}"/>
    <cellStyle name="Normal 7 2 4 5 4 3" xfId="50627" xr:uid="{00000000-0005-0000-0000-0000CBC50000}"/>
    <cellStyle name="Normal 7 2 4 5 4 4" xfId="50628" xr:uid="{00000000-0005-0000-0000-0000CCC50000}"/>
    <cellStyle name="Normal 7 2 4 6" xfId="50629" xr:uid="{00000000-0005-0000-0000-0000CDC50000}"/>
    <cellStyle name="Normal 7 2 4 6 2" xfId="50630" xr:uid="{00000000-0005-0000-0000-0000CEC50000}"/>
    <cellStyle name="Normal 7 2 4 6 2 2" xfId="50631" xr:uid="{00000000-0005-0000-0000-0000CFC50000}"/>
    <cellStyle name="Normal 7 2 4 6 3" xfId="50632" xr:uid="{00000000-0005-0000-0000-0000D0C50000}"/>
    <cellStyle name="Normal 7 2 4 6 3 2" xfId="50633" xr:uid="{00000000-0005-0000-0000-0000D1C50000}"/>
    <cellStyle name="Normal 7 2 4 6 3 3" xfId="50634" xr:uid="{00000000-0005-0000-0000-0000D2C50000}"/>
    <cellStyle name="Normal 7 2 4 6 3 4" xfId="50635" xr:uid="{00000000-0005-0000-0000-0000D3C50000}"/>
    <cellStyle name="Normal 7 2 4 7" xfId="50636" xr:uid="{00000000-0005-0000-0000-0000D4C50000}"/>
    <cellStyle name="Normal 7 2 4 7 2" xfId="50637" xr:uid="{00000000-0005-0000-0000-0000D5C50000}"/>
    <cellStyle name="Normal 7 2 4 8" xfId="50638" xr:uid="{00000000-0005-0000-0000-0000D6C50000}"/>
    <cellStyle name="Normal 7 2 4 8 2" xfId="50639" xr:uid="{00000000-0005-0000-0000-0000D7C50000}"/>
    <cellStyle name="Normal 7 2 4 8 3" xfId="50640" xr:uid="{00000000-0005-0000-0000-0000D8C50000}"/>
    <cellStyle name="Normal 7 2 4 8 4" xfId="50641" xr:uid="{00000000-0005-0000-0000-0000D9C50000}"/>
    <cellStyle name="Normal 7 2 5" xfId="50642" xr:uid="{00000000-0005-0000-0000-0000DAC50000}"/>
    <cellStyle name="Normal 7 2 5 2" xfId="50643" xr:uid="{00000000-0005-0000-0000-0000DBC50000}"/>
    <cellStyle name="Normal 7 2 5 2 2" xfId="50644" xr:uid="{00000000-0005-0000-0000-0000DCC50000}"/>
    <cellStyle name="Normal 7 2 5 3" xfId="50645" xr:uid="{00000000-0005-0000-0000-0000DDC50000}"/>
    <cellStyle name="Normal 7 2 5 3 2" xfId="50646" xr:uid="{00000000-0005-0000-0000-0000DEC50000}"/>
    <cellStyle name="Normal 7 2 5 4" xfId="50647" xr:uid="{00000000-0005-0000-0000-0000DFC50000}"/>
    <cellStyle name="Normal 7 2 6" xfId="50648" xr:uid="{00000000-0005-0000-0000-0000E0C50000}"/>
    <cellStyle name="Normal 7 2 6 2" xfId="50649" xr:uid="{00000000-0005-0000-0000-0000E1C50000}"/>
    <cellStyle name="Normal 7 2 6 2 2" xfId="50650" xr:uid="{00000000-0005-0000-0000-0000E2C50000}"/>
    <cellStyle name="Normal 7 2 6 3" xfId="50651" xr:uid="{00000000-0005-0000-0000-0000E3C50000}"/>
    <cellStyle name="Normal 7 2 7" xfId="50652" xr:uid="{00000000-0005-0000-0000-0000E4C50000}"/>
    <cellStyle name="Normal 7 2 7 2" xfId="50653" xr:uid="{00000000-0005-0000-0000-0000E5C50000}"/>
    <cellStyle name="Normal 7 2 8" xfId="50654" xr:uid="{00000000-0005-0000-0000-0000E6C50000}"/>
    <cellStyle name="Normal 7 2 9" xfId="50655" xr:uid="{00000000-0005-0000-0000-0000E7C50000}"/>
    <cellStyle name="Normal 7 20" xfId="50656" xr:uid="{00000000-0005-0000-0000-0000E8C50000}"/>
    <cellStyle name="Normal 7 20 2" xfId="50657" xr:uid="{00000000-0005-0000-0000-0000E9C50000}"/>
    <cellStyle name="Normal 7 20 3" xfId="50658" xr:uid="{00000000-0005-0000-0000-0000EAC50000}"/>
    <cellStyle name="Normal 7 21" xfId="50659" xr:uid="{00000000-0005-0000-0000-0000EBC50000}"/>
    <cellStyle name="Normal 7 22" xfId="50660" xr:uid="{00000000-0005-0000-0000-0000ECC50000}"/>
    <cellStyle name="Normal 7 3" xfId="50661" xr:uid="{00000000-0005-0000-0000-0000EDC50000}"/>
    <cellStyle name="Normal 7 3 10" xfId="50662" xr:uid="{00000000-0005-0000-0000-0000EEC50000}"/>
    <cellStyle name="Normal 7 3 10 2" xfId="50663" xr:uid="{00000000-0005-0000-0000-0000EFC50000}"/>
    <cellStyle name="Normal 7 3 10 2 2" xfId="50664" xr:uid="{00000000-0005-0000-0000-0000F0C50000}"/>
    <cellStyle name="Normal 7 3 10 3" xfId="50665" xr:uid="{00000000-0005-0000-0000-0000F1C50000}"/>
    <cellStyle name="Normal 7 3 10 3 2" xfId="50666" xr:uid="{00000000-0005-0000-0000-0000F2C50000}"/>
    <cellStyle name="Normal 7 3 10 4" xfId="50667" xr:uid="{00000000-0005-0000-0000-0000F3C50000}"/>
    <cellStyle name="Normal 7 3 11" xfId="50668" xr:uid="{00000000-0005-0000-0000-0000F4C50000}"/>
    <cellStyle name="Normal 7 3 11 2" xfId="50669" xr:uid="{00000000-0005-0000-0000-0000F5C50000}"/>
    <cellStyle name="Normal 7 3 12" xfId="50670" xr:uid="{00000000-0005-0000-0000-0000F6C50000}"/>
    <cellStyle name="Normal 7 3 12 2" xfId="50671" xr:uid="{00000000-0005-0000-0000-0000F7C50000}"/>
    <cellStyle name="Normal 7 3 13" xfId="50672" xr:uid="{00000000-0005-0000-0000-0000F8C50000}"/>
    <cellStyle name="Normal 7 3 2" xfId="50673" xr:uid="{00000000-0005-0000-0000-0000F9C50000}"/>
    <cellStyle name="Normal 7 3 2 10" xfId="50674" xr:uid="{00000000-0005-0000-0000-0000FAC50000}"/>
    <cellStyle name="Normal 7 3 2 10 2" xfId="50675" xr:uid="{00000000-0005-0000-0000-0000FBC50000}"/>
    <cellStyle name="Normal 7 3 2 11" xfId="50676" xr:uid="{00000000-0005-0000-0000-0000FCC50000}"/>
    <cellStyle name="Normal 7 3 2 11 2" xfId="50677" xr:uid="{00000000-0005-0000-0000-0000FDC50000}"/>
    <cellStyle name="Normal 7 3 2 11 3" xfId="50678" xr:uid="{00000000-0005-0000-0000-0000FEC50000}"/>
    <cellStyle name="Normal 7 3 2 11 4" xfId="50679" xr:uid="{00000000-0005-0000-0000-0000FFC50000}"/>
    <cellStyle name="Normal 7 3 2 12" xfId="50680" xr:uid="{00000000-0005-0000-0000-000000C60000}"/>
    <cellStyle name="Normal 7 3 2 13" xfId="50681" xr:uid="{00000000-0005-0000-0000-000001C60000}"/>
    <cellStyle name="Normal 7 3 2 2" xfId="50682" xr:uid="{00000000-0005-0000-0000-000002C60000}"/>
    <cellStyle name="Normal 7 3 2 2 10" xfId="50683" xr:uid="{00000000-0005-0000-0000-000003C60000}"/>
    <cellStyle name="Normal 7 3 2 2 10 2" xfId="50684" xr:uid="{00000000-0005-0000-0000-000004C60000}"/>
    <cellStyle name="Normal 7 3 2 2 10 3" xfId="50685" xr:uid="{00000000-0005-0000-0000-000005C60000}"/>
    <cellStyle name="Normal 7 3 2 2 2" xfId="50686" xr:uid="{00000000-0005-0000-0000-000006C60000}"/>
    <cellStyle name="Normal 7 3 2 2 2 2" xfId="50687" xr:uid="{00000000-0005-0000-0000-000007C60000}"/>
    <cellStyle name="Normal 7 3 2 2 2 2 2" xfId="50688" xr:uid="{00000000-0005-0000-0000-000008C60000}"/>
    <cellStyle name="Normal 7 3 2 2 2 2 2 2" xfId="50689" xr:uid="{00000000-0005-0000-0000-000009C60000}"/>
    <cellStyle name="Normal 7 3 2 2 2 2 2 2 2" xfId="50690" xr:uid="{00000000-0005-0000-0000-00000AC60000}"/>
    <cellStyle name="Normal 7 3 2 2 2 2 2 2 2 2" xfId="50691" xr:uid="{00000000-0005-0000-0000-00000BC60000}"/>
    <cellStyle name="Normal 7 3 2 2 2 2 2 2 2 2 2" xfId="50692" xr:uid="{00000000-0005-0000-0000-00000CC60000}"/>
    <cellStyle name="Normal 7 3 2 2 2 2 2 2 2 3" xfId="50693" xr:uid="{00000000-0005-0000-0000-00000DC60000}"/>
    <cellStyle name="Normal 7 3 2 2 2 2 2 2 2 3 2" xfId="50694" xr:uid="{00000000-0005-0000-0000-00000EC60000}"/>
    <cellStyle name="Normal 7 3 2 2 2 2 2 2 2 3 3" xfId="50695" xr:uid="{00000000-0005-0000-0000-00000FC60000}"/>
    <cellStyle name="Normal 7 3 2 2 2 2 2 2 2 3 4" xfId="50696" xr:uid="{00000000-0005-0000-0000-000010C60000}"/>
    <cellStyle name="Normal 7 3 2 2 2 2 2 2 3" xfId="50697" xr:uid="{00000000-0005-0000-0000-000011C60000}"/>
    <cellStyle name="Normal 7 3 2 2 2 2 2 2 3 2" xfId="50698" xr:uid="{00000000-0005-0000-0000-000012C60000}"/>
    <cellStyle name="Normal 7 3 2 2 2 2 2 2 4" xfId="50699" xr:uid="{00000000-0005-0000-0000-000013C60000}"/>
    <cellStyle name="Normal 7 3 2 2 2 2 2 2 4 2" xfId="50700" xr:uid="{00000000-0005-0000-0000-000014C60000}"/>
    <cellStyle name="Normal 7 3 2 2 2 2 2 2 4 3" xfId="50701" xr:uid="{00000000-0005-0000-0000-000015C60000}"/>
    <cellStyle name="Normal 7 3 2 2 2 2 2 2 4 4" xfId="50702" xr:uid="{00000000-0005-0000-0000-000016C60000}"/>
    <cellStyle name="Normal 7 3 2 2 2 2 2 3" xfId="50703" xr:uid="{00000000-0005-0000-0000-000017C60000}"/>
    <cellStyle name="Normal 7 3 2 2 2 2 2 3 2" xfId="50704" xr:uid="{00000000-0005-0000-0000-000018C60000}"/>
    <cellStyle name="Normal 7 3 2 2 2 2 2 3 2 2" xfId="50705" xr:uid="{00000000-0005-0000-0000-000019C60000}"/>
    <cellStyle name="Normal 7 3 2 2 2 2 2 3 3" xfId="50706" xr:uid="{00000000-0005-0000-0000-00001AC60000}"/>
    <cellStyle name="Normal 7 3 2 2 2 2 2 3 3 2" xfId="50707" xr:uid="{00000000-0005-0000-0000-00001BC60000}"/>
    <cellStyle name="Normal 7 3 2 2 2 2 2 3 3 3" xfId="50708" xr:uid="{00000000-0005-0000-0000-00001CC60000}"/>
    <cellStyle name="Normal 7 3 2 2 2 2 2 3 3 4" xfId="50709" xr:uid="{00000000-0005-0000-0000-00001DC60000}"/>
    <cellStyle name="Normal 7 3 2 2 2 2 2 4" xfId="50710" xr:uid="{00000000-0005-0000-0000-00001EC60000}"/>
    <cellStyle name="Normal 7 3 2 2 2 2 2 4 2" xfId="50711" xr:uid="{00000000-0005-0000-0000-00001FC60000}"/>
    <cellStyle name="Normal 7 3 2 2 2 2 2 5" xfId="50712" xr:uid="{00000000-0005-0000-0000-000020C60000}"/>
    <cellStyle name="Normal 7 3 2 2 2 2 2 5 2" xfId="50713" xr:uid="{00000000-0005-0000-0000-000021C60000}"/>
    <cellStyle name="Normal 7 3 2 2 2 2 2 5 3" xfId="50714" xr:uid="{00000000-0005-0000-0000-000022C60000}"/>
    <cellStyle name="Normal 7 3 2 2 2 2 2 5 4" xfId="50715" xr:uid="{00000000-0005-0000-0000-000023C60000}"/>
    <cellStyle name="Normal 7 3 2 2 2 2 3" xfId="50716" xr:uid="{00000000-0005-0000-0000-000024C60000}"/>
    <cellStyle name="Normal 7 3 2 2 2 2 3 2" xfId="50717" xr:uid="{00000000-0005-0000-0000-000025C60000}"/>
    <cellStyle name="Normal 7 3 2 2 2 2 3 2 2" xfId="50718" xr:uid="{00000000-0005-0000-0000-000026C60000}"/>
    <cellStyle name="Normal 7 3 2 2 2 2 3 2 2 2" xfId="50719" xr:uid="{00000000-0005-0000-0000-000027C60000}"/>
    <cellStyle name="Normal 7 3 2 2 2 2 3 2 2 2 2" xfId="50720" xr:uid="{00000000-0005-0000-0000-000028C60000}"/>
    <cellStyle name="Normal 7 3 2 2 2 2 3 2 2 3" xfId="50721" xr:uid="{00000000-0005-0000-0000-000029C60000}"/>
    <cellStyle name="Normal 7 3 2 2 2 2 3 2 2 3 2" xfId="50722" xr:uid="{00000000-0005-0000-0000-00002AC60000}"/>
    <cellStyle name="Normal 7 3 2 2 2 2 3 2 2 3 3" xfId="50723" xr:uid="{00000000-0005-0000-0000-00002BC60000}"/>
    <cellStyle name="Normal 7 3 2 2 2 2 3 2 2 3 4" xfId="50724" xr:uid="{00000000-0005-0000-0000-00002CC60000}"/>
    <cellStyle name="Normal 7 3 2 2 2 2 3 2 3" xfId="50725" xr:uid="{00000000-0005-0000-0000-00002DC60000}"/>
    <cellStyle name="Normal 7 3 2 2 2 2 3 2 3 2" xfId="50726" xr:uid="{00000000-0005-0000-0000-00002EC60000}"/>
    <cellStyle name="Normal 7 3 2 2 2 2 3 2 4" xfId="50727" xr:uid="{00000000-0005-0000-0000-00002FC60000}"/>
    <cellStyle name="Normal 7 3 2 2 2 2 3 2 4 2" xfId="50728" xr:uid="{00000000-0005-0000-0000-000030C60000}"/>
    <cellStyle name="Normal 7 3 2 2 2 2 3 2 4 3" xfId="50729" xr:uid="{00000000-0005-0000-0000-000031C60000}"/>
    <cellStyle name="Normal 7 3 2 2 2 2 3 2 4 4" xfId="50730" xr:uid="{00000000-0005-0000-0000-000032C60000}"/>
    <cellStyle name="Normal 7 3 2 2 2 2 3 3" xfId="50731" xr:uid="{00000000-0005-0000-0000-000033C60000}"/>
    <cellStyle name="Normal 7 3 2 2 2 2 3 3 2" xfId="50732" xr:uid="{00000000-0005-0000-0000-000034C60000}"/>
    <cellStyle name="Normal 7 3 2 2 2 2 3 3 2 2" xfId="50733" xr:uid="{00000000-0005-0000-0000-000035C60000}"/>
    <cellStyle name="Normal 7 3 2 2 2 2 3 3 3" xfId="50734" xr:uid="{00000000-0005-0000-0000-000036C60000}"/>
    <cellStyle name="Normal 7 3 2 2 2 2 3 3 3 2" xfId="50735" xr:uid="{00000000-0005-0000-0000-000037C60000}"/>
    <cellStyle name="Normal 7 3 2 2 2 2 3 3 3 3" xfId="50736" xr:uid="{00000000-0005-0000-0000-000038C60000}"/>
    <cellStyle name="Normal 7 3 2 2 2 2 3 3 3 4" xfId="50737" xr:uid="{00000000-0005-0000-0000-000039C60000}"/>
    <cellStyle name="Normal 7 3 2 2 2 2 3 4" xfId="50738" xr:uid="{00000000-0005-0000-0000-00003AC60000}"/>
    <cellStyle name="Normal 7 3 2 2 2 2 3 4 2" xfId="50739" xr:uid="{00000000-0005-0000-0000-00003BC60000}"/>
    <cellStyle name="Normal 7 3 2 2 2 2 3 5" xfId="50740" xr:uid="{00000000-0005-0000-0000-00003CC60000}"/>
    <cellStyle name="Normal 7 3 2 2 2 2 3 5 2" xfId="50741" xr:uid="{00000000-0005-0000-0000-00003DC60000}"/>
    <cellStyle name="Normal 7 3 2 2 2 2 3 5 3" xfId="50742" xr:uid="{00000000-0005-0000-0000-00003EC60000}"/>
    <cellStyle name="Normal 7 3 2 2 2 2 3 5 4" xfId="50743" xr:uid="{00000000-0005-0000-0000-00003FC60000}"/>
    <cellStyle name="Normal 7 3 2 2 2 2 4" xfId="50744" xr:uid="{00000000-0005-0000-0000-000040C60000}"/>
    <cellStyle name="Normal 7 3 2 2 2 2 4 2" xfId="50745" xr:uid="{00000000-0005-0000-0000-000041C60000}"/>
    <cellStyle name="Normal 7 3 2 2 2 2 4 2 2" xfId="50746" xr:uid="{00000000-0005-0000-0000-000042C60000}"/>
    <cellStyle name="Normal 7 3 2 2 2 2 4 2 2 2" xfId="50747" xr:uid="{00000000-0005-0000-0000-000043C60000}"/>
    <cellStyle name="Normal 7 3 2 2 2 2 4 2 3" xfId="50748" xr:uid="{00000000-0005-0000-0000-000044C60000}"/>
    <cellStyle name="Normal 7 3 2 2 2 2 4 2 3 2" xfId="50749" xr:uid="{00000000-0005-0000-0000-000045C60000}"/>
    <cellStyle name="Normal 7 3 2 2 2 2 4 2 3 3" xfId="50750" xr:uid="{00000000-0005-0000-0000-000046C60000}"/>
    <cellStyle name="Normal 7 3 2 2 2 2 4 2 3 4" xfId="50751" xr:uid="{00000000-0005-0000-0000-000047C60000}"/>
    <cellStyle name="Normal 7 3 2 2 2 2 4 3" xfId="50752" xr:uid="{00000000-0005-0000-0000-000048C60000}"/>
    <cellStyle name="Normal 7 3 2 2 2 2 4 3 2" xfId="50753" xr:uid="{00000000-0005-0000-0000-000049C60000}"/>
    <cellStyle name="Normal 7 3 2 2 2 2 4 4" xfId="50754" xr:uid="{00000000-0005-0000-0000-00004AC60000}"/>
    <cellStyle name="Normal 7 3 2 2 2 2 4 4 2" xfId="50755" xr:uid="{00000000-0005-0000-0000-00004BC60000}"/>
    <cellStyle name="Normal 7 3 2 2 2 2 4 4 3" xfId="50756" xr:uid="{00000000-0005-0000-0000-00004CC60000}"/>
    <cellStyle name="Normal 7 3 2 2 2 2 4 4 4" xfId="50757" xr:uid="{00000000-0005-0000-0000-00004DC60000}"/>
    <cellStyle name="Normal 7 3 2 2 2 2 5" xfId="50758" xr:uid="{00000000-0005-0000-0000-00004EC60000}"/>
    <cellStyle name="Normal 7 3 2 2 2 2 5 2" xfId="50759" xr:uid="{00000000-0005-0000-0000-00004FC60000}"/>
    <cellStyle name="Normal 7 3 2 2 2 2 5 2 2" xfId="50760" xr:uid="{00000000-0005-0000-0000-000050C60000}"/>
    <cellStyle name="Normal 7 3 2 2 2 2 5 3" xfId="50761" xr:uid="{00000000-0005-0000-0000-000051C60000}"/>
    <cellStyle name="Normal 7 3 2 2 2 2 5 3 2" xfId="50762" xr:uid="{00000000-0005-0000-0000-000052C60000}"/>
    <cellStyle name="Normal 7 3 2 2 2 2 5 3 3" xfId="50763" xr:uid="{00000000-0005-0000-0000-000053C60000}"/>
    <cellStyle name="Normal 7 3 2 2 2 2 5 3 4" xfId="50764" xr:uid="{00000000-0005-0000-0000-000054C60000}"/>
    <cellStyle name="Normal 7 3 2 2 2 2 6" xfId="50765" xr:uid="{00000000-0005-0000-0000-000055C60000}"/>
    <cellStyle name="Normal 7 3 2 2 2 2 6 2" xfId="50766" xr:uid="{00000000-0005-0000-0000-000056C60000}"/>
    <cellStyle name="Normal 7 3 2 2 2 2 7" xfId="50767" xr:uid="{00000000-0005-0000-0000-000057C60000}"/>
    <cellStyle name="Normal 7 3 2 2 2 2 7 2" xfId="50768" xr:uid="{00000000-0005-0000-0000-000058C60000}"/>
    <cellStyle name="Normal 7 3 2 2 2 2 7 3" xfId="50769" xr:uid="{00000000-0005-0000-0000-000059C60000}"/>
    <cellStyle name="Normal 7 3 2 2 2 2 7 4" xfId="50770" xr:uid="{00000000-0005-0000-0000-00005AC60000}"/>
    <cellStyle name="Normal 7 3 2 2 2 3" xfId="50771" xr:uid="{00000000-0005-0000-0000-00005BC60000}"/>
    <cellStyle name="Normal 7 3 2 2 2 3 2" xfId="50772" xr:uid="{00000000-0005-0000-0000-00005CC60000}"/>
    <cellStyle name="Normal 7 3 2 2 2 3 2 2" xfId="50773" xr:uid="{00000000-0005-0000-0000-00005DC60000}"/>
    <cellStyle name="Normal 7 3 2 2 2 3 2 2 2" xfId="50774" xr:uid="{00000000-0005-0000-0000-00005EC60000}"/>
    <cellStyle name="Normal 7 3 2 2 2 3 2 2 2 2" xfId="50775" xr:uid="{00000000-0005-0000-0000-00005FC60000}"/>
    <cellStyle name="Normal 7 3 2 2 2 3 2 2 3" xfId="50776" xr:uid="{00000000-0005-0000-0000-000060C60000}"/>
    <cellStyle name="Normal 7 3 2 2 2 3 2 2 3 2" xfId="50777" xr:uid="{00000000-0005-0000-0000-000061C60000}"/>
    <cellStyle name="Normal 7 3 2 2 2 3 2 2 3 3" xfId="50778" xr:uid="{00000000-0005-0000-0000-000062C60000}"/>
    <cellStyle name="Normal 7 3 2 2 2 3 2 2 3 4" xfId="50779" xr:uid="{00000000-0005-0000-0000-000063C60000}"/>
    <cellStyle name="Normal 7 3 2 2 2 3 2 3" xfId="50780" xr:uid="{00000000-0005-0000-0000-000064C60000}"/>
    <cellStyle name="Normal 7 3 2 2 2 3 2 3 2" xfId="50781" xr:uid="{00000000-0005-0000-0000-000065C60000}"/>
    <cellStyle name="Normal 7 3 2 2 2 3 2 4" xfId="50782" xr:uid="{00000000-0005-0000-0000-000066C60000}"/>
    <cellStyle name="Normal 7 3 2 2 2 3 2 4 2" xfId="50783" xr:uid="{00000000-0005-0000-0000-000067C60000}"/>
    <cellStyle name="Normal 7 3 2 2 2 3 2 4 3" xfId="50784" xr:uid="{00000000-0005-0000-0000-000068C60000}"/>
    <cellStyle name="Normal 7 3 2 2 2 3 2 4 4" xfId="50785" xr:uid="{00000000-0005-0000-0000-000069C60000}"/>
    <cellStyle name="Normal 7 3 2 2 2 3 3" xfId="50786" xr:uid="{00000000-0005-0000-0000-00006AC60000}"/>
    <cellStyle name="Normal 7 3 2 2 2 3 3 2" xfId="50787" xr:uid="{00000000-0005-0000-0000-00006BC60000}"/>
    <cellStyle name="Normal 7 3 2 2 2 3 3 2 2" xfId="50788" xr:uid="{00000000-0005-0000-0000-00006CC60000}"/>
    <cellStyle name="Normal 7 3 2 2 2 3 3 3" xfId="50789" xr:uid="{00000000-0005-0000-0000-00006DC60000}"/>
    <cellStyle name="Normal 7 3 2 2 2 3 3 3 2" xfId="50790" xr:uid="{00000000-0005-0000-0000-00006EC60000}"/>
    <cellStyle name="Normal 7 3 2 2 2 3 3 3 3" xfId="50791" xr:uid="{00000000-0005-0000-0000-00006FC60000}"/>
    <cellStyle name="Normal 7 3 2 2 2 3 3 3 4" xfId="50792" xr:uid="{00000000-0005-0000-0000-000070C60000}"/>
    <cellStyle name="Normal 7 3 2 2 2 3 4" xfId="50793" xr:uid="{00000000-0005-0000-0000-000071C60000}"/>
    <cellStyle name="Normal 7 3 2 2 2 3 4 2" xfId="50794" xr:uid="{00000000-0005-0000-0000-000072C60000}"/>
    <cellStyle name="Normal 7 3 2 2 2 3 5" xfId="50795" xr:uid="{00000000-0005-0000-0000-000073C60000}"/>
    <cellStyle name="Normal 7 3 2 2 2 3 5 2" xfId="50796" xr:uid="{00000000-0005-0000-0000-000074C60000}"/>
    <cellStyle name="Normal 7 3 2 2 2 3 5 3" xfId="50797" xr:uid="{00000000-0005-0000-0000-000075C60000}"/>
    <cellStyle name="Normal 7 3 2 2 2 3 5 4" xfId="50798" xr:uid="{00000000-0005-0000-0000-000076C60000}"/>
    <cellStyle name="Normal 7 3 2 2 2 4" xfId="50799" xr:uid="{00000000-0005-0000-0000-000077C60000}"/>
    <cellStyle name="Normal 7 3 2 2 2 4 2" xfId="50800" xr:uid="{00000000-0005-0000-0000-000078C60000}"/>
    <cellStyle name="Normal 7 3 2 2 2 4 2 2" xfId="50801" xr:uid="{00000000-0005-0000-0000-000079C60000}"/>
    <cellStyle name="Normal 7 3 2 2 2 4 2 2 2" xfId="50802" xr:uid="{00000000-0005-0000-0000-00007AC60000}"/>
    <cellStyle name="Normal 7 3 2 2 2 4 2 2 2 2" xfId="50803" xr:uid="{00000000-0005-0000-0000-00007BC60000}"/>
    <cellStyle name="Normal 7 3 2 2 2 4 2 2 3" xfId="50804" xr:uid="{00000000-0005-0000-0000-00007CC60000}"/>
    <cellStyle name="Normal 7 3 2 2 2 4 2 2 3 2" xfId="50805" xr:uid="{00000000-0005-0000-0000-00007DC60000}"/>
    <cellStyle name="Normal 7 3 2 2 2 4 2 2 3 3" xfId="50806" xr:uid="{00000000-0005-0000-0000-00007EC60000}"/>
    <cellStyle name="Normal 7 3 2 2 2 4 2 2 3 4" xfId="50807" xr:uid="{00000000-0005-0000-0000-00007FC60000}"/>
    <cellStyle name="Normal 7 3 2 2 2 4 2 3" xfId="50808" xr:uid="{00000000-0005-0000-0000-000080C60000}"/>
    <cellStyle name="Normal 7 3 2 2 2 4 2 3 2" xfId="50809" xr:uid="{00000000-0005-0000-0000-000081C60000}"/>
    <cellStyle name="Normal 7 3 2 2 2 4 2 4" xfId="50810" xr:uid="{00000000-0005-0000-0000-000082C60000}"/>
    <cellStyle name="Normal 7 3 2 2 2 4 2 4 2" xfId="50811" xr:uid="{00000000-0005-0000-0000-000083C60000}"/>
    <cellStyle name="Normal 7 3 2 2 2 4 2 4 3" xfId="50812" xr:uid="{00000000-0005-0000-0000-000084C60000}"/>
    <cellStyle name="Normal 7 3 2 2 2 4 2 4 4" xfId="50813" xr:uid="{00000000-0005-0000-0000-000085C60000}"/>
    <cellStyle name="Normal 7 3 2 2 2 4 3" xfId="50814" xr:uid="{00000000-0005-0000-0000-000086C60000}"/>
    <cellStyle name="Normal 7 3 2 2 2 4 3 2" xfId="50815" xr:uid="{00000000-0005-0000-0000-000087C60000}"/>
    <cellStyle name="Normal 7 3 2 2 2 4 3 2 2" xfId="50816" xr:uid="{00000000-0005-0000-0000-000088C60000}"/>
    <cellStyle name="Normal 7 3 2 2 2 4 3 3" xfId="50817" xr:uid="{00000000-0005-0000-0000-000089C60000}"/>
    <cellStyle name="Normal 7 3 2 2 2 4 3 3 2" xfId="50818" xr:uid="{00000000-0005-0000-0000-00008AC60000}"/>
    <cellStyle name="Normal 7 3 2 2 2 4 3 3 3" xfId="50819" xr:uid="{00000000-0005-0000-0000-00008BC60000}"/>
    <cellStyle name="Normal 7 3 2 2 2 4 3 3 4" xfId="50820" xr:uid="{00000000-0005-0000-0000-00008CC60000}"/>
    <cellStyle name="Normal 7 3 2 2 2 4 4" xfId="50821" xr:uid="{00000000-0005-0000-0000-00008DC60000}"/>
    <cellStyle name="Normal 7 3 2 2 2 4 4 2" xfId="50822" xr:uid="{00000000-0005-0000-0000-00008EC60000}"/>
    <cellStyle name="Normal 7 3 2 2 2 4 5" xfId="50823" xr:uid="{00000000-0005-0000-0000-00008FC60000}"/>
    <cellStyle name="Normal 7 3 2 2 2 4 5 2" xfId="50824" xr:uid="{00000000-0005-0000-0000-000090C60000}"/>
    <cellStyle name="Normal 7 3 2 2 2 4 5 3" xfId="50825" xr:uid="{00000000-0005-0000-0000-000091C60000}"/>
    <cellStyle name="Normal 7 3 2 2 2 4 5 4" xfId="50826" xr:uid="{00000000-0005-0000-0000-000092C60000}"/>
    <cellStyle name="Normal 7 3 2 2 2 5" xfId="50827" xr:uid="{00000000-0005-0000-0000-000093C60000}"/>
    <cellStyle name="Normal 7 3 2 2 2 5 2" xfId="50828" xr:uid="{00000000-0005-0000-0000-000094C60000}"/>
    <cellStyle name="Normal 7 3 2 2 2 5 2 2" xfId="50829" xr:uid="{00000000-0005-0000-0000-000095C60000}"/>
    <cellStyle name="Normal 7 3 2 2 2 5 2 2 2" xfId="50830" xr:uid="{00000000-0005-0000-0000-000096C60000}"/>
    <cellStyle name="Normal 7 3 2 2 2 5 2 3" xfId="50831" xr:uid="{00000000-0005-0000-0000-000097C60000}"/>
    <cellStyle name="Normal 7 3 2 2 2 5 2 3 2" xfId="50832" xr:uid="{00000000-0005-0000-0000-000098C60000}"/>
    <cellStyle name="Normal 7 3 2 2 2 5 2 3 3" xfId="50833" xr:uid="{00000000-0005-0000-0000-000099C60000}"/>
    <cellStyle name="Normal 7 3 2 2 2 5 2 3 4" xfId="50834" xr:uid="{00000000-0005-0000-0000-00009AC60000}"/>
    <cellStyle name="Normal 7 3 2 2 2 5 3" xfId="50835" xr:uid="{00000000-0005-0000-0000-00009BC60000}"/>
    <cellStyle name="Normal 7 3 2 2 2 5 3 2" xfId="50836" xr:uid="{00000000-0005-0000-0000-00009CC60000}"/>
    <cellStyle name="Normal 7 3 2 2 2 5 4" xfId="50837" xr:uid="{00000000-0005-0000-0000-00009DC60000}"/>
    <cellStyle name="Normal 7 3 2 2 2 5 4 2" xfId="50838" xr:uid="{00000000-0005-0000-0000-00009EC60000}"/>
    <cellStyle name="Normal 7 3 2 2 2 5 4 3" xfId="50839" xr:uid="{00000000-0005-0000-0000-00009FC60000}"/>
    <cellStyle name="Normal 7 3 2 2 2 5 4 4" xfId="50840" xr:uid="{00000000-0005-0000-0000-0000A0C60000}"/>
    <cellStyle name="Normal 7 3 2 2 2 6" xfId="50841" xr:uid="{00000000-0005-0000-0000-0000A1C60000}"/>
    <cellStyle name="Normal 7 3 2 2 2 6 2" xfId="50842" xr:uid="{00000000-0005-0000-0000-0000A2C60000}"/>
    <cellStyle name="Normal 7 3 2 2 2 6 2 2" xfId="50843" xr:uid="{00000000-0005-0000-0000-0000A3C60000}"/>
    <cellStyle name="Normal 7 3 2 2 2 6 3" xfId="50844" xr:uid="{00000000-0005-0000-0000-0000A4C60000}"/>
    <cellStyle name="Normal 7 3 2 2 2 6 3 2" xfId="50845" xr:uid="{00000000-0005-0000-0000-0000A5C60000}"/>
    <cellStyle name="Normal 7 3 2 2 2 6 3 3" xfId="50846" xr:uid="{00000000-0005-0000-0000-0000A6C60000}"/>
    <cellStyle name="Normal 7 3 2 2 2 6 3 4" xfId="50847" xr:uid="{00000000-0005-0000-0000-0000A7C60000}"/>
    <cellStyle name="Normal 7 3 2 2 2 7" xfId="50848" xr:uid="{00000000-0005-0000-0000-0000A8C60000}"/>
    <cellStyle name="Normal 7 3 2 2 2 7 2" xfId="50849" xr:uid="{00000000-0005-0000-0000-0000A9C60000}"/>
    <cellStyle name="Normal 7 3 2 2 2 8" xfId="50850" xr:uid="{00000000-0005-0000-0000-0000AAC60000}"/>
    <cellStyle name="Normal 7 3 2 2 2 8 2" xfId="50851" xr:uid="{00000000-0005-0000-0000-0000ABC60000}"/>
    <cellStyle name="Normal 7 3 2 2 2 8 3" xfId="50852" xr:uid="{00000000-0005-0000-0000-0000ACC60000}"/>
    <cellStyle name="Normal 7 3 2 2 2 8 4" xfId="50853" xr:uid="{00000000-0005-0000-0000-0000ADC60000}"/>
    <cellStyle name="Normal 7 3 2 2 3" xfId="50854" xr:uid="{00000000-0005-0000-0000-0000AEC60000}"/>
    <cellStyle name="Normal 7 3 2 2 3 2" xfId="50855" xr:uid="{00000000-0005-0000-0000-0000AFC60000}"/>
    <cellStyle name="Normal 7 3 2 2 3 2 2" xfId="50856" xr:uid="{00000000-0005-0000-0000-0000B0C60000}"/>
    <cellStyle name="Normal 7 3 2 2 3 2 2 2" xfId="50857" xr:uid="{00000000-0005-0000-0000-0000B1C60000}"/>
    <cellStyle name="Normal 7 3 2 2 3 2 2 2 2" xfId="50858" xr:uid="{00000000-0005-0000-0000-0000B2C60000}"/>
    <cellStyle name="Normal 7 3 2 2 3 2 2 2 2 2" xfId="50859" xr:uid="{00000000-0005-0000-0000-0000B3C60000}"/>
    <cellStyle name="Normal 7 3 2 2 3 2 2 2 3" xfId="50860" xr:uid="{00000000-0005-0000-0000-0000B4C60000}"/>
    <cellStyle name="Normal 7 3 2 2 3 2 2 2 3 2" xfId="50861" xr:uid="{00000000-0005-0000-0000-0000B5C60000}"/>
    <cellStyle name="Normal 7 3 2 2 3 2 2 2 3 3" xfId="50862" xr:uid="{00000000-0005-0000-0000-0000B6C60000}"/>
    <cellStyle name="Normal 7 3 2 2 3 2 2 2 3 4" xfId="50863" xr:uid="{00000000-0005-0000-0000-0000B7C60000}"/>
    <cellStyle name="Normal 7 3 2 2 3 2 2 3" xfId="50864" xr:uid="{00000000-0005-0000-0000-0000B8C60000}"/>
    <cellStyle name="Normal 7 3 2 2 3 2 2 3 2" xfId="50865" xr:uid="{00000000-0005-0000-0000-0000B9C60000}"/>
    <cellStyle name="Normal 7 3 2 2 3 2 2 4" xfId="50866" xr:uid="{00000000-0005-0000-0000-0000BAC60000}"/>
    <cellStyle name="Normal 7 3 2 2 3 2 2 4 2" xfId="50867" xr:uid="{00000000-0005-0000-0000-0000BBC60000}"/>
    <cellStyle name="Normal 7 3 2 2 3 2 2 4 3" xfId="50868" xr:uid="{00000000-0005-0000-0000-0000BCC60000}"/>
    <cellStyle name="Normal 7 3 2 2 3 2 2 4 4" xfId="50869" xr:uid="{00000000-0005-0000-0000-0000BDC60000}"/>
    <cellStyle name="Normal 7 3 2 2 3 2 3" xfId="50870" xr:uid="{00000000-0005-0000-0000-0000BEC60000}"/>
    <cellStyle name="Normal 7 3 2 2 3 2 3 2" xfId="50871" xr:uid="{00000000-0005-0000-0000-0000BFC60000}"/>
    <cellStyle name="Normal 7 3 2 2 3 2 3 2 2" xfId="50872" xr:uid="{00000000-0005-0000-0000-0000C0C60000}"/>
    <cellStyle name="Normal 7 3 2 2 3 2 3 3" xfId="50873" xr:uid="{00000000-0005-0000-0000-0000C1C60000}"/>
    <cellStyle name="Normal 7 3 2 2 3 2 3 3 2" xfId="50874" xr:uid="{00000000-0005-0000-0000-0000C2C60000}"/>
    <cellStyle name="Normal 7 3 2 2 3 2 3 3 3" xfId="50875" xr:uid="{00000000-0005-0000-0000-0000C3C60000}"/>
    <cellStyle name="Normal 7 3 2 2 3 2 3 3 4" xfId="50876" xr:uid="{00000000-0005-0000-0000-0000C4C60000}"/>
    <cellStyle name="Normal 7 3 2 2 3 2 4" xfId="50877" xr:uid="{00000000-0005-0000-0000-0000C5C60000}"/>
    <cellStyle name="Normal 7 3 2 2 3 2 4 2" xfId="50878" xr:uid="{00000000-0005-0000-0000-0000C6C60000}"/>
    <cellStyle name="Normal 7 3 2 2 3 2 5" xfId="50879" xr:uid="{00000000-0005-0000-0000-0000C7C60000}"/>
    <cellStyle name="Normal 7 3 2 2 3 2 5 2" xfId="50880" xr:uid="{00000000-0005-0000-0000-0000C8C60000}"/>
    <cellStyle name="Normal 7 3 2 2 3 2 5 3" xfId="50881" xr:uid="{00000000-0005-0000-0000-0000C9C60000}"/>
    <cellStyle name="Normal 7 3 2 2 3 2 5 4" xfId="50882" xr:uid="{00000000-0005-0000-0000-0000CAC60000}"/>
    <cellStyle name="Normal 7 3 2 2 3 3" xfId="50883" xr:uid="{00000000-0005-0000-0000-0000CBC60000}"/>
    <cellStyle name="Normal 7 3 2 2 3 3 2" xfId="50884" xr:uid="{00000000-0005-0000-0000-0000CCC60000}"/>
    <cellStyle name="Normal 7 3 2 2 3 3 2 2" xfId="50885" xr:uid="{00000000-0005-0000-0000-0000CDC60000}"/>
    <cellStyle name="Normal 7 3 2 2 3 3 2 2 2" xfId="50886" xr:uid="{00000000-0005-0000-0000-0000CEC60000}"/>
    <cellStyle name="Normal 7 3 2 2 3 3 2 2 2 2" xfId="50887" xr:uid="{00000000-0005-0000-0000-0000CFC60000}"/>
    <cellStyle name="Normal 7 3 2 2 3 3 2 2 3" xfId="50888" xr:uid="{00000000-0005-0000-0000-0000D0C60000}"/>
    <cellStyle name="Normal 7 3 2 2 3 3 2 2 3 2" xfId="50889" xr:uid="{00000000-0005-0000-0000-0000D1C60000}"/>
    <cellStyle name="Normal 7 3 2 2 3 3 2 2 3 3" xfId="50890" xr:uid="{00000000-0005-0000-0000-0000D2C60000}"/>
    <cellStyle name="Normal 7 3 2 2 3 3 2 2 3 4" xfId="50891" xr:uid="{00000000-0005-0000-0000-0000D3C60000}"/>
    <cellStyle name="Normal 7 3 2 2 3 3 2 3" xfId="50892" xr:uid="{00000000-0005-0000-0000-0000D4C60000}"/>
    <cellStyle name="Normal 7 3 2 2 3 3 2 3 2" xfId="50893" xr:uid="{00000000-0005-0000-0000-0000D5C60000}"/>
    <cellStyle name="Normal 7 3 2 2 3 3 2 4" xfId="50894" xr:uid="{00000000-0005-0000-0000-0000D6C60000}"/>
    <cellStyle name="Normal 7 3 2 2 3 3 2 4 2" xfId="50895" xr:uid="{00000000-0005-0000-0000-0000D7C60000}"/>
    <cellStyle name="Normal 7 3 2 2 3 3 2 4 3" xfId="50896" xr:uid="{00000000-0005-0000-0000-0000D8C60000}"/>
    <cellStyle name="Normal 7 3 2 2 3 3 2 4 4" xfId="50897" xr:uid="{00000000-0005-0000-0000-0000D9C60000}"/>
    <cellStyle name="Normal 7 3 2 2 3 3 3" xfId="50898" xr:uid="{00000000-0005-0000-0000-0000DAC60000}"/>
    <cellStyle name="Normal 7 3 2 2 3 3 3 2" xfId="50899" xr:uid="{00000000-0005-0000-0000-0000DBC60000}"/>
    <cellStyle name="Normal 7 3 2 2 3 3 3 2 2" xfId="50900" xr:uid="{00000000-0005-0000-0000-0000DCC60000}"/>
    <cellStyle name="Normal 7 3 2 2 3 3 3 3" xfId="50901" xr:uid="{00000000-0005-0000-0000-0000DDC60000}"/>
    <cellStyle name="Normal 7 3 2 2 3 3 3 3 2" xfId="50902" xr:uid="{00000000-0005-0000-0000-0000DEC60000}"/>
    <cellStyle name="Normal 7 3 2 2 3 3 3 3 3" xfId="50903" xr:uid="{00000000-0005-0000-0000-0000DFC60000}"/>
    <cellStyle name="Normal 7 3 2 2 3 3 3 3 4" xfId="50904" xr:uid="{00000000-0005-0000-0000-0000E0C60000}"/>
    <cellStyle name="Normal 7 3 2 2 3 3 4" xfId="50905" xr:uid="{00000000-0005-0000-0000-0000E1C60000}"/>
    <cellStyle name="Normal 7 3 2 2 3 3 4 2" xfId="50906" xr:uid="{00000000-0005-0000-0000-0000E2C60000}"/>
    <cellStyle name="Normal 7 3 2 2 3 3 5" xfId="50907" xr:uid="{00000000-0005-0000-0000-0000E3C60000}"/>
    <cellStyle name="Normal 7 3 2 2 3 3 5 2" xfId="50908" xr:uid="{00000000-0005-0000-0000-0000E4C60000}"/>
    <cellStyle name="Normal 7 3 2 2 3 3 5 3" xfId="50909" xr:uid="{00000000-0005-0000-0000-0000E5C60000}"/>
    <cellStyle name="Normal 7 3 2 2 3 3 5 4" xfId="50910" xr:uid="{00000000-0005-0000-0000-0000E6C60000}"/>
    <cellStyle name="Normal 7 3 2 2 3 4" xfId="50911" xr:uid="{00000000-0005-0000-0000-0000E7C60000}"/>
    <cellStyle name="Normal 7 3 2 2 3 4 2" xfId="50912" xr:uid="{00000000-0005-0000-0000-0000E8C60000}"/>
    <cellStyle name="Normal 7 3 2 2 3 4 2 2" xfId="50913" xr:uid="{00000000-0005-0000-0000-0000E9C60000}"/>
    <cellStyle name="Normal 7 3 2 2 3 4 2 2 2" xfId="50914" xr:uid="{00000000-0005-0000-0000-0000EAC60000}"/>
    <cellStyle name="Normal 7 3 2 2 3 4 2 3" xfId="50915" xr:uid="{00000000-0005-0000-0000-0000EBC60000}"/>
    <cellStyle name="Normal 7 3 2 2 3 4 2 3 2" xfId="50916" xr:uid="{00000000-0005-0000-0000-0000ECC60000}"/>
    <cellStyle name="Normal 7 3 2 2 3 4 2 3 3" xfId="50917" xr:uid="{00000000-0005-0000-0000-0000EDC60000}"/>
    <cellStyle name="Normal 7 3 2 2 3 4 2 3 4" xfId="50918" xr:uid="{00000000-0005-0000-0000-0000EEC60000}"/>
    <cellStyle name="Normal 7 3 2 2 3 4 3" xfId="50919" xr:uid="{00000000-0005-0000-0000-0000EFC60000}"/>
    <cellStyle name="Normal 7 3 2 2 3 4 3 2" xfId="50920" xr:uid="{00000000-0005-0000-0000-0000F0C60000}"/>
    <cellStyle name="Normal 7 3 2 2 3 4 4" xfId="50921" xr:uid="{00000000-0005-0000-0000-0000F1C60000}"/>
    <cellStyle name="Normal 7 3 2 2 3 4 4 2" xfId="50922" xr:uid="{00000000-0005-0000-0000-0000F2C60000}"/>
    <cellStyle name="Normal 7 3 2 2 3 4 4 3" xfId="50923" xr:uid="{00000000-0005-0000-0000-0000F3C60000}"/>
    <cellStyle name="Normal 7 3 2 2 3 4 4 4" xfId="50924" xr:uid="{00000000-0005-0000-0000-0000F4C60000}"/>
    <cellStyle name="Normal 7 3 2 2 3 5" xfId="50925" xr:uid="{00000000-0005-0000-0000-0000F5C60000}"/>
    <cellStyle name="Normal 7 3 2 2 3 5 2" xfId="50926" xr:uid="{00000000-0005-0000-0000-0000F6C60000}"/>
    <cellStyle name="Normal 7 3 2 2 3 5 2 2" xfId="50927" xr:uid="{00000000-0005-0000-0000-0000F7C60000}"/>
    <cellStyle name="Normal 7 3 2 2 3 5 3" xfId="50928" xr:uid="{00000000-0005-0000-0000-0000F8C60000}"/>
    <cellStyle name="Normal 7 3 2 2 3 5 3 2" xfId="50929" xr:uid="{00000000-0005-0000-0000-0000F9C60000}"/>
    <cellStyle name="Normal 7 3 2 2 3 5 3 3" xfId="50930" xr:uid="{00000000-0005-0000-0000-0000FAC60000}"/>
    <cellStyle name="Normal 7 3 2 2 3 5 3 4" xfId="50931" xr:uid="{00000000-0005-0000-0000-0000FBC60000}"/>
    <cellStyle name="Normal 7 3 2 2 3 6" xfId="50932" xr:uid="{00000000-0005-0000-0000-0000FCC60000}"/>
    <cellStyle name="Normal 7 3 2 2 3 6 2" xfId="50933" xr:uid="{00000000-0005-0000-0000-0000FDC60000}"/>
    <cellStyle name="Normal 7 3 2 2 3 7" xfId="50934" xr:uid="{00000000-0005-0000-0000-0000FEC60000}"/>
    <cellStyle name="Normal 7 3 2 2 3 7 2" xfId="50935" xr:uid="{00000000-0005-0000-0000-0000FFC60000}"/>
    <cellStyle name="Normal 7 3 2 2 3 7 3" xfId="50936" xr:uid="{00000000-0005-0000-0000-000000C70000}"/>
    <cellStyle name="Normal 7 3 2 2 3 7 4" xfId="50937" xr:uid="{00000000-0005-0000-0000-000001C70000}"/>
    <cellStyle name="Normal 7 3 2 2 4" xfId="50938" xr:uid="{00000000-0005-0000-0000-000002C70000}"/>
    <cellStyle name="Normal 7 3 2 2 4 2" xfId="50939" xr:uid="{00000000-0005-0000-0000-000003C70000}"/>
    <cellStyle name="Normal 7 3 2 2 4 2 2" xfId="50940" xr:uid="{00000000-0005-0000-0000-000004C70000}"/>
    <cellStyle name="Normal 7 3 2 2 4 2 2 2" xfId="50941" xr:uid="{00000000-0005-0000-0000-000005C70000}"/>
    <cellStyle name="Normal 7 3 2 2 4 2 2 2 2" xfId="50942" xr:uid="{00000000-0005-0000-0000-000006C70000}"/>
    <cellStyle name="Normal 7 3 2 2 4 2 2 3" xfId="50943" xr:uid="{00000000-0005-0000-0000-000007C70000}"/>
    <cellStyle name="Normal 7 3 2 2 4 2 2 3 2" xfId="50944" xr:uid="{00000000-0005-0000-0000-000008C70000}"/>
    <cellStyle name="Normal 7 3 2 2 4 2 2 3 3" xfId="50945" xr:uid="{00000000-0005-0000-0000-000009C70000}"/>
    <cellStyle name="Normal 7 3 2 2 4 2 2 3 4" xfId="50946" xr:uid="{00000000-0005-0000-0000-00000AC70000}"/>
    <cellStyle name="Normal 7 3 2 2 4 2 3" xfId="50947" xr:uid="{00000000-0005-0000-0000-00000BC70000}"/>
    <cellStyle name="Normal 7 3 2 2 4 2 3 2" xfId="50948" xr:uid="{00000000-0005-0000-0000-00000CC70000}"/>
    <cellStyle name="Normal 7 3 2 2 4 2 4" xfId="50949" xr:uid="{00000000-0005-0000-0000-00000DC70000}"/>
    <cellStyle name="Normal 7 3 2 2 4 2 4 2" xfId="50950" xr:uid="{00000000-0005-0000-0000-00000EC70000}"/>
    <cellStyle name="Normal 7 3 2 2 4 2 4 3" xfId="50951" xr:uid="{00000000-0005-0000-0000-00000FC70000}"/>
    <cellStyle name="Normal 7 3 2 2 4 2 4 4" xfId="50952" xr:uid="{00000000-0005-0000-0000-000010C70000}"/>
    <cellStyle name="Normal 7 3 2 2 4 3" xfId="50953" xr:uid="{00000000-0005-0000-0000-000011C70000}"/>
    <cellStyle name="Normal 7 3 2 2 4 3 2" xfId="50954" xr:uid="{00000000-0005-0000-0000-000012C70000}"/>
    <cellStyle name="Normal 7 3 2 2 4 3 2 2" xfId="50955" xr:uid="{00000000-0005-0000-0000-000013C70000}"/>
    <cellStyle name="Normal 7 3 2 2 4 3 3" xfId="50956" xr:uid="{00000000-0005-0000-0000-000014C70000}"/>
    <cellStyle name="Normal 7 3 2 2 4 3 3 2" xfId="50957" xr:uid="{00000000-0005-0000-0000-000015C70000}"/>
    <cellStyle name="Normal 7 3 2 2 4 3 3 3" xfId="50958" xr:uid="{00000000-0005-0000-0000-000016C70000}"/>
    <cellStyle name="Normal 7 3 2 2 4 3 3 4" xfId="50959" xr:uid="{00000000-0005-0000-0000-000017C70000}"/>
    <cellStyle name="Normal 7 3 2 2 4 4" xfId="50960" xr:uid="{00000000-0005-0000-0000-000018C70000}"/>
    <cellStyle name="Normal 7 3 2 2 4 4 2" xfId="50961" xr:uid="{00000000-0005-0000-0000-000019C70000}"/>
    <cellStyle name="Normal 7 3 2 2 4 5" xfId="50962" xr:uid="{00000000-0005-0000-0000-00001AC70000}"/>
    <cellStyle name="Normal 7 3 2 2 4 5 2" xfId="50963" xr:uid="{00000000-0005-0000-0000-00001BC70000}"/>
    <cellStyle name="Normal 7 3 2 2 4 5 3" xfId="50964" xr:uid="{00000000-0005-0000-0000-00001CC70000}"/>
    <cellStyle name="Normal 7 3 2 2 4 5 4" xfId="50965" xr:uid="{00000000-0005-0000-0000-00001DC70000}"/>
    <cellStyle name="Normal 7 3 2 2 5" xfId="50966" xr:uid="{00000000-0005-0000-0000-00001EC70000}"/>
    <cellStyle name="Normal 7 3 2 2 5 2" xfId="50967" xr:uid="{00000000-0005-0000-0000-00001FC70000}"/>
    <cellStyle name="Normal 7 3 2 2 5 2 2" xfId="50968" xr:uid="{00000000-0005-0000-0000-000020C70000}"/>
    <cellStyle name="Normal 7 3 2 2 5 2 2 2" xfId="50969" xr:uid="{00000000-0005-0000-0000-000021C70000}"/>
    <cellStyle name="Normal 7 3 2 2 5 2 2 2 2" xfId="50970" xr:uid="{00000000-0005-0000-0000-000022C70000}"/>
    <cellStyle name="Normal 7 3 2 2 5 2 2 3" xfId="50971" xr:uid="{00000000-0005-0000-0000-000023C70000}"/>
    <cellStyle name="Normal 7 3 2 2 5 2 2 3 2" xfId="50972" xr:uid="{00000000-0005-0000-0000-000024C70000}"/>
    <cellStyle name="Normal 7 3 2 2 5 2 2 3 3" xfId="50973" xr:uid="{00000000-0005-0000-0000-000025C70000}"/>
    <cellStyle name="Normal 7 3 2 2 5 2 2 3 4" xfId="50974" xr:uid="{00000000-0005-0000-0000-000026C70000}"/>
    <cellStyle name="Normal 7 3 2 2 5 2 3" xfId="50975" xr:uid="{00000000-0005-0000-0000-000027C70000}"/>
    <cellStyle name="Normal 7 3 2 2 5 2 3 2" xfId="50976" xr:uid="{00000000-0005-0000-0000-000028C70000}"/>
    <cellStyle name="Normal 7 3 2 2 5 2 4" xfId="50977" xr:uid="{00000000-0005-0000-0000-000029C70000}"/>
    <cellStyle name="Normal 7 3 2 2 5 2 4 2" xfId="50978" xr:uid="{00000000-0005-0000-0000-00002AC70000}"/>
    <cellStyle name="Normal 7 3 2 2 5 2 4 3" xfId="50979" xr:uid="{00000000-0005-0000-0000-00002BC70000}"/>
    <cellStyle name="Normal 7 3 2 2 5 2 4 4" xfId="50980" xr:uid="{00000000-0005-0000-0000-00002CC70000}"/>
    <cellStyle name="Normal 7 3 2 2 5 3" xfId="50981" xr:uid="{00000000-0005-0000-0000-00002DC70000}"/>
    <cellStyle name="Normal 7 3 2 2 5 3 2" xfId="50982" xr:uid="{00000000-0005-0000-0000-00002EC70000}"/>
    <cellStyle name="Normal 7 3 2 2 5 3 2 2" xfId="50983" xr:uid="{00000000-0005-0000-0000-00002FC70000}"/>
    <cellStyle name="Normal 7 3 2 2 5 3 3" xfId="50984" xr:uid="{00000000-0005-0000-0000-000030C70000}"/>
    <cellStyle name="Normal 7 3 2 2 5 3 3 2" xfId="50985" xr:uid="{00000000-0005-0000-0000-000031C70000}"/>
    <cellStyle name="Normal 7 3 2 2 5 3 3 3" xfId="50986" xr:uid="{00000000-0005-0000-0000-000032C70000}"/>
    <cellStyle name="Normal 7 3 2 2 5 3 3 4" xfId="50987" xr:uid="{00000000-0005-0000-0000-000033C70000}"/>
    <cellStyle name="Normal 7 3 2 2 5 4" xfId="50988" xr:uid="{00000000-0005-0000-0000-000034C70000}"/>
    <cellStyle name="Normal 7 3 2 2 5 4 2" xfId="50989" xr:uid="{00000000-0005-0000-0000-000035C70000}"/>
    <cellStyle name="Normal 7 3 2 2 5 5" xfId="50990" xr:uid="{00000000-0005-0000-0000-000036C70000}"/>
    <cellStyle name="Normal 7 3 2 2 5 5 2" xfId="50991" xr:uid="{00000000-0005-0000-0000-000037C70000}"/>
    <cellStyle name="Normal 7 3 2 2 5 5 3" xfId="50992" xr:uid="{00000000-0005-0000-0000-000038C70000}"/>
    <cellStyle name="Normal 7 3 2 2 5 5 4" xfId="50993" xr:uid="{00000000-0005-0000-0000-000039C70000}"/>
    <cellStyle name="Normal 7 3 2 2 6" xfId="50994" xr:uid="{00000000-0005-0000-0000-00003AC70000}"/>
    <cellStyle name="Normal 7 3 2 2 6 2" xfId="50995" xr:uid="{00000000-0005-0000-0000-00003BC70000}"/>
    <cellStyle name="Normal 7 3 2 2 6 2 2" xfId="50996" xr:uid="{00000000-0005-0000-0000-00003CC70000}"/>
    <cellStyle name="Normal 7 3 2 2 6 2 2 2" xfId="50997" xr:uid="{00000000-0005-0000-0000-00003DC70000}"/>
    <cellStyle name="Normal 7 3 2 2 6 2 3" xfId="50998" xr:uid="{00000000-0005-0000-0000-00003EC70000}"/>
    <cellStyle name="Normal 7 3 2 2 6 2 3 2" xfId="50999" xr:uid="{00000000-0005-0000-0000-00003FC70000}"/>
    <cellStyle name="Normal 7 3 2 2 6 2 3 3" xfId="51000" xr:uid="{00000000-0005-0000-0000-000040C70000}"/>
    <cellStyle name="Normal 7 3 2 2 6 2 3 4" xfId="51001" xr:uid="{00000000-0005-0000-0000-000041C70000}"/>
    <cellStyle name="Normal 7 3 2 2 6 3" xfId="51002" xr:uid="{00000000-0005-0000-0000-000042C70000}"/>
    <cellStyle name="Normal 7 3 2 2 6 3 2" xfId="51003" xr:uid="{00000000-0005-0000-0000-000043C70000}"/>
    <cellStyle name="Normal 7 3 2 2 6 4" xfId="51004" xr:uid="{00000000-0005-0000-0000-000044C70000}"/>
    <cellStyle name="Normal 7 3 2 2 6 4 2" xfId="51005" xr:uid="{00000000-0005-0000-0000-000045C70000}"/>
    <cellStyle name="Normal 7 3 2 2 6 4 3" xfId="51006" xr:uid="{00000000-0005-0000-0000-000046C70000}"/>
    <cellStyle name="Normal 7 3 2 2 6 4 4" xfId="51007" xr:uid="{00000000-0005-0000-0000-000047C70000}"/>
    <cellStyle name="Normal 7 3 2 2 7" xfId="51008" xr:uid="{00000000-0005-0000-0000-000048C70000}"/>
    <cellStyle name="Normal 7 3 2 2 7 2" xfId="51009" xr:uid="{00000000-0005-0000-0000-000049C70000}"/>
    <cellStyle name="Normal 7 3 2 2 7 2 2" xfId="51010" xr:uid="{00000000-0005-0000-0000-00004AC70000}"/>
    <cellStyle name="Normal 7 3 2 2 7 3" xfId="51011" xr:uid="{00000000-0005-0000-0000-00004BC70000}"/>
    <cellStyle name="Normal 7 3 2 2 7 3 2" xfId="51012" xr:uid="{00000000-0005-0000-0000-00004CC70000}"/>
    <cellStyle name="Normal 7 3 2 2 7 3 3" xfId="51013" xr:uid="{00000000-0005-0000-0000-00004DC70000}"/>
    <cellStyle name="Normal 7 3 2 2 7 3 4" xfId="51014" xr:uid="{00000000-0005-0000-0000-00004EC70000}"/>
    <cellStyle name="Normal 7 3 2 2 8" xfId="51015" xr:uid="{00000000-0005-0000-0000-00004FC70000}"/>
    <cellStyle name="Normal 7 3 2 2 8 2" xfId="51016" xr:uid="{00000000-0005-0000-0000-000050C70000}"/>
    <cellStyle name="Normal 7 3 2 2 9" xfId="51017" xr:uid="{00000000-0005-0000-0000-000051C70000}"/>
    <cellStyle name="Normal 7 3 2 2 9 2" xfId="51018" xr:uid="{00000000-0005-0000-0000-000052C70000}"/>
    <cellStyle name="Normal 7 3 2 2 9 3" xfId="51019" xr:uid="{00000000-0005-0000-0000-000053C70000}"/>
    <cellStyle name="Normal 7 3 2 2 9 4" xfId="51020" xr:uid="{00000000-0005-0000-0000-000054C70000}"/>
    <cellStyle name="Normal 7 3 2 3" xfId="51021" xr:uid="{00000000-0005-0000-0000-000055C70000}"/>
    <cellStyle name="Normal 7 3 2 3 2" xfId="51022" xr:uid="{00000000-0005-0000-0000-000056C70000}"/>
    <cellStyle name="Normal 7 3 2 3 2 2" xfId="51023" xr:uid="{00000000-0005-0000-0000-000057C70000}"/>
    <cellStyle name="Normal 7 3 2 3 2 2 2" xfId="51024" xr:uid="{00000000-0005-0000-0000-000058C70000}"/>
    <cellStyle name="Normal 7 3 2 3 2 2 2 2" xfId="51025" xr:uid="{00000000-0005-0000-0000-000059C70000}"/>
    <cellStyle name="Normal 7 3 2 3 2 2 2 2 2" xfId="51026" xr:uid="{00000000-0005-0000-0000-00005AC70000}"/>
    <cellStyle name="Normal 7 3 2 3 2 2 2 2 2 2" xfId="51027" xr:uid="{00000000-0005-0000-0000-00005BC70000}"/>
    <cellStyle name="Normal 7 3 2 3 2 2 2 2 3" xfId="51028" xr:uid="{00000000-0005-0000-0000-00005CC70000}"/>
    <cellStyle name="Normal 7 3 2 3 2 2 2 2 3 2" xfId="51029" xr:uid="{00000000-0005-0000-0000-00005DC70000}"/>
    <cellStyle name="Normal 7 3 2 3 2 2 2 2 3 3" xfId="51030" xr:uid="{00000000-0005-0000-0000-00005EC70000}"/>
    <cellStyle name="Normal 7 3 2 3 2 2 2 2 3 4" xfId="51031" xr:uid="{00000000-0005-0000-0000-00005FC70000}"/>
    <cellStyle name="Normal 7 3 2 3 2 2 2 3" xfId="51032" xr:uid="{00000000-0005-0000-0000-000060C70000}"/>
    <cellStyle name="Normal 7 3 2 3 2 2 2 3 2" xfId="51033" xr:uid="{00000000-0005-0000-0000-000061C70000}"/>
    <cellStyle name="Normal 7 3 2 3 2 2 2 4" xfId="51034" xr:uid="{00000000-0005-0000-0000-000062C70000}"/>
    <cellStyle name="Normal 7 3 2 3 2 2 2 4 2" xfId="51035" xr:uid="{00000000-0005-0000-0000-000063C70000}"/>
    <cellStyle name="Normal 7 3 2 3 2 2 2 4 3" xfId="51036" xr:uid="{00000000-0005-0000-0000-000064C70000}"/>
    <cellStyle name="Normal 7 3 2 3 2 2 2 4 4" xfId="51037" xr:uid="{00000000-0005-0000-0000-000065C70000}"/>
    <cellStyle name="Normal 7 3 2 3 2 2 3" xfId="51038" xr:uid="{00000000-0005-0000-0000-000066C70000}"/>
    <cellStyle name="Normal 7 3 2 3 2 2 3 2" xfId="51039" xr:uid="{00000000-0005-0000-0000-000067C70000}"/>
    <cellStyle name="Normal 7 3 2 3 2 2 3 2 2" xfId="51040" xr:uid="{00000000-0005-0000-0000-000068C70000}"/>
    <cellStyle name="Normal 7 3 2 3 2 2 3 3" xfId="51041" xr:uid="{00000000-0005-0000-0000-000069C70000}"/>
    <cellStyle name="Normal 7 3 2 3 2 2 3 3 2" xfId="51042" xr:uid="{00000000-0005-0000-0000-00006AC70000}"/>
    <cellStyle name="Normal 7 3 2 3 2 2 3 3 3" xfId="51043" xr:uid="{00000000-0005-0000-0000-00006BC70000}"/>
    <cellStyle name="Normal 7 3 2 3 2 2 3 3 4" xfId="51044" xr:uid="{00000000-0005-0000-0000-00006CC70000}"/>
    <cellStyle name="Normal 7 3 2 3 2 2 4" xfId="51045" xr:uid="{00000000-0005-0000-0000-00006DC70000}"/>
    <cellStyle name="Normal 7 3 2 3 2 2 4 2" xfId="51046" xr:uid="{00000000-0005-0000-0000-00006EC70000}"/>
    <cellStyle name="Normal 7 3 2 3 2 2 5" xfId="51047" xr:uid="{00000000-0005-0000-0000-00006FC70000}"/>
    <cellStyle name="Normal 7 3 2 3 2 2 5 2" xfId="51048" xr:uid="{00000000-0005-0000-0000-000070C70000}"/>
    <cellStyle name="Normal 7 3 2 3 2 2 5 3" xfId="51049" xr:uid="{00000000-0005-0000-0000-000071C70000}"/>
    <cellStyle name="Normal 7 3 2 3 2 2 5 4" xfId="51050" xr:uid="{00000000-0005-0000-0000-000072C70000}"/>
    <cellStyle name="Normal 7 3 2 3 2 3" xfId="51051" xr:uid="{00000000-0005-0000-0000-000073C70000}"/>
    <cellStyle name="Normal 7 3 2 3 2 3 2" xfId="51052" xr:uid="{00000000-0005-0000-0000-000074C70000}"/>
    <cellStyle name="Normal 7 3 2 3 2 3 2 2" xfId="51053" xr:uid="{00000000-0005-0000-0000-000075C70000}"/>
    <cellStyle name="Normal 7 3 2 3 2 3 2 2 2" xfId="51054" xr:uid="{00000000-0005-0000-0000-000076C70000}"/>
    <cellStyle name="Normal 7 3 2 3 2 3 2 2 2 2" xfId="51055" xr:uid="{00000000-0005-0000-0000-000077C70000}"/>
    <cellStyle name="Normal 7 3 2 3 2 3 2 2 3" xfId="51056" xr:uid="{00000000-0005-0000-0000-000078C70000}"/>
    <cellStyle name="Normal 7 3 2 3 2 3 2 2 3 2" xfId="51057" xr:uid="{00000000-0005-0000-0000-000079C70000}"/>
    <cellStyle name="Normal 7 3 2 3 2 3 2 2 3 3" xfId="51058" xr:uid="{00000000-0005-0000-0000-00007AC70000}"/>
    <cellStyle name="Normal 7 3 2 3 2 3 2 2 3 4" xfId="51059" xr:uid="{00000000-0005-0000-0000-00007BC70000}"/>
    <cellStyle name="Normal 7 3 2 3 2 3 2 3" xfId="51060" xr:uid="{00000000-0005-0000-0000-00007CC70000}"/>
    <cellStyle name="Normal 7 3 2 3 2 3 2 3 2" xfId="51061" xr:uid="{00000000-0005-0000-0000-00007DC70000}"/>
    <cellStyle name="Normal 7 3 2 3 2 3 2 4" xfId="51062" xr:uid="{00000000-0005-0000-0000-00007EC70000}"/>
    <cellStyle name="Normal 7 3 2 3 2 3 2 4 2" xfId="51063" xr:uid="{00000000-0005-0000-0000-00007FC70000}"/>
    <cellStyle name="Normal 7 3 2 3 2 3 2 4 3" xfId="51064" xr:uid="{00000000-0005-0000-0000-000080C70000}"/>
    <cellStyle name="Normal 7 3 2 3 2 3 2 4 4" xfId="51065" xr:uid="{00000000-0005-0000-0000-000081C70000}"/>
    <cellStyle name="Normal 7 3 2 3 2 3 3" xfId="51066" xr:uid="{00000000-0005-0000-0000-000082C70000}"/>
    <cellStyle name="Normal 7 3 2 3 2 3 3 2" xfId="51067" xr:uid="{00000000-0005-0000-0000-000083C70000}"/>
    <cellStyle name="Normal 7 3 2 3 2 3 3 2 2" xfId="51068" xr:uid="{00000000-0005-0000-0000-000084C70000}"/>
    <cellStyle name="Normal 7 3 2 3 2 3 3 3" xfId="51069" xr:uid="{00000000-0005-0000-0000-000085C70000}"/>
    <cellStyle name="Normal 7 3 2 3 2 3 3 3 2" xfId="51070" xr:uid="{00000000-0005-0000-0000-000086C70000}"/>
    <cellStyle name="Normal 7 3 2 3 2 3 3 3 3" xfId="51071" xr:uid="{00000000-0005-0000-0000-000087C70000}"/>
    <cellStyle name="Normal 7 3 2 3 2 3 3 3 4" xfId="51072" xr:uid="{00000000-0005-0000-0000-000088C70000}"/>
    <cellStyle name="Normal 7 3 2 3 2 3 4" xfId="51073" xr:uid="{00000000-0005-0000-0000-000089C70000}"/>
    <cellStyle name="Normal 7 3 2 3 2 3 4 2" xfId="51074" xr:uid="{00000000-0005-0000-0000-00008AC70000}"/>
    <cellStyle name="Normal 7 3 2 3 2 3 5" xfId="51075" xr:uid="{00000000-0005-0000-0000-00008BC70000}"/>
    <cellStyle name="Normal 7 3 2 3 2 3 5 2" xfId="51076" xr:uid="{00000000-0005-0000-0000-00008CC70000}"/>
    <cellStyle name="Normal 7 3 2 3 2 3 5 3" xfId="51077" xr:uid="{00000000-0005-0000-0000-00008DC70000}"/>
    <cellStyle name="Normal 7 3 2 3 2 3 5 4" xfId="51078" xr:uid="{00000000-0005-0000-0000-00008EC70000}"/>
    <cellStyle name="Normal 7 3 2 3 2 4" xfId="51079" xr:uid="{00000000-0005-0000-0000-00008FC70000}"/>
    <cellStyle name="Normal 7 3 2 3 2 4 2" xfId="51080" xr:uid="{00000000-0005-0000-0000-000090C70000}"/>
    <cellStyle name="Normal 7 3 2 3 2 4 2 2" xfId="51081" xr:uid="{00000000-0005-0000-0000-000091C70000}"/>
    <cellStyle name="Normal 7 3 2 3 2 4 2 2 2" xfId="51082" xr:uid="{00000000-0005-0000-0000-000092C70000}"/>
    <cellStyle name="Normal 7 3 2 3 2 4 2 3" xfId="51083" xr:uid="{00000000-0005-0000-0000-000093C70000}"/>
    <cellStyle name="Normal 7 3 2 3 2 4 2 3 2" xfId="51084" xr:uid="{00000000-0005-0000-0000-000094C70000}"/>
    <cellStyle name="Normal 7 3 2 3 2 4 2 3 3" xfId="51085" xr:uid="{00000000-0005-0000-0000-000095C70000}"/>
    <cellStyle name="Normal 7 3 2 3 2 4 2 3 4" xfId="51086" xr:uid="{00000000-0005-0000-0000-000096C70000}"/>
    <cellStyle name="Normal 7 3 2 3 2 4 3" xfId="51087" xr:uid="{00000000-0005-0000-0000-000097C70000}"/>
    <cellStyle name="Normal 7 3 2 3 2 4 3 2" xfId="51088" xr:uid="{00000000-0005-0000-0000-000098C70000}"/>
    <cellStyle name="Normal 7 3 2 3 2 4 4" xfId="51089" xr:uid="{00000000-0005-0000-0000-000099C70000}"/>
    <cellStyle name="Normal 7 3 2 3 2 4 4 2" xfId="51090" xr:uid="{00000000-0005-0000-0000-00009AC70000}"/>
    <cellStyle name="Normal 7 3 2 3 2 4 4 3" xfId="51091" xr:uid="{00000000-0005-0000-0000-00009BC70000}"/>
    <cellStyle name="Normal 7 3 2 3 2 4 4 4" xfId="51092" xr:uid="{00000000-0005-0000-0000-00009CC70000}"/>
    <cellStyle name="Normal 7 3 2 3 2 5" xfId="51093" xr:uid="{00000000-0005-0000-0000-00009DC70000}"/>
    <cellStyle name="Normal 7 3 2 3 2 5 2" xfId="51094" xr:uid="{00000000-0005-0000-0000-00009EC70000}"/>
    <cellStyle name="Normal 7 3 2 3 2 5 2 2" xfId="51095" xr:uid="{00000000-0005-0000-0000-00009FC70000}"/>
    <cellStyle name="Normal 7 3 2 3 2 5 3" xfId="51096" xr:uid="{00000000-0005-0000-0000-0000A0C70000}"/>
    <cellStyle name="Normal 7 3 2 3 2 5 3 2" xfId="51097" xr:uid="{00000000-0005-0000-0000-0000A1C70000}"/>
    <cellStyle name="Normal 7 3 2 3 2 5 3 3" xfId="51098" xr:uid="{00000000-0005-0000-0000-0000A2C70000}"/>
    <cellStyle name="Normal 7 3 2 3 2 5 3 4" xfId="51099" xr:uid="{00000000-0005-0000-0000-0000A3C70000}"/>
    <cellStyle name="Normal 7 3 2 3 2 6" xfId="51100" xr:uid="{00000000-0005-0000-0000-0000A4C70000}"/>
    <cellStyle name="Normal 7 3 2 3 2 6 2" xfId="51101" xr:uid="{00000000-0005-0000-0000-0000A5C70000}"/>
    <cellStyle name="Normal 7 3 2 3 2 7" xfId="51102" xr:uid="{00000000-0005-0000-0000-0000A6C70000}"/>
    <cellStyle name="Normal 7 3 2 3 2 7 2" xfId="51103" xr:uid="{00000000-0005-0000-0000-0000A7C70000}"/>
    <cellStyle name="Normal 7 3 2 3 2 7 3" xfId="51104" xr:uid="{00000000-0005-0000-0000-0000A8C70000}"/>
    <cellStyle name="Normal 7 3 2 3 2 7 4" xfId="51105" xr:uid="{00000000-0005-0000-0000-0000A9C70000}"/>
    <cellStyle name="Normal 7 3 2 3 3" xfId="51106" xr:uid="{00000000-0005-0000-0000-0000AAC70000}"/>
    <cellStyle name="Normal 7 3 2 3 3 2" xfId="51107" xr:uid="{00000000-0005-0000-0000-0000ABC70000}"/>
    <cellStyle name="Normal 7 3 2 3 3 2 2" xfId="51108" xr:uid="{00000000-0005-0000-0000-0000ACC70000}"/>
    <cellStyle name="Normal 7 3 2 3 3 2 2 2" xfId="51109" xr:uid="{00000000-0005-0000-0000-0000ADC70000}"/>
    <cellStyle name="Normal 7 3 2 3 3 2 2 2 2" xfId="51110" xr:uid="{00000000-0005-0000-0000-0000AEC70000}"/>
    <cellStyle name="Normal 7 3 2 3 3 2 2 3" xfId="51111" xr:uid="{00000000-0005-0000-0000-0000AFC70000}"/>
    <cellStyle name="Normal 7 3 2 3 3 2 2 3 2" xfId="51112" xr:uid="{00000000-0005-0000-0000-0000B0C70000}"/>
    <cellStyle name="Normal 7 3 2 3 3 2 2 3 3" xfId="51113" xr:uid="{00000000-0005-0000-0000-0000B1C70000}"/>
    <cellStyle name="Normal 7 3 2 3 3 2 2 3 4" xfId="51114" xr:uid="{00000000-0005-0000-0000-0000B2C70000}"/>
    <cellStyle name="Normal 7 3 2 3 3 2 3" xfId="51115" xr:uid="{00000000-0005-0000-0000-0000B3C70000}"/>
    <cellStyle name="Normal 7 3 2 3 3 2 3 2" xfId="51116" xr:uid="{00000000-0005-0000-0000-0000B4C70000}"/>
    <cellStyle name="Normal 7 3 2 3 3 2 4" xfId="51117" xr:uid="{00000000-0005-0000-0000-0000B5C70000}"/>
    <cellStyle name="Normal 7 3 2 3 3 2 4 2" xfId="51118" xr:uid="{00000000-0005-0000-0000-0000B6C70000}"/>
    <cellStyle name="Normal 7 3 2 3 3 2 4 3" xfId="51119" xr:uid="{00000000-0005-0000-0000-0000B7C70000}"/>
    <cellStyle name="Normal 7 3 2 3 3 2 4 4" xfId="51120" xr:uid="{00000000-0005-0000-0000-0000B8C70000}"/>
    <cellStyle name="Normal 7 3 2 3 3 3" xfId="51121" xr:uid="{00000000-0005-0000-0000-0000B9C70000}"/>
    <cellStyle name="Normal 7 3 2 3 3 3 2" xfId="51122" xr:uid="{00000000-0005-0000-0000-0000BAC70000}"/>
    <cellStyle name="Normal 7 3 2 3 3 3 2 2" xfId="51123" xr:uid="{00000000-0005-0000-0000-0000BBC70000}"/>
    <cellStyle name="Normal 7 3 2 3 3 3 3" xfId="51124" xr:uid="{00000000-0005-0000-0000-0000BCC70000}"/>
    <cellStyle name="Normal 7 3 2 3 3 3 3 2" xfId="51125" xr:uid="{00000000-0005-0000-0000-0000BDC70000}"/>
    <cellStyle name="Normal 7 3 2 3 3 3 3 3" xfId="51126" xr:uid="{00000000-0005-0000-0000-0000BEC70000}"/>
    <cellStyle name="Normal 7 3 2 3 3 3 3 4" xfId="51127" xr:uid="{00000000-0005-0000-0000-0000BFC70000}"/>
    <cellStyle name="Normal 7 3 2 3 3 4" xfId="51128" xr:uid="{00000000-0005-0000-0000-0000C0C70000}"/>
    <cellStyle name="Normal 7 3 2 3 3 4 2" xfId="51129" xr:uid="{00000000-0005-0000-0000-0000C1C70000}"/>
    <cellStyle name="Normal 7 3 2 3 3 5" xfId="51130" xr:uid="{00000000-0005-0000-0000-0000C2C70000}"/>
    <cellStyle name="Normal 7 3 2 3 3 5 2" xfId="51131" xr:uid="{00000000-0005-0000-0000-0000C3C70000}"/>
    <cellStyle name="Normal 7 3 2 3 3 5 3" xfId="51132" xr:uid="{00000000-0005-0000-0000-0000C4C70000}"/>
    <cellStyle name="Normal 7 3 2 3 3 5 4" xfId="51133" xr:uid="{00000000-0005-0000-0000-0000C5C70000}"/>
    <cellStyle name="Normal 7 3 2 3 4" xfId="51134" xr:uid="{00000000-0005-0000-0000-0000C6C70000}"/>
    <cellStyle name="Normal 7 3 2 3 4 2" xfId="51135" xr:uid="{00000000-0005-0000-0000-0000C7C70000}"/>
    <cellStyle name="Normal 7 3 2 3 4 2 2" xfId="51136" xr:uid="{00000000-0005-0000-0000-0000C8C70000}"/>
    <cellStyle name="Normal 7 3 2 3 4 2 2 2" xfId="51137" xr:uid="{00000000-0005-0000-0000-0000C9C70000}"/>
    <cellStyle name="Normal 7 3 2 3 4 2 2 2 2" xfId="51138" xr:uid="{00000000-0005-0000-0000-0000CAC70000}"/>
    <cellStyle name="Normal 7 3 2 3 4 2 2 3" xfId="51139" xr:uid="{00000000-0005-0000-0000-0000CBC70000}"/>
    <cellStyle name="Normal 7 3 2 3 4 2 2 3 2" xfId="51140" xr:uid="{00000000-0005-0000-0000-0000CCC70000}"/>
    <cellStyle name="Normal 7 3 2 3 4 2 2 3 3" xfId="51141" xr:uid="{00000000-0005-0000-0000-0000CDC70000}"/>
    <cellStyle name="Normal 7 3 2 3 4 2 2 3 4" xfId="51142" xr:uid="{00000000-0005-0000-0000-0000CEC70000}"/>
    <cellStyle name="Normal 7 3 2 3 4 2 3" xfId="51143" xr:uid="{00000000-0005-0000-0000-0000CFC70000}"/>
    <cellStyle name="Normal 7 3 2 3 4 2 3 2" xfId="51144" xr:uid="{00000000-0005-0000-0000-0000D0C70000}"/>
    <cellStyle name="Normal 7 3 2 3 4 2 4" xfId="51145" xr:uid="{00000000-0005-0000-0000-0000D1C70000}"/>
    <cellStyle name="Normal 7 3 2 3 4 2 4 2" xfId="51146" xr:uid="{00000000-0005-0000-0000-0000D2C70000}"/>
    <cellStyle name="Normal 7 3 2 3 4 2 4 3" xfId="51147" xr:uid="{00000000-0005-0000-0000-0000D3C70000}"/>
    <cellStyle name="Normal 7 3 2 3 4 2 4 4" xfId="51148" xr:uid="{00000000-0005-0000-0000-0000D4C70000}"/>
    <cellStyle name="Normal 7 3 2 3 4 3" xfId="51149" xr:uid="{00000000-0005-0000-0000-0000D5C70000}"/>
    <cellStyle name="Normal 7 3 2 3 4 3 2" xfId="51150" xr:uid="{00000000-0005-0000-0000-0000D6C70000}"/>
    <cellStyle name="Normal 7 3 2 3 4 3 2 2" xfId="51151" xr:uid="{00000000-0005-0000-0000-0000D7C70000}"/>
    <cellStyle name="Normal 7 3 2 3 4 3 3" xfId="51152" xr:uid="{00000000-0005-0000-0000-0000D8C70000}"/>
    <cellStyle name="Normal 7 3 2 3 4 3 3 2" xfId="51153" xr:uid="{00000000-0005-0000-0000-0000D9C70000}"/>
    <cellStyle name="Normal 7 3 2 3 4 3 3 3" xfId="51154" xr:uid="{00000000-0005-0000-0000-0000DAC70000}"/>
    <cellStyle name="Normal 7 3 2 3 4 3 3 4" xfId="51155" xr:uid="{00000000-0005-0000-0000-0000DBC70000}"/>
    <cellStyle name="Normal 7 3 2 3 4 4" xfId="51156" xr:uid="{00000000-0005-0000-0000-0000DCC70000}"/>
    <cellStyle name="Normal 7 3 2 3 4 4 2" xfId="51157" xr:uid="{00000000-0005-0000-0000-0000DDC70000}"/>
    <cellStyle name="Normal 7 3 2 3 4 5" xfId="51158" xr:uid="{00000000-0005-0000-0000-0000DEC70000}"/>
    <cellStyle name="Normal 7 3 2 3 4 5 2" xfId="51159" xr:uid="{00000000-0005-0000-0000-0000DFC70000}"/>
    <cellStyle name="Normal 7 3 2 3 4 5 3" xfId="51160" xr:uid="{00000000-0005-0000-0000-0000E0C70000}"/>
    <cellStyle name="Normal 7 3 2 3 4 5 4" xfId="51161" xr:uid="{00000000-0005-0000-0000-0000E1C70000}"/>
    <cellStyle name="Normal 7 3 2 3 5" xfId="51162" xr:uid="{00000000-0005-0000-0000-0000E2C70000}"/>
    <cellStyle name="Normal 7 3 2 3 5 2" xfId="51163" xr:uid="{00000000-0005-0000-0000-0000E3C70000}"/>
    <cellStyle name="Normal 7 3 2 3 5 2 2" xfId="51164" xr:uid="{00000000-0005-0000-0000-0000E4C70000}"/>
    <cellStyle name="Normal 7 3 2 3 5 2 2 2" xfId="51165" xr:uid="{00000000-0005-0000-0000-0000E5C70000}"/>
    <cellStyle name="Normal 7 3 2 3 5 2 3" xfId="51166" xr:uid="{00000000-0005-0000-0000-0000E6C70000}"/>
    <cellStyle name="Normal 7 3 2 3 5 2 3 2" xfId="51167" xr:uid="{00000000-0005-0000-0000-0000E7C70000}"/>
    <cellStyle name="Normal 7 3 2 3 5 2 3 3" xfId="51168" xr:uid="{00000000-0005-0000-0000-0000E8C70000}"/>
    <cellStyle name="Normal 7 3 2 3 5 2 3 4" xfId="51169" xr:uid="{00000000-0005-0000-0000-0000E9C70000}"/>
    <cellStyle name="Normal 7 3 2 3 5 3" xfId="51170" xr:uid="{00000000-0005-0000-0000-0000EAC70000}"/>
    <cellStyle name="Normal 7 3 2 3 5 3 2" xfId="51171" xr:uid="{00000000-0005-0000-0000-0000EBC70000}"/>
    <cellStyle name="Normal 7 3 2 3 5 4" xfId="51172" xr:uid="{00000000-0005-0000-0000-0000ECC70000}"/>
    <cellStyle name="Normal 7 3 2 3 5 4 2" xfId="51173" xr:uid="{00000000-0005-0000-0000-0000EDC70000}"/>
    <cellStyle name="Normal 7 3 2 3 5 4 3" xfId="51174" xr:uid="{00000000-0005-0000-0000-0000EEC70000}"/>
    <cellStyle name="Normal 7 3 2 3 5 4 4" xfId="51175" xr:uid="{00000000-0005-0000-0000-0000EFC70000}"/>
    <cellStyle name="Normal 7 3 2 3 6" xfId="51176" xr:uid="{00000000-0005-0000-0000-0000F0C70000}"/>
    <cellStyle name="Normal 7 3 2 3 6 2" xfId="51177" xr:uid="{00000000-0005-0000-0000-0000F1C70000}"/>
    <cellStyle name="Normal 7 3 2 3 6 2 2" xfId="51178" xr:uid="{00000000-0005-0000-0000-0000F2C70000}"/>
    <cellStyle name="Normal 7 3 2 3 6 3" xfId="51179" xr:uid="{00000000-0005-0000-0000-0000F3C70000}"/>
    <cellStyle name="Normal 7 3 2 3 6 3 2" xfId="51180" xr:uid="{00000000-0005-0000-0000-0000F4C70000}"/>
    <cellStyle name="Normal 7 3 2 3 6 3 3" xfId="51181" xr:uid="{00000000-0005-0000-0000-0000F5C70000}"/>
    <cellStyle name="Normal 7 3 2 3 6 3 4" xfId="51182" xr:uid="{00000000-0005-0000-0000-0000F6C70000}"/>
    <cellStyle name="Normal 7 3 2 3 7" xfId="51183" xr:uid="{00000000-0005-0000-0000-0000F7C70000}"/>
    <cellStyle name="Normal 7 3 2 3 7 2" xfId="51184" xr:uid="{00000000-0005-0000-0000-0000F8C70000}"/>
    <cellStyle name="Normal 7 3 2 3 8" xfId="51185" xr:uid="{00000000-0005-0000-0000-0000F9C70000}"/>
    <cellStyle name="Normal 7 3 2 3 8 2" xfId="51186" xr:uid="{00000000-0005-0000-0000-0000FAC70000}"/>
    <cellStyle name="Normal 7 3 2 3 9" xfId="51187" xr:uid="{00000000-0005-0000-0000-0000FBC70000}"/>
    <cellStyle name="Normal 7 3 2 4" xfId="51188" xr:uid="{00000000-0005-0000-0000-0000FCC70000}"/>
    <cellStyle name="Normal 7 3 2 4 2" xfId="51189" xr:uid="{00000000-0005-0000-0000-0000FDC70000}"/>
    <cellStyle name="Normal 7 3 2 4 2 2" xfId="51190" xr:uid="{00000000-0005-0000-0000-0000FEC70000}"/>
    <cellStyle name="Normal 7 3 2 4 2 2 2" xfId="51191" xr:uid="{00000000-0005-0000-0000-0000FFC70000}"/>
    <cellStyle name="Normal 7 3 2 4 2 2 2 2" xfId="51192" xr:uid="{00000000-0005-0000-0000-000000C80000}"/>
    <cellStyle name="Normal 7 3 2 4 2 2 2 2 2" xfId="51193" xr:uid="{00000000-0005-0000-0000-000001C80000}"/>
    <cellStyle name="Normal 7 3 2 4 2 2 2 3" xfId="51194" xr:uid="{00000000-0005-0000-0000-000002C80000}"/>
    <cellStyle name="Normal 7 3 2 4 2 2 2 3 2" xfId="51195" xr:uid="{00000000-0005-0000-0000-000003C80000}"/>
    <cellStyle name="Normal 7 3 2 4 2 2 2 3 3" xfId="51196" xr:uid="{00000000-0005-0000-0000-000004C80000}"/>
    <cellStyle name="Normal 7 3 2 4 2 2 2 3 4" xfId="51197" xr:uid="{00000000-0005-0000-0000-000005C80000}"/>
    <cellStyle name="Normal 7 3 2 4 2 2 3" xfId="51198" xr:uid="{00000000-0005-0000-0000-000006C80000}"/>
    <cellStyle name="Normal 7 3 2 4 2 2 3 2" xfId="51199" xr:uid="{00000000-0005-0000-0000-000007C80000}"/>
    <cellStyle name="Normal 7 3 2 4 2 2 4" xfId="51200" xr:uid="{00000000-0005-0000-0000-000008C80000}"/>
    <cellStyle name="Normal 7 3 2 4 2 2 4 2" xfId="51201" xr:uid="{00000000-0005-0000-0000-000009C80000}"/>
    <cellStyle name="Normal 7 3 2 4 2 2 4 3" xfId="51202" xr:uid="{00000000-0005-0000-0000-00000AC80000}"/>
    <cellStyle name="Normal 7 3 2 4 2 2 4 4" xfId="51203" xr:uid="{00000000-0005-0000-0000-00000BC80000}"/>
    <cellStyle name="Normal 7 3 2 4 2 3" xfId="51204" xr:uid="{00000000-0005-0000-0000-00000CC80000}"/>
    <cellStyle name="Normal 7 3 2 4 2 3 2" xfId="51205" xr:uid="{00000000-0005-0000-0000-00000DC80000}"/>
    <cellStyle name="Normal 7 3 2 4 2 3 2 2" xfId="51206" xr:uid="{00000000-0005-0000-0000-00000EC80000}"/>
    <cellStyle name="Normal 7 3 2 4 2 3 3" xfId="51207" xr:uid="{00000000-0005-0000-0000-00000FC80000}"/>
    <cellStyle name="Normal 7 3 2 4 2 3 3 2" xfId="51208" xr:uid="{00000000-0005-0000-0000-000010C80000}"/>
    <cellStyle name="Normal 7 3 2 4 2 3 3 3" xfId="51209" xr:uid="{00000000-0005-0000-0000-000011C80000}"/>
    <cellStyle name="Normal 7 3 2 4 2 3 3 4" xfId="51210" xr:uid="{00000000-0005-0000-0000-000012C80000}"/>
    <cellStyle name="Normal 7 3 2 4 2 4" xfId="51211" xr:uid="{00000000-0005-0000-0000-000013C80000}"/>
    <cellStyle name="Normal 7 3 2 4 2 4 2" xfId="51212" xr:uid="{00000000-0005-0000-0000-000014C80000}"/>
    <cellStyle name="Normal 7 3 2 4 2 5" xfId="51213" xr:uid="{00000000-0005-0000-0000-000015C80000}"/>
    <cellStyle name="Normal 7 3 2 4 2 5 2" xfId="51214" xr:uid="{00000000-0005-0000-0000-000016C80000}"/>
    <cellStyle name="Normal 7 3 2 4 2 5 3" xfId="51215" xr:uid="{00000000-0005-0000-0000-000017C80000}"/>
    <cellStyle name="Normal 7 3 2 4 2 5 4" xfId="51216" xr:uid="{00000000-0005-0000-0000-000018C80000}"/>
    <cellStyle name="Normal 7 3 2 4 3" xfId="51217" xr:uid="{00000000-0005-0000-0000-000019C80000}"/>
    <cellStyle name="Normal 7 3 2 4 3 2" xfId="51218" xr:uid="{00000000-0005-0000-0000-00001AC80000}"/>
    <cellStyle name="Normal 7 3 2 4 3 2 2" xfId="51219" xr:uid="{00000000-0005-0000-0000-00001BC80000}"/>
    <cellStyle name="Normal 7 3 2 4 3 2 2 2" xfId="51220" xr:uid="{00000000-0005-0000-0000-00001CC80000}"/>
    <cellStyle name="Normal 7 3 2 4 3 2 2 2 2" xfId="51221" xr:uid="{00000000-0005-0000-0000-00001DC80000}"/>
    <cellStyle name="Normal 7 3 2 4 3 2 2 3" xfId="51222" xr:uid="{00000000-0005-0000-0000-00001EC80000}"/>
    <cellStyle name="Normal 7 3 2 4 3 2 2 3 2" xfId="51223" xr:uid="{00000000-0005-0000-0000-00001FC80000}"/>
    <cellStyle name="Normal 7 3 2 4 3 2 2 3 3" xfId="51224" xr:uid="{00000000-0005-0000-0000-000020C80000}"/>
    <cellStyle name="Normal 7 3 2 4 3 2 2 3 4" xfId="51225" xr:uid="{00000000-0005-0000-0000-000021C80000}"/>
    <cellStyle name="Normal 7 3 2 4 3 2 3" xfId="51226" xr:uid="{00000000-0005-0000-0000-000022C80000}"/>
    <cellStyle name="Normal 7 3 2 4 3 2 3 2" xfId="51227" xr:uid="{00000000-0005-0000-0000-000023C80000}"/>
    <cellStyle name="Normal 7 3 2 4 3 2 4" xfId="51228" xr:uid="{00000000-0005-0000-0000-000024C80000}"/>
    <cellStyle name="Normal 7 3 2 4 3 2 4 2" xfId="51229" xr:uid="{00000000-0005-0000-0000-000025C80000}"/>
    <cellStyle name="Normal 7 3 2 4 3 2 4 3" xfId="51230" xr:uid="{00000000-0005-0000-0000-000026C80000}"/>
    <cellStyle name="Normal 7 3 2 4 3 2 4 4" xfId="51231" xr:uid="{00000000-0005-0000-0000-000027C80000}"/>
    <cellStyle name="Normal 7 3 2 4 3 3" xfId="51232" xr:uid="{00000000-0005-0000-0000-000028C80000}"/>
    <cellStyle name="Normal 7 3 2 4 3 3 2" xfId="51233" xr:uid="{00000000-0005-0000-0000-000029C80000}"/>
    <cellStyle name="Normal 7 3 2 4 3 3 2 2" xfId="51234" xr:uid="{00000000-0005-0000-0000-00002AC80000}"/>
    <cellStyle name="Normal 7 3 2 4 3 3 3" xfId="51235" xr:uid="{00000000-0005-0000-0000-00002BC80000}"/>
    <cellStyle name="Normal 7 3 2 4 3 3 3 2" xfId="51236" xr:uid="{00000000-0005-0000-0000-00002CC80000}"/>
    <cellStyle name="Normal 7 3 2 4 3 3 3 3" xfId="51237" xr:uid="{00000000-0005-0000-0000-00002DC80000}"/>
    <cellStyle name="Normal 7 3 2 4 3 3 3 4" xfId="51238" xr:uid="{00000000-0005-0000-0000-00002EC80000}"/>
    <cellStyle name="Normal 7 3 2 4 3 4" xfId="51239" xr:uid="{00000000-0005-0000-0000-00002FC80000}"/>
    <cellStyle name="Normal 7 3 2 4 3 4 2" xfId="51240" xr:uid="{00000000-0005-0000-0000-000030C80000}"/>
    <cellStyle name="Normal 7 3 2 4 3 5" xfId="51241" xr:uid="{00000000-0005-0000-0000-000031C80000}"/>
    <cellStyle name="Normal 7 3 2 4 3 5 2" xfId="51242" xr:uid="{00000000-0005-0000-0000-000032C80000}"/>
    <cellStyle name="Normal 7 3 2 4 3 5 3" xfId="51243" xr:uid="{00000000-0005-0000-0000-000033C80000}"/>
    <cellStyle name="Normal 7 3 2 4 3 5 4" xfId="51244" xr:uid="{00000000-0005-0000-0000-000034C80000}"/>
    <cellStyle name="Normal 7 3 2 4 4" xfId="51245" xr:uid="{00000000-0005-0000-0000-000035C80000}"/>
    <cellStyle name="Normal 7 3 2 4 4 2" xfId="51246" xr:uid="{00000000-0005-0000-0000-000036C80000}"/>
    <cellStyle name="Normal 7 3 2 4 4 2 2" xfId="51247" xr:uid="{00000000-0005-0000-0000-000037C80000}"/>
    <cellStyle name="Normal 7 3 2 4 4 2 2 2" xfId="51248" xr:uid="{00000000-0005-0000-0000-000038C80000}"/>
    <cellStyle name="Normal 7 3 2 4 4 2 3" xfId="51249" xr:uid="{00000000-0005-0000-0000-000039C80000}"/>
    <cellStyle name="Normal 7 3 2 4 4 2 3 2" xfId="51250" xr:uid="{00000000-0005-0000-0000-00003AC80000}"/>
    <cellStyle name="Normal 7 3 2 4 4 2 3 3" xfId="51251" xr:uid="{00000000-0005-0000-0000-00003BC80000}"/>
    <cellStyle name="Normal 7 3 2 4 4 2 3 4" xfId="51252" xr:uid="{00000000-0005-0000-0000-00003CC80000}"/>
    <cellStyle name="Normal 7 3 2 4 4 3" xfId="51253" xr:uid="{00000000-0005-0000-0000-00003DC80000}"/>
    <cellStyle name="Normal 7 3 2 4 4 3 2" xfId="51254" xr:uid="{00000000-0005-0000-0000-00003EC80000}"/>
    <cellStyle name="Normal 7 3 2 4 4 4" xfId="51255" xr:uid="{00000000-0005-0000-0000-00003FC80000}"/>
    <cellStyle name="Normal 7 3 2 4 4 4 2" xfId="51256" xr:uid="{00000000-0005-0000-0000-000040C80000}"/>
    <cellStyle name="Normal 7 3 2 4 4 4 3" xfId="51257" xr:uid="{00000000-0005-0000-0000-000041C80000}"/>
    <cellStyle name="Normal 7 3 2 4 4 4 4" xfId="51258" xr:uid="{00000000-0005-0000-0000-000042C80000}"/>
    <cellStyle name="Normal 7 3 2 4 5" xfId="51259" xr:uid="{00000000-0005-0000-0000-000043C80000}"/>
    <cellStyle name="Normal 7 3 2 4 5 2" xfId="51260" xr:uid="{00000000-0005-0000-0000-000044C80000}"/>
    <cellStyle name="Normal 7 3 2 4 5 2 2" xfId="51261" xr:uid="{00000000-0005-0000-0000-000045C80000}"/>
    <cellStyle name="Normal 7 3 2 4 5 3" xfId="51262" xr:uid="{00000000-0005-0000-0000-000046C80000}"/>
    <cellStyle name="Normal 7 3 2 4 5 3 2" xfId="51263" xr:uid="{00000000-0005-0000-0000-000047C80000}"/>
    <cellStyle name="Normal 7 3 2 4 5 3 3" xfId="51264" xr:uid="{00000000-0005-0000-0000-000048C80000}"/>
    <cellStyle name="Normal 7 3 2 4 5 3 4" xfId="51265" xr:uid="{00000000-0005-0000-0000-000049C80000}"/>
    <cellStyle name="Normal 7 3 2 4 6" xfId="51266" xr:uid="{00000000-0005-0000-0000-00004AC80000}"/>
    <cellStyle name="Normal 7 3 2 4 6 2" xfId="51267" xr:uid="{00000000-0005-0000-0000-00004BC80000}"/>
    <cellStyle name="Normal 7 3 2 4 7" xfId="51268" xr:uid="{00000000-0005-0000-0000-00004CC80000}"/>
    <cellStyle name="Normal 7 3 2 4 7 2" xfId="51269" xr:uid="{00000000-0005-0000-0000-00004DC80000}"/>
    <cellStyle name="Normal 7 3 2 4 7 3" xfId="51270" xr:uid="{00000000-0005-0000-0000-00004EC80000}"/>
    <cellStyle name="Normal 7 3 2 4 7 4" xfId="51271" xr:uid="{00000000-0005-0000-0000-00004FC80000}"/>
    <cellStyle name="Normal 7 3 2 4 8" xfId="51272" xr:uid="{00000000-0005-0000-0000-000050C80000}"/>
    <cellStyle name="Normal 7 3 2 4 8 2" xfId="51273" xr:uid="{00000000-0005-0000-0000-000051C80000}"/>
    <cellStyle name="Normal 7 3 2 4 8 3" xfId="51274" xr:uid="{00000000-0005-0000-0000-000052C80000}"/>
    <cellStyle name="Normal 7 3 2 5" xfId="51275" xr:uid="{00000000-0005-0000-0000-000053C80000}"/>
    <cellStyle name="Normal 7 3 2 5 2" xfId="51276" xr:uid="{00000000-0005-0000-0000-000054C80000}"/>
    <cellStyle name="Normal 7 3 2 5 2 2" xfId="51277" xr:uid="{00000000-0005-0000-0000-000055C80000}"/>
    <cellStyle name="Normal 7 3 2 5 2 2 2" xfId="51278" xr:uid="{00000000-0005-0000-0000-000056C80000}"/>
    <cellStyle name="Normal 7 3 2 5 2 2 2 2" xfId="51279" xr:uid="{00000000-0005-0000-0000-000057C80000}"/>
    <cellStyle name="Normal 7 3 2 5 2 2 3" xfId="51280" xr:uid="{00000000-0005-0000-0000-000058C80000}"/>
    <cellStyle name="Normal 7 3 2 5 2 2 3 2" xfId="51281" xr:uid="{00000000-0005-0000-0000-000059C80000}"/>
    <cellStyle name="Normal 7 3 2 5 2 2 3 3" xfId="51282" xr:uid="{00000000-0005-0000-0000-00005AC80000}"/>
    <cellStyle name="Normal 7 3 2 5 2 2 3 4" xfId="51283" xr:uid="{00000000-0005-0000-0000-00005BC80000}"/>
    <cellStyle name="Normal 7 3 2 5 2 3" xfId="51284" xr:uid="{00000000-0005-0000-0000-00005CC80000}"/>
    <cellStyle name="Normal 7 3 2 5 2 3 2" xfId="51285" xr:uid="{00000000-0005-0000-0000-00005DC80000}"/>
    <cellStyle name="Normal 7 3 2 5 2 4" xfId="51286" xr:uid="{00000000-0005-0000-0000-00005EC80000}"/>
    <cellStyle name="Normal 7 3 2 5 2 4 2" xfId="51287" xr:uid="{00000000-0005-0000-0000-00005FC80000}"/>
    <cellStyle name="Normal 7 3 2 5 2 4 3" xfId="51288" xr:uid="{00000000-0005-0000-0000-000060C80000}"/>
    <cellStyle name="Normal 7 3 2 5 2 4 4" xfId="51289" xr:uid="{00000000-0005-0000-0000-000061C80000}"/>
    <cellStyle name="Normal 7 3 2 5 3" xfId="51290" xr:uid="{00000000-0005-0000-0000-000062C80000}"/>
    <cellStyle name="Normal 7 3 2 5 3 2" xfId="51291" xr:uid="{00000000-0005-0000-0000-000063C80000}"/>
    <cellStyle name="Normal 7 3 2 5 3 2 2" xfId="51292" xr:uid="{00000000-0005-0000-0000-000064C80000}"/>
    <cellStyle name="Normal 7 3 2 5 3 3" xfId="51293" xr:uid="{00000000-0005-0000-0000-000065C80000}"/>
    <cellStyle name="Normal 7 3 2 5 3 3 2" xfId="51294" xr:uid="{00000000-0005-0000-0000-000066C80000}"/>
    <cellStyle name="Normal 7 3 2 5 3 3 3" xfId="51295" xr:uid="{00000000-0005-0000-0000-000067C80000}"/>
    <cellStyle name="Normal 7 3 2 5 3 3 4" xfId="51296" xr:uid="{00000000-0005-0000-0000-000068C80000}"/>
    <cellStyle name="Normal 7 3 2 5 4" xfId="51297" xr:uid="{00000000-0005-0000-0000-000069C80000}"/>
    <cellStyle name="Normal 7 3 2 5 4 2" xfId="51298" xr:uid="{00000000-0005-0000-0000-00006AC80000}"/>
    <cellStyle name="Normal 7 3 2 5 5" xfId="51299" xr:uid="{00000000-0005-0000-0000-00006BC80000}"/>
    <cellStyle name="Normal 7 3 2 5 5 2" xfId="51300" xr:uid="{00000000-0005-0000-0000-00006CC80000}"/>
    <cellStyle name="Normal 7 3 2 5 5 3" xfId="51301" xr:uid="{00000000-0005-0000-0000-00006DC80000}"/>
    <cellStyle name="Normal 7 3 2 5 5 4" xfId="51302" xr:uid="{00000000-0005-0000-0000-00006EC80000}"/>
    <cellStyle name="Normal 7 3 2 6" xfId="51303" xr:uid="{00000000-0005-0000-0000-00006FC80000}"/>
    <cellStyle name="Normal 7 3 2 6 2" xfId="51304" xr:uid="{00000000-0005-0000-0000-000070C80000}"/>
    <cellStyle name="Normal 7 3 2 6 2 2" xfId="51305" xr:uid="{00000000-0005-0000-0000-000071C80000}"/>
    <cellStyle name="Normal 7 3 2 6 2 2 2" xfId="51306" xr:uid="{00000000-0005-0000-0000-000072C80000}"/>
    <cellStyle name="Normal 7 3 2 6 2 2 2 2" xfId="51307" xr:uid="{00000000-0005-0000-0000-000073C80000}"/>
    <cellStyle name="Normal 7 3 2 6 2 2 3" xfId="51308" xr:uid="{00000000-0005-0000-0000-000074C80000}"/>
    <cellStyle name="Normal 7 3 2 6 2 2 3 2" xfId="51309" xr:uid="{00000000-0005-0000-0000-000075C80000}"/>
    <cellStyle name="Normal 7 3 2 6 2 2 3 3" xfId="51310" xr:uid="{00000000-0005-0000-0000-000076C80000}"/>
    <cellStyle name="Normal 7 3 2 6 2 2 3 4" xfId="51311" xr:uid="{00000000-0005-0000-0000-000077C80000}"/>
    <cellStyle name="Normal 7 3 2 6 2 3" xfId="51312" xr:uid="{00000000-0005-0000-0000-000078C80000}"/>
    <cellStyle name="Normal 7 3 2 6 2 3 2" xfId="51313" xr:uid="{00000000-0005-0000-0000-000079C80000}"/>
    <cellStyle name="Normal 7 3 2 6 2 4" xfId="51314" xr:uid="{00000000-0005-0000-0000-00007AC80000}"/>
    <cellStyle name="Normal 7 3 2 6 2 4 2" xfId="51315" xr:uid="{00000000-0005-0000-0000-00007BC80000}"/>
    <cellStyle name="Normal 7 3 2 6 2 4 3" xfId="51316" xr:uid="{00000000-0005-0000-0000-00007CC80000}"/>
    <cellStyle name="Normal 7 3 2 6 2 4 4" xfId="51317" xr:uid="{00000000-0005-0000-0000-00007DC80000}"/>
    <cellStyle name="Normal 7 3 2 6 3" xfId="51318" xr:uid="{00000000-0005-0000-0000-00007EC80000}"/>
    <cellStyle name="Normal 7 3 2 6 3 2" xfId="51319" xr:uid="{00000000-0005-0000-0000-00007FC80000}"/>
    <cellStyle name="Normal 7 3 2 6 3 2 2" xfId="51320" xr:uid="{00000000-0005-0000-0000-000080C80000}"/>
    <cellStyle name="Normal 7 3 2 6 3 3" xfId="51321" xr:uid="{00000000-0005-0000-0000-000081C80000}"/>
    <cellStyle name="Normal 7 3 2 6 3 3 2" xfId="51322" xr:uid="{00000000-0005-0000-0000-000082C80000}"/>
    <cellStyle name="Normal 7 3 2 6 3 3 3" xfId="51323" xr:uid="{00000000-0005-0000-0000-000083C80000}"/>
    <cellStyle name="Normal 7 3 2 6 3 3 4" xfId="51324" xr:uid="{00000000-0005-0000-0000-000084C80000}"/>
    <cellStyle name="Normal 7 3 2 6 4" xfId="51325" xr:uid="{00000000-0005-0000-0000-000085C80000}"/>
    <cellStyle name="Normal 7 3 2 6 4 2" xfId="51326" xr:uid="{00000000-0005-0000-0000-000086C80000}"/>
    <cellStyle name="Normal 7 3 2 6 5" xfId="51327" xr:uid="{00000000-0005-0000-0000-000087C80000}"/>
    <cellStyle name="Normal 7 3 2 6 5 2" xfId="51328" xr:uid="{00000000-0005-0000-0000-000088C80000}"/>
    <cellStyle name="Normal 7 3 2 6 5 3" xfId="51329" xr:uid="{00000000-0005-0000-0000-000089C80000}"/>
    <cellStyle name="Normal 7 3 2 6 5 4" xfId="51330" xr:uid="{00000000-0005-0000-0000-00008AC80000}"/>
    <cellStyle name="Normal 7 3 2 7" xfId="51331" xr:uid="{00000000-0005-0000-0000-00008BC80000}"/>
    <cellStyle name="Normal 7 3 2 7 2" xfId="51332" xr:uid="{00000000-0005-0000-0000-00008CC80000}"/>
    <cellStyle name="Normal 7 3 2 7 2 2" xfId="51333" xr:uid="{00000000-0005-0000-0000-00008DC80000}"/>
    <cellStyle name="Normal 7 3 2 7 2 2 2" xfId="51334" xr:uid="{00000000-0005-0000-0000-00008EC80000}"/>
    <cellStyle name="Normal 7 3 2 7 2 3" xfId="51335" xr:uid="{00000000-0005-0000-0000-00008FC80000}"/>
    <cellStyle name="Normal 7 3 2 7 2 3 2" xfId="51336" xr:uid="{00000000-0005-0000-0000-000090C80000}"/>
    <cellStyle name="Normal 7 3 2 7 2 3 3" xfId="51337" xr:uid="{00000000-0005-0000-0000-000091C80000}"/>
    <cellStyle name="Normal 7 3 2 7 2 3 4" xfId="51338" xr:uid="{00000000-0005-0000-0000-000092C80000}"/>
    <cellStyle name="Normal 7 3 2 7 3" xfId="51339" xr:uid="{00000000-0005-0000-0000-000093C80000}"/>
    <cellStyle name="Normal 7 3 2 7 3 2" xfId="51340" xr:uid="{00000000-0005-0000-0000-000094C80000}"/>
    <cellStyle name="Normal 7 3 2 7 4" xfId="51341" xr:uid="{00000000-0005-0000-0000-000095C80000}"/>
    <cellStyle name="Normal 7 3 2 7 4 2" xfId="51342" xr:uid="{00000000-0005-0000-0000-000096C80000}"/>
    <cellStyle name="Normal 7 3 2 7 4 3" xfId="51343" xr:uid="{00000000-0005-0000-0000-000097C80000}"/>
    <cellStyle name="Normal 7 3 2 7 4 4" xfId="51344" xr:uid="{00000000-0005-0000-0000-000098C80000}"/>
    <cellStyle name="Normal 7 3 2 8" xfId="51345" xr:uid="{00000000-0005-0000-0000-000099C80000}"/>
    <cellStyle name="Normal 7 3 2 8 2" xfId="51346" xr:uid="{00000000-0005-0000-0000-00009AC80000}"/>
    <cellStyle name="Normal 7 3 2 8 2 2" xfId="51347" xr:uid="{00000000-0005-0000-0000-00009BC80000}"/>
    <cellStyle name="Normal 7 3 2 8 3" xfId="51348" xr:uid="{00000000-0005-0000-0000-00009CC80000}"/>
    <cellStyle name="Normal 7 3 2 8 3 2" xfId="51349" xr:uid="{00000000-0005-0000-0000-00009DC80000}"/>
    <cellStyle name="Normal 7 3 2 8 3 3" xfId="51350" xr:uid="{00000000-0005-0000-0000-00009EC80000}"/>
    <cellStyle name="Normal 7 3 2 8 3 4" xfId="51351" xr:uid="{00000000-0005-0000-0000-00009FC80000}"/>
    <cellStyle name="Normal 7 3 2 9" xfId="51352" xr:uid="{00000000-0005-0000-0000-0000A0C80000}"/>
    <cellStyle name="Normal 7 3 2 9 2" xfId="51353" xr:uid="{00000000-0005-0000-0000-0000A1C80000}"/>
    <cellStyle name="Normal 7 3 3" xfId="51354" xr:uid="{00000000-0005-0000-0000-0000A2C80000}"/>
    <cellStyle name="Normal 7 3 3 2" xfId="51355" xr:uid="{00000000-0005-0000-0000-0000A3C80000}"/>
    <cellStyle name="Normal 7 3 3 2 2" xfId="51356" xr:uid="{00000000-0005-0000-0000-0000A4C80000}"/>
    <cellStyle name="Normal 7 3 3 2 2 2" xfId="51357" xr:uid="{00000000-0005-0000-0000-0000A5C80000}"/>
    <cellStyle name="Normal 7 3 3 2 2 2 2" xfId="51358" xr:uid="{00000000-0005-0000-0000-0000A6C80000}"/>
    <cellStyle name="Normal 7 3 3 2 2 2 2 2" xfId="51359" xr:uid="{00000000-0005-0000-0000-0000A7C80000}"/>
    <cellStyle name="Normal 7 3 3 2 2 2 2 2 2" xfId="51360" xr:uid="{00000000-0005-0000-0000-0000A8C80000}"/>
    <cellStyle name="Normal 7 3 3 2 2 2 2 2 2 2" xfId="51361" xr:uid="{00000000-0005-0000-0000-0000A9C80000}"/>
    <cellStyle name="Normal 7 3 3 2 2 2 2 2 3" xfId="51362" xr:uid="{00000000-0005-0000-0000-0000AAC80000}"/>
    <cellStyle name="Normal 7 3 3 2 2 2 2 2 3 2" xfId="51363" xr:uid="{00000000-0005-0000-0000-0000ABC80000}"/>
    <cellStyle name="Normal 7 3 3 2 2 2 2 2 3 3" xfId="51364" xr:uid="{00000000-0005-0000-0000-0000ACC80000}"/>
    <cellStyle name="Normal 7 3 3 2 2 2 2 2 3 4" xfId="51365" xr:uid="{00000000-0005-0000-0000-0000ADC80000}"/>
    <cellStyle name="Normal 7 3 3 2 2 2 2 3" xfId="51366" xr:uid="{00000000-0005-0000-0000-0000AEC80000}"/>
    <cellStyle name="Normal 7 3 3 2 2 2 2 3 2" xfId="51367" xr:uid="{00000000-0005-0000-0000-0000AFC80000}"/>
    <cellStyle name="Normal 7 3 3 2 2 2 2 4" xfId="51368" xr:uid="{00000000-0005-0000-0000-0000B0C80000}"/>
    <cellStyle name="Normal 7 3 3 2 2 2 2 4 2" xfId="51369" xr:uid="{00000000-0005-0000-0000-0000B1C80000}"/>
    <cellStyle name="Normal 7 3 3 2 2 2 2 4 3" xfId="51370" xr:uid="{00000000-0005-0000-0000-0000B2C80000}"/>
    <cellStyle name="Normal 7 3 3 2 2 2 2 4 4" xfId="51371" xr:uid="{00000000-0005-0000-0000-0000B3C80000}"/>
    <cellStyle name="Normal 7 3 3 2 2 2 3" xfId="51372" xr:uid="{00000000-0005-0000-0000-0000B4C80000}"/>
    <cellStyle name="Normal 7 3 3 2 2 2 3 2" xfId="51373" xr:uid="{00000000-0005-0000-0000-0000B5C80000}"/>
    <cellStyle name="Normal 7 3 3 2 2 2 3 2 2" xfId="51374" xr:uid="{00000000-0005-0000-0000-0000B6C80000}"/>
    <cellStyle name="Normal 7 3 3 2 2 2 3 3" xfId="51375" xr:uid="{00000000-0005-0000-0000-0000B7C80000}"/>
    <cellStyle name="Normal 7 3 3 2 2 2 3 3 2" xfId="51376" xr:uid="{00000000-0005-0000-0000-0000B8C80000}"/>
    <cellStyle name="Normal 7 3 3 2 2 2 3 3 3" xfId="51377" xr:uid="{00000000-0005-0000-0000-0000B9C80000}"/>
    <cellStyle name="Normal 7 3 3 2 2 2 3 3 4" xfId="51378" xr:uid="{00000000-0005-0000-0000-0000BAC80000}"/>
    <cellStyle name="Normal 7 3 3 2 2 2 4" xfId="51379" xr:uid="{00000000-0005-0000-0000-0000BBC80000}"/>
    <cellStyle name="Normal 7 3 3 2 2 2 4 2" xfId="51380" xr:uid="{00000000-0005-0000-0000-0000BCC80000}"/>
    <cellStyle name="Normal 7 3 3 2 2 2 5" xfId="51381" xr:uid="{00000000-0005-0000-0000-0000BDC80000}"/>
    <cellStyle name="Normal 7 3 3 2 2 2 5 2" xfId="51382" xr:uid="{00000000-0005-0000-0000-0000BEC80000}"/>
    <cellStyle name="Normal 7 3 3 2 2 2 5 3" xfId="51383" xr:uid="{00000000-0005-0000-0000-0000BFC80000}"/>
    <cellStyle name="Normal 7 3 3 2 2 2 5 4" xfId="51384" xr:uid="{00000000-0005-0000-0000-0000C0C80000}"/>
    <cellStyle name="Normal 7 3 3 2 2 3" xfId="51385" xr:uid="{00000000-0005-0000-0000-0000C1C80000}"/>
    <cellStyle name="Normal 7 3 3 2 2 3 2" xfId="51386" xr:uid="{00000000-0005-0000-0000-0000C2C80000}"/>
    <cellStyle name="Normal 7 3 3 2 2 3 2 2" xfId="51387" xr:uid="{00000000-0005-0000-0000-0000C3C80000}"/>
    <cellStyle name="Normal 7 3 3 2 2 3 2 2 2" xfId="51388" xr:uid="{00000000-0005-0000-0000-0000C4C80000}"/>
    <cellStyle name="Normal 7 3 3 2 2 3 2 2 2 2" xfId="51389" xr:uid="{00000000-0005-0000-0000-0000C5C80000}"/>
    <cellStyle name="Normal 7 3 3 2 2 3 2 2 3" xfId="51390" xr:uid="{00000000-0005-0000-0000-0000C6C80000}"/>
    <cellStyle name="Normal 7 3 3 2 2 3 2 2 3 2" xfId="51391" xr:uid="{00000000-0005-0000-0000-0000C7C80000}"/>
    <cellStyle name="Normal 7 3 3 2 2 3 2 2 3 3" xfId="51392" xr:uid="{00000000-0005-0000-0000-0000C8C80000}"/>
    <cellStyle name="Normal 7 3 3 2 2 3 2 2 3 4" xfId="51393" xr:uid="{00000000-0005-0000-0000-0000C9C80000}"/>
    <cellStyle name="Normal 7 3 3 2 2 3 2 3" xfId="51394" xr:uid="{00000000-0005-0000-0000-0000CAC80000}"/>
    <cellStyle name="Normal 7 3 3 2 2 3 2 3 2" xfId="51395" xr:uid="{00000000-0005-0000-0000-0000CBC80000}"/>
    <cellStyle name="Normal 7 3 3 2 2 3 2 4" xfId="51396" xr:uid="{00000000-0005-0000-0000-0000CCC80000}"/>
    <cellStyle name="Normal 7 3 3 2 2 3 2 4 2" xfId="51397" xr:uid="{00000000-0005-0000-0000-0000CDC80000}"/>
    <cellStyle name="Normal 7 3 3 2 2 3 2 4 3" xfId="51398" xr:uid="{00000000-0005-0000-0000-0000CEC80000}"/>
    <cellStyle name="Normal 7 3 3 2 2 3 2 4 4" xfId="51399" xr:uid="{00000000-0005-0000-0000-0000CFC80000}"/>
    <cellStyle name="Normal 7 3 3 2 2 3 3" xfId="51400" xr:uid="{00000000-0005-0000-0000-0000D0C80000}"/>
    <cellStyle name="Normal 7 3 3 2 2 3 3 2" xfId="51401" xr:uid="{00000000-0005-0000-0000-0000D1C80000}"/>
    <cellStyle name="Normal 7 3 3 2 2 3 3 2 2" xfId="51402" xr:uid="{00000000-0005-0000-0000-0000D2C80000}"/>
    <cellStyle name="Normal 7 3 3 2 2 3 3 3" xfId="51403" xr:uid="{00000000-0005-0000-0000-0000D3C80000}"/>
    <cellStyle name="Normal 7 3 3 2 2 3 3 3 2" xfId="51404" xr:uid="{00000000-0005-0000-0000-0000D4C80000}"/>
    <cellStyle name="Normal 7 3 3 2 2 3 3 3 3" xfId="51405" xr:uid="{00000000-0005-0000-0000-0000D5C80000}"/>
    <cellStyle name="Normal 7 3 3 2 2 3 3 3 4" xfId="51406" xr:uid="{00000000-0005-0000-0000-0000D6C80000}"/>
    <cellStyle name="Normal 7 3 3 2 2 3 4" xfId="51407" xr:uid="{00000000-0005-0000-0000-0000D7C80000}"/>
    <cellStyle name="Normal 7 3 3 2 2 3 4 2" xfId="51408" xr:uid="{00000000-0005-0000-0000-0000D8C80000}"/>
    <cellStyle name="Normal 7 3 3 2 2 3 5" xfId="51409" xr:uid="{00000000-0005-0000-0000-0000D9C80000}"/>
    <cellStyle name="Normal 7 3 3 2 2 3 5 2" xfId="51410" xr:uid="{00000000-0005-0000-0000-0000DAC80000}"/>
    <cellStyle name="Normal 7 3 3 2 2 3 5 3" xfId="51411" xr:uid="{00000000-0005-0000-0000-0000DBC80000}"/>
    <cellStyle name="Normal 7 3 3 2 2 3 5 4" xfId="51412" xr:uid="{00000000-0005-0000-0000-0000DCC80000}"/>
    <cellStyle name="Normal 7 3 3 2 2 4" xfId="51413" xr:uid="{00000000-0005-0000-0000-0000DDC80000}"/>
    <cellStyle name="Normal 7 3 3 2 2 4 2" xfId="51414" xr:uid="{00000000-0005-0000-0000-0000DEC80000}"/>
    <cellStyle name="Normal 7 3 3 2 2 4 2 2" xfId="51415" xr:uid="{00000000-0005-0000-0000-0000DFC80000}"/>
    <cellStyle name="Normal 7 3 3 2 2 4 2 2 2" xfId="51416" xr:uid="{00000000-0005-0000-0000-0000E0C80000}"/>
    <cellStyle name="Normal 7 3 3 2 2 4 2 3" xfId="51417" xr:uid="{00000000-0005-0000-0000-0000E1C80000}"/>
    <cellStyle name="Normal 7 3 3 2 2 4 2 3 2" xfId="51418" xr:uid="{00000000-0005-0000-0000-0000E2C80000}"/>
    <cellStyle name="Normal 7 3 3 2 2 4 2 3 3" xfId="51419" xr:uid="{00000000-0005-0000-0000-0000E3C80000}"/>
    <cellStyle name="Normal 7 3 3 2 2 4 2 3 4" xfId="51420" xr:uid="{00000000-0005-0000-0000-0000E4C80000}"/>
    <cellStyle name="Normal 7 3 3 2 2 4 3" xfId="51421" xr:uid="{00000000-0005-0000-0000-0000E5C80000}"/>
    <cellStyle name="Normal 7 3 3 2 2 4 3 2" xfId="51422" xr:uid="{00000000-0005-0000-0000-0000E6C80000}"/>
    <cellStyle name="Normal 7 3 3 2 2 4 4" xfId="51423" xr:uid="{00000000-0005-0000-0000-0000E7C80000}"/>
    <cellStyle name="Normal 7 3 3 2 2 4 4 2" xfId="51424" xr:uid="{00000000-0005-0000-0000-0000E8C80000}"/>
    <cellStyle name="Normal 7 3 3 2 2 4 4 3" xfId="51425" xr:uid="{00000000-0005-0000-0000-0000E9C80000}"/>
    <cellStyle name="Normal 7 3 3 2 2 4 4 4" xfId="51426" xr:uid="{00000000-0005-0000-0000-0000EAC80000}"/>
    <cellStyle name="Normal 7 3 3 2 2 5" xfId="51427" xr:uid="{00000000-0005-0000-0000-0000EBC80000}"/>
    <cellStyle name="Normal 7 3 3 2 2 5 2" xfId="51428" xr:uid="{00000000-0005-0000-0000-0000ECC80000}"/>
    <cellStyle name="Normal 7 3 3 2 2 5 2 2" xfId="51429" xr:uid="{00000000-0005-0000-0000-0000EDC80000}"/>
    <cellStyle name="Normal 7 3 3 2 2 5 3" xfId="51430" xr:uid="{00000000-0005-0000-0000-0000EEC80000}"/>
    <cellStyle name="Normal 7 3 3 2 2 5 3 2" xfId="51431" xr:uid="{00000000-0005-0000-0000-0000EFC80000}"/>
    <cellStyle name="Normal 7 3 3 2 2 5 3 3" xfId="51432" xr:uid="{00000000-0005-0000-0000-0000F0C80000}"/>
    <cellStyle name="Normal 7 3 3 2 2 5 3 4" xfId="51433" xr:uid="{00000000-0005-0000-0000-0000F1C80000}"/>
    <cellStyle name="Normal 7 3 3 2 2 6" xfId="51434" xr:uid="{00000000-0005-0000-0000-0000F2C80000}"/>
    <cellStyle name="Normal 7 3 3 2 2 6 2" xfId="51435" xr:uid="{00000000-0005-0000-0000-0000F3C80000}"/>
    <cellStyle name="Normal 7 3 3 2 2 7" xfId="51436" xr:uid="{00000000-0005-0000-0000-0000F4C80000}"/>
    <cellStyle name="Normal 7 3 3 2 2 7 2" xfId="51437" xr:uid="{00000000-0005-0000-0000-0000F5C80000}"/>
    <cellStyle name="Normal 7 3 3 2 2 7 3" xfId="51438" xr:uid="{00000000-0005-0000-0000-0000F6C80000}"/>
    <cellStyle name="Normal 7 3 3 2 2 7 4" xfId="51439" xr:uid="{00000000-0005-0000-0000-0000F7C80000}"/>
    <cellStyle name="Normal 7 3 3 2 3" xfId="51440" xr:uid="{00000000-0005-0000-0000-0000F8C80000}"/>
    <cellStyle name="Normal 7 3 3 2 3 2" xfId="51441" xr:uid="{00000000-0005-0000-0000-0000F9C80000}"/>
    <cellStyle name="Normal 7 3 3 2 3 2 2" xfId="51442" xr:uid="{00000000-0005-0000-0000-0000FAC80000}"/>
    <cellStyle name="Normal 7 3 3 2 3 2 2 2" xfId="51443" xr:uid="{00000000-0005-0000-0000-0000FBC80000}"/>
    <cellStyle name="Normal 7 3 3 2 3 2 2 2 2" xfId="51444" xr:uid="{00000000-0005-0000-0000-0000FCC80000}"/>
    <cellStyle name="Normal 7 3 3 2 3 2 2 3" xfId="51445" xr:uid="{00000000-0005-0000-0000-0000FDC80000}"/>
    <cellStyle name="Normal 7 3 3 2 3 2 2 3 2" xfId="51446" xr:uid="{00000000-0005-0000-0000-0000FEC80000}"/>
    <cellStyle name="Normal 7 3 3 2 3 2 2 3 3" xfId="51447" xr:uid="{00000000-0005-0000-0000-0000FFC80000}"/>
    <cellStyle name="Normal 7 3 3 2 3 2 2 3 4" xfId="51448" xr:uid="{00000000-0005-0000-0000-000000C90000}"/>
    <cellStyle name="Normal 7 3 3 2 3 2 3" xfId="51449" xr:uid="{00000000-0005-0000-0000-000001C90000}"/>
    <cellStyle name="Normal 7 3 3 2 3 2 3 2" xfId="51450" xr:uid="{00000000-0005-0000-0000-000002C90000}"/>
    <cellStyle name="Normal 7 3 3 2 3 2 4" xfId="51451" xr:uid="{00000000-0005-0000-0000-000003C90000}"/>
    <cellStyle name="Normal 7 3 3 2 3 2 4 2" xfId="51452" xr:uid="{00000000-0005-0000-0000-000004C90000}"/>
    <cellStyle name="Normal 7 3 3 2 3 2 4 3" xfId="51453" xr:uid="{00000000-0005-0000-0000-000005C90000}"/>
    <cellStyle name="Normal 7 3 3 2 3 2 4 4" xfId="51454" xr:uid="{00000000-0005-0000-0000-000006C90000}"/>
    <cellStyle name="Normal 7 3 3 2 3 3" xfId="51455" xr:uid="{00000000-0005-0000-0000-000007C90000}"/>
    <cellStyle name="Normal 7 3 3 2 3 3 2" xfId="51456" xr:uid="{00000000-0005-0000-0000-000008C90000}"/>
    <cellStyle name="Normal 7 3 3 2 3 3 2 2" xfId="51457" xr:uid="{00000000-0005-0000-0000-000009C90000}"/>
    <cellStyle name="Normal 7 3 3 2 3 3 3" xfId="51458" xr:uid="{00000000-0005-0000-0000-00000AC90000}"/>
    <cellStyle name="Normal 7 3 3 2 3 3 3 2" xfId="51459" xr:uid="{00000000-0005-0000-0000-00000BC90000}"/>
    <cellStyle name="Normal 7 3 3 2 3 3 3 3" xfId="51460" xr:uid="{00000000-0005-0000-0000-00000CC90000}"/>
    <cellStyle name="Normal 7 3 3 2 3 3 3 4" xfId="51461" xr:uid="{00000000-0005-0000-0000-00000DC90000}"/>
    <cellStyle name="Normal 7 3 3 2 3 4" xfId="51462" xr:uid="{00000000-0005-0000-0000-00000EC90000}"/>
    <cellStyle name="Normal 7 3 3 2 3 4 2" xfId="51463" xr:uid="{00000000-0005-0000-0000-00000FC90000}"/>
    <cellStyle name="Normal 7 3 3 2 3 5" xfId="51464" xr:uid="{00000000-0005-0000-0000-000010C90000}"/>
    <cellStyle name="Normal 7 3 3 2 3 5 2" xfId="51465" xr:uid="{00000000-0005-0000-0000-000011C90000}"/>
    <cellStyle name="Normal 7 3 3 2 3 5 3" xfId="51466" xr:uid="{00000000-0005-0000-0000-000012C90000}"/>
    <cellStyle name="Normal 7 3 3 2 3 5 4" xfId="51467" xr:uid="{00000000-0005-0000-0000-000013C90000}"/>
    <cellStyle name="Normal 7 3 3 2 4" xfId="51468" xr:uid="{00000000-0005-0000-0000-000014C90000}"/>
    <cellStyle name="Normal 7 3 3 2 4 2" xfId="51469" xr:uid="{00000000-0005-0000-0000-000015C90000}"/>
    <cellStyle name="Normal 7 3 3 2 4 2 2" xfId="51470" xr:uid="{00000000-0005-0000-0000-000016C90000}"/>
    <cellStyle name="Normal 7 3 3 2 4 2 2 2" xfId="51471" xr:uid="{00000000-0005-0000-0000-000017C90000}"/>
    <cellStyle name="Normal 7 3 3 2 4 2 2 2 2" xfId="51472" xr:uid="{00000000-0005-0000-0000-000018C90000}"/>
    <cellStyle name="Normal 7 3 3 2 4 2 2 3" xfId="51473" xr:uid="{00000000-0005-0000-0000-000019C90000}"/>
    <cellStyle name="Normal 7 3 3 2 4 2 2 3 2" xfId="51474" xr:uid="{00000000-0005-0000-0000-00001AC90000}"/>
    <cellStyle name="Normal 7 3 3 2 4 2 2 3 3" xfId="51475" xr:uid="{00000000-0005-0000-0000-00001BC90000}"/>
    <cellStyle name="Normal 7 3 3 2 4 2 2 3 4" xfId="51476" xr:uid="{00000000-0005-0000-0000-00001CC90000}"/>
    <cellStyle name="Normal 7 3 3 2 4 2 3" xfId="51477" xr:uid="{00000000-0005-0000-0000-00001DC90000}"/>
    <cellStyle name="Normal 7 3 3 2 4 2 3 2" xfId="51478" xr:uid="{00000000-0005-0000-0000-00001EC90000}"/>
    <cellStyle name="Normal 7 3 3 2 4 2 4" xfId="51479" xr:uid="{00000000-0005-0000-0000-00001FC90000}"/>
    <cellStyle name="Normal 7 3 3 2 4 2 4 2" xfId="51480" xr:uid="{00000000-0005-0000-0000-000020C90000}"/>
    <cellStyle name="Normal 7 3 3 2 4 2 4 3" xfId="51481" xr:uid="{00000000-0005-0000-0000-000021C90000}"/>
    <cellStyle name="Normal 7 3 3 2 4 2 4 4" xfId="51482" xr:uid="{00000000-0005-0000-0000-000022C90000}"/>
    <cellStyle name="Normal 7 3 3 2 4 3" xfId="51483" xr:uid="{00000000-0005-0000-0000-000023C90000}"/>
    <cellStyle name="Normal 7 3 3 2 4 3 2" xfId="51484" xr:uid="{00000000-0005-0000-0000-000024C90000}"/>
    <cellStyle name="Normal 7 3 3 2 4 3 2 2" xfId="51485" xr:uid="{00000000-0005-0000-0000-000025C90000}"/>
    <cellStyle name="Normal 7 3 3 2 4 3 3" xfId="51486" xr:uid="{00000000-0005-0000-0000-000026C90000}"/>
    <cellStyle name="Normal 7 3 3 2 4 3 3 2" xfId="51487" xr:uid="{00000000-0005-0000-0000-000027C90000}"/>
    <cellStyle name="Normal 7 3 3 2 4 3 3 3" xfId="51488" xr:uid="{00000000-0005-0000-0000-000028C90000}"/>
    <cellStyle name="Normal 7 3 3 2 4 3 3 4" xfId="51489" xr:uid="{00000000-0005-0000-0000-000029C90000}"/>
    <cellStyle name="Normal 7 3 3 2 4 4" xfId="51490" xr:uid="{00000000-0005-0000-0000-00002AC90000}"/>
    <cellStyle name="Normal 7 3 3 2 4 4 2" xfId="51491" xr:uid="{00000000-0005-0000-0000-00002BC90000}"/>
    <cellStyle name="Normal 7 3 3 2 4 5" xfId="51492" xr:uid="{00000000-0005-0000-0000-00002CC90000}"/>
    <cellStyle name="Normal 7 3 3 2 4 5 2" xfId="51493" xr:uid="{00000000-0005-0000-0000-00002DC90000}"/>
    <cellStyle name="Normal 7 3 3 2 4 5 3" xfId="51494" xr:uid="{00000000-0005-0000-0000-00002EC90000}"/>
    <cellStyle name="Normal 7 3 3 2 4 5 4" xfId="51495" xr:uid="{00000000-0005-0000-0000-00002FC90000}"/>
    <cellStyle name="Normal 7 3 3 2 5" xfId="51496" xr:uid="{00000000-0005-0000-0000-000030C90000}"/>
    <cellStyle name="Normal 7 3 3 2 5 2" xfId="51497" xr:uid="{00000000-0005-0000-0000-000031C90000}"/>
    <cellStyle name="Normal 7 3 3 2 5 2 2" xfId="51498" xr:uid="{00000000-0005-0000-0000-000032C90000}"/>
    <cellStyle name="Normal 7 3 3 2 5 2 2 2" xfId="51499" xr:uid="{00000000-0005-0000-0000-000033C90000}"/>
    <cellStyle name="Normal 7 3 3 2 5 2 3" xfId="51500" xr:uid="{00000000-0005-0000-0000-000034C90000}"/>
    <cellStyle name="Normal 7 3 3 2 5 2 3 2" xfId="51501" xr:uid="{00000000-0005-0000-0000-000035C90000}"/>
    <cellStyle name="Normal 7 3 3 2 5 2 3 3" xfId="51502" xr:uid="{00000000-0005-0000-0000-000036C90000}"/>
    <cellStyle name="Normal 7 3 3 2 5 2 3 4" xfId="51503" xr:uid="{00000000-0005-0000-0000-000037C90000}"/>
    <cellStyle name="Normal 7 3 3 2 5 3" xfId="51504" xr:uid="{00000000-0005-0000-0000-000038C90000}"/>
    <cellStyle name="Normal 7 3 3 2 5 3 2" xfId="51505" xr:uid="{00000000-0005-0000-0000-000039C90000}"/>
    <cellStyle name="Normal 7 3 3 2 5 4" xfId="51506" xr:uid="{00000000-0005-0000-0000-00003AC90000}"/>
    <cellStyle name="Normal 7 3 3 2 5 4 2" xfId="51507" xr:uid="{00000000-0005-0000-0000-00003BC90000}"/>
    <cellStyle name="Normal 7 3 3 2 5 4 3" xfId="51508" xr:uid="{00000000-0005-0000-0000-00003CC90000}"/>
    <cellStyle name="Normal 7 3 3 2 5 4 4" xfId="51509" xr:uid="{00000000-0005-0000-0000-00003DC90000}"/>
    <cellStyle name="Normal 7 3 3 2 6" xfId="51510" xr:uid="{00000000-0005-0000-0000-00003EC90000}"/>
    <cellStyle name="Normal 7 3 3 2 6 2" xfId="51511" xr:uid="{00000000-0005-0000-0000-00003FC90000}"/>
    <cellStyle name="Normal 7 3 3 2 6 2 2" xfId="51512" xr:uid="{00000000-0005-0000-0000-000040C90000}"/>
    <cellStyle name="Normal 7 3 3 2 6 3" xfId="51513" xr:uid="{00000000-0005-0000-0000-000041C90000}"/>
    <cellStyle name="Normal 7 3 3 2 6 3 2" xfId="51514" xr:uid="{00000000-0005-0000-0000-000042C90000}"/>
    <cellStyle name="Normal 7 3 3 2 6 3 3" xfId="51515" xr:uid="{00000000-0005-0000-0000-000043C90000}"/>
    <cellStyle name="Normal 7 3 3 2 6 3 4" xfId="51516" xr:uid="{00000000-0005-0000-0000-000044C90000}"/>
    <cellStyle name="Normal 7 3 3 2 7" xfId="51517" xr:uid="{00000000-0005-0000-0000-000045C90000}"/>
    <cellStyle name="Normal 7 3 3 2 7 2" xfId="51518" xr:uid="{00000000-0005-0000-0000-000046C90000}"/>
    <cellStyle name="Normal 7 3 3 2 8" xfId="51519" xr:uid="{00000000-0005-0000-0000-000047C90000}"/>
    <cellStyle name="Normal 7 3 3 2 8 2" xfId="51520" xr:uid="{00000000-0005-0000-0000-000048C90000}"/>
    <cellStyle name="Normal 7 3 3 2 8 3" xfId="51521" xr:uid="{00000000-0005-0000-0000-000049C90000}"/>
    <cellStyle name="Normal 7 3 3 2 8 4" xfId="51522" xr:uid="{00000000-0005-0000-0000-00004AC90000}"/>
    <cellStyle name="Normal 7 3 3 3" xfId="51523" xr:uid="{00000000-0005-0000-0000-00004BC90000}"/>
    <cellStyle name="Normal 7 3 3 3 2" xfId="51524" xr:uid="{00000000-0005-0000-0000-00004CC90000}"/>
    <cellStyle name="Normal 7 3 3 3 2 2" xfId="51525" xr:uid="{00000000-0005-0000-0000-00004DC90000}"/>
    <cellStyle name="Normal 7 3 3 3 2 2 2" xfId="51526" xr:uid="{00000000-0005-0000-0000-00004EC90000}"/>
    <cellStyle name="Normal 7 3 3 3 2 2 2 2" xfId="51527" xr:uid="{00000000-0005-0000-0000-00004FC90000}"/>
    <cellStyle name="Normal 7 3 3 3 2 2 2 2 2" xfId="51528" xr:uid="{00000000-0005-0000-0000-000050C90000}"/>
    <cellStyle name="Normal 7 3 3 3 2 2 2 3" xfId="51529" xr:uid="{00000000-0005-0000-0000-000051C90000}"/>
    <cellStyle name="Normal 7 3 3 3 2 2 2 3 2" xfId="51530" xr:uid="{00000000-0005-0000-0000-000052C90000}"/>
    <cellStyle name="Normal 7 3 3 3 2 2 2 3 3" xfId="51531" xr:uid="{00000000-0005-0000-0000-000053C90000}"/>
    <cellStyle name="Normal 7 3 3 3 2 2 2 3 4" xfId="51532" xr:uid="{00000000-0005-0000-0000-000054C90000}"/>
    <cellStyle name="Normal 7 3 3 3 2 2 3" xfId="51533" xr:uid="{00000000-0005-0000-0000-000055C90000}"/>
    <cellStyle name="Normal 7 3 3 3 2 2 3 2" xfId="51534" xr:uid="{00000000-0005-0000-0000-000056C90000}"/>
    <cellStyle name="Normal 7 3 3 3 2 2 4" xfId="51535" xr:uid="{00000000-0005-0000-0000-000057C90000}"/>
    <cellStyle name="Normal 7 3 3 3 2 2 4 2" xfId="51536" xr:uid="{00000000-0005-0000-0000-000058C90000}"/>
    <cellStyle name="Normal 7 3 3 3 2 2 4 3" xfId="51537" xr:uid="{00000000-0005-0000-0000-000059C90000}"/>
    <cellStyle name="Normal 7 3 3 3 2 2 4 4" xfId="51538" xr:uid="{00000000-0005-0000-0000-00005AC90000}"/>
    <cellStyle name="Normal 7 3 3 3 2 3" xfId="51539" xr:uid="{00000000-0005-0000-0000-00005BC90000}"/>
    <cellStyle name="Normal 7 3 3 3 2 3 2" xfId="51540" xr:uid="{00000000-0005-0000-0000-00005CC90000}"/>
    <cellStyle name="Normal 7 3 3 3 2 3 2 2" xfId="51541" xr:uid="{00000000-0005-0000-0000-00005DC90000}"/>
    <cellStyle name="Normal 7 3 3 3 2 3 3" xfId="51542" xr:uid="{00000000-0005-0000-0000-00005EC90000}"/>
    <cellStyle name="Normal 7 3 3 3 2 3 3 2" xfId="51543" xr:uid="{00000000-0005-0000-0000-00005FC90000}"/>
    <cellStyle name="Normal 7 3 3 3 2 3 3 3" xfId="51544" xr:uid="{00000000-0005-0000-0000-000060C90000}"/>
    <cellStyle name="Normal 7 3 3 3 2 3 3 4" xfId="51545" xr:uid="{00000000-0005-0000-0000-000061C90000}"/>
    <cellStyle name="Normal 7 3 3 3 2 4" xfId="51546" xr:uid="{00000000-0005-0000-0000-000062C90000}"/>
    <cellStyle name="Normal 7 3 3 3 2 4 2" xfId="51547" xr:uid="{00000000-0005-0000-0000-000063C90000}"/>
    <cellStyle name="Normal 7 3 3 3 2 5" xfId="51548" xr:uid="{00000000-0005-0000-0000-000064C90000}"/>
    <cellStyle name="Normal 7 3 3 3 2 5 2" xfId="51549" xr:uid="{00000000-0005-0000-0000-000065C90000}"/>
    <cellStyle name="Normal 7 3 3 3 2 5 3" xfId="51550" xr:uid="{00000000-0005-0000-0000-000066C90000}"/>
    <cellStyle name="Normal 7 3 3 3 2 5 4" xfId="51551" xr:uid="{00000000-0005-0000-0000-000067C90000}"/>
    <cellStyle name="Normal 7 3 3 3 3" xfId="51552" xr:uid="{00000000-0005-0000-0000-000068C90000}"/>
    <cellStyle name="Normal 7 3 3 3 3 2" xfId="51553" xr:uid="{00000000-0005-0000-0000-000069C90000}"/>
    <cellStyle name="Normal 7 3 3 3 3 2 2" xfId="51554" xr:uid="{00000000-0005-0000-0000-00006AC90000}"/>
    <cellStyle name="Normal 7 3 3 3 3 2 2 2" xfId="51555" xr:uid="{00000000-0005-0000-0000-00006BC90000}"/>
    <cellStyle name="Normal 7 3 3 3 3 2 2 2 2" xfId="51556" xr:uid="{00000000-0005-0000-0000-00006CC90000}"/>
    <cellStyle name="Normal 7 3 3 3 3 2 2 3" xfId="51557" xr:uid="{00000000-0005-0000-0000-00006DC90000}"/>
    <cellStyle name="Normal 7 3 3 3 3 2 2 3 2" xfId="51558" xr:uid="{00000000-0005-0000-0000-00006EC90000}"/>
    <cellStyle name="Normal 7 3 3 3 3 2 2 3 3" xfId="51559" xr:uid="{00000000-0005-0000-0000-00006FC90000}"/>
    <cellStyle name="Normal 7 3 3 3 3 2 2 3 4" xfId="51560" xr:uid="{00000000-0005-0000-0000-000070C90000}"/>
    <cellStyle name="Normal 7 3 3 3 3 2 3" xfId="51561" xr:uid="{00000000-0005-0000-0000-000071C90000}"/>
    <cellStyle name="Normal 7 3 3 3 3 2 3 2" xfId="51562" xr:uid="{00000000-0005-0000-0000-000072C90000}"/>
    <cellStyle name="Normal 7 3 3 3 3 2 4" xfId="51563" xr:uid="{00000000-0005-0000-0000-000073C90000}"/>
    <cellStyle name="Normal 7 3 3 3 3 2 4 2" xfId="51564" xr:uid="{00000000-0005-0000-0000-000074C90000}"/>
    <cellStyle name="Normal 7 3 3 3 3 2 4 3" xfId="51565" xr:uid="{00000000-0005-0000-0000-000075C90000}"/>
    <cellStyle name="Normal 7 3 3 3 3 2 4 4" xfId="51566" xr:uid="{00000000-0005-0000-0000-000076C90000}"/>
    <cellStyle name="Normal 7 3 3 3 3 3" xfId="51567" xr:uid="{00000000-0005-0000-0000-000077C90000}"/>
    <cellStyle name="Normal 7 3 3 3 3 3 2" xfId="51568" xr:uid="{00000000-0005-0000-0000-000078C90000}"/>
    <cellStyle name="Normal 7 3 3 3 3 3 2 2" xfId="51569" xr:uid="{00000000-0005-0000-0000-000079C90000}"/>
    <cellStyle name="Normal 7 3 3 3 3 3 3" xfId="51570" xr:uid="{00000000-0005-0000-0000-00007AC90000}"/>
    <cellStyle name="Normal 7 3 3 3 3 3 3 2" xfId="51571" xr:uid="{00000000-0005-0000-0000-00007BC90000}"/>
    <cellStyle name="Normal 7 3 3 3 3 3 3 3" xfId="51572" xr:uid="{00000000-0005-0000-0000-00007CC90000}"/>
    <cellStyle name="Normal 7 3 3 3 3 3 3 4" xfId="51573" xr:uid="{00000000-0005-0000-0000-00007DC90000}"/>
    <cellStyle name="Normal 7 3 3 3 3 4" xfId="51574" xr:uid="{00000000-0005-0000-0000-00007EC90000}"/>
    <cellStyle name="Normal 7 3 3 3 3 4 2" xfId="51575" xr:uid="{00000000-0005-0000-0000-00007FC90000}"/>
    <cellStyle name="Normal 7 3 3 3 3 5" xfId="51576" xr:uid="{00000000-0005-0000-0000-000080C90000}"/>
    <cellStyle name="Normal 7 3 3 3 3 5 2" xfId="51577" xr:uid="{00000000-0005-0000-0000-000081C90000}"/>
    <cellStyle name="Normal 7 3 3 3 3 5 3" xfId="51578" xr:uid="{00000000-0005-0000-0000-000082C90000}"/>
    <cellStyle name="Normal 7 3 3 3 3 5 4" xfId="51579" xr:uid="{00000000-0005-0000-0000-000083C90000}"/>
    <cellStyle name="Normal 7 3 3 3 4" xfId="51580" xr:uid="{00000000-0005-0000-0000-000084C90000}"/>
    <cellStyle name="Normal 7 3 3 3 4 2" xfId="51581" xr:uid="{00000000-0005-0000-0000-000085C90000}"/>
    <cellStyle name="Normal 7 3 3 3 4 2 2" xfId="51582" xr:uid="{00000000-0005-0000-0000-000086C90000}"/>
    <cellStyle name="Normal 7 3 3 3 4 2 2 2" xfId="51583" xr:uid="{00000000-0005-0000-0000-000087C90000}"/>
    <cellStyle name="Normal 7 3 3 3 4 2 3" xfId="51584" xr:uid="{00000000-0005-0000-0000-000088C90000}"/>
    <cellStyle name="Normal 7 3 3 3 4 2 3 2" xfId="51585" xr:uid="{00000000-0005-0000-0000-000089C90000}"/>
    <cellStyle name="Normal 7 3 3 3 4 2 3 3" xfId="51586" xr:uid="{00000000-0005-0000-0000-00008AC90000}"/>
    <cellStyle name="Normal 7 3 3 3 4 2 3 4" xfId="51587" xr:uid="{00000000-0005-0000-0000-00008BC90000}"/>
    <cellStyle name="Normal 7 3 3 3 4 3" xfId="51588" xr:uid="{00000000-0005-0000-0000-00008CC90000}"/>
    <cellStyle name="Normal 7 3 3 3 4 3 2" xfId="51589" xr:uid="{00000000-0005-0000-0000-00008DC90000}"/>
    <cellStyle name="Normal 7 3 3 3 4 4" xfId="51590" xr:uid="{00000000-0005-0000-0000-00008EC90000}"/>
    <cellStyle name="Normal 7 3 3 3 4 4 2" xfId="51591" xr:uid="{00000000-0005-0000-0000-00008FC90000}"/>
    <cellStyle name="Normal 7 3 3 3 4 4 3" xfId="51592" xr:uid="{00000000-0005-0000-0000-000090C90000}"/>
    <cellStyle name="Normal 7 3 3 3 4 4 4" xfId="51593" xr:uid="{00000000-0005-0000-0000-000091C90000}"/>
    <cellStyle name="Normal 7 3 3 3 5" xfId="51594" xr:uid="{00000000-0005-0000-0000-000092C90000}"/>
    <cellStyle name="Normal 7 3 3 3 5 2" xfId="51595" xr:uid="{00000000-0005-0000-0000-000093C90000}"/>
    <cellStyle name="Normal 7 3 3 3 5 2 2" xfId="51596" xr:uid="{00000000-0005-0000-0000-000094C90000}"/>
    <cellStyle name="Normal 7 3 3 3 5 3" xfId="51597" xr:uid="{00000000-0005-0000-0000-000095C90000}"/>
    <cellStyle name="Normal 7 3 3 3 5 3 2" xfId="51598" xr:uid="{00000000-0005-0000-0000-000096C90000}"/>
    <cellStyle name="Normal 7 3 3 3 5 3 3" xfId="51599" xr:uid="{00000000-0005-0000-0000-000097C90000}"/>
    <cellStyle name="Normal 7 3 3 3 5 3 4" xfId="51600" xr:uid="{00000000-0005-0000-0000-000098C90000}"/>
    <cellStyle name="Normal 7 3 3 3 6" xfId="51601" xr:uid="{00000000-0005-0000-0000-000099C90000}"/>
    <cellStyle name="Normal 7 3 3 3 6 2" xfId="51602" xr:uid="{00000000-0005-0000-0000-00009AC90000}"/>
    <cellStyle name="Normal 7 3 3 3 7" xfId="51603" xr:uid="{00000000-0005-0000-0000-00009BC90000}"/>
    <cellStyle name="Normal 7 3 3 3 7 2" xfId="51604" xr:uid="{00000000-0005-0000-0000-00009CC90000}"/>
    <cellStyle name="Normal 7 3 3 3 7 3" xfId="51605" xr:uid="{00000000-0005-0000-0000-00009DC90000}"/>
    <cellStyle name="Normal 7 3 3 3 7 4" xfId="51606" xr:uid="{00000000-0005-0000-0000-00009EC90000}"/>
    <cellStyle name="Normal 7 3 3 4" xfId="51607" xr:uid="{00000000-0005-0000-0000-00009FC90000}"/>
    <cellStyle name="Normal 7 3 3 4 2" xfId="51608" xr:uid="{00000000-0005-0000-0000-0000A0C90000}"/>
    <cellStyle name="Normal 7 3 3 4 2 2" xfId="51609" xr:uid="{00000000-0005-0000-0000-0000A1C90000}"/>
    <cellStyle name="Normal 7 3 3 4 2 2 2" xfId="51610" xr:uid="{00000000-0005-0000-0000-0000A2C90000}"/>
    <cellStyle name="Normal 7 3 3 4 2 2 2 2" xfId="51611" xr:uid="{00000000-0005-0000-0000-0000A3C90000}"/>
    <cellStyle name="Normal 7 3 3 4 2 2 3" xfId="51612" xr:uid="{00000000-0005-0000-0000-0000A4C90000}"/>
    <cellStyle name="Normal 7 3 3 4 2 2 3 2" xfId="51613" xr:uid="{00000000-0005-0000-0000-0000A5C90000}"/>
    <cellStyle name="Normal 7 3 3 4 2 2 3 3" xfId="51614" xr:uid="{00000000-0005-0000-0000-0000A6C90000}"/>
    <cellStyle name="Normal 7 3 3 4 2 2 3 4" xfId="51615" xr:uid="{00000000-0005-0000-0000-0000A7C90000}"/>
    <cellStyle name="Normal 7 3 3 4 2 3" xfId="51616" xr:uid="{00000000-0005-0000-0000-0000A8C90000}"/>
    <cellStyle name="Normal 7 3 3 4 2 3 2" xfId="51617" xr:uid="{00000000-0005-0000-0000-0000A9C90000}"/>
    <cellStyle name="Normal 7 3 3 4 2 4" xfId="51618" xr:uid="{00000000-0005-0000-0000-0000AAC90000}"/>
    <cellStyle name="Normal 7 3 3 4 2 4 2" xfId="51619" xr:uid="{00000000-0005-0000-0000-0000ABC90000}"/>
    <cellStyle name="Normal 7 3 3 4 2 4 3" xfId="51620" xr:uid="{00000000-0005-0000-0000-0000ACC90000}"/>
    <cellStyle name="Normal 7 3 3 4 2 4 4" xfId="51621" xr:uid="{00000000-0005-0000-0000-0000ADC90000}"/>
    <cellStyle name="Normal 7 3 3 4 3" xfId="51622" xr:uid="{00000000-0005-0000-0000-0000AEC90000}"/>
    <cellStyle name="Normal 7 3 3 4 3 2" xfId="51623" xr:uid="{00000000-0005-0000-0000-0000AFC90000}"/>
    <cellStyle name="Normal 7 3 3 4 3 2 2" xfId="51624" xr:uid="{00000000-0005-0000-0000-0000B0C90000}"/>
    <cellStyle name="Normal 7 3 3 4 3 3" xfId="51625" xr:uid="{00000000-0005-0000-0000-0000B1C90000}"/>
    <cellStyle name="Normal 7 3 3 4 3 3 2" xfId="51626" xr:uid="{00000000-0005-0000-0000-0000B2C90000}"/>
    <cellStyle name="Normal 7 3 3 4 3 3 3" xfId="51627" xr:uid="{00000000-0005-0000-0000-0000B3C90000}"/>
    <cellStyle name="Normal 7 3 3 4 3 3 4" xfId="51628" xr:uid="{00000000-0005-0000-0000-0000B4C90000}"/>
    <cellStyle name="Normal 7 3 3 4 4" xfId="51629" xr:uid="{00000000-0005-0000-0000-0000B5C90000}"/>
    <cellStyle name="Normal 7 3 3 4 4 2" xfId="51630" xr:uid="{00000000-0005-0000-0000-0000B6C90000}"/>
    <cellStyle name="Normal 7 3 3 4 5" xfId="51631" xr:uid="{00000000-0005-0000-0000-0000B7C90000}"/>
    <cellStyle name="Normal 7 3 3 4 5 2" xfId="51632" xr:uid="{00000000-0005-0000-0000-0000B8C90000}"/>
    <cellStyle name="Normal 7 3 3 4 5 3" xfId="51633" xr:uid="{00000000-0005-0000-0000-0000B9C90000}"/>
    <cellStyle name="Normal 7 3 3 4 5 4" xfId="51634" xr:uid="{00000000-0005-0000-0000-0000BAC90000}"/>
    <cellStyle name="Normal 7 3 3 5" xfId="51635" xr:uid="{00000000-0005-0000-0000-0000BBC90000}"/>
    <cellStyle name="Normal 7 3 3 5 2" xfId="51636" xr:uid="{00000000-0005-0000-0000-0000BCC90000}"/>
    <cellStyle name="Normal 7 3 3 5 2 2" xfId="51637" xr:uid="{00000000-0005-0000-0000-0000BDC90000}"/>
    <cellStyle name="Normal 7 3 3 5 2 2 2" xfId="51638" xr:uid="{00000000-0005-0000-0000-0000BEC90000}"/>
    <cellStyle name="Normal 7 3 3 5 2 2 2 2" xfId="51639" xr:uid="{00000000-0005-0000-0000-0000BFC90000}"/>
    <cellStyle name="Normal 7 3 3 5 2 2 3" xfId="51640" xr:uid="{00000000-0005-0000-0000-0000C0C90000}"/>
    <cellStyle name="Normal 7 3 3 5 2 2 3 2" xfId="51641" xr:uid="{00000000-0005-0000-0000-0000C1C90000}"/>
    <cellStyle name="Normal 7 3 3 5 2 2 3 3" xfId="51642" xr:uid="{00000000-0005-0000-0000-0000C2C90000}"/>
    <cellStyle name="Normal 7 3 3 5 2 2 3 4" xfId="51643" xr:uid="{00000000-0005-0000-0000-0000C3C90000}"/>
    <cellStyle name="Normal 7 3 3 5 2 3" xfId="51644" xr:uid="{00000000-0005-0000-0000-0000C4C90000}"/>
    <cellStyle name="Normal 7 3 3 5 2 3 2" xfId="51645" xr:uid="{00000000-0005-0000-0000-0000C5C90000}"/>
    <cellStyle name="Normal 7 3 3 5 2 4" xfId="51646" xr:uid="{00000000-0005-0000-0000-0000C6C90000}"/>
    <cellStyle name="Normal 7 3 3 5 2 4 2" xfId="51647" xr:uid="{00000000-0005-0000-0000-0000C7C90000}"/>
    <cellStyle name="Normal 7 3 3 5 2 4 3" xfId="51648" xr:uid="{00000000-0005-0000-0000-0000C8C90000}"/>
    <cellStyle name="Normal 7 3 3 5 2 4 4" xfId="51649" xr:uid="{00000000-0005-0000-0000-0000C9C90000}"/>
    <cellStyle name="Normal 7 3 3 5 3" xfId="51650" xr:uid="{00000000-0005-0000-0000-0000CAC90000}"/>
    <cellStyle name="Normal 7 3 3 5 3 2" xfId="51651" xr:uid="{00000000-0005-0000-0000-0000CBC90000}"/>
    <cellStyle name="Normal 7 3 3 5 3 2 2" xfId="51652" xr:uid="{00000000-0005-0000-0000-0000CCC90000}"/>
    <cellStyle name="Normal 7 3 3 5 3 3" xfId="51653" xr:uid="{00000000-0005-0000-0000-0000CDC90000}"/>
    <cellStyle name="Normal 7 3 3 5 3 3 2" xfId="51654" xr:uid="{00000000-0005-0000-0000-0000CEC90000}"/>
    <cellStyle name="Normal 7 3 3 5 3 3 3" xfId="51655" xr:uid="{00000000-0005-0000-0000-0000CFC90000}"/>
    <cellStyle name="Normal 7 3 3 5 3 3 4" xfId="51656" xr:uid="{00000000-0005-0000-0000-0000D0C90000}"/>
    <cellStyle name="Normal 7 3 3 5 4" xfId="51657" xr:uid="{00000000-0005-0000-0000-0000D1C90000}"/>
    <cellStyle name="Normal 7 3 3 5 4 2" xfId="51658" xr:uid="{00000000-0005-0000-0000-0000D2C90000}"/>
    <cellStyle name="Normal 7 3 3 5 5" xfId="51659" xr:uid="{00000000-0005-0000-0000-0000D3C90000}"/>
    <cellStyle name="Normal 7 3 3 5 5 2" xfId="51660" xr:uid="{00000000-0005-0000-0000-0000D4C90000}"/>
    <cellStyle name="Normal 7 3 3 5 5 3" xfId="51661" xr:uid="{00000000-0005-0000-0000-0000D5C90000}"/>
    <cellStyle name="Normal 7 3 3 5 5 4" xfId="51662" xr:uid="{00000000-0005-0000-0000-0000D6C90000}"/>
    <cellStyle name="Normal 7 3 3 6" xfId="51663" xr:uid="{00000000-0005-0000-0000-0000D7C90000}"/>
    <cellStyle name="Normal 7 3 3 6 2" xfId="51664" xr:uid="{00000000-0005-0000-0000-0000D8C90000}"/>
    <cellStyle name="Normal 7 3 3 6 2 2" xfId="51665" xr:uid="{00000000-0005-0000-0000-0000D9C90000}"/>
    <cellStyle name="Normal 7 3 3 6 2 2 2" xfId="51666" xr:uid="{00000000-0005-0000-0000-0000DAC90000}"/>
    <cellStyle name="Normal 7 3 3 6 2 3" xfId="51667" xr:uid="{00000000-0005-0000-0000-0000DBC90000}"/>
    <cellStyle name="Normal 7 3 3 6 2 3 2" xfId="51668" xr:uid="{00000000-0005-0000-0000-0000DCC90000}"/>
    <cellStyle name="Normal 7 3 3 6 2 3 3" xfId="51669" xr:uid="{00000000-0005-0000-0000-0000DDC90000}"/>
    <cellStyle name="Normal 7 3 3 6 2 3 4" xfId="51670" xr:uid="{00000000-0005-0000-0000-0000DEC90000}"/>
    <cellStyle name="Normal 7 3 3 6 3" xfId="51671" xr:uid="{00000000-0005-0000-0000-0000DFC90000}"/>
    <cellStyle name="Normal 7 3 3 6 3 2" xfId="51672" xr:uid="{00000000-0005-0000-0000-0000E0C90000}"/>
    <cellStyle name="Normal 7 3 3 6 4" xfId="51673" xr:uid="{00000000-0005-0000-0000-0000E1C90000}"/>
    <cellStyle name="Normal 7 3 3 6 4 2" xfId="51674" xr:uid="{00000000-0005-0000-0000-0000E2C90000}"/>
    <cellStyle name="Normal 7 3 3 6 4 3" xfId="51675" xr:uid="{00000000-0005-0000-0000-0000E3C90000}"/>
    <cellStyle name="Normal 7 3 3 6 4 4" xfId="51676" xr:uid="{00000000-0005-0000-0000-0000E4C90000}"/>
    <cellStyle name="Normal 7 3 3 7" xfId="51677" xr:uid="{00000000-0005-0000-0000-0000E5C90000}"/>
    <cellStyle name="Normal 7 3 3 7 2" xfId="51678" xr:uid="{00000000-0005-0000-0000-0000E6C90000}"/>
    <cellStyle name="Normal 7 3 3 7 2 2" xfId="51679" xr:uid="{00000000-0005-0000-0000-0000E7C90000}"/>
    <cellStyle name="Normal 7 3 3 7 3" xfId="51680" xr:uid="{00000000-0005-0000-0000-0000E8C90000}"/>
    <cellStyle name="Normal 7 3 3 7 3 2" xfId="51681" xr:uid="{00000000-0005-0000-0000-0000E9C90000}"/>
    <cellStyle name="Normal 7 3 3 7 3 3" xfId="51682" xr:uid="{00000000-0005-0000-0000-0000EAC90000}"/>
    <cellStyle name="Normal 7 3 3 7 3 4" xfId="51683" xr:uid="{00000000-0005-0000-0000-0000EBC90000}"/>
    <cellStyle name="Normal 7 3 3 8" xfId="51684" xr:uid="{00000000-0005-0000-0000-0000ECC90000}"/>
    <cellStyle name="Normal 7 3 3 8 2" xfId="51685" xr:uid="{00000000-0005-0000-0000-0000EDC90000}"/>
    <cellStyle name="Normal 7 3 3 9" xfId="51686" xr:uid="{00000000-0005-0000-0000-0000EEC90000}"/>
    <cellStyle name="Normal 7 3 3 9 2" xfId="51687" xr:uid="{00000000-0005-0000-0000-0000EFC90000}"/>
    <cellStyle name="Normal 7 3 3 9 3" xfId="51688" xr:uid="{00000000-0005-0000-0000-0000F0C90000}"/>
    <cellStyle name="Normal 7 3 3 9 4" xfId="51689" xr:uid="{00000000-0005-0000-0000-0000F1C90000}"/>
    <cellStyle name="Normal 7 3 4" xfId="51690" xr:uid="{00000000-0005-0000-0000-0000F2C90000}"/>
    <cellStyle name="Normal 7 3 4 2" xfId="51691" xr:uid="{00000000-0005-0000-0000-0000F3C90000}"/>
    <cellStyle name="Normal 7 3 4 2 2" xfId="51692" xr:uid="{00000000-0005-0000-0000-0000F4C90000}"/>
    <cellStyle name="Normal 7 3 4 2 2 2" xfId="51693" xr:uid="{00000000-0005-0000-0000-0000F5C90000}"/>
    <cellStyle name="Normal 7 3 4 2 2 2 2" xfId="51694" xr:uid="{00000000-0005-0000-0000-0000F6C90000}"/>
    <cellStyle name="Normal 7 3 4 2 2 2 2 2" xfId="51695" xr:uid="{00000000-0005-0000-0000-0000F7C90000}"/>
    <cellStyle name="Normal 7 3 4 2 2 2 2 2 2" xfId="51696" xr:uid="{00000000-0005-0000-0000-0000F8C90000}"/>
    <cellStyle name="Normal 7 3 4 2 2 2 2 3" xfId="51697" xr:uid="{00000000-0005-0000-0000-0000F9C90000}"/>
    <cellStyle name="Normal 7 3 4 2 2 2 2 3 2" xfId="51698" xr:uid="{00000000-0005-0000-0000-0000FAC90000}"/>
    <cellStyle name="Normal 7 3 4 2 2 2 2 3 3" xfId="51699" xr:uid="{00000000-0005-0000-0000-0000FBC90000}"/>
    <cellStyle name="Normal 7 3 4 2 2 2 2 3 4" xfId="51700" xr:uid="{00000000-0005-0000-0000-0000FCC90000}"/>
    <cellStyle name="Normal 7 3 4 2 2 2 3" xfId="51701" xr:uid="{00000000-0005-0000-0000-0000FDC90000}"/>
    <cellStyle name="Normal 7 3 4 2 2 2 3 2" xfId="51702" xr:uid="{00000000-0005-0000-0000-0000FEC90000}"/>
    <cellStyle name="Normal 7 3 4 2 2 2 4" xfId="51703" xr:uid="{00000000-0005-0000-0000-0000FFC90000}"/>
    <cellStyle name="Normal 7 3 4 2 2 2 4 2" xfId="51704" xr:uid="{00000000-0005-0000-0000-000000CA0000}"/>
    <cellStyle name="Normal 7 3 4 2 2 2 4 3" xfId="51705" xr:uid="{00000000-0005-0000-0000-000001CA0000}"/>
    <cellStyle name="Normal 7 3 4 2 2 2 4 4" xfId="51706" xr:uid="{00000000-0005-0000-0000-000002CA0000}"/>
    <cellStyle name="Normal 7 3 4 2 2 3" xfId="51707" xr:uid="{00000000-0005-0000-0000-000003CA0000}"/>
    <cellStyle name="Normal 7 3 4 2 2 3 2" xfId="51708" xr:uid="{00000000-0005-0000-0000-000004CA0000}"/>
    <cellStyle name="Normal 7 3 4 2 2 3 2 2" xfId="51709" xr:uid="{00000000-0005-0000-0000-000005CA0000}"/>
    <cellStyle name="Normal 7 3 4 2 2 3 3" xfId="51710" xr:uid="{00000000-0005-0000-0000-000006CA0000}"/>
    <cellStyle name="Normal 7 3 4 2 2 3 3 2" xfId="51711" xr:uid="{00000000-0005-0000-0000-000007CA0000}"/>
    <cellStyle name="Normal 7 3 4 2 2 3 3 3" xfId="51712" xr:uid="{00000000-0005-0000-0000-000008CA0000}"/>
    <cellStyle name="Normal 7 3 4 2 2 3 3 4" xfId="51713" xr:uid="{00000000-0005-0000-0000-000009CA0000}"/>
    <cellStyle name="Normal 7 3 4 2 2 4" xfId="51714" xr:uid="{00000000-0005-0000-0000-00000ACA0000}"/>
    <cellStyle name="Normal 7 3 4 2 2 4 2" xfId="51715" xr:uid="{00000000-0005-0000-0000-00000BCA0000}"/>
    <cellStyle name="Normal 7 3 4 2 2 5" xfId="51716" xr:uid="{00000000-0005-0000-0000-00000CCA0000}"/>
    <cellStyle name="Normal 7 3 4 2 2 5 2" xfId="51717" xr:uid="{00000000-0005-0000-0000-00000DCA0000}"/>
    <cellStyle name="Normal 7 3 4 2 2 5 3" xfId="51718" xr:uid="{00000000-0005-0000-0000-00000ECA0000}"/>
    <cellStyle name="Normal 7 3 4 2 2 5 4" xfId="51719" xr:uid="{00000000-0005-0000-0000-00000FCA0000}"/>
    <cellStyle name="Normal 7 3 4 2 3" xfId="51720" xr:uid="{00000000-0005-0000-0000-000010CA0000}"/>
    <cellStyle name="Normal 7 3 4 2 3 2" xfId="51721" xr:uid="{00000000-0005-0000-0000-000011CA0000}"/>
    <cellStyle name="Normal 7 3 4 2 3 2 2" xfId="51722" xr:uid="{00000000-0005-0000-0000-000012CA0000}"/>
    <cellStyle name="Normal 7 3 4 2 3 2 2 2" xfId="51723" xr:uid="{00000000-0005-0000-0000-000013CA0000}"/>
    <cellStyle name="Normal 7 3 4 2 3 2 2 2 2" xfId="51724" xr:uid="{00000000-0005-0000-0000-000014CA0000}"/>
    <cellStyle name="Normal 7 3 4 2 3 2 2 3" xfId="51725" xr:uid="{00000000-0005-0000-0000-000015CA0000}"/>
    <cellStyle name="Normal 7 3 4 2 3 2 2 3 2" xfId="51726" xr:uid="{00000000-0005-0000-0000-000016CA0000}"/>
    <cellStyle name="Normal 7 3 4 2 3 2 2 3 3" xfId="51727" xr:uid="{00000000-0005-0000-0000-000017CA0000}"/>
    <cellStyle name="Normal 7 3 4 2 3 2 2 3 4" xfId="51728" xr:uid="{00000000-0005-0000-0000-000018CA0000}"/>
    <cellStyle name="Normal 7 3 4 2 3 2 3" xfId="51729" xr:uid="{00000000-0005-0000-0000-000019CA0000}"/>
    <cellStyle name="Normal 7 3 4 2 3 2 3 2" xfId="51730" xr:uid="{00000000-0005-0000-0000-00001ACA0000}"/>
    <cellStyle name="Normal 7 3 4 2 3 2 4" xfId="51731" xr:uid="{00000000-0005-0000-0000-00001BCA0000}"/>
    <cellStyle name="Normal 7 3 4 2 3 2 4 2" xfId="51732" xr:uid="{00000000-0005-0000-0000-00001CCA0000}"/>
    <cellStyle name="Normal 7 3 4 2 3 2 4 3" xfId="51733" xr:uid="{00000000-0005-0000-0000-00001DCA0000}"/>
    <cellStyle name="Normal 7 3 4 2 3 2 4 4" xfId="51734" xr:uid="{00000000-0005-0000-0000-00001ECA0000}"/>
    <cellStyle name="Normal 7 3 4 2 3 3" xfId="51735" xr:uid="{00000000-0005-0000-0000-00001FCA0000}"/>
    <cellStyle name="Normal 7 3 4 2 3 3 2" xfId="51736" xr:uid="{00000000-0005-0000-0000-000020CA0000}"/>
    <cellStyle name="Normal 7 3 4 2 3 3 2 2" xfId="51737" xr:uid="{00000000-0005-0000-0000-000021CA0000}"/>
    <cellStyle name="Normal 7 3 4 2 3 3 3" xfId="51738" xr:uid="{00000000-0005-0000-0000-000022CA0000}"/>
    <cellStyle name="Normal 7 3 4 2 3 3 3 2" xfId="51739" xr:uid="{00000000-0005-0000-0000-000023CA0000}"/>
    <cellStyle name="Normal 7 3 4 2 3 3 3 3" xfId="51740" xr:uid="{00000000-0005-0000-0000-000024CA0000}"/>
    <cellStyle name="Normal 7 3 4 2 3 3 3 4" xfId="51741" xr:uid="{00000000-0005-0000-0000-000025CA0000}"/>
    <cellStyle name="Normal 7 3 4 2 3 4" xfId="51742" xr:uid="{00000000-0005-0000-0000-000026CA0000}"/>
    <cellStyle name="Normal 7 3 4 2 3 4 2" xfId="51743" xr:uid="{00000000-0005-0000-0000-000027CA0000}"/>
    <cellStyle name="Normal 7 3 4 2 3 5" xfId="51744" xr:uid="{00000000-0005-0000-0000-000028CA0000}"/>
    <cellStyle name="Normal 7 3 4 2 3 5 2" xfId="51745" xr:uid="{00000000-0005-0000-0000-000029CA0000}"/>
    <cellStyle name="Normal 7 3 4 2 3 5 3" xfId="51746" xr:uid="{00000000-0005-0000-0000-00002ACA0000}"/>
    <cellStyle name="Normal 7 3 4 2 3 5 4" xfId="51747" xr:uid="{00000000-0005-0000-0000-00002BCA0000}"/>
    <cellStyle name="Normal 7 3 4 2 4" xfId="51748" xr:uid="{00000000-0005-0000-0000-00002CCA0000}"/>
    <cellStyle name="Normal 7 3 4 2 4 2" xfId="51749" xr:uid="{00000000-0005-0000-0000-00002DCA0000}"/>
    <cellStyle name="Normal 7 3 4 2 4 2 2" xfId="51750" xr:uid="{00000000-0005-0000-0000-00002ECA0000}"/>
    <cellStyle name="Normal 7 3 4 2 4 2 2 2" xfId="51751" xr:uid="{00000000-0005-0000-0000-00002FCA0000}"/>
    <cellStyle name="Normal 7 3 4 2 4 2 3" xfId="51752" xr:uid="{00000000-0005-0000-0000-000030CA0000}"/>
    <cellStyle name="Normal 7 3 4 2 4 2 3 2" xfId="51753" xr:uid="{00000000-0005-0000-0000-000031CA0000}"/>
    <cellStyle name="Normal 7 3 4 2 4 2 3 3" xfId="51754" xr:uid="{00000000-0005-0000-0000-000032CA0000}"/>
    <cellStyle name="Normal 7 3 4 2 4 2 3 4" xfId="51755" xr:uid="{00000000-0005-0000-0000-000033CA0000}"/>
    <cellStyle name="Normal 7 3 4 2 4 3" xfId="51756" xr:uid="{00000000-0005-0000-0000-000034CA0000}"/>
    <cellStyle name="Normal 7 3 4 2 4 3 2" xfId="51757" xr:uid="{00000000-0005-0000-0000-000035CA0000}"/>
    <cellStyle name="Normal 7 3 4 2 4 4" xfId="51758" xr:uid="{00000000-0005-0000-0000-000036CA0000}"/>
    <cellStyle name="Normal 7 3 4 2 4 4 2" xfId="51759" xr:uid="{00000000-0005-0000-0000-000037CA0000}"/>
    <cellStyle name="Normal 7 3 4 2 4 4 3" xfId="51760" xr:uid="{00000000-0005-0000-0000-000038CA0000}"/>
    <cellStyle name="Normal 7 3 4 2 4 4 4" xfId="51761" xr:uid="{00000000-0005-0000-0000-000039CA0000}"/>
    <cellStyle name="Normal 7 3 4 2 5" xfId="51762" xr:uid="{00000000-0005-0000-0000-00003ACA0000}"/>
    <cellStyle name="Normal 7 3 4 2 5 2" xfId="51763" xr:uid="{00000000-0005-0000-0000-00003BCA0000}"/>
    <cellStyle name="Normal 7 3 4 2 5 2 2" xfId="51764" xr:uid="{00000000-0005-0000-0000-00003CCA0000}"/>
    <cellStyle name="Normal 7 3 4 2 5 3" xfId="51765" xr:uid="{00000000-0005-0000-0000-00003DCA0000}"/>
    <cellStyle name="Normal 7 3 4 2 5 3 2" xfId="51766" xr:uid="{00000000-0005-0000-0000-00003ECA0000}"/>
    <cellStyle name="Normal 7 3 4 2 5 3 3" xfId="51767" xr:uid="{00000000-0005-0000-0000-00003FCA0000}"/>
    <cellStyle name="Normal 7 3 4 2 5 3 4" xfId="51768" xr:uid="{00000000-0005-0000-0000-000040CA0000}"/>
    <cellStyle name="Normal 7 3 4 2 6" xfId="51769" xr:uid="{00000000-0005-0000-0000-000041CA0000}"/>
    <cellStyle name="Normal 7 3 4 2 6 2" xfId="51770" xr:uid="{00000000-0005-0000-0000-000042CA0000}"/>
    <cellStyle name="Normal 7 3 4 2 7" xfId="51771" xr:uid="{00000000-0005-0000-0000-000043CA0000}"/>
    <cellStyle name="Normal 7 3 4 2 7 2" xfId="51772" xr:uid="{00000000-0005-0000-0000-000044CA0000}"/>
    <cellStyle name="Normal 7 3 4 2 7 3" xfId="51773" xr:uid="{00000000-0005-0000-0000-000045CA0000}"/>
    <cellStyle name="Normal 7 3 4 2 7 4" xfId="51774" xr:uid="{00000000-0005-0000-0000-000046CA0000}"/>
    <cellStyle name="Normal 7 3 4 3" xfId="51775" xr:uid="{00000000-0005-0000-0000-000047CA0000}"/>
    <cellStyle name="Normal 7 3 4 3 2" xfId="51776" xr:uid="{00000000-0005-0000-0000-000048CA0000}"/>
    <cellStyle name="Normal 7 3 4 3 2 2" xfId="51777" xr:uid="{00000000-0005-0000-0000-000049CA0000}"/>
    <cellStyle name="Normal 7 3 4 3 2 2 2" xfId="51778" xr:uid="{00000000-0005-0000-0000-00004ACA0000}"/>
    <cellStyle name="Normal 7 3 4 3 2 2 2 2" xfId="51779" xr:uid="{00000000-0005-0000-0000-00004BCA0000}"/>
    <cellStyle name="Normal 7 3 4 3 2 2 3" xfId="51780" xr:uid="{00000000-0005-0000-0000-00004CCA0000}"/>
    <cellStyle name="Normal 7 3 4 3 2 2 3 2" xfId="51781" xr:uid="{00000000-0005-0000-0000-00004DCA0000}"/>
    <cellStyle name="Normal 7 3 4 3 2 2 3 3" xfId="51782" xr:uid="{00000000-0005-0000-0000-00004ECA0000}"/>
    <cellStyle name="Normal 7 3 4 3 2 2 3 4" xfId="51783" xr:uid="{00000000-0005-0000-0000-00004FCA0000}"/>
    <cellStyle name="Normal 7 3 4 3 2 3" xfId="51784" xr:uid="{00000000-0005-0000-0000-000050CA0000}"/>
    <cellStyle name="Normal 7 3 4 3 2 3 2" xfId="51785" xr:uid="{00000000-0005-0000-0000-000051CA0000}"/>
    <cellStyle name="Normal 7 3 4 3 2 4" xfId="51786" xr:uid="{00000000-0005-0000-0000-000052CA0000}"/>
    <cellStyle name="Normal 7 3 4 3 2 4 2" xfId="51787" xr:uid="{00000000-0005-0000-0000-000053CA0000}"/>
    <cellStyle name="Normal 7 3 4 3 2 4 3" xfId="51788" xr:uid="{00000000-0005-0000-0000-000054CA0000}"/>
    <cellStyle name="Normal 7 3 4 3 2 4 4" xfId="51789" xr:uid="{00000000-0005-0000-0000-000055CA0000}"/>
    <cellStyle name="Normal 7 3 4 3 3" xfId="51790" xr:uid="{00000000-0005-0000-0000-000056CA0000}"/>
    <cellStyle name="Normal 7 3 4 3 3 2" xfId="51791" xr:uid="{00000000-0005-0000-0000-000057CA0000}"/>
    <cellStyle name="Normal 7 3 4 3 3 2 2" xfId="51792" xr:uid="{00000000-0005-0000-0000-000058CA0000}"/>
    <cellStyle name="Normal 7 3 4 3 3 3" xfId="51793" xr:uid="{00000000-0005-0000-0000-000059CA0000}"/>
    <cellStyle name="Normal 7 3 4 3 3 3 2" xfId="51794" xr:uid="{00000000-0005-0000-0000-00005ACA0000}"/>
    <cellStyle name="Normal 7 3 4 3 3 3 3" xfId="51795" xr:uid="{00000000-0005-0000-0000-00005BCA0000}"/>
    <cellStyle name="Normal 7 3 4 3 3 3 4" xfId="51796" xr:uid="{00000000-0005-0000-0000-00005CCA0000}"/>
    <cellStyle name="Normal 7 3 4 3 4" xfId="51797" xr:uid="{00000000-0005-0000-0000-00005DCA0000}"/>
    <cellStyle name="Normal 7 3 4 3 4 2" xfId="51798" xr:uid="{00000000-0005-0000-0000-00005ECA0000}"/>
    <cellStyle name="Normal 7 3 4 3 5" xfId="51799" xr:uid="{00000000-0005-0000-0000-00005FCA0000}"/>
    <cellStyle name="Normal 7 3 4 3 5 2" xfId="51800" xr:uid="{00000000-0005-0000-0000-000060CA0000}"/>
    <cellStyle name="Normal 7 3 4 3 5 3" xfId="51801" xr:uid="{00000000-0005-0000-0000-000061CA0000}"/>
    <cellStyle name="Normal 7 3 4 3 5 4" xfId="51802" xr:uid="{00000000-0005-0000-0000-000062CA0000}"/>
    <cellStyle name="Normal 7 3 4 4" xfId="51803" xr:uid="{00000000-0005-0000-0000-000063CA0000}"/>
    <cellStyle name="Normal 7 3 4 4 2" xfId="51804" xr:uid="{00000000-0005-0000-0000-000064CA0000}"/>
    <cellStyle name="Normal 7 3 4 4 2 2" xfId="51805" xr:uid="{00000000-0005-0000-0000-000065CA0000}"/>
    <cellStyle name="Normal 7 3 4 4 2 2 2" xfId="51806" xr:uid="{00000000-0005-0000-0000-000066CA0000}"/>
    <cellStyle name="Normal 7 3 4 4 2 2 2 2" xfId="51807" xr:uid="{00000000-0005-0000-0000-000067CA0000}"/>
    <cellStyle name="Normal 7 3 4 4 2 2 3" xfId="51808" xr:uid="{00000000-0005-0000-0000-000068CA0000}"/>
    <cellStyle name="Normal 7 3 4 4 2 2 3 2" xfId="51809" xr:uid="{00000000-0005-0000-0000-000069CA0000}"/>
    <cellStyle name="Normal 7 3 4 4 2 2 3 3" xfId="51810" xr:uid="{00000000-0005-0000-0000-00006ACA0000}"/>
    <cellStyle name="Normal 7 3 4 4 2 2 3 4" xfId="51811" xr:uid="{00000000-0005-0000-0000-00006BCA0000}"/>
    <cellStyle name="Normal 7 3 4 4 2 3" xfId="51812" xr:uid="{00000000-0005-0000-0000-00006CCA0000}"/>
    <cellStyle name="Normal 7 3 4 4 2 3 2" xfId="51813" xr:uid="{00000000-0005-0000-0000-00006DCA0000}"/>
    <cellStyle name="Normal 7 3 4 4 2 4" xfId="51814" xr:uid="{00000000-0005-0000-0000-00006ECA0000}"/>
    <cellStyle name="Normal 7 3 4 4 2 4 2" xfId="51815" xr:uid="{00000000-0005-0000-0000-00006FCA0000}"/>
    <cellStyle name="Normal 7 3 4 4 2 4 3" xfId="51816" xr:uid="{00000000-0005-0000-0000-000070CA0000}"/>
    <cellStyle name="Normal 7 3 4 4 2 4 4" xfId="51817" xr:uid="{00000000-0005-0000-0000-000071CA0000}"/>
    <cellStyle name="Normal 7 3 4 4 3" xfId="51818" xr:uid="{00000000-0005-0000-0000-000072CA0000}"/>
    <cellStyle name="Normal 7 3 4 4 3 2" xfId="51819" xr:uid="{00000000-0005-0000-0000-000073CA0000}"/>
    <cellStyle name="Normal 7 3 4 4 3 2 2" xfId="51820" xr:uid="{00000000-0005-0000-0000-000074CA0000}"/>
    <cellStyle name="Normal 7 3 4 4 3 3" xfId="51821" xr:uid="{00000000-0005-0000-0000-000075CA0000}"/>
    <cellStyle name="Normal 7 3 4 4 3 3 2" xfId="51822" xr:uid="{00000000-0005-0000-0000-000076CA0000}"/>
    <cellStyle name="Normal 7 3 4 4 3 3 3" xfId="51823" xr:uid="{00000000-0005-0000-0000-000077CA0000}"/>
    <cellStyle name="Normal 7 3 4 4 3 3 4" xfId="51824" xr:uid="{00000000-0005-0000-0000-000078CA0000}"/>
    <cellStyle name="Normal 7 3 4 4 4" xfId="51825" xr:uid="{00000000-0005-0000-0000-000079CA0000}"/>
    <cellStyle name="Normal 7 3 4 4 4 2" xfId="51826" xr:uid="{00000000-0005-0000-0000-00007ACA0000}"/>
    <cellStyle name="Normal 7 3 4 4 5" xfId="51827" xr:uid="{00000000-0005-0000-0000-00007BCA0000}"/>
    <cellStyle name="Normal 7 3 4 4 5 2" xfId="51828" xr:uid="{00000000-0005-0000-0000-00007CCA0000}"/>
    <cellStyle name="Normal 7 3 4 4 5 3" xfId="51829" xr:uid="{00000000-0005-0000-0000-00007DCA0000}"/>
    <cellStyle name="Normal 7 3 4 4 5 4" xfId="51830" xr:uid="{00000000-0005-0000-0000-00007ECA0000}"/>
    <cellStyle name="Normal 7 3 4 5" xfId="51831" xr:uid="{00000000-0005-0000-0000-00007FCA0000}"/>
    <cellStyle name="Normal 7 3 4 5 2" xfId="51832" xr:uid="{00000000-0005-0000-0000-000080CA0000}"/>
    <cellStyle name="Normal 7 3 4 5 2 2" xfId="51833" xr:uid="{00000000-0005-0000-0000-000081CA0000}"/>
    <cellStyle name="Normal 7 3 4 5 2 2 2" xfId="51834" xr:uid="{00000000-0005-0000-0000-000082CA0000}"/>
    <cellStyle name="Normal 7 3 4 5 2 3" xfId="51835" xr:uid="{00000000-0005-0000-0000-000083CA0000}"/>
    <cellStyle name="Normal 7 3 4 5 2 3 2" xfId="51836" xr:uid="{00000000-0005-0000-0000-000084CA0000}"/>
    <cellStyle name="Normal 7 3 4 5 2 3 3" xfId="51837" xr:uid="{00000000-0005-0000-0000-000085CA0000}"/>
    <cellStyle name="Normal 7 3 4 5 2 3 4" xfId="51838" xr:uid="{00000000-0005-0000-0000-000086CA0000}"/>
    <cellStyle name="Normal 7 3 4 5 3" xfId="51839" xr:uid="{00000000-0005-0000-0000-000087CA0000}"/>
    <cellStyle name="Normal 7 3 4 5 3 2" xfId="51840" xr:uid="{00000000-0005-0000-0000-000088CA0000}"/>
    <cellStyle name="Normal 7 3 4 5 4" xfId="51841" xr:uid="{00000000-0005-0000-0000-000089CA0000}"/>
    <cellStyle name="Normal 7 3 4 5 4 2" xfId="51842" xr:uid="{00000000-0005-0000-0000-00008ACA0000}"/>
    <cellStyle name="Normal 7 3 4 5 4 3" xfId="51843" xr:uid="{00000000-0005-0000-0000-00008BCA0000}"/>
    <cellStyle name="Normal 7 3 4 5 4 4" xfId="51844" xr:uid="{00000000-0005-0000-0000-00008CCA0000}"/>
    <cellStyle name="Normal 7 3 4 6" xfId="51845" xr:uid="{00000000-0005-0000-0000-00008DCA0000}"/>
    <cellStyle name="Normal 7 3 4 6 2" xfId="51846" xr:uid="{00000000-0005-0000-0000-00008ECA0000}"/>
    <cellStyle name="Normal 7 3 4 6 2 2" xfId="51847" xr:uid="{00000000-0005-0000-0000-00008FCA0000}"/>
    <cellStyle name="Normal 7 3 4 6 3" xfId="51848" xr:uid="{00000000-0005-0000-0000-000090CA0000}"/>
    <cellStyle name="Normal 7 3 4 6 3 2" xfId="51849" xr:uid="{00000000-0005-0000-0000-000091CA0000}"/>
    <cellStyle name="Normal 7 3 4 6 3 3" xfId="51850" xr:uid="{00000000-0005-0000-0000-000092CA0000}"/>
    <cellStyle name="Normal 7 3 4 6 3 4" xfId="51851" xr:uid="{00000000-0005-0000-0000-000093CA0000}"/>
    <cellStyle name="Normal 7 3 4 7" xfId="51852" xr:uid="{00000000-0005-0000-0000-000094CA0000}"/>
    <cellStyle name="Normal 7 3 4 7 2" xfId="51853" xr:uid="{00000000-0005-0000-0000-000095CA0000}"/>
    <cellStyle name="Normal 7 3 4 8" xfId="51854" xr:uid="{00000000-0005-0000-0000-000096CA0000}"/>
    <cellStyle name="Normal 7 3 4 8 2" xfId="51855" xr:uid="{00000000-0005-0000-0000-000097CA0000}"/>
    <cellStyle name="Normal 7 3 4 8 3" xfId="51856" xr:uid="{00000000-0005-0000-0000-000098CA0000}"/>
    <cellStyle name="Normal 7 3 4 8 4" xfId="51857" xr:uid="{00000000-0005-0000-0000-000099CA0000}"/>
    <cellStyle name="Normal 7 3 5" xfId="51858" xr:uid="{00000000-0005-0000-0000-00009ACA0000}"/>
    <cellStyle name="Normal 7 3 5 2" xfId="51859" xr:uid="{00000000-0005-0000-0000-00009BCA0000}"/>
    <cellStyle name="Normal 7 3 5 2 2" xfId="51860" xr:uid="{00000000-0005-0000-0000-00009CCA0000}"/>
    <cellStyle name="Normal 7 3 5 2 2 2" xfId="51861" xr:uid="{00000000-0005-0000-0000-00009DCA0000}"/>
    <cellStyle name="Normal 7 3 5 2 2 2 2" xfId="51862" xr:uid="{00000000-0005-0000-0000-00009ECA0000}"/>
    <cellStyle name="Normal 7 3 5 2 2 2 2 2" xfId="51863" xr:uid="{00000000-0005-0000-0000-00009FCA0000}"/>
    <cellStyle name="Normal 7 3 5 2 2 2 3" xfId="51864" xr:uid="{00000000-0005-0000-0000-0000A0CA0000}"/>
    <cellStyle name="Normal 7 3 5 2 2 2 3 2" xfId="51865" xr:uid="{00000000-0005-0000-0000-0000A1CA0000}"/>
    <cellStyle name="Normal 7 3 5 2 2 2 3 3" xfId="51866" xr:uid="{00000000-0005-0000-0000-0000A2CA0000}"/>
    <cellStyle name="Normal 7 3 5 2 2 2 3 4" xfId="51867" xr:uid="{00000000-0005-0000-0000-0000A3CA0000}"/>
    <cellStyle name="Normal 7 3 5 2 2 3" xfId="51868" xr:uid="{00000000-0005-0000-0000-0000A4CA0000}"/>
    <cellStyle name="Normal 7 3 5 2 2 3 2" xfId="51869" xr:uid="{00000000-0005-0000-0000-0000A5CA0000}"/>
    <cellStyle name="Normal 7 3 5 2 2 4" xfId="51870" xr:uid="{00000000-0005-0000-0000-0000A6CA0000}"/>
    <cellStyle name="Normal 7 3 5 2 2 4 2" xfId="51871" xr:uid="{00000000-0005-0000-0000-0000A7CA0000}"/>
    <cellStyle name="Normal 7 3 5 2 2 4 3" xfId="51872" xr:uid="{00000000-0005-0000-0000-0000A8CA0000}"/>
    <cellStyle name="Normal 7 3 5 2 2 4 4" xfId="51873" xr:uid="{00000000-0005-0000-0000-0000A9CA0000}"/>
    <cellStyle name="Normal 7 3 5 2 3" xfId="51874" xr:uid="{00000000-0005-0000-0000-0000AACA0000}"/>
    <cellStyle name="Normal 7 3 5 2 3 2" xfId="51875" xr:uid="{00000000-0005-0000-0000-0000ABCA0000}"/>
    <cellStyle name="Normal 7 3 5 2 3 2 2" xfId="51876" xr:uid="{00000000-0005-0000-0000-0000ACCA0000}"/>
    <cellStyle name="Normal 7 3 5 2 3 3" xfId="51877" xr:uid="{00000000-0005-0000-0000-0000ADCA0000}"/>
    <cellStyle name="Normal 7 3 5 2 3 3 2" xfId="51878" xr:uid="{00000000-0005-0000-0000-0000AECA0000}"/>
    <cellStyle name="Normal 7 3 5 2 3 3 3" xfId="51879" xr:uid="{00000000-0005-0000-0000-0000AFCA0000}"/>
    <cellStyle name="Normal 7 3 5 2 3 3 4" xfId="51880" xr:uid="{00000000-0005-0000-0000-0000B0CA0000}"/>
    <cellStyle name="Normal 7 3 5 2 4" xfId="51881" xr:uid="{00000000-0005-0000-0000-0000B1CA0000}"/>
    <cellStyle name="Normal 7 3 5 2 4 2" xfId="51882" xr:uid="{00000000-0005-0000-0000-0000B2CA0000}"/>
    <cellStyle name="Normal 7 3 5 2 5" xfId="51883" xr:uid="{00000000-0005-0000-0000-0000B3CA0000}"/>
    <cellStyle name="Normal 7 3 5 2 5 2" xfId="51884" xr:uid="{00000000-0005-0000-0000-0000B4CA0000}"/>
    <cellStyle name="Normal 7 3 5 2 5 3" xfId="51885" xr:uid="{00000000-0005-0000-0000-0000B5CA0000}"/>
    <cellStyle name="Normal 7 3 5 2 5 4" xfId="51886" xr:uid="{00000000-0005-0000-0000-0000B6CA0000}"/>
    <cellStyle name="Normal 7 3 5 3" xfId="51887" xr:uid="{00000000-0005-0000-0000-0000B7CA0000}"/>
    <cellStyle name="Normal 7 3 5 3 2" xfId="51888" xr:uid="{00000000-0005-0000-0000-0000B8CA0000}"/>
    <cellStyle name="Normal 7 3 5 3 2 2" xfId="51889" xr:uid="{00000000-0005-0000-0000-0000B9CA0000}"/>
    <cellStyle name="Normal 7 3 5 3 2 2 2" xfId="51890" xr:uid="{00000000-0005-0000-0000-0000BACA0000}"/>
    <cellStyle name="Normal 7 3 5 3 2 2 2 2" xfId="51891" xr:uid="{00000000-0005-0000-0000-0000BBCA0000}"/>
    <cellStyle name="Normal 7 3 5 3 2 2 3" xfId="51892" xr:uid="{00000000-0005-0000-0000-0000BCCA0000}"/>
    <cellStyle name="Normal 7 3 5 3 2 2 3 2" xfId="51893" xr:uid="{00000000-0005-0000-0000-0000BDCA0000}"/>
    <cellStyle name="Normal 7 3 5 3 2 2 3 3" xfId="51894" xr:uid="{00000000-0005-0000-0000-0000BECA0000}"/>
    <cellStyle name="Normal 7 3 5 3 2 2 3 4" xfId="51895" xr:uid="{00000000-0005-0000-0000-0000BFCA0000}"/>
    <cellStyle name="Normal 7 3 5 3 2 3" xfId="51896" xr:uid="{00000000-0005-0000-0000-0000C0CA0000}"/>
    <cellStyle name="Normal 7 3 5 3 2 3 2" xfId="51897" xr:uid="{00000000-0005-0000-0000-0000C1CA0000}"/>
    <cellStyle name="Normal 7 3 5 3 2 4" xfId="51898" xr:uid="{00000000-0005-0000-0000-0000C2CA0000}"/>
    <cellStyle name="Normal 7 3 5 3 2 4 2" xfId="51899" xr:uid="{00000000-0005-0000-0000-0000C3CA0000}"/>
    <cellStyle name="Normal 7 3 5 3 2 4 3" xfId="51900" xr:uid="{00000000-0005-0000-0000-0000C4CA0000}"/>
    <cellStyle name="Normal 7 3 5 3 2 4 4" xfId="51901" xr:uid="{00000000-0005-0000-0000-0000C5CA0000}"/>
    <cellStyle name="Normal 7 3 5 3 3" xfId="51902" xr:uid="{00000000-0005-0000-0000-0000C6CA0000}"/>
    <cellStyle name="Normal 7 3 5 3 3 2" xfId="51903" xr:uid="{00000000-0005-0000-0000-0000C7CA0000}"/>
    <cellStyle name="Normal 7 3 5 3 3 2 2" xfId="51904" xr:uid="{00000000-0005-0000-0000-0000C8CA0000}"/>
    <cellStyle name="Normal 7 3 5 3 3 3" xfId="51905" xr:uid="{00000000-0005-0000-0000-0000C9CA0000}"/>
    <cellStyle name="Normal 7 3 5 3 3 3 2" xfId="51906" xr:uid="{00000000-0005-0000-0000-0000CACA0000}"/>
    <cellStyle name="Normal 7 3 5 3 3 3 3" xfId="51907" xr:uid="{00000000-0005-0000-0000-0000CBCA0000}"/>
    <cellStyle name="Normal 7 3 5 3 3 3 4" xfId="51908" xr:uid="{00000000-0005-0000-0000-0000CCCA0000}"/>
    <cellStyle name="Normal 7 3 5 3 4" xfId="51909" xr:uid="{00000000-0005-0000-0000-0000CDCA0000}"/>
    <cellStyle name="Normal 7 3 5 3 4 2" xfId="51910" xr:uid="{00000000-0005-0000-0000-0000CECA0000}"/>
    <cellStyle name="Normal 7 3 5 3 5" xfId="51911" xr:uid="{00000000-0005-0000-0000-0000CFCA0000}"/>
    <cellStyle name="Normal 7 3 5 3 5 2" xfId="51912" xr:uid="{00000000-0005-0000-0000-0000D0CA0000}"/>
    <cellStyle name="Normal 7 3 5 3 5 3" xfId="51913" xr:uid="{00000000-0005-0000-0000-0000D1CA0000}"/>
    <cellStyle name="Normal 7 3 5 3 5 4" xfId="51914" xr:uid="{00000000-0005-0000-0000-0000D2CA0000}"/>
    <cellStyle name="Normal 7 3 5 4" xfId="51915" xr:uid="{00000000-0005-0000-0000-0000D3CA0000}"/>
    <cellStyle name="Normal 7 3 5 4 2" xfId="51916" xr:uid="{00000000-0005-0000-0000-0000D4CA0000}"/>
    <cellStyle name="Normal 7 3 5 4 2 2" xfId="51917" xr:uid="{00000000-0005-0000-0000-0000D5CA0000}"/>
    <cellStyle name="Normal 7 3 5 4 2 2 2" xfId="51918" xr:uid="{00000000-0005-0000-0000-0000D6CA0000}"/>
    <cellStyle name="Normal 7 3 5 4 2 3" xfId="51919" xr:uid="{00000000-0005-0000-0000-0000D7CA0000}"/>
    <cellStyle name="Normal 7 3 5 4 2 3 2" xfId="51920" xr:uid="{00000000-0005-0000-0000-0000D8CA0000}"/>
    <cellStyle name="Normal 7 3 5 4 2 3 3" xfId="51921" xr:uid="{00000000-0005-0000-0000-0000D9CA0000}"/>
    <cellStyle name="Normal 7 3 5 4 2 3 4" xfId="51922" xr:uid="{00000000-0005-0000-0000-0000DACA0000}"/>
    <cellStyle name="Normal 7 3 5 4 3" xfId="51923" xr:uid="{00000000-0005-0000-0000-0000DBCA0000}"/>
    <cellStyle name="Normal 7 3 5 4 3 2" xfId="51924" xr:uid="{00000000-0005-0000-0000-0000DCCA0000}"/>
    <cellStyle name="Normal 7 3 5 4 4" xfId="51925" xr:uid="{00000000-0005-0000-0000-0000DDCA0000}"/>
    <cellStyle name="Normal 7 3 5 4 4 2" xfId="51926" xr:uid="{00000000-0005-0000-0000-0000DECA0000}"/>
    <cellStyle name="Normal 7 3 5 4 4 3" xfId="51927" xr:uid="{00000000-0005-0000-0000-0000DFCA0000}"/>
    <cellStyle name="Normal 7 3 5 4 4 4" xfId="51928" xr:uid="{00000000-0005-0000-0000-0000E0CA0000}"/>
    <cellStyle name="Normal 7 3 5 5" xfId="51929" xr:uid="{00000000-0005-0000-0000-0000E1CA0000}"/>
    <cellStyle name="Normal 7 3 5 5 2" xfId="51930" xr:uid="{00000000-0005-0000-0000-0000E2CA0000}"/>
    <cellStyle name="Normal 7 3 5 5 2 2" xfId="51931" xr:uid="{00000000-0005-0000-0000-0000E3CA0000}"/>
    <cellStyle name="Normal 7 3 5 5 3" xfId="51932" xr:uid="{00000000-0005-0000-0000-0000E4CA0000}"/>
    <cellStyle name="Normal 7 3 5 5 3 2" xfId="51933" xr:uid="{00000000-0005-0000-0000-0000E5CA0000}"/>
    <cellStyle name="Normal 7 3 5 5 3 3" xfId="51934" xr:uid="{00000000-0005-0000-0000-0000E6CA0000}"/>
    <cellStyle name="Normal 7 3 5 5 3 4" xfId="51935" xr:uid="{00000000-0005-0000-0000-0000E7CA0000}"/>
    <cellStyle name="Normal 7 3 5 6" xfId="51936" xr:uid="{00000000-0005-0000-0000-0000E8CA0000}"/>
    <cellStyle name="Normal 7 3 5 6 2" xfId="51937" xr:uid="{00000000-0005-0000-0000-0000E9CA0000}"/>
    <cellStyle name="Normal 7 3 5 7" xfId="51938" xr:uid="{00000000-0005-0000-0000-0000EACA0000}"/>
    <cellStyle name="Normal 7 3 5 7 2" xfId="51939" xr:uid="{00000000-0005-0000-0000-0000EBCA0000}"/>
    <cellStyle name="Normal 7 3 5 7 3" xfId="51940" xr:uid="{00000000-0005-0000-0000-0000ECCA0000}"/>
    <cellStyle name="Normal 7 3 5 7 4" xfId="51941" xr:uid="{00000000-0005-0000-0000-0000EDCA0000}"/>
    <cellStyle name="Normal 7 3 6" xfId="51942" xr:uid="{00000000-0005-0000-0000-0000EECA0000}"/>
    <cellStyle name="Normal 7 3 6 2" xfId="51943" xr:uid="{00000000-0005-0000-0000-0000EFCA0000}"/>
    <cellStyle name="Normal 7 3 6 2 2" xfId="51944" xr:uid="{00000000-0005-0000-0000-0000F0CA0000}"/>
    <cellStyle name="Normal 7 3 6 2 2 2" xfId="51945" xr:uid="{00000000-0005-0000-0000-0000F1CA0000}"/>
    <cellStyle name="Normal 7 3 6 2 2 2 2" xfId="51946" xr:uid="{00000000-0005-0000-0000-0000F2CA0000}"/>
    <cellStyle name="Normal 7 3 6 2 2 3" xfId="51947" xr:uid="{00000000-0005-0000-0000-0000F3CA0000}"/>
    <cellStyle name="Normal 7 3 6 2 2 3 2" xfId="51948" xr:uid="{00000000-0005-0000-0000-0000F4CA0000}"/>
    <cellStyle name="Normal 7 3 6 2 2 3 3" xfId="51949" xr:uid="{00000000-0005-0000-0000-0000F5CA0000}"/>
    <cellStyle name="Normal 7 3 6 2 2 3 4" xfId="51950" xr:uid="{00000000-0005-0000-0000-0000F6CA0000}"/>
    <cellStyle name="Normal 7 3 6 2 3" xfId="51951" xr:uid="{00000000-0005-0000-0000-0000F7CA0000}"/>
    <cellStyle name="Normal 7 3 6 2 3 2" xfId="51952" xr:uid="{00000000-0005-0000-0000-0000F8CA0000}"/>
    <cellStyle name="Normal 7 3 6 2 4" xfId="51953" xr:uid="{00000000-0005-0000-0000-0000F9CA0000}"/>
    <cellStyle name="Normal 7 3 6 2 4 2" xfId="51954" xr:uid="{00000000-0005-0000-0000-0000FACA0000}"/>
    <cellStyle name="Normal 7 3 6 2 4 3" xfId="51955" xr:uid="{00000000-0005-0000-0000-0000FBCA0000}"/>
    <cellStyle name="Normal 7 3 6 2 4 4" xfId="51956" xr:uid="{00000000-0005-0000-0000-0000FCCA0000}"/>
    <cellStyle name="Normal 7 3 6 3" xfId="51957" xr:uid="{00000000-0005-0000-0000-0000FDCA0000}"/>
    <cellStyle name="Normal 7 3 6 3 2" xfId="51958" xr:uid="{00000000-0005-0000-0000-0000FECA0000}"/>
    <cellStyle name="Normal 7 3 6 3 2 2" xfId="51959" xr:uid="{00000000-0005-0000-0000-0000FFCA0000}"/>
    <cellStyle name="Normal 7 3 6 3 3" xfId="51960" xr:uid="{00000000-0005-0000-0000-000000CB0000}"/>
    <cellStyle name="Normal 7 3 6 3 3 2" xfId="51961" xr:uid="{00000000-0005-0000-0000-000001CB0000}"/>
    <cellStyle name="Normal 7 3 6 3 3 3" xfId="51962" xr:uid="{00000000-0005-0000-0000-000002CB0000}"/>
    <cellStyle name="Normal 7 3 6 3 3 4" xfId="51963" xr:uid="{00000000-0005-0000-0000-000003CB0000}"/>
    <cellStyle name="Normal 7 3 6 4" xfId="51964" xr:uid="{00000000-0005-0000-0000-000004CB0000}"/>
    <cellStyle name="Normal 7 3 6 4 2" xfId="51965" xr:uid="{00000000-0005-0000-0000-000005CB0000}"/>
    <cellStyle name="Normal 7 3 6 5" xfId="51966" xr:uid="{00000000-0005-0000-0000-000006CB0000}"/>
    <cellStyle name="Normal 7 3 6 5 2" xfId="51967" xr:uid="{00000000-0005-0000-0000-000007CB0000}"/>
    <cellStyle name="Normal 7 3 6 5 3" xfId="51968" xr:uid="{00000000-0005-0000-0000-000008CB0000}"/>
    <cellStyle name="Normal 7 3 6 5 4" xfId="51969" xr:uid="{00000000-0005-0000-0000-000009CB0000}"/>
    <cellStyle name="Normal 7 3 7" xfId="51970" xr:uid="{00000000-0005-0000-0000-00000ACB0000}"/>
    <cellStyle name="Normal 7 3 7 2" xfId="51971" xr:uid="{00000000-0005-0000-0000-00000BCB0000}"/>
    <cellStyle name="Normal 7 3 7 2 2" xfId="51972" xr:uid="{00000000-0005-0000-0000-00000CCB0000}"/>
    <cellStyle name="Normal 7 3 7 2 2 2" xfId="51973" xr:uid="{00000000-0005-0000-0000-00000DCB0000}"/>
    <cellStyle name="Normal 7 3 7 2 2 2 2" xfId="51974" xr:uid="{00000000-0005-0000-0000-00000ECB0000}"/>
    <cellStyle name="Normal 7 3 7 2 2 3" xfId="51975" xr:uid="{00000000-0005-0000-0000-00000FCB0000}"/>
    <cellStyle name="Normal 7 3 7 2 2 3 2" xfId="51976" xr:uid="{00000000-0005-0000-0000-000010CB0000}"/>
    <cellStyle name="Normal 7 3 7 2 2 3 3" xfId="51977" xr:uid="{00000000-0005-0000-0000-000011CB0000}"/>
    <cellStyle name="Normal 7 3 7 2 2 3 4" xfId="51978" xr:uid="{00000000-0005-0000-0000-000012CB0000}"/>
    <cellStyle name="Normal 7 3 7 2 3" xfId="51979" xr:uid="{00000000-0005-0000-0000-000013CB0000}"/>
    <cellStyle name="Normal 7 3 7 2 3 2" xfId="51980" xr:uid="{00000000-0005-0000-0000-000014CB0000}"/>
    <cellStyle name="Normal 7 3 7 2 4" xfId="51981" xr:uid="{00000000-0005-0000-0000-000015CB0000}"/>
    <cellStyle name="Normal 7 3 7 2 4 2" xfId="51982" xr:uid="{00000000-0005-0000-0000-000016CB0000}"/>
    <cellStyle name="Normal 7 3 7 2 4 3" xfId="51983" xr:uid="{00000000-0005-0000-0000-000017CB0000}"/>
    <cellStyle name="Normal 7 3 7 2 4 4" xfId="51984" xr:uid="{00000000-0005-0000-0000-000018CB0000}"/>
    <cellStyle name="Normal 7 3 7 3" xfId="51985" xr:uid="{00000000-0005-0000-0000-000019CB0000}"/>
    <cellStyle name="Normal 7 3 7 3 2" xfId="51986" xr:uid="{00000000-0005-0000-0000-00001ACB0000}"/>
    <cellStyle name="Normal 7 3 7 3 2 2" xfId="51987" xr:uid="{00000000-0005-0000-0000-00001BCB0000}"/>
    <cellStyle name="Normal 7 3 7 3 3" xfId="51988" xr:uid="{00000000-0005-0000-0000-00001CCB0000}"/>
    <cellStyle name="Normal 7 3 7 3 3 2" xfId="51989" xr:uid="{00000000-0005-0000-0000-00001DCB0000}"/>
    <cellStyle name="Normal 7 3 7 3 3 3" xfId="51990" xr:uid="{00000000-0005-0000-0000-00001ECB0000}"/>
    <cellStyle name="Normal 7 3 7 3 3 4" xfId="51991" xr:uid="{00000000-0005-0000-0000-00001FCB0000}"/>
    <cellStyle name="Normal 7 3 7 4" xfId="51992" xr:uid="{00000000-0005-0000-0000-000020CB0000}"/>
    <cellStyle name="Normal 7 3 7 4 2" xfId="51993" xr:uid="{00000000-0005-0000-0000-000021CB0000}"/>
    <cellStyle name="Normal 7 3 7 5" xfId="51994" xr:uid="{00000000-0005-0000-0000-000022CB0000}"/>
    <cellStyle name="Normal 7 3 7 5 2" xfId="51995" xr:uid="{00000000-0005-0000-0000-000023CB0000}"/>
    <cellStyle name="Normal 7 3 7 5 3" xfId="51996" xr:uid="{00000000-0005-0000-0000-000024CB0000}"/>
    <cellStyle name="Normal 7 3 7 5 4" xfId="51997" xr:uid="{00000000-0005-0000-0000-000025CB0000}"/>
    <cellStyle name="Normal 7 3 8" xfId="51998" xr:uid="{00000000-0005-0000-0000-000026CB0000}"/>
    <cellStyle name="Normal 7 3 8 2" xfId="51999" xr:uid="{00000000-0005-0000-0000-000027CB0000}"/>
    <cellStyle name="Normal 7 3 8 2 2" xfId="52000" xr:uid="{00000000-0005-0000-0000-000028CB0000}"/>
    <cellStyle name="Normal 7 3 8 2 2 2" xfId="52001" xr:uid="{00000000-0005-0000-0000-000029CB0000}"/>
    <cellStyle name="Normal 7 3 8 2 3" xfId="52002" xr:uid="{00000000-0005-0000-0000-00002ACB0000}"/>
    <cellStyle name="Normal 7 3 8 2 3 2" xfId="52003" xr:uid="{00000000-0005-0000-0000-00002BCB0000}"/>
    <cellStyle name="Normal 7 3 8 2 3 3" xfId="52004" xr:uid="{00000000-0005-0000-0000-00002CCB0000}"/>
    <cellStyle name="Normal 7 3 8 2 3 4" xfId="52005" xr:uid="{00000000-0005-0000-0000-00002DCB0000}"/>
    <cellStyle name="Normal 7 3 8 3" xfId="52006" xr:uid="{00000000-0005-0000-0000-00002ECB0000}"/>
    <cellStyle name="Normal 7 3 8 3 2" xfId="52007" xr:uid="{00000000-0005-0000-0000-00002FCB0000}"/>
    <cellStyle name="Normal 7 3 8 4" xfId="52008" xr:uid="{00000000-0005-0000-0000-000030CB0000}"/>
    <cellStyle name="Normal 7 3 8 4 2" xfId="52009" xr:uid="{00000000-0005-0000-0000-000031CB0000}"/>
    <cellStyle name="Normal 7 3 8 4 3" xfId="52010" xr:uid="{00000000-0005-0000-0000-000032CB0000}"/>
    <cellStyle name="Normal 7 3 8 4 4" xfId="52011" xr:uid="{00000000-0005-0000-0000-000033CB0000}"/>
    <cellStyle name="Normal 7 3 9" xfId="52012" xr:uid="{00000000-0005-0000-0000-000034CB0000}"/>
    <cellStyle name="Normal 7 3 9 2" xfId="52013" xr:uid="{00000000-0005-0000-0000-000035CB0000}"/>
    <cellStyle name="Normal 7 3 9 2 2" xfId="52014" xr:uid="{00000000-0005-0000-0000-000036CB0000}"/>
    <cellStyle name="Normal 7 3 9 3" xfId="52015" xr:uid="{00000000-0005-0000-0000-000037CB0000}"/>
    <cellStyle name="Normal 7 3 9 3 2" xfId="52016" xr:uid="{00000000-0005-0000-0000-000038CB0000}"/>
    <cellStyle name="Normal 7 3 9 3 3" xfId="52017" xr:uid="{00000000-0005-0000-0000-000039CB0000}"/>
    <cellStyle name="Normal 7 3 9 3 4" xfId="52018" xr:uid="{00000000-0005-0000-0000-00003ACB0000}"/>
    <cellStyle name="Normal 7 3_BS Summary" xfId="52019" xr:uid="{00000000-0005-0000-0000-00003BCB0000}"/>
    <cellStyle name="Normal 7 4" xfId="52020" xr:uid="{00000000-0005-0000-0000-00003CCB0000}"/>
    <cellStyle name="Normal 7 4 2" xfId="52021" xr:uid="{00000000-0005-0000-0000-00003DCB0000}"/>
    <cellStyle name="Normal 7 4 2 10" xfId="52022" xr:uid="{00000000-0005-0000-0000-00003ECB0000}"/>
    <cellStyle name="Normal 7 4 2 10 2" xfId="52023" xr:uid="{00000000-0005-0000-0000-00003FCB0000}"/>
    <cellStyle name="Normal 7 4 2 10 3" xfId="52024" xr:uid="{00000000-0005-0000-0000-000040CB0000}"/>
    <cellStyle name="Normal 7 4 2 11" xfId="52025" xr:uid="{00000000-0005-0000-0000-000041CB0000}"/>
    <cellStyle name="Normal 7 4 2 2" xfId="52026" xr:uid="{00000000-0005-0000-0000-000042CB0000}"/>
    <cellStyle name="Normal 7 4 2 2 2" xfId="52027" xr:uid="{00000000-0005-0000-0000-000043CB0000}"/>
    <cellStyle name="Normal 7 4 2 2 2 2" xfId="52028" xr:uid="{00000000-0005-0000-0000-000044CB0000}"/>
    <cellStyle name="Normal 7 4 2 2 2 2 2" xfId="52029" xr:uid="{00000000-0005-0000-0000-000045CB0000}"/>
    <cellStyle name="Normal 7 4 2 2 2 2 2 2" xfId="52030" xr:uid="{00000000-0005-0000-0000-000046CB0000}"/>
    <cellStyle name="Normal 7 4 2 2 2 2 2 2 2" xfId="52031" xr:uid="{00000000-0005-0000-0000-000047CB0000}"/>
    <cellStyle name="Normal 7 4 2 2 2 2 2 2 2 2" xfId="52032" xr:uid="{00000000-0005-0000-0000-000048CB0000}"/>
    <cellStyle name="Normal 7 4 2 2 2 2 2 2 3" xfId="52033" xr:uid="{00000000-0005-0000-0000-000049CB0000}"/>
    <cellStyle name="Normal 7 4 2 2 2 2 2 2 3 2" xfId="52034" xr:uid="{00000000-0005-0000-0000-00004ACB0000}"/>
    <cellStyle name="Normal 7 4 2 2 2 2 2 2 3 3" xfId="52035" xr:uid="{00000000-0005-0000-0000-00004BCB0000}"/>
    <cellStyle name="Normal 7 4 2 2 2 2 2 2 3 4" xfId="52036" xr:uid="{00000000-0005-0000-0000-00004CCB0000}"/>
    <cellStyle name="Normal 7 4 2 2 2 2 2 3" xfId="52037" xr:uid="{00000000-0005-0000-0000-00004DCB0000}"/>
    <cellStyle name="Normal 7 4 2 2 2 2 2 3 2" xfId="52038" xr:uid="{00000000-0005-0000-0000-00004ECB0000}"/>
    <cellStyle name="Normal 7 4 2 2 2 2 2 4" xfId="52039" xr:uid="{00000000-0005-0000-0000-00004FCB0000}"/>
    <cellStyle name="Normal 7 4 2 2 2 2 2 4 2" xfId="52040" xr:uid="{00000000-0005-0000-0000-000050CB0000}"/>
    <cellStyle name="Normal 7 4 2 2 2 2 2 4 3" xfId="52041" xr:uid="{00000000-0005-0000-0000-000051CB0000}"/>
    <cellStyle name="Normal 7 4 2 2 2 2 2 4 4" xfId="52042" xr:uid="{00000000-0005-0000-0000-000052CB0000}"/>
    <cellStyle name="Normal 7 4 2 2 2 2 3" xfId="52043" xr:uid="{00000000-0005-0000-0000-000053CB0000}"/>
    <cellStyle name="Normal 7 4 2 2 2 2 3 2" xfId="52044" xr:uid="{00000000-0005-0000-0000-000054CB0000}"/>
    <cellStyle name="Normal 7 4 2 2 2 2 3 2 2" xfId="52045" xr:uid="{00000000-0005-0000-0000-000055CB0000}"/>
    <cellStyle name="Normal 7 4 2 2 2 2 3 3" xfId="52046" xr:uid="{00000000-0005-0000-0000-000056CB0000}"/>
    <cellStyle name="Normal 7 4 2 2 2 2 3 3 2" xfId="52047" xr:uid="{00000000-0005-0000-0000-000057CB0000}"/>
    <cellStyle name="Normal 7 4 2 2 2 2 3 3 3" xfId="52048" xr:uid="{00000000-0005-0000-0000-000058CB0000}"/>
    <cellStyle name="Normal 7 4 2 2 2 2 3 3 4" xfId="52049" xr:uid="{00000000-0005-0000-0000-000059CB0000}"/>
    <cellStyle name="Normal 7 4 2 2 2 2 4" xfId="52050" xr:uid="{00000000-0005-0000-0000-00005ACB0000}"/>
    <cellStyle name="Normal 7 4 2 2 2 2 4 2" xfId="52051" xr:uid="{00000000-0005-0000-0000-00005BCB0000}"/>
    <cellStyle name="Normal 7 4 2 2 2 2 5" xfId="52052" xr:uid="{00000000-0005-0000-0000-00005CCB0000}"/>
    <cellStyle name="Normal 7 4 2 2 2 2 5 2" xfId="52053" xr:uid="{00000000-0005-0000-0000-00005DCB0000}"/>
    <cellStyle name="Normal 7 4 2 2 2 2 5 3" xfId="52054" xr:uid="{00000000-0005-0000-0000-00005ECB0000}"/>
    <cellStyle name="Normal 7 4 2 2 2 2 5 4" xfId="52055" xr:uid="{00000000-0005-0000-0000-00005FCB0000}"/>
    <cellStyle name="Normal 7 4 2 2 2 3" xfId="52056" xr:uid="{00000000-0005-0000-0000-000060CB0000}"/>
    <cellStyle name="Normal 7 4 2 2 2 3 2" xfId="52057" xr:uid="{00000000-0005-0000-0000-000061CB0000}"/>
    <cellStyle name="Normal 7 4 2 2 2 3 2 2" xfId="52058" xr:uid="{00000000-0005-0000-0000-000062CB0000}"/>
    <cellStyle name="Normal 7 4 2 2 2 3 2 2 2" xfId="52059" xr:uid="{00000000-0005-0000-0000-000063CB0000}"/>
    <cellStyle name="Normal 7 4 2 2 2 3 2 2 2 2" xfId="52060" xr:uid="{00000000-0005-0000-0000-000064CB0000}"/>
    <cellStyle name="Normal 7 4 2 2 2 3 2 2 3" xfId="52061" xr:uid="{00000000-0005-0000-0000-000065CB0000}"/>
    <cellStyle name="Normal 7 4 2 2 2 3 2 2 3 2" xfId="52062" xr:uid="{00000000-0005-0000-0000-000066CB0000}"/>
    <cellStyle name="Normal 7 4 2 2 2 3 2 2 3 3" xfId="52063" xr:uid="{00000000-0005-0000-0000-000067CB0000}"/>
    <cellStyle name="Normal 7 4 2 2 2 3 2 2 3 4" xfId="52064" xr:uid="{00000000-0005-0000-0000-000068CB0000}"/>
    <cellStyle name="Normal 7 4 2 2 2 3 2 3" xfId="52065" xr:uid="{00000000-0005-0000-0000-000069CB0000}"/>
    <cellStyle name="Normal 7 4 2 2 2 3 2 3 2" xfId="52066" xr:uid="{00000000-0005-0000-0000-00006ACB0000}"/>
    <cellStyle name="Normal 7 4 2 2 2 3 2 4" xfId="52067" xr:uid="{00000000-0005-0000-0000-00006BCB0000}"/>
    <cellStyle name="Normal 7 4 2 2 2 3 2 4 2" xfId="52068" xr:uid="{00000000-0005-0000-0000-00006CCB0000}"/>
    <cellStyle name="Normal 7 4 2 2 2 3 2 4 3" xfId="52069" xr:uid="{00000000-0005-0000-0000-00006DCB0000}"/>
    <cellStyle name="Normal 7 4 2 2 2 3 2 4 4" xfId="52070" xr:uid="{00000000-0005-0000-0000-00006ECB0000}"/>
    <cellStyle name="Normal 7 4 2 2 2 3 3" xfId="52071" xr:uid="{00000000-0005-0000-0000-00006FCB0000}"/>
    <cellStyle name="Normal 7 4 2 2 2 3 3 2" xfId="52072" xr:uid="{00000000-0005-0000-0000-000070CB0000}"/>
    <cellStyle name="Normal 7 4 2 2 2 3 3 2 2" xfId="52073" xr:uid="{00000000-0005-0000-0000-000071CB0000}"/>
    <cellStyle name="Normal 7 4 2 2 2 3 3 3" xfId="52074" xr:uid="{00000000-0005-0000-0000-000072CB0000}"/>
    <cellStyle name="Normal 7 4 2 2 2 3 3 3 2" xfId="52075" xr:uid="{00000000-0005-0000-0000-000073CB0000}"/>
    <cellStyle name="Normal 7 4 2 2 2 3 3 3 3" xfId="52076" xr:uid="{00000000-0005-0000-0000-000074CB0000}"/>
    <cellStyle name="Normal 7 4 2 2 2 3 3 3 4" xfId="52077" xr:uid="{00000000-0005-0000-0000-000075CB0000}"/>
    <cellStyle name="Normal 7 4 2 2 2 3 4" xfId="52078" xr:uid="{00000000-0005-0000-0000-000076CB0000}"/>
    <cellStyle name="Normal 7 4 2 2 2 3 4 2" xfId="52079" xr:uid="{00000000-0005-0000-0000-000077CB0000}"/>
    <cellStyle name="Normal 7 4 2 2 2 3 5" xfId="52080" xr:uid="{00000000-0005-0000-0000-000078CB0000}"/>
    <cellStyle name="Normal 7 4 2 2 2 3 5 2" xfId="52081" xr:uid="{00000000-0005-0000-0000-000079CB0000}"/>
    <cellStyle name="Normal 7 4 2 2 2 3 5 3" xfId="52082" xr:uid="{00000000-0005-0000-0000-00007ACB0000}"/>
    <cellStyle name="Normal 7 4 2 2 2 3 5 4" xfId="52083" xr:uid="{00000000-0005-0000-0000-00007BCB0000}"/>
    <cellStyle name="Normal 7 4 2 2 2 4" xfId="52084" xr:uid="{00000000-0005-0000-0000-00007CCB0000}"/>
    <cellStyle name="Normal 7 4 2 2 2 4 2" xfId="52085" xr:uid="{00000000-0005-0000-0000-00007DCB0000}"/>
    <cellStyle name="Normal 7 4 2 2 2 4 2 2" xfId="52086" xr:uid="{00000000-0005-0000-0000-00007ECB0000}"/>
    <cellStyle name="Normal 7 4 2 2 2 4 2 2 2" xfId="52087" xr:uid="{00000000-0005-0000-0000-00007FCB0000}"/>
    <cellStyle name="Normal 7 4 2 2 2 4 2 3" xfId="52088" xr:uid="{00000000-0005-0000-0000-000080CB0000}"/>
    <cellStyle name="Normal 7 4 2 2 2 4 2 3 2" xfId="52089" xr:uid="{00000000-0005-0000-0000-000081CB0000}"/>
    <cellStyle name="Normal 7 4 2 2 2 4 2 3 3" xfId="52090" xr:uid="{00000000-0005-0000-0000-000082CB0000}"/>
    <cellStyle name="Normal 7 4 2 2 2 4 2 3 4" xfId="52091" xr:uid="{00000000-0005-0000-0000-000083CB0000}"/>
    <cellStyle name="Normal 7 4 2 2 2 4 3" xfId="52092" xr:uid="{00000000-0005-0000-0000-000084CB0000}"/>
    <cellStyle name="Normal 7 4 2 2 2 4 3 2" xfId="52093" xr:uid="{00000000-0005-0000-0000-000085CB0000}"/>
    <cellStyle name="Normal 7 4 2 2 2 4 4" xfId="52094" xr:uid="{00000000-0005-0000-0000-000086CB0000}"/>
    <cellStyle name="Normal 7 4 2 2 2 4 4 2" xfId="52095" xr:uid="{00000000-0005-0000-0000-000087CB0000}"/>
    <cellStyle name="Normal 7 4 2 2 2 4 4 3" xfId="52096" xr:uid="{00000000-0005-0000-0000-000088CB0000}"/>
    <cellStyle name="Normal 7 4 2 2 2 4 4 4" xfId="52097" xr:uid="{00000000-0005-0000-0000-000089CB0000}"/>
    <cellStyle name="Normal 7 4 2 2 2 5" xfId="52098" xr:uid="{00000000-0005-0000-0000-00008ACB0000}"/>
    <cellStyle name="Normal 7 4 2 2 2 5 2" xfId="52099" xr:uid="{00000000-0005-0000-0000-00008BCB0000}"/>
    <cellStyle name="Normal 7 4 2 2 2 5 2 2" xfId="52100" xr:uid="{00000000-0005-0000-0000-00008CCB0000}"/>
    <cellStyle name="Normal 7 4 2 2 2 5 3" xfId="52101" xr:uid="{00000000-0005-0000-0000-00008DCB0000}"/>
    <cellStyle name="Normal 7 4 2 2 2 5 3 2" xfId="52102" xr:uid="{00000000-0005-0000-0000-00008ECB0000}"/>
    <cellStyle name="Normal 7 4 2 2 2 5 3 3" xfId="52103" xr:uid="{00000000-0005-0000-0000-00008FCB0000}"/>
    <cellStyle name="Normal 7 4 2 2 2 5 3 4" xfId="52104" xr:uid="{00000000-0005-0000-0000-000090CB0000}"/>
    <cellStyle name="Normal 7 4 2 2 2 6" xfId="52105" xr:uid="{00000000-0005-0000-0000-000091CB0000}"/>
    <cellStyle name="Normal 7 4 2 2 2 6 2" xfId="52106" xr:uid="{00000000-0005-0000-0000-000092CB0000}"/>
    <cellStyle name="Normal 7 4 2 2 2 7" xfId="52107" xr:uid="{00000000-0005-0000-0000-000093CB0000}"/>
    <cellStyle name="Normal 7 4 2 2 2 7 2" xfId="52108" xr:uid="{00000000-0005-0000-0000-000094CB0000}"/>
    <cellStyle name="Normal 7 4 2 2 2 7 3" xfId="52109" xr:uid="{00000000-0005-0000-0000-000095CB0000}"/>
    <cellStyle name="Normal 7 4 2 2 2 7 4" xfId="52110" xr:uid="{00000000-0005-0000-0000-000096CB0000}"/>
    <cellStyle name="Normal 7 4 2 2 3" xfId="52111" xr:uid="{00000000-0005-0000-0000-000097CB0000}"/>
    <cellStyle name="Normal 7 4 2 2 3 2" xfId="52112" xr:uid="{00000000-0005-0000-0000-000098CB0000}"/>
    <cellStyle name="Normal 7 4 2 2 3 2 2" xfId="52113" xr:uid="{00000000-0005-0000-0000-000099CB0000}"/>
    <cellStyle name="Normal 7 4 2 2 3 2 2 2" xfId="52114" xr:uid="{00000000-0005-0000-0000-00009ACB0000}"/>
    <cellStyle name="Normal 7 4 2 2 3 2 2 2 2" xfId="52115" xr:uid="{00000000-0005-0000-0000-00009BCB0000}"/>
    <cellStyle name="Normal 7 4 2 2 3 2 2 3" xfId="52116" xr:uid="{00000000-0005-0000-0000-00009CCB0000}"/>
    <cellStyle name="Normal 7 4 2 2 3 2 2 3 2" xfId="52117" xr:uid="{00000000-0005-0000-0000-00009DCB0000}"/>
    <cellStyle name="Normal 7 4 2 2 3 2 2 3 3" xfId="52118" xr:uid="{00000000-0005-0000-0000-00009ECB0000}"/>
    <cellStyle name="Normal 7 4 2 2 3 2 2 3 4" xfId="52119" xr:uid="{00000000-0005-0000-0000-00009FCB0000}"/>
    <cellStyle name="Normal 7 4 2 2 3 2 3" xfId="52120" xr:uid="{00000000-0005-0000-0000-0000A0CB0000}"/>
    <cellStyle name="Normal 7 4 2 2 3 2 3 2" xfId="52121" xr:uid="{00000000-0005-0000-0000-0000A1CB0000}"/>
    <cellStyle name="Normal 7 4 2 2 3 2 4" xfId="52122" xr:uid="{00000000-0005-0000-0000-0000A2CB0000}"/>
    <cellStyle name="Normal 7 4 2 2 3 2 4 2" xfId="52123" xr:uid="{00000000-0005-0000-0000-0000A3CB0000}"/>
    <cellStyle name="Normal 7 4 2 2 3 2 4 3" xfId="52124" xr:uid="{00000000-0005-0000-0000-0000A4CB0000}"/>
    <cellStyle name="Normal 7 4 2 2 3 2 4 4" xfId="52125" xr:uid="{00000000-0005-0000-0000-0000A5CB0000}"/>
    <cellStyle name="Normal 7 4 2 2 3 3" xfId="52126" xr:uid="{00000000-0005-0000-0000-0000A6CB0000}"/>
    <cellStyle name="Normal 7 4 2 2 3 3 2" xfId="52127" xr:uid="{00000000-0005-0000-0000-0000A7CB0000}"/>
    <cellStyle name="Normal 7 4 2 2 3 3 2 2" xfId="52128" xr:uid="{00000000-0005-0000-0000-0000A8CB0000}"/>
    <cellStyle name="Normal 7 4 2 2 3 3 3" xfId="52129" xr:uid="{00000000-0005-0000-0000-0000A9CB0000}"/>
    <cellStyle name="Normal 7 4 2 2 3 3 3 2" xfId="52130" xr:uid="{00000000-0005-0000-0000-0000AACB0000}"/>
    <cellStyle name="Normal 7 4 2 2 3 3 3 3" xfId="52131" xr:uid="{00000000-0005-0000-0000-0000ABCB0000}"/>
    <cellStyle name="Normal 7 4 2 2 3 3 3 4" xfId="52132" xr:uid="{00000000-0005-0000-0000-0000ACCB0000}"/>
    <cellStyle name="Normal 7 4 2 2 3 4" xfId="52133" xr:uid="{00000000-0005-0000-0000-0000ADCB0000}"/>
    <cellStyle name="Normal 7 4 2 2 3 4 2" xfId="52134" xr:uid="{00000000-0005-0000-0000-0000AECB0000}"/>
    <cellStyle name="Normal 7 4 2 2 3 5" xfId="52135" xr:uid="{00000000-0005-0000-0000-0000AFCB0000}"/>
    <cellStyle name="Normal 7 4 2 2 3 5 2" xfId="52136" xr:uid="{00000000-0005-0000-0000-0000B0CB0000}"/>
    <cellStyle name="Normal 7 4 2 2 3 5 3" xfId="52137" xr:uid="{00000000-0005-0000-0000-0000B1CB0000}"/>
    <cellStyle name="Normal 7 4 2 2 3 5 4" xfId="52138" xr:uid="{00000000-0005-0000-0000-0000B2CB0000}"/>
    <cellStyle name="Normal 7 4 2 2 4" xfId="52139" xr:uid="{00000000-0005-0000-0000-0000B3CB0000}"/>
    <cellStyle name="Normal 7 4 2 2 4 2" xfId="52140" xr:uid="{00000000-0005-0000-0000-0000B4CB0000}"/>
    <cellStyle name="Normal 7 4 2 2 4 2 2" xfId="52141" xr:uid="{00000000-0005-0000-0000-0000B5CB0000}"/>
    <cellStyle name="Normal 7 4 2 2 4 2 2 2" xfId="52142" xr:uid="{00000000-0005-0000-0000-0000B6CB0000}"/>
    <cellStyle name="Normal 7 4 2 2 4 2 2 2 2" xfId="52143" xr:uid="{00000000-0005-0000-0000-0000B7CB0000}"/>
    <cellStyle name="Normal 7 4 2 2 4 2 2 3" xfId="52144" xr:uid="{00000000-0005-0000-0000-0000B8CB0000}"/>
    <cellStyle name="Normal 7 4 2 2 4 2 2 3 2" xfId="52145" xr:uid="{00000000-0005-0000-0000-0000B9CB0000}"/>
    <cellStyle name="Normal 7 4 2 2 4 2 2 3 3" xfId="52146" xr:uid="{00000000-0005-0000-0000-0000BACB0000}"/>
    <cellStyle name="Normal 7 4 2 2 4 2 2 3 4" xfId="52147" xr:uid="{00000000-0005-0000-0000-0000BBCB0000}"/>
    <cellStyle name="Normal 7 4 2 2 4 2 3" xfId="52148" xr:uid="{00000000-0005-0000-0000-0000BCCB0000}"/>
    <cellStyle name="Normal 7 4 2 2 4 2 3 2" xfId="52149" xr:uid="{00000000-0005-0000-0000-0000BDCB0000}"/>
    <cellStyle name="Normal 7 4 2 2 4 2 4" xfId="52150" xr:uid="{00000000-0005-0000-0000-0000BECB0000}"/>
    <cellStyle name="Normal 7 4 2 2 4 2 4 2" xfId="52151" xr:uid="{00000000-0005-0000-0000-0000BFCB0000}"/>
    <cellStyle name="Normal 7 4 2 2 4 2 4 3" xfId="52152" xr:uid="{00000000-0005-0000-0000-0000C0CB0000}"/>
    <cellStyle name="Normal 7 4 2 2 4 2 4 4" xfId="52153" xr:uid="{00000000-0005-0000-0000-0000C1CB0000}"/>
    <cellStyle name="Normal 7 4 2 2 4 3" xfId="52154" xr:uid="{00000000-0005-0000-0000-0000C2CB0000}"/>
    <cellStyle name="Normal 7 4 2 2 4 3 2" xfId="52155" xr:uid="{00000000-0005-0000-0000-0000C3CB0000}"/>
    <cellStyle name="Normal 7 4 2 2 4 3 2 2" xfId="52156" xr:uid="{00000000-0005-0000-0000-0000C4CB0000}"/>
    <cellStyle name="Normal 7 4 2 2 4 3 3" xfId="52157" xr:uid="{00000000-0005-0000-0000-0000C5CB0000}"/>
    <cellStyle name="Normal 7 4 2 2 4 3 3 2" xfId="52158" xr:uid="{00000000-0005-0000-0000-0000C6CB0000}"/>
    <cellStyle name="Normal 7 4 2 2 4 3 3 3" xfId="52159" xr:uid="{00000000-0005-0000-0000-0000C7CB0000}"/>
    <cellStyle name="Normal 7 4 2 2 4 3 3 4" xfId="52160" xr:uid="{00000000-0005-0000-0000-0000C8CB0000}"/>
    <cellStyle name="Normal 7 4 2 2 4 4" xfId="52161" xr:uid="{00000000-0005-0000-0000-0000C9CB0000}"/>
    <cellStyle name="Normal 7 4 2 2 4 4 2" xfId="52162" xr:uid="{00000000-0005-0000-0000-0000CACB0000}"/>
    <cellStyle name="Normal 7 4 2 2 4 5" xfId="52163" xr:uid="{00000000-0005-0000-0000-0000CBCB0000}"/>
    <cellStyle name="Normal 7 4 2 2 4 5 2" xfId="52164" xr:uid="{00000000-0005-0000-0000-0000CCCB0000}"/>
    <cellStyle name="Normal 7 4 2 2 4 5 3" xfId="52165" xr:uid="{00000000-0005-0000-0000-0000CDCB0000}"/>
    <cellStyle name="Normal 7 4 2 2 4 5 4" xfId="52166" xr:uid="{00000000-0005-0000-0000-0000CECB0000}"/>
    <cellStyle name="Normal 7 4 2 2 5" xfId="52167" xr:uid="{00000000-0005-0000-0000-0000CFCB0000}"/>
    <cellStyle name="Normal 7 4 2 2 5 2" xfId="52168" xr:uid="{00000000-0005-0000-0000-0000D0CB0000}"/>
    <cellStyle name="Normal 7 4 2 2 5 2 2" xfId="52169" xr:uid="{00000000-0005-0000-0000-0000D1CB0000}"/>
    <cellStyle name="Normal 7 4 2 2 5 2 2 2" xfId="52170" xr:uid="{00000000-0005-0000-0000-0000D2CB0000}"/>
    <cellStyle name="Normal 7 4 2 2 5 2 3" xfId="52171" xr:uid="{00000000-0005-0000-0000-0000D3CB0000}"/>
    <cellStyle name="Normal 7 4 2 2 5 2 3 2" xfId="52172" xr:uid="{00000000-0005-0000-0000-0000D4CB0000}"/>
    <cellStyle name="Normal 7 4 2 2 5 2 3 3" xfId="52173" xr:uid="{00000000-0005-0000-0000-0000D5CB0000}"/>
    <cellStyle name="Normal 7 4 2 2 5 2 3 4" xfId="52174" xr:uid="{00000000-0005-0000-0000-0000D6CB0000}"/>
    <cellStyle name="Normal 7 4 2 2 5 3" xfId="52175" xr:uid="{00000000-0005-0000-0000-0000D7CB0000}"/>
    <cellStyle name="Normal 7 4 2 2 5 3 2" xfId="52176" xr:uid="{00000000-0005-0000-0000-0000D8CB0000}"/>
    <cellStyle name="Normal 7 4 2 2 5 4" xfId="52177" xr:uid="{00000000-0005-0000-0000-0000D9CB0000}"/>
    <cellStyle name="Normal 7 4 2 2 5 4 2" xfId="52178" xr:uid="{00000000-0005-0000-0000-0000DACB0000}"/>
    <cellStyle name="Normal 7 4 2 2 5 4 3" xfId="52179" xr:uid="{00000000-0005-0000-0000-0000DBCB0000}"/>
    <cellStyle name="Normal 7 4 2 2 5 4 4" xfId="52180" xr:uid="{00000000-0005-0000-0000-0000DCCB0000}"/>
    <cellStyle name="Normal 7 4 2 2 6" xfId="52181" xr:uid="{00000000-0005-0000-0000-0000DDCB0000}"/>
    <cellStyle name="Normal 7 4 2 2 6 2" xfId="52182" xr:uid="{00000000-0005-0000-0000-0000DECB0000}"/>
    <cellStyle name="Normal 7 4 2 2 6 2 2" xfId="52183" xr:uid="{00000000-0005-0000-0000-0000DFCB0000}"/>
    <cellStyle name="Normal 7 4 2 2 6 3" xfId="52184" xr:uid="{00000000-0005-0000-0000-0000E0CB0000}"/>
    <cellStyle name="Normal 7 4 2 2 6 3 2" xfId="52185" xr:uid="{00000000-0005-0000-0000-0000E1CB0000}"/>
    <cellStyle name="Normal 7 4 2 2 6 3 3" xfId="52186" xr:uid="{00000000-0005-0000-0000-0000E2CB0000}"/>
    <cellStyle name="Normal 7 4 2 2 6 3 4" xfId="52187" xr:uid="{00000000-0005-0000-0000-0000E3CB0000}"/>
    <cellStyle name="Normal 7 4 2 2 7" xfId="52188" xr:uid="{00000000-0005-0000-0000-0000E4CB0000}"/>
    <cellStyle name="Normal 7 4 2 2 7 2" xfId="52189" xr:uid="{00000000-0005-0000-0000-0000E5CB0000}"/>
    <cellStyle name="Normal 7 4 2 2 8" xfId="52190" xr:uid="{00000000-0005-0000-0000-0000E6CB0000}"/>
    <cellStyle name="Normal 7 4 2 2 8 2" xfId="52191" xr:uid="{00000000-0005-0000-0000-0000E7CB0000}"/>
    <cellStyle name="Normal 7 4 2 2 8 3" xfId="52192" xr:uid="{00000000-0005-0000-0000-0000E8CB0000}"/>
    <cellStyle name="Normal 7 4 2 2 8 4" xfId="52193" xr:uid="{00000000-0005-0000-0000-0000E9CB0000}"/>
    <cellStyle name="Normal 7 4 2 2 9" xfId="52194" xr:uid="{00000000-0005-0000-0000-0000EACB0000}"/>
    <cellStyle name="Normal 7 4 2 2 9 2" xfId="52195" xr:uid="{00000000-0005-0000-0000-0000EBCB0000}"/>
    <cellStyle name="Normal 7 4 2 2 9 3" xfId="52196" xr:uid="{00000000-0005-0000-0000-0000ECCB0000}"/>
    <cellStyle name="Normal 7 4 2 3" xfId="52197" xr:uid="{00000000-0005-0000-0000-0000EDCB0000}"/>
    <cellStyle name="Normal 7 4 2 3 2" xfId="52198" xr:uid="{00000000-0005-0000-0000-0000EECB0000}"/>
    <cellStyle name="Normal 7 4 2 3 2 2" xfId="52199" xr:uid="{00000000-0005-0000-0000-0000EFCB0000}"/>
    <cellStyle name="Normal 7 4 2 3 2 2 2" xfId="52200" xr:uid="{00000000-0005-0000-0000-0000F0CB0000}"/>
    <cellStyle name="Normal 7 4 2 3 2 2 2 2" xfId="52201" xr:uid="{00000000-0005-0000-0000-0000F1CB0000}"/>
    <cellStyle name="Normal 7 4 2 3 2 2 2 2 2" xfId="52202" xr:uid="{00000000-0005-0000-0000-0000F2CB0000}"/>
    <cellStyle name="Normal 7 4 2 3 2 2 2 3" xfId="52203" xr:uid="{00000000-0005-0000-0000-0000F3CB0000}"/>
    <cellStyle name="Normal 7 4 2 3 2 2 2 3 2" xfId="52204" xr:uid="{00000000-0005-0000-0000-0000F4CB0000}"/>
    <cellStyle name="Normal 7 4 2 3 2 2 2 3 3" xfId="52205" xr:uid="{00000000-0005-0000-0000-0000F5CB0000}"/>
    <cellStyle name="Normal 7 4 2 3 2 2 2 3 4" xfId="52206" xr:uid="{00000000-0005-0000-0000-0000F6CB0000}"/>
    <cellStyle name="Normal 7 4 2 3 2 2 3" xfId="52207" xr:uid="{00000000-0005-0000-0000-0000F7CB0000}"/>
    <cellStyle name="Normal 7 4 2 3 2 2 3 2" xfId="52208" xr:uid="{00000000-0005-0000-0000-0000F8CB0000}"/>
    <cellStyle name="Normal 7 4 2 3 2 2 4" xfId="52209" xr:uid="{00000000-0005-0000-0000-0000F9CB0000}"/>
    <cellStyle name="Normal 7 4 2 3 2 2 4 2" xfId="52210" xr:uid="{00000000-0005-0000-0000-0000FACB0000}"/>
    <cellStyle name="Normal 7 4 2 3 2 2 4 3" xfId="52211" xr:uid="{00000000-0005-0000-0000-0000FBCB0000}"/>
    <cellStyle name="Normal 7 4 2 3 2 2 4 4" xfId="52212" xr:uid="{00000000-0005-0000-0000-0000FCCB0000}"/>
    <cellStyle name="Normal 7 4 2 3 2 3" xfId="52213" xr:uid="{00000000-0005-0000-0000-0000FDCB0000}"/>
    <cellStyle name="Normal 7 4 2 3 2 3 2" xfId="52214" xr:uid="{00000000-0005-0000-0000-0000FECB0000}"/>
    <cellStyle name="Normal 7 4 2 3 2 3 2 2" xfId="52215" xr:uid="{00000000-0005-0000-0000-0000FFCB0000}"/>
    <cellStyle name="Normal 7 4 2 3 2 3 3" xfId="52216" xr:uid="{00000000-0005-0000-0000-000000CC0000}"/>
    <cellStyle name="Normal 7 4 2 3 2 3 3 2" xfId="52217" xr:uid="{00000000-0005-0000-0000-000001CC0000}"/>
    <cellStyle name="Normal 7 4 2 3 2 3 3 3" xfId="52218" xr:uid="{00000000-0005-0000-0000-000002CC0000}"/>
    <cellStyle name="Normal 7 4 2 3 2 3 3 4" xfId="52219" xr:uid="{00000000-0005-0000-0000-000003CC0000}"/>
    <cellStyle name="Normal 7 4 2 3 2 4" xfId="52220" xr:uid="{00000000-0005-0000-0000-000004CC0000}"/>
    <cellStyle name="Normal 7 4 2 3 2 4 2" xfId="52221" xr:uid="{00000000-0005-0000-0000-000005CC0000}"/>
    <cellStyle name="Normal 7 4 2 3 2 5" xfId="52222" xr:uid="{00000000-0005-0000-0000-000006CC0000}"/>
    <cellStyle name="Normal 7 4 2 3 2 5 2" xfId="52223" xr:uid="{00000000-0005-0000-0000-000007CC0000}"/>
    <cellStyle name="Normal 7 4 2 3 2 5 3" xfId="52224" xr:uid="{00000000-0005-0000-0000-000008CC0000}"/>
    <cellStyle name="Normal 7 4 2 3 2 5 4" xfId="52225" xr:uid="{00000000-0005-0000-0000-000009CC0000}"/>
    <cellStyle name="Normal 7 4 2 3 3" xfId="52226" xr:uid="{00000000-0005-0000-0000-00000ACC0000}"/>
    <cellStyle name="Normal 7 4 2 3 3 2" xfId="52227" xr:uid="{00000000-0005-0000-0000-00000BCC0000}"/>
    <cellStyle name="Normal 7 4 2 3 3 2 2" xfId="52228" xr:uid="{00000000-0005-0000-0000-00000CCC0000}"/>
    <cellStyle name="Normal 7 4 2 3 3 2 2 2" xfId="52229" xr:uid="{00000000-0005-0000-0000-00000DCC0000}"/>
    <cellStyle name="Normal 7 4 2 3 3 2 2 2 2" xfId="52230" xr:uid="{00000000-0005-0000-0000-00000ECC0000}"/>
    <cellStyle name="Normal 7 4 2 3 3 2 2 3" xfId="52231" xr:uid="{00000000-0005-0000-0000-00000FCC0000}"/>
    <cellStyle name="Normal 7 4 2 3 3 2 2 3 2" xfId="52232" xr:uid="{00000000-0005-0000-0000-000010CC0000}"/>
    <cellStyle name="Normal 7 4 2 3 3 2 2 3 3" xfId="52233" xr:uid="{00000000-0005-0000-0000-000011CC0000}"/>
    <cellStyle name="Normal 7 4 2 3 3 2 2 3 4" xfId="52234" xr:uid="{00000000-0005-0000-0000-000012CC0000}"/>
    <cellStyle name="Normal 7 4 2 3 3 2 3" xfId="52235" xr:uid="{00000000-0005-0000-0000-000013CC0000}"/>
    <cellStyle name="Normal 7 4 2 3 3 2 3 2" xfId="52236" xr:uid="{00000000-0005-0000-0000-000014CC0000}"/>
    <cellStyle name="Normal 7 4 2 3 3 2 4" xfId="52237" xr:uid="{00000000-0005-0000-0000-000015CC0000}"/>
    <cellStyle name="Normal 7 4 2 3 3 2 4 2" xfId="52238" xr:uid="{00000000-0005-0000-0000-000016CC0000}"/>
    <cellStyle name="Normal 7 4 2 3 3 2 4 3" xfId="52239" xr:uid="{00000000-0005-0000-0000-000017CC0000}"/>
    <cellStyle name="Normal 7 4 2 3 3 2 4 4" xfId="52240" xr:uid="{00000000-0005-0000-0000-000018CC0000}"/>
    <cellStyle name="Normal 7 4 2 3 3 3" xfId="52241" xr:uid="{00000000-0005-0000-0000-000019CC0000}"/>
    <cellStyle name="Normal 7 4 2 3 3 3 2" xfId="52242" xr:uid="{00000000-0005-0000-0000-00001ACC0000}"/>
    <cellStyle name="Normal 7 4 2 3 3 3 2 2" xfId="52243" xr:uid="{00000000-0005-0000-0000-00001BCC0000}"/>
    <cellStyle name="Normal 7 4 2 3 3 3 3" xfId="52244" xr:uid="{00000000-0005-0000-0000-00001CCC0000}"/>
    <cellStyle name="Normal 7 4 2 3 3 3 3 2" xfId="52245" xr:uid="{00000000-0005-0000-0000-00001DCC0000}"/>
    <cellStyle name="Normal 7 4 2 3 3 3 3 3" xfId="52246" xr:uid="{00000000-0005-0000-0000-00001ECC0000}"/>
    <cellStyle name="Normal 7 4 2 3 3 3 3 4" xfId="52247" xr:uid="{00000000-0005-0000-0000-00001FCC0000}"/>
    <cellStyle name="Normal 7 4 2 3 3 4" xfId="52248" xr:uid="{00000000-0005-0000-0000-000020CC0000}"/>
    <cellStyle name="Normal 7 4 2 3 3 4 2" xfId="52249" xr:uid="{00000000-0005-0000-0000-000021CC0000}"/>
    <cellStyle name="Normal 7 4 2 3 3 5" xfId="52250" xr:uid="{00000000-0005-0000-0000-000022CC0000}"/>
    <cellStyle name="Normal 7 4 2 3 3 5 2" xfId="52251" xr:uid="{00000000-0005-0000-0000-000023CC0000}"/>
    <cellStyle name="Normal 7 4 2 3 3 5 3" xfId="52252" xr:uid="{00000000-0005-0000-0000-000024CC0000}"/>
    <cellStyle name="Normal 7 4 2 3 3 5 4" xfId="52253" xr:uid="{00000000-0005-0000-0000-000025CC0000}"/>
    <cellStyle name="Normal 7 4 2 3 4" xfId="52254" xr:uid="{00000000-0005-0000-0000-000026CC0000}"/>
    <cellStyle name="Normal 7 4 2 3 4 2" xfId="52255" xr:uid="{00000000-0005-0000-0000-000027CC0000}"/>
    <cellStyle name="Normal 7 4 2 3 4 2 2" xfId="52256" xr:uid="{00000000-0005-0000-0000-000028CC0000}"/>
    <cellStyle name="Normal 7 4 2 3 4 2 2 2" xfId="52257" xr:uid="{00000000-0005-0000-0000-000029CC0000}"/>
    <cellStyle name="Normal 7 4 2 3 4 2 3" xfId="52258" xr:uid="{00000000-0005-0000-0000-00002ACC0000}"/>
    <cellStyle name="Normal 7 4 2 3 4 2 3 2" xfId="52259" xr:uid="{00000000-0005-0000-0000-00002BCC0000}"/>
    <cellStyle name="Normal 7 4 2 3 4 2 3 3" xfId="52260" xr:uid="{00000000-0005-0000-0000-00002CCC0000}"/>
    <cellStyle name="Normal 7 4 2 3 4 2 3 4" xfId="52261" xr:uid="{00000000-0005-0000-0000-00002DCC0000}"/>
    <cellStyle name="Normal 7 4 2 3 4 3" xfId="52262" xr:uid="{00000000-0005-0000-0000-00002ECC0000}"/>
    <cellStyle name="Normal 7 4 2 3 4 3 2" xfId="52263" xr:uid="{00000000-0005-0000-0000-00002FCC0000}"/>
    <cellStyle name="Normal 7 4 2 3 4 4" xfId="52264" xr:uid="{00000000-0005-0000-0000-000030CC0000}"/>
    <cellStyle name="Normal 7 4 2 3 4 4 2" xfId="52265" xr:uid="{00000000-0005-0000-0000-000031CC0000}"/>
    <cellStyle name="Normal 7 4 2 3 4 4 3" xfId="52266" xr:uid="{00000000-0005-0000-0000-000032CC0000}"/>
    <cellStyle name="Normal 7 4 2 3 4 4 4" xfId="52267" xr:uid="{00000000-0005-0000-0000-000033CC0000}"/>
    <cellStyle name="Normal 7 4 2 3 5" xfId="52268" xr:uid="{00000000-0005-0000-0000-000034CC0000}"/>
    <cellStyle name="Normal 7 4 2 3 5 2" xfId="52269" xr:uid="{00000000-0005-0000-0000-000035CC0000}"/>
    <cellStyle name="Normal 7 4 2 3 5 2 2" xfId="52270" xr:uid="{00000000-0005-0000-0000-000036CC0000}"/>
    <cellStyle name="Normal 7 4 2 3 5 3" xfId="52271" xr:uid="{00000000-0005-0000-0000-000037CC0000}"/>
    <cellStyle name="Normal 7 4 2 3 5 3 2" xfId="52272" xr:uid="{00000000-0005-0000-0000-000038CC0000}"/>
    <cellStyle name="Normal 7 4 2 3 5 3 3" xfId="52273" xr:uid="{00000000-0005-0000-0000-000039CC0000}"/>
    <cellStyle name="Normal 7 4 2 3 5 3 4" xfId="52274" xr:uid="{00000000-0005-0000-0000-00003ACC0000}"/>
    <cellStyle name="Normal 7 4 2 3 6" xfId="52275" xr:uid="{00000000-0005-0000-0000-00003BCC0000}"/>
    <cellStyle name="Normal 7 4 2 3 6 2" xfId="52276" xr:uid="{00000000-0005-0000-0000-00003CCC0000}"/>
    <cellStyle name="Normal 7 4 2 3 7" xfId="52277" xr:uid="{00000000-0005-0000-0000-00003DCC0000}"/>
    <cellStyle name="Normal 7 4 2 3 7 2" xfId="52278" xr:uid="{00000000-0005-0000-0000-00003ECC0000}"/>
    <cellStyle name="Normal 7 4 2 3 8" xfId="52279" xr:uid="{00000000-0005-0000-0000-00003FCC0000}"/>
    <cellStyle name="Normal 7 4 2 4" xfId="52280" xr:uid="{00000000-0005-0000-0000-000040CC0000}"/>
    <cellStyle name="Normal 7 4 2 4 2" xfId="52281" xr:uid="{00000000-0005-0000-0000-000041CC0000}"/>
    <cellStyle name="Normal 7 4 2 4 2 2" xfId="52282" xr:uid="{00000000-0005-0000-0000-000042CC0000}"/>
    <cellStyle name="Normal 7 4 2 4 2 2 2" xfId="52283" xr:uid="{00000000-0005-0000-0000-000043CC0000}"/>
    <cellStyle name="Normal 7 4 2 4 2 2 2 2" xfId="52284" xr:uid="{00000000-0005-0000-0000-000044CC0000}"/>
    <cellStyle name="Normal 7 4 2 4 2 2 3" xfId="52285" xr:uid="{00000000-0005-0000-0000-000045CC0000}"/>
    <cellStyle name="Normal 7 4 2 4 2 2 3 2" xfId="52286" xr:uid="{00000000-0005-0000-0000-000046CC0000}"/>
    <cellStyle name="Normal 7 4 2 4 2 2 3 3" xfId="52287" xr:uid="{00000000-0005-0000-0000-000047CC0000}"/>
    <cellStyle name="Normal 7 4 2 4 2 2 3 4" xfId="52288" xr:uid="{00000000-0005-0000-0000-000048CC0000}"/>
    <cellStyle name="Normal 7 4 2 4 2 3" xfId="52289" xr:uid="{00000000-0005-0000-0000-000049CC0000}"/>
    <cellStyle name="Normal 7 4 2 4 2 3 2" xfId="52290" xr:uid="{00000000-0005-0000-0000-00004ACC0000}"/>
    <cellStyle name="Normal 7 4 2 4 2 4" xfId="52291" xr:uid="{00000000-0005-0000-0000-00004BCC0000}"/>
    <cellStyle name="Normal 7 4 2 4 2 4 2" xfId="52292" xr:uid="{00000000-0005-0000-0000-00004CCC0000}"/>
    <cellStyle name="Normal 7 4 2 4 2 4 3" xfId="52293" xr:uid="{00000000-0005-0000-0000-00004DCC0000}"/>
    <cellStyle name="Normal 7 4 2 4 2 4 4" xfId="52294" xr:uid="{00000000-0005-0000-0000-00004ECC0000}"/>
    <cellStyle name="Normal 7 4 2 4 3" xfId="52295" xr:uid="{00000000-0005-0000-0000-00004FCC0000}"/>
    <cellStyle name="Normal 7 4 2 4 3 2" xfId="52296" xr:uid="{00000000-0005-0000-0000-000050CC0000}"/>
    <cellStyle name="Normal 7 4 2 4 3 2 2" xfId="52297" xr:uid="{00000000-0005-0000-0000-000051CC0000}"/>
    <cellStyle name="Normal 7 4 2 4 3 3" xfId="52298" xr:uid="{00000000-0005-0000-0000-000052CC0000}"/>
    <cellStyle name="Normal 7 4 2 4 3 3 2" xfId="52299" xr:uid="{00000000-0005-0000-0000-000053CC0000}"/>
    <cellStyle name="Normal 7 4 2 4 3 3 3" xfId="52300" xr:uid="{00000000-0005-0000-0000-000054CC0000}"/>
    <cellStyle name="Normal 7 4 2 4 3 3 4" xfId="52301" xr:uid="{00000000-0005-0000-0000-000055CC0000}"/>
    <cellStyle name="Normal 7 4 2 4 4" xfId="52302" xr:uid="{00000000-0005-0000-0000-000056CC0000}"/>
    <cellStyle name="Normal 7 4 2 4 4 2" xfId="52303" xr:uid="{00000000-0005-0000-0000-000057CC0000}"/>
    <cellStyle name="Normal 7 4 2 4 5" xfId="52304" xr:uid="{00000000-0005-0000-0000-000058CC0000}"/>
    <cellStyle name="Normal 7 4 2 4 5 2" xfId="52305" xr:uid="{00000000-0005-0000-0000-000059CC0000}"/>
    <cellStyle name="Normal 7 4 2 4 5 3" xfId="52306" xr:uid="{00000000-0005-0000-0000-00005ACC0000}"/>
    <cellStyle name="Normal 7 4 2 4 5 4" xfId="52307" xr:uid="{00000000-0005-0000-0000-00005BCC0000}"/>
    <cellStyle name="Normal 7 4 2 5" xfId="52308" xr:uid="{00000000-0005-0000-0000-00005CCC0000}"/>
    <cellStyle name="Normal 7 4 2 5 2" xfId="52309" xr:uid="{00000000-0005-0000-0000-00005DCC0000}"/>
    <cellStyle name="Normal 7 4 2 5 2 2" xfId="52310" xr:uid="{00000000-0005-0000-0000-00005ECC0000}"/>
    <cellStyle name="Normal 7 4 2 5 2 2 2" xfId="52311" xr:uid="{00000000-0005-0000-0000-00005FCC0000}"/>
    <cellStyle name="Normal 7 4 2 5 2 2 2 2" xfId="52312" xr:uid="{00000000-0005-0000-0000-000060CC0000}"/>
    <cellStyle name="Normal 7 4 2 5 2 2 3" xfId="52313" xr:uid="{00000000-0005-0000-0000-000061CC0000}"/>
    <cellStyle name="Normal 7 4 2 5 2 2 3 2" xfId="52314" xr:uid="{00000000-0005-0000-0000-000062CC0000}"/>
    <cellStyle name="Normal 7 4 2 5 2 2 3 3" xfId="52315" xr:uid="{00000000-0005-0000-0000-000063CC0000}"/>
    <cellStyle name="Normal 7 4 2 5 2 2 3 4" xfId="52316" xr:uid="{00000000-0005-0000-0000-000064CC0000}"/>
    <cellStyle name="Normal 7 4 2 5 2 3" xfId="52317" xr:uid="{00000000-0005-0000-0000-000065CC0000}"/>
    <cellStyle name="Normal 7 4 2 5 2 3 2" xfId="52318" xr:uid="{00000000-0005-0000-0000-000066CC0000}"/>
    <cellStyle name="Normal 7 4 2 5 2 4" xfId="52319" xr:uid="{00000000-0005-0000-0000-000067CC0000}"/>
    <cellStyle name="Normal 7 4 2 5 2 4 2" xfId="52320" xr:uid="{00000000-0005-0000-0000-000068CC0000}"/>
    <cellStyle name="Normal 7 4 2 5 2 4 3" xfId="52321" xr:uid="{00000000-0005-0000-0000-000069CC0000}"/>
    <cellStyle name="Normal 7 4 2 5 2 4 4" xfId="52322" xr:uid="{00000000-0005-0000-0000-00006ACC0000}"/>
    <cellStyle name="Normal 7 4 2 5 3" xfId="52323" xr:uid="{00000000-0005-0000-0000-00006BCC0000}"/>
    <cellStyle name="Normal 7 4 2 5 3 2" xfId="52324" xr:uid="{00000000-0005-0000-0000-00006CCC0000}"/>
    <cellStyle name="Normal 7 4 2 5 3 2 2" xfId="52325" xr:uid="{00000000-0005-0000-0000-00006DCC0000}"/>
    <cellStyle name="Normal 7 4 2 5 3 3" xfId="52326" xr:uid="{00000000-0005-0000-0000-00006ECC0000}"/>
    <cellStyle name="Normal 7 4 2 5 3 3 2" xfId="52327" xr:uid="{00000000-0005-0000-0000-00006FCC0000}"/>
    <cellStyle name="Normal 7 4 2 5 3 3 3" xfId="52328" xr:uid="{00000000-0005-0000-0000-000070CC0000}"/>
    <cellStyle name="Normal 7 4 2 5 3 3 4" xfId="52329" xr:uid="{00000000-0005-0000-0000-000071CC0000}"/>
    <cellStyle name="Normal 7 4 2 5 4" xfId="52330" xr:uid="{00000000-0005-0000-0000-000072CC0000}"/>
    <cellStyle name="Normal 7 4 2 5 4 2" xfId="52331" xr:uid="{00000000-0005-0000-0000-000073CC0000}"/>
    <cellStyle name="Normal 7 4 2 5 5" xfId="52332" xr:uid="{00000000-0005-0000-0000-000074CC0000}"/>
    <cellStyle name="Normal 7 4 2 5 5 2" xfId="52333" xr:uid="{00000000-0005-0000-0000-000075CC0000}"/>
    <cellStyle name="Normal 7 4 2 5 5 3" xfId="52334" xr:uid="{00000000-0005-0000-0000-000076CC0000}"/>
    <cellStyle name="Normal 7 4 2 5 5 4" xfId="52335" xr:uid="{00000000-0005-0000-0000-000077CC0000}"/>
    <cellStyle name="Normal 7 4 2 6" xfId="52336" xr:uid="{00000000-0005-0000-0000-000078CC0000}"/>
    <cellStyle name="Normal 7 4 2 6 2" xfId="52337" xr:uid="{00000000-0005-0000-0000-000079CC0000}"/>
    <cellStyle name="Normal 7 4 2 6 2 2" xfId="52338" xr:uid="{00000000-0005-0000-0000-00007ACC0000}"/>
    <cellStyle name="Normal 7 4 2 6 2 2 2" xfId="52339" xr:uid="{00000000-0005-0000-0000-00007BCC0000}"/>
    <cellStyle name="Normal 7 4 2 6 2 3" xfId="52340" xr:uid="{00000000-0005-0000-0000-00007CCC0000}"/>
    <cellStyle name="Normal 7 4 2 6 2 3 2" xfId="52341" xr:uid="{00000000-0005-0000-0000-00007DCC0000}"/>
    <cellStyle name="Normal 7 4 2 6 2 3 3" xfId="52342" xr:uid="{00000000-0005-0000-0000-00007ECC0000}"/>
    <cellStyle name="Normal 7 4 2 6 2 3 4" xfId="52343" xr:uid="{00000000-0005-0000-0000-00007FCC0000}"/>
    <cellStyle name="Normal 7 4 2 6 3" xfId="52344" xr:uid="{00000000-0005-0000-0000-000080CC0000}"/>
    <cellStyle name="Normal 7 4 2 6 3 2" xfId="52345" xr:uid="{00000000-0005-0000-0000-000081CC0000}"/>
    <cellStyle name="Normal 7 4 2 6 4" xfId="52346" xr:uid="{00000000-0005-0000-0000-000082CC0000}"/>
    <cellStyle name="Normal 7 4 2 6 4 2" xfId="52347" xr:uid="{00000000-0005-0000-0000-000083CC0000}"/>
    <cellStyle name="Normal 7 4 2 6 4 3" xfId="52348" xr:uid="{00000000-0005-0000-0000-000084CC0000}"/>
    <cellStyle name="Normal 7 4 2 6 4 4" xfId="52349" xr:uid="{00000000-0005-0000-0000-000085CC0000}"/>
    <cellStyle name="Normal 7 4 2 7" xfId="52350" xr:uid="{00000000-0005-0000-0000-000086CC0000}"/>
    <cellStyle name="Normal 7 4 2 7 2" xfId="52351" xr:uid="{00000000-0005-0000-0000-000087CC0000}"/>
    <cellStyle name="Normal 7 4 2 7 2 2" xfId="52352" xr:uid="{00000000-0005-0000-0000-000088CC0000}"/>
    <cellStyle name="Normal 7 4 2 7 3" xfId="52353" xr:uid="{00000000-0005-0000-0000-000089CC0000}"/>
    <cellStyle name="Normal 7 4 2 7 3 2" xfId="52354" xr:uid="{00000000-0005-0000-0000-00008ACC0000}"/>
    <cellStyle name="Normal 7 4 2 7 3 3" xfId="52355" xr:uid="{00000000-0005-0000-0000-00008BCC0000}"/>
    <cellStyle name="Normal 7 4 2 7 3 4" xfId="52356" xr:uid="{00000000-0005-0000-0000-00008CCC0000}"/>
    <cellStyle name="Normal 7 4 2 8" xfId="52357" xr:uid="{00000000-0005-0000-0000-00008DCC0000}"/>
    <cellStyle name="Normal 7 4 2 8 2" xfId="52358" xr:uid="{00000000-0005-0000-0000-00008ECC0000}"/>
    <cellStyle name="Normal 7 4 2 9" xfId="52359" xr:uid="{00000000-0005-0000-0000-00008FCC0000}"/>
    <cellStyle name="Normal 7 4 2 9 2" xfId="52360" xr:uid="{00000000-0005-0000-0000-000090CC0000}"/>
    <cellStyle name="Normal 7 4 2 9 3" xfId="52361" xr:uid="{00000000-0005-0000-0000-000091CC0000}"/>
    <cellStyle name="Normal 7 4 2 9 4" xfId="52362" xr:uid="{00000000-0005-0000-0000-000092CC0000}"/>
    <cellStyle name="Normal 7 4 3" xfId="52363" xr:uid="{00000000-0005-0000-0000-000093CC0000}"/>
    <cellStyle name="Normal 7 4 3 2" xfId="52364" xr:uid="{00000000-0005-0000-0000-000094CC0000}"/>
    <cellStyle name="Normal 7 4 3 2 2" xfId="52365" xr:uid="{00000000-0005-0000-0000-000095CC0000}"/>
    <cellStyle name="Normal 7 4 3 2 2 2" xfId="52366" xr:uid="{00000000-0005-0000-0000-000096CC0000}"/>
    <cellStyle name="Normal 7 4 3 2 2 2 2" xfId="52367" xr:uid="{00000000-0005-0000-0000-000097CC0000}"/>
    <cellStyle name="Normal 7 4 3 2 2 2 2 2" xfId="52368" xr:uid="{00000000-0005-0000-0000-000098CC0000}"/>
    <cellStyle name="Normal 7 4 3 2 2 2 2 2 2" xfId="52369" xr:uid="{00000000-0005-0000-0000-000099CC0000}"/>
    <cellStyle name="Normal 7 4 3 2 2 2 2 3" xfId="52370" xr:uid="{00000000-0005-0000-0000-00009ACC0000}"/>
    <cellStyle name="Normal 7 4 3 2 2 2 2 3 2" xfId="52371" xr:uid="{00000000-0005-0000-0000-00009BCC0000}"/>
    <cellStyle name="Normal 7 4 3 2 2 2 2 3 3" xfId="52372" xr:uid="{00000000-0005-0000-0000-00009CCC0000}"/>
    <cellStyle name="Normal 7 4 3 2 2 2 2 3 4" xfId="52373" xr:uid="{00000000-0005-0000-0000-00009DCC0000}"/>
    <cellStyle name="Normal 7 4 3 2 2 2 3" xfId="52374" xr:uid="{00000000-0005-0000-0000-00009ECC0000}"/>
    <cellStyle name="Normal 7 4 3 2 2 2 3 2" xfId="52375" xr:uid="{00000000-0005-0000-0000-00009FCC0000}"/>
    <cellStyle name="Normal 7 4 3 2 2 2 4" xfId="52376" xr:uid="{00000000-0005-0000-0000-0000A0CC0000}"/>
    <cellStyle name="Normal 7 4 3 2 2 2 4 2" xfId="52377" xr:uid="{00000000-0005-0000-0000-0000A1CC0000}"/>
    <cellStyle name="Normal 7 4 3 2 2 2 4 3" xfId="52378" xr:uid="{00000000-0005-0000-0000-0000A2CC0000}"/>
    <cellStyle name="Normal 7 4 3 2 2 2 4 4" xfId="52379" xr:uid="{00000000-0005-0000-0000-0000A3CC0000}"/>
    <cellStyle name="Normal 7 4 3 2 2 3" xfId="52380" xr:uid="{00000000-0005-0000-0000-0000A4CC0000}"/>
    <cellStyle name="Normal 7 4 3 2 2 3 2" xfId="52381" xr:uid="{00000000-0005-0000-0000-0000A5CC0000}"/>
    <cellStyle name="Normal 7 4 3 2 2 3 2 2" xfId="52382" xr:uid="{00000000-0005-0000-0000-0000A6CC0000}"/>
    <cellStyle name="Normal 7 4 3 2 2 3 3" xfId="52383" xr:uid="{00000000-0005-0000-0000-0000A7CC0000}"/>
    <cellStyle name="Normal 7 4 3 2 2 3 3 2" xfId="52384" xr:uid="{00000000-0005-0000-0000-0000A8CC0000}"/>
    <cellStyle name="Normal 7 4 3 2 2 3 3 3" xfId="52385" xr:uid="{00000000-0005-0000-0000-0000A9CC0000}"/>
    <cellStyle name="Normal 7 4 3 2 2 3 3 4" xfId="52386" xr:uid="{00000000-0005-0000-0000-0000AACC0000}"/>
    <cellStyle name="Normal 7 4 3 2 2 4" xfId="52387" xr:uid="{00000000-0005-0000-0000-0000ABCC0000}"/>
    <cellStyle name="Normal 7 4 3 2 2 4 2" xfId="52388" xr:uid="{00000000-0005-0000-0000-0000ACCC0000}"/>
    <cellStyle name="Normal 7 4 3 2 2 5" xfId="52389" xr:uid="{00000000-0005-0000-0000-0000ADCC0000}"/>
    <cellStyle name="Normal 7 4 3 2 2 5 2" xfId="52390" xr:uid="{00000000-0005-0000-0000-0000AECC0000}"/>
    <cellStyle name="Normal 7 4 3 2 2 5 3" xfId="52391" xr:uid="{00000000-0005-0000-0000-0000AFCC0000}"/>
    <cellStyle name="Normal 7 4 3 2 2 5 4" xfId="52392" xr:uid="{00000000-0005-0000-0000-0000B0CC0000}"/>
    <cellStyle name="Normal 7 4 3 2 3" xfId="52393" xr:uid="{00000000-0005-0000-0000-0000B1CC0000}"/>
    <cellStyle name="Normal 7 4 3 2 3 2" xfId="52394" xr:uid="{00000000-0005-0000-0000-0000B2CC0000}"/>
    <cellStyle name="Normal 7 4 3 2 3 2 2" xfId="52395" xr:uid="{00000000-0005-0000-0000-0000B3CC0000}"/>
    <cellStyle name="Normal 7 4 3 2 3 2 2 2" xfId="52396" xr:uid="{00000000-0005-0000-0000-0000B4CC0000}"/>
    <cellStyle name="Normal 7 4 3 2 3 2 2 2 2" xfId="52397" xr:uid="{00000000-0005-0000-0000-0000B5CC0000}"/>
    <cellStyle name="Normal 7 4 3 2 3 2 2 3" xfId="52398" xr:uid="{00000000-0005-0000-0000-0000B6CC0000}"/>
    <cellStyle name="Normal 7 4 3 2 3 2 2 3 2" xfId="52399" xr:uid="{00000000-0005-0000-0000-0000B7CC0000}"/>
    <cellStyle name="Normal 7 4 3 2 3 2 2 3 3" xfId="52400" xr:uid="{00000000-0005-0000-0000-0000B8CC0000}"/>
    <cellStyle name="Normal 7 4 3 2 3 2 2 3 4" xfId="52401" xr:uid="{00000000-0005-0000-0000-0000B9CC0000}"/>
    <cellStyle name="Normal 7 4 3 2 3 2 3" xfId="52402" xr:uid="{00000000-0005-0000-0000-0000BACC0000}"/>
    <cellStyle name="Normal 7 4 3 2 3 2 3 2" xfId="52403" xr:uid="{00000000-0005-0000-0000-0000BBCC0000}"/>
    <cellStyle name="Normal 7 4 3 2 3 2 4" xfId="52404" xr:uid="{00000000-0005-0000-0000-0000BCCC0000}"/>
    <cellStyle name="Normal 7 4 3 2 3 2 4 2" xfId="52405" xr:uid="{00000000-0005-0000-0000-0000BDCC0000}"/>
    <cellStyle name="Normal 7 4 3 2 3 2 4 3" xfId="52406" xr:uid="{00000000-0005-0000-0000-0000BECC0000}"/>
    <cellStyle name="Normal 7 4 3 2 3 2 4 4" xfId="52407" xr:uid="{00000000-0005-0000-0000-0000BFCC0000}"/>
    <cellStyle name="Normal 7 4 3 2 3 3" xfId="52408" xr:uid="{00000000-0005-0000-0000-0000C0CC0000}"/>
    <cellStyle name="Normal 7 4 3 2 3 3 2" xfId="52409" xr:uid="{00000000-0005-0000-0000-0000C1CC0000}"/>
    <cellStyle name="Normal 7 4 3 2 3 3 2 2" xfId="52410" xr:uid="{00000000-0005-0000-0000-0000C2CC0000}"/>
    <cellStyle name="Normal 7 4 3 2 3 3 3" xfId="52411" xr:uid="{00000000-0005-0000-0000-0000C3CC0000}"/>
    <cellStyle name="Normal 7 4 3 2 3 3 3 2" xfId="52412" xr:uid="{00000000-0005-0000-0000-0000C4CC0000}"/>
    <cellStyle name="Normal 7 4 3 2 3 3 3 3" xfId="52413" xr:uid="{00000000-0005-0000-0000-0000C5CC0000}"/>
    <cellStyle name="Normal 7 4 3 2 3 3 3 4" xfId="52414" xr:uid="{00000000-0005-0000-0000-0000C6CC0000}"/>
    <cellStyle name="Normal 7 4 3 2 3 4" xfId="52415" xr:uid="{00000000-0005-0000-0000-0000C7CC0000}"/>
    <cellStyle name="Normal 7 4 3 2 3 4 2" xfId="52416" xr:uid="{00000000-0005-0000-0000-0000C8CC0000}"/>
    <cellStyle name="Normal 7 4 3 2 3 5" xfId="52417" xr:uid="{00000000-0005-0000-0000-0000C9CC0000}"/>
    <cellStyle name="Normal 7 4 3 2 3 5 2" xfId="52418" xr:uid="{00000000-0005-0000-0000-0000CACC0000}"/>
    <cellStyle name="Normal 7 4 3 2 3 5 3" xfId="52419" xr:uid="{00000000-0005-0000-0000-0000CBCC0000}"/>
    <cellStyle name="Normal 7 4 3 2 3 5 4" xfId="52420" xr:uid="{00000000-0005-0000-0000-0000CCCC0000}"/>
    <cellStyle name="Normal 7 4 3 2 4" xfId="52421" xr:uid="{00000000-0005-0000-0000-0000CDCC0000}"/>
    <cellStyle name="Normal 7 4 3 2 4 2" xfId="52422" xr:uid="{00000000-0005-0000-0000-0000CECC0000}"/>
    <cellStyle name="Normal 7 4 3 2 4 2 2" xfId="52423" xr:uid="{00000000-0005-0000-0000-0000CFCC0000}"/>
    <cellStyle name="Normal 7 4 3 2 4 2 2 2" xfId="52424" xr:uid="{00000000-0005-0000-0000-0000D0CC0000}"/>
    <cellStyle name="Normal 7 4 3 2 4 2 3" xfId="52425" xr:uid="{00000000-0005-0000-0000-0000D1CC0000}"/>
    <cellStyle name="Normal 7 4 3 2 4 2 3 2" xfId="52426" xr:uid="{00000000-0005-0000-0000-0000D2CC0000}"/>
    <cellStyle name="Normal 7 4 3 2 4 2 3 3" xfId="52427" xr:uid="{00000000-0005-0000-0000-0000D3CC0000}"/>
    <cellStyle name="Normal 7 4 3 2 4 2 3 4" xfId="52428" xr:uid="{00000000-0005-0000-0000-0000D4CC0000}"/>
    <cellStyle name="Normal 7 4 3 2 4 3" xfId="52429" xr:uid="{00000000-0005-0000-0000-0000D5CC0000}"/>
    <cellStyle name="Normal 7 4 3 2 4 3 2" xfId="52430" xr:uid="{00000000-0005-0000-0000-0000D6CC0000}"/>
    <cellStyle name="Normal 7 4 3 2 4 4" xfId="52431" xr:uid="{00000000-0005-0000-0000-0000D7CC0000}"/>
    <cellStyle name="Normal 7 4 3 2 4 4 2" xfId="52432" xr:uid="{00000000-0005-0000-0000-0000D8CC0000}"/>
    <cellStyle name="Normal 7 4 3 2 4 4 3" xfId="52433" xr:uid="{00000000-0005-0000-0000-0000D9CC0000}"/>
    <cellStyle name="Normal 7 4 3 2 4 4 4" xfId="52434" xr:uid="{00000000-0005-0000-0000-0000DACC0000}"/>
    <cellStyle name="Normal 7 4 3 2 5" xfId="52435" xr:uid="{00000000-0005-0000-0000-0000DBCC0000}"/>
    <cellStyle name="Normal 7 4 3 2 5 2" xfId="52436" xr:uid="{00000000-0005-0000-0000-0000DCCC0000}"/>
    <cellStyle name="Normal 7 4 3 2 5 2 2" xfId="52437" xr:uid="{00000000-0005-0000-0000-0000DDCC0000}"/>
    <cellStyle name="Normal 7 4 3 2 5 3" xfId="52438" xr:uid="{00000000-0005-0000-0000-0000DECC0000}"/>
    <cellStyle name="Normal 7 4 3 2 5 3 2" xfId="52439" xr:uid="{00000000-0005-0000-0000-0000DFCC0000}"/>
    <cellStyle name="Normal 7 4 3 2 5 3 3" xfId="52440" xr:uid="{00000000-0005-0000-0000-0000E0CC0000}"/>
    <cellStyle name="Normal 7 4 3 2 5 3 4" xfId="52441" xr:uid="{00000000-0005-0000-0000-0000E1CC0000}"/>
    <cellStyle name="Normal 7 4 3 2 6" xfId="52442" xr:uid="{00000000-0005-0000-0000-0000E2CC0000}"/>
    <cellStyle name="Normal 7 4 3 2 6 2" xfId="52443" xr:uid="{00000000-0005-0000-0000-0000E3CC0000}"/>
    <cellStyle name="Normal 7 4 3 2 7" xfId="52444" xr:uid="{00000000-0005-0000-0000-0000E4CC0000}"/>
    <cellStyle name="Normal 7 4 3 2 7 2" xfId="52445" xr:uid="{00000000-0005-0000-0000-0000E5CC0000}"/>
    <cellStyle name="Normal 7 4 3 2 7 3" xfId="52446" xr:uid="{00000000-0005-0000-0000-0000E6CC0000}"/>
    <cellStyle name="Normal 7 4 3 2 7 4" xfId="52447" xr:uid="{00000000-0005-0000-0000-0000E7CC0000}"/>
    <cellStyle name="Normal 7 4 3 3" xfId="52448" xr:uid="{00000000-0005-0000-0000-0000E8CC0000}"/>
    <cellStyle name="Normal 7 4 3 3 2" xfId="52449" xr:uid="{00000000-0005-0000-0000-0000E9CC0000}"/>
    <cellStyle name="Normal 7 4 3 3 2 2" xfId="52450" xr:uid="{00000000-0005-0000-0000-0000EACC0000}"/>
    <cellStyle name="Normal 7 4 3 3 2 2 2" xfId="52451" xr:uid="{00000000-0005-0000-0000-0000EBCC0000}"/>
    <cellStyle name="Normal 7 4 3 3 2 2 2 2" xfId="52452" xr:uid="{00000000-0005-0000-0000-0000ECCC0000}"/>
    <cellStyle name="Normal 7 4 3 3 2 2 3" xfId="52453" xr:uid="{00000000-0005-0000-0000-0000EDCC0000}"/>
    <cellStyle name="Normal 7 4 3 3 2 2 3 2" xfId="52454" xr:uid="{00000000-0005-0000-0000-0000EECC0000}"/>
    <cellStyle name="Normal 7 4 3 3 2 2 3 3" xfId="52455" xr:uid="{00000000-0005-0000-0000-0000EFCC0000}"/>
    <cellStyle name="Normal 7 4 3 3 2 2 3 4" xfId="52456" xr:uid="{00000000-0005-0000-0000-0000F0CC0000}"/>
    <cellStyle name="Normal 7 4 3 3 2 3" xfId="52457" xr:uid="{00000000-0005-0000-0000-0000F1CC0000}"/>
    <cellStyle name="Normal 7 4 3 3 2 3 2" xfId="52458" xr:uid="{00000000-0005-0000-0000-0000F2CC0000}"/>
    <cellStyle name="Normal 7 4 3 3 2 4" xfId="52459" xr:uid="{00000000-0005-0000-0000-0000F3CC0000}"/>
    <cellStyle name="Normal 7 4 3 3 2 4 2" xfId="52460" xr:uid="{00000000-0005-0000-0000-0000F4CC0000}"/>
    <cellStyle name="Normal 7 4 3 3 2 4 3" xfId="52461" xr:uid="{00000000-0005-0000-0000-0000F5CC0000}"/>
    <cellStyle name="Normal 7 4 3 3 2 4 4" xfId="52462" xr:uid="{00000000-0005-0000-0000-0000F6CC0000}"/>
    <cellStyle name="Normal 7 4 3 3 3" xfId="52463" xr:uid="{00000000-0005-0000-0000-0000F7CC0000}"/>
    <cellStyle name="Normal 7 4 3 3 3 2" xfId="52464" xr:uid="{00000000-0005-0000-0000-0000F8CC0000}"/>
    <cellStyle name="Normal 7 4 3 3 3 2 2" xfId="52465" xr:uid="{00000000-0005-0000-0000-0000F9CC0000}"/>
    <cellStyle name="Normal 7 4 3 3 3 3" xfId="52466" xr:uid="{00000000-0005-0000-0000-0000FACC0000}"/>
    <cellStyle name="Normal 7 4 3 3 3 3 2" xfId="52467" xr:uid="{00000000-0005-0000-0000-0000FBCC0000}"/>
    <cellStyle name="Normal 7 4 3 3 3 3 3" xfId="52468" xr:uid="{00000000-0005-0000-0000-0000FCCC0000}"/>
    <cellStyle name="Normal 7 4 3 3 3 3 4" xfId="52469" xr:uid="{00000000-0005-0000-0000-0000FDCC0000}"/>
    <cellStyle name="Normal 7 4 3 3 4" xfId="52470" xr:uid="{00000000-0005-0000-0000-0000FECC0000}"/>
    <cellStyle name="Normal 7 4 3 3 4 2" xfId="52471" xr:uid="{00000000-0005-0000-0000-0000FFCC0000}"/>
    <cellStyle name="Normal 7 4 3 3 5" xfId="52472" xr:uid="{00000000-0005-0000-0000-000000CD0000}"/>
    <cellStyle name="Normal 7 4 3 3 5 2" xfId="52473" xr:uid="{00000000-0005-0000-0000-000001CD0000}"/>
    <cellStyle name="Normal 7 4 3 3 5 3" xfId="52474" xr:uid="{00000000-0005-0000-0000-000002CD0000}"/>
    <cellStyle name="Normal 7 4 3 3 5 4" xfId="52475" xr:uid="{00000000-0005-0000-0000-000003CD0000}"/>
    <cellStyle name="Normal 7 4 3 4" xfId="52476" xr:uid="{00000000-0005-0000-0000-000004CD0000}"/>
    <cellStyle name="Normal 7 4 3 4 2" xfId="52477" xr:uid="{00000000-0005-0000-0000-000005CD0000}"/>
    <cellStyle name="Normal 7 4 3 4 2 2" xfId="52478" xr:uid="{00000000-0005-0000-0000-000006CD0000}"/>
    <cellStyle name="Normal 7 4 3 4 2 2 2" xfId="52479" xr:uid="{00000000-0005-0000-0000-000007CD0000}"/>
    <cellStyle name="Normal 7 4 3 4 2 2 2 2" xfId="52480" xr:uid="{00000000-0005-0000-0000-000008CD0000}"/>
    <cellStyle name="Normal 7 4 3 4 2 2 3" xfId="52481" xr:uid="{00000000-0005-0000-0000-000009CD0000}"/>
    <cellStyle name="Normal 7 4 3 4 2 2 3 2" xfId="52482" xr:uid="{00000000-0005-0000-0000-00000ACD0000}"/>
    <cellStyle name="Normal 7 4 3 4 2 2 3 3" xfId="52483" xr:uid="{00000000-0005-0000-0000-00000BCD0000}"/>
    <cellStyle name="Normal 7 4 3 4 2 2 3 4" xfId="52484" xr:uid="{00000000-0005-0000-0000-00000CCD0000}"/>
    <cellStyle name="Normal 7 4 3 4 2 3" xfId="52485" xr:uid="{00000000-0005-0000-0000-00000DCD0000}"/>
    <cellStyle name="Normal 7 4 3 4 2 3 2" xfId="52486" xr:uid="{00000000-0005-0000-0000-00000ECD0000}"/>
    <cellStyle name="Normal 7 4 3 4 2 4" xfId="52487" xr:uid="{00000000-0005-0000-0000-00000FCD0000}"/>
    <cellStyle name="Normal 7 4 3 4 2 4 2" xfId="52488" xr:uid="{00000000-0005-0000-0000-000010CD0000}"/>
    <cellStyle name="Normal 7 4 3 4 2 4 3" xfId="52489" xr:uid="{00000000-0005-0000-0000-000011CD0000}"/>
    <cellStyle name="Normal 7 4 3 4 2 4 4" xfId="52490" xr:uid="{00000000-0005-0000-0000-000012CD0000}"/>
    <cellStyle name="Normal 7 4 3 4 3" xfId="52491" xr:uid="{00000000-0005-0000-0000-000013CD0000}"/>
    <cellStyle name="Normal 7 4 3 4 3 2" xfId="52492" xr:uid="{00000000-0005-0000-0000-000014CD0000}"/>
    <cellStyle name="Normal 7 4 3 4 3 2 2" xfId="52493" xr:uid="{00000000-0005-0000-0000-000015CD0000}"/>
    <cellStyle name="Normal 7 4 3 4 3 3" xfId="52494" xr:uid="{00000000-0005-0000-0000-000016CD0000}"/>
    <cellStyle name="Normal 7 4 3 4 3 3 2" xfId="52495" xr:uid="{00000000-0005-0000-0000-000017CD0000}"/>
    <cellStyle name="Normal 7 4 3 4 3 3 3" xfId="52496" xr:uid="{00000000-0005-0000-0000-000018CD0000}"/>
    <cellStyle name="Normal 7 4 3 4 3 3 4" xfId="52497" xr:uid="{00000000-0005-0000-0000-000019CD0000}"/>
    <cellStyle name="Normal 7 4 3 4 4" xfId="52498" xr:uid="{00000000-0005-0000-0000-00001ACD0000}"/>
    <cellStyle name="Normal 7 4 3 4 4 2" xfId="52499" xr:uid="{00000000-0005-0000-0000-00001BCD0000}"/>
    <cellStyle name="Normal 7 4 3 4 5" xfId="52500" xr:uid="{00000000-0005-0000-0000-00001CCD0000}"/>
    <cellStyle name="Normal 7 4 3 4 5 2" xfId="52501" xr:uid="{00000000-0005-0000-0000-00001DCD0000}"/>
    <cellStyle name="Normal 7 4 3 4 5 3" xfId="52502" xr:uid="{00000000-0005-0000-0000-00001ECD0000}"/>
    <cellStyle name="Normal 7 4 3 4 5 4" xfId="52503" xr:uid="{00000000-0005-0000-0000-00001FCD0000}"/>
    <cellStyle name="Normal 7 4 3 5" xfId="52504" xr:uid="{00000000-0005-0000-0000-000020CD0000}"/>
    <cellStyle name="Normal 7 4 3 5 2" xfId="52505" xr:uid="{00000000-0005-0000-0000-000021CD0000}"/>
    <cellStyle name="Normal 7 4 3 5 2 2" xfId="52506" xr:uid="{00000000-0005-0000-0000-000022CD0000}"/>
    <cellStyle name="Normal 7 4 3 5 2 2 2" xfId="52507" xr:uid="{00000000-0005-0000-0000-000023CD0000}"/>
    <cellStyle name="Normal 7 4 3 5 2 3" xfId="52508" xr:uid="{00000000-0005-0000-0000-000024CD0000}"/>
    <cellStyle name="Normal 7 4 3 5 2 3 2" xfId="52509" xr:uid="{00000000-0005-0000-0000-000025CD0000}"/>
    <cellStyle name="Normal 7 4 3 5 2 3 3" xfId="52510" xr:uid="{00000000-0005-0000-0000-000026CD0000}"/>
    <cellStyle name="Normal 7 4 3 5 2 3 4" xfId="52511" xr:uid="{00000000-0005-0000-0000-000027CD0000}"/>
    <cellStyle name="Normal 7 4 3 5 3" xfId="52512" xr:uid="{00000000-0005-0000-0000-000028CD0000}"/>
    <cellStyle name="Normal 7 4 3 5 3 2" xfId="52513" xr:uid="{00000000-0005-0000-0000-000029CD0000}"/>
    <cellStyle name="Normal 7 4 3 5 4" xfId="52514" xr:uid="{00000000-0005-0000-0000-00002ACD0000}"/>
    <cellStyle name="Normal 7 4 3 5 4 2" xfId="52515" xr:uid="{00000000-0005-0000-0000-00002BCD0000}"/>
    <cellStyle name="Normal 7 4 3 5 4 3" xfId="52516" xr:uid="{00000000-0005-0000-0000-00002CCD0000}"/>
    <cellStyle name="Normal 7 4 3 5 4 4" xfId="52517" xr:uid="{00000000-0005-0000-0000-00002DCD0000}"/>
    <cellStyle name="Normal 7 4 3 6" xfId="52518" xr:uid="{00000000-0005-0000-0000-00002ECD0000}"/>
    <cellStyle name="Normal 7 4 3 6 2" xfId="52519" xr:uid="{00000000-0005-0000-0000-00002FCD0000}"/>
    <cellStyle name="Normal 7 4 3 6 2 2" xfId="52520" xr:uid="{00000000-0005-0000-0000-000030CD0000}"/>
    <cellStyle name="Normal 7 4 3 6 3" xfId="52521" xr:uid="{00000000-0005-0000-0000-000031CD0000}"/>
    <cellStyle name="Normal 7 4 3 6 3 2" xfId="52522" xr:uid="{00000000-0005-0000-0000-000032CD0000}"/>
    <cellStyle name="Normal 7 4 3 6 3 3" xfId="52523" xr:uid="{00000000-0005-0000-0000-000033CD0000}"/>
    <cellStyle name="Normal 7 4 3 6 3 4" xfId="52524" xr:uid="{00000000-0005-0000-0000-000034CD0000}"/>
    <cellStyle name="Normal 7 4 3 7" xfId="52525" xr:uid="{00000000-0005-0000-0000-000035CD0000}"/>
    <cellStyle name="Normal 7 4 3 7 2" xfId="52526" xr:uid="{00000000-0005-0000-0000-000036CD0000}"/>
    <cellStyle name="Normal 7 4 3 8" xfId="52527" xr:uid="{00000000-0005-0000-0000-000037CD0000}"/>
    <cellStyle name="Normal 7 4 3 8 2" xfId="52528" xr:uid="{00000000-0005-0000-0000-000038CD0000}"/>
    <cellStyle name="Normal 7 4 3 8 3" xfId="52529" xr:uid="{00000000-0005-0000-0000-000039CD0000}"/>
    <cellStyle name="Normal 7 4 3 8 4" xfId="52530" xr:uid="{00000000-0005-0000-0000-00003ACD0000}"/>
    <cellStyle name="Normal 7 4 4" xfId="52531" xr:uid="{00000000-0005-0000-0000-00003BCD0000}"/>
    <cellStyle name="Normal 7 4 4 2" xfId="52532" xr:uid="{00000000-0005-0000-0000-00003CCD0000}"/>
    <cellStyle name="Normal 7 4 4 2 2" xfId="52533" xr:uid="{00000000-0005-0000-0000-00003DCD0000}"/>
    <cellStyle name="Normal 7 4 4 2 2 2" xfId="52534" xr:uid="{00000000-0005-0000-0000-00003ECD0000}"/>
    <cellStyle name="Normal 7 4 4 2 2 2 2" xfId="52535" xr:uid="{00000000-0005-0000-0000-00003FCD0000}"/>
    <cellStyle name="Normal 7 4 4 2 2 2 2 2" xfId="52536" xr:uid="{00000000-0005-0000-0000-000040CD0000}"/>
    <cellStyle name="Normal 7 4 4 2 2 2 3" xfId="52537" xr:uid="{00000000-0005-0000-0000-000041CD0000}"/>
    <cellStyle name="Normal 7 4 4 2 2 2 3 2" xfId="52538" xr:uid="{00000000-0005-0000-0000-000042CD0000}"/>
    <cellStyle name="Normal 7 4 4 2 2 2 3 3" xfId="52539" xr:uid="{00000000-0005-0000-0000-000043CD0000}"/>
    <cellStyle name="Normal 7 4 4 2 2 2 3 4" xfId="52540" xr:uid="{00000000-0005-0000-0000-000044CD0000}"/>
    <cellStyle name="Normal 7 4 4 2 2 3" xfId="52541" xr:uid="{00000000-0005-0000-0000-000045CD0000}"/>
    <cellStyle name="Normal 7 4 4 2 2 3 2" xfId="52542" xr:uid="{00000000-0005-0000-0000-000046CD0000}"/>
    <cellStyle name="Normal 7 4 4 2 2 4" xfId="52543" xr:uid="{00000000-0005-0000-0000-000047CD0000}"/>
    <cellStyle name="Normal 7 4 4 2 2 4 2" xfId="52544" xr:uid="{00000000-0005-0000-0000-000048CD0000}"/>
    <cellStyle name="Normal 7 4 4 2 2 4 3" xfId="52545" xr:uid="{00000000-0005-0000-0000-000049CD0000}"/>
    <cellStyle name="Normal 7 4 4 2 2 4 4" xfId="52546" xr:uid="{00000000-0005-0000-0000-00004ACD0000}"/>
    <cellStyle name="Normal 7 4 4 2 3" xfId="52547" xr:uid="{00000000-0005-0000-0000-00004BCD0000}"/>
    <cellStyle name="Normal 7 4 4 2 3 2" xfId="52548" xr:uid="{00000000-0005-0000-0000-00004CCD0000}"/>
    <cellStyle name="Normal 7 4 4 2 3 2 2" xfId="52549" xr:uid="{00000000-0005-0000-0000-00004DCD0000}"/>
    <cellStyle name="Normal 7 4 4 2 3 3" xfId="52550" xr:uid="{00000000-0005-0000-0000-00004ECD0000}"/>
    <cellStyle name="Normal 7 4 4 2 3 3 2" xfId="52551" xr:uid="{00000000-0005-0000-0000-00004FCD0000}"/>
    <cellStyle name="Normal 7 4 4 2 3 3 3" xfId="52552" xr:uid="{00000000-0005-0000-0000-000050CD0000}"/>
    <cellStyle name="Normal 7 4 4 2 3 3 4" xfId="52553" xr:uid="{00000000-0005-0000-0000-000051CD0000}"/>
    <cellStyle name="Normal 7 4 4 2 4" xfId="52554" xr:uid="{00000000-0005-0000-0000-000052CD0000}"/>
    <cellStyle name="Normal 7 4 4 2 4 2" xfId="52555" xr:uid="{00000000-0005-0000-0000-000053CD0000}"/>
    <cellStyle name="Normal 7 4 4 2 5" xfId="52556" xr:uid="{00000000-0005-0000-0000-000054CD0000}"/>
    <cellStyle name="Normal 7 4 4 2 5 2" xfId="52557" xr:uid="{00000000-0005-0000-0000-000055CD0000}"/>
    <cellStyle name="Normal 7 4 4 2 5 3" xfId="52558" xr:uid="{00000000-0005-0000-0000-000056CD0000}"/>
    <cellStyle name="Normal 7 4 4 2 5 4" xfId="52559" xr:uid="{00000000-0005-0000-0000-000057CD0000}"/>
    <cellStyle name="Normal 7 4 4 3" xfId="52560" xr:uid="{00000000-0005-0000-0000-000058CD0000}"/>
    <cellStyle name="Normal 7 4 4 3 2" xfId="52561" xr:uid="{00000000-0005-0000-0000-000059CD0000}"/>
    <cellStyle name="Normal 7 4 4 3 2 2" xfId="52562" xr:uid="{00000000-0005-0000-0000-00005ACD0000}"/>
    <cellStyle name="Normal 7 4 4 3 2 2 2" xfId="52563" xr:uid="{00000000-0005-0000-0000-00005BCD0000}"/>
    <cellStyle name="Normal 7 4 4 3 2 2 2 2" xfId="52564" xr:uid="{00000000-0005-0000-0000-00005CCD0000}"/>
    <cellStyle name="Normal 7 4 4 3 2 2 3" xfId="52565" xr:uid="{00000000-0005-0000-0000-00005DCD0000}"/>
    <cellStyle name="Normal 7 4 4 3 2 2 3 2" xfId="52566" xr:uid="{00000000-0005-0000-0000-00005ECD0000}"/>
    <cellStyle name="Normal 7 4 4 3 2 2 3 3" xfId="52567" xr:uid="{00000000-0005-0000-0000-00005FCD0000}"/>
    <cellStyle name="Normal 7 4 4 3 2 2 3 4" xfId="52568" xr:uid="{00000000-0005-0000-0000-000060CD0000}"/>
    <cellStyle name="Normal 7 4 4 3 2 3" xfId="52569" xr:uid="{00000000-0005-0000-0000-000061CD0000}"/>
    <cellStyle name="Normal 7 4 4 3 2 3 2" xfId="52570" xr:uid="{00000000-0005-0000-0000-000062CD0000}"/>
    <cellStyle name="Normal 7 4 4 3 2 4" xfId="52571" xr:uid="{00000000-0005-0000-0000-000063CD0000}"/>
    <cellStyle name="Normal 7 4 4 3 2 4 2" xfId="52572" xr:uid="{00000000-0005-0000-0000-000064CD0000}"/>
    <cellStyle name="Normal 7 4 4 3 2 4 3" xfId="52573" xr:uid="{00000000-0005-0000-0000-000065CD0000}"/>
    <cellStyle name="Normal 7 4 4 3 2 4 4" xfId="52574" xr:uid="{00000000-0005-0000-0000-000066CD0000}"/>
    <cellStyle name="Normal 7 4 4 3 3" xfId="52575" xr:uid="{00000000-0005-0000-0000-000067CD0000}"/>
    <cellStyle name="Normal 7 4 4 3 3 2" xfId="52576" xr:uid="{00000000-0005-0000-0000-000068CD0000}"/>
    <cellStyle name="Normal 7 4 4 3 3 2 2" xfId="52577" xr:uid="{00000000-0005-0000-0000-000069CD0000}"/>
    <cellStyle name="Normal 7 4 4 3 3 3" xfId="52578" xr:uid="{00000000-0005-0000-0000-00006ACD0000}"/>
    <cellStyle name="Normal 7 4 4 3 3 3 2" xfId="52579" xr:uid="{00000000-0005-0000-0000-00006BCD0000}"/>
    <cellStyle name="Normal 7 4 4 3 3 3 3" xfId="52580" xr:uid="{00000000-0005-0000-0000-00006CCD0000}"/>
    <cellStyle name="Normal 7 4 4 3 3 3 4" xfId="52581" xr:uid="{00000000-0005-0000-0000-00006DCD0000}"/>
    <cellStyle name="Normal 7 4 4 3 4" xfId="52582" xr:uid="{00000000-0005-0000-0000-00006ECD0000}"/>
    <cellStyle name="Normal 7 4 4 3 4 2" xfId="52583" xr:uid="{00000000-0005-0000-0000-00006FCD0000}"/>
    <cellStyle name="Normal 7 4 4 3 5" xfId="52584" xr:uid="{00000000-0005-0000-0000-000070CD0000}"/>
    <cellStyle name="Normal 7 4 4 3 5 2" xfId="52585" xr:uid="{00000000-0005-0000-0000-000071CD0000}"/>
    <cellStyle name="Normal 7 4 4 3 5 3" xfId="52586" xr:uid="{00000000-0005-0000-0000-000072CD0000}"/>
    <cellStyle name="Normal 7 4 4 3 5 4" xfId="52587" xr:uid="{00000000-0005-0000-0000-000073CD0000}"/>
    <cellStyle name="Normal 7 4 4 4" xfId="52588" xr:uid="{00000000-0005-0000-0000-000074CD0000}"/>
    <cellStyle name="Normal 7 4 4 4 2" xfId="52589" xr:uid="{00000000-0005-0000-0000-000075CD0000}"/>
    <cellStyle name="Normal 7 4 4 4 2 2" xfId="52590" xr:uid="{00000000-0005-0000-0000-000076CD0000}"/>
    <cellStyle name="Normal 7 4 4 4 2 2 2" xfId="52591" xr:uid="{00000000-0005-0000-0000-000077CD0000}"/>
    <cellStyle name="Normal 7 4 4 4 2 3" xfId="52592" xr:uid="{00000000-0005-0000-0000-000078CD0000}"/>
    <cellStyle name="Normal 7 4 4 4 2 3 2" xfId="52593" xr:uid="{00000000-0005-0000-0000-000079CD0000}"/>
    <cellStyle name="Normal 7 4 4 4 2 3 3" xfId="52594" xr:uid="{00000000-0005-0000-0000-00007ACD0000}"/>
    <cellStyle name="Normal 7 4 4 4 2 3 4" xfId="52595" xr:uid="{00000000-0005-0000-0000-00007BCD0000}"/>
    <cellStyle name="Normal 7 4 4 4 3" xfId="52596" xr:uid="{00000000-0005-0000-0000-00007CCD0000}"/>
    <cellStyle name="Normal 7 4 4 4 3 2" xfId="52597" xr:uid="{00000000-0005-0000-0000-00007DCD0000}"/>
    <cellStyle name="Normal 7 4 4 4 4" xfId="52598" xr:uid="{00000000-0005-0000-0000-00007ECD0000}"/>
    <cellStyle name="Normal 7 4 4 4 4 2" xfId="52599" xr:uid="{00000000-0005-0000-0000-00007FCD0000}"/>
    <cellStyle name="Normal 7 4 4 4 4 3" xfId="52600" xr:uid="{00000000-0005-0000-0000-000080CD0000}"/>
    <cellStyle name="Normal 7 4 4 4 4 4" xfId="52601" xr:uid="{00000000-0005-0000-0000-000081CD0000}"/>
    <cellStyle name="Normal 7 4 4 5" xfId="52602" xr:uid="{00000000-0005-0000-0000-000082CD0000}"/>
    <cellStyle name="Normal 7 4 4 5 2" xfId="52603" xr:uid="{00000000-0005-0000-0000-000083CD0000}"/>
    <cellStyle name="Normal 7 4 4 5 2 2" xfId="52604" xr:uid="{00000000-0005-0000-0000-000084CD0000}"/>
    <cellStyle name="Normal 7 4 4 5 3" xfId="52605" xr:uid="{00000000-0005-0000-0000-000085CD0000}"/>
    <cellStyle name="Normal 7 4 4 5 3 2" xfId="52606" xr:uid="{00000000-0005-0000-0000-000086CD0000}"/>
    <cellStyle name="Normal 7 4 4 5 3 3" xfId="52607" xr:uid="{00000000-0005-0000-0000-000087CD0000}"/>
    <cellStyle name="Normal 7 4 4 5 3 4" xfId="52608" xr:uid="{00000000-0005-0000-0000-000088CD0000}"/>
    <cellStyle name="Normal 7 4 4 6" xfId="52609" xr:uid="{00000000-0005-0000-0000-000089CD0000}"/>
    <cellStyle name="Normal 7 4 4 6 2" xfId="52610" xr:uid="{00000000-0005-0000-0000-00008ACD0000}"/>
    <cellStyle name="Normal 7 4 4 7" xfId="52611" xr:uid="{00000000-0005-0000-0000-00008BCD0000}"/>
    <cellStyle name="Normal 7 4 4 7 2" xfId="52612" xr:uid="{00000000-0005-0000-0000-00008CCD0000}"/>
    <cellStyle name="Normal 7 4 4 7 3" xfId="52613" xr:uid="{00000000-0005-0000-0000-00008DCD0000}"/>
    <cellStyle name="Normal 7 4 4 7 4" xfId="52614" xr:uid="{00000000-0005-0000-0000-00008ECD0000}"/>
    <cellStyle name="Normal 7 4 5" xfId="52615" xr:uid="{00000000-0005-0000-0000-00008FCD0000}"/>
    <cellStyle name="Normal 7 4 5 2" xfId="52616" xr:uid="{00000000-0005-0000-0000-000090CD0000}"/>
    <cellStyle name="Normal 7 4 5 2 2" xfId="52617" xr:uid="{00000000-0005-0000-0000-000091CD0000}"/>
    <cellStyle name="Normal 7 4 5 2 2 2" xfId="52618" xr:uid="{00000000-0005-0000-0000-000092CD0000}"/>
    <cellStyle name="Normal 7 4 5 2 2 2 2" xfId="52619" xr:uid="{00000000-0005-0000-0000-000093CD0000}"/>
    <cellStyle name="Normal 7 4 5 2 2 3" xfId="52620" xr:uid="{00000000-0005-0000-0000-000094CD0000}"/>
    <cellStyle name="Normal 7 4 5 2 2 3 2" xfId="52621" xr:uid="{00000000-0005-0000-0000-000095CD0000}"/>
    <cellStyle name="Normal 7 4 5 2 2 3 3" xfId="52622" xr:uid="{00000000-0005-0000-0000-000096CD0000}"/>
    <cellStyle name="Normal 7 4 5 2 2 3 4" xfId="52623" xr:uid="{00000000-0005-0000-0000-000097CD0000}"/>
    <cellStyle name="Normal 7 4 5 2 3" xfId="52624" xr:uid="{00000000-0005-0000-0000-000098CD0000}"/>
    <cellStyle name="Normal 7 4 5 2 3 2" xfId="52625" xr:uid="{00000000-0005-0000-0000-000099CD0000}"/>
    <cellStyle name="Normal 7 4 5 2 4" xfId="52626" xr:uid="{00000000-0005-0000-0000-00009ACD0000}"/>
    <cellStyle name="Normal 7 4 5 2 4 2" xfId="52627" xr:uid="{00000000-0005-0000-0000-00009BCD0000}"/>
    <cellStyle name="Normal 7 4 5 2 4 3" xfId="52628" xr:uid="{00000000-0005-0000-0000-00009CCD0000}"/>
    <cellStyle name="Normal 7 4 5 2 4 4" xfId="52629" xr:uid="{00000000-0005-0000-0000-00009DCD0000}"/>
    <cellStyle name="Normal 7 4 5 3" xfId="52630" xr:uid="{00000000-0005-0000-0000-00009ECD0000}"/>
    <cellStyle name="Normal 7 4 5 3 2" xfId="52631" xr:uid="{00000000-0005-0000-0000-00009FCD0000}"/>
    <cellStyle name="Normal 7 4 5 3 2 2" xfId="52632" xr:uid="{00000000-0005-0000-0000-0000A0CD0000}"/>
    <cellStyle name="Normal 7 4 5 3 3" xfId="52633" xr:uid="{00000000-0005-0000-0000-0000A1CD0000}"/>
    <cellStyle name="Normal 7 4 5 3 3 2" xfId="52634" xr:uid="{00000000-0005-0000-0000-0000A2CD0000}"/>
    <cellStyle name="Normal 7 4 5 3 3 3" xfId="52635" xr:uid="{00000000-0005-0000-0000-0000A3CD0000}"/>
    <cellStyle name="Normal 7 4 5 3 3 4" xfId="52636" xr:uid="{00000000-0005-0000-0000-0000A4CD0000}"/>
    <cellStyle name="Normal 7 4 5 4" xfId="52637" xr:uid="{00000000-0005-0000-0000-0000A5CD0000}"/>
    <cellStyle name="Normal 7 4 5 4 2" xfId="52638" xr:uid="{00000000-0005-0000-0000-0000A6CD0000}"/>
    <cellStyle name="Normal 7 4 5 5" xfId="52639" xr:uid="{00000000-0005-0000-0000-0000A7CD0000}"/>
    <cellStyle name="Normal 7 4 5 5 2" xfId="52640" xr:uid="{00000000-0005-0000-0000-0000A8CD0000}"/>
    <cellStyle name="Normal 7 4 5 5 3" xfId="52641" xr:uid="{00000000-0005-0000-0000-0000A9CD0000}"/>
    <cellStyle name="Normal 7 4 5 5 4" xfId="52642" xr:uid="{00000000-0005-0000-0000-0000AACD0000}"/>
    <cellStyle name="Normal 7 4 6" xfId="52643" xr:uid="{00000000-0005-0000-0000-0000ABCD0000}"/>
    <cellStyle name="Normal 7 4 6 2" xfId="52644" xr:uid="{00000000-0005-0000-0000-0000ACCD0000}"/>
    <cellStyle name="Normal 7 4 6 2 2" xfId="52645" xr:uid="{00000000-0005-0000-0000-0000ADCD0000}"/>
    <cellStyle name="Normal 7 4 6 2 2 2" xfId="52646" xr:uid="{00000000-0005-0000-0000-0000AECD0000}"/>
    <cellStyle name="Normal 7 4 6 2 2 2 2" xfId="52647" xr:uid="{00000000-0005-0000-0000-0000AFCD0000}"/>
    <cellStyle name="Normal 7 4 6 2 2 3" xfId="52648" xr:uid="{00000000-0005-0000-0000-0000B0CD0000}"/>
    <cellStyle name="Normal 7 4 6 2 2 3 2" xfId="52649" xr:uid="{00000000-0005-0000-0000-0000B1CD0000}"/>
    <cellStyle name="Normal 7 4 6 2 2 3 3" xfId="52650" xr:uid="{00000000-0005-0000-0000-0000B2CD0000}"/>
    <cellStyle name="Normal 7 4 6 2 2 3 4" xfId="52651" xr:uid="{00000000-0005-0000-0000-0000B3CD0000}"/>
    <cellStyle name="Normal 7 4 6 2 3" xfId="52652" xr:uid="{00000000-0005-0000-0000-0000B4CD0000}"/>
    <cellStyle name="Normal 7 4 6 2 3 2" xfId="52653" xr:uid="{00000000-0005-0000-0000-0000B5CD0000}"/>
    <cellStyle name="Normal 7 4 6 2 4" xfId="52654" xr:uid="{00000000-0005-0000-0000-0000B6CD0000}"/>
    <cellStyle name="Normal 7 4 6 2 4 2" xfId="52655" xr:uid="{00000000-0005-0000-0000-0000B7CD0000}"/>
    <cellStyle name="Normal 7 4 6 2 4 3" xfId="52656" xr:uid="{00000000-0005-0000-0000-0000B8CD0000}"/>
    <cellStyle name="Normal 7 4 6 2 4 4" xfId="52657" xr:uid="{00000000-0005-0000-0000-0000B9CD0000}"/>
    <cellStyle name="Normal 7 4 6 3" xfId="52658" xr:uid="{00000000-0005-0000-0000-0000BACD0000}"/>
    <cellStyle name="Normal 7 4 6 3 2" xfId="52659" xr:uid="{00000000-0005-0000-0000-0000BBCD0000}"/>
    <cellStyle name="Normal 7 4 6 3 2 2" xfId="52660" xr:uid="{00000000-0005-0000-0000-0000BCCD0000}"/>
    <cellStyle name="Normal 7 4 6 3 3" xfId="52661" xr:uid="{00000000-0005-0000-0000-0000BDCD0000}"/>
    <cellStyle name="Normal 7 4 6 3 3 2" xfId="52662" xr:uid="{00000000-0005-0000-0000-0000BECD0000}"/>
    <cellStyle name="Normal 7 4 6 3 3 3" xfId="52663" xr:uid="{00000000-0005-0000-0000-0000BFCD0000}"/>
    <cellStyle name="Normal 7 4 6 3 3 4" xfId="52664" xr:uid="{00000000-0005-0000-0000-0000C0CD0000}"/>
    <cellStyle name="Normal 7 4 6 4" xfId="52665" xr:uid="{00000000-0005-0000-0000-0000C1CD0000}"/>
    <cellStyle name="Normal 7 4 6 4 2" xfId="52666" xr:uid="{00000000-0005-0000-0000-0000C2CD0000}"/>
    <cellStyle name="Normal 7 4 6 5" xfId="52667" xr:uid="{00000000-0005-0000-0000-0000C3CD0000}"/>
    <cellStyle name="Normal 7 4 6 5 2" xfId="52668" xr:uid="{00000000-0005-0000-0000-0000C4CD0000}"/>
    <cellStyle name="Normal 7 4 6 5 3" xfId="52669" xr:uid="{00000000-0005-0000-0000-0000C5CD0000}"/>
    <cellStyle name="Normal 7 4 6 5 4" xfId="52670" xr:uid="{00000000-0005-0000-0000-0000C6CD0000}"/>
    <cellStyle name="Normal 7 4 7" xfId="52671" xr:uid="{00000000-0005-0000-0000-0000C7CD0000}"/>
    <cellStyle name="Normal 7 4 7 2" xfId="52672" xr:uid="{00000000-0005-0000-0000-0000C8CD0000}"/>
    <cellStyle name="Normal 7 4 7 2 2" xfId="52673" xr:uid="{00000000-0005-0000-0000-0000C9CD0000}"/>
    <cellStyle name="Normal 7 4 7 2 2 2" xfId="52674" xr:uid="{00000000-0005-0000-0000-0000CACD0000}"/>
    <cellStyle name="Normal 7 4 7 2 3" xfId="52675" xr:uid="{00000000-0005-0000-0000-0000CBCD0000}"/>
    <cellStyle name="Normal 7 4 7 2 3 2" xfId="52676" xr:uid="{00000000-0005-0000-0000-0000CCCD0000}"/>
    <cellStyle name="Normal 7 4 7 2 3 3" xfId="52677" xr:uid="{00000000-0005-0000-0000-0000CDCD0000}"/>
    <cellStyle name="Normal 7 4 7 2 3 4" xfId="52678" xr:uid="{00000000-0005-0000-0000-0000CECD0000}"/>
    <cellStyle name="Normal 7 4 7 3" xfId="52679" xr:uid="{00000000-0005-0000-0000-0000CFCD0000}"/>
    <cellStyle name="Normal 7 4 7 3 2" xfId="52680" xr:uid="{00000000-0005-0000-0000-0000D0CD0000}"/>
    <cellStyle name="Normal 7 4 7 4" xfId="52681" xr:uid="{00000000-0005-0000-0000-0000D1CD0000}"/>
    <cellStyle name="Normal 7 4 7 4 2" xfId="52682" xr:uid="{00000000-0005-0000-0000-0000D2CD0000}"/>
    <cellStyle name="Normal 7 4 7 4 3" xfId="52683" xr:uid="{00000000-0005-0000-0000-0000D3CD0000}"/>
    <cellStyle name="Normal 7 4 7 4 4" xfId="52684" xr:uid="{00000000-0005-0000-0000-0000D4CD0000}"/>
    <cellStyle name="Normal 7 4 8" xfId="52685" xr:uid="{00000000-0005-0000-0000-0000D5CD0000}"/>
    <cellStyle name="Normal 7 4 8 2" xfId="52686" xr:uid="{00000000-0005-0000-0000-0000D6CD0000}"/>
    <cellStyle name="Normal 7 4 8 2 2" xfId="52687" xr:uid="{00000000-0005-0000-0000-0000D7CD0000}"/>
    <cellStyle name="Normal 7 4 8 3" xfId="52688" xr:uid="{00000000-0005-0000-0000-0000D8CD0000}"/>
    <cellStyle name="Normal 7 4 8 3 2" xfId="52689" xr:uid="{00000000-0005-0000-0000-0000D9CD0000}"/>
    <cellStyle name="Normal 7 4 8 3 3" xfId="52690" xr:uid="{00000000-0005-0000-0000-0000DACD0000}"/>
    <cellStyle name="Normal 7 4 8 3 4" xfId="52691" xr:uid="{00000000-0005-0000-0000-0000DBCD0000}"/>
    <cellStyle name="Normal 7 4 9" xfId="52692" xr:uid="{00000000-0005-0000-0000-0000DCCD0000}"/>
    <cellStyle name="Normal 7 4_BS Summary" xfId="52693" xr:uid="{00000000-0005-0000-0000-0000DDCD0000}"/>
    <cellStyle name="Normal 7 5" xfId="52694" xr:uid="{00000000-0005-0000-0000-0000DECD0000}"/>
    <cellStyle name="Normal 7 5 10" xfId="52695" xr:uid="{00000000-0005-0000-0000-0000DFCD0000}"/>
    <cellStyle name="Normal 7 5 10 2" xfId="52696" xr:uid="{00000000-0005-0000-0000-0000E0CD0000}"/>
    <cellStyle name="Normal 7 5 11" xfId="52697" xr:uid="{00000000-0005-0000-0000-0000E1CD0000}"/>
    <cellStyle name="Normal 7 5 12" xfId="52698" xr:uid="{00000000-0005-0000-0000-0000E2CD0000}"/>
    <cellStyle name="Normal 7 5 2" xfId="52699" xr:uid="{00000000-0005-0000-0000-0000E3CD0000}"/>
    <cellStyle name="Normal 7 5 2 2" xfId="52700" xr:uid="{00000000-0005-0000-0000-0000E4CD0000}"/>
    <cellStyle name="Normal 7 5 2 2 2" xfId="52701" xr:uid="{00000000-0005-0000-0000-0000E5CD0000}"/>
    <cellStyle name="Normal 7 5 2 2 2 2" xfId="52702" xr:uid="{00000000-0005-0000-0000-0000E6CD0000}"/>
    <cellStyle name="Normal 7 5 2 2 2 2 2" xfId="52703" xr:uid="{00000000-0005-0000-0000-0000E7CD0000}"/>
    <cellStyle name="Normal 7 5 2 2 2 2 2 2" xfId="52704" xr:uid="{00000000-0005-0000-0000-0000E8CD0000}"/>
    <cellStyle name="Normal 7 5 2 2 2 2 2 2 2" xfId="52705" xr:uid="{00000000-0005-0000-0000-0000E9CD0000}"/>
    <cellStyle name="Normal 7 5 2 2 2 2 2 3" xfId="52706" xr:uid="{00000000-0005-0000-0000-0000EACD0000}"/>
    <cellStyle name="Normal 7 5 2 2 2 2 2 3 2" xfId="52707" xr:uid="{00000000-0005-0000-0000-0000EBCD0000}"/>
    <cellStyle name="Normal 7 5 2 2 2 2 2 3 3" xfId="52708" xr:uid="{00000000-0005-0000-0000-0000ECCD0000}"/>
    <cellStyle name="Normal 7 5 2 2 2 2 2 3 4" xfId="52709" xr:uid="{00000000-0005-0000-0000-0000EDCD0000}"/>
    <cellStyle name="Normal 7 5 2 2 2 2 3" xfId="52710" xr:uid="{00000000-0005-0000-0000-0000EECD0000}"/>
    <cellStyle name="Normal 7 5 2 2 2 2 3 2" xfId="52711" xr:uid="{00000000-0005-0000-0000-0000EFCD0000}"/>
    <cellStyle name="Normal 7 5 2 2 2 2 4" xfId="52712" xr:uid="{00000000-0005-0000-0000-0000F0CD0000}"/>
    <cellStyle name="Normal 7 5 2 2 2 2 4 2" xfId="52713" xr:uid="{00000000-0005-0000-0000-0000F1CD0000}"/>
    <cellStyle name="Normal 7 5 2 2 2 2 4 3" xfId="52714" xr:uid="{00000000-0005-0000-0000-0000F2CD0000}"/>
    <cellStyle name="Normal 7 5 2 2 2 2 4 4" xfId="52715" xr:uid="{00000000-0005-0000-0000-0000F3CD0000}"/>
    <cellStyle name="Normal 7 5 2 2 2 3" xfId="52716" xr:uid="{00000000-0005-0000-0000-0000F4CD0000}"/>
    <cellStyle name="Normal 7 5 2 2 2 3 2" xfId="52717" xr:uid="{00000000-0005-0000-0000-0000F5CD0000}"/>
    <cellStyle name="Normal 7 5 2 2 2 3 2 2" xfId="52718" xr:uid="{00000000-0005-0000-0000-0000F6CD0000}"/>
    <cellStyle name="Normal 7 5 2 2 2 3 3" xfId="52719" xr:uid="{00000000-0005-0000-0000-0000F7CD0000}"/>
    <cellStyle name="Normal 7 5 2 2 2 3 3 2" xfId="52720" xr:uid="{00000000-0005-0000-0000-0000F8CD0000}"/>
    <cellStyle name="Normal 7 5 2 2 2 3 3 3" xfId="52721" xr:uid="{00000000-0005-0000-0000-0000F9CD0000}"/>
    <cellStyle name="Normal 7 5 2 2 2 3 3 4" xfId="52722" xr:uid="{00000000-0005-0000-0000-0000FACD0000}"/>
    <cellStyle name="Normal 7 5 2 2 2 4" xfId="52723" xr:uid="{00000000-0005-0000-0000-0000FBCD0000}"/>
    <cellStyle name="Normal 7 5 2 2 2 4 2" xfId="52724" xr:uid="{00000000-0005-0000-0000-0000FCCD0000}"/>
    <cellStyle name="Normal 7 5 2 2 2 5" xfId="52725" xr:uid="{00000000-0005-0000-0000-0000FDCD0000}"/>
    <cellStyle name="Normal 7 5 2 2 2 5 2" xfId="52726" xr:uid="{00000000-0005-0000-0000-0000FECD0000}"/>
    <cellStyle name="Normal 7 5 2 2 2 5 3" xfId="52727" xr:uid="{00000000-0005-0000-0000-0000FFCD0000}"/>
    <cellStyle name="Normal 7 5 2 2 2 5 4" xfId="52728" xr:uid="{00000000-0005-0000-0000-000000CE0000}"/>
    <cellStyle name="Normal 7 5 2 2 3" xfId="52729" xr:uid="{00000000-0005-0000-0000-000001CE0000}"/>
    <cellStyle name="Normal 7 5 2 2 3 2" xfId="52730" xr:uid="{00000000-0005-0000-0000-000002CE0000}"/>
    <cellStyle name="Normal 7 5 2 2 3 2 2" xfId="52731" xr:uid="{00000000-0005-0000-0000-000003CE0000}"/>
    <cellStyle name="Normal 7 5 2 2 3 2 2 2" xfId="52732" xr:uid="{00000000-0005-0000-0000-000004CE0000}"/>
    <cellStyle name="Normal 7 5 2 2 3 2 2 2 2" xfId="52733" xr:uid="{00000000-0005-0000-0000-000005CE0000}"/>
    <cellStyle name="Normal 7 5 2 2 3 2 2 3" xfId="52734" xr:uid="{00000000-0005-0000-0000-000006CE0000}"/>
    <cellStyle name="Normal 7 5 2 2 3 2 2 3 2" xfId="52735" xr:uid="{00000000-0005-0000-0000-000007CE0000}"/>
    <cellStyle name="Normal 7 5 2 2 3 2 2 3 3" xfId="52736" xr:uid="{00000000-0005-0000-0000-000008CE0000}"/>
    <cellStyle name="Normal 7 5 2 2 3 2 2 3 4" xfId="52737" xr:uid="{00000000-0005-0000-0000-000009CE0000}"/>
    <cellStyle name="Normal 7 5 2 2 3 2 3" xfId="52738" xr:uid="{00000000-0005-0000-0000-00000ACE0000}"/>
    <cellStyle name="Normal 7 5 2 2 3 2 3 2" xfId="52739" xr:uid="{00000000-0005-0000-0000-00000BCE0000}"/>
    <cellStyle name="Normal 7 5 2 2 3 2 4" xfId="52740" xr:uid="{00000000-0005-0000-0000-00000CCE0000}"/>
    <cellStyle name="Normal 7 5 2 2 3 2 4 2" xfId="52741" xr:uid="{00000000-0005-0000-0000-00000DCE0000}"/>
    <cellStyle name="Normal 7 5 2 2 3 2 4 3" xfId="52742" xr:uid="{00000000-0005-0000-0000-00000ECE0000}"/>
    <cellStyle name="Normal 7 5 2 2 3 2 4 4" xfId="52743" xr:uid="{00000000-0005-0000-0000-00000FCE0000}"/>
    <cellStyle name="Normal 7 5 2 2 3 3" xfId="52744" xr:uid="{00000000-0005-0000-0000-000010CE0000}"/>
    <cellStyle name="Normal 7 5 2 2 3 3 2" xfId="52745" xr:uid="{00000000-0005-0000-0000-000011CE0000}"/>
    <cellStyle name="Normal 7 5 2 2 3 3 2 2" xfId="52746" xr:uid="{00000000-0005-0000-0000-000012CE0000}"/>
    <cellStyle name="Normal 7 5 2 2 3 3 3" xfId="52747" xr:uid="{00000000-0005-0000-0000-000013CE0000}"/>
    <cellStyle name="Normal 7 5 2 2 3 3 3 2" xfId="52748" xr:uid="{00000000-0005-0000-0000-000014CE0000}"/>
    <cellStyle name="Normal 7 5 2 2 3 3 3 3" xfId="52749" xr:uid="{00000000-0005-0000-0000-000015CE0000}"/>
    <cellStyle name="Normal 7 5 2 2 3 3 3 4" xfId="52750" xr:uid="{00000000-0005-0000-0000-000016CE0000}"/>
    <cellStyle name="Normal 7 5 2 2 3 4" xfId="52751" xr:uid="{00000000-0005-0000-0000-000017CE0000}"/>
    <cellStyle name="Normal 7 5 2 2 3 4 2" xfId="52752" xr:uid="{00000000-0005-0000-0000-000018CE0000}"/>
    <cellStyle name="Normal 7 5 2 2 3 5" xfId="52753" xr:uid="{00000000-0005-0000-0000-000019CE0000}"/>
    <cellStyle name="Normal 7 5 2 2 3 5 2" xfId="52754" xr:uid="{00000000-0005-0000-0000-00001ACE0000}"/>
    <cellStyle name="Normal 7 5 2 2 3 5 3" xfId="52755" xr:uid="{00000000-0005-0000-0000-00001BCE0000}"/>
    <cellStyle name="Normal 7 5 2 2 3 5 4" xfId="52756" xr:uid="{00000000-0005-0000-0000-00001CCE0000}"/>
    <cellStyle name="Normal 7 5 2 2 4" xfId="52757" xr:uid="{00000000-0005-0000-0000-00001DCE0000}"/>
    <cellStyle name="Normal 7 5 2 2 4 2" xfId="52758" xr:uid="{00000000-0005-0000-0000-00001ECE0000}"/>
    <cellStyle name="Normal 7 5 2 2 4 2 2" xfId="52759" xr:uid="{00000000-0005-0000-0000-00001FCE0000}"/>
    <cellStyle name="Normal 7 5 2 2 4 2 2 2" xfId="52760" xr:uid="{00000000-0005-0000-0000-000020CE0000}"/>
    <cellStyle name="Normal 7 5 2 2 4 2 3" xfId="52761" xr:uid="{00000000-0005-0000-0000-000021CE0000}"/>
    <cellStyle name="Normal 7 5 2 2 4 2 3 2" xfId="52762" xr:uid="{00000000-0005-0000-0000-000022CE0000}"/>
    <cellStyle name="Normal 7 5 2 2 4 2 3 3" xfId="52763" xr:uid="{00000000-0005-0000-0000-000023CE0000}"/>
    <cellStyle name="Normal 7 5 2 2 4 2 3 4" xfId="52764" xr:uid="{00000000-0005-0000-0000-000024CE0000}"/>
    <cellStyle name="Normal 7 5 2 2 4 3" xfId="52765" xr:uid="{00000000-0005-0000-0000-000025CE0000}"/>
    <cellStyle name="Normal 7 5 2 2 4 3 2" xfId="52766" xr:uid="{00000000-0005-0000-0000-000026CE0000}"/>
    <cellStyle name="Normal 7 5 2 2 4 4" xfId="52767" xr:uid="{00000000-0005-0000-0000-000027CE0000}"/>
    <cellStyle name="Normal 7 5 2 2 4 4 2" xfId="52768" xr:uid="{00000000-0005-0000-0000-000028CE0000}"/>
    <cellStyle name="Normal 7 5 2 2 4 4 3" xfId="52769" xr:uid="{00000000-0005-0000-0000-000029CE0000}"/>
    <cellStyle name="Normal 7 5 2 2 4 4 4" xfId="52770" xr:uid="{00000000-0005-0000-0000-00002ACE0000}"/>
    <cellStyle name="Normal 7 5 2 2 5" xfId="52771" xr:uid="{00000000-0005-0000-0000-00002BCE0000}"/>
    <cellStyle name="Normal 7 5 2 2 5 2" xfId="52772" xr:uid="{00000000-0005-0000-0000-00002CCE0000}"/>
    <cellStyle name="Normal 7 5 2 2 5 2 2" xfId="52773" xr:uid="{00000000-0005-0000-0000-00002DCE0000}"/>
    <cellStyle name="Normal 7 5 2 2 5 3" xfId="52774" xr:uid="{00000000-0005-0000-0000-00002ECE0000}"/>
    <cellStyle name="Normal 7 5 2 2 5 3 2" xfId="52775" xr:uid="{00000000-0005-0000-0000-00002FCE0000}"/>
    <cellStyle name="Normal 7 5 2 2 5 3 3" xfId="52776" xr:uid="{00000000-0005-0000-0000-000030CE0000}"/>
    <cellStyle name="Normal 7 5 2 2 5 3 4" xfId="52777" xr:uid="{00000000-0005-0000-0000-000031CE0000}"/>
    <cellStyle name="Normal 7 5 2 2 6" xfId="52778" xr:uid="{00000000-0005-0000-0000-000032CE0000}"/>
    <cellStyle name="Normal 7 5 2 2 6 2" xfId="52779" xr:uid="{00000000-0005-0000-0000-000033CE0000}"/>
    <cellStyle name="Normal 7 5 2 2 7" xfId="52780" xr:uid="{00000000-0005-0000-0000-000034CE0000}"/>
    <cellStyle name="Normal 7 5 2 2 7 2" xfId="52781" xr:uid="{00000000-0005-0000-0000-000035CE0000}"/>
    <cellStyle name="Normal 7 5 2 2 8" xfId="52782" xr:uid="{00000000-0005-0000-0000-000036CE0000}"/>
    <cellStyle name="Normal 7 5 2 2 8 2" xfId="52783" xr:uid="{00000000-0005-0000-0000-000037CE0000}"/>
    <cellStyle name="Normal 7 5 2 2 9" xfId="52784" xr:uid="{00000000-0005-0000-0000-000038CE0000}"/>
    <cellStyle name="Normal 7 5 2 3" xfId="52785" xr:uid="{00000000-0005-0000-0000-000039CE0000}"/>
    <cellStyle name="Normal 7 5 2 3 2" xfId="52786" xr:uid="{00000000-0005-0000-0000-00003ACE0000}"/>
    <cellStyle name="Normal 7 5 2 3 2 2" xfId="52787" xr:uid="{00000000-0005-0000-0000-00003BCE0000}"/>
    <cellStyle name="Normal 7 5 2 3 2 2 2" xfId="52788" xr:uid="{00000000-0005-0000-0000-00003CCE0000}"/>
    <cellStyle name="Normal 7 5 2 3 2 2 2 2" xfId="52789" xr:uid="{00000000-0005-0000-0000-00003DCE0000}"/>
    <cellStyle name="Normal 7 5 2 3 2 2 3" xfId="52790" xr:uid="{00000000-0005-0000-0000-00003ECE0000}"/>
    <cellStyle name="Normal 7 5 2 3 2 2 3 2" xfId="52791" xr:uid="{00000000-0005-0000-0000-00003FCE0000}"/>
    <cellStyle name="Normal 7 5 2 3 2 2 3 3" xfId="52792" xr:uid="{00000000-0005-0000-0000-000040CE0000}"/>
    <cellStyle name="Normal 7 5 2 3 2 2 3 4" xfId="52793" xr:uid="{00000000-0005-0000-0000-000041CE0000}"/>
    <cellStyle name="Normal 7 5 2 3 2 3" xfId="52794" xr:uid="{00000000-0005-0000-0000-000042CE0000}"/>
    <cellStyle name="Normal 7 5 2 3 2 3 2" xfId="52795" xr:uid="{00000000-0005-0000-0000-000043CE0000}"/>
    <cellStyle name="Normal 7 5 2 3 2 4" xfId="52796" xr:uid="{00000000-0005-0000-0000-000044CE0000}"/>
    <cellStyle name="Normal 7 5 2 3 2 4 2" xfId="52797" xr:uid="{00000000-0005-0000-0000-000045CE0000}"/>
    <cellStyle name="Normal 7 5 2 3 2 4 3" xfId="52798" xr:uid="{00000000-0005-0000-0000-000046CE0000}"/>
    <cellStyle name="Normal 7 5 2 3 2 4 4" xfId="52799" xr:uid="{00000000-0005-0000-0000-000047CE0000}"/>
    <cellStyle name="Normal 7 5 2 3 3" xfId="52800" xr:uid="{00000000-0005-0000-0000-000048CE0000}"/>
    <cellStyle name="Normal 7 5 2 3 3 2" xfId="52801" xr:uid="{00000000-0005-0000-0000-000049CE0000}"/>
    <cellStyle name="Normal 7 5 2 3 3 2 2" xfId="52802" xr:uid="{00000000-0005-0000-0000-00004ACE0000}"/>
    <cellStyle name="Normal 7 5 2 3 3 3" xfId="52803" xr:uid="{00000000-0005-0000-0000-00004BCE0000}"/>
    <cellStyle name="Normal 7 5 2 3 3 3 2" xfId="52804" xr:uid="{00000000-0005-0000-0000-00004CCE0000}"/>
    <cellStyle name="Normal 7 5 2 3 3 3 3" xfId="52805" xr:uid="{00000000-0005-0000-0000-00004DCE0000}"/>
    <cellStyle name="Normal 7 5 2 3 3 3 4" xfId="52806" xr:uid="{00000000-0005-0000-0000-00004ECE0000}"/>
    <cellStyle name="Normal 7 5 2 3 4" xfId="52807" xr:uid="{00000000-0005-0000-0000-00004FCE0000}"/>
    <cellStyle name="Normal 7 5 2 3 4 2" xfId="52808" xr:uid="{00000000-0005-0000-0000-000050CE0000}"/>
    <cellStyle name="Normal 7 5 2 3 5" xfId="52809" xr:uid="{00000000-0005-0000-0000-000051CE0000}"/>
    <cellStyle name="Normal 7 5 2 3 5 2" xfId="52810" xr:uid="{00000000-0005-0000-0000-000052CE0000}"/>
    <cellStyle name="Normal 7 5 2 3 6" xfId="52811" xr:uid="{00000000-0005-0000-0000-000053CE0000}"/>
    <cellStyle name="Normal 7 5 2 4" xfId="52812" xr:uid="{00000000-0005-0000-0000-000054CE0000}"/>
    <cellStyle name="Normal 7 5 2 4 2" xfId="52813" xr:uid="{00000000-0005-0000-0000-000055CE0000}"/>
    <cellStyle name="Normal 7 5 2 4 2 2" xfId="52814" xr:uid="{00000000-0005-0000-0000-000056CE0000}"/>
    <cellStyle name="Normal 7 5 2 4 2 2 2" xfId="52815" xr:uid="{00000000-0005-0000-0000-000057CE0000}"/>
    <cellStyle name="Normal 7 5 2 4 2 2 2 2" xfId="52816" xr:uid="{00000000-0005-0000-0000-000058CE0000}"/>
    <cellStyle name="Normal 7 5 2 4 2 2 3" xfId="52817" xr:uid="{00000000-0005-0000-0000-000059CE0000}"/>
    <cellStyle name="Normal 7 5 2 4 2 2 3 2" xfId="52818" xr:uid="{00000000-0005-0000-0000-00005ACE0000}"/>
    <cellStyle name="Normal 7 5 2 4 2 2 3 3" xfId="52819" xr:uid="{00000000-0005-0000-0000-00005BCE0000}"/>
    <cellStyle name="Normal 7 5 2 4 2 2 3 4" xfId="52820" xr:uid="{00000000-0005-0000-0000-00005CCE0000}"/>
    <cellStyle name="Normal 7 5 2 4 2 3" xfId="52821" xr:uid="{00000000-0005-0000-0000-00005DCE0000}"/>
    <cellStyle name="Normal 7 5 2 4 2 3 2" xfId="52822" xr:uid="{00000000-0005-0000-0000-00005ECE0000}"/>
    <cellStyle name="Normal 7 5 2 4 2 4" xfId="52823" xr:uid="{00000000-0005-0000-0000-00005FCE0000}"/>
    <cellStyle name="Normal 7 5 2 4 2 4 2" xfId="52824" xr:uid="{00000000-0005-0000-0000-000060CE0000}"/>
    <cellStyle name="Normal 7 5 2 4 2 4 3" xfId="52825" xr:uid="{00000000-0005-0000-0000-000061CE0000}"/>
    <cellStyle name="Normal 7 5 2 4 2 4 4" xfId="52826" xr:uid="{00000000-0005-0000-0000-000062CE0000}"/>
    <cellStyle name="Normal 7 5 2 4 3" xfId="52827" xr:uid="{00000000-0005-0000-0000-000063CE0000}"/>
    <cellStyle name="Normal 7 5 2 4 3 2" xfId="52828" xr:uid="{00000000-0005-0000-0000-000064CE0000}"/>
    <cellStyle name="Normal 7 5 2 4 3 2 2" xfId="52829" xr:uid="{00000000-0005-0000-0000-000065CE0000}"/>
    <cellStyle name="Normal 7 5 2 4 3 3" xfId="52830" xr:uid="{00000000-0005-0000-0000-000066CE0000}"/>
    <cellStyle name="Normal 7 5 2 4 3 3 2" xfId="52831" xr:uid="{00000000-0005-0000-0000-000067CE0000}"/>
    <cellStyle name="Normal 7 5 2 4 3 3 3" xfId="52832" xr:uid="{00000000-0005-0000-0000-000068CE0000}"/>
    <cellStyle name="Normal 7 5 2 4 3 3 4" xfId="52833" xr:uid="{00000000-0005-0000-0000-000069CE0000}"/>
    <cellStyle name="Normal 7 5 2 4 4" xfId="52834" xr:uid="{00000000-0005-0000-0000-00006ACE0000}"/>
    <cellStyle name="Normal 7 5 2 4 4 2" xfId="52835" xr:uid="{00000000-0005-0000-0000-00006BCE0000}"/>
    <cellStyle name="Normal 7 5 2 4 5" xfId="52836" xr:uid="{00000000-0005-0000-0000-00006CCE0000}"/>
    <cellStyle name="Normal 7 5 2 4 5 2" xfId="52837" xr:uid="{00000000-0005-0000-0000-00006DCE0000}"/>
    <cellStyle name="Normal 7 5 2 4 5 3" xfId="52838" xr:uid="{00000000-0005-0000-0000-00006ECE0000}"/>
    <cellStyle name="Normal 7 5 2 4 5 4" xfId="52839" xr:uid="{00000000-0005-0000-0000-00006FCE0000}"/>
    <cellStyle name="Normal 7 5 2 5" xfId="52840" xr:uid="{00000000-0005-0000-0000-000070CE0000}"/>
    <cellStyle name="Normal 7 5 2 5 2" xfId="52841" xr:uid="{00000000-0005-0000-0000-000071CE0000}"/>
    <cellStyle name="Normal 7 5 2 5 2 2" xfId="52842" xr:uid="{00000000-0005-0000-0000-000072CE0000}"/>
    <cellStyle name="Normal 7 5 2 5 2 2 2" xfId="52843" xr:uid="{00000000-0005-0000-0000-000073CE0000}"/>
    <cellStyle name="Normal 7 5 2 5 2 3" xfId="52844" xr:uid="{00000000-0005-0000-0000-000074CE0000}"/>
    <cellStyle name="Normal 7 5 2 5 2 3 2" xfId="52845" xr:uid="{00000000-0005-0000-0000-000075CE0000}"/>
    <cellStyle name="Normal 7 5 2 5 2 3 3" xfId="52846" xr:uid="{00000000-0005-0000-0000-000076CE0000}"/>
    <cellStyle name="Normal 7 5 2 5 2 3 4" xfId="52847" xr:uid="{00000000-0005-0000-0000-000077CE0000}"/>
    <cellStyle name="Normal 7 5 2 5 3" xfId="52848" xr:uid="{00000000-0005-0000-0000-000078CE0000}"/>
    <cellStyle name="Normal 7 5 2 5 3 2" xfId="52849" xr:uid="{00000000-0005-0000-0000-000079CE0000}"/>
    <cellStyle name="Normal 7 5 2 5 4" xfId="52850" xr:uid="{00000000-0005-0000-0000-00007ACE0000}"/>
    <cellStyle name="Normal 7 5 2 5 4 2" xfId="52851" xr:uid="{00000000-0005-0000-0000-00007BCE0000}"/>
    <cellStyle name="Normal 7 5 2 5 4 3" xfId="52852" xr:uid="{00000000-0005-0000-0000-00007CCE0000}"/>
    <cellStyle name="Normal 7 5 2 5 4 4" xfId="52853" xr:uid="{00000000-0005-0000-0000-00007DCE0000}"/>
    <cellStyle name="Normal 7 5 2 6" xfId="52854" xr:uid="{00000000-0005-0000-0000-00007ECE0000}"/>
    <cellStyle name="Normal 7 5 2 6 2" xfId="52855" xr:uid="{00000000-0005-0000-0000-00007FCE0000}"/>
    <cellStyle name="Normal 7 5 2 6 2 2" xfId="52856" xr:uid="{00000000-0005-0000-0000-000080CE0000}"/>
    <cellStyle name="Normal 7 5 2 6 3" xfId="52857" xr:uid="{00000000-0005-0000-0000-000081CE0000}"/>
    <cellStyle name="Normal 7 5 2 6 3 2" xfId="52858" xr:uid="{00000000-0005-0000-0000-000082CE0000}"/>
    <cellStyle name="Normal 7 5 2 6 3 3" xfId="52859" xr:uid="{00000000-0005-0000-0000-000083CE0000}"/>
    <cellStyle name="Normal 7 5 2 6 3 4" xfId="52860" xr:uid="{00000000-0005-0000-0000-000084CE0000}"/>
    <cellStyle name="Normal 7 5 2 7" xfId="52861" xr:uid="{00000000-0005-0000-0000-000085CE0000}"/>
    <cellStyle name="Normal 7 5 2 7 2" xfId="52862" xr:uid="{00000000-0005-0000-0000-000086CE0000}"/>
    <cellStyle name="Normal 7 5 2 8" xfId="52863" xr:uid="{00000000-0005-0000-0000-000087CE0000}"/>
    <cellStyle name="Normal 7 5 2 8 2" xfId="52864" xr:uid="{00000000-0005-0000-0000-000088CE0000}"/>
    <cellStyle name="Normal 7 5 2 9" xfId="52865" xr:uid="{00000000-0005-0000-0000-000089CE0000}"/>
    <cellStyle name="Normal 7 5 3" xfId="52866" xr:uid="{00000000-0005-0000-0000-00008ACE0000}"/>
    <cellStyle name="Normal 7 5 3 10" xfId="52867" xr:uid="{00000000-0005-0000-0000-00008BCE0000}"/>
    <cellStyle name="Normal 7 5 3 11" xfId="52868" xr:uid="{00000000-0005-0000-0000-00008CCE0000}"/>
    <cellStyle name="Normal 7 5 3 2" xfId="52869" xr:uid="{00000000-0005-0000-0000-00008DCE0000}"/>
    <cellStyle name="Normal 7 5 3 2 2" xfId="52870" xr:uid="{00000000-0005-0000-0000-00008ECE0000}"/>
    <cellStyle name="Normal 7 5 3 2 2 2" xfId="52871" xr:uid="{00000000-0005-0000-0000-00008FCE0000}"/>
    <cellStyle name="Normal 7 5 3 2 2 2 2" xfId="52872" xr:uid="{00000000-0005-0000-0000-000090CE0000}"/>
    <cellStyle name="Normal 7 5 3 2 2 2 2 2" xfId="52873" xr:uid="{00000000-0005-0000-0000-000091CE0000}"/>
    <cellStyle name="Normal 7 5 3 2 2 2 3" xfId="52874" xr:uid="{00000000-0005-0000-0000-000092CE0000}"/>
    <cellStyle name="Normal 7 5 3 2 2 2 3 2" xfId="52875" xr:uid="{00000000-0005-0000-0000-000093CE0000}"/>
    <cellStyle name="Normal 7 5 3 2 2 2 3 3" xfId="52876" xr:uid="{00000000-0005-0000-0000-000094CE0000}"/>
    <cellStyle name="Normal 7 5 3 2 2 2 3 4" xfId="52877" xr:uid="{00000000-0005-0000-0000-000095CE0000}"/>
    <cellStyle name="Normal 7 5 3 2 2 3" xfId="52878" xr:uid="{00000000-0005-0000-0000-000096CE0000}"/>
    <cellStyle name="Normal 7 5 3 2 2 3 2" xfId="52879" xr:uid="{00000000-0005-0000-0000-000097CE0000}"/>
    <cellStyle name="Normal 7 5 3 2 2 4" xfId="52880" xr:uid="{00000000-0005-0000-0000-000098CE0000}"/>
    <cellStyle name="Normal 7 5 3 2 2 4 2" xfId="52881" xr:uid="{00000000-0005-0000-0000-000099CE0000}"/>
    <cellStyle name="Normal 7 5 3 2 2 5" xfId="52882" xr:uid="{00000000-0005-0000-0000-00009ACE0000}"/>
    <cellStyle name="Normal 7 5 3 2 3" xfId="52883" xr:uid="{00000000-0005-0000-0000-00009BCE0000}"/>
    <cellStyle name="Normal 7 5 3 2 3 2" xfId="52884" xr:uid="{00000000-0005-0000-0000-00009CCE0000}"/>
    <cellStyle name="Normal 7 5 3 2 3 2 2" xfId="52885" xr:uid="{00000000-0005-0000-0000-00009DCE0000}"/>
    <cellStyle name="Normal 7 5 3 2 3 3" xfId="52886" xr:uid="{00000000-0005-0000-0000-00009ECE0000}"/>
    <cellStyle name="Normal 7 5 3 2 3 3 2" xfId="52887" xr:uid="{00000000-0005-0000-0000-00009FCE0000}"/>
    <cellStyle name="Normal 7 5 3 2 3 4" xfId="52888" xr:uid="{00000000-0005-0000-0000-0000A0CE0000}"/>
    <cellStyle name="Normal 7 5 3 2 3 5" xfId="52889" xr:uid="{00000000-0005-0000-0000-0000A1CE0000}"/>
    <cellStyle name="Normal 7 5 3 2 4" xfId="52890" xr:uid="{00000000-0005-0000-0000-0000A2CE0000}"/>
    <cellStyle name="Normal 7 5 3 2 4 2" xfId="52891" xr:uid="{00000000-0005-0000-0000-0000A3CE0000}"/>
    <cellStyle name="Normal 7 5 3 2 5" xfId="52892" xr:uid="{00000000-0005-0000-0000-0000A4CE0000}"/>
    <cellStyle name="Normal 7 5 3 2 5 2" xfId="52893" xr:uid="{00000000-0005-0000-0000-0000A5CE0000}"/>
    <cellStyle name="Normal 7 5 3 2 6" xfId="52894" xr:uid="{00000000-0005-0000-0000-0000A6CE0000}"/>
    <cellStyle name="Normal 7 5 3 3" xfId="52895" xr:uid="{00000000-0005-0000-0000-0000A7CE0000}"/>
    <cellStyle name="Normal 7 5 3 3 2" xfId="52896" xr:uid="{00000000-0005-0000-0000-0000A8CE0000}"/>
    <cellStyle name="Normal 7 5 3 3 2 2" xfId="52897" xr:uid="{00000000-0005-0000-0000-0000A9CE0000}"/>
    <cellStyle name="Normal 7 5 3 3 2 2 2" xfId="52898" xr:uid="{00000000-0005-0000-0000-0000AACE0000}"/>
    <cellStyle name="Normal 7 5 3 3 2 2 2 2" xfId="52899" xr:uid="{00000000-0005-0000-0000-0000ABCE0000}"/>
    <cellStyle name="Normal 7 5 3 3 2 2 3" xfId="52900" xr:uid="{00000000-0005-0000-0000-0000ACCE0000}"/>
    <cellStyle name="Normal 7 5 3 3 2 2 3 2" xfId="52901" xr:uid="{00000000-0005-0000-0000-0000ADCE0000}"/>
    <cellStyle name="Normal 7 5 3 3 2 2 3 3" xfId="52902" xr:uid="{00000000-0005-0000-0000-0000AECE0000}"/>
    <cellStyle name="Normal 7 5 3 3 2 2 3 4" xfId="52903" xr:uid="{00000000-0005-0000-0000-0000AFCE0000}"/>
    <cellStyle name="Normal 7 5 3 3 2 3" xfId="52904" xr:uid="{00000000-0005-0000-0000-0000B0CE0000}"/>
    <cellStyle name="Normal 7 5 3 3 2 3 2" xfId="52905" xr:uid="{00000000-0005-0000-0000-0000B1CE0000}"/>
    <cellStyle name="Normal 7 5 3 3 2 4" xfId="52906" xr:uid="{00000000-0005-0000-0000-0000B2CE0000}"/>
    <cellStyle name="Normal 7 5 3 3 2 4 2" xfId="52907" xr:uid="{00000000-0005-0000-0000-0000B3CE0000}"/>
    <cellStyle name="Normal 7 5 3 3 2 4 3" xfId="52908" xr:uid="{00000000-0005-0000-0000-0000B4CE0000}"/>
    <cellStyle name="Normal 7 5 3 3 2 4 4" xfId="52909" xr:uid="{00000000-0005-0000-0000-0000B5CE0000}"/>
    <cellStyle name="Normal 7 5 3 3 3" xfId="52910" xr:uid="{00000000-0005-0000-0000-0000B6CE0000}"/>
    <cellStyle name="Normal 7 5 3 3 3 2" xfId="52911" xr:uid="{00000000-0005-0000-0000-0000B7CE0000}"/>
    <cellStyle name="Normal 7 5 3 3 3 2 2" xfId="52912" xr:uid="{00000000-0005-0000-0000-0000B8CE0000}"/>
    <cellStyle name="Normal 7 5 3 3 3 3" xfId="52913" xr:uid="{00000000-0005-0000-0000-0000B9CE0000}"/>
    <cellStyle name="Normal 7 5 3 3 3 3 2" xfId="52914" xr:uid="{00000000-0005-0000-0000-0000BACE0000}"/>
    <cellStyle name="Normal 7 5 3 3 3 3 3" xfId="52915" xr:uid="{00000000-0005-0000-0000-0000BBCE0000}"/>
    <cellStyle name="Normal 7 5 3 3 3 3 4" xfId="52916" xr:uid="{00000000-0005-0000-0000-0000BCCE0000}"/>
    <cellStyle name="Normal 7 5 3 3 4" xfId="52917" xr:uid="{00000000-0005-0000-0000-0000BDCE0000}"/>
    <cellStyle name="Normal 7 5 3 3 4 2" xfId="52918" xr:uid="{00000000-0005-0000-0000-0000BECE0000}"/>
    <cellStyle name="Normal 7 5 3 3 5" xfId="52919" xr:uid="{00000000-0005-0000-0000-0000BFCE0000}"/>
    <cellStyle name="Normal 7 5 3 3 5 2" xfId="52920" xr:uid="{00000000-0005-0000-0000-0000C0CE0000}"/>
    <cellStyle name="Normal 7 5 3 3 6" xfId="52921" xr:uid="{00000000-0005-0000-0000-0000C1CE0000}"/>
    <cellStyle name="Normal 7 5 3 4" xfId="52922" xr:uid="{00000000-0005-0000-0000-0000C2CE0000}"/>
    <cellStyle name="Normal 7 5 3 4 2" xfId="52923" xr:uid="{00000000-0005-0000-0000-0000C3CE0000}"/>
    <cellStyle name="Normal 7 5 3 4 2 2" xfId="52924" xr:uid="{00000000-0005-0000-0000-0000C4CE0000}"/>
    <cellStyle name="Normal 7 5 3 4 2 2 2" xfId="52925" xr:uid="{00000000-0005-0000-0000-0000C5CE0000}"/>
    <cellStyle name="Normal 7 5 3 4 2 3" xfId="52926" xr:uid="{00000000-0005-0000-0000-0000C6CE0000}"/>
    <cellStyle name="Normal 7 5 3 4 2 3 2" xfId="52927" xr:uid="{00000000-0005-0000-0000-0000C7CE0000}"/>
    <cellStyle name="Normal 7 5 3 4 2 3 3" xfId="52928" xr:uid="{00000000-0005-0000-0000-0000C8CE0000}"/>
    <cellStyle name="Normal 7 5 3 4 2 3 4" xfId="52929" xr:uid="{00000000-0005-0000-0000-0000C9CE0000}"/>
    <cellStyle name="Normal 7 5 3 4 3" xfId="52930" xr:uid="{00000000-0005-0000-0000-0000CACE0000}"/>
    <cellStyle name="Normal 7 5 3 4 3 2" xfId="52931" xr:uid="{00000000-0005-0000-0000-0000CBCE0000}"/>
    <cellStyle name="Normal 7 5 3 4 4" xfId="52932" xr:uid="{00000000-0005-0000-0000-0000CCCE0000}"/>
    <cellStyle name="Normal 7 5 3 4 4 2" xfId="52933" xr:uid="{00000000-0005-0000-0000-0000CDCE0000}"/>
    <cellStyle name="Normal 7 5 3 4 5" xfId="52934" xr:uid="{00000000-0005-0000-0000-0000CECE0000}"/>
    <cellStyle name="Normal 7 5 3 5" xfId="52935" xr:uid="{00000000-0005-0000-0000-0000CFCE0000}"/>
    <cellStyle name="Normal 7 5 3 5 2" xfId="52936" xr:uid="{00000000-0005-0000-0000-0000D0CE0000}"/>
    <cellStyle name="Normal 7 5 3 5 2 2" xfId="52937" xr:uid="{00000000-0005-0000-0000-0000D1CE0000}"/>
    <cellStyle name="Normal 7 5 3 5 3" xfId="52938" xr:uid="{00000000-0005-0000-0000-0000D2CE0000}"/>
    <cellStyle name="Normal 7 5 3 5 3 2" xfId="52939" xr:uid="{00000000-0005-0000-0000-0000D3CE0000}"/>
    <cellStyle name="Normal 7 5 3 5 3 3" xfId="52940" xr:uid="{00000000-0005-0000-0000-0000D4CE0000}"/>
    <cellStyle name="Normal 7 5 3 5 3 4" xfId="52941" xr:uid="{00000000-0005-0000-0000-0000D5CE0000}"/>
    <cellStyle name="Normal 7 5 3 6" xfId="52942" xr:uid="{00000000-0005-0000-0000-0000D6CE0000}"/>
    <cellStyle name="Normal 7 5 3 6 2" xfId="52943" xr:uid="{00000000-0005-0000-0000-0000D7CE0000}"/>
    <cellStyle name="Normal 7 5 3 6 3" xfId="52944" xr:uid="{00000000-0005-0000-0000-0000D8CE0000}"/>
    <cellStyle name="Normal 7 5 3 7" xfId="52945" xr:uid="{00000000-0005-0000-0000-0000D9CE0000}"/>
    <cellStyle name="Normal 7 5 3 7 2" xfId="52946" xr:uid="{00000000-0005-0000-0000-0000DACE0000}"/>
    <cellStyle name="Normal 7 5 3 8" xfId="52947" xr:uid="{00000000-0005-0000-0000-0000DBCE0000}"/>
    <cellStyle name="Normal 7 5 3 8 2" xfId="52948" xr:uid="{00000000-0005-0000-0000-0000DCCE0000}"/>
    <cellStyle name="Normal 7 5 3 9" xfId="52949" xr:uid="{00000000-0005-0000-0000-0000DDCE0000}"/>
    <cellStyle name="Normal 7 5 4" xfId="52950" xr:uid="{00000000-0005-0000-0000-0000DECE0000}"/>
    <cellStyle name="Normal 7 5 4 2" xfId="52951" xr:uid="{00000000-0005-0000-0000-0000DFCE0000}"/>
    <cellStyle name="Normal 7 5 4 2 2" xfId="52952" xr:uid="{00000000-0005-0000-0000-0000E0CE0000}"/>
    <cellStyle name="Normal 7 5 4 2 2 2" xfId="52953" xr:uid="{00000000-0005-0000-0000-0000E1CE0000}"/>
    <cellStyle name="Normal 7 5 4 2 2 2 2" xfId="52954" xr:uid="{00000000-0005-0000-0000-0000E2CE0000}"/>
    <cellStyle name="Normal 7 5 4 2 2 3" xfId="52955" xr:uid="{00000000-0005-0000-0000-0000E3CE0000}"/>
    <cellStyle name="Normal 7 5 4 2 2 3 2" xfId="52956" xr:uid="{00000000-0005-0000-0000-0000E4CE0000}"/>
    <cellStyle name="Normal 7 5 4 2 2 4" xfId="52957" xr:uid="{00000000-0005-0000-0000-0000E5CE0000}"/>
    <cellStyle name="Normal 7 5 4 2 2 5" xfId="52958" xr:uid="{00000000-0005-0000-0000-0000E6CE0000}"/>
    <cellStyle name="Normal 7 5 4 2 3" xfId="52959" xr:uid="{00000000-0005-0000-0000-0000E7CE0000}"/>
    <cellStyle name="Normal 7 5 4 2 3 2" xfId="52960" xr:uid="{00000000-0005-0000-0000-0000E8CE0000}"/>
    <cellStyle name="Normal 7 5 4 2 3 2 2" xfId="52961" xr:uid="{00000000-0005-0000-0000-0000E9CE0000}"/>
    <cellStyle name="Normal 7 5 4 2 3 3" xfId="52962" xr:uid="{00000000-0005-0000-0000-0000EACE0000}"/>
    <cellStyle name="Normal 7 5 4 2 3 3 2" xfId="52963" xr:uid="{00000000-0005-0000-0000-0000EBCE0000}"/>
    <cellStyle name="Normal 7 5 4 2 3 4" xfId="52964" xr:uid="{00000000-0005-0000-0000-0000ECCE0000}"/>
    <cellStyle name="Normal 7 5 4 2 4" xfId="52965" xr:uid="{00000000-0005-0000-0000-0000EDCE0000}"/>
    <cellStyle name="Normal 7 5 4 2 4 2" xfId="52966" xr:uid="{00000000-0005-0000-0000-0000EECE0000}"/>
    <cellStyle name="Normal 7 5 4 2 5" xfId="52967" xr:uid="{00000000-0005-0000-0000-0000EFCE0000}"/>
    <cellStyle name="Normal 7 5 4 2 5 2" xfId="52968" xr:uid="{00000000-0005-0000-0000-0000F0CE0000}"/>
    <cellStyle name="Normal 7 5 4 2 6" xfId="52969" xr:uid="{00000000-0005-0000-0000-0000F1CE0000}"/>
    <cellStyle name="Normal 7 5 4 2 7" xfId="52970" xr:uid="{00000000-0005-0000-0000-0000F2CE0000}"/>
    <cellStyle name="Normal 7 5 4 3" xfId="52971" xr:uid="{00000000-0005-0000-0000-0000F3CE0000}"/>
    <cellStyle name="Normal 7 5 4 3 2" xfId="52972" xr:uid="{00000000-0005-0000-0000-0000F4CE0000}"/>
    <cellStyle name="Normal 7 5 4 3 2 2" xfId="52973" xr:uid="{00000000-0005-0000-0000-0000F5CE0000}"/>
    <cellStyle name="Normal 7 5 4 3 3" xfId="52974" xr:uid="{00000000-0005-0000-0000-0000F6CE0000}"/>
    <cellStyle name="Normal 7 5 4 3 3 2" xfId="52975" xr:uid="{00000000-0005-0000-0000-0000F7CE0000}"/>
    <cellStyle name="Normal 7 5 4 3 4" xfId="52976" xr:uid="{00000000-0005-0000-0000-0000F8CE0000}"/>
    <cellStyle name="Normal 7 5 4 3 5" xfId="52977" xr:uid="{00000000-0005-0000-0000-0000F9CE0000}"/>
    <cellStyle name="Normal 7 5 4 4" xfId="52978" xr:uid="{00000000-0005-0000-0000-0000FACE0000}"/>
    <cellStyle name="Normal 7 5 4 4 2" xfId="52979" xr:uid="{00000000-0005-0000-0000-0000FBCE0000}"/>
    <cellStyle name="Normal 7 5 4 4 2 2" xfId="52980" xr:uid="{00000000-0005-0000-0000-0000FCCE0000}"/>
    <cellStyle name="Normal 7 5 4 4 3" xfId="52981" xr:uid="{00000000-0005-0000-0000-0000FDCE0000}"/>
    <cellStyle name="Normal 7 5 4 4 3 2" xfId="52982" xr:uid="{00000000-0005-0000-0000-0000FECE0000}"/>
    <cellStyle name="Normal 7 5 4 4 4" xfId="52983" xr:uid="{00000000-0005-0000-0000-0000FFCE0000}"/>
    <cellStyle name="Normal 7 5 4 5" xfId="52984" xr:uid="{00000000-0005-0000-0000-000000CF0000}"/>
    <cellStyle name="Normal 7 5 4 5 2" xfId="52985" xr:uid="{00000000-0005-0000-0000-000001CF0000}"/>
    <cellStyle name="Normal 7 5 4 6" xfId="52986" xr:uid="{00000000-0005-0000-0000-000002CF0000}"/>
    <cellStyle name="Normal 7 5 4 6 2" xfId="52987" xr:uid="{00000000-0005-0000-0000-000003CF0000}"/>
    <cellStyle name="Normal 7 5 4 6 2 2" xfId="52988" xr:uid="{00000000-0005-0000-0000-000004CF0000}"/>
    <cellStyle name="Normal 7 5 4 6 3" xfId="52989" xr:uid="{00000000-0005-0000-0000-000005CF0000}"/>
    <cellStyle name="Normal 7 5 4 7" xfId="52990" xr:uid="{00000000-0005-0000-0000-000006CF0000}"/>
    <cellStyle name="Normal 7 5 5" xfId="52991" xr:uid="{00000000-0005-0000-0000-000007CF0000}"/>
    <cellStyle name="Normal 7 5 5 2" xfId="52992" xr:uid="{00000000-0005-0000-0000-000008CF0000}"/>
    <cellStyle name="Normal 7 5 5 2 2" xfId="52993" xr:uid="{00000000-0005-0000-0000-000009CF0000}"/>
    <cellStyle name="Normal 7 5 5 2 2 2" xfId="52994" xr:uid="{00000000-0005-0000-0000-00000ACF0000}"/>
    <cellStyle name="Normal 7 5 5 2 2 2 2" xfId="52995" xr:uid="{00000000-0005-0000-0000-00000BCF0000}"/>
    <cellStyle name="Normal 7 5 5 2 2 3" xfId="52996" xr:uid="{00000000-0005-0000-0000-00000CCF0000}"/>
    <cellStyle name="Normal 7 5 5 2 2 3 2" xfId="52997" xr:uid="{00000000-0005-0000-0000-00000DCF0000}"/>
    <cellStyle name="Normal 7 5 5 2 2 3 3" xfId="52998" xr:uid="{00000000-0005-0000-0000-00000ECF0000}"/>
    <cellStyle name="Normal 7 5 5 2 2 3 4" xfId="52999" xr:uid="{00000000-0005-0000-0000-00000FCF0000}"/>
    <cellStyle name="Normal 7 5 5 2 3" xfId="53000" xr:uid="{00000000-0005-0000-0000-000010CF0000}"/>
    <cellStyle name="Normal 7 5 5 2 3 2" xfId="53001" xr:uid="{00000000-0005-0000-0000-000011CF0000}"/>
    <cellStyle name="Normal 7 5 5 2 4" xfId="53002" xr:uid="{00000000-0005-0000-0000-000012CF0000}"/>
    <cellStyle name="Normal 7 5 5 2 4 2" xfId="53003" xr:uid="{00000000-0005-0000-0000-000013CF0000}"/>
    <cellStyle name="Normal 7 5 5 2 4 3" xfId="53004" xr:uid="{00000000-0005-0000-0000-000014CF0000}"/>
    <cellStyle name="Normal 7 5 5 2 4 4" xfId="53005" xr:uid="{00000000-0005-0000-0000-000015CF0000}"/>
    <cellStyle name="Normal 7 5 5 3" xfId="53006" xr:uid="{00000000-0005-0000-0000-000016CF0000}"/>
    <cellStyle name="Normal 7 5 5 3 2" xfId="53007" xr:uid="{00000000-0005-0000-0000-000017CF0000}"/>
    <cellStyle name="Normal 7 5 5 3 2 2" xfId="53008" xr:uid="{00000000-0005-0000-0000-000018CF0000}"/>
    <cellStyle name="Normal 7 5 5 3 3" xfId="53009" xr:uid="{00000000-0005-0000-0000-000019CF0000}"/>
    <cellStyle name="Normal 7 5 5 3 3 2" xfId="53010" xr:uid="{00000000-0005-0000-0000-00001ACF0000}"/>
    <cellStyle name="Normal 7 5 5 3 3 3" xfId="53011" xr:uid="{00000000-0005-0000-0000-00001BCF0000}"/>
    <cellStyle name="Normal 7 5 5 3 3 4" xfId="53012" xr:uid="{00000000-0005-0000-0000-00001CCF0000}"/>
    <cellStyle name="Normal 7 5 5 4" xfId="53013" xr:uid="{00000000-0005-0000-0000-00001DCF0000}"/>
    <cellStyle name="Normal 7 5 5 4 2" xfId="53014" xr:uid="{00000000-0005-0000-0000-00001ECF0000}"/>
    <cellStyle name="Normal 7 5 5 5" xfId="53015" xr:uid="{00000000-0005-0000-0000-00001FCF0000}"/>
    <cellStyle name="Normal 7 5 5 5 2" xfId="53016" xr:uid="{00000000-0005-0000-0000-000020CF0000}"/>
    <cellStyle name="Normal 7 5 5 6" xfId="53017" xr:uid="{00000000-0005-0000-0000-000021CF0000}"/>
    <cellStyle name="Normal 7 5 6" xfId="53018" xr:uid="{00000000-0005-0000-0000-000022CF0000}"/>
    <cellStyle name="Normal 7 5 6 2" xfId="53019" xr:uid="{00000000-0005-0000-0000-000023CF0000}"/>
    <cellStyle name="Normal 7 5 6 2 2" xfId="53020" xr:uid="{00000000-0005-0000-0000-000024CF0000}"/>
    <cellStyle name="Normal 7 5 6 2 2 2" xfId="53021" xr:uid="{00000000-0005-0000-0000-000025CF0000}"/>
    <cellStyle name="Normal 7 5 6 2 3" xfId="53022" xr:uid="{00000000-0005-0000-0000-000026CF0000}"/>
    <cellStyle name="Normal 7 5 6 2 3 2" xfId="53023" xr:uid="{00000000-0005-0000-0000-000027CF0000}"/>
    <cellStyle name="Normal 7 5 6 2 3 3" xfId="53024" xr:uid="{00000000-0005-0000-0000-000028CF0000}"/>
    <cellStyle name="Normal 7 5 6 2 3 4" xfId="53025" xr:uid="{00000000-0005-0000-0000-000029CF0000}"/>
    <cellStyle name="Normal 7 5 6 3" xfId="53026" xr:uid="{00000000-0005-0000-0000-00002ACF0000}"/>
    <cellStyle name="Normal 7 5 6 3 2" xfId="53027" xr:uid="{00000000-0005-0000-0000-00002BCF0000}"/>
    <cellStyle name="Normal 7 5 6 4" xfId="53028" xr:uid="{00000000-0005-0000-0000-00002CCF0000}"/>
    <cellStyle name="Normal 7 5 6 4 2" xfId="53029" xr:uid="{00000000-0005-0000-0000-00002DCF0000}"/>
    <cellStyle name="Normal 7 5 6 5" xfId="53030" xr:uid="{00000000-0005-0000-0000-00002ECF0000}"/>
    <cellStyle name="Normal 7 5 7" xfId="53031" xr:uid="{00000000-0005-0000-0000-00002FCF0000}"/>
    <cellStyle name="Normal 7 5 7 2" xfId="53032" xr:uid="{00000000-0005-0000-0000-000030CF0000}"/>
    <cellStyle name="Normal 7 5 7 2 2" xfId="53033" xr:uid="{00000000-0005-0000-0000-000031CF0000}"/>
    <cellStyle name="Normal 7 5 7 3" xfId="53034" xr:uid="{00000000-0005-0000-0000-000032CF0000}"/>
    <cellStyle name="Normal 7 5 7 3 2" xfId="53035" xr:uid="{00000000-0005-0000-0000-000033CF0000}"/>
    <cellStyle name="Normal 7 5 7 4" xfId="53036" xr:uid="{00000000-0005-0000-0000-000034CF0000}"/>
    <cellStyle name="Normal 7 5 7 5" xfId="53037" xr:uid="{00000000-0005-0000-0000-000035CF0000}"/>
    <cellStyle name="Normal 7 5 8" xfId="53038" xr:uid="{00000000-0005-0000-0000-000036CF0000}"/>
    <cellStyle name="Normal 7 5 8 2" xfId="53039" xr:uid="{00000000-0005-0000-0000-000037CF0000}"/>
    <cellStyle name="Normal 7 5 9" xfId="53040" xr:uid="{00000000-0005-0000-0000-000038CF0000}"/>
    <cellStyle name="Normal 7 5 9 2" xfId="53041" xr:uid="{00000000-0005-0000-0000-000039CF0000}"/>
    <cellStyle name="Normal 7 5 9 3" xfId="53042" xr:uid="{00000000-0005-0000-0000-00003ACF0000}"/>
    <cellStyle name="Normal 7 6" xfId="53043" xr:uid="{00000000-0005-0000-0000-00003BCF0000}"/>
    <cellStyle name="Normal 7 6 10" xfId="53044" xr:uid="{00000000-0005-0000-0000-00003CCF0000}"/>
    <cellStyle name="Normal 7 6 11" xfId="53045" xr:uid="{00000000-0005-0000-0000-00003DCF0000}"/>
    <cellStyle name="Normal 7 6 2" xfId="53046" xr:uid="{00000000-0005-0000-0000-00003ECF0000}"/>
    <cellStyle name="Normal 7 6 2 2" xfId="53047" xr:uid="{00000000-0005-0000-0000-00003FCF0000}"/>
    <cellStyle name="Normal 7 6 2 2 2" xfId="53048" xr:uid="{00000000-0005-0000-0000-000040CF0000}"/>
    <cellStyle name="Normal 7 6 2 2 2 2" xfId="53049" xr:uid="{00000000-0005-0000-0000-000041CF0000}"/>
    <cellStyle name="Normal 7 6 2 2 2 2 2" xfId="53050" xr:uid="{00000000-0005-0000-0000-000042CF0000}"/>
    <cellStyle name="Normal 7 6 2 2 2 2 2 2" xfId="53051" xr:uid="{00000000-0005-0000-0000-000043CF0000}"/>
    <cellStyle name="Normal 7 6 2 2 2 2 3" xfId="53052" xr:uid="{00000000-0005-0000-0000-000044CF0000}"/>
    <cellStyle name="Normal 7 6 2 2 2 2 3 2" xfId="53053" xr:uid="{00000000-0005-0000-0000-000045CF0000}"/>
    <cellStyle name="Normal 7 6 2 2 2 2 3 3" xfId="53054" xr:uid="{00000000-0005-0000-0000-000046CF0000}"/>
    <cellStyle name="Normal 7 6 2 2 2 2 3 4" xfId="53055" xr:uid="{00000000-0005-0000-0000-000047CF0000}"/>
    <cellStyle name="Normal 7 6 2 2 2 3" xfId="53056" xr:uid="{00000000-0005-0000-0000-000048CF0000}"/>
    <cellStyle name="Normal 7 6 2 2 2 3 2" xfId="53057" xr:uid="{00000000-0005-0000-0000-000049CF0000}"/>
    <cellStyle name="Normal 7 6 2 2 2 4" xfId="53058" xr:uid="{00000000-0005-0000-0000-00004ACF0000}"/>
    <cellStyle name="Normal 7 6 2 2 2 4 2" xfId="53059" xr:uid="{00000000-0005-0000-0000-00004BCF0000}"/>
    <cellStyle name="Normal 7 6 2 2 2 5" xfId="53060" xr:uid="{00000000-0005-0000-0000-00004CCF0000}"/>
    <cellStyle name="Normal 7 6 2 2 3" xfId="53061" xr:uid="{00000000-0005-0000-0000-00004DCF0000}"/>
    <cellStyle name="Normal 7 6 2 2 3 2" xfId="53062" xr:uid="{00000000-0005-0000-0000-00004ECF0000}"/>
    <cellStyle name="Normal 7 6 2 2 3 2 2" xfId="53063" xr:uid="{00000000-0005-0000-0000-00004FCF0000}"/>
    <cellStyle name="Normal 7 6 2 2 3 3" xfId="53064" xr:uid="{00000000-0005-0000-0000-000050CF0000}"/>
    <cellStyle name="Normal 7 6 2 2 3 3 2" xfId="53065" xr:uid="{00000000-0005-0000-0000-000051CF0000}"/>
    <cellStyle name="Normal 7 6 2 2 3 4" xfId="53066" xr:uid="{00000000-0005-0000-0000-000052CF0000}"/>
    <cellStyle name="Normal 7 6 2 2 3 5" xfId="53067" xr:uid="{00000000-0005-0000-0000-000053CF0000}"/>
    <cellStyle name="Normal 7 6 2 2 4" xfId="53068" xr:uid="{00000000-0005-0000-0000-000054CF0000}"/>
    <cellStyle name="Normal 7 6 2 2 4 2" xfId="53069" xr:uid="{00000000-0005-0000-0000-000055CF0000}"/>
    <cellStyle name="Normal 7 6 2 2 5" xfId="53070" xr:uid="{00000000-0005-0000-0000-000056CF0000}"/>
    <cellStyle name="Normal 7 6 2 2 5 2" xfId="53071" xr:uid="{00000000-0005-0000-0000-000057CF0000}"/>
    <cellStyle name="Normal 7 6 2 2 6" xfId="53072" xr:uid="{00000000-0005-0000-0000-000058CF0000}"/>
    <cellStyle name="Normal 7 6 2 3" xfId="53073" xr:uid="{00000000-0005-0000-0000-000059CF0000}"/>
    <cellStyle name="Normal 7 6 2 3 2" xfId="53074" xr:uid="{00000000-0005-0000-0000-00005ACF0000}"/>
    <cellStyle name="Normal 7 6 2 3 2 2" xfId="53075" xr:uid="{00000000-0005-0000-0000-00005BCF0000}"/>
    <cellStyle name="Normal 7 6 2 3 2 2 2" xfId="53076" xr:uid="{00000000-0005-0000-0000-00005CCF0000}"/>
    <cellStyle name="Normal 7 6 2 3 2 2 2 2" xfId="53077" xr:uid="{00000000-0005-0000-0000-00005DCF0000}"/>
    <cellStyle name="Normal 7 6 2 3 2 2 3" xfId="53078" xr:uid="{00000000-0005-0000-0000-00005ECF0000}"/>
    <cellStyle name="Normal 7 6 2 3 2 2 3 2" xfId="53079" xr:uid="{00000000-0005-0000-0000-00005FCF0000}"/>
    <cellStyle name="Normal 7 6 2 3 2 2 3 3" xfId="53080" xr:uid="{00000000-0005-0000-0000-000060CF0000}"/>
    <cellStyle name="Normal 7 6 2 3 2 2 3 4" xfId="53081" xr:uid="{00000000-0005-0000-0000-000061CF0000}"/>
    <cellStyle name="Normal 7 6 2 3 2 3" xfId="53082" xr:uid="{00000000-0005-0000-0000-000062CF0000}"/>
    <cellStyle name="Normal 7 6 2 3 2 3 2" xfId="53083" xr:uid="{00000000-0005-0000-0000-000063CF0000}"/>
    <cellStyle name="Normal 7 6 2 3 2 4" xfId="53084" xr:uid="{00000000-0005-0000-0000-000064CF0000}"/>
    <cellStyle name="Normal 7 6 2 3 2 4 2" xfId="53085" xr:uid="{00000000-0005-0000-0000-000065CF0000}"/>
    <cellStyle name="Normal 7 6 2 3 2 4 3" xfId="53086" xr:uid="{00000000-0005-0000-0000-000066CF0000}"/>
    <cellStyle name="Normal 7 6 2 3 2 4 4" xfId="53087" xr:uid="{00000000-0005-0000-0000-000067CF0000}"/>
    <cellStyle name="Normal 7 6 2 3 3" xfId="53088" xr:uid="{00000000-0005-0000-0000-000068CF0000}"/>
    <cellStyle name="Normal 7 6 2 3 3 2" xfId="53089" xr:uid="{00000000-0005-0000-0000-000069CF0000}"/>
    <cellStyle name="Normal 7 6 2 3 3 2 2" xfId="53090" xr:uid="{00000000-0005-0000-0000-00006ACF0000}"/>
    <cellStyle name="Normal 7 6 2 3 3 3" xfId="53091" xr:uid="{00000000-0005-0000-0000-00006BCF0000}"/>
    <cellStyle name="Normal 7 6 2 3 3 3 2" xfId="53092" xr:uid="{00000000-0005-0000-0000-00006CCF0000}"/>
    <cellStyle name="Normal 7 6 2 3 3 3 3" xfId="53093" xr:uid="{00000000-0005-0000-0000-00006DCF0000}"/>
    <cellStyle name="Normal 7 6 2 3 3 3 4" xfId="53094" xr:uid="{00000000-0005-0000-0000-00006ECF0000}"/>
    <cellStyle name="Normal 7 6 2 3 4" xfId="53095" xr:uid="{00000000-0005-0000-0000-00006FCF0000}"/>
    <cellStyle name="Normal 7 6 2 3 4 2" xfId="53096" xr:uid="{00000000-0005-0000-0000-000070CF0000}"/>
    <cellStyle name="Normal 7 6 2 3 5" xfId="53097" xr:uid="{00000000-0005-0000-0000-000071CF0000}"/>
    <cellStyle name="Normal 7 6 2 3 5 2" xfId="53098" xr:uid="{00000000-0005-0000-0000-000072CF0000}"/>
    <cellStyle name="Normal 7 6 2 3 6" xfId="53099" xr:uid="{00000000-0005-0000-0000-000073CF0000}"/>
    <cellStyle name="Normal 7 6 2 4" xfId="53100" xr:uid="{00000000-0005-0000-0000-000074CF0000}"/>
    <cellStyle name="Normal 7 6 2 4 2" xfId="53101" xr:uid="{00000000-0005-0000-0000-000075CF0000}"/>
    <cellStyle name="Normal 7 6 2 4 2 2" xfId="53102" xr:uid="{00000000-0005-0000-0000-000076CF0000}"/>
    <cellStyle name="Normal 7 6 2 4 2 2 2" xfId="53103" xr:uid="{00000000-0005-0000-0000-000077CF0000}"/>
    <cellStyle name="Normal 7 6 2 4 2 3" xfId="53104" xr:uid="{00000000-0005-0000-0000-000078CF0000}"/>
    <cellStyle name="Normal 7 6 2 4 2 3 2" xfId="53105" xr:uid="{00000000-0005-0000-0000-000079CF0000}"/>
    <cellStyle name="Normal 7 6 2 4 2 3 3" xfId="53106" xr:uid="{00000000-0005-0000-0000-00007ACF0000}"/>
    <cellStyle name="Normal 7 6 2 4 2 3 4" xfId="53107" xr:uid="{00000000-0005-0000-0000-00007BCF0000}"/>
    <cellStyle name="Normal 7 6 2 4 3" xfId="53108" xr:uid="{00000000-0005-0000-0000-00007CCF0000}"/>
    <cellStyle name="Normal 7 6 2 4 3 2" xfId="53109" xr:uid="{00000000-0005-0000-0000-00007DCF0000}"/>
    <cellStyle name="Normal 7 6 2 4 4" xfId="53110" xr:uid="{00000000-0005-0000-0000-00007ECF0000}"/>
    <cellStyle name="Normal 7 6 2 4 4 2" xfId="53111" xr:uid="{00000000-0005-0000-0000-00007FCF0000}"/>
    <cellStyle name="Normal 7 6 2 4 5" xfId="53112" xr:uid="{00000000-0005-0000-0000-000080CF0000}"/>
    <cellStyle name="Normal 7 6 2 5" xfId="53113" xr:uid="{00000000-0005-0000-0000-000081CF0000}"/>
    <cellStyle name="Normal 7 6 2 5 2" xfId="53114" xr:uid="{00000000-0005-0000-0000-000082CF0000}"/>
    <cellStyle name="Normal 7 6 2 5 2 2" xfId="53115" xr:uid="{00000000-0005-0000-0000-000083CF0000}"/>
    <cellStyle name="Normal 7 6 2 5 3" xfId="53116" xr:uid="{00000000-0005-0000-0000-000084CF0000}"/>
    <cellStyle name="Normal 7 6 2 5 3 2" xfId="53117" xr:uid="{00000000-0005-0000-0000-000085CF0000}"/>
    <cellStyle name="Normal 7 6 2 5 3 3" xfId="53118" xr:uid="{00000000-0005-0000-0000-000086CF0000}"/>
    <cellStyle name="Normal 7 6 2 5 3 4" xfId="53119" xr:uid="{00000000-0005-0000-0000-000087CF0000}"/>
    <cellStyle name="Normal 7 6 2 6" xfId="53120" xr:uid="{00000000-0005-0000-0000-000088CF0000}"/>
    <cellStyle name="Normal 7 6 2 6 2" xfId="53121" xr:uid="{00000000-0005-0000-0000-000089CF0000}"/>
    <cellStyle name="Normal 7 6 2 7" xfId="53122" xr:uid="{00000000-0005-0000-0000-00008ACF0000}"/>
    <cellStyle name="Normal 7 6 2 7 2" xfId="53123" xr:uid="{00000000-0005-0000-0000-00008BCF0000}"/>
    <cellStyle name="Normal 7 6 2 7 2 2" xfId="53124" xr:uid="{00000000-0005-0000-0000-00008CCF0000}"/>
    <cellStyle name="Normal 7 6 2 7 3" xfId="53125" xr:uid="{00000000-0005-0000-0000-00008DCF0000}"/>
    <cellStyle name="Normal 7 6 2 8" xfId="53126" xr:uid="{00000000-0005-0000-0000-00008ECF0000}"/>
    <cellStyle name="Normal 7 6 3" xfId="53127" xr:uid="{00000000-0005-0000-0000-00008FCF0000}"/>
    <cellStyle name="Normal 7 6 3 2" xfId="53128" xr:uid="{00000000-0005-0000-0000-000090CF0000}"/>
    <cellStyle name="Normal 7 6 3 2 2" xfId="53129" xr:uid="{00000000-0005-0000-0000-000091CF0000}"/>
    <cellStyle name="Normal 7 6 3 2 2 2" xfId="53130" xr:uid="{00000000-0005-0000-0000-000092CF0000}"/>
    <cellStyle name="Normal 7 6 3 2 2 2 2" xfId="53131" xr:uid="{00000000-0005-0000-0000-000093CF0000}"/>
    <cellStyle name="Normal 7 6 3 2 2 3" xfId="53132" xr:uid="{00000000-0005-0000-0000-000094CF0000}"/>
    <cellStyle name="Normal 7 6 3 2 2 3 2" xfId="53133" xr:uid="{00000000-0005-0000-0000-000095CF0000}"/>
    <cellStyle name="Normal 7 6 3 2 2 4" xfId="53134" xr:uid="{00000000-0005-0000-0000-000096CF0000}"/>
    <cellStyle name="Normal 7 6 3 2 2 5" xfId="53135" xr:uid="{00000000-0005-0000-0000-000097CF0000}"/>
    <cellStyle name="Normal 7 6 3 2 3" xfId="53136" xr:uid="{00000000-0005-0000-0000-000098CF0000}"/>
    <cellStyle name="Normal 7 6 3 2 3 2" xfId="53137" xr:uid="{00000000-0005-0000-0000-000099CF0000}"/>
    <cellStyle name="Normal 7 6 3 2 3 2 2" xfId="53138" xr:uid="{00000000-0005-0000-0000-00009ACF0000}"/>
    <cellStyle name="Normal 7 6 3 2 3 3" xfId="53139" xr:uid="{00000000-0005-0000-0000-00009BCF0000}"/>
    <cellStyle name="Normal 7 6 3 2 3 3 2" xfId="53140" xr:uid="{00000000-0005-0000-0000-00009CCF0000}"/>
    <cellStyle name="Normal 7 6 3 2 3 4" xfId="53141" xr:uid="{00000000-0005-0000-0000-00009DCF0000}"/>
    <cellStyle name="Normal 7 6 3 2 4" xfId="53142" xr:uid="{00000000-0005-0000-0000-00009ECF0000}"/>
    <cellStyle name="Normal 7 6 3 2 4 2" xfId="53143" xr:uid="{00000000-0005-0000-0000-00009FCF0000}"/>
    <cellStyle name="Normal 7 6 3 2 5" xfId="53144" xr:uid="{00000000-0005-0000-0000-0000A0CF0000}"/>
    <cellStyle name="Normal 7 6 3 2 5 2" xfId="53145" xr:uid="{00000000-0005-0000-0000-0000A1CF0000}"/>
    <cellStyle name="Normal 7 6 3 2 6" xfId="53146" xr:uid="{00000000-0005-0000-0000-0000A2CF0000}"/>
    <cellStyle name="Normal 7 6 3 2 7" xfId="53147" xr:uid="{00000000-0005-0000-0000-0000A3CF0000}"/>
    <cellStyle name="Normal 7 6 3 3" xfId="53148" xr:uid="{00000000-0005-0000-0000-0000A4CF0000}"/>
    <cellStyle name="Normal 7 6 3 3 2" xfId="53149" xr:uid="{00000000-0005-0000-0000-0000A5CF0000}"/>
    <cellStyle name="Normal 7 6 3 3 2 2" xfId="53150" xr:uid="{00000000-0005-0000-0000-0000A6CF0000}"/>
    <cellStyle name="Normal 7 6 3 3 3" xfId="53151" xr:uid="{00000000-0005-0000-0000-0000A7CF0000}"/>
    <cellStyle name="Normal 7 6 3 3 3 2" xfId="53152" xr:uid="{00000000-0005-0000-0000-0000A8CF0000}"/>
    <cellStyle name="Normal 7 6 3 3 4" xfId="53153" xr:uid="{00000000-0005-0000-0000-0000A9CF0000}"/>
    <cellStyle name="Normal 7 6 3 3 5" xfId="53154" xr:uid="{00000000-0005-0000-0000-0000AACF0000}"/>
    <cellStyle name="Normal 7 6 3 4" xfId="53155" xr:uid="{00000000-0005-0000-0000-0000ABCF0000}"/>
    <cellStyle name="Normal 7 6 3 4 2" xfId="53156" xr:uid="{00000000-0005-0000-0000-0000ACCF0000}"/>
    <cellStyle name="Normal 7 6 3 4 2 2" xfId="53157" xr:uid="{00000000-0005-0000-0000-0000ADCF0000}"/>
    <cellStyle name="Normal 7 6 3 4 3" xfId="53158" xr:uid="{00000000-0005-0000-0000-0000AECF0000}"/>
    <cellStyle name="Normal 7 6 3 4 3 2" xfId="53159" xr:uid="{00000000-0005-0000-0000-0000AFCF0000}"/>
    <cellStyle name="Normal 7 6 3 4 4" xfId="53160" xr:uid="{00000000-0005-0000-0000-0000B0CF0000}"/>
    <cellStyle name="Normal 7 6 3 5" xfId="53161" xr:uid="{00000000-0005-0000-0000-0000B1CF0000}"/>
    <cellStyle name="Normal 7 6 3 5 2" xfId="53162" xr:uid="{00000000-0005-0000-0000-0000B2CF0000}"/>
    <cellStyle name="Normal 7 6 3 6" xfId="53163" xr:uid="{00000000-0005-0000-0000-0000B3CF0000}"/>
    <cellStyle name="Normal 7 6 3 6 2" xfId="53164" xr:uid="{00000000-0005-0000-0000-0000B4CF0000}"/>
    <cellStyle name="Normal 7 6 3 7" xfId="53165" xr:uid="{00000000-0005-0000-0000-0000B5CF0000}"/>
    <cellStyle name="Normal 7 6 3 8" xfId="53166" xr:uid="{00000000-0005-0000-0000-0000B6CF0000}"/>
    <cellStyle name="Normal 7 6 4" xfId="53167" xr:uid="{00000000-0005-0000-0000-0000B7CF0000}"/>
    <cellStyle name="Normal 7 6 4 2" xfId="53168" xr:uid="{00000000-0005-0000-0000-0000B8CF0000}"/>
    <cellStyle name="Normal 7 6 4 2 2" xfId="53169" xr:uid="{00000000-0005-0000-0000-0000B9CF0000}"/>
    <cellStyle name="Normal 7 6 4 2 2 2" xfId="53170" xr:uid="{00000000-0005-0000-0000-0000BACF0000}"/>
    <cellStyle name="Normal 7 6 4 2 2 2 2" xfId="53171" xr:uid="{00000000-0005-0000-0000-0000BBCF0000}"/>
    <cellStyle name="Normal 7 6 4 2 2 3" xfId="53172" xr:uid="{00000000-0005-0000-0000-0000BCCF0000}"/>
    <cellStyle name="Normal 7 6 4 2 2 3 2" xfId="53173" xr:uid="{00000000-0005-0000-0000-0000BDCF0000}"/>
    <cellStyle name="Normal 7 6 4 2 2 3 3" xfId="53174" xr:uid="{00000000-0005-0000-0000-0000BECF0000}"/>
    <cellStyle name="Normal 7 6 4 2 2 3 4" xfId="53175" xr:uid="{00000000-0005-0000-0000-0000BFCF0000}"/>
    <cellStyle name="Normal 7 6 4 2 3" xfId="53176" xr:uid="{00000000-0005-0000-0000-0000C0CF0000}"/>
    <cellStyle name="Normal 7 6 4 2 3 2" xfId="53177" xr:uid="{00000000-0005-0000-0000-0000C1CF0000}"/>
    <cellStyle name="Normal 7 6 4 2 4" xfId="53178" xr:uid="{00000000-0005-0000-0000-0000C2CF0000}"/>
    <cellStyle name="Normal 7 6 4 2 4 2" xfId="53179" xr:uid="{00000000-0005-0000-0000-0000C3CF0000}"/>
    <cellStyle name="Normal 7 6 4 2 4 3" xfId="53180" xr:uid="{00000000-0005-0000-0000-0000C4CF0000}"/>
    <cellStyle name="Normal 7 6 4 2 4 4" xfId="53181" xr:uid="{00000000-0005-0000-0000-0000C5CF0000}"/>
    <cellStyle name="Normal 7 6 4 3" xfId="53182" xr:uid="{00000000-0005-0000-0000-0000C6CF0000}"/>
    <cellStyle name="Normal 7 6 4 3 2" xfId="53183" xr:uid="{00000000-0005-0000-0000-0000C7CF0000}"/>
    <cellStyle name="Normal 7 6 4 3 2 2" xfId="53184" xr:uid="{00000000-0005-0000-0000-0000C8CF0000}"/>
    <cellStyle name="Normal 7 6 4 3 3" xfId="53185" xr:uid="{00000000-0005-0000-0000-0000C9CF0000}"/>
    <cellStyle name="Normal 7 6 4 3 3 2" xfId="53186" xr:uid="{00000000-0005-0000-0000-0000CACF0000}"/>
    <cellStyle name="Normal 7 6 4 3 3 3" xfId="53187" xr:uid="{00000000-0005-0000-0000-0000CBCF0000}"/>
    <cellStyle name="Normal 7 6 4 3 3 4" xfId="53188" xr:uid="{00000000-0005-0000-0000-0000CCCF0000}"/>
    <cellStyle name="Normal 7 6 4 4" xfId="53189" xr:uid="{00000000-0005-0000-0000-0000CDCF0000}"/>
    <cellStyle name="Normal 7 6 4 4 2" xfId="53190" xr:uid="{00000000-0005-0000-0000-0000CECF0000}"/>
    <cellStyle name="Normal 7 6 4 5" xfId="53191" xr:uid="{00000000-0005-0000-0000-0000CFCF0000}"/>
    <cellStyle name="Normal 7 6 4 5 2" xfId="53192" xr:uid="{00000000-0005-0000-0000-0000D0CF0000}"/>
    <cellStyle name="Normal 7 6 4 6" xfId="53193" xr:uid="{00000000-0005-0000-0000-0000D1CF0000}"/>
    <cellStyle name="Normal 7 6 5" xfId="53194" xr:uid="{00000000-0005-0000-0000-0000D2CF0000}"/>
    <cellStyle name="Normal 7 6 5 2" xfId="53195" xr:uid="{00000000-0005-0000-0000-0000D3CF0000}"/>
    <cellStyle name="Normal 7 6 5 2 2" xfId="53196" xr:uid="{00000000-0005-0000-0000-0000D4CF0000}"/>
    <cellStyle name="Normal 7 6 5 2 2 2" xfId="53197" xr:uid="{00000000-0005-0000-0000-0000D5CF0000}"/>
    <cellStyle name="Normal 7 6 5 2 3" xfId="53198" xr:uid="{00000000-0005-0000-0000-0000D6CF0000}"/>
    <cellStyle name="Normal 7 6 5 2 3 2" xfId="53199" xr:uid="{00000000-0005-0000-0000-0000D7CF0000}"/>
    <cellStyle name="Normal 7 6 5 2 3 3" xfId="53200" xr:uid="{00000000-0005-0000-0000-0000D8CF0000}"/>
    <cellStyle name="Normal 7 6 5 2 3 4" xfId="53201" xr:uid="{00000000-0005-0000-0000-0000D9CF0000}"/>
    <cellStyle name="Normal 7 6 5 3" xfId="53202" xr:uid="{00000000-0005-0000-0000-0000DACF0000}"/>
    <cellStyle name="Normal 7 6 5 3 2" xfId="53203" xr:uid="{00000000-0005-0000-0000-0000DBCF0000}"/>
    <cellStyle name="Normal 7 6 5 4" xfId="53204" xr:uid="{00000000-0005-0000-0000-0000DCCF0000}"/>
    <cellStyle name="Normal 7 6 5 4 2" xfId="53205" xr:uid="{00000000-0005-0000-0000-0000DDCF0000}"/>
    <cellStyle name="Normal 7 6 5 5" xfId="53206" xr:uid="{00000000-0005-0000-0000-0000DECF0000}"/>
    <cellStyle name="Normal 7 6 6" xfId="53207" xr:uid="{00000000-0005-0000-0000-0000DFCF0000}"/>
    <cellStyle name="Normal 7 6 6 2" xfId="53208" xr:uid="{00000000-0005-0000-0000-0000E0CF0000}"/>
    <cellStyle name="Normal 7 6 6 2 2" xfId="53209" xr:uid="{00000000-0005-0000-0000-0000E1CF0000}"/>
    <cellStyle name="Normal 7 6 6 3" xfId="53210" xr:uid="{00000000-0005-0000-0000-0000E2CF0000}"/>
    <cellStyle name="Normal 7 6 6 3 2" xfId="53211" xr:uid="{00000000-0005-0000-0000-0000E3CF0000}"/>
    <cellStyle name="Normal 7 6 6 4" xfId="53212" xr:uid="{00000000-0005-0000-0000-0000E4CF0000}"/>
    <cellStyle name="Normal 7 6 6 5" xfId="53213" xr:uid="{00000000-0005-0000-0000-0000E5CF0000}"/>
    <cellStyle name="Normal 7 6 7" xfId="53214" xr:uid="{00000000-0005-0000-0000-0000E6CF0000}"/>
    <cellStyle name="Normal 7 6 7 2" xfId="53215" xr:uid="{00000000-0005-0000-0000-0000E7CF0000}"/>
    <cellStyle name="Normal 7 6 7 3" xfId="53216" xr:uid="{00000000-0005-0000-0000-0000E8CF0000}"/>
    <cellStyle name="Normal 7 6 8" xfId="53217" xr:uid="{00000000-0005-0000-0000-0000E9CF0000}"/>
    <cellStyle name="Normal 7 6 8 2" xfId="53218" xr:uid="{00000000-0005-0000-0000-0000EACF0000}"/>
    <cellStyle name="Normal 7 6 9" xfId="53219" xr:uid="{00000000-0005-0000-0000-0000EBCF0000}"/>
    <cellStyle name="Normal 7 7" xfId="53220" xr:uid="{00000000-0005-0000-0000-0000ECCF0000}"/>
    <cellStyle name="Normal 7 7 10" xfId="53221" xr:uid="{00000000-0005-0000-0000-0000EDCF0000}"/>
    <cellStyle name="Normal 7 7 11" xfId="53222" xr:uid="{00000000-0005-0000-0000-0000EECF0000}"/>
    <cellStyle name="Normal 7 7 12" xfId="53223" xr:uid="{00000000-0005-0000-0000-0000EFCF0000}"/>
    <cellStyle name="Normal 7 7 2" xfId="53224" xr:uid="{00000000-0005-0000-0000-0000F0CF0000}"/>
    <cellStyle name="Normal 7 7 2 2" xfId="53225" xr:uid="{00000000-0005-0000-0000-0000F1CF0000}"/>
    <cellStyle name="Normal 7 7 2 2 2" xfId="53226" xr:uid="{00000000-0005-0000-0000-0000F2CF0000}"/>
    <cellStyle name="Normal 7 7 2 2 2 2" xfId="53227" xr:uid="{00000000-0005-0000-0000-0000F3CF0000}"/>
    <cellStyle name="Normal 7 7 2 2 2 2 2" xfId="53228" xr:uid="{00000000-0005-0000-0000-0000F4CF0000}"/>
    <cellStyle name="Normal 7 7 2 2 2 3" xfId="53229" xr:uid="{00000000-0005-0000-0000-0000F5CF0000}"/>
    <cellStyle name="Normal 7 7 2 2 2 3 2" xfId="53230" xr:uid="{00000000-0005-0000-0000-0000F6CF0000}"/>
    <cellStyle name="Normal 7 7 2 2 2 4" xfId="53231" xr:uid="{00000000-0005-0000-0000-0000F7CF0000}"/>
    <cellStyle name="Normal 7 7 2 2 3" xfId="53232" xr:uid="{00000000-0005-0000-0000-0000F8CF0000}"/>
    <cellStyle name="Normal 7 7 2 2 3 2" xfId="53233" xr:uid="{00000000-0005-0000-0000-0000F9CF0000}"/>
    <cellStyle name="Normal 7 7 2 2 3 2 2" xfId="53234" xr:uid="{00000000-0005-0000-0000-0000FACF0000}"/>
    <cellStyle name="Normal 7 7 2 2 3 3" xfId="53235" xr:uid="{00000000-0005-0000-0000-0000FBCF0000}"/>
    <cellStyle name="Normal 7 7 2 2 3 3 2" xfId="53236" xr:uid="{00000000-0005-0000-0000-0000FCCF0000}"/>
    <cellStyle name="Normal 7 7 2 2 3 4" xfId="53237" xr:uid="{00000000-0005-0000-0000-0000FDCF0000}"/>
    <cellStyle name="Normal 7 7 2 2 4" xfId="53238" xr:uid="{00000000-0005-0000-0000-0000FECF0000}"/>
    <cellStyle name="Normal 7 7 2 2 4 2" xfId="53239" xr:uid="{00000000-0005-0000-0000-0000FFCF0000}"/>
    <cellStyle name="Normal 7 7 2 2 5" xfId="53240" xr:uid="{00000000-0005-0000-0000-000000D00000}"/>
    <cellStyle name="Normal 7 7 2 2 5 2" xfId="53241" xr:uid="{00000000-0005-0000-0000-000001D00000}"/>
    <cellStyle name="Normal 7 7 2 2 6" xfId="53242" xr:uid="{00000000-0005-0000-0000-000002D00000}"/>
    <cellStyle name="Normal 7 7 2 3" xfId="53243" xr:uid="{00000000-0005-0000-0000-000003D00000}"/>
    <cellStyle name="Normal 7 7 2 3 2" xfId="53244" xr:uid="{00000000-0005-0000-0000-000004D00000}"/>
    <cellStyle name="Normal 7 7 2 3 2 2" xfId="53245" xr:uid="{00000000-0005-0000-0000-000005D00000}"/>
    <cellStyle name="Normal 7 7 2 3 3" xfId="53246" xr:uid="{00000000-0005-0000-0000-000006D00000}"/>
    <cellStyle name="Normal 7 7 2 3 3 2" xfId="53247" xr:uid="{00000000-0005-0000-0000-000007D00000}"/>
    <cellStyle name="Normal 7 7 2 3 4" xfId="53248" xr:uid="{00000000-0005-0000-0000-000008D00000}"/>
    <cellStyle name="Normal 7 7 2 4" xfId="53249" xr:uid="{00000000-0005-0000-0000-000009D00000}"/>
    <cellStyle name="Normal 7 7 2 4 2" xfId="53250" xr:uid="{00000000-0005-0000-0000-00000AD00000}"/>
    <cellStyle name="Normal 7 7 2 4 2 2" xfId="53251" xr:uid="{00000000-0005-0000-0000-00000BD00000}"/>
    <cellStyle name="Normal 7 7 2 4 3" xfId="53252" xr:uid="{00000000-0005-0000-0000-00000CD00000}"/>
    <cellStyle name="Normal 7 7 2 4 3 2" xfId="53253" xr:uid="{00000000-0005-0000-0000-00000DD00000}"/>
    <cellStyle name="Normal 7 7 2 4 4" xfId="53254" xr:uid="{00000000-0005-0000-0000-00000ED00000}"/>
    <cellStyle name="Normal 7 7 2 5" xfId="53255" xr:uid="{00000000-0005-0000-0000-00000FD00000}"/>
    <cellStyle name="Normal 7 7 2 5 2" xfId="53256" xr:uid="{00000000-0005-0000-0000-000010D00000}"/>
    <cellStyle name="Normal 7 7 2 6" xfId="53257" xr:uid="{00000000-0005-0000-0000-000011D00000}"/>
    <cellStyle name="Normal 7 7 2 6 2" xfId="53258" xr:uid="{00000000-0005-0000-0000-000012D00000}"/>
    <cellStyle name="Normal 7 7 2 6 2 2" xfId="53259" xr:uid="{00000000-0005-0000-0000-000013D00000}"/>
    <cellStyle name="Normal 7 7 2 6 3" xfId="53260" xr:uid="{00000000-0005-0000-0000-000014D00000}"/>
    <cellStyle name="Normal 7 7 2 7" xfId="53261" xr:uid="{00000000-0005-0000-0000-000015D00000}"/>
    <cellStyle name="Normal 7 7 3" xfId="53262" xr:uid="{00000000-0005-0000-0000-000016D00000}"/>
    <cellStyle name="Normal 7 7 3 2" xfId="53263" xr:uid="{00000000-0005-0000-0000-000017D00000}"/>
    <cellStyle name="Normal 7 7 3 2 2" xfId="53264" xr:uid="{00000000-0005-0000-0000-000018D00000}"/>
    <cellStyle name="Normal 7 7 3 2 2 2" xfId="53265" xr:uid="{00000000-0005-0000-0000-000019D00000}"/>
    <cellStyle name="Normal 7 7 3 2 2 2 2" xfId="53266" xr:uid="{00000000-0005-0000-0000-00001AD00000}"/>
    <cellStyle name="Normal 7 7 3 2 2 3" xfId="53267" xr:uid="{00000000-0005-0000-0000-00001BD00000}"/>
    <cellStyle name="Normal 7 7 3 2 2 3 2" xfId="53268" xr:uid="{00000000-0005-0000-0000-00001CD00000}"/>
    <cellStyle name="Normal 7 7 3 2 2 4" xfId="53269" xr:uid="{00000000-0005-0000-0000-00001DD00000}"/>
    <cellStyle name="Normal 7 7 3 2 3" xfId="53270" xr:uid="{00000000-0005-0000-0000-00001ED00000}"/>
    <cellStyle name="Normal 7 7 3 2 3 2" xfId="53271" xr:uid="{00000000-0005-0000-0000-00001FD00000}"/>
    <cellStyle name="Normal 7 7 3 2 3 2 2" xfId="53272" xr:uid="{00000000-0005-0000-0000-000020D00000}"/>
    <cellStyle name="Normal 7 7 3 2 3 3" xfId="53273" xr:uid="{00000000-0005-0000-0000-000021D00000}"/>
    <cellStyle name="Normal 7 7 3 2 3 3 2" xfId="53274" xr:uid="{00000000-0005-0000-0000-000022D00000}"/>
    <cellStyle name="Normal 7 7 3 2 3 4" xfId="53275" xr:uid="{00000000-0005-0000-0000-000023D00000}"/>
    <cellStyle name="Normal 7 7 3 2 4" xfId="53276" xr:uid="{00000000-0005-0000-0000-000024D00000}"/>
    <cellStyle name="Normal 7 7 3 2 4 2" xfId="53277" xr:uid="{00000000-0005-0000-0000-000025D00000}"/>
    <cellStyle name="Normal 7 7 3 2 5" xfId="53278" xr:uid="{00000000-0005-0000-0000-000026D00000}"/>
    <cellStyle name="Normal 7 7 3 2 5 2" xfId="53279" xr:uid="{00000000-0005-0000-0000-000027D00000}"/>
    <cellStyle name="Normal 7 7 3 2 6" xfId="53280" xr:uid="{00000000-0005-0000-0000-000028D00000}"/>
    <cellStyle name="Normal 7 7 3 3" xfId="53281" xr:uid="{00000000-0005-0000-0000-000029D00000}"/>
    <cellStyle name="Normal 7 7 3 3 2" xfId="53282" xr:uid="{00000000-0005-0000-0000-00002AD00000}"/>
    <cellStyle name="Normal 7 7 3 3 2 2" xfId="53283" xr:uid="{00000000-0005-0000-0000-00002BD00000}"/>
    <cellStyle name="Normal 7 7 3 3 3" xfId="53284" xr:uid="{00000000-0005-0000-0000-00002CD00000}"/>
    <cellStyle name="Normal 7 7 3 3 3 2" xfId="53285" xr:uid="{00000000-0005-0000-0000-00002DD00000}"/>
    <cellStyle name="Normal 7 7 3 3 4" xfId="53286" xr:uid="{00000000-0005-0000-0000-00002ED00000}"/>
    <cellStyle name="Normal 7 7 3 4" xfId="53287" xr:uid="{00000000-0005-0000-0000-00002FD00000}"/>
    <cellStyle name="Normal 7 7 3 4 2" xfId="53288" xr:uid="{00000000-0005-0000-0000-000030D00000}"/>
    <cellStyle name="Normal 7 7 3 4 2 2" xfId="53289" xr:uid="{00000000-0005-0000-0000-000031D00000}"/>
    <cellStyle name="Normal 7 7 3 4 3" xfId="53290" xr:uid="{00000000-0005-0000-0000-000032D00000}"/>
    <cellStyle name="Normal 7 7 3 4 3 2" xfId="53291" xr:uid="{00000000-0005-0000-0000-000033D00000}"/>
    <cellStyle name="Normal 7 7 3 4 4" xfId="53292" xr:uid="{00000000-0005-0000-0000-000034D00000}"/>
    <cellStyle name="Normal 7 7 3 5" xfId="53293" xr:uid="{00000000-0005-0000-0000-000035D00000}"/>
    <cellStyle name="Normal 7 7 3 5 2" xfId="53294" xr:uid="{00000000-0005-0000-0000-000036D00000}"/>
    <cellStyle name="Normal 7 7 3 6" xfId="53295" xr:uid="{00000000-0005-0000-0000-000037D00000}"/>
    <cellStyle name="Normal 7 7 3 6 2" xfId="53296" xr:uid="{00000000-0005-0000-0000-000038D00000}"/>
    <cellStyle name="Normal 7 7 3 7" xfId="53297" xr:uid="{00000000-0005-0000-0000-000039D00000}"/>
    <cellStyle name="Normal 7 7 4" xfId="53298" xr:uid="{00000000-0005-0000-0000-00003AD00000}"/>
    <cellStyle name="Normal 7 7 4 2" xfId="53299" xr:uid="{00000000-0005-0000-0000-00003BD00000}"/>
    <cellStyle name="Normal 7 7 4 2 2" xfId="53300" xr:uid="{00000000-0005-0000-0000-00003CD00000}"/>
    <cellStyle name="Normal 7 7 4 3" xfId="53301" xr:uid="{00000000-0005-0000-0000-00003DD00000}"/>
    <cellStyle name="Normal 7 7 4 3 2" xfId="53302" xr:uid="{00000000-0005-0000-0000-00003ED00000}"/>
    <cellStyle name="Normal 7 7 4 4" xfId="53303" xr:uid="{00000000-0005-0000-0000-00003FD00000}"/>
    <cellStyle name="Normal 7 7 5" xfId="53304" xr:uid="{00000000-0005-0000-0000-000040D00000}"/>
    <cellStyle name="Normal 7 7 5 2" xfId="53305" xr:uid="{00000000-0005-0000-0000-000041D00000}"/>
    <cellStyle name="Normal 7 7 5 2 2" xfId="53306" xr:uid="{00000000-0005-0000-0000-000042D00000}"/>
    <cellStyle name="Normal 7 7 5 3" xfId="53307" xr:uid="{00000000-0005-0000-0000-000043D00000}"/>
    <cellStyle name="Normal 7 7 5 3 2" xfId="53308" xr:uid="{00000000-0005-0000-0000-000044D00000}"/>
    <cellStyle name="Normal 7 7 5 4" xfId="53309" xr:uid="{00000000-0005-0000-0000-000045D00000}"/>
    <cellStyle name="Normal 7 7 6" xfId="53310" xr:uid="{00000000-0005-0000-0000-000046D00000}"/>
    <cellStyle name="Normal 7 7 6 2" xfId="53311" xr:uid="{00000000-0005-0000-0000-000047D00000}"/>
    <cellStyle name="Normal 7 7 6 2 2" xfId="53312" xr:uid="{00000000-0005-0000-0000-000048D00000}"/>
    <cellStyle name="Normal 7 7 6 3" xfId="53313" xr:uid="{00000000-0005-0000-0000-000049D00000}"/>
    <cellStyle name="Normal 7 7 6 3 2" xfId="53314" xr:uid="{00000000-0005-0000-0000-00004AD00000}"/>
    <cellStyle name="Normal 7 7 6 4" xfId="53315" xr:uid="{00000000-0005-0000-0000-00004BD00000}"/>
    <cellStyle name="Normal 7 7 7" xfId="53316" xr:uid="{00000000-0005-0000-0000-00004CD00000}"/>
    <cellStyle name="Normal 7 7 7 2" xfId="53317" xr:uid="{00000000-0005-0000-0000-00004DD00000}"/>
    <cellStyle name="Normal 7 7 7 3" xfId="53318" xr:uid="{00000000-0005-0000-0000-00004ED00000}"/>
    <cellStyle name="Normal 7 7 8" xfId="53319" xr:uid="{00000000-0005-0000-0000-00004FD00000}"/>
    <cellStyle name="Normal 7 7 8 2" xfId="53320" xr:uid="{00000000-0005-0000-0000-000050D00000}"/>
    <cellStyle name="Normal 7 7 9" xfId="53321" xr:uid="{00000000-0005-0000-0000-000051D00000}"/>
    <cellStyle name="Normal 7 7 9 2" xfId="53322" xr:uid="{00000000-0005-0000-0000-000052D00000}"/>
    <cellStyle name="Normal 7 8" xfId="53323" xr:uid="{00000000-0005-0000-0000-000053D00000}"/>
    <cellStyle name="Normal 7 8 10" xfId="53324" xr:uid="{00000000-0005-0000-0000-000054D00000}"/>
    <cellStyle name="Normal 7 8 11" xfId="53325" xr:uid="{00000000-0005-0000-0000-000055D00000}"/>
    <cellStyle name="Normal 7 8 12" xfId="53326" xr:uid="{00000000-0005-0000-0000-000056D00000}"/>
    <cellStyle name="Normal 7 8 2" xfId="53327" xr:uid="{00000000-0005-0000-0000-000057D00000}"/>
    <cellStyle name="Normal 7 8 2 2" xfId="53328" xr:uid="{00000000-0005-0000-0000-000058D00000}"/>
    <cellStyle name="Normal 7 8 2 2 2" xfId="53329" xr:uid="{00000000-0005-0000-0000-000059D00000}"/>
    <cellStyle name="Normal 7 8 2 2 2 2" xfId="53330" xr:uid="{00000000-0005-0000-0000-00005AD00000}"/>
    <cellStyle name="Normal 7 8 2 2 2 2 2" xfId="53331" xr:uid="{00000000-0005-0000-0000-00005BD00000}"/>
    <cellStyle name="Normal 7 8 2 2 2 3" xfId="53332" xr:uid="{00000000-0005-0000-0000-00005CD00000}"/>
    <cellStyle name="Normal 7 8 2 2 2 3 2" xfId="53333" xr:uid="{00000000-0005-0000-0000-00005DD00000}"/>
    <cellStyle name="Normal 7 8 2 2 2 4" xfId="53334" xr:uid="{00000000-0005-0000-0000-00005ED00000}"/>
    <cellStyle name="Normal 7 8 2 2 3" xfId="53335" xr:uid="{00000000-0005-0000-0000-00005FD00000}"/>
    <cellStyle name="Normal 7 8 2 2 3 2" xfId="53336" xr:uid="{00000000-0005-0000-0000-000060D00000}"/>
    <cellStyle name="Normal 7 8 2 2 3 2 2" xfId="53337" xr:uid="{00000000-0005-0000-0000-000061D00000}"/>
    <cellStyle name="Normal 7 8 2 2 3 3" xfId="53338" xr:uid="{00000000-0005-0000-0000-000062D00000}"/>
    <cellStyle name="Normal 7 8 2 2 3 3 2" xfId="53339" xr:uid="{00000000-0005-0000-0000-000063D00000}"/>
    <cellStyle name="Normal 7 8 2 2 3 4" xfId="53340" xr:uid="{00000000-0005-0000-0000-000064D00000}"/>
    <cellStyle name="Normal 7 8 2 2 4" xfId="53341" xr:uid="{00000000-0005-0000-0000-000065D00000}"/>
    <cellStyle name="Normal 7 8 2 2 4 2" xfId="53342" xr:uid="{00000000-0005-0000-0000-000066D00000}"/>
    <cellStyle name="Normal 7 8 2 2 5" xfId="53343" xr:uid="{00000000-0005-0000-0000-000067D00000}"/>
    <cellStyle name="Normal 7 8 2 2 5 2" xfId="53344" xr:uid="{00000000-0005-0000-0000-000068D00000}"/>
    <cellStyle name="Normal 7 8 2 2 6" xfId="53345" xr:uid="{00000000-0005-0000-0000-000069D00000}"/>
    <cellStyle name="Normal 7 8 2 3" xfId="53346" xr:uid="{00000000-0005-0000-0000-00006AD00000}"/>
    <cellStyle name="Normal 7 8 2 3 2" xfId="53347" xr:uid="{00000000-0005-0000-0000-00006BD00000}"/>
    <cellStyle name="Normal 7 8 2 3 2 2" xfId="53348" xr:uid="{00000000-0005-0000-0000-00006CD00000}"/>
    <cellStyle name="Normal 7 8 2 3 3" xfId="53349" xr:uid="{00000000-0005-0000-0000-00006DD00000}"/>
    <cellStyle name="Normal 7 8 2 3 3 2" xfId="53350" xr:uid="{00000000-0005-0000-0000-00006ED00000}"/>
    <cellStyle name="Normal 7 8 2 3 4" xfId="53351" xr:uid="{00000000-0005-0000-0000-00006FD00000}"/>
    <cellStyle name="Normal 7 8 2 4" xfId="53352" xr:uid="{00000000-0005-0000-0000-000070D00000}"/>
    <cellStyle name="Normal 7 8 2 4 2" xfId="53353" xr:uid="{00000000-0005-0000-0000-000071D00000}"/>
    <cellStyle name="Normal 7 8 2 4 2 2" xfId="53354" xr:uid="{00000000-0005-0000-0000-000072D00000}"/>
    <cellStyle name="Normal 7 8 2 4 3" xfId="53355" xr:uid="{00000000-0005-0000-0000-000073D00000}"/>
    <cellStyle name="Normal 7 8 2 4 3 2" xfId="53356" xr:uid="{00000000-0005-0000-0000-000074D00000}"/>
    <cellStyle name="Normal 7 8 2 4 4" xfId="53357" xr:uid="{00000000-0005-0000-0000-000075D00000}"/>
    <cellStyle name="Normal 7 8 2 5" xfId="53358" xr:uid="{00000000-0005-0000-0000-000076D00000}"/>
    <cellStyle name="Normal 7 8 2 5 2" xfId="53359" xr:uid="{00000000-0005-0000-0000-000077D00000}"/>
    <cellStyle name="Normal 7 8 2 6" xfId="53360" xr:uid="{00000000-0005-0000-0000-000078D00000}"/>
    <cellStyle name="Normal 7 8 2 6 2" xfId="53361" xr:uid="{00000000-0005-0000-0000-000079D00000}"/>
    <cellStyle name="Normal 7 8 2 6 2 2" xfId="53362" xr:uid="{00000000-0005-0000-0000-00007AD00000}"/>
    <cellStyle name="Normal 7 8 2 6 3" xfId="53363" xr:uid="{00000000-0005-0000-0000-00007BD00000}"/>
    <cellStyle name="Normal 7 8 2 7" xfId="53364" xr:uid="{00000000-0005-0000-0000-00007CD00000}"/>
    <cellStyle name="Normal 7 8 3" xfId="53365" xr:uid="{00000000-0005-0000-0000-00007DD00000}"/>
    <cellStyle name="Normal 7 8 3 2" xfId="53366" xr:uid="{00000000-0005-0000-0000-00007ED00000}"/>
    <cellStyle name="Normal 7 8 3 2 2" xfId="53367" xr:uid="{00000000-0005-0000-0000-00007FD00000}"/>
    <cellStyle name="Normal 7 8 3 2 2 2" xfId="53368" xr:uid="{00000000-0005-0000-0000-000080D00000}"/>
    <cellStyle name="Normal 7 8 3 2 2 2 2" xfId="53369" xr:uid="{00000000-0005-0000-0000-000081D00000}"/>
    <cellStyle name="Normal 7 8 3 2 2 3" xfId="53370" xr:uid="{00000000-0005-0000-0000-000082D00000}"/>
    <cellStyle name="Normal 7 8 3 2 2 3 2" xfId="53371" xr:uid="{00000000-0005-0000-0000-000083D00000}"/>
    <cellStyle name="Normal 7 8 3 2 2 4" xfId="53372" xr:uid="{00000000-0005-0000-0000-000084D00000}"/>
    <cellStyle name="Normal 7 8 3 2 3" xfId="53373" xr:uid="{00000000-0005-0000-0000-000085D00000}"/>
    <cellStyle name="Normal 7 8 3 2 3 2" xfId="53374" xr:uid="{00000000-0005-0000-0000-000086D00000}"/>
    <cellStyle name="Normal 7 8 3 2 3 2 2" xfId="53375" xr:uid="{00000000-0005-0000-0000-000087D00000}"/>
    <cellStyle name="Normal 7 8 3 2 3 3" xfId="53376" xr:uid="{00000000-0005-0000-0000-000088D00000}"/>
    <cellStyle name="Normal 7 8 3 2 3 3 2" xfId="53377" xr:uid="{00000000-0005-0000-0000-000089D00000}"/>
    <cellStyle name="Normal 7 8 3 2 3 4" xfId="53378" xr:uid="{00000000-0005-0000-0000-00008AD00000}"/>
    <cellStyle name="Normal 7 8 3 2 4" xfId="53379" xr:uid="{00000000-0005-0000-0000-00008BD00000}"/>
    <cellStyle name="Normal 7 8 3 2 4 2" xfId="53380" xr:uid="{00000000-0005-0000-0000-00008CD00000}"/>
    <cellStyle name="Normal 7 8 3 2 5" xfId="53381" xr:uid="{00000000-0005-0000-0000-00008DD00000}"/>
    <cellStyle name="Normal 7 8 3 2 5 2" xfId="53382" xr:uid="{00000000-0005-0000-0000-00008ED00000}"/>
    <cellStyle name="Normal 7 8 3 2 6" xfId="53383" xr:uid="{00000000-0005-0000-0000-00008FD00000}"/>
    <cellStyle name="Normal 7 8 3 3" xfId="53384" xr:uid="{00000000-0005-0000-0000-000090D00000}"/>
    <cellStyle name="Normal 7 8 3 3 2" xfId="53385" xr:uid="{00000000-0005-0000-0000-000091D00000}"/>
    <cellStyle name="Normal 7 8 3 3 2 2" xfId="53386" xr:uid="{00000000-0005-0000-0000-000092D00000}"/>
    <cellStyle name="Normal 7 8 3 3 3" xfId="53387" xr:uid="{00000000-0005-0000-0000-000093D00000}"/>
    <cellStyle name="Normal 7 8 3 3 3 2" xfId="53388" xr:uid="{00000000-0005-0000-0000-000094D00000}"/>
    <cellStyle name="Normal 7 8 3 3 4" xfId="53389" xr:uid="{00000000-0005-0000-0000-000095D00000}"/>
    <cellStyle name="Normal 7 8 3 4" xfId="53390" xr:uid="{00000000-0005-0000-0000-000096D00000}"/>
    <cellStyle name="Normal 7 8 3 4 2" xfId="53391" xr:uid="{00000000-0005-0000-0000-000097D00000}"/>
    <cellStyle name="Normal 7 8 3 4 2 2" xfId="53392" xr:uid="{00000000-0005-0000-0000-000098D00000}"/>
    <cellStyle name="Normal 7 8 3 4 3" xfId="53393" xr:uid="{00000000-0005-0000-0000-000099D00000}"/>
    <cellStyle name="Normal 7 8 3 4 3 2" xfId="53394" xr:uid="{00000000-0005-0000-0000-00009AD00000}"/>
    <cellStyle name="Normal 7 8 3 4 4" xfId="53395" xr:uid="{00000000-0005-0000-0000-00009BD00000}"/>
    <cellStyle name="Normal 7 8 3 5" xfId="53396" xr:uid="{00000000-0005-0000-0000-00009CD00000}"/>
    <cellStyle name="Normal 7 8 3 5 2" xfId="53397" xr:uid="{00000000-0005-0000-0000-00009DD00000}"/>
    <cellStyle name="Normal 7 8 3 6" xfId="53398" xr:uid="{00000000-0005-0000-0000-00009ED00000}"/>
    <cellStyle name="Normal 7 8 3 6 2" xfId="53399" xr:uid="{00000000-0005-0000-0000-00009FD00000}"/>
    <cellStyle name="Normal 7 8 3 7" xfId="53400" xr:uid="{00000000-0005-0000-0000-0000A0D00000}"/>
    <cellStyle name="Normal 7 8 4" xfId="53401" xr:uid="{00000000-0005-0000-0000-0000A1D00000}"/>
    <cellStyle name="Normal 7 8 4 2" xfId="53402" xr:uid="{00000000-0005-0000-0000-0000A2D00000}"/>
    <cellStyle name="Normal 7 8 4 2 2" xfId="53403" xr:uid="{00000000-0005-0000-0000-0000A3D00000}"/>
    <cellStyle name="Normal 7 8 4 3" xfId="53404" xr:uid="{00000000-0005-0000-0000-0000A4D00000}"/>
    <cellStyle name="Normal 7 8 4 3 2" xfId="53405" xr:uid="{00000000-0005-0000-0000-0000A5D00000}"/>
    <cellStyle name="Normal 7 8 4 4" xfId="53406" xr:uid="{00000000-0005-0000-0000-0000A6D00000}"/>
    <cellStyle name="Normal 7 8 5" xfId="53407" xr:uid="{00000000-0005-0000-0000-0000A7D00000}"/>
    <cellStyle name="Normal 7 8 5 2" xfId="53408" xr:uid="{00000000-0005-0000-0000-0000A8D00000}"/>
    <cellStyle name="Normal 7 8 5 2 2" xfId="53409" xr:uid="{00000000-0005-0000-0000-0000A9D00000}"/>
    <cellStyle name="Normal 7 8 5 3" xfId="53410" xr:uid="{00000000-0005-0000-0000-0000AAD00000}"/>
    <cellStyle name="Normal 7 8 5 3 2" xfId="53411" xr:uid="{00000000-0005-0000-0000-0000ABD00000}"/>
    <cellStyle name="Normal 7 8 5 4" xfId="53412" xr:uid="{00000000-0005-0000-0000-0000ACD00000}"/>
    <cellStyle name="Normal 7 8 6" xfId="53413" xr:uid="{00000000-0005-0000-0000-0000ADD00000}"/>
    <cellStyle name="Normal 7 8 6 2" xfId="53414" xr:uid="{00000000-0005-0000-0000-0000AED00000}"/>
    <cellStyle name="Normal 7 8 6 2 2" xfId="53415" xr:uid="{00000000-0005-0000-0000-0000AFD00000}"/>
    <cellStyle name="Normal 7 8 6 3" xfId="53416" xr:uid="{00000000-0005-0000-0000-0000B0D00000}"/>
    <cellStyle name="Normal 7 8 6 3 2" xfId="53417" xr:uid="{00000000-0005-0000-0000-0000B1D00000}"/>
    <cellStyle name="Normal 7 8 6 4" xfId="53418" xr:uid="{00000000-0005-0000-0000-0000B2D00000}"/>
    <cellStyle name="Normal 7 8 7" xfId="53419" xr:uid="{00000000-0005-0000-0000-0000B3D00000}"/>
    <cellStyle name="Normal 7 8 7 2" xfId="53420" xr:uid="{00000000-0005-0000-0000-0000B4D00000}"/>
    <cellStyle name="Normal 7 8 7 3" xfId="53421" xr:uid="{00000000-0005-0000-0000-0000B5D00000}"/>
    <cellStyle name="Normal 7 8 8" xfId="53422" xr:uid="{00000000-0005-0000-0000-0000B6D00000}"/>
    <cellStyle name="Normal 7 8 8 2" xfId="53423" xr:uid="{00000000-0005-0000-0000-0000B7D00000}"/>
    <cellStyle name="Normal 7 8 9" xfId="53424" xr:uid="{00000000-0005-0000-0000-0000B8D00000}"/>
    <cellStyle name="Normal 7 8 9 2" xfId="53425" xr:uid="{00000000-0005-0000-0000-0000B9D00000}"/>
    <cellStyle name="Normal 7 9" xfId="53426" xr:uid="{00000000-0005-0000-0000-0000BAD00000}"/>
    <cellStyle name="Normal 7 9 10" xfId="53427" xr:uid="{00000000-0005-0000-0000-0000BBD00000}"/>
    <cellStyle name="Normal 7 9 2" xfId="53428" xr:uid="{00000000-0005-0000-0000-0000BCD00000}"/>
    <cellStyle name="Normal 7 9 2 2" xfId="53429" xr:uid="{00000000-0005-0000-0000-0000BDD00000}"/>
    <cellStyle name="Normal 7 9 2 2 2" xfId="53430" xr:uid="{00000000-0005-0000-0000-0000BED00000}"/>
    <cellStyle name="Normal 7 9 2 2 2 2" xfId="53431" xr:uid="{00000000-0005-0000-0000-0000BFD00000}"/>
    <cellStyle name="Normal 7 9 2 2 2 2 2" xfId="53432" xr:uid="{00000000-0005-0000-0000-0000C0D00000}"/>
    <cellStyle name="Normal 7 9 2 2 2 3" xfId="53433" xr:uid="{00000000-0005-0000-0000-0000C1D00000}"/>
    <cellStyle name="Normal 7 9 2 2 2 3 2" xfId="53434" xr:uid="{00000000-0005-0000-0000-0000C2D00000}"/>
    <cellStyle name="Normal 7 9 2 2 2 4" xfId="53435" xr:uid="{00000000-0005-0000-0000-0000C3D00000}"/>
    <cellStyle name="Normal 7 9 2 2 3" xfId="53436" xr:uid="{00000000-0005-0000-0000-0000C4D00000}"/>
    <cellStyle name="Normal 7 9 2 2 3 2" xfId="53437" xr:uid="{00000000-0005-0000-0000-0000C5D00000}"/>
    <cellStyle name="Normal 7 9 2 2 3 2 2" xfId="53438" xr:uid="{00000000-0005-0000-0000-0000C6D00000}"/>
    <cellStyle name="Normal 7 9 2 2 3 3" xfId="53439" xr:uid="{00000000-0005-0000-0000-0000C7D00000}"/>
    <cellStyle name="Normal 7 9 2 2 3 3 2" xfId="53440" xr:uid="{00000000-0005-0000-0000-0000C8D00000}"/>
    <cellStyle name="Normal 7 9 2 2 3 4" xfId="53441" xr:uid="{00000000-0005-0000-0000-0000C9D00000}"/>
    <cellStyle name="Normal 7 9 2 2 4" xfId="53442" xr:uid="{00000000-0005-0000-0000-0000CAD00000}"/>
    <cellStyle name="Normal 7 9 2 2 4 2" xfId="53443" xr:uid="{00000000-0005-0000-0000-0000CBD00000}"/>
    <cellStyle name="Normal 7 9 2 2 5" xfId="53444" xr:uid="{00000000-0005-0000-0000-0000CCD00000}"/>
    <cellStyle name="Normal 7 9 2 2 5 2" xfId="53445" xr:uid="{00000000-0005-0000-0000-0000CDD00000}"/>
    <cellStyle name="Normal 7 9 2 2 6" xfId="53446" xr:uid="{00000000-0005-0000-0000-0000CED00000}"/>
    <cellStyle name="Normal 7 9 2 3" xfId="53447" xr:uid="{00000000-0005-0000-0000-0000CFD00000}"/>
    <cellStyle name="Normal 7 9 2 3 2" xfId="53448" xr:uid="{00000000-0005-0000-0000-0000D0D00000}"/>
    <cellStyle name="Normal 7 9 2 3 2 2" xfId="53449" xr:uid="{00000000-0005-0000-0000-0000D1D00000}"/>
    <cellStyle name="Normal 7 9 2 3 3" xfId="53450" xr:uid="{00000000-0005-0000-0000-0000D2D00000}"/>
    <cellStyle name="Normal 7 9 2 3 3 2" xfId="53451" xr:uid="{00000000-0005-0000-0000-0000D3D00000}"/>
    <cellStyle name="Normal 7 9 2 3 4" xfId="53452" xr:uid="{00000000-0005-0000-0000-0000D4D00000}"/>
    <cellStyle name="Normal 7 9 2 4" xfId="53453" xr:uid="{00000000-0005-0000-0000-0000D5D00000}"/>
    <cellStyle name="Normal 7 9 2 4 2" xfId="53454" xr:uid="{00000000-0005-0000-0000-0000D6D00000}"/>
    <cellStyle name="Normal 7 9 2 4 2 2" xfId="53455" xr:uid="{00000000-0005-0000-0000-0000D7D00000}"/>
    <cellStyle name="Normal 7 9 2 4 3" xfId="53456" xr:uid="{00000000-0005-0000-0000-0000D8D00000}"/>
    <cellStyle name="Normal 7 9 2 4 3 2" xfId="53457" xr:uid="{00000000-0005-0000-0000-0000D9D00000}"/>
    <cellStyle name="Normal 7 9 2 4 4" xfId="53458" xr:uid="{00000000-0005-0000-0000-0000DAD00000}"/>
    <cellStyle name="Normal 7 9 2 5" xfId="53459" xr:uid="{00000000-0005-0000-0000-0000DBD00000}"/>
    <cellStyle name="Normal 7 9 2 5 2" xfId="53460" xr:uid="{00000000-0005-0000-0000-0000DCD00000}"/>
    <cellStyle name="Normal 7 9 2 6" xfId="53461" xr:uid="{00000000-0005-0000-0000-0000DDD00000}"/>
    <cellStyle name="Normal 7 9 2 6 2" xfId="53462" xr:uid="{00000000-0005-0000-0000-0000DED00000}"/>
    <cellStyle name="Normal 7 9 2 7" xfId="53463" xr:uid="{00000000-0005-0000-0000-0000DFD00000}"/>
    <cellStyle name="Normal 7 9 3" xfId="53464" xr:uid="{00000000-0005-0000-0000-0000E0D00000}"/>
    <cellStyle name="Normal 7 9 3 2" xfId="53465" xr:uid="{00000000-0005-0000-0000-0000E1D00000}"/>
    <cellStyle name="Normal 7 9 3 2 2" xfId="53466" xr:uid="{00000000-0005-0000-0000-0000E2D00000}"/>
    <cellStyle name="Normal 7 9 3 2 2 2" xfId="53467" xr:uid="{00000000-0005-0000-0000-0000E3D00000}"/>
    <cellStyle name="Normal 7 9 3 2 2 2 2" xfId="53468" xr:uid="{00000000-0005-0000-0000-0000E4D00000}"/>
    <cellStyle name="Normal 7 9 3 2 2 3" xfId="53469" xr:uid="{00000000-0005-0000-0000-0000E5D00000}"/>
    <cellStyle name="Normal 7 9 3 2 2 3 2" xfId="53470" xr:uid="{00000000-0005-0000-0000-0000E6D00000}"/>
    <cellStyle name="Normal 7 9 3 2 2 4" xfId="53471" xr:uid="{00000000-0005-0000-0000-0000E7D00000}"/>
    <cellStyle name="Normal 7 9 3 2 3" xfId="53472" xr:uid="{00000000-0005-0000-0000-0000E8D00000}"/>
    <cellStyle name="Normal 7 9 3 2 3 2" xfId="53473" xr:uid="{00000000-0005-0000-0000-0000E9D00000}"/>
    <cellStyle name="Normal 7 9 3 2 3 2 2" xfId="53474" xr:uid="{00000000-0005-0000-0000-0000EAD00000}"/>
    <cellStyle name="Normal 7 9 3 2 3 3" xfId="53475" xr:uid="{00000000-0005-0000-0000-0000EBD00000}"/>
    <cellStyle name="Normal 7 9 3 2 3 3 2" xfId="53476" xr:uid="{00000000-0005-0000-0000-0000ECD00000}"/>
    <cellStyle name="Normal 7 9 3 2 3 4" xfId="53477" xr:uid="{00000000-0005-0000-0000-0000EDD00000}"/>
    <cellStyle name="Normal 7 9 3 2 4" xfId="53478" xr:uid="{00000000-0005-0000-0000-0000EED00000}"/>
    <cellStyle name="Normal 7 9 3 2 4 2" xfId="53479" xr:uid="{00000000-0005-0000-0000-0000EFD00000}"/>
    <cellStyle name="Normal 7 9 3 2 5" xfId="53480" xr:uid="{00000000-0005-0000-0000-0000F0D00000}"/>
    <cellStyle name="Normal 7 9 3 2 5 2" xfId="53481" xr:uid="{00000000-0005-0000-0000-0000F1D00000}"/>
    <cellStyle name="Normal 7 9 3 2 6" xfId="53482" xr:uid="{00000000-0005-0000-0000-0000F2D00000}"/>
    <cellStyle name="Normal 7 9 3 3" xfId="53483" xr:uid="{00000000-0005-0000-0000-0000F3D00000}"/>
    <cellStyle name="Normal 7 9 3 3 2" xfId="53484" xr:uid="{00000000-0005-0000-0000-0000F4D00000}"/>
    <cellStyle name="Normal 7 9 3 3 2 2" xfId="53485" xr:uid="{00000000-0005-0000-0000-0000F5D00000}"/>
    <cellStyle name="Normal 7 9 3 3 3" xfId="53486" xr:uid="{00000000-0005-0000-0000-0000F6D00000}"/>
    <cellStyle name="Normal 7 9 3 3 3 2" xfId="53487" xr:uid="{00000000-0005-0000-0000-0000F7D00000}"/>
    <cellStyle name="Normal 7 9 3 3 4" xfId="53488" xr:uid="{00000000-0005-0000-0000-0000F8D00000}"/>
    <cellStyle name="Normal 7 9 3 4" xfId="53489" xr:uid="{00000000-0005-0000-0000-0000F9D00000}"/>
    <cellStyle name="Normal 7 9 3 4 2" xfId="53490" xr:uid="{00000000-0005-0000-0000-0000FAD00000}"/>
    <cellStyle name="Normal 7 9 3 4 2 2" xfId="53491" xr:uid="{00000000-0005-0000-0000-0000FBD00000}"/>
    <cellStyle name="Normal 7 9 3 4 3" xfId="53492" xr:uid="{00000000-0005-0000-0000-0000FCD00000}"/>
    <cellStyle name="Normal 7 9 3 4 3 2" xfId="53493" xr:uid="{00000000-0005-0000-0000-0000FDD00000}"/>
    <cellStyle name="Normal 7 9 3 4 4" xfId="53494" xr:uid="{00000000-0005-0000-0000-0000FED00000}"/>
    <cellStyle name="Normal 7 9 3 5" xfId="53495" xr:uid="{00000000-0005-0000-0000-0000FFD00000}"/>
    <cellStyle name="Normal 7 9 3 5 2" xfId="53496" xr:uid="{00000000-0005-0000-0000-000000D10000}"/>
    <cellStyle name="Normal 7 9 3 6" xfId="53497" xr:uid="{00000000-0005-0000-0000-000001D10000}"/>
    <cellStyle name="Normal 7 9 3 6 2" xfId="53498" xr:uid="{00000000-0005-0000-0000-000002D10000}"/>
    <cellStyle name="Normal 7 9 3 7" xfId="53499" xr:uid="{00000000-0005-0000-0000-000003D10000}"/>
    <cellStyle name="Normal 7 9 4" xfId="53500" xr:uid="{00000000-0005-0000-0000-000004D10000}"/>
    <cellStyle name="Normal 7 9 4 2" xfId="53501" xr:uid="{00000000-0005-0000-0000-000005D10000}"/>
    <cellStyle name="Normal 7 9 4 2 2" xfId="53502" xr:uid="{00000000-0005-0000-0000-000006D10000}"/>
    <cellStyle name="Normal 7 9 4 3" xfId="53503" xr:uid="{00000000-0005-0000-0000-000007D10000}"/>
    <cellStyle name="Normal 7 9 4 3 2" xfId="53504" xr:uid="{00000000-0005-0000-0000-000008D10000}"/>
    <cellStyle name="Normal 7 9 4 4" xfId="53505" xr:uid="{00000000-0005-0000-0000-000009D10000}"/>
    <cellStyle name="Normal 7 9 5" xfId="53506" xr:uid="{00000000-0005-0000-0000-00000AD10000}"/>
    <cellStyle name="Normal 7 9 5 2" xfId="53507" xr:uid="{00000000-0005-0000-0000-00000BD10000}"/>
    <cellStyle name="Normal 7 9 5 2 2" xfId="53508" xr:uid="{00000000-0005-0000-0000-00000CD10000}"/>
    <cellStyle name="Normal 7 9 5 3" xfId="53509" xr:uid="{00000000-0005-0000-0000-00000DD10000}"/>
    <cellStyle name="Normal 7 9 5 3 2" xfId="53510" xr:uid="{00000000-0005-0000-0000-00000ED10000}"/>
    <cellStyle name="Normal 7 9 5 4" xfId="53511" xr:uid="{00000000-0005-0000-0000-00000FD10000}"/>
    <cellStyle name="Normal 7 9 6" xfId="53512" xr:uid="{00000000-0005-0000-0000-000010D10000}"/>
    <cellStyle name="Normal 7 9 6 2" xfId="53513" xr:uid="{00000000-0005-0000-0000-000011D10000}"/>
    <cellStyle name="Normal 7 9 6 2 2" xfId="53514" xr:uid="{00000000-0005-0000-0000-000012D10000}"/>
    <cellStyle name="Normal 7 9 6 3" xfId="53515" xr:uid="{00000000-0005-0000-0000-000013D10000}"/>
    <cellStyle name="Normal 7 9 6 3 2" xfId="53516" xr:uid="{00000000-0005-0000-0000-000014D10000}"/>
    <cellStyle name="Normal 7 9 6 4" xfId="53517" xr:uid="{00000000-0005-0000-0000-000015D10000}"/>
    <cellStyle name="Normal 7 9 7" xfId="53518" xr:uid="{00000000-0005-0000-0000-000016D10000}"/>
    <cellStyle name="Normal 7 9 7 2" xfId="53519" xr:uid="{00000000-0005-0000-0000-000017D10000}"/>
    <cellStyle name="Normal 7 9 8" xfId="53520" xr:uid="{00000000-0005-0000-0000-000018D10000}"/>
    <cellStyle name="Normal 7 9 8 2" xfId="53521" xr:uid="{00000000-0005-0000-0000-000019D10000}"/>
    <cellStyle name="Normal 7 9 8 2 2" xfId="53522" xr:uid="{00000000-0005-0000-0000-00001AD10000}"/>
    <cellStyle name="Normal 7 9 8 3" xfId="53523" xr:uid="{00000000-0005-0000-0000-00001BD10000}"/>
    <cellStyle name="Normal 7 9 9" xfId="53524" xr:uid="{00000000-0005-0000-0000-00001CD10000}"/>
    <cellStyle name="Normal 7_AFS template" xfId="53525" xr:uid="{00000000-0005-0000-0000-00001DD10000}"/>
    <cellStyle name="Normal 70" xfId="53526" xr:uid="{00000000-0005-0000-0000-00001ED10000}"/>
    <cellStyle name="Normal 70 2" xfId="53527" xr:uid="{00000000-0005-0000-0000-00001FD10000}"/>
    <cellStyle name="Normal 70 3" xfId="53528" xr:uid="{00000000-0005-0000-0000-000020D10000}"/>
    <cellStyle name="Normal 71" xfId="53529" xr:uid="{00000000-0005-0000-0000-000021D10000}"/>
    <cellStyle name="Normal 71 2" xfId="53530" xr:uid="{00000000-0005-0000-0000-000022D10000}"/>
    <cellStyle name="Normal 71 3" xfId="53531" xr:uid="{00000000-0005-0000-0000-000023D10000}"/>
    <cellStyle name="Normal 72" xfId="53532" xr:uid="{00000000-0005-0000-0000-000024D10000}"/>
    <cellStyle name="Normal 72 2" xfId="53533" xr:uid="{00000000-0005-0000-0000-000025D10000}"/>
    <cellStyle name="Normal 72 3" xfId="53534" xr:uid="{00000000-0005-0000-0000-000026D10000}"/>
    <cellStyle name="Normal 73" xfId="53535" xr:uid="{00000000-0005-0000-0000-000027D10000}"/>
    <cellStyle name="Normal 73 2" xfId="53536" xr:uid="{00000000-0005-0000-0000-000028D10000}"/>
    <cellStyle name="Normal 73 3" xfId="53537" xr:uid="{00000000-0005-0000-0000-000029D10000}"/>
    <cellStyle name="Normal 74" xfId="53538" xr:uid="{00000000-0005-0000-0000-00002AD10000}"/>
    <cellStyle name="Normal 74 2" xfId="53539" xr:uid="{00000000-0005-0000-0000-00002BD10000}"/>
    <cellStyle name="Normal 74 3" xfId="53540" xr:uid="{00000000-0005-0000-0000-00002CD10000}"/>
    <cellStyle name="Normal 75" xfId="53541" xr:uid="{00000000-0005-0000-0000-00002DD10000}"/>
    <cellStyle name="Normal 75 2" xfId="53542" xr:uid="{00000000-0005-0000-0000-00002ED10000}"/>
    <cellStyle name="Normal 75 3" xfId="53543" xr:uid="{00000000-0005-0000-0000-00002FD10000}"/>
    <cellStyle name="Normal 76" xfId="53544" xr:uid="{00000000-0005-0000-0000-000030D10000}"/>
    <cellStyle name="Normal 76 2" xfId="53545" xr:uid="{00000000-0005-0000-0000-000031D10000}"/>
    <cellStyle name="Normal 76 3" xfId="53546" xr:uid="{00000000-0005-0000-0000-000032D10000}"/>
    <cellStyle name="Normal 77" xfId="53547" xr:uid="{00000000-0005-0000-0000-000033D10000}"/>
    <cellStyle name="Normal 77 2" xfId="53548" xr:uid="{00000000-0005-0000-0000-000034D10000}"/>
    <cellStyle name="Normal 77 3" xfId="53549" xr:uid="{00000000-0005-0000-0000-000035D10000}"/>
    <cellStyle name="Normal 78" xfId="53550" xr:uid="{00000000-0005-0000-0000-000036D10000}"/>
    <cellStyle name="Normal 78 2" xfId="53551" xr:uid="{00000000-0005-0000-0000-000037D10000}"/>
    <cellStyle name="Normal 78 3" xfId="53552" xr:uid="{00000000-0005-0000-0000-000038D10000}"/>
    <cellStyle name="Normal 79" xfId="53553" xr:uid="{00000000-0005-0000-0000-000039D10000}"/>
    <cellStyle name="Normal 79 2" xfId="53554" xr:uid="{00000000-0005-0000-0000-00003AD10000}"/>
    <cellStyle name="Normal 79 3" xfId="53555" xr:uid="{00000000-0005-0000-0000-00003BD10000}"/>
    <cellStyle name="Normal 8" xfId="24" xr:uid="{00000000-0005-0000-0000-00003CD10000}"/>
    <cellStyle name="Normal 8 10" xfId="53556" xr:uid="{00000000-0005-0000-0000-00003DD10000}"/>
    <cellStyle name="Normal 8 11" xfId="53557" xr:uid="{00000000-0005-0000-0000-00003ED10000}"/>
    <cellStyle name="Normal 8 2" xfId="25" xr:uid="{00000000-0005-0000-0000-00003FD10000}"/>
    <cellStyle name="Normal 8 2 2" xfId="43" xr:uid="{00000000-0005-0000-0000-000040D10000}"/>
    <cellStyle name="Normal 8 2 2 2" xfId="53558" xr:uid="{00000000-0005-0000-0000-000041D10000}"/>
    <cellStyle name="Normal 8 2 2 2 2" xfId="53559" xr:uid="{00000000-0005-0000-0000-000042D10000}"/>
    <cellStyle name="Normal 8 2 2 2 2 2" xfId="53560" xr:uid="{00000000-0005-0000-0000-000043D10000}"/>
    <cellStyle name="Normal 8 2 2 2 3" xfId="53561" xr:uid="{00000000-0005-0000-0000-000044D10000}"/>
    <cellStyle name="Normal 8 2 2 2 3 2" xfId="53562" xr:uid="{00000000-0005-0000-0000-000045D10000}"/>
    <cellStyle name="Normal 8 2 2 2 4" xfId="53563" xr:uid="{00000000-0005-0000-0000-000046D10000}"/>
    <cellStyle name="Normal 8 2 2 3" xfId="53564" xr:uid="{00000000-0005-0000-0000-000047D10000}"/>
    <cellStyle name="Normal 8 2 2 3 2" xfId="53565" xr:uid="{00000000-0005-0000-0000-000048D10000}"/>
    <cellStyle name="Normal 8 2 2 3 2 2" xfId="53566" xr:uid="{00000000-0005-0000-0000-000049D10000}"/>
    <cellStyle name="Normal 8 2 2 3 3" xfId="53567" xr:uid="{00000000-0005-0000-0000-00004AD10000}"/>
    <cellStyle name="Normal 8 2 2 3 3 2" xfId="53568" xr:uid="{00000000-0005-0000-0000-00004BD10000}"/>
    <cellStyle name="Normal 8 2 2 3 4" xfId="53569" xr:uid="{00000000-0005-0000-0000-00004CD10000}"/>
    <cellStyle name="Normal 8 2 2 4" xfId="53570" xr:uid="{00000000-0005-0000-0000-00004DD10000}"/>
    <cellStyle name="Normal 8 2 2 4 2" xfId="53571" xr:uid="{00000000-0005-0000-0000-00004ED10000}"/>
    <cellStyle name="Normal 8 2 2 5" xfId="53572" xr:uid="{00000000-0005-0000-0000-00004FD10000}"/>
    <cellStyle name="Normal 8 2 2 5 2" xfId="53573" xr:uid="{00000000-0005-0000-0000-000050D10000}"/>
    <cellStyle name="Normal 8 2 2 6" xfId="53574" xr:uid="{00000000-0005-0000-0000-000051D10000}"/>
    <cellStyle name="Normal 8 2 2 7" xfId="53575" xr:uid="{00000000-0005-0000-0000-000052D10000}"/>
    <cellStyle name="Normal 8 2 3" xfId="53576" xr:uid="{00000000-0005-0000-0000-000053D10000}"/>
    <cellStyle name="Normal 8 2 3 2" xfId="53577" xr:uid="{00000000-0005-0000-0000-000054D10000}"/>
    <cellStyle name="Normal 8 2 3 2 2" xfId="53578" xr:uid="{00000000-0005-0000-0000-000055D10000}"/>
    <cellStyle name="Normal 8 2 3 2 2 2" xfId="53579" xr:uid="{00000000-0005-0000-0000-000056D10000}"/>
    <cellStyle name="Normal 8 2 3 2 3" xfId="53580" xr:uid="{00000000-0005-0000-0000-000057D10000}"/>
    <cellStyle name="Normal 8 2 3 2 3 2" xfId="53581" xr:uid="{00000000-0005-0000-0000-000058D10000}"/>
    <cellStyle name="Normal 8 2 3 2 4" xfId="53582" xr:uid="{00000000-0005-0000-0000-000059D10000}"/>
    <cellStyle name="Normal 8 2 3 2 5" xfId="53583" xr:uid="{00000000-0005-0000-0000-00005AD10000}"/>
    <cellStyle name="Normal 8 2 3 3" xfId="53584" xr:uid="{00000000-0005-0000-0000-00005BD10000}"/>
    <cellStyle name="Normal 8 2 3 3 2" xfId="53585" xr:uid="{00000000-0005-0000-0000-00005CD10000}"/>
    <cellStyle name="Normal 8 2 3 4" xfId="53586" xr:uid="{00000000-0005-0000-0000-00005DD10000}"/>
    <cellStyle name="Normal 8 2 3 4 2" xfId="53587" xr:uid="{00000000-0005-0000-0000-00005ED10000}"/>
    <cellStyle name="Normal 8 2 3 5" xfId="53588" xr:uid="{00000000-0005-0000-0000-00005FD10000}"/>
    <cellStyle name="Normal 8 2 3 6" xfId="53589" xr:uid="{00000000-0005-0000-0000-000060D10000}"/>
    <cellStyle name="Normal 8 2 3 7" xfId="53590" xr:uid="{00000000-0005-0000-0000-000061D10000}"/>
    <cellStyle name="Normal 8 2 4" xfId="53591" xr:uid="{00000000-0005-0000-0000-000062D10000}"/>
    <cellStyle name="Normal 8 2 4 2" xfId="53592" xr:uid="{00000000-0005-0000-0000-000063D10000}"/>
    <cellStyle name="Normal 8 2 4 2 2" xfId="53593" xr:uid="{00000000-0005-0000-0000-000064D10000}"/>
    <cellStyle name="Normal 8 2 4 3" xfId="53594" xr:uid="{00000000-0005-0000-0000-000065D10000}"/>
    <cellStyle name="Normal 8 2 4 3 2" xfId="53595" xr:uid="{00000000-0005-0000-0000-000066D10000}"/>
    <cellStyle name="Normal 8 2 4 4" xfId="53596" xr:uid="{00000000-0005-0000-0000-000067D10000}"/>
    <cellStyle name="Normal 8 2 5" xfId="53597" xr:uid="{00000000-0005-0000-0000-000068D10000}"/>
    <cellStyle name="Normal 8 2 5 2" xfId="53598" xr:uid="{00000000-0005-0000-0000-000069D10000}"/>
    <cellStyle name="Normal 8 2 5 2 2" xfId="53599" xr:uid="{00000000-0005-0000-0000-00006AD10000}"/>
    <cellStyle name="Normal 8 2 5 3" xfId="53600" xr:uid="{00000000-0005-0000-0000-00006BD10000}"/>
    <cellStyle name="Normal 8 2 5 3 2" xfId="53601" xr:uid="{00000000-0005-0000-0000-00006CD10000}"/>
    <cellStyle name="Normal 8 2 5 4" xfId="53602" xr:uid="{00000000-0005-0000-0000-00006DD10000}"/>
    <cellStyle name="Normal 8 2 5 5" xfId="53603" xr:uid="{00000000-0005-0000-0000-00006ED10000}"/>
    <cellStyle name="Normal 8 2 5 6" xfId="53604" xr:uid="{00000000-0005-0000-0000-00006FD10000}"/>
    <cellStyle name="Normal 8 2 6" xfId="53605" xr:uid="{00000000-0005-0000-0000-000070D10000}"/>
    <cellStyle name="Normal 8 2 6 2" xfId="53606" xr:uid="{00000000-0005-0000-0000-000071D10000}"/>
    <cellStyle name="Normal 8 2 6 2 2" xfId="53607" xr:uid="{00000000-0005-0000-0000-000072D10000}"/>
    <cellStyle name="Normal 8 2 6 3" xfId="53608" xr:uid="{00000000-0005-0000-0000-000073D10000}"/>
    <cellStyle name="Normal 8 2 6 3 2" xfId="53609" xr:uid="{00000000-0005-0000-0000-000074D10000}"/>
    <cellStyle name="Normal 8 2 6 4" xfId="53610" xr:uid="{00000000-0005-0000-0000-000075D10000}"/>
    <cellStyle name="Normal 8 2 6 4 2" xfId="53611" xr:uid="{00000000-0005-0000-0000-000076D10000}"/>
    <cellStyle name="Normal 8 2 6 5" xfId="53612" xr:uid="{00000000-0005-0000-0000-000077D10000}"/>
    <cellStyle name="Normal 8 2 7" xfId="53613" xr:uid="{00000000-0005-0000-0000-000078D10000}"/>
    <cellStyle name="Normal 8 2 7 2" xfId="53614" xr:uid="{00000000-0005-0000-0000-000079D10000}"/>
    <cellStyle name="Normal 8 2 8" xfId="53615" xr:uid="{00000000-0005-0000-0000-00007AD10000}"/>
    <cellStyle name="Normal 8 2 9" xfId="53616" xr:uid="{00000000-0005-0000-0000-00007BD10000}"/>
    <cellStyle name="Normal 8 2_BS Summary" xfId="53617" xr:uid="{00000000-0005-0000-0000-00007CD10000}"/>
    <cellStyle name="Normal 8 3" xfId="42" xr:uid="{00000000-0005-0000-0000-00007DD10000}"/>
    <cellStyle name="Normal 8 3 2" xfId="53618" xr:uid="{00000000-0005-0000-0000-00007ED10000}"/>
    <cellStyle name="Normal 8 3 2 2" xfId="53619" xr:uid="{00000000-0005-0000-0000-00007FD10000}"/>
    <cellStyle name="Normal 8 3 2 3" xfId="53620" xr:uid="{00000000-0005-0000-0000-000080D10000}"/>
    <cellStyle name="Normal 8 3 3" xfId="53621" xr:uid="{00000000-0005-0000-0000-000081D10000}"/>
    <cellStyle name="Normal 8 3 3 2" xfId="53622" xr:uid="{00000000-0005-0000-0000-000082D10000}"/>
    <cellStyle name="Normal 8 3 4" xfId="53623" xr:uid="{00000000-0005-0000-0000-000083D10000}"/>
    <cellStyle name="Normal 8 3 5" xfId="53624" xr:uid="{00000000-0005-0000-0000-000084D10000}"/>
    <cellStyle name="Normal 8 4" xfId="53625" xr:uid="{00000000-0005-0000-0000-000085D10000}"/>
    <cellStyle name="Normal 8 4 2" xfId="53626" xr:uid="{00000000-0005-0000-0000-000086D10000}"/>
    <cellStyle name="Normal 8 4 2 2" xfId="53627" xr:uid="{00000000-0005-0000-0000-000087D10000}"/>
    <cellStyle name="Normal 8 4 2 2 2" xfId="53628" xr:uid="{00000000-0005-0000-0000-000088D10000}"/>
    <cellStyle name="Normal 8 4 2 3" xfId="53629" xr:uid="{00000000-0005-0000-0000-000089D10000}"/>
    <cellStyle name="Normal 8 4 2 3 2" xfId="53630" xr:uid="{00000000-0005-0000-0000-00008AD10000}"/>
    <cellStyle name="Normal 8 4 2 4" xfId="53631" xr:uid="{00000000-0005-0000-0000-00008BD10000}"/>
    <cellStyle name="Normal 8 4 2 4 2" xfId="53632" xr:uid="{00000000-0005-0000-0000-00008CD10000}"/>
    <cellStyle name="Normal 8 4 2 5" xfId="53633" xr:uid="{00000000-0005-0000-0000-00008DD10000}"/>
    <cellStyle name="Normal 8 4 2 6" xfId="53634" xr:uid="{00000000-0005-0000-0000-00008ED10000}"/>
    <cellStyle name="Normal 8 4 2 7" xfId="53635" xr:uid="{00000000-0005-0000-0000-00008FD10000}"/>
    <cellStyle name="Normal 8 4 3" xfId="53636" xr:uid="{00000000-0005-0000-0000-000090D10000}"/>
    <cellStyle name="Normal 8 4 3 2" xfId="53637" xr:uid="{00000000-0005-0000-0000-000091D10000}"/>
    <cellStyle name="Normal 8 4 3 2 2" xfId="53638" xr:uid="{00000000-0005-0000-0000-000092D10000}"/>
    <cellStyle name="Normal 8 4 3 3" xfId="53639" xr:uid="{00000000-0005-0000-0000-000093D10000}"/>
    <cellStyle name="Normal 8 4 4" xfId="53640" xr:uid="{00000000-0005-0000-0000-000094D10000}"/>
    <cellStyle name="Normal 8 4 4 2" xfId="53641" xr:uid="{00000000-0005-0000-0000-000095D10000}"/>
    <cellStyle name="Normal 8 4 5" xfId="53642" xr:uid="{00000000-0005-0000-0000-000096D10000}"/>
    <cellStyle name="Normal 8 4_BS Summary" xfId="53643" xr:uid="{00000000-0005-0000-0000-000097D10000}"/>
    <cellStyle name="Normal 8 5" xfId="53644" xr:uid="{00000000-0005-0000-0000-000098D10000}"/>
    <cellStyle name="Normal 8 5 2" xfId="53645" xr:uid="{00000000-0005-0000-0000-000099D10000}"/>
    <cellStyle name="Normal 8 5 2 2" xfId="53646" xr:uid="{00000000-0005-0000-0000-00009AD10000}"/>
    <cellStyle name="Normal 8 5 3" xfId="53647" xr:uid="{00000000-0005-0000-0000-00009BD10000}"/>
    <cellStyle name="Normal 8 5 3 2" xfId="53648" xr:uid="{00000000-0005-0000-0000-00009CD10000}"/>
    <cellStyle name="Normal 8 5 4" xfId="53649" xr:uid="{00000000-0005-0000-0000-00009DD10000}"/>
    <cellStyle name="Normal 8 6" xfId="53650" xr:uid="{00000000-0005-0000-0000-00009ED10000}"/>
    <cellStyle name="Normal 8 6 2" xfId="53651" xr:uid="{00000000-0005-0000-0000-00009FD10000}"/>
    <cellStyle name="Normal 8 6 2 2" xfId="53652" xr:uid="{00000000-0005-0000-0000-0000A0D10000}"/>
    <cellStyle name="Normal 8 6 3" xfId="53653" xr:uid="{00000000-0005-0000-0000-0000A1D10000}"/>
    <cellStyle name="Normal 8 6 3 2" xfId="53654" xr:uid="{00000000-0005-0000-0000-0000A2D10000}"/>
    <cellStyle name="Normal 8 6 4" xfId="53655" xr:uid="{00000000-0005-0000-0000-0000A3D10000}"/>
    <cellStyle name="Normal 8 6 4 2" xfId="53656" xr:uid="{00000000-0005-0000-0000-0000A4D10000}"/>
    <cellStyle name="Normal 8 6 5" xfId="53657" xr:uid="{00000000-0005-0000-0000-0000A5D10000}"/>
    <cellStyle name="Normal 8 6 6" xfId="53658" xr:uid="{00000000-0005-0000-0000-0000A6D10000}"/>
    <cellStyle name="Normal 8 6 7" xfId="53659" xr:uid="{00000000-0005-0000-0000-0000A7D10000}"/>
    <cellStyle name="Normal 8 7" xfId="53660" xr:uid="{00000000-0005-0000-0000-0000A8D10000}"/>
    <cellStyle name="Normal 8 7 2" xfId="53661" xr:uid="{00000000-0005-0000-0000-0000A9D10000}"/>
    <cellStyle name="Normal 8 7 2 2" xfId="53662" xr:uid="{00000000-0005-0000-0000-0000AAD10000}"/>
    <cellStyle name="Normal 8 7 3" xfId="53663" xr:uid="{00000000-0005-0000-0000-0000ABD10000}"/>
    <cellStyle name="Normal 8 7 3 2" xfId="53664" xr:uid="{00000000-0005-0000-0000-0000ACD10000}"/>
    <cellStyle name="Normal 8 7 4" xfId="53665" xr:uid="{00000000-0005-0000-0000-0000ADD10000}"/>
    <cellStyle name="Normal 8 7 4 2" xfId="53666" xr:uid="{00000000-0005-0000-0000-0000AED10000}"/>
    <cellStyle name="Normal 8 7 5" xfId="53667" xr:uid="{00000000-0005-0000-0000-0000AFD10000}"/>
    <cellStyle name="Normal 8 8" xfId="53668" xr:uid="{00000000-0005-0000-0000-0000B0D10000}"/>
    <cellStyle name="Normal 8 8 2" xfId="53669" xr:uid="{00000000-0005-0000-0000-0000B1D10000}"/>
    <cellStyle name="Normal 8 8 3" xfId="53670" xr:uid="{00000000-0005-0000-0000-0000B2D10000}"/>
    <cellStyle name="Normal 8 9" xfId="53671" xr:uid="{00000000-0005-0000-0000-0000B3D10000}"/>
    <cellStyle name="Normal 8_AFS template" xfId="53672" xr:uid="{00000000-0005-0000-0000-0000B4D10000}"/>
    <cellStyle name="Normal 80" xfId="53673" xr:uid="{00000000-0005-0000-0000-0000B5D10000}"/>
    <cellStyle name="Normal 80 2" xfId="53674" xr:uid="{00000000-0005-0000-0000-0000B6D10000}"/>
    <cellStyle name="Normal 80 3" xfId="53675" xr:uid="{00000000-0005-0000-0000-0000B7D10000}"/>
    <cellStyle name="Normal 81" xfId="53676" xr:uid="{00000000-0005-0000-0000-0000B8D10000}"/>
    <cellStyle name="Normal 81 2" xfId="53677" xr:uid="{00000000-0005-0000-0000-0000B9D10000}"/>
    <cellStyle name="Normal 81 3" xfId="53678" xr:uid="{00000000-0005-0000-0000-0000BAD10000}"/>
    <cellStyle name="Normal 82" xfId="53679" xr:uid="{00000000-0005-0000-0000-0000BBD10000}"/>
    <cellStyle name="Normal 82 2" xfId="53680" xr:uid="{00000000-0005-0000-0000-0000BCD10000}"/>
    <cellStyle name="Normal 82 3" xfId="53681" xr:uid="{00000000-0005-0000-0000-0000BDD10000}"/>
    <cellStyle name="Normal 83" xfId="53682" xr:uid="{00000000-0005-0000-0000-0000BED10000}"/>
    <cellStyle name="Normal 83 2" xfId="53683" xr:uid="{00000000-0005-0000-0000-0000BFD10000}"/>
    <cellStyle name="Normal 83 3" xfId="53684" xr:uid="{00000000-0005-0000-0000-0000C0D10000}"/>
    <cellStyle name="Normal 83 3 2" xfId="53685" xr:uid="{00000000-0005-0000-0000-0000C1D10000}"/>
    <cellStyle name="Normal 84" xfId="53686" xr:uid="{00000000-0005-0000-0000-0000C2D10000}"/>
    <cellStyle name="Normal 84 2" xfId="53687" xr:uid="{00000000-0005-0000-0000-0000C3D10000}"/>
    <cellStyle name="Normal 85" xfId="53688" xr:uid="{00000000-0005-0000-0000-0000C4D10000}"/>
    <cellStyle name="Normal 85 2" xfId="53689" xr:uid="{00000000-0005-0000-0000-0000C5D10000}"/>
    <cellStyle name="Normal 86" xfId="53690" xr:uid="{00000000-0005-0000-0000-0000C6D10000}"/>
    <cellStyle name="Normal 86 2" xfId="53691" xr:uid="{00000000-0005-0000-0000-0000C7D10000}"/>
    <cellStyle name="Normal 87" xfId="53692" xr:uid="{00000000-0005-0000-0000-0000C8D10000}"/>
    <cellStyle name="Normal 88" xfId="53693" xr:uid="{00000000-0005-0000-0000-0000C9D10000}"/>
    <cellStyle name="Normal 89" xfId="53694" xr:uid="{00000000-0005-0000-0000-0000CAD10000}"/>
    <cellStyle name="Normal 89 2" xfId="53695" xr:uid="{00000000-0005-0000-0000-0000CBD10000}"/>
    <cellStyle name="Normal 9" xfId="26" xr:uid="{00000000-0005-0000-0000-0000CCD10000}"/>
    <cellStyle name="Normal 9 2" xfId="53696" xr:uid="{00000000-0005-0000-0000-0000CDD10000}"/>
    <cellStyle name="Normal 9 2 10" xfId="53697" xr:uid="{00000000-0005-0000-0000-0000CED10000}"/>
    <cellStyle name="Normal 9 2 10 2" xfId="53698" xr:uid="{00000000-0005-0000-0000-0000CFD10000}"/>
    <cellStyle name="Normal 9 2 11" xfId="53699" xr:uid="{00000000-0005-0000-0000-0000D0D10000}"/>
    <cellStyle name="Normal 9 2 11 2" xfId="53700" xr:uid="{00000000-0005-0000-0000-0000D1D10000}"/>
    <cellStyle name="Normal 9 2 12" xfId="53701" xr:uid="{00000000-0005-0000-0000-0000D2D10000}"/>
    <cellStyle name="Normal 9 2 2" xfId="53702" xr:uid="{00000000-0005-0000-0000-0000D3D10000}"/>
    <cellStyle name="Normal 9 2 2 2" xfId="53703" xr:uid="{00000000-0005-0000-0000-0000D4D10000}"/>
    <cellStyle name="Normal 9 2 2 2 2" xfId="53704" xr:uid="{00000000-0005-0000-0000-0000D5D10000}"/>
    <cellStyle name="Normal 9 2 2 2 2 2" xfId="53705" xr:uid="{00000000-0005-0000-0000-0000D6D10000}"/>
    <cellStyle name="Normal 9 2 2 2 2 2 2" xfId="53706" xr:uid="{00000000-0005-0000-0000-0000D7D10000}"/>
    <cellStyle name="Normal 9 2 2 2 2 2 2 2" xfId="53707" xr:uid="{00000000-0005-0000-0000-0000D8D10000}"/>
    <cellStyle name="Normal 9 2 2 2 2 2 2 2 2" xfId="53708" xr:uid="{00000000-0005-0000-0000-0000D9D10000}"/>
    <cellStyle name="Normal 9 2 2 2 2 2 2 2 2 2" xfId="53709" xr:uid="{00000000-0005-0000-0000-0000DAD10000}"/>
    <cellStyle name="Normal 9 2 2 2 2 2 2 2 3" xfId="53710" xr:uid="{00000000-0005-0000-0000-0000DBD10000}"/>
    <cellStyle name="Normal 9 2 2 2 2 2 2 2 3 2" xfId="53711" xr:uid="{00000000-0005-0000-0000-0000DCD10000}"/>
    <cellStyle name="Normal 9 2 2 2 2 2 2 2 3 3" xfId="53712" xr:uid="{00000000-0005-0000-0000-0000DDD10000}"/>
    <cellStyle name="Normal 9 2 2 2 2 2 2 2 3 4" xfId="53713" xr:uid="{00000000-0005-0000-0000-0000DED10000}"/>
    <cellStyle name="Normal 9 2 2 2 2 2 2 3" xfId="53714" xr:uid="{00000000-0005-0000-0000-0000DFD10000}"/>
    <cellStyle name="Normal 9 2 2 2 2 2 2 3 2" xfId="53715" xr:uid="{00000000-0005-0000-0000-0000E0D10000}"/>
    <cellStyle name="Normal 9 2 2 2 2 2 2 4" xfId="53716" xr:uid="{00000000-0005-0000-0000-0000E1D10000}"/>
    <cellStyle name="Normal 9 2 2 2 2 2 2 4 2" xfId="53717" xr:uid="{00000000-0005-0000-0000-0000E2D10000}"/>
    <cellStyle name="Normal 9 2 2 2 2 2 2 4 3" xfId="53718" xr:uid="{00000000-0005-0000-0000-0000E3D10000}"/>
    <cellStyle name="Normal 9 2 2 2 2 2 2 4 4" xfId="53719" xr:uid="{00000000-0005-0000-0000-0000E4D10000}"/>
    <cellStyle name="Normal 9 2 2 2 2 2 3" xfId="53720" xr:uid="{00000000-0005-0000-0000-0000E5D10000}"/>
    <cellStyle name="Normal 9 2 2 2 2 2 3 2" xfId="53721" xr:uid="{00000000-0005-0000-0000-0000E6D10000}"/>
    <cellStyle name="Normal 9 2 2 2 2 2 3 2 2" xfId="53722" xr:uid="{00000000-0005-0000-0000-0000E7D10000}"/>
    <cellStyle name="Normal 9 2 2 2 2 2 3 3" xfId="53723" xr:uid="{00000000-0005-0000-0000-0000E8D10000}"/>
    <cellStyle name="Normal 9 2 2 2 2 2 3 3 2" xfId="53724" xr:uid="{00000000-0005-0000-0000-0000E9D10000}"/>
    <cellStyle name="Normal 9 2 2 2 2 2 3 3 3" xfId="53725" xr:uid="{00000000-0005-0000-0000-0000EAD10000}"/>
    <cellStyle name="Normal 9 2 2 2 2 2 3 3 4" xfId="53726" xr:uid="{00000000-0005-0000-0000-0000EBD10000}"/>
    <cellStyle name="Normal 9 2 2 2 2 2 4" xfId="53727" xr:uid="{00000000-0005-0000-0000-0000ECD10000}"/>
    <cellStyle name="Normal 9 2 2 2 2 2 4 2" xfId="53728" xr:uid="{00000000-0005-0000-0000-0000EDD10000}"/>
    <cellStyle name="Normal 9 2 2 2 2 2 5" xfId="53729" xr:uid="{00000000-0005-0000-0000-0000EED10000}"/>
    <cellStyle name="Normal 9 2 2 2 2 2 5 2" xfId="53730" xr:uid="{00000000-0005-0000-0000-0000EFD10000}"/>
    <cellStyle name="Normal 9 2 2 2 2 2 5 3" xfId="53731" xr:uid="{00000000-0005-0000-0000-0000F0D10000}"/>
    <cellStyle name="Normal 9 2 2 2 2 2 5 4" xfId="53732" xr:uid="{00000000-0005-0000-0000-0000F1D10000}"/>
    <cellStyle name="Normal 9 2 2 2 2 3" xfId="53733" xr:uid="{00000000-0005-0000-0000-0000F2D10000}"/>
    <cellStyle name="Normal 9 2 2 2 2 3 2" xfId="53734" xr:uid="{00000000-0005-0000-0000-0000F3D10000}"/>
    <cellStyle name="Normal 9 2 2 2 2 3 2 2" xfId="53735" xr:uid="{00000000-0005-0000-0000-0000F4D10000}"/>
    <cellStyle name="Normal 9 2 2 2 2 3 2 2 2" xfId="53736" xr:uid="{00000000-0005-0000-0000-0000F5D10000}"/>
    <cellStyle name="Normal 9 2 2 2 2 3 2 2 2 2" xfId="53737" xr:uid="{00000000-0005-0000-0000-0000F6D10000}"/>
    <cellStyle name="Normal 9 2 2 2 2 3 2 2 3" xfId="53738" xr:uid="{00000000-0005-0000-0000-0000F7D10000}"/>
    <cellStyle name="Normal 9 2 2 2 2 3 2 2 3 2" xfId="53739" xr:uid="{00000000-0005-0000-0000-0000F8D10000}"/>
    <cellStyle name="Normal 9 2 2 2 2 3 2 2 3 3" xfId="53740" xr:uid="{00000000-0005-0000-0000-0000F9D10000}"/>
    <cellStyle name="Normal 9 2 2 2 2 3 2 2 3 4" xfId="53741" xr:uid="{00000000-0005-0000-0000-0000FAD10000}"/>
    <cellStyle name="Normal 9 2 2 2 2 3 2 3" xfId="53742" xr:uid="{00000000-0005-0000-0000-0000FBD10000}"/>
    <cellStyle name="Normal 9 2 2 2 2 3 2 3 2" xfId="53743" xr:uid="{00000000-0005-0000-0000-0000FCD10000}"/>
    <cellStyle name="Normal 9 2 2 2 2 3 2 4" xfId="53744" xr:uid="{00000000-0005-0000-0000-0000FDD10000}"/>
    <cellStyle name="Normal 9 2 2 2 2 3 2 4 2" xfId="53745" xr:uid="{00000000-0005-0000-0000-0000FED10000}"/>
    <cellStyle name="Normal 9 2 2 2 2 3 2 4 3" xfId="53746" xr:uid="{00000000-0005-0000-0000-0000FFD10000}"/>
    <cellStyle name="Normal 9 2 2 2 2 3 2 4 4" xfId="53747" xr:uid="{00000000-0005-0000-0000-000000D20000}"/>
    <cellStyle name="Normal 9 2 2 2 2 3 3" xfId="53748" xr:uid="{00000000-0005-0000-0000-000001D20000}"/>
    <cellStyle name="Normal 9 2 2 2 2 3 3 2" xfId="53749" xr:uid="{00000000-0005-0000-0000-000002D20000}"/>
    <cellStyle name="Normal 9 2 2 2 2 3 3 2 2" xfId="53750" xr:uid="{00000000-0005-0000-0000-000003D20000}"/>
    <cellStyle name="Normal 9 2 2 2 2 3 3 3" xfId="53751" xr:uid="{00000000-0005-0000-0000-000004D20000}"/>
    <cellStyle name="Normal 9 2 2 2 2 3 3 3 2" xfId="53752" xr:uid="{00000000-0005-0000-0000-000005D20000}"/>
    <cellStyle name="Normal 9 2 2 2 2 3 3 3 3" xfId="53753" xr:uid="{00000000-0005-0000-0000-000006D20000}"/>
    <cellStyle name="Normal 9 2 2 2 2 3 3 3 4" xfId="53754" xr:uid="{00000000-0005-0000-0000-000007D20000}"/>
    <cellStyle name="Normal 9 2 2 2 2 3 4" xfId="53755" xr:uid="{00000000-0005-0000-0000-000008D20000}"/>
    <cellStyle name="Normal 9 2 2 2 2 3 4 2" xfId="53756" xr:uid="{00000000-0005-0000-0000-000009D20000}"/>
    <cellStyle name="Normal 9 2 2 2 2 3 5" xfId="53757" xr:uid="{00000000-0005-0000-0000-00000AD20000}"/>
    <cellStyle name="Normal 9 2 2 2 2 3 5 2" xfId="53758" xr:uid="{00000000-0005-0000-0000-00000BD20000}"/>
    <cellStyle name="Normal 9 2 2 2 2 3 5 3" xfId="53759" xr:uid="{00000000-0005-0000-0000-00000CD20000}"/>
    <cellStyle name="Normal 9 2 2 2 2 3 5 4" xfId="53760" xr:uid="{00000000-0005-0000-0000-00000DD20000}"/>
    <cellStyle name="Normal 9 2 2 2 2 4" xfId="53761" xr:uid="{00000000-0005-0000-0000-00000ED20000}"/>
    <cellStyle name="Normal 9 2 2 2 2 4 2" xfId="53762" xr:uid="{00000000-0005-0000-0000-00000FD20000}"/>
    <cellStyle name="Normal 9 2 2 2 2 4 2 2" xfId="53763" xr:uid="{00000000-0005-0000-0000-000010D20000}"/>
    <cellStyle name="Normal 9 2 2 2 2 4 2 2 2" xfId="53764" xr:uid="{00000000-0005-0000-0000-000011D20000}"/>
    <cellStyle name="Normal 9 2 2 2 2 4 2 3" xfId="53765" xr:uid="{00000000-0005-0000-0000-000012D20000}"/>
    <cellStyle name="Normal 9 2 2 2 2 4 2 3 2" xfId="53766" xr:uid="{00000000-0005-0000-0000-000013D20000}"/>
    <cellStyle name="Normal 9 2 2 2 2 4 2 3 3" xfId="53767" xr:uid="{00000000-0005-0000-0000-000014D20000}"/>
    <cellStyle name="Normal 9 2 2 2 2 4 2 3 4" xfId="53768" xr:uid="{00000000-0005-0000-0000-000015D20000}"/>
    <cellStyle name="Normal 9 2 2 2 2 4 3" xfId="53769" xr:uid="{00000000-0005-0000-0000-000016D20000}"/>
    <cellStyle name="Normal 9 2 2 2 2 4 3 2" xfId="53770" xr:uid="{00000000-0005-0000-0000-000017D20000}"/>
    <cellStyle name="Normal 9 2 2 2 2 4 4" xfId="53771" xr:uid="{00000000-0005-0000-0000-000018D20000}"/>
    <cellStyle name="Normal 9 2 2 2 2 4 4 2" xfId="53772" xr:uid="{00000000-0005-0000-0000-000019D20000}"/>
    <cellStyle name="Normal 9 2 2 2 2 4 4 3" xfId="53773" xr:uid="{00000000-0005-0000-0000-00001AD20000}"/>
    <cellStyle name="Normal 9 2 2 2 2 4 4 4" xfId="53774" xr:uid="{00000000-0005-0000-0000-00001BD20000}"/>
    <cellStyle name="Normal 9 2 2 2 2 5" xfId="53775" xr:uid="{00000000-0005-0000-0000-00001CD20000}"/>
    <cellStyle name="Normal 9 2 2 2 2 5 2" xfId="53776" xr:uid="{00000000-0005-0000-0000-00001DD20000}"/>
    <cellStyle name="Normal 9 2 2 2 2 5 2 2" xfId="53777" xr:uid="{00000000-0005-0000-0000-00001ED20000}"/>
    <cellStyle name="Normal 9 2 2 2 2 5 3" xfId="53778" xr:uid="{00000000-0005-0000-0000-00001FD20000}"/>
    <cellStyle name="Normal 9 2 2 2 2 5 3 2" xfId="53779" xr:uid="{00000000-0005-0000-0000-000020D20000}"/>
    <cellStyle name="Normal 9 2 2 2 2 5 3 3" xfId="53780" xr:uid="{00000000-0005-0000-0000-000021D20000}"/>
    <cellStyle name="Normal 9 2 2 2 2 5 3 4" xfId="53781" xr:uid="{00000000-0005-0000-0000-000022D20000}"/>
    <cellStyle name="Normal 9 2 2 2 2 6" xfId="53782" xr:uid="{00000000-0005-0000-0000-000023D20000}"/>
    <cellStyle name="Normal 9 2 2 2 2 6 2" xfId="53783" xr:uid="{00000000-0005-0000-0000-000024D20000}"/>
    <cellStyle name="Normal 9 2 2 2 2 7" xfId="53784" xr:uid="{00000000-0005-0000-0000-000025D20000}"/>
    <cellStyle name="Normal 9 2 2 2 2 7 2" xfId="53785" xr:uid="{00000000-0005-0000-0000-000026D20000}"/>
    <cellStyle name="Normal 9 2 2 2 2 7 3" xfId="53786" xr:uid="{00000000-0005-0000-0000-000027D20000}"/>
    <cellStyle name="Normal 9 2 2 2 2 7 4" xfId="53787" xr:uid="{00000000-0005-0000-0000-000028D20000}"/>
    <cellStyle name="Normal 9 2 2 2 3" xfId="53788" xr:uid="{00000000-0005-0000-0000-000029D20000}"/>
    <cellStyle name="Normal 9 2 2 2 3 2" xfId="53789" xr:uid="{00000000-0005-0000-0000-00002AD20000}"/>
    <cellStyle name="Normal 9 2 2 2 3 2 2" xfId="53790" xr:uid="{00000000-0005-0000-0000-00002BD20000}"/>
    <cellStyle name="Normal 9 2 2 2 3 2 2 2" xfId="53791" xr:uid="{00000000-0005-0000-0000-00002CD20000}"/>
    <cellStyle name="Normal 9 2 2 2 3 2 2 2 2" xfId="53792" xr:uid="{00000000-0005-0000-0000-00002DD20000}"/>
    <cellStyle name="Normal 9 2 2 2 3 2 2 3" xfId="53793" xr:uid="{00000000-0005-0000-0000-00002ED20000}"/>
    <cellStyle name="Normal 9 2 2 2 3 2 2 3 2" xfId="53794" xr:uid="{00000000-0005-0000-0000-00002FD20000}"/>
    <cellStyle name="Normal 9 2 2 2 3 2 2 3 3" xfId="53795" xr:uid="{00000000-0005-0000-0000-000030D20000}"/>
    <cellStyle name="Normal 9 2 2 2 3 2 2 3 4" xfId="53796" xr:uid="{00000000-0005-0000-0000-000031D20000}"/>
    <cellStyle name="Normal 9 2 2 2 3 2 3" xfId="53797" xr:uid="{00000000-0005-0000-0000-000032D20000}"/>
    <cellStyle name="Normal 9 2 2 2 3 2 3 2" xfId="53798" xr:uid="{00000000-0005-0000-0000-000033D20000}"/>
    <cellStyle name="Normal 9 2 2 2 3 2 4" xfId="53799" xr:uid="{00000000-0005-0000-0000-000034D20000}"/>
    <cellStyle name="Normal 9 2 2 2 3 2 4 2" xfId="53800" xr:uid="{00000000-0005-0000-0000-000035D20000}"/>
    <cellStyle name="Normal 9 2 2 2 3 2 4 3" xfId="53801" xr:uid="{00000000-0005-0000-0000-000036D20000}"/>
    <cellStyle name="Normal 9 2 2 2 3 2 4 4" xfId="53802" xr:uid="{00000000-0005-0000-0000-000037D20000}"/>
    <cellStyle name="Normal 9 2 2 2 3 3" xfId="53803" xr:uid="{00000000-0005-0000-0000-000038D20000}"/>
    <cellStyle name="Normal 9 2 2 2 3 3 2" xfId="53804" xr:uid="{00000000-0005-0000-0000-000039D20000}"/>
    <cellStyle name="Normal 9 2 2 2 3 3 2 2" xfId="53805" xr:uid="{00000000-0005-0000-0000-00003AD20000}"/>
    <cellStyle name="Normal 9 2 2 2 3 3 3" xfId="53806" xr:uid="{00000000-0005-0000-0000-00003BD20000}"/>
    <cellStyle name="Normal 9 2 2 2 3 3 3 2" xfId="53807" xr:uid="{00000000-0005-0000-0000-00003CD20000}"/>
    <cellStyle name="Normal 9 2 2 2 3 3 3 3" xfId="53808" xr:uid="{00000000-0005-0000-0000-00003DD20000}"/>
    <cellStyle name="Normal 9 2 2 2 3 3 3 4" xfId="53809" xr:uid="{00000000-0005-0000-0000-00003ED20000}"/>
    <cellStyle name="Normal 9 2 2 2 3 4" xfId="53810" xr:uid="{00000000-0005-0000-0000-00003FD20000}"/>
    <cellStyle name="Normal 9 2 2 2 3 4 2" xfId="53811" xr:uid="{00000000-0005-0000-0000-000040D20000}"/>
    <cellStyle name="Normal 9 2 2 2 3 5" xfId="53812" xr:uid="{00000000-0005-0000-0000-000041D20000}"/>
    <cellStyle name="Normal 9 2 2 2 3 5 2" xfId="53813" xr:uid="{00000000-0005-0000-0000-000042D20000}"/>
    <cellStyle name="Normal 9 2 2 2 3 5 3" xfId="53814" xr:uid="{00000000-0005-0000-0000-000043D20000}"/>
    <cellStyle name="Normal 9 2 2 2 3 5 4" xfId="53815" xr:uid="{00000000-0005-0000-0000-000044D20000}"/>
    <cellStyle name="Normal 9 2 2 2 4" xfId="53816" xr:uid="{00000000-0005-0000-0000-000045D20000}"/>
    <cellStyle name="Normal 9 2 2 2 4 2" xfId="53817" xr:uid="{00000000-0005-0000-0000-000046D20000}"/>
    <cellStyle name="Normal 9 2 2 2 4 2 2" xfId="53818" xr:uid="{00000000-0005-0000-0000-000047D20000}"/>
    <cellStyle name="Normal 9 2 2 2 4 2 2 2" xfId="53819" xr:uid="{00000000-0005-0000-0000-000048D20000}"/>
    <cellStyle name="Normal 9 2 2 2 4 2 2 2 2" xfId="53820" xr:uid="{00000000-0005-0000-0000-000049D20000}"/>
    <cellStyle name="Normal 9 2 2 2 4 2 2 3" xfId="53821" xr:uid="{00000000-0005-0000-0000-00004AD20000}"/>
    <cellStyle name="Normal 9 2 2 2 4 2 2 3 2" xfId="53822" xr:uid="{00000000-0005-0000-0000-00004BD20000}"/>
    <cellStyle name="Normal 9 2 2 2 4 2 2 3 3" xfId="53823" xr:uid="{00000000-0005-0000-0000-00004CD20000}"/>
    <cellStyle name="Normal 9 2 2 2 4 2 2 3 4" xfId="53824" xr:uid="{00000000-0005-0000-0000-00004DD20000}"/>
    <cellStyle name="Normal 9 2 2 2 4 2 3" xfId="53825" xr:uid="{00000000-0005-0000-0000-00004ED20000}"/>
    <cellStyle name="Normal 9 2 2 2 4 2 3 2" xfId="53826" xr:uid="{00000000-0005-0000-0000-00004FD20000}"/>
    <cellStyle name="Normal 9 2 2 2 4 2 4" xfId="53827" xr:uid="{00000000-0005-0000-0000-000050D20000}"/>
    <cellStyle name="Normal 9 2 2 2 4 2 4 2" xfId="53828" xr:uid="{00000000-0005-0000-0000-000051D20000}"/>
    <cellStyle name="Normal 9 2 2 2 4 2 4 3" xfId="53829" xr:uid="{00000000-0005-0000-0000-000052D20000}"/>
    <cellStyle name="Normal 9 2 2 2 4 2 4 4" xfId="53830" xr:uid="{00000000-0005-0000-0000-000053D20000}"/>
    <cellStyle name="Normal 9 2 2 2 4 3" xfId="53831" xr:uid="{00000000-0005-0000-0000-000054D20000}"/>
    <cellStyle name="Normal 9 2 2 2 4 3 2" xfId="53832" xr:uid="{00000000-0005-0000-0000-000055D20000}"/>
    <cellStyle name="Normal 9 2 2 2 4 3 2 2" xfId="53833" xr:uid="{00000000-0005-0000-0000-000056D20000}"/>
    <cellStyle name="Normal 9 2 2 2 4 3 3" xfId="53834" xr:uid="{00000000-0005-0000-0000-000057D20000}"/>
    <cellStyle name="Normal 9 2 2 2 4 3 3 2" xfId="53835" xr:uid="{00000000-0005-0000-0000-000058D20000}"/>
    <cellStyle name="Normal 9 2 2 2 4 3 3 3" xfId="53836" xr:uid="{00000000-0005-0000-0000-000059D20000}"/>
    <cellStyle name="Normal 9 2 2 2 4 3 3 4" xfId="53837" xr:uid="{00000000-0005-0000-0000-00005AD20000}"/>
    <cellStyle name="Normal 9 2 2 2 4 4" xfId="53838" xr:uid="{00000000-0005-0000-0000-00005BD20000}"/>
    <cellStyle name="Normal 9 2 2 2 4 4 2" xfId="53839" xr:uid="{00000000-0005-0000-0000-00005CD20000}"/>
    <cellStyle name="Normal 9 2 2 2 4 5" xfId="53840" xr:uid="{00000000-0005-0000-0000-00005DD20000}"/>
    <cellStyle name="Normal 9 2 2 2 4 5 2" xfId="53841" xr:uid="{00000000-0005-0000-0000-00005ED20000}"/>
    <cellStyle name="Normal 9 2 2 2 4 5 3" xfId="53842" xr:uid="{00000000-0005-0000-0000-00005FD20000}"/>
    <cellStyle name="Normal 9 2 2 2 4 5 4" xfId="53843" xr:uid="{00000000-0005-0000-0000-000060D20000}"/>
    <cellStyle name="Normal 9 2 2 2 5" xfId="53844" xr:uid="{00000000-0005-0000-0000-000061D20000}"/>
    <cellStyle name="Normal 9 2 2 2 5 2" xfId="53845" xr:uid="{00000000-0005-0000-0000-000062D20000}"/>
    <cellStyle name="Normal 9 2 2 2 5 2 2" xfId="53846" xr:uid="{00000000-0005-0000-0000-000063D20000}"/>
    <cellStyle name="Normal 9 2 2 2 5 2 2 2" xfId="53847" xr:uid="{00000000-0005-0000-0000-000064D20000}"/>
    <cellStyle name="Normal 9 2 2 2 5 2 3" xfId="53848" xr:uid="{00000000-0005-0000-0000-000065D20000}"/>
    <cellStyle name="Normal 9 2 2 2 5 2 3 2" xfId="53849" xr:uid="{00000000-0005-0000-0000-000066D20000}"/>
    <cellStyle name="Normal 9 2 2 2 5 2 3 3" xfId="53850" xr:uid="{00000000-0005-0000-0000-000067D20000}"/>
    <cellStyle name="Normal 9 2 2 2 5 2 3 4" xfId="53851" xr:uid="{00000000-0005-0000-0000-000068D20000}"/>
    <cellStyle name="Normal 9 2 2 2 5 3" xfId="53852" xr:uid="{00000000-0005-0000-0000-000069D20000}"/>
    <cellStyle name="Normal 9 2 2 2 5 3 2" xfId="53853" xr:uid="{00000000-0005-0000-0000-00006AD20000}"/>
    <cellStyle name="Normal 9 2 2 2 5 4" xfId="53854" xr:uid="{00000000-0005-0000-0000-00006BD20000}"/>
    <cellStyle name="Normal 9 2 2 2 5 4 2" xfId="53855" xr:uid="{00000000-0005-0000-0000-00006CD20000}"/>
    <cellStyle name="Normal 9 2 2 2 5 4 3" xfId="53856" xr:uid="{00000000-0005-0000-0000-00006DD20000}"/>
    <cellStyle name="Normal 9 2 2 2 5 4 4" xfId="53857" xr:uid="{00000000-0005-0000-0000-00006ED20000}"/>
    <cellStyle name="Normal 9 2 2 2 6" xfId="53858" xr:uid="{00000000-0005-0000-0000-00006FD20000}"/>
    <cellStyle name="Normal 9 2 2 2 6 2" xfId="53859" xr:uid="{00000000-0005-0000-0000-000070D20000}"/>
    <cellStyle name="Normal 9 2 2 2 6 2 2" xfId="53860" xr:uid="{00000000-0005-0000-0000-000071D20000}"/>
    <cellStyle name="Normal 9 2 2 2 6 3" xfId="53861" xr:uid="{00000000-0005-0000-0000-000072D20000}"/>
    <cellStyle name="Normal 9 2 2 2 6 3 2" xfId="53862" xr:uid="{00000000-0005-0000-0000-000073D20000}"/>
    <cellStyle name="Normal 9 2 2 2 6 3 3" xfId="53863" xr:uid="{00000000-0005-0000-0000-000074D20000}"/>
    <cellStyle name="Normal 9 2 2 2 6 3 4" xfId="53864" xr:uid="{00000000-0005-0000-0000-000075D20000}"/>
    <cellStyle name="Normal 9 2 2 2 7" xfId="53865" xr:uid="{00000000-0005-0000-0000-000076D20000}"/>
    <cellStyle name="Normal 9 2 2 2 7 2" xfId="53866" xr:uid="{00000000-0005-0000-0000-000077D20000}"/>
    <cellStyle name="Normal 9 2 2 2 8" xfId="53867" xr:uid="{00000000-0005-0000-0000-000078D20000}"/>
    <cellStyle name="Normal 9 2 2 2 8 2" xfId="53868" xr:uid="{00000000-0005-0000-0000-000079D20000}"/>
    <cellStyle name="Normal 9 2 2 2 8 3" xfId="53869" xr:uid="{00000000-0005-0000-0000-00007AD20000}"/>
    <cellStyle name="Normal 9 2 2 2 8 4" xfId="53870" xr:uid="{00000000-0005-0000-0000-00007BD20000}"/>
    <cellStyle name="Normal 9 2 2 3" xfId="53871" xr:uid="{00000000-0005-0000-0000-00007CD20000}"/>
    <cellStyle name="Normal 9 2 2 3 2" xfId="53872" xr:uid="{00000000-0005-0000-0000-00007DD20000}"/>
    <cellStyle name="Normal 9 2 2 3 2 2" xfId="53873" xr:uid="{00000000-0005-0000-0000-00007ED20000}"/>
    <cellStyle name="Normal 9 2 2 3 2 2 2" xfId="53874" xr:uid="{00000000-0005-0000-0000-00007FD20000}"/>
    <cellStyle name="Normal 9 2 2 3 2 2 2 2" xfId="53875" xr:uid="{00000000-0005-0000-0000-000080D20000}"/>
    <cellStyle name="Normal 9 2 2 3 2 2 2 2 2" xfId="53876" xr:uid="{00000000-0005-0000-0000-000081D20000}"/>
    <cellStyle name="Normal 9 2 2 3 2 2 2 3" xfId="53877" xr:uid="{00000000-0005-0000-0000-000082D20000}"/>
    <cellStyle name="Normal 9 2 2 3 2 2 2 3 2" xfId="53878" xr:uid="{00000000-0005-0000-0000-000083D20000}"/>
    <cellStyle name="Normal 9 2 2 3 2 2 2 3 3" xfId="53879" xr:uid="{00000000-0005-0000-0000-000084D20000}"/>
    <cellStyle name="Normal 9 2 2 3 2 2 2 3 4" xfId="53880" xr:uid="{00000000-0005-0000-0000-000085D20000}"/>
    <cellStyle name="Normal 9 2 2 3 2 2 3" xfId="53881" xr:uid="{00000000-0005-0000-0000-000086D20000}"/>
    <cellStyle name="Normal 9 2 2 3 2 2 3 2" xfId="53882" xr:uid="{00000000-0005-0000-0000-000087D20000}"/>
    <cellStyle name="Normal 9 2 2 3 2 2 4" xfId="53883" xr:uid="{00000000-0005-0000-0000-000088D20000}"/>
    <cellStyle name="Normal 9 2 2 3 2 2 4 2" xfId="53884" xr:uid="{00000000-0005-0000-0000-000089D20000}"/>
    <cellStyle name="Normal 9 2 2 3 2 2 4 3" xfId="53885" xr:uid="{00000000-0005-0000-0000-00008AD20000}"/>
    <cellStyle name="Normal 9 2 2 3 2 2 4 4" xfId="53886" xr:uid="{00000000-0005-0000-0000-00008BD20000}"/>
    <cellStyle name="Normal 9 2 2 3 2 3" xfId="53887" xr:uid="{00000000-0005-0000-0000-00008CD20000}"/>
    <cellStyle name="Normal 9 2 2 3 2 3 2" xfId="53888" xr:uid="{00000000-0005-0000-0000-00008DD20000}"/>
    <cellStyle name="Normal 9 2 2 3 2 3 2 2" xfId="53889" xr:uid="{00000000-0005-0000-0000-00008ED20000}"/>
    <cellStyle name="Normal 9 2 2 3 2 3 3" xfId="53890" xr:uid="{00000000-0005-0000-0000-00008FD20000}"/>
    <cellStyle name="Normal 9 2 2 3 2 3 3 2" xfId="53891" xr:uid="{00000000-0005-0000-0000-000090D20000}"/>
    <cellStyle name="Normal 9 2 2 3 2 3 3 3" xfId="53892" xr:uid="{00000000-0005-0000-0000-000091D20000}"/>
    <cellStyle name="Normal 9 2 2 3 2 3 3 4" xfId="53893" xr:uid="{00000000-0005-0000-0000-000092D20000}"/>
    <cellStyle name="Normal 9 2 2 3 2 4" xfId="53894" xr:uid="{00000000-0005-0000-0000-000093D20000}"/>
    <cellStyle name="Normal 9 2 2 3 2 4 2" xfId="53895" xr:uid="{00000000-0005-0000-0000-000094D20000}"/>
    <cellStyle name="Normal 9 2 2 3 2 5" xfId="53896" xr:uid="{00000000-0005-0000-0000-000095D20000}"/>
    <cellStyle name="Normal 9 2 2 3 2 5 2" xfId="53897" xr:uid="{00000000-0005-0000-0000-000096D20000}"/>
    <cellStyle name="Normal 9 2 2 3 2 5 3" xfId="53898" xr:uid="{00000000-0005-0000-0000-000097D20000}"/>
    <cellStyle name="Normal 9 2 2 3 2 5 4" xfId="53899" xr:uid="{00000000-0005-0000-0000-000098D20000}"/>
    <cellStyle name="Normal 9 2 2 3 3" xfId="53900" xr:uid="{00000000-0005-0000-0000-000099D20000}"/>
    <cellStyle name="Normal 9 2 2 3 3 2" xfId="53901" xr:uid="{00000000-0005-0000-0000-00009AD20000}"/>
    <cellStyle name="Normal 9 2 2 3 3 2 2" xfId="53902" xr:uid="{00000000-0005-0000-0000-00009BD20000}"/>
    <cellStyle name="Normal 9 2 2 3 3 2 2 2" xfId="53903" xr:uid="{00000000-0005-0000-0000-00009CD20000}"/>
    <cellStyle name="Normal 9 2 2 3 3 2 2 2 2" xfId="53904" xr:uid="{00000000-0005-0000-0000-00009DD20000}"/>
    <cellStyle name="Normal 9 2 2 3 3 2 2 3" xfId="53905" xr:uid="{00000000-0005-0000-0000-00009ED20000}"/>
    <cellStyle name="Normal 9 2 2 3 3 2 2 3 2" xfId="53906" xr:uid="{00000000-0005-0000-0000-00009FD20000}"/>
    <cellStyle name="Normal 9 2 2 3 3 2 2 3 3" xfId="53907" xr:uid="{00000000-0005-0000-0000-0000A0D20000}"/>
    <cellStyle name="Normal 9 2 2 3 3 2 2 3 4" xfId="53908" xr:uid="{00000000-0005-0000-0000-0000A1D20000}"/>
    <cellStyle name="Normal 9 2 2 3 3 2 3" xfId="53909" xr:uid="{00000000-0005-0000-0000-0000A2D20000}"/>
    <cellStyle name="Normal 9 2 2 3 3 2 3 2" xfId="53910" xr:uid="{00000000-0005-0000-0000-0000A3D20000}"/>
    <cellStyle name="Normal 9 2 2 3 3 2 4" xfId="53911" xr:uid="{00000000-0005-0000-0000-0000A4D20000}"/>
    <cellStyle name="Normal 9 2 2 3 3 2 4 2" xfId="53912" xr:uid="{00000000-0005-0000-0000-0000A5D20000}"/>
    <cellStyle name="Normal 9 2 2 3 3 2 4 3" xfId="53913" xr:uid="{00000000-0005-0000-0000-0000A6D20000}"/>
    <cellStyle name="Normal 9 2 2 3 3 2 4 4" xfId="53914" xr:uid="{00000000-0005-0000-0000-0000A7D20000}"/>
    <cellStyle name="Normal 9 2 2 3 3 3" xfId="53915" xr:uid="{00000000-0005-0000-0000-0000A8D20000}"/>
    <cellStyle name="Normal 9 2 2 3 3 3 2" xfId="53916" xr:uid="{00000000-0005-0000-0000-0000A9D20000}"/>
    <cellStyle name="Normal 9 2 2 3 3 3 2 2" xfId="53917" xr:uid="{00000000-0005-0000-0000-0000AAD20000}"/>
    <cellStyle name="Normal 9 2 2 3 3 3 3" xfId="53918" xr:uid="{00000000-0005-0000-0000-0000ABD20000}"/>
    <cellStyle name="Normal 9 2 2 3 3 3 3 2" xfId="53919" xr:uid="{00000000-0005-0000-0000-0000ACD20000}"/>
    <cellStyle name="Normal 9 2 2 3 3 3 3 3" xfId="53920" xr:uid="{00000000-0005-0000-0000-0000ADD20000}"/>
    <cellStyle name="Normal 9 2 2 3 3 3 3 4" xfId="53921" xr:uid="{00000000-0005-0000-0000-0000AED20000}"/>
    <cellStyle name="Normal 9 2 2 3 3 4" xfId="53922" xr:uid="{00000000-0005-0000-0000-0000AFD20000}"/>
    <cellStyle name="Normal 9 2 2 3 3 4 2" xfId="53923" xr:uid="{00000000-0005-0000-0000-0000B0D20000}"/>
    <cellStyle name="Normal 9 2 2 3 3 5" xfId="53924" xr:uid="{00000000-0005-0000-0000-0000B1D20000}"/>
    <cellStyle name="Normal 9 2 2 3 3 5 2" xfId="53925" xr:uid="{00000000-0005-0000-0000-0000B2D20000}"/>
    <cellStyle name="Normal 9 2 2 3 3 5 3" xfId="53926" xr:uid="{00000000-0005-0000-0000-0000B3D20000}"/>
    <cellStyle name="Normal 9 2 2 3 3 5 4" xfId="53927" xr:uid="{00000000-0005-0000-0000-0000B4D20000}"/>
    <cellStyle name="Normal 9 2 2 3 4" xfId="53928" xr:uid="{00000000-0005-0000-0000-0000B5D20000}"/>
    <cellStyle name="Normal 9 2 2 3 4 2" xfId="53929" xr:uid="{00000000-0005-0000-0000-0000B6D20000}"/>
    <cellStyle name="Normal 9 2 2 3 4 2 2" xfId="53930" xr:uid="{00000000-0005-0000-0000-0000B7D20000}"/>
    <cellStyle name="Normal 9 2 2 3 4 2 2 2" xfId="53931" xr:uid="{00000000-0005-0000-0000-0000B8D20000}"/>
    <cellStyle name="Normal 9 2 2 3 4 2 3" xfId="53932" xr:uid="{00000000-0005-0000-0000-0000B9D20000}"/>
    <cellStyle name="Normal 9 2 2 3 4 2 3 2" xfId="53933" xr:uid="{00000000-0005-0000-0000-0000BAD20000}"/>
    <cellStyle name="Normal 9 2 2 3 4 2 3 3" xfId="53934" xr:uid="{00000000-0005-0000-0000-0000BBD20000}"/>
    <cellStyle name="Normal 9 2 2 3 4 2 3 4" xfId="53935" xr:uid="{00000000-0005-0000-0000-0000BCD20000}"/>
    <cellStyle name="Normal 9 2 2 3 4 3" xfId="53936" xr:uid="{00000000-0005-0000-0000-0000BDD20000}"/>
    <cellStyle name="Normal 9 2 2 3 4 3 2" xfId="53937" xr:uid="{00000000-0005-0000-0000-0000BED20000}"/>
    <cellStyle name="Normal 9 2 2 3 4 4" xfId="53938" xr:uid="{00000000-0005-0000-0000-0000BFD20000}"/>
    <cellStyle name="Normal 9 2 2 3 4 4 2" xfId="53939" xr:uid="{00000000-0005-0000-0000-0000C0D20000}"/>
    <cellStyle name="Normal 9 2 2 3 4 4 3" xfId="53940" xr:uid="{00000000-0005-0000-0000-0000C1D20000}"/>
    <cellStyle name="Normal 9 2 2 3 4 4 4" xfId="53941" xr:uid="{00000000-0005-0000-0000-0000C2D20000}"/>
    <cellStyle name="Normal 9 2 2 3 5" xfId="53942" xr:uid="{00000000-0005-0000-0000-0000C3D20000}"/>
    <cellStyle name="Normal 9 2 2 3 5 2" xfId="53943" xr:uid="{00000000-0005-0000-0000-0000C4D20000}"/>
    <cellStyle name="Normal 9 2 2 3 5 2 2" xfId="53944" xr:uid="{00000000-0005-0000-0000-0000C5D20000}"/>
    <cellStyle name="Normal 9 2 2 3 5 3" xfId="53945" xr:uid="{00000000-0005-0000-0000-0000C6D20000}"/>
    <cellStyle name="Normal 9 2 2 3 5 3 2" xfId="53946" xr:uid="{00000000-0005-0000-0000-0000C7D20000}"/>
    <cellStyle name="Normal 9 2 2 3 5 3 3" xfId="53947" xr:uid="{00000000-0005-0000-0000-0000C8D20000}"/>
    <cellStyle name="Normal 9 2 2 3 5 3 4" xfId="53948" xr:uid="{00000000-0005-0000-0000-0000C9D20000}"/>
    <cellStyle name="Normal 9 2 2 3 6" xfId="53949" xr:uid="{00000000-0005-0000-0000-0000CAD20000}"/>
    <cellStyle name="Normal 9 2 2 3 6 2" xfId="53950" xr:uid="{00000000-0005-0000-0000-0000CBD20000}"/>
    <cellStyle name="Normal 9 2 2 3 7" xfId="53951" xr:uid="{00000000-0005-0000-0000-0000CCD20000}"/>
    <cellStyle name="Normal 9 2 2 3 7 2" xfId="53952" xr:uid="{00000000-0005-0000-0000-0000CDD20000}"/>
    <cellStyle name="Normal 9 2 2 3 7 3" xfId="53953" xr:uid="{00000000-0005-0000-0000-0000CED20000}"/>
    <cellStyle name="Normal 9 2 2 3 7 4" xfId="53954" xr:uid="{00000000-0005-0000-0000-0000CFD20000}"/>
    <cellStyle name="Normal 9 2 2 4" xfId="53955" xr:uid="{00000000-0005-0000-0000-0000D0D20000}"/>
    <cellStyle name="Normal 9 2 2 4 2" xfId="53956" xr:uid="{00000000-0005-0000-0000-0000D1D20000}"/>
    <cellStyle name="Normal 9 2 2 4 2 2" xfId="53957" xr:uid="{00000000-0005-0000-0000-0000D2D20000}"/>
    <cellStyle name="Normal 9 2 2 4 2 2 2" xfId="53958" xr:uid="{00000000-0005-0000-0000-0000D3D20000}"/>
    <cellStyle name="Normal 9 2 2 4 2 2 2 2" xfId="53959" xr:uid="{00000000-0005-0000-0000-0000D4D20000}"/>
    <cellStyle name="Normal 9 2 2 4 2 2 3" xfId="53960" xr:uid="{00000000-0005-0000-0000-0000D5D20000}"/>
    <cellStyle name="Normal 9 2 2 4 2 2 3 2" xfId="53961" xr:uid="{00000000-0005-0000-0000-0000D6D20000}"/>
    <cellStyle name="Normal 9 2 2 4 2 2 3 3" xfId="53962" xr:uid="{00000000-0005-0000-0000-0000D7D20000}"/>
    <cellStyle name="Normal 9 2 2 4 2 2 3 4" xfId="53963" xr:uid="{00000000-0005-0000-0000-0000D8D20000}"/>
    <cellStyle name="Normal 9 2 2 4 2 3" xfId="53964" xr:uid="{00000000-0005-0000-0000-0000D9D20000}"/>
    <cellStyle name="Normal 9 2 2 4 2 3 2" xfId="53965" xr:uid="{00000000-0005-0000-0000-0000DAD20000}"/>
    <cellStyle name="Normal 9 2 2 4 2 4" xfId="53966" xr:uid="{00000000-0005-0000-0000-0000DBD20000}"/>
    <cellStyle name="Normal 9 2 2 4 2 4 2" xfId="53967" xr:uid="{00000000-0005-0000-0000-0000DCD20000}"/>
    <cellStyle name="Normal 9 2 2 4 2 4 3" xfId="53968" xr:uid="{00000000-0005-0000-0000-0000DDD20000}"/>
    <cellStyle name="Normal 9 2 2 4 2 4 4" xfId="53969" xr:uid="{00000000-0005-0000-0000-0000DED20000}"/>
    <cellStyle name="Normal 9 2 2 4 3" xfId="53970" xr:uid="{00000000-0005-0000-0000-0000DFD20000}"/>
    <cellStyle name="Normal 9 2 2 4 3 2" xfId="53971" xr:uid="{00000000-0005-0000-0000-0000E0D20000}"/>
    <cellStyle name="Normal 9 2 2 4 3 2 2" xfId="53972" xr:uid="{00000000-0005-0000-0000-0000E1D20000}"/>
    <cellStyle name="Normal 9 2 2 4 3 3" xfId="53973" xr:uid="{00000000-0005-0000-0000-0000E2D20000}"/>
    <cellStyle name="Normal 9 2 2 4 3 3 2" xfId="53974" xr:uid="{00000000-0005-0000-0000-0000E3D20000}"/>
    <cellStyle name="Normal 9 2 2 4 3 3 3" xfId="53975" xr:uid="{00000000-0005-0000-0000-0000E4D20000}"/>
    <cellStyle name="Normal 9 2 2 4 3 3 4" xfId="53976" xr:uid="{00000000-0005-0000-0000-0000E5D20000}"/>
    <cellStyle name="Normal 9 2 2 4 4" xfId="53977" xr:uid="{00000000-0005-0000-0000-0000E6D20000}"/>
    <cellStyle name="Normal 9 2 2 4 4 2" xfId="53978" xr:uid="{00000000-0005-0000-0000-0000E7D20000}"/>
    <cellStyle name="Normal 9 2 2 4 5" xfId="53979" xr:uid="{00000000-0005-0000-0000-0000E8D20000}"/>
    <cellStyle name="Normal 9 2 2 4 5 2" xfId="53980" xr:uid="{00000000-0005-0000-0000-0000E9D20000}"/>
    <cellStyle name="Normal 9 2 2 4 5 3" xfId="53981" xr:uid="{00000000-0005-0000-0000-0000EAD20000}"/>
    <cellStyle name="Normal 9 2 2 4 5 4" xfId="53982" xr:uid="{00000000-0005-0000-0000-0000EBD20000}"/>
    <cellStyle name="Normal 9 2 2 5" xfId="53983" xr:uid="{00000000-0005-0000-0000-0000ECD20000}"/>
    <cellStyle name="Normal 9 2 2 5 2" xfId="53984" xr:uid="{00000000-0005-0000-0000-0000EDD20000}"/>
    <cellStyle name="Normal 9 2 2 5 2 2" xfId="53985" xr:uid="{00000000-0005-0000-0000-0000EED20000}"/>
    <cellStyle name="Normal 9 2 2 5 2 2 2" xfId="53986" xr:uid="{00000000-0005-0000-0000-0000EFD20000}"/>
    <cellStyle name="Normal 9 2 2 5 2 2 2 2" xfId="53987" xr:uid="{00000000-0005-0000-0000-0000F0D20000}"/>
    <cellStyle name="Normal 9 2 2 5 2 2 3" xfId="53988" xr:uid="{00000000-0005-0000-0000-0000F1D20000}"/>
    <cellStyle name="Normal 9 2 2 5 2 2 3 2" xfId="53989" xr:uid="{00000000-0005-0000-0000-0000F2D20000}"/>
    <cellStyle name="Normal 9 2 2 5 2 2 3 3" xfId="53990" xr:uid="{00000000-0005-0000-0000-0000F3D20000}"/>
    <cellStyle name="Normal 9 2 2 5 2 2 3 4" xfId="53991" xr:uid="{00000000-0005-0000-0000-0000F4D20000}"/>
    <cellStyle name="Normal 9 2 2 5 2 3" xfId="53992" xr:uid="{00000000-0005-0000-0000-0000F5D20000}"/>
    <cellStyle name="Normal 9 2 2 5 2 3 2" xfId="53993" xr:uid="{00000000-0005-0000-0000-0000F6D20000}"/>
    <cellStyle name="Normal 9 2 2 5 2 4" xfId="53994" xr:uid="{00000000-0005-0000-0000-0000F7D20000}"/>
    <cellStyle name="Normal 9 2 2 5 2 4 2" xfId="53995" xr:uid="{00000000-0005-0000-0000-0000F8D20000}"/>
    <cellStyle name="Normal 9 2 2 5 2 4 3" xfId="53996" xr:uid="{00000000-0005-0000-0000-0000F9D20000}"/>
    <cellStyle name="Normal 9 2 2 5 2 4 4" xfId="53997" xr:uid="{00000000-0005-0000-0000-0000FAD20000}"/>
    <cellStyle name="Normal 9 2 2 5 3" xfId="53998" xr:uid="{00000000-0005-0000-0000-0000FBD20000}"/>
    <cellStyle name="Normal 9 2 2 5 3 2" xfId="53999" xr:uid="{00000000-0005-0000-0000-0000FCD20000}"/>
    <cellStyle name="Normal 9 2 2 5 3 2 2" xfId="54000" xr:uid="{00000000-0005-0000-0000-0000FDD20000}"/>
    <cellStyle name="Normal 9 2 2 5 3 3" xfId="54001" xr:uid="{00000000-0005-0000-0000-0000FED20000}"/>
    <cellStyle name="Normal 9 2 2 5 3 3 2" xfId="54002" xr:uid="{00000000-0005-0000-0000-0000FFD20000}"/>
    <cellStyle name="Normal 9 2 2 5 3 3 3" xfId="54003" xr:uid="{00000000-0005-0000-0000-000000D30000}"/>
    <cellStyle name="Normal 9 2 2 5 3 3 4" xfId="54004" xr:uid="{00000000-0005-0000-0000-000001D30000}"/>
    <cellStyle name="Normal 9 2 2 5 4" xfId="54005" xr:uid="{00000000-0005-0000-0000-000002D30000}"/>
    <cellStyle name="Normal 9 2 2 5 4 2" xfId="54006" xr:uid="{00000000-0005-0000-0000-000003D30000}"/>
    <cellStyle name="Normal 9 2 2 5 5" xfId="54007" xr:uid="{00000000-0005-0000-0000-000004D30000}"/>
    <cellStyle name="Normal 9 2 2 5 5 2" xfId="54008" xr:uid="{00000000-0005-0000-0000-000005D30000}"/>
    <cellStyle name="Normal 9 2 2 5 5 3" xfId="54009" xr:uid="{00000000-0005-0000-0000-000006D30000}"/>
    <cellStyle name="Normal 9 2 2 5 5 4" xfId="54010" xr:uid="{00000000-0005-0000-0000-000007D30000}"/>
    <cellStyle name="Normal 9 2 2 6" xfId="54011" xr:uid="{00000000-0005-0000-0000-000008D30000}"/>
    <cellStyle name="Normal 9 2 2 6 2" xfId="54012" xr:uid="{00000000-0005-0000-0000-000009D30000}"/>
    <cellStyle name="Normal 9 2 2 6 2 2" xfId="54013" xr:uid="{00000000-0005-0000-0000-00000AD30000}"/>
    <cellStyle name="Normal 9 2 2 6 2 2 2" xfId="54014" xr:uid="{00000000-0005-0000-0000-00000BD30000}"/>
    <cellStyle name="Normal 9 2 2 6 2 3" xfId="54015" xr:uid="{00000000-0005-0000-0000-00000CD30000}"/>
    <cellStyle name="Normal 9 2 2 6 2 3 2" xfId="54016" xr:uid="{00000000-0005-0000-0000-00000DD30000}"/>
    <cellStyle name="Normal 9 2 2 6 2 3 3" xfId="54017" xr:uid="{00000000-0005-0000-0000-00000ED30000}"/>
    <cellStyle name="Normal 9 2 2 6 2 3 4" xfId="54018" xr:uid="{00000000-0005-0000-0000-00000FD30000}"/>
    <cellStyle name="Normal 9 2 2 6 3" xfId="54019" xr:uid="{00000000-0005-0000-0000-000010D30000}"/>
    <cellStyle name="Normal 9 2 2 6 3 2" xfId="54020" xr:uid="{00000000-0005-0000-0000-000011D30000}"/>
    <cellStyle name="Normal 9 2 2 6 4" xfId="54021" xr:uid="{00000000-0005-0000-0000-000012D30000}"/>
    <cellStyle name="Normal 9 2 2 6 4 2" xfId="54022" xr:uid="{00000000-0005-0000-0000-000013D30000}"/>
    <cellStyle name="Normal 9 2 2 6 4 3" xfId="54023" xr:uid="{00000000-0005-0000-0000-000014D30000}"/>
    <cellStyle name="Normal 9 2 2 6 4 4" xfId="54024" xr:uid="{00000000-0005-0000-0000-000015D30000}"/>
    <cellStyle name="Normal 9 2 2 7" xfId="54025" xr:uid="{00000000-0005-0000-0000-000016D30000}"/>
    <cellStyle name="Normal 9 2 2 7 2" xfId="54026" xr:uid="{00000000-0005-0000-0000-000017D30000}"/>
    <cellStyle name="Normal 9 2 2 7 2 2" xfId="54027" xr:uid="{00000000-0005-0000-0000-000018D30000}"/>
    <cellStyle name="Normal 9 2 2 7 3" xfId="54028" xr:uid="{00000000-0005-0000-0000-000019D30000}"/>
    <cellStyle name="Normal 9 2 2 7 3 2" xfId="54029" xr:uid="{00000000-0005-0000-0000-00001AD30000}"/>
    <cellStyle name="Normal 9 2 2 7 3 3" xfId="54030" xr:uid="{00000000-0005-0000-0000-00001BD30000}"/>
    <cellStyle name="Normal 9 2 2 7 3 4" xfId="54031" xr:uid="{00000000-0005-0000-0000-00001CD30000}"/>
    <cellStyle name="Normal 9 2 2 8" xfId="54032" xr:uid="{00000000-0005-0000-0000-00001DD30000}"/>
    <cellStyle name="Normal 9 2 2 8 2" xfId="54033" xr:uid="{00000000-0005-0000-0000-00001ED30000}"/>
    <cellStyle name="Normal 9 2 2 9" xfId="54034" xr:uid="{00000000-0005-0000-0000-00001FD30000}"/>
    <cellStyle name="Normal 9 2 2 9 2" xfId="54035" xr:uid="{00000000-0005-0000-0000-000020D30000}"/>
    <cellStyle name="Normal 9 2 2 9 3" xfId="54036" xr:uid="{00000000-0005-0000-0000-000021D30000}"/>
    <cellStyle name="Normal 9 2 2 9 4" xfId="54037" xr:uid="{00000000-0005-0000-0000-000022D30000}"/>
    <cellStyle name="Normal 9 2 3" xfId="54038" xr:uid="{00000000-0005-0000-0000-000023D30000}"/>
    <cellStyle name="Normal 9 2 3 2" xfId="54039" xr:uid="{00000000-0005-0000-0000-000024D30000}"/>
    <cellStyle name="Normal 9 2 3 2 2" xfId="54040" xr:uid="{00000000-0005-0000-0000-000025D30000}"/>
    <cellStyle name="Normal 9 2 3 2 2 2" xfId="54041" xr:uid="{00000000-0005-0000-0000-000026D30000}"/>
    <cellStyle name="Normal 9 2 3 2 2 2 2" xfId="54042" xr:uid="{00000000-0005-0000-0000-000027D30000}"/>
    <cellStyle name="Normal 9 2 3 2 2 2 2 2" xfId="54043" xr:uid="{00000000-0005-0000-0000-000028D30000}"/>
    <cellStyle name="Normal 9 2 3 2 2 2 2 2 2" xfId="54044" xr:uid="{00000000-0005-0000-0000-000029D30000}"/>
    <cellStyle name="Normal 9 2 3 2 2 2 2 3" xfId="54045" xr:uid="{00000000-0005-0000-0000-00002AD30000}"/>
    <cellStyle name="Normal 9 2 3 2 2 2 2 3 2" xfId="54046" xr:uid="{00000000-0005-0000-0000-00002BD30000}"/>
    <cellStyle name="Normal 9 2 3 2 2 2 2 3 3" xfId="54047" xr:uid="{00000000-0005-0000-0000-00002CD30000}"/>
    <cellStyle name="Normal 9 2 3 2 2 2 2 3 4" xfId="54048" xr:uid="{00000000-0005-0000-0000-00002DD30000}"/>
    <cellStyle name="Normal 9 2 3 2 2 2 3" xfId="54049" xr:uid="{00000000-0005-0000-0000-00002ED30000}"/>
    <cellStyle name="Normal 9 2 3 2 2 2 3 2" xfId="54050" xr:uid="{00000000-0005-0000-0000-00002FD30000}"/>
    <cellStyle name="Normal 9 2 3 2 2 2 4" xfId="54051" xr:uid="{00000000-0005-0000-0000-000030D30000}"/>
    <cellStyle name="Normal 9 2 3 2 2 2 4 2" xfId="54052" xr:uid="{00000000-0005-0000-0000-000031D30000}"/>
    <cellStyle name="Normal 9 2 3 2 2 2 4 3" xfId="54053" xr:uid="{00000000-0005-0000-0000-000032D30000}"/>
    <cellStyle name="Normal 9 2 3 2 2 2 4 4" xfId="54054" xr:uid="{00000000-0005-0000-0000-000033D30000}"/>
    <cellStyle name="Normal 9 2 3 2 2 3" xfId="54055" xr:uid="{00000000-0005-0000-0000-000034D30000}"/>
    <cellStyle name="Normal 9 2 3 2 2 3 2" xfId="54056" xr:uid="{00000000-0005-0000-0000-000035D30000}"/>
    <cellStyle name="Normal 9 2 3 2 2 3 2 2" xfId="54057" xr:uid="{00000000-0005-0000-0000-000036D30000}"/>
    <cellStyle name="Normal 9 2 3 2 2 3 3" xfId="54058" xr:uid="{00000000-0005-0000-0000-000037D30000}"/>
    <cellStyle name="Normal 9 2 3 2 2 3 3 2" xfId="54059" xr:uid="{00000000-0005-0000-0000-000038D30000}"/>
    <cellStyle name="Normal 9 2 3 2 2 3 3 3" xfId="54060" xr:uid="{00000000-0005-0000-0000-000039D30000}"/>
    <cellStyle name="Normal 9 2 3 2 2 3 3 4" xfId="54061" xr:uid="{00000000-0005-0000-0000-00003AD30000}"/>
    <cellStyle name="Normal 9 2 3 2 2 4" xfId="54062" xr:uid="{00000000-0005-0000-0000-00003BD30000}"/>
    <cellStyle name="Normal 9 2 3 2 2 4 2" xfId="54063" xr:uid="{00000000-0005-0000-0000-00003CD30000}"/>
    <cellStyle name="Normal 9 2 3 2 2 5" xfId="54064" xr:uid="{00000000-0005-0000-0000-00003DD30000}"/>
    <cellStyle name="Normal 9 2 3 2 2 5 2" xfId="54065" xr:uid="{00000000-0005-0000-0000-00003ED30000}"/>
    <cellStyle name="Normal 9 2 3 2 2 5 3" xfId="54066" xr:uid="{00000000-0005-0000-0000-00003FD30000}"/>
    <cellStyle name="Normal 9 2 3 2 2 5 4" xfId="54067" xr:uid="{00000000-0005-0000-0000-000040D30000}"/>
    <cellStyle name="Normal 9 2 3 2 3" xfId="54068" xr:uid="{00000000-0005-0000-0000-000041D30000}"/>
    <cellStyle name="Normal 9 2 3 2 3 2" xfId="54069" xr:uid="{00000000-0005-0000-0000-000042D30000}"/>
    <cellStyle name="Normal 9 2 3 2 3 2 2" xfId="54070" xr:uid="{00000000-0005-0000-0000-000043D30000}"/>
    <cellStyle name="Normal 9 2 3 2 3 2 2 2" xfId="54071" xr:uid="{00000000-0005-0000-0000-000044D30000}"/>
    <cellStyle name="Normal 9 2 3 2 3 2 2 2 2" xfId="54072" xr:uid="{00000000-0005-0000-0000-000045D30000}"/>
    <cellStyle name="Normal 9 2 3 2 3 2 2 3" xfId="54073" xr:uid="{00000000-0005-0000-0000-000046D30000}"/>
    <cellStyle name="Normal 9 2 3 2 3 2 2 3 2" xfId="54074" xr:uid="{00000000-0005-0000-0000-000047D30000}"/>
    <cellStyle name="Normal 9 2 3 2 3 2 2 3 3" xfId="54075" xr:uid="{00000000-0005-0000-0000-000048D30000}"/>
    <cellStyle name="Normal 9 2 3 2 3 2 2 3 4" xfId="54076" xr:uid="{00000000-0005-0000-0000-000049D30000}"/>
    <cellStyle name="Normal 9 2 3 2 3 2 3" xfId="54077" xr:uid="{00000000-0005-0000-0000-00004AD30000}"/>
    <cellStyle name="Normal 9 2 3 2 3 2 3 2" xfId="54078" xr:uid="{00000000-0005-0000-0000-00004BD30000}"/>
    <cellStyle name="Normal 9 2 3 2 3 2 4" xfId="54079" xr:uid="{00000000-0005-0000-0000-00004CD30000}"/>
    <cellStyle name="Normal 9 2 3 2 3 2 4 2" xfId="54080" xr:uid="{00000000-0005-0000-0000-00004DD30000}"/>
    <cellStyle name="Normal 9 2 3 2 3 2 4 3" xfId="54081" xr:uid="{00000000-0005-0000-0000-00004ED30000}"/>
    <cellStyle name="Normal 9 2 3 2 3 2 4 4" xfId="54082" xr:uid="{00000000-0005-0000-0000-00004FD30000}"/>
    <cellStyle name="Normal 9 2 3 2 3 3" xfId="54083" xr:uid="{00000000-0005-0000-0000-000050D30000}"/>
    <cellStyle name="Normal 9 2 3 2 3 3 2" xfId="54084" xr:uid="{00000000-0005-0000-0000-000051D30000}"/>
    <cellStyle name="Normal 9 2 3 2 3 3 2 2" xfId="54085" xr:uid="{00000000-0005-0000-0000-000052D30000}"/>
    <cellStyle name="Normal 9 2 3 2 3 3 3" xfId="54086" xr:uid="{00000000-0005-0000-0000-000053D30000}"/>
    <cellStyle name="Normal 9 2 3 2 3 3 3 2" xfId="54087" xr:uid="{00000000-0005-0000-0000-000054D30000}"/>
    <cellStyle name="Normal 9 2 3 2 3 3 3 3" xfId="54088" xr:uid="{00000000-0005-0000-0000-000055D30000}"/>
    <cellStyle name="Normal 9 2 3 2 3 3 3 4" xfId="54089" xr:uid="{00000000-0005-0000-0000-000056D30000}"/>
    <cellStyle name="Normal 9 2 3 2 3 4" xfId="54090" xr:uid="{00000000-0005-0000-0000-000057D30000}"/>
    <cellStyle name="Normal 9 2 3 2 3 4 2" xfId="54091" xr:uid="{00000000-0005-0000-0000-000058D30000}"/>
    <cellStyle name="Normal 9 2 3 2 3 5" xfId="54092" xr:uid="{00000000-0005-0000-0000-000059D30000}"/>
    <cellStyle name="Normal 9 2 3 2 3 5 2" xfId="54093" xr:uid="{00000000-0005-0000-0000-00005AD30000}"/>
    <cellStyle name="Normal 9 2 3 2 3 5 3" xfId="54094" xr:uid="{00000000-0005-0000-0000-00005BD30000}"/>
    <cellStyle name="Normal 9 2 3 2 3 5 4" xfId="54095" xr:uid="{00000000-0005-0000-0000-00005CD30000}"/>
    <cellStyle name="Normal 9 2 3 2 4" xfId="54096" xr:uid="{00000000-0005-0000-0000-00005DD30000}"/>
    <cellStyle name="Normal 9 2 3 2 4 2" xfId="54097" xr:uid="{00000000-0005-0000-0000-00005ED30000}"/>
    <cellStyle name="Normal 9 2 3 2 4 2 2" xfId="54098" xr:uid="{00000000-0005-0000-0000-00005FD30000}"/>
    <cellStyle name="Normal 9 2 3 2 4 2 2 2" xfId="54099" xr:uid="{00000000-0005-0000-0000-000060D30000}"/>
    <cellStyle name="Normal 9 2 3 2 4 2 3" xfId="54100" xr:uid="{00000000-0005-0000-0000-000061D30000}"/>
    <cellStyle name="Normal 9 2 3 2 4 2 3 2" xfId="54101" xr:uid="{00000000-0005-0000-0000-000062D30000}"/>
    <cellStyle name="Normal 9 2 3 2 4 2 3 3" xfId="54102" xr:uid="{00000000-0005-0000-0000-000063D30000}"/>
    <cellStyle name="Normal 9 2 3 2 4 2 3 4" xfId="54103" xr:uid="{00000000-0005-0000-0000-000064D30000}"/>
    <cellStyle name="Normal 9 2 3 2 4 3" xfId="54104" xr:uid="{00000000-0005-0000-0000-000065D30000}"/>
    <cellStyle name="Normal 9 2 3 2 4 3 2" xfId="54105" xr:uid="{00000000-0005-0000-0000-000066D30000}"/>
    <cellStyle name="Normal 9 2 3 2 4 4" xfId="54106" xr:uid="{00000000-0005-0000-0000-000067D30000}"/>
    <cellStyle name="Normal 9 2 3 2 4 4 2" xfId="54107" xr:uid="{00000000-0005-0000-0000-000068D30000}"/>
    <cellStyle name="Normal 9 2 3 2 4 4 3" xfId="54108" xr:uid="{00000000-0005-0000-0000-000069D30000}"/>
    <cellStyle name="Normal 9 2 3 2 4 4 4" xfId="54109" xr:uid="{00000000-0005-0000-0000-00006AD30000}"/>
    <cellStyle name="Normal 9 2 3 2 5" xfId="54110" xr:uid="{00000000-0005-0000-0000-00006BD30000}"/>
    <cellStyle name="Normal 9 2 3 2 5 2" xfId="54111" xr:uid="{00000000-0005-0000-0000-00006CD30000}"/>
    <cellStyle name="Normal 9 2 3 2 5 2 2" xfId="54112" xr:uid="{00000000-0005-0000-0000-00006DD30000}"/>
    <cellStyle name="Normal 9 2 3 2 5 3" xfId="54113" xr:uid="{00000000-0005-0000-0000-00006ED30000}"/>
    <cellStyle name="Normal 9 2 3 2 5 3 2" xfId="54114" xr:uid="{00000000-0005-0000-0000-00006FD30000}"/>
    <cellStyle name="Normal 9 2 3 2 5 3 3" xfId="54115" xr:uid="{00000000-0005-0000-0000-000070D30000}"/>
    <cellStyle name="Normal 9 2 3 2 5 3 4" xfId="54116" xr:uid="{00000000-0005-0000-0000-000071D30000}"/>
    <cellStyle name="Normal 9 2 3 2 6" xfId="54117" xr:uid="{00000000-0005-0000-0000-000072D30000}"/>
    <cellStyle name="Normal 9 2 3 2 6 2" xfId="54118" xr:uid="{00000000-0005-0000-0000-000073D30000}"/>
    <cellStyle name="Normal 9 2 3 2 7" xfId="54119" xr:uid="{00000000-0005-0000-0000-000074D30000}"/>
    <cellStyle name="Normal 9 2 3 2 7 2" xfId="54120" xr:uid="{00000000-0005-0000-0000-000075D30000}"/>
    <cellStyle name="Normal 9 2 3 2 7 3" xfId="54121" xr:uid="{00000000-0005-0000-0000-000076D30000}"/>
    <cellStyle name="Normal 9 2 3 2 7 4" xfId="54122" xr:uid="{00000000-0005-0000-0000-000077D30000}"/>
    <cellStyle name="Normal 9 2 3 3" xfId="54123" xr:uid="{00000000-0005-0000-0000-000078D30000}"/>
    <cellStyle name="Normal 9 2 3 3 2" xfId="54124" xr:uid="{00000000-0005-0000-0000-000079D30000}"/>
    <cellStyle name="Normal 9 2 3 3 2 2" xfId="54125" xr:uid="{00000000-0005-0000-0000-00007AD30000}"/>
    <cellStyle name="Normal 9 2 3 3 2 2 2" xfId="54126" xr:uid="{00000000-0005-0000-0000-00007BD30000}"/>
    <cellStyle name="Normal 9 2 3 3 2 2 2 2" xfId="54127" xr:uid="{00000000-0005-0000-0000-00007CD30000}"/>
    <cellStyle name="Normal 9 2 3 3 2 2 3" xfId="54128" xr:uid="{00000000-0005-0000-0000-00007DD30000}"/>
    <cellStyle name="Normal 9 2 3 3 2 2 3 2" xfId="54129" xr:uid="{00000000-0005-0000-0000-00007ED30000}"/>
    <cellStyle name="Normal 9 2 3 3 2 2 3 3" xfId="54130" xr:uid="{00000000-0005-0000-0000-00007FD30000}"/>
    <cellStyle name="Normal 9 2 3 3 2 2 3 4" xfId="54131" xr:uid="{00000000-0005-0000-0000-000080D30000}"/>
    <cellStyle name="Normal 9 2 3 3 2 3" xfId="54132" xr:uid="{00000000-0005-0000-0000-000081D30000}"/>
    <cellStyle name="Normal 9 2 3 3 2 3 2" xfId="54133" xr:uid="{00000000-0005-0000-0000-000082D30000}"/>
    <cellStyle name="Normal 9 2 3 3 2 4" xfId="54134" xr:uid="{00000000-0005-0000-0000-000083D30000}"/>
    <cellStyle name="Normal 9 2 3 3 2 4 2" xfId="54135" xr:uid="{00000000-0005-0000-0000-000084D30000}"/>
    <cellStyle name="Normal 9 2 3 3 2 4 3" xfId="54136" xr:uid="{00000000-0005-0000-0000-000085D30000}"/>
    <cellStyle name="Normal 9 2 3 3 2 4 4" xfId="54137" xr:uid="{00000000-0005-0000-0000-000086D30000}"/>
    <cellStyle name="Normal 9 2 3 3 3" xfId="54138" xr:uid="{00000000-0005-0000-0000-000087D30000}"/>
    <cellStyle name="Normal 9 2 3 3 3 2" xfId="54139" xr:uid="{00000000-0005-0000-0000-000088D30000}"/>
    <cellStyle name="Normal 9 2 3 3 3 2 2" xfId="54140" xr:uid="{00000000-0005-0000-0000-000089D30000}"/>
    <cellStyle name="Normal 9 2 3 3 3 3" xfId="54141" xr:uid="{00000000-0005-0000-0000-00008AD30000}"/>
    <cellStyle name="Normal 9 2 3 3 3 3 2" xfId="54142" xr:uid="{00000000-0005-0000-0000-00008BD30000}"/>
    <cellStyle name="Normal 9 2 3 3 3 3 3" xfId="54143" xr:uid="{00000000-0005-0000-0000-00008CD30000}"/>
    <cellStyle name="Normal 9 2 3 3 3 3 4" xfId="54144" xr:uid="{00000000-0005-0000-0000-00008DD30000}"/>
    <cellStyle name="Normal 9 2 3 3 4" xfId="54145" xr:uid="{00000000-0005-0000-0000-00008ED30000}"/>
    <cellStyle name="Normal 9 2 3 3 4 2" xfId="54146" xr:uid="{00000000-0005-0000-0000-00008FD30000}"/>
    <cellStyle name="Normal 9 2 3 3 5" xfId="54147" xr:uid="{00000000-0005-0000-0000-000090D30000}"/>
    <cellStyle name="Normal 9 2 3 3 5 2" xfId="54148" xr:uid="{00000000-0005-0000-0000-000091D30000}"/>
    <cellStyle name="Normal 9 2 3 3 5 3" xfId="54149" xr:uid="{00000000-0005-0000-0000-000092D30000}"/>
    <cellStyle name="Normal 9 2 3 3 5 4" xfId="54150" xr:uid="{00000000-0005-0000-0000-000093D30000}"/>
    <cellStyle name="Normal 9 2 3 4" xfId="54151" xr:uid="{00000000-0005-0000-0000-000094D30000}"/>
    <cellStyle name="Normal 9 2 3 4 2" xfId="54152" xr:uid="{00000000-0005-0000-0000-000095D30000}"/>
    <cellStyle name="Normal 9 2 3 4 2 2" xfId="54153" xr:uid="{00000000-0005-0000-0000-000096D30000}"/>
    <cellStyle name="Normal 9 2 3 4 2 2 2" xfId="54154" xr:uid="{00000000-0005-0000-0000-000097D30000}"/>
    <cellStyle name="Normal 9 2 3 4 2 2 2 2" xfId="54155" xr:uid="{00000000-0005-0000-0000-000098D30000}"/>
    <cellStyle name="Normal 9 2 3 4 2 2 3" xfId="54156" xr:uid="{00000000-0005-0000-0000-000099D30000}"/>
    <cellStyle name="Normal 9 2 3 4 2 2 3 2" xfId="54157" xr:uid="{00000000-0005-0000-0000-00009AD30000}"/>
    <cellStyle name="Normal 9 2 3 4 2 2 3 3" xfId="54158" xr:uid="{00000000-0005-0000-0000-00009BD30000}"/>
    <cellStyle name="Normal 9 2 3 4 2 2 3 4" xfId="54159" xr:uid="{00000000-0005-0000-0000-00009CD30000}"/>
    <cellStyle name="Normal 9 2 3 4 2 3" xfId="54160" xr:uid="{00000000-0005-0000-0000-00009DD30000}"/>
    <cellStyle name="Normal 9 2 3 4 2 3 2" xfId="54161" xr:uid="{00000000-0005-0000-0000-00009ED30000}"/>
    <cellStyle name="Normal 9 2 3 4 2 4" xfId="54162" xr:uid="{00000000-0005-0000-0000-00009FD30000}"/>
    <cellStyle name="Normal 9 2 3 4 2 4 2" xfId="54163" xr:uid="{00000000-0005-0000-0000-0000A0D30000}"/>
    <cellStyle name="Normal 9 2 3 4 2 4 3" xfId="54164" xr:uid="{00000000-0005-0000-0000-0000A1D30000}"/>
    <cellStyle name="Normal 9 2 3 4 2 4 4" xfId="54165" xr:uid="{00000000-0005-0000-0000-0000A2D30000}"/>
    <cellStyle name="Normal 9 2 3 4 3" xfId="54166" xr:uid="{00000000-0005-0000-0000-0000A3D30000}"/>
    <cellStyle name="Normal 9 2 3 4 3 2" xfId="54167" xr:uid="{00000000-0005-0000-0000-0000A4D30000}"/>
    <cellStyle name="Normal 9 2 3 4 3 2 2" xfId="54168" xr:uid="{00000000-0005-0000-0000-0000A5D30000}"/>
    <cellStyle name="Normal 9 2 3 4 3 3" xfId="54169" xr:uid="{00000000-0005-0000-0000-0000A6D30000}"/>
    <cellStyle name="Normal 9 2 3 4 3 3 2" xfId="54170" xr:uid="{00000000-0005-0000-0000-0000A7D30000}"/>
    <cellStyle name="Normal 9 2 3 4 3 3 3" xfId="54171" xr:uid="{00000000-0005-0000-0000-0000A8D30000}"/>
    <cellStyle name="Normal 9 2 3 4 3 3 4" xfId="54172" xr:uid="{00000000-0005-0000-0000-0000A9D30000}"/>
    <cellStyle name="Normal 9 2 3 4 4" xfId="54173" xr:uid="{00000000-0005-0000-0000-0000AAD30000}"/>
    <cellStyle name="Normal 9 2 3 4 4 2" xfId="54174" xr:uid="{00000000-0005-0000-0000-0000ABD30000}"/>
    <cellStyle name="Normal 9 2 3 4 5" xfId="54175" xr:uid="{00000000-0005-0000-0000-0000ACD30000}"/>
    <cellStyle name="Normal 9 2 3 4 5 2" xfId="54176" xr:uid="{00000000-0005-0000-0000-0000ADD30000}"/>
    <cellStyle name="Normal 9 2 3 4 5 3" xfId="54177" xr:uid="{00000000-0005-0000-0000-0000AED30000}"/>
    <cellStyle name="Normal 9 2 3 4 5 4" xfId="54178" xr:uid="{00000000-0005-0000-0000-0000AFD30000}"/>
    <cellStyle name="Normal 9 2 3 5" xfId="54179" xr:uid="{00000000-0005-0000-0000-0000B0D30000}"/>
    <cellStyle name="Normal 9 2 3 5 2" xfId="54180" xr:uid="{00000000-0005-0000-0000-0000B1D30000}"/>
    <cellStyle name="Normal 9 2 3 5 2 2" xfId="54181" xr:uid="{00000000-0005-0000-0000-0000B2D30000}"/>
    <cellStyle name="Normal 9 2 3 5 2 2 2" xfId="54182" xr:uid="{00000000-0005-0000-0000-0000B3D30000}"/>
    <cellStyle name="Normal 9 2 3 5 2 3" xfId="54183" xr:uid="{00000000-0005-0000-0000-0000B4D30000}"/>
    <cellStyle name="Normal 9 2 3 5 2 3 2" xfId="54184" xr:uid="{00000000-0005-0000-0000-0000B5D30000}"/>
    <cellStyle name="Normal 9 2 3 5 2 3 3" xfId="54185" xr:uid="{00000000-0005-0000-0000-0000B6D30000}"/>
    <cellStyle name="Normal 9 2 3 5 2 3 4" xfId="54186" xr:uid="{00000000-0005-0000-0000-0000B7D30000}"/>
    <cellStyle name="Normal 9 2 3 5 3" xfId="54187" xr:uid="{00000000-0005-0000-0000-0000B8D30000}"/>
    <cellStyle name="Normal 9 2 3 5 3 2" xfId="54188" xr:uid="{00000000-0005-0000-0000-0000B9D30000}"/>
    <cellStyle name="Normal 9 2 3 5 4" xfId="54189" xr:uid="{00000000-0005-0000-0000-0000BAD30000}"/>
    <cellStyle name="Normal 9 2 3 5 4 2" xfId="54190" xr:uid="{00000000-0005-0000-0000-0000BBD30000}"/>
    <cellStyle name="Normal 9 2 3 5 4 3" xfId="54191" xr:uid="{00000000-0005-0000-0000-0000BCD30000}"/>
    <cellStyle name="Normal 9 2 3 5 4 4" xfId="54192" xr:uid="{00000000-0005-0000-0000-0000BDD30000}"/>
    <cellStyle name="Normal 9 2 3 6" xfId="54193" xr:uid="{00000000-0005-0000-0000-0000BED30000}"/>
    <cellStyle name="Normal 9 2 3 6 2" xfId="54194" xr:uid="{00000000-0005-0000-0000-0000BFD30000}"/>
    <cellStyle name="Normal 9 2 3 6 2 2" xfId="54195" xr:uid="{00000000-0005-0000-0000-0000C0D30000}"/>
    <cellStyle name="Normal 9 2 3 6 3" xfId="54196" xr:uid="{00000000-0005-0000-0000-0000C1D30000}"/>
    <cellStyle name="Normal 9 2 3 6 3 2" xfId="54197" xr:uid="{00000000-0005-0000-0000-0000C2D30000}"/>
    <cellStyle name="Normal 9 2 3 6 3 3" xfId="54198" xr:uid="{00000000-0005-0000-0000-0000C3D30000}"/>
    <cellStyle name="Normal 9 2 3 6 3 4" xfId="54199" xr:uid="{00000000-0005-0000-0000-0000C4D30000}"/>
    <cellStyle name="Normal 9 2 3 7" xfId="54200" xr:uid="{00000000-0005-0000-0000-0000C5D30000}"/>
    <cellStyle name="Normal 9 2 3 7 2" xfId="54201" xr:uid="{00000000-0005-0000-0000-0000C6D30000}"/>
    <cellStyle name="Normal 9 2 3 8" xfId="54202" xr:uid="{00000000-0005-0000-0000-0000C7D30000}"/>
    <cellStyle name="Normal 9 2 3 8 2" xfId="54203" xr:uid="{00000000-0005-0000-0000-0000C8D30000}"/>
    <cellStyle name="Normal 9 2 3 8 3" xfId="54204" xr:uid="{00000000-0005-0000-0000-0000C9D30000}"/>
    <cellStyle name="Normal 9 2 3 8 4" xfId="54205" xr:uid="{00000000-0005-0000-0000-0000CAD30000}"/>
    <cellStyle name="Normal 9 2 4" xfId="54206" xr:uid="{00000000-0005-0000-0000-0000CBD30000}"/>
    <cellStyle name="Normal 9 2 4 2" xfId="54207" xr:uid="{00000000-0005-0000-0000-0000CCD30000}"/>
    <cellStyle name="Normal 9 2 4 2 2" xfId="54208" xr:uid="{00000000-0005-0000-0000-0000CDD30000}"/>
    <cellStyle name="Normal 9 2 4 2 2 2" xfId="54209" xr:uid="{00000000-0005-0000-0000-0000CED30000}"/>
    <cellStyle name="Normal 9 2 4 2 2 2 2" xfId="54210" xr:uid="{00000000-0005-0000-0000-0000CFD30000}"/>
    <cellStyle name="Normal 9 2 4 2 2 2 2 2" xfId="54211" xr:uid="{00000000-0005-0000-0000-0000D0D30000}"/>
    <cellStyle name="Normal 9 2 4 2 2 2 3" xfId="54212" xr:uid="{00000000-0005-0000-0000-0000D1D30000}"/>
    <cellStyle name="Normal 9 2 4 2 2 2 3 2" xfId="54213" xr:uid="{00000000-0005-0000-0000-0000D2D30000}"/>
    <cellStyle name="Normal 9 2 4 2 2 2 3 3" xfId="54214" xr:uid="{00000000-0005-0000-0000-0000D3D30000}"/>
    <cellStyle name="Normal 9 2 4 2 2 2 3 4" xfId="54215" xr:uid="{00000000-0005-0000-0000-0000D4D30000}"/>
    <cellStyle name="Normal 9 2 4 2 2 3" xfId="54216" xr:uid="{00000000-0005-0000-0000-0000D5D30000}"/>
    <cellStyle name="Normal 9 2 4 2 2 3 2" xfId="54217" xr:uid="{00000000-0005-0000-0000-0000D6D30000}"/>
    <cellStyle name="Normal 9 2 4 2 2 4" xfId="54218" xr:uid="{00000000-0005-0000-0000-0000D7D30000}"/>
    <cellStyle name="Normal 9 2 4 2 2 4 2" xfId="54219" xr:uid="{00000000-0005-0000-0000-0000D8D30000}"/>
    <cellStyle name="Normal 9 2 4 2 2 4 3" xfId="54220" xr:uid="{00000000-0005-0000-0000-0000D9D30000}"/>
    <cellStyle name="Normal 9 2 4 2 2 4 4" xfId="54221" xr:uid="{00000000-0005-0000-0000-0000DAD30000}"/>
    <cellStyle name="Normal 9 2 4 2 3" xfId="54222" xr:uid="{00000000-0005-0000-0000-0000DBD30000}"/>
    <cellStyle name="Normal 9 2 4 2 3 2" xfId="54223" xr:uid="{00000000-0005-0000-0000-0000DCD30000}"/>
    <cellStyle name="Normal 9 2 4 2 3 2 2" xfId="54224" xr:uid="{00000000-0005-0000-0000-0000DDD30000}"/>
    <cellStyle name="Normal 9 2 4 2 3 3" xfId="54225" xr:uid="{00000000-0005-0000-0000-0000DED30000}"/>
    <cellStyle name="Normal 9 2 4 2 3 3 2" xfId="54226" xr:uid="{00000000-0005-0000-0000-0000DFD30000}"/>
    <cellStyle name="Normal 9 2 4 2 3 3 3" xfId="54227" xr:uid="{00000000-0005-0000-0000-0000E0D30000}"/>
    <cellStyle name="Normal 9 2 4 2 3 3 4" xfId="54228" xr:uid="{00000000-0005-0000-0000-0000E1D30000}"/>
    <cellStyle name="Normal 9 2 4 2 4" xfId="54229" xr:uid="{00000000-0005-0000-0000-0000E2D30000}"/>
    <cellStyle name="Normal 9 2 4 2 4 2" xfId="54230" xr:uid="{00000000-0005-0000-0000-0000E3D30000}"/>
    <cellStyle name="Normal 9 2 4 2 5" xfId="54231" xr:uid="{00000000-0005-0000-0000-0000E4D30000}"/>
    <cellStyle name="Normal 9 2 4 2 5 2" xfId="54232" xr:uid="{00000000-0005-0000-0000-0000E5D30000}"/>
    <cellStyle name="Normal 9 2 4 2 5 3" xfId="54233" xr:uid="{00000000-0005-0000-0000-0000E6D30000}"/>
    <cellStyle name="Normal 9 2 4 2 5 4" xfId="54234" xr:uid="{00000000-0005-0000-0000-0000E7D30000}"/>
    <cellStyle name="Normal 9 2 4 3" xfId="54235" xr:uid="{00000000-0005-0000-0000-0000E8D30000}"/>
    <cellStyle name="Normal 9 2 4 3 2" xfId="54236" xr:uid="{00000000-0005-0000-0000-0000E9D30000}"/>
    <cellStyle name="Normal 9 2 4 3 2 2" xfId="54237" xr:uid="{00000000-0005-0000-0000-0000EAD30000}"/>
    <cellStyle name="Normal 9 2 4 3 2 2 2" xfId="54238" xr:uid="{00000000-0005-0000-0000-0000EBD30000}"/>
    <cellStyle name="Normal 9 2 4 3 2 2 2 2" xfId="54239" xr:uid="{00000000-0005-0000-0000-0000ECD30000}"/>
    <cellStyle name="Normal 9 2 4 3 2 2 3" xfId="54240" xr:uid="{00000000-0005-0000-0000-0000EDD30000}"/>
    <cellStyle name="Normal 9 2 4 3 2 2 3 2" xfId="54241" xr:uid="{00000000-0005-0000-0000-0000EED30000}"/>
    <cellStyle name="Normal 9 2 4 3 2 2 3 3" xfId="54242" xr:uid="{00000000-0005-0000-0000-0000EFD30000}"/>
    <cellStyle name="Normal 9 2 4 3 2 2 3 4" xfId="54243" xr:uid="{00000000-0005-0000-0000-0000F0D30000}"/>
    <cellStyle name="Normal 9 2 4 3 2 3" xfId="54244" xr:uid="{00000000-0005-0000-0000-0000F1D30000}"/>
    <cellStyle name="Normal 9 2 4 3 2 3 2" xfId="54245" xr:uid="{00000000-0005-0000-0000-0000F2D30000}"/>
    <cellStyle name="Normal 9 2 4 3 2 4" xfId="54246" xr:uid="{00000000-0005-0000-0000-0000F3D30000}"/>
    <cellStyle name="Normal 9 2 4 3 2 4 2" xfId="54247" xr:uid="{00000000-0005-0000-0000-0000F4D30000}"/>
    <cellStyle name="Normal 9 2 4 3 2 4 3" xfId="54248" xr:uid="{00000000-0005-0000-0000-0000F5D30000}"/>
    <cellStyle name="Normal 9 2 4 3 2 4 4" xfId="54249" xr:uid="{00000000-0005-0000-0000-0000F6D30000}"/>
    <cellStyle name="Normal 9 2 4 3 3" xfId="54250" xr:uid="{00000000-0005-0000-0000-0000F7D30000}"/>
    <cellStyle name="Normal 9 2 4 3 3 2" xfId="54251" xr:uid="{00000000-0005-0000-0000-0000F8D30000}"/>
    <cellStyle name="Normal 9 2 4 3 3 2 2" xfId="54252" xr:uid="{00000000-0005-0000-0000-0000F9D30000}"/>
    <cellStyle name="Normal 9 2 4 3 3 3" xfId="54253" xr:uid="{00000000-0005-0000-0000-0000FAD30000}"/>
    <cellStyle name="Normal 9 2 4 3 3 3 2" xfId="54254" xr:uid="{00000000-0005-0000-0000-0000FBD30000}"/>
    <cellStyle name="Normal 9 2 4 3 3 3 3" xfId="54255" xr:uid="{00000000-0005-0000-0000-0000FCD30000}"/>
    <cellStyle name="Normal 9 2 4 3 3 3 4" xfId="54256" xr:uid="{00000000-0005-0000-0000-0000FDD30000}"/>
    <cellStyle name="Normal 9 2 4 3 4" xfId="54257" xr:uid="{00000000-0005-0000-0000-0000FED30000}"/>
    <cellStyle name="Normal 9 2 4 3 4 2" xfId="54258" xr:uid="{00000000-0005-0000-0000-0000FFD30000}"/>
    <cellStyle name="Normal 9 2 4 3 5" xfId="54259" xr:uid="{00000000-0005-0000-0000-000000D40000}"/>
    <cellStyle name="Normal 9 2 4 3 5 2" xfId="54260" xr:uid="{00000000-0005-0000-0000-000001D40000}"/>
    <cellStyle name="Normal 9 2 4 3 5 3" xfId="54261" xr:uid="{00000000-0005-0000-0000-000002D40000}"/>
    <cellStyle name="Normal 9 2 4 3 5 4" xfId="54262" xr:uid="{00000000-0005-0000-0000-000003D40000}"/>
    <cellStyle name="Normal 9 2 4 4" xfId="54263" xr:uid="{00000000-0005-0000-0000-000004D40000}"/>
    <cellStyle name="Normal 9 2 4 4 2" xfId="54264" xr:uid="{00000000-0005-0000-0000-000005D40000}"/>
    <cellStyle name="Normal 9 2 4 4 2 2" xfId="54265" xr:uid="{00000000-0005-0000-0000-000006D40000}"/>
    <cellStyle name="Normal 9 2 4 4 2 2 2" xfId="54266" xr:uid="{00000000-0005-0000-0000-000007D40000}"/>
    <cellStyle name="Normal 9 2 4 4 2 3" xfId="54267" xr:uid="{00000000-0005-0000-0000-000008D40000}"/>
    <cellStyle name="Normal 9 2 4 4 2 3 2" xfId="54268" xr:uid="{00000000-0005-0000-0000-000009D40000}"/>
    <cellStyle name="Normal 9 2 4 4 2 3 3" xfId="54269" xr:uid="{00000000-0005-0000-0000-00000AD40000}"/>
    <cellStyle name="Normal 9 2 4 4 2 3 4" xfId="54270" xr:uid="{00000000-0005-0000-0000-00000BD40000}"/>
    <cellStyle name="Normal 9 2 4 4 3" xfId="54271" xr:uid="{00000000-0005-0000-0000-00000CD40000}"/>
    <cellStyle name="Normal 9 2 4 4 3 2" xfId="54272" xr:uid="{00000000-0005-0000-0000-00000DD40000}"/>
    <cellStyle name="Normal 9 2 4 4 4" xfId="54273" xr:uid="{00000000-0005-0000-0000-00000ED40000}"/>
    <cellStyle name="Normal 9 2 4 4 4 2" xfId="54274" xr:uid="{00000000-0005-0000-0000-00000FD40000}"/>
    <cellStyle name="Normal 9 2 4 4 4 3" xfId="54275" xr:uid="{00000000-0005-0000-0000-000010D40000}"/>
    <cellStyle name="Normal 9 2 4 4 4 4" xfId="54276" xr:uid="{00000000-0005-0000-0000-000011D40000}"/>
    <cellStyle name="Normal 9 2 4 5" xfId="54277" xr:uid="{00000000-0005-0000-0000-000012D40000}"/>
    <cellStyle name="Normal 9 2 4 5 2" xfId="54278" xr:uid="{00000000-0005-0000-0000-000013D40000}"/>
    <cellStyle name="Normal 9 2 4 5 2 2" xfId="54279" xr:uid="{00000000-0005-0000-0000-000014D40000}"/>
    <cellStyle name="Normal 9 2 4 5 3" xfId="54280" xr:uid="{00000000-0005-0000-0000-000015D40000}"/>
    <cellStyle name="Normal 9 2 4 5 3 2" xfId="54281" xr:uid="{00000000-0005-0000-0000-000016D40000}"/>
    <cellStyle name="Normal 9 2 4 5 3 3" xfId="54282" xr:uid="{00000000-0005-0000-0000-000017D40000}"/>
    <cellStyle name="Normal 9 2 4 5 3 4" xfId="54283" xr:uid="{00000000-0005-0000-0000-000018D40000}"/>
    <cellStyle name="Normal 9 2 4 6" xfId="54284" xr:uid="{00000000-0005-0000-0000-000019D40000}"/>
    <cellStyle name="Normal 9 2 4 6 2" xfId="54285" xr:uid="{00000000-0005-0000-0000-00001AD40000}"/>
    <cellStyle name="Normal 9 2 4 7" xfId="54286" xr:uid="{00000000-0005-0000-0000-00001BD40000}"/>
    <cellStyle name="Normal 9 2 4 7 2" xfId="54287" xr:uid="{00000000-0005-0000-0000-00001CD40000}"/>
    <cellStyle name="Normal 9 2 4 7 3" xfId="54288" xr:uid="{00000000-0005-0000-0000-00001DD40000}"/>
    <cellStyle name="Normal 9 2 4 7 4" xfId="54289" xr:uid="{00000000-0005-0000-0000-00001ED40000}"/>
    <cellStyle name="Normal 9 2 5" xfId="54290" xr:uid="{00000000-0005-0000-0000-00001FD40000}"/>
    <cellStyle name="Normal 9 2 5 2" xfId="54291" xr:uid="{00000000-0005-0000-0000-000020D40000}"/>
    <cellStyle name="Normal 9 2 5 2 2" xfId="54292" xr:uid="{00000000-0005-0000-0000-000021D40000}"/>
    <cellStyle name="Normal 9 2 5 2 2 2" xfId="54293" xr:uid="{00000000-0005-0000-0000-000022D40000}"/>
    <cellStyle name="Normal 9 2 5 2 2 2 2" xfId="54294" xr:uid="{00000000-0005-0000-0000-000023D40000}"/>
    <cellStyle name="Normal 9 2 5 2 2 3" xfId="54295" xr:uid="{00000000-0005-0000-0000-000024D40000}"/>
    <cellStyle name="Normal 9 2 5 2 2 3 2" xfId="54296" xr:uid="{00000000-0005-0000-0000-000025D40000}"/>
    <cellStyle name="Normal 9 2 5 2 2 3 3" xfId="54297" xr:uid="{00000000-0005-0000-0000-000026D40000}"/>
    <cellStyle name="Normal 9 2 5 2 2 3 4" xfId="54298" xr:uid="{00000000-0005-0000-0000-000027D40000}"/>
    <cellStyle name="Normal 9 2 5 2 3" xfId="54299" xr:uid="{00000000-0005-0000-0000-000028D40000}"/>
    <cellStyle name="Normal 9 2 5 2 3 2" xfId="54300" xr:uid="{00000000-0005-0000-0000-000029D40000}"/>
    <cellStyle name="Normal 9 2 5 2 4" xfId="54301" xr:uid="{00000000-0005-0000-0000-00002AD40000}"/>
    <cellStyle name="Normal 9 2 5 2 4 2" xfId="54302" xr:uid="{00000000-0005-0000-0000-00002BD40000}"/>
    <cellStyle name="Normal 9 2 5 2 4 3" xfId="54303" xr:uid="{00000000-0005-0000-0000-00002CD40000}"/>
    <cellStyle name="Normal 9 2 5 2 4 4" xfId="54304" xr:uid="{00000000-0005-0000-0000-00002DD40000}"/>
    <cellStyle name="Normal 9 2 5 3" xfId="54305" xr:uid="{00000000-0005-0000-0000-00002ED40000}"/>
    <cellStyle name="Normal 9 2 5 3 2" xfId="54306" xr:uid="{00000000-0005-0000-0000-00002FD40000}"/>
    <cellStyle name="Normal 9 2 5 3 2 2" xfId="54307" xr:uid="{00000000-0005-0000-0000-000030D40000}"/>
    <cellStyle name="Normal 9 2 5 3 3" xfId="54308" xr:uid="{00000000-0005-0000-0000-000031D40000}"/>
    <cellStyle name="Normal 9 2 5 3 3 2" xfId="54309" xr:uid="{00000000-0005-0000-0000-000032D40000}"/>
    <cellStyle name="Normal 9 2 5 3 3 3" xfId="54310" xr:uid="{00000000-0005-0000-0000-000033D40000}"/>
    <cellStyle name="Normal 9 2 5 3 3 4" xfId="54311" xr:uid="{00000000-0005-0000-0000-000034D40000}"/>
    <cellStyle name="Normal 9 2 5 4" xfId="54312" xr:uid="{00000000-0005-0000-0000-000035D40000}"/>
    <cellStyle name="Normal 9 2 5 4 2" xfId="54313" xr:uid="{00000000-0005-0000-0000-000036D40000}"/>
    <cellStyle name="Normal 9 2 5 5" xfId="54314" xr:uid="{00000000-0005-0000-0000-000037D40000}"/>
    <cellStyle name="Normal 9 2 5 5 2" xfId="54315" xr:uid="{00000000-0005-0000-0000-000038D40000}"/>
    <cellStyle name="Normal 9 2 5 5 3" xfId="54316" xr:uid="{00000000-0005-0000-0000-000039D40000}"/>
    <cellStyle name="Normal 9 2 5 5 4" xfId="54317" xr:uid="{00000000-0005-0000-0000-00003AD40000}"/>
    <cellStyle name="Normal 9 2 6" xfId="54318" xr:uid="{00000000-0005-0000-0000-00003BD40000}"/>
    <cellStyle name="Normal 9 2 6 2" xfId="54319" xr:uid="{00000000-0005-0000-0000-00003CD40000}"/>
    <cellStyle name="Normal 9 2 6 2 2" xfId="54320" xr:uid="{00000000-0005-0000-0000-00003DD40000}"/>
    <cellStyle name="Normal 9 2 6 2 2 2" xfId="54321" xr:uid="{00000000-0005-0000-0000-00003ED40000}"/>
    <cellStyle name="Normal 9 2 6 2 2 2 2" xfId="54322" xr:uid="{00000000-0005-0000-0000-00003FD40000}"/>
    <cellStyle name="Normal 9 2 6 2 2 3" xfId="54323" xr:uid="{00000000-0005-0000-0000-000040D40000}"/>
    <cellStyle name="Normal 9 2 6 2 2 3 2" xfId="54324" xr:uid="{00000000-0005-0000-0000-000041D40000}"/>
    <cellStyle name="Normal 9 2 6 2 2 3 3" xfId="54325" xr:uid="{00000000-0005-0000-0000-000042D40000}"/>
    <cellStyle name="Normal 9 2 6 2 2 3 4" xfId="54326" xr:uid="{00000000-0005-0000-0000-000043D40000}"/>
    <cellStyle name="Normal 9 2 6 2 3" xfId="54327" xr:uid="{00000000-0005-0000-0000-000044D40000}"/>
    <cellStyle name="Normal 9 2 6 2 3 2" xfId="54328" xr:uid="{00000000-0005-0000-0000-000045D40000}"/>
    <cellStyle name="Normal 9 2 6 2 4" xfId="54329" xr:uid="{00000000-0005-0000-0000-000046D40000}"/>
    <cellStyle name="Normal 9 2 6 2 4 2" xfId="54330" xr:uid="{00000000-0005-0000-0000-000047D40000}"/>
    <cellStyle name="Normal 9 2 6 2 4 3" xfId="54331" xr:uid="{00000000-0005-0000-0000-000048D40000}"/>
    <cellStyle name="Normal 9 2 6 2 4 4" xfId="54332" xr:uid="{00000000-0005-0000-0000-000049D40000}"/>
    <cellStyle name="Normal 9 2 6 3" xfId="54333" xr:uid="{00000000-0005-0000-0000-00004AD40000}"/>
    <cellStyle name="Normal 9 2 6 3 2" xfId="54334" xr:uid="{00000000-0005-0000-0000-00004BD40000}"/>
    <cellStyle name="Normal 9 2 6 3 2 2" xfId="54335" xr:uid="{00000000-0005-0000-0000-00004CD40000}"/>
    <cellStyle name="Normal 9 2 6 3 3" xfId="54336" xr:uid="{00000000-0005-0000-0000-00004DD40000}"/>
    <cellStyle name="Normal 9 2 6 3 3 2" xfId="54337" xr:uid="{00000000-0005-0000-0000-00004ED40000}"/>
    <cellStyle name="Normal 9 2 6 3 3 3" xfId="54338" xr:uid="{00000000-0005-0000-0000-00004FD40000}"/>
    <cellStyle name="Normal 9 2 6 3 3 4" xfId="54339" xr:uid="{00000000-0005-0000-0000-000050D40000}"/>
    <cellStyle name="Normal 9 2 6 4" xfId="54340" xr:uid="{00000000-0005-0000-0000-000051D40000}"/>
    <cellStyle name="Normal 9 2 6 4 2" xfId="54341" xr:uid="{00000000-0005-0000-0000-000052D40000}"/>
    <cellStyle name="Normal 9 2 6 5" xfId="54342" xr:uid="{00000000-0005-0000-0000-000053D40000}"/>
    <cellStyle name="Normal 9 2 6 5 2" xfId="54343" xr:uid="{00000000-0005-0000-0000-000054D40000}"/>
    <cellStyle name="Normal 9 2 6 5 3" xfId="54344" xr:uid="{00000000-0005-0000-0000-000055D40000}"/>
    <cellStyle name="Normal 9 2 6 5 4" xfId="54345" xr:uid="{00000000-0005-0000-0000-000056D40000}"/>
    <cellStyle name="Normal 9 2 7" xfId="54346" xr:uid="{00000000-0005-0000-0000-000057D40000}"/>
    <cellStyle name="Normal 9 2 7 2" xfId="54347" xr:uid="{00000000-0005-0000-0000-000058D40000}"/>
    <cellStyle name="Normal 9 2 7 2 2" xfId="54348" xr:uid="{00000000-0005-0000-0000-000059D40000}"/>
    <cellStyle name="Normal 9 2 7 2 2 2" xfId="54349" xr:uid="{00000000-0005-0000-0000-00005AD40000}"/>
    <cellStyle name="Normal 9 2 7 2 3" xfId="54350" xr:uid="{00000000-0005-0000-0000-00005BD40000}"/>
    <cellStyle name="Normal 9 2 7 2 3 2" xfId="54351" xr:uid="{00000000-0005-0000-0000-00005CD40000}"/>
    <cellStyle name="Normal 9 2 7 2 3 3" xfId="54352" xr:uid="{00000000-0005-0000-0000-00005DD40000}"/>
    <cellStyle name="Normal 9 2 7 2 3 4" xfId="54353" xr:uid="{00000000-0005-0000-0000-00005ED40000}"/>
    <cellStyle name="Normal 9 2 7 3" xfId="54354" xr:uid="{00000000-0005-0000-0000-00005FD40000}"/>
    <cellStyle name="Normal 9 2 7 3 2" xfId="54355" xr:uid="{00000000-0005-0000-0000-000060D40000}"/>
    <cellStyle name="Normal 9 2 7 4" xfId="54356" xr:uid="{00000000-0005-0000-0000-000061D40000}"/>
    <cellStyle name="Normal 9 2 7 4 2" xfId="54357" xr:uid="{00000000-0005-0000-0000-000062D40000}"/>
    <cellStyle name="Normal 9 2 7 4 3" xfId="54358" xr:uid="{00000000-0005-0000-0000-000063D40000}"/>
    <cellStyle name="Normal 9 2 7 4 4" xfId="54359" xr:uid="{00000000-0005-0000-0000-000064D40000}"/>
    <cellStyle name="Normal 9 2 8" xfId="54360" xr:uid="{00000000-0005-0000-0000-000065D40000}"/>
    <cellStyle name="Normal 9 2 8 2" xfId="54361" xr:uid="{00000000-0005-0000-0000-000066D40000}"/>
    <cellStyle name="Normal 9 2 8 2 2" xfId="54362" xr:uid="{00000000-0005-0000-0000-000067D40000}"/>
    <cellStyle name="Normal 9 2 8 3" xfId="54363" xr:uid="{00000000-0005-0000-0000-000068D40000}"/>
    <cellStyle name="Normal 9 2 8 3 2" xfId="54364" xr:uid="{00000000-0005-0000-0000-000069D40000}"/>
    <cellStyle name="Normal 9 2 8 3 3" xfId="54365" xr:uid="{00000000-0005-0000-0000-00006AD40000}"/>
    <cellStyle name="Normal 9 2 8 3 4" xfId="54366" xr:uid="{00000000-0005-0000-0000-00006BD40000}"/>
    <cellStyle name="Normal 9 2 9" xfId="54367" xr:uid="{00000000-0005-0000-0000-00006CD40000}"/>
    <cellStyle name="Normal 9 2 9 2" xfId="54368" xr:uid="{00000000-0005-0000-0000-00006DD40000}"/>
    <cellStyle name="Normal 9 2 9 2 2" xfId="54369" xr:uid="{00000000-0005-0000-0000-00006ED40000}"/>
    <cellStyle name="Normal 9 2 9 3" xfId="54370" xr:uid="{00000000-0005-0000-0000-00006FD40000}"/>
    <cellStyle name="Normal 9 2 9 3 2" xfId="54371" xr:uid="{00000000-0005-0000-0000-000070D40000}"/>
    <cellStyle name="Normal 9 2 9 4" xfId="54372" xr:uid="{00000000-0005-0000-0000-000071D40000}"/>
    <cellStyle name="Normal 9 3" xfId="54373" xr:uid="{00000000-0005-0000-0000-000072D40000}"/>
    <cellStyle name="Normal 9 3 10" xfId="54374" xr:uid="{00000000-0005-0000-0000-000073D40000}"/>
    <cellStyle name="Normal 9 3 2" xfId="54375" xr:uid="{00000000-0005-0000-0000-000074D40000}"/>
    <cellStyle name="Normal 9 3 2 10" xfId="54376" xr:uid="{00000000-0005-0000-0000-000075D40000}"/>
    <cellStyle name="Normal 9 3 2 2" xfId="54377" xr:uid="{00000000-0005-0000-0000-000076D40000}"/>
    <cellStyle name="Normal 9 3 2 2 2" xfId="54378" xr:uid="{00000000-0005-0000-0000-000077D40000}"/>
    <cellStyle name="Normal 9 3 2 2 2 2" xfId="54379" xr:uid="{00000000-0005-0000-0000-000078D40000}"/>
    <cellStyle name="Normal 9 3 2 2 2 2 2" xfId="54380" xr:uid="{00000000-0005-0000-0000-000079D40000}"/>
    <cellStyle name="Normal 9 3 2 2 2 2 2 2" xfId="54381" xr:uid="{00000000-0005-0000-0000-00007AD40000}"/>
    <cellStyle name="Normal 9 3 2 2 2 2 2 2 2" xfId="54382" xr:uid="{00000000-0005-0000-0000-00007BD40000}"/>
    <cellStyle name="Normal 9 3 2 2 2 2 2 3" xfId="54383" xr:uid="{00000000-0005-0000-0000-00007CD40000}"/>
    <cellStyle name="Normal 9 3 2 2 2 2 2 3 2" xfId="54384" xr:uid="{00000000-0005-0000-0000-00007DD40000}"/>
    <cellStyle name="Normal 9 3 2 2 2 2 2 3 3" xfId="54385" xr:uid="{00000000-0005-0000-0000-00007ED40000}"/>
    <cellStyle name="Normal 9 3 2 2 2 2 2 3 4" xfId="54386" xr:uid="{00000000-0005-0000-0000-00007FD40000}"/>
    <cellStyle name="Normal 9 3 2 2 2 2 3" xfId="54387" xr:uid="{00000000-0005-0000-0000-000080D40000}"/>
    <cellStyle name="Normal 9 3 2 2 2 2 3 2" xfId="54388" xr:uid="{00000000-0005-0000-0000-000081D40000}"/>
    <cellStyle name="Normal 9 3 2 2 2 2 4" xfId="54389" xr:uid="{00000000-0005-0000-0000-000082D40000}"/>
    <cellStyle name="Normal 9 3 2 2 2 2 4 2" xfId="54390" xr:uid="{00000000-0005-0000-0000-000083D40000}"/>
    <cellStyle name="Normal 9 3 2 2 2 2 4 3" xfId="54391" xr:uid="{00000000-0005-0000-0000-000084D40000}"/>
    <cellStyle name="Normal 9 3 2 2 2 2 4 4" xfId="54392" xr:uid="{00000000-0005-0000-0000-000085D40000}"/>
    <cellStyle name="Normal 9 3 2 2 2 3" xfId="54393" xr:uid="{00000000-0005-0000-0000-000086D40000}"/>
    <cellStyle name="Normal 9 3 2 2 2 3 2" xfId="54394" xr:uid="{00000000-0005-0000-0000-000087D40000}"/>
    <cellStyle name="Normal 9 3 2 2 2 3 2 2" xfId="54395" xr:uid="{00000000-0005-0000-0000-000088D40000}"/>
    <cellStyle name="Normal 9 3 2 2 2 3 3" xfId="54396" xr:uid="{00000000-0005-0000-0000-000089D40000}"/>
    <cellStyle name="Normal 9 3 2 2 2 3 3 2" xfId="54397" xr:uid="{00000000-0005-0000-0000-00008AD40000}"/>
    <cellStyle name="Normal 9 3 2 2 2 3 3 3" xfId="54398" xr:uid="{00000000-0005-0000-0000-00008BD40000}"/>
    <cellStyle name="Normal 9 3 2 2 2 3 3 4" xfId="54399" xr:uid="{00000000-0005-0000-0000-00008CD40000}"/>
    <cellStyle name="Normal 9 3 2 2 2 4" xfId="54400" xr:uid="{00000000-0005-0000-0000-00008DD40000}"/>
    <cellStyle name="Normal 9 3 2 2 2 4 2" xfId="54401" xr:uid="{00000000-0005-0000-0000-00008ED40000}"/>
    <cellStyle name="Normal 9 3 2 2 2 5" xfId="54402" xr:uid="{00000000-0005-0000-0000-00008FD40000}"/>
    <cellStyle name="Normal 9 3 2 2 2 5 2" xfId="54403" xr:uid="{00000000-0005-0000-0000-000090D40000}"/>
    <cellStyle name="Normal 9 3 2 2 2 5 3" xfId="54404" xr:uid="{00000000-0005-0000-0000-000091D40000}"/>
    <cellStyle name="Normal 9 3 2 2 2 5 4" xfId="54405" xr:uid="{00000000-0005-0000-0000-000092D40000}"/>
    <cellStyle name="Normal 9 3 2 2 3" xfId="54406" xr:uid="{00000000-0005-0000-0000-000093D40000}"/>
    <cellStyle name="Normal 9 3 2 2 3 2" xfId="54407" xr:uid="{00000000-0005-0000-0000-000094D40000}"/>
    <cellStyle name="Normal 9 3 2 2 3 2 2" xfId="54408" xr:uid="{00000000-0005-0000-0000-000095D40000}"/>
    <cellStyle name="Normal 9 3 2 2 3 2 2 2" xfId="54409" xr:uid="{00000000-0005-0000-0000-000096D40000}"/>
    <cellStyle name="Normal 9 3 2 2 3 2 2 2 2" xfId="54410" xr:uid="{00000000-0005-0000-0000-000097D40000}"/>
    <cellStyle name="Normal 9 3 2 2 3 2 2 3" xfId="54411" xr:uid="{00000000-0005-0000-0000-000098D40000}"/>
    <cellStyle name="Normal 9 3 2 2 3 2 2 3 2" xfId="54412" xr:uid="{00000000-0005-0000-0000-000099D40000}"/>
    <cellStyle name="Normal 9 3 2 2 3 2 2 3 3" xfId="54413" xr:uid="{00000000-0005-0000-0000-00009AD40000}"/>
    <cellStyle name="Normal 9 3 2 2 3 2 2 3 4" xfId="54414" xr:uid="{00000000-0005-0000-0000-00009BD40000}"/>
    <cellStyle name="Normal 9 3 2 2 3 2 3" xfId="54415" xr:uid="{00000000-0005-0000-0000-00009CD40000}"/>
    <cellStyle name="Normal 9 3 2 2 3 2 3 2" xfId="54416" xr:uid="{00000000-0005-0000-0000-00009DD40000}"/>
    <cellStyle name="Normal 9 3 2 2 3 2 4" xfId="54417" xr:uid="{00000000-0005-0000-0000-00009ED40000}"/>
    <cellStyle name="Normal 9 3 2 2 3 2 4 2" xfId="54418" xr:uid="{00000000-0005-0000-0000-00009FD40000}"/>
    <cellStyle name="Normal 9 3 2 2 3 2 4 3" xfId="54419" xr:uid="{00000000-0005-0000-0000-0000A0D40000}"/>
    <cellStyle name="Normal 9 3 2 2 3 2 4 4" xfId="54420" xr:uid="{00000000-0005-0000-0000-0000A1D40000}"/>
    <cellStyle name="Normal 9 3 2 2 3 3" xfId="54421" xr:uid="{00000000-0005-0000-0000-0000A2D40000}"/>
    <cellStyle name="Normal 9 3 2 2 3 3 2" xfId="54422" xr:uid="{00000000-0005-0000-0000-0000A3D40000}"/>
    <cellStyle name="Normal 9 3 2 2 3 3 2 2" xfId="54423" xr:uid="{00000000-0005-0000-0000-0000A4D40000}"/>
    <cellStyle name="Normal 9 3 2 2 3 3 3" xfId="54424" xr:uid="{00000000-0005-0000-0000-0000A5D40000}"/>
    <cellStyle name="Normal 9 3 2 2 3 3 3 2" xfId="54425" xr:uid="{00000000-0005-0000-0000-0000A6D40000}"/>
    <cellStyle name="Normal 9 3 2 2 3 3 3 3" xfId="54426" xr:uid="{00000000-0005-0000-0000-0000A7D40000}"/>
    <cellStyle name="Normal 9 3 2 2 3 3 3 4" xfId="54427" xr:uid="{00000000-0005-0000-0000-0000A8D40000}"/>
    <cellStyle name="Normal 9 3 2 2 3 4" xfId="54428" xr:uid="{00000000-0005-0000-0000-0000A9D40000}"/>
    <cellStyle name="Normal 9 3 2 2 3 4 2" xfId="54429" xr:uid="{00000000-0005-0000-0000-0000AAD40000}"/>
    <cellStyle name="Normal 9 3 2 2 3 5" xfId="54430" xr:uid="{00000000-0005-0000-0000-0000ABD40000}"/>
    <cellStyle name="Normal 9 3 2 2 3 5 2" xfId="54431" xr:uid="{00000000-0005-0000-0000-0000ACD40000}"/>
    <cellStyle name="Normal 9 3 2 2 3 5 3" xfId="54432" xr:uid="{00000000-0005-0000-0000-0000ADD40000}"/>
    <cellStyle name="Normal 9 3 2 2 3 5 4" xfId="54433" xr:uid="{00000000-0005-0000-0000-0000AED40000}"/>
    <cellStyle name="Normal 9 3 2 2 4" xfId="54434" xr:uid="{00000000-0005-0000-0000-0000AFD40000}"/>
    <cellStyle name="Normal 9 3 2 2 4 2" xfId="54435" xr:uid="{00000000-0005-0000-0000-0000B0D40000}"/>
    <cellStyle name="Normal 9 3 2 2 4 2 2" xfId="54436" xr:uid="{00000000-0005-0000-0000-0000B1D40000}"/>
    <cellStyle name="Normal 9 3 2 2 4 2 2 2" xfId="54437" xr:uid="{00000000-0005-0000-0000-0000B2D40000}"/>
    <cellStyle name="Normal 9 3 2 2 4 2 3" xfId="54438" xr:uid="{00000000-0005-0000-0000-0000B3D40000}"/>
    <cellStyle name="Normal 9 3 2 2 4 2 3 2" xfId="54439" xr:uid="{00000000-0005-0000-0000-0000B4D40000}"/>
    <cellStyle name="Normal 9 3 2 2 4 2 3 3" xfId="54440" xr:uid="{00000000-0005-0000-0000-0000B5D40000}"/>
    <cellStyle name="Normal 9 3 2 2 4 2 3 4" xfId="54441" xr:uid="{00000000-0005-0000-0000-0000B6D40000}"/>
    <cellStyle name="Normal 9 3 2 2 4 3" xfId="54442" xr:uid="{00000000-0005-0000-0000-0000B7D40000}"/>
    <cellStyle name="Normal 9 3 2 2 4 3 2" xfId="54443" xr:uid="{00000000-0005-0000-0000-0000B8D40000}"/>
    <cellStyle name="Normal 9 3 2 2 4 4" xfId="54444" xr:uid="{00000000-0005-0000-0000-0000B9D40000}"/>
    <cellStyle name="Normal 9 3 2 2 4 4 2" xfId="54445" xr:uid="{00000000-0005-0000-0000-0000BAD40000}"/>
    <cellStyle name="Normal 9 3 2 2 4 4 3" xfId="54446" xr:uid="{00000000-0005-0000-0000-0000BBD40000}"/>
    <cellStyle name="Normal 9 3 2 2 4 4 4" xfId="54447" xr:uid="{00000000-0005-0000-0000-0000BCD40000}"/>
    <cellStyle name="Normal 9 3 2 2 5" xfId="54448" xr:uid="{00000000-0005-0000-0000-0000BDD40000}"/>
    <cellStyle name="Normal 9 3 2 2 5 2" xfId="54449" xr:uid="{00000000-0005-0000-0000-0000BED40000}"/>
    <cellStyle name="Normal 9 3 2 2 5 2 2" xfId="54450" xr:uid="{00000000-0005-0000-0000-0000BFD40000}"/>
    <cellStyle name="Normal 9 3 2 2 5 3" xfId="54451" xr:uid="{00000000-0005-0000-0000-0000C0D40000}"/>
    <cellStyle name="Normal 9 3 2 2 5 3 2" xfId="54452" xr:uid="{00000000-0005-0000-0000-0000C1D40000}"/>
    <cellStyle name="Normal 9 3 2 2 5 3 3" xfId="54453" xr:uid="{00000000-0005-0000-0000-0000C2D40000}"/>
    <cellStyle name="Normal 9 3 2 2 5 3 4" xfId="54454" xr:uid="{00000000-0005-0000-0000-0000C3D40000}"/>
    <cellStyle name="Normal 9 3 2 2 6" xfId="54455" xr:uid="{00000000-0005-0000-0000-0000C4D40000}"/>
    <cellStyle name="Normal 9 3 2 2 6 2" xfId="54456" xr:uid="{00000000-0005-0000-0000-0000C5D40000}"/>
    <cellStyle name="Normal 9 3 2 2 7" xfId="54457" xr:uid="{00000000-0005-0000-0000-0000C6D40000}"/>
    <cellStyle name="Normal 9 3 2 2 7 2" xfId="54458" xr:uid="{00000000-0005-0000-0000-0000C7D40000}"/>
    <cellStyle name="Normal 9 3 2 2 7 3" xfId="54459" xr:uid="{00000000-0005-0000-0000-0000C8D40000}"/>
    <cellStyle name="Normal 9 3 2 2 7 4" xfId="54460" xr:uid="{00000000-0005-0000-0000-0000C9D40000}"/>
    <cellStyle name="Normal 9 3 2 3" xfId="54461" xr:uid="{00000000-0005-0000-0000-0000CAD40000}"/>
    <cellStyle name="Normal 9 3 2 3 2" xfId="54462" xr:uid="{00000000-0005-0000-0000-0000CBD40000}"/>
    <cellStyle name="Normal 9 3 2 3 2 2" xfId="54463" xr:uid="{00000000-0005-0000-0000-0000CCD40000}"/>
    <cellStyle name="Normal 9 3 2 3 2 2 2" xfId="54464" xr:uid="{00000000-0005-0000-0000-0000CDD40000}"/>
    <cellStyle name="Normal 9 3 2 3 2 2 2 2" xfId="54465" xr:uid="{00000000-0005-0000-0000-0000CED40000}"/>
    <cellStyle name="Normal 9 3 2 3 2 2 3" xfId="54466" xr:uid="{00000000-0005-0000-0000-0000CFD40000}"/>
    <cellStyle name="Normal 9 3 2 3 2 2 3 2" xfId="54467" xr:uid="{00000000-0005-0000-0000-0000D0D40000}"/>
    <cellStyle name="Normal 9 3 2 3 2 2 3 3" xfId="54468" xr:uid="{00000000-0005-0000-0000-0000D1D40000}"/>
    <cellStyle name="Normal 9 3 2 3 2 2 3 4" xfId="54469" xr:uid="{00000000-0005-0000-0000-0000D2D40000}"/>
    <cellStyle name="Normal 9 3 2 3 2 3" xfId="54470" xr:uid="{00000000-0005-0000-0000-0000D3D40000}"/>
    <cellStyle name="Normal 9 3 2 3 2 3 2" xfId="54471" xr:uid="{00000000-0005-0000-0000-0000D4D40000}"/>
    <cellStyle name="Normal 9 3 2 3 2 4" xfId="54472" xr:uid="{00000000-0005-0000-0000-0000D5D40000}"/>
    <cellStyle name="Normal 9 3 2 3 2 4 2" xfId="54473" xr:uid="{00000000-0005-0000-0000-0000D6D40000}"/>
    <cellStyle name="Normal 9 3 2 3 2 4 3" xfId="54474" xr:uid="{00000000-0005-0000-0000-0000D7D40000}"/>
    <cellStyle name="Normal 9 3 2 3 2 4 4" xfId="54475" xr:uid="{00000000-0005-0000-0000-0000D8D40000}"/>
    <cellStyle name="Normal 9 3 2 3 3" xfId="54476" xr:uid="{00000000-0005-0000-0000-0000D9D40000}"/>
    <cellStyle name="Normal 9 3 2 3 3 2" xfId="54477" xr:uid="{00000000-0005-0000-0000-0000DAD40000}"/>
    <cellStyle name="Normal 9 3 2 3 3 2 2" xfId="54478" xr:uid="{00000000-0005-0000-0000-0000DBD40000}"/>
    <cellStyle name="Normal 9 3 2 3 3 3" xfId="54479" xr:uid="{00000000-0005-0000-0000-0000DCD40000}"/>
    <cellStyle name="Normal 9 3 2 3 3 3 2" xfId="54480" xr:uid="{00000000-0005-0000-0000-0000DDD40000}"/>
    <cellStyle name="Normal 9 3 2 3 3 3 3" xfId="54481" xr:uid="{00000000-0005-0000-0000-0000DED40000}"/>
    <cellStyle name="Normal 9 3 2 3 3 3 4" xfId="54482" xr:uid="{00000000-0005-0000-0000-0000DFD40000}"/>
    <cellStyle name="Normal 9 3 2 3 4" xfId="54483" xr:uid="{00000000-0005-0000-0000-0000E0D40000}"/>
    <cellStyle name="Normal 9 3 2 3 4 2" xfId="54484" xr:uid="{00000000-0005-0000-0000-0000E1D40000}"/>
    <cellStyle name="Normal 9 3 2 3 5" xfId="54485" xr:uid="{00000000-0005-0000-0000-0000E2D40000}"/>
    <cellStyle name="Normal 9 3 2 3 5 2" xfId="54486" xr:uid="{00000000-0005-0000-0000-0000E3D40000}"/>
    <cellStyle name="Normal 9 3 2 3 5 3" xfId="54487" xr:uid="{00000000-0005-0000-0000-0000E4D40000}"/>
    <cellStyle name="Normal 9 3 2 3 5 4" xfId="54488" xr:uid="{00000000-0005-0000-0000-0000E5D40000}"/>
    <cellStyle name="Normal 9 3 2 4" xfId="54489" xr:uid="{00000000-0005-0000-0000-0000E6D40000}"/>
    <cellStyle name="Normal 9 3 2 4 2" xfId="54490" xr:uid="{00000000-0005-0000-0000-0000E7D40000}"/>
    <cellStyle name="Normal 9 3 2 4 2 2" xfId="54491" xr:uid="{00000000-0005-0000-0000-0000E8D40000}"/>
    <cellStyle name="Normal 9 3 2 4 2 2 2" xfId="54492" xr:uid="{00000000-0005-0000-0000-0000E9D40000}"/>
    <cellStyle name="Normal 9 3 2 4 2 2 2 2" xfId="54493" xr:uid="{00000000-0005-0000-0000-0000EAD40000}"/>
    <cellStyle name="Normal 9 3 2 4 2 2 3" xfId="54494" xr:uid="{00000000-0005-0000-0000-0000EBD40000}"/>
    <cellStyle name="Normal 9 3 2 4 2 2 3 2" xfId="54495" xr:uid="{00000000-0005-0000-0000-0000ECD40000}"/>
    <cellStyle name="Normal 9 3 2 4 2 2 3 3" xfId="54496" xr:uid="{00000000-0005-0000-0000-0000EDD40000}"/>
    <cellStyle name="Normal 9 3 2 4 2 2 3 4" xfId="54497" xr:uid="{00000000-0005-0000-0000-0000EED40000}"/>
    <cellStyle name="Normal 9 3 2 4 2 3" xfId="54498" xr:uid="{00000000-0005-0000-0000-0000EFD40000}"/>
    <cellStyle name="Normal 9 3 2 4 2 3 2" xfId="54499" xr:uid="{00000000-0005-0000-0000-0000F0D40000}"/>
    <cellStyle name="Normal 9 3 2 4 2 4" xfId="54500" xr:uid="{00000000-0005-0000-0000-0000F1D40000}"/>
    <cellStyle name="Normal 9 3 2 4 2 4 2" xfId="54501" xr:uid="{00000000-0005-0000-0000-0000F2D40000}"/>
    <cellStyle name="Normal 9 3 2 4 2 4 3" xfId="54502" xr:uid="{00000000-0005-0000-0000-0000F3D40000}"/>
    <cellStyle name="Normal 9 3 2 4 2 4 4" xfId="54503" xr:uid="{00000000-0005-0000-0000-0000F4D40000}"/>
    <cellStyle name="Normal 9 3 2 4 3" xfId="54504" xr:uid="{00000000-0005-0000-0000-0000F5D40000}"/>
    <cellStyle name="Normal 9 3 2 4 3 2" xfId="54505" xr:uid="{00000000-0005-0000-0000-0000F6D40000}"/>
    <cellStyle name="Normal 9 3 2 4 3 2 2" xfId="54506" xr:uid="{00000000-0005-0000-0000-0000F7D40000}"/>
    <cellStyle name="Normal 9 3 2 4 3 3" xfId="54507" xr:uid="{00000000-0005-0000-0000-0000F8D40000}"/>
    <cellStyle name="Normal 9 3 2 4 3 3 2" xfId="54508" xr:uid="{00000000-0005-0000-0000-0000F9D40000}"/>
    <cellStyle name="Normal 9 3 2 4 3 3 3" xfId="54509" xr:uid="{00000000-0005-0000-0000-0000FAD40000}"/>
    <cellStyle name="Normal 9 3 2 4 3 3 4" xfId="54510" xr:uid="{00000000-0005-0000-0000-0000FBD40000}"/>
    <cellStyle name="Normal 9 3 2 4 4" xfId="54511" xr:uid="{00000000-0005-0000-0000-0000FCD40000}"/>
    <cellStyle name="Normal 9 3 2 4 4 2" xfId="54512" xr:uid="{00000000-0005-0000-0000-0000FDD40000}"/>
    <cellStyle name="Normal 9 3 2 4 5" xfId="54513" xr:uid="{00000000-0005-0000-0000-0000FED40000}"/>
    <cellStyle name="Normal 9 3 2 4 5 2" xfId="54514" xr:uid="{00000000-0005-0000-0000-0000FFD40000}"/>
    <cellStyle name="Normal 9 3 2 4 5 3" xfId="54515" xr:uid="{00000000-0005-0000-0000-000000D50000}"/>
    <cellStyle name="Normal 9 3 2 4 5 4" xfId="54516" xr:uid="{00000000-0005-0000-0000-000001D50000}"/>
    <cellStyle name="Normal 9 3 2 5" xfId="54517" xr:uid="{00000000-0005-0000-0000-000002D50000}"/>
    <cellStyle name="Normal 9 3 2 5 2" xfId="54518" xr:uid="{00000000-0005-0000-0000-000003D50000}"/>
    <cellStyle name="Normal 9 3 2 5 2 2" xfId="54519" xr:uid="{00000000-0005-0000-0000-000004D50000}"/>
    <cellStyle name="Normal 9 3 2 5 2 2 2" xfId="54520" xr:uid="{00000000-0005-0000-0000-000005D50000}"/>
    <cellStyle name="Normal 9 3 2 5 2 3" xfId="54521" xr:uid="{00000000-0005-0000-0000-000006D50000}"/>
    <cellStyle name="Normal 9 3 2 5 2 3 2" xfId="54522" xr:uid="{00000000-0005-0000-0000-000007D50000}"/>
    <cellStyle name="Normal 9 3 2 5 2 3 3" xfId="54523" xr:uid="{00000000-0005-0000-0000-000008D50000}"/>
    <cellStyle name="Normal 9 3 2 5 2 3 4" xfId="54524" xr:uid="{00000000-0005-0000-0000-000009D50000}"/>
    <cellStyle name="Normal 9 3 2 5 3" xfId="54525" xr:uid="{00000000-0005-0000-0000-00000AD50000}"/>
    <cellStyle name="Normal 9 3 2 5 3 2" xfId="54526" xr:uid="{00000000-0005-0000-0000-00000BD50000}"/>
    <cellStyle name="Normal 9 3 2 5 4" xfId="54527" xr:uid="{00000000-0005-0000-0000-00000CD50000}"/>
    <cellStyle name="Normal 9 3 2 5 4 2" xfId="54528" xr:uid="{00000000-0005-0000-0000-00000DD50000}"/>
    <cellStyle name="Normal 9 3 2 5 4 3" xfId="54529" xr:uid="{00000000-0005-0000-0000-00000ED50000}"/>
    <cellStyle name="Normal 9 3 2 5 4 4" xfId="54530" xr:uid="{00000000-0005-0000-0000-00000FD50000}"/>
    <cellStyle name="Normal 9 3 2 6" xfId="54531" xr:uid="{00000000-0005-0000-0000-000010D50000}"/>
    <cellStyle name="Normal 9 3 2 6 2" xfId="54532" xr:uid="{00000000-0005-0000-0000-000011D50000}"/>
    <cellStyle name="Normal 9 3 2 6 2 2" xfId="54533" xr:uid="{00000000-0005-0000-0000-000012D50000}"/>
    <cellStyle name="Normal 9 3 2 6 3" xfId="54534" xr:uid="{00000000-0005-0000-0000-000013D50000}"/>
    <cellStyle name="Normal 9 3 2 6 3 2" xfId="54535" xr:uid="{00000000-0005-0000-0000-000014D50000}"/>
    <cellStyle name="Normal 9 3 2 6 3 3" xfId="54536" xr:uid="{00000000-0005-0000-0000-000015D50000}"/>
    <cellStyle name="Normal 9 3 2 6 3 4" xfId="54537" xr:uid="{00000000-0005-0000-0000-000016D50000}"/>
    <cellStyle name="Normal 9 3 2 7" xfId="54538" xr:uid="{00000000-0005-0000-0000-000017D50000}"/>
    <cellStyle name="Normal 9 3 2 7 2" xfId="54539" xr:uid="{00000000-0005-0000-0000-000018D50000}"/>
    <cellStyle name="Normal 9 3 2 8" xfId="54540" xr:uid="{00000000-0005-0000-0000-000019D50000}"/>
    <cellStyle name="Normal 9 3 2 8 2" xfId="54541" xr:uid="{00000000-0005-0000-0000-00001AD50000}"/>
    <cellStyle name="Normal 9 3 2 9" xfId="54542" xr:uid="{00000000-0005-0000-0000-00001BD50000}"/>
    <cellStyle name="Normal 9 3 3" xfId="54543" xr:uid="{00000000-0005-0000-0000-00001CD50000}"/>
    <cellStyle name="Normal 9 3 3 2" xfId="54544" xr:uid="{00000000-0005-0000-0000-00001DD50000}"/>
    <cellStyle name="Normal 9 3 3 2 2" xfId="54545" xr:uid="{00000000-0005-0000-0000-00001ED50000}"/>
    <cellStyle name="Normal 9 3 3 2 2 2" xfId="54546" xr:uid="{00000000-0005-0000-0000-00001FD50000}"/>
    <cellStyle name="Normal 9 3 3 2 2 2 2" xfId="54547" xr:uid="{00000000-0005-0000-0000-000020D50000}"/>
    <cellStyle name="Normal 9 3 3 2 2 2 2 2" xfId="54548" xr:uid="{00000000-0005-0000-0000-000021D50000}"/>
    <cellStyle name="Normal 9 3 3 2 2 2 3" xfId="54549" xr:uid="{00000000-0005-0000-0000-000022D50000}"/>
    <cellStyle name="Normal 9 3 3 2 2 2 3 2" xfId="54550" xr:uid="{00000000-0005-0000-0000-000023D50000}"/>
    <cellStyle name="Normal 9 3 3 2 2 2 3 3" xfId="54551" xr:uid="{00000000-0005-0000-0000-000024D50000}"/>
    <cellStyle name="Normal 9 3 3 2 2 2 3 4" xfId="54552" xr:uid="{00000000-0005-0000-0000-000025D50000}"/>
    <cellStyle name="Normal 9 3 3 2 2 3" xfId="54553" xr:uid="{00000000-0005-0000-0000-000026D50000}"/>
    <cellStyle name="Normal 9 3 3 2 2 3 2" xfId="54554" xr:uid="{00000000-0005-0000-0000-000027D50000}"/>
    <cellStyle name="Normal 9 3 3 2 2 4" xfId="54555" xr:uid="{00000000-0005-0000-0000-000028D50000}"/>
    <cellStyle name="Normal 9 3 3 2 2 4 2" xfId="54556" xr:uid="{00000000-0005-0000-0000-000029D50000}"/>
    <cellStyle name="Normal 9 3 3 2 2 4 3" xfId="54557" xr:uid="{00000000-0005-0000-0000-00002AD50000}"/>
    <cellStyle name="Normal 9 3 3 2 2 4 4" xfId="54558" xr:uid="{00000000-0005-0000-0000-00002BD50000}"/>
    <cellStyle name="Normal 9 3 3 2 3" xfId="54559" xr:uid="{00000000-0005-0000-0000-00002CD50000}"/>
    <cellStyle name="Normal 9 3 3 2 3 2" xfId="54560" xr:uid="{00000000-0005-0000-0000-00002DD50000}"/>
    <cellStyle name="Normal 9 3 3 2 3 2 2" xfId="54561" xr:uid="{00000000-0005-0000-0000-00002ED50000}"/>
    <cellStyle name="Normal 9 3 3 2 3 3" xfId="54562" xr:uid="{00000000-0005-0000-0000-00002FD50000}"/>
    <cellStyle name="Normal 9 3 3 2 3 3 2" xfId="54563" xr:uid="{00000000-0005-0000-0000-000030D50000}"/>
    <cellStyle name="Normal 9 3 3 2 3 3 3" xfId="54564" xr:uid="{00000000-0005-0000-0000-000031D50000}"/>
    <cellStyle name="Normal 9 3 3 2 3 3 4" xfId="54565" xr:uid="{00000000-0005-0000-0000-000032D50000}"/>
    <cellStyle name="Normal 9 3 3 2 4" xfId="54566" xr:uid="{00000000-0005-0000-0000-000033D50000}"/>
    <cellStyle name="Normal 9 3 3 2 4 2" xfId="54567" xr:uid="{00000000-0005-0000-0000-000034D50000}"/>
    <cellStyle name="Normal 9 3 3 2 5" xfId="54568" xr:uid="{00000000-0005-0000-0000-000035D50000}"/>
    <cellStyle name="Normal 9 3 3 2 5 2" xfId="54569" xr:uid="{00000000-0005-0000-0000-000036D50000}"/>
    <cellStyle name="Normal 9 3 3 2 5 3" xfId="54570" xr:uid="{00000000-0005-0000-0000-000037D50000}"/>
    <cellStyle name="Normal 9 3 3 2 5 4" xfId="54571" xr:uid="{00000000-0005-0000-0000-000038D50000}"/>
    <cellStyle name="Normal 9 3 3 3" xfId="54572" xr:uid="{00000000-0005-0000-0000-000039D50000}"/>
    <cellStyle name="Normal 9 3 3 3 2" xfId="54573" xr:uid="{00000000-0005-0000-0000-00003AD50000}"/>
    <cellStyle name="Normal 9 3 3 3 2 2" xfId="54574" xr:uid="{00000000-0005-0000-0000-00003BD50000}"/>
    <cellStyle name="Normal 9 3 3 3 2 2 2" xfId="54575" xr:uid="{00000000-0005-0000-0000-00003CD50000}"/>
    <cellStyle name="Normal 9 3 3 3 2 2 2 2" xfId="54576" xr:uid="{00000000-0005-0000-0000-00003DD50000}"/>
    <cellStyle name="Normal 9 3 3 3 2 2 3" xfId="54577" xr:uid="{00000000-0005-0000-0000-00003ED50000}"/>
    <cellStyle name="Normal 9 3 3 3 2 2 3 2" xfId="54578" xr:uid="{00000000-0005-0000-0000-00003FD50000}"/>
    <cellStyle name="Normal 9 3 3 3 2 2 3 3" xfId="54579" xr:uid="{00000000-0005-0000-0000-000040D50000}"/>
    <cellStyle name="Normal 9 3 3 3 2 2 3 4" xfId="54580" xr:uid="{00000000-0005-0000-0000-000041D50000}"/>
    <cellStyle name="Normal 9 3 3 3 2 3" xfId="54581" xr:uid="{00000000-0005-0000-0000-000042D50000}"/>
    <cellStyle name="Normal 9 3 3 3 2 3 2" xfId="54582" xr:uid="{00000000-0005-0000-0000-000043D50000}"/>
    <cellStyle name="Normal 9 3 3 3 2 4" xfId="54583" xr:uid="{00000000-0005-0000-0000-000044D50000}"/>
    <cellStyle name="Normal 9 3 3 3 2 4 2" xfId="54584" xr:uid="{00000000-0005-0000-0000-000045D50000}"/>
    <cellStyle name="Normal 9 3 3 3 2 4 3" xfId="54585" xr:uid="{00000000-0005-0000-0000-000046D50000}"/>
    <cellStyle name="Normal 9 3 3 3 2 4 4" xfId="54586" xr:uid="{00000000-0005-0000-0000-000047D50000}"/>
    <cellStyle name="Normal 9 3 3 3 3" xfId="54587" xr:uid="{00000000-0005-0000-0000-000048D50000}"/>
    <cellStyle name="Normal 9 3 3 3 3 2" xfId="54588" xr:uid="{00000000-0005-0000-0000-000049D50000}"/>
    <cellStyle name="Normal 9 3 3 3 3 2 2" xfId="54589" xr:uid="{00000000-0005-0000-0000-00004AD50000}"/>
    <cellStyle name="Normal 9 3 3 3 3 3" xfId="54590" xr:uid="{00000000-0005-0000-0000-00004BD50000}"/>
    <cellStyle name="Normal 9 3 3 3 3 3 2" xfId="54591" xr:uid="{00000000-0005-0000-0000-00004CD50000}"/>
    <cellStyle name="Normal 9 3 3 3 3 3 3" xfId="54592" xr:uid="{00000000-0005-0000-0000-00004DD50000}"/>
    <cellStyle name="Normal 9 3 3 3 3 3 4" xfId="54593" xr:uid="{00000000-0005-0000-0000-00004ED50000}"/>
    <cellStyle name="Normal 9 3 3 3 4" xfId="54594" xr:uid="{00000000-0005-0000-0000-00004FD50000}"/>
    <cellStyle name="Normal 9 3 3 3 4 2" xfId="54595" xr:uid="{00000000-0005-0000-0000-000050D50000}"/>
    <cellStyle name="Normal 9 3 3 3 5" xfId="54596" xr:uid="{00000000-0005-0000-0000-000051D50000}"/>
    <cellStyle name="Normal 9 3 3 3 5 2" xfId="54597" xr:uid="{00000000-0005-0000-0000-000052D50000}"/>
    <cellStyle name="Normal 9 3 3 3 5 3" xfId="54598" xr:uid="{00000000-0005-0000-0000-000053D50000}"/>
    <cellStyle name="Normal 9 3 3 3 5 4" xfId="54599" xr:uid="{00000000-0005-0000-0000-000054D50000}"/>
    <cellStyle name="Normal 9 3 3 4" xfId="54600" xr:uid="{00000000-0005-0000-0000-000055D50000}"/>
    <cellStyle name="Normal 9 3 3 4 2" xfId="54601" xr:uid="{00000000-0005-0000-0000-000056D50000}"/>
    <cellStyle name="Normal 9 3 3 4 2 2" xfId="54602" xr:uid="{00000000-0005-0000-0000-000057D50000}"/>
    <cellStyle name="Normal 9 3 3 4 2 2 2" xfId="54603" xr:uid="{00000000-0005-0000-0000-000058D50000}"/>
    <cellStyle name="Normal 9 3 3 4 2 3" xfId="54604" xr:uid="{00000000-0005-0000-0000-000059D50000}"/>
    <cellStyle name="Normal 9 3 3 4 2 3 2" xfId="54605" xr:uid="{00000000-0005-0000-0000-00005AD50000}"/>
    <cellStyle name="Normal 9 3 3 4 2 3 3" xfId="54606" xr:uid="{00000000-0005-0000-0000-00005BD50000}"/>
    <cellStyle name="Normal 9 3 3 4 2 3 4" xfId="54607" xr:uid="{00000000-0005-0000-0000-00005CD50000}"/>
    <cellStyle name="Normal 9 3 3 4 3" xfId="54608" xr:uid="{00000000-0005-0000-0000-00005DD50000}"/>
    <cellStyle name="Normal 9 3 3 4 3 2" xfId="54609" xr:uid="{00000000-0005-0000-0000-00005ED50000}"/>
    <cellStyle name="Normal 9 3 3 4 4" xfId="54610" xr:uid="{00000000-0005-0000-0000-00005FD50000}"/>
    <cellStyle name="Normal 9 3 3 4 4 2" xfId="54611" xr:uid="{00000000-0005-0000-0000-000060D50000}"/>
    <cellStyle name="Normal 9 3 3 4 4 3" xfId="54612" xr:uid="{00000000-0005-0000-0000-000061D50000}"/>
    <cellStyle name="Normal 9 3 3 4 4 4" xfId="54613" xr:uid="{00000000-0005-0000-0000-000062D50000}"/>
    <cellStyle name="Normal 9 3 3 5" xfId="54614" xr:uid="{00000000-0005-0000-0000-000063D50000}"/>
    <cellStyle name="Normal 9 3 3 5 2" xfId="54615" xr:uid="{00000000-0005-0000-0000-000064D50000}"/>
    <cellStyle name="Normal 9 3 3 5 2 2" xfId="54616" xr:uid="{00000000-0005-0000-0000-000065D50000}"/>
    <cellStyle name="Normal 9 3 3 5 3" xfId="54617" xr:uid="{00000000-0005-0000-0000-000066D50000}"/>
    <cellStyle name="Normal 9 3 3 5 3 2" xfId="54618" xr:uid="{00000000-0005-0000-0000-000067D50000}"/>
    <cellStyle name="Normal 9 3 3 5 3 3" xfId="54619" xr:uid="{00000000-0005-0000-0000-000068D50000}"/>
    <cellStyle name="Normal 9 3 3 5 3 4" xfId="54620" xr:uid="{00000000-0005-0000-0000-000069D50000}"/>
    <cellStyle name="Normal 9 3 3 6" xfId="54621" xr:uid="{00000000-0005-0000-0000-00006AD50000}"/>
    <cellStyle name="Normal 9 3 3 6 2" xfId="54622" xr:uid="{00000000-0005-0000-0000-00006BD50000}"/>
    <cellStyle name="Normal 9 3 3 7" xfId="54623" xr:uid="{00000000-0005-0000-0000-00006CD50000}"/>
    <cellStyle name="Normal 9 3 3 7 2" xfId="54624" xr:uid="{00000000-0005-0000-0000-00006DD50000}"/>
    <cellStyle name="Normal 9 3 3 7 3" xfId="54625" xr:uid="{00000000-0005-0000-0000-00006ED50000}"/>
    <cellStyle name="Normal 9 3 3 7 4" xfId="54626" xr:uid="{00000000-0005-0000-0000-00006FD50000}"/>
    <cellStyle name="Normal 9 3 4" xfId="54627" xr:uid="{00000000-0005-0000-0000-000070D50000}"/>
    <cellStyle name="Normal 9 3 4 2" xfId="54628" xr:uid="{00000000-0005-0000-0000-000071D50000}"/>
    <cellStyle name="Normal 9 3 4 2 2" xfId="54629" xr:uid="{00000000-0005-0000-0000-000072D50000}"/>
    <cellStyle name="Normal 9 3 4 2 2 2" xfId="54630" xr:uid="{00000000-0005-0000-0000-000073D50000}"/>
    <cellStyle name="Normal 9 3 4 2 2 2 2" xfId="54631" xr:uid="{00000000-0005-0000-0000-000074D50000}"/>
    <cellStyle name="Normal 9 3 4 2 2 3" xfId="54632" xr:uid="{00000000-0005-0000-0000-000075D50000}"/>
    <cellStyle name="Normal 9 3 4 2 2 3 2" xfId="54633" xr:uid="{00000000-0005-0000-0000-000076D50000}"/>
    <cellStyle name="Normal 9 3 4 2 2 3 3" xfId="54634" xr:uid="{00000000-0005-0000-0000-000077D50000}"/>
    <cellStyle name="Normal 9 3 4 2 2 3 4" xfId="54635" xr:uid="{00000000-0005-0000-0000-000078D50000}"/>
    <cellStyle name="Normal 9 3 4 2 3" xfId="54636" xr:uid="{00000000-0005-0000-0000-000079D50000}"/>
    <cellStyle name="Normal 9 3 4 2 3 2" xfId="54637" xr:uid="{00000000-0005-0000-0000-00007AD50000}"/>
    <cellStyle name="Normal 9 3 4 2 4" xfId="54638" xr:uid="{00000000-0005-0000-0000-00007BD50000}"/>
    <cellStyle name="Normal 9 3 4 2 4 2" xfId="54639" xr:uid="{00000000-0005-0000-0000-00007CD50000}"/>
    <cellStyle name="Normal 9 3 4 2 4 3" xfId="54640" xr:uid="{00000000-0005-0000-0000-00007DD50000}"/>
    <cellStyle name="Normal 9 3 4 2 4 4" xfId="54641" xr:uid="{00000000-0005-0000-0000-00007ED50000}"/>
    <cellStyle name="Normal 9 3 4 3" xfId="54642" xr:uid="{00000000-0005-0000-0000-00007FD50000}"/>
    <cellStyle name="Normal 9 3 4 3 2" xfId="54643" xr:uid="{00000000-0005-0000-0000-000080D50000}"/>
    <cellStyle name="Normal 9 3 4 3 2 2" xfId="54644" xr:uid="{00000000-0005-0000-0000-000081D50000}"/>
    <cellStyle name="Normal 9 3 4 3 3" xfId="54645" xr:uid="{00000000-0005-0000-0000-000082D50000}"/>
    <cellStyle name="Normal 9 3 4 3 3 2" xfId="54646" xr:uid="{00000000-0005-0000-0000-000083D50000}"/>
    <cellStyle name="Normal 9 3 4 3 3 3" xfId="54647" xr:uid="{00000000-0005-0000-0000-000084D50000}"/>
    <cellStyle name="Normal 9 3 4 3 3 4" xfId="54648" xr:uid="{00000000-0005-0000-0000-000085D50000}"/>
    <cellStyle name="Normal 9 3 4 4" xfId="54649" xr:uid="{00000000-0005-0000-0000-000086D50000}"/>
    <cellStyle name="Normal 9 3 4 4 2" xfId="54650" xr:uid="{00000000-0005-0000-0000-000087D50000}"/>
    <cellStyle name="Normal 9 3 4 5" xfId="54651" xr:uid="{00000000-0005-0000-0000-000088D50000}"/>
    <cellStyle name="Normal 9 3 4 5 2" xfId="54652" xr:uid="{00000000-0005-0000-0000-000089D50000}"/>
    <cellStyle name="Normal 9 3 4 5 3" xfId="54653" xr:uid="{00000000-0005-0000-0000-00008AD50000}"/>
    <cellStyle name="Normal 9 3 4 5 4" xfId="54654" xr:uid="{00000000-0005-0000-0000-00008BD50000}"/>
    <cellStyle name="Normal 9 3 5" xfId="54655" xr:uid="{00000000-0005-0000-0000-00008CD50000}"/>
    <cellStyle name="Normal 9 3 5 2" xfId="54656" xr:uid="{00000000-0005-0000-0000-00008DD50000}"/>
    <cellStyle name="Normal 9 3 5 2 2" xfId="54657" xr:uid="{00000000-0005-0000-0000-00008ED50000}"/>
    <cellStyle name="Normal 9 3 5 2 2 2" xfId="54658" xr:uid="{00000000-0005-0000-0000-00008FD50000}"/>
    <cellStyle name="Normal 9 3 5 2 2 2 2" xfId="54659" xr:uid="{00000000-0005-0000-0000-000090D50000}"/>
    <cellStyle name="Normal 9 3 5 2 2 3" xfId="54660" xr:uid="{00000000-0005-0000-0000-000091D50000}"/>
    <cellStyle name="Normal 9 3 5 2 2 3 2" xfId="54661" xr:uid="{00000000-0005-0000-0000-000092D50000}"/>
    <cellStyle name="Normal 9 3 5 2 2 3 3" xfId="54662" xr:uid="{00000000-0005-0000-0000-000093D50000}"/>
    <cellStyle name="Normal 9 3 5 2 2 3 4" xfId="54663" xr:uid="{00000000-0005-0000-0000-000094D50000}"/>
    <cellStyle name="Normal 9 3 5 2 3" xfId="54664" xr:uid="{00000000-0005-0000-0000-000095D50000}"/>
    <cellStyle name="Normal 9 3 5 2 3 2" xfId="54665" xr:uid="{00000000-0005-0000-0000-000096D50000}"/>
    <cellStyle name="Normal 9 3 5 2 4" xfId="54666" xr:uid="{00000000-0005-0000-0000-000097D50000}"/>
    <cellStyle name="Normal 9 3 5 2 4 2" xfId="54667" xr:uid="{00000000-0005-0000-0000-000098D50000}"/>
    <cellStyle name="Normal 9 3 5 2 4 3" xfId="54668" xr:uid="{00000000-0005-0000-0000-000099D50000}"/>
    <cellStyle name="Normal 9 3 5 2 4 4" xfId="54669" xr:uid="{00000000-0005-0000-0000-00009AD50000}"/>
    <cellStyle name="Normal 9 3 5 3" xfId="54670" xr:uid="{00000000-0005-0000-0000-00009BD50000}"/>
    <cellStyle name="Normal 9 3 5 3 2" xfId="54671" xr:uid="{00000000-0005-0000-0000-00009CD50000}"/>
    <cellStyle name="Normal 9 3 5 3 2 2" xfId="54672" xr:uid="{00000000-0005-0000-0000-00009DD50000}"/>
    <cellStyle name="Normal 9 3 5 3 3" xfId="54673" xr:uid="{00000000-0005-0000-0000-00009ED50000}"/>
    <cellStyle name="Normal 9 3 5 3 3 2" xfId="54674" xr:uid="{00000000-0005-0000-0000-00009FD50000}"/>
    <cellStyle name="Normal 9 3 5 3 3 3" xfId="54675" xr:uid="{00000000-0005-0000-0000-0000A0D50000}"/>
    <cellStyle name="Normal 9 3 5 3 3 4" xfId="54676" xr:uid="{00000000-0005-0000-0000-0000A1D50000}"/>
    <cellStyle name="Normal 9 3 5 4" xfId="54677" xr:uid="{00000000-0005-0000-0000-0000A2D50000}"/>
    <cellStyle name="Normal 9 3 5 4 2" xfId="54678" xr:uid="{00000000-0005-0000-0000-0000A3D50000}"/>
    <cellStyle name="Normal 9 3 5 5" xfId="54679" xr:uid="{00000000-0005-0000-0000-0000A4D50000}"/>
    <cellStyle name="Normal 9 3 5 5 2" xfId="54680" xr:uid="{00000000-0005-0000-0000-0000A5D50000}"/>
    <cellStyle name="Normal 9 3 5 5 3" xfId="54681" xr:uid="{00000000-0005-0000-0000-0000A6D50000}"/>
    <cellStyle name="Normal 9 3 5 5 4" xfId="54682" xr:uid="{00000000-0005-0000-0000-0000A7D50000}"/>
    <cellStyle name="Normal 9 3 6" xfId="54683" xr:uid="{00000000-0005-0000-0000-0000A8D50000}"/>
    <cellStyle name="Normal 9 3 6 2" xfId="54684" xr:uid="{00000000-0005-0000-0000-0000A9D50000}"/>
    <cellStyle name="Normal 9 3 6 2 2" xfId="54685" xr:uid="{00000000-0005-0000-0000-0000AAD50000}"/>
    <cellStyle name="Normal 9 3 6 2 2 2" xfId="54686" xr:uid="{00000000-0005-0000-0000-0000ABD50000}"/>
    <cellStyle name="Normal 9 3 6 2 3" xfId="54687" xr:uid="{00000000-0005-0000-0000-0000ACD50000}"/>
    <cellStyle name="Normal 9 3 6 2 3 2" xfId="54688" xr:uid="{00000000-0005-0000-0000-0000ADD50000}"/>
    <cellStyle name="Normal 9 3 6 2 3 3" xfId="54689" xr:uid="{00000000-0005-0000-0000-0000AED50000}"/>
    <cellStyle name="Normal 9 3 6 2 3 4" xfId="54690" xr:uid="{00000000-0005-0000-0000-0000AFD50000}"/>
    <cellStyle name="Normal 9 3 6 3" xfId="54691" xr:uid="{00000000-0005-0000-0000-0000B0D50000}"/>
    <cellStyle name="Normal 9 3 6 3 2" xfId="54692" xr:uid="{00000000-0005-0000-0000-0000B1D50000}"/>
    <cellStyle name="Normal 9 3 6 4" xfId="54693" xr:uid="{00000000-0005-0000-0000-0000B2D50000}"/>
    <cellStyle name="Normal 9 3 6 4 2" xfId="54694" xr:uid="{00000000-0005-0000-0000-0000B3D50000}"/>
    <cellStyle name="Normal 9 3 6 4 3" xfId="54695" xr:uid="{00000000-0005-0000-0000-0000B4D50000}"/>
    <cellStyle name="Normal 9 3 6 4 4" xfId="54696" xr:uid="{00000000-0005-0000-0000-0000B5D50000}"/>
    <cellStyle name="Normal 9 3 7" xfId="54697" xr:uid="{00000000-0005-0000-0000-0000B6D50000}"/>
    <cellStyle name="Normal 9 3 7 2" xfId="54698" xr:uid="{00000000-0005-0000-0000-0000B7D50000}"/>
    <cellStyle name="Normal 9 3 7 2 2" xfId="54699" xr:uid="{00000000-0005-0000-0000-0000B8D50000}"/>
    <cellStyle name="Normal 9 3 7 3" xfId="54700" xr:uid="{00000000-0005-0000-0000-0000B9D50000}"/>
    <cellStyle name="Normal 9 3 7 3 2" xfId="54701" xr:uid="{00000000-0005-0000-0000-0000BAD50000}"/>
    <cellStyle name="Normal 9 3 7 3 3" xfId="54702" xr:uid="{00000000-0005-0000-0000-0000BBD50000}"/>
    <cellStyle name="Normal 9 3 7 3 4" xfId="54703" xr:uid="{00000000-0005-0000-0000-0000BCD50000}"/>
    <cellStyle name="Normal 9 3 8" xfId="54704" xr:uid="{00000000-0005-0000-0000-0000BDD50000}"/>
    <cellStyle name="Normal 9 3 8 2" xfId="54705" xr:uid="{00000000-0005-0000-0000-0000BED50000}"/>
    <cellStyle name="Normal 9 3 9" xfId="54706" xr:uid="{00000000-0005-0000-0000-0000BFD50000}"/>
    <cellStyle name="Normal 9 3 9 2" xfId="54707" xr:uid="{00000000-0005-0000-0000-0000C0D50000}"/>
    <cellStyle name="Normal 9 4" xfId="54708" xr:uid="{00000000-0005-0000-0000-0000C1D50000}"/>
    <cellStyle name="Normal 9 4 2" xfId="54709" xr:uid="{00000000-0005-0000-0000-0000C2D50000}"/>
    <cellStyle name="Normal 9 4 2 2" xfId="54710" xr:uid="{00000000-0005-0000-0000-0000C3D50000}"/>
    <cellStyle name="Normal 9 4 2 2 2" xfId="54711" xr:uid="{00000000-0005-0000-0000-0000C4D50000}"/>
    <cellStyle name="Normal 9 4 2 2 2 2" xfId="54712" xr:uid="{00000000-0005-0000-0000-0000C5D50000}"/>
    <cellStyle name="Normal 9 4 2 2 2 2 2" xfId="54713" xr:uid="{00000000-0005-0000-0000-0000C6D50000}"/>
    <cellStyle name="Normal 9 4 2 2 2 2 2 2" xfId="54714" xr:uid="{00000000-0005-0000-0000-0000C7D50000}"/>
    <cellStyle name="Normal 9 4 2 2 2 2 3" xfId="54715" xr:uid="{00000000-0005-0000-0000-0000C8D50000}"/>
    <cellStyle name="Normal 9 4 2 2 2 2 3 2" xfId="54716" xr:uid="{00000000-0005-0000-0000-0000C9D50000}"/>
    <cellStyle name="Normal 9 4 2 2 2 2 3 3" xfId="54717" xr:uid="{00000000-0005-0000-0000-0000CAD50000}"/>
    <cellStyle name="Normal 9 4 2 2 2 2 3 4" xfId="54718" xr:uid="{00000000-0005-0000-0000-0000CBD50000}"/>
    <cellStyle name="Normal 9 4 2 2 2 3" xfId="54719" xr:uid="{00000000-0005-0000-0000-0000CCD50000}"/>
    <cellStyle name="Normal 9 4 2 2 2 3 2" xfId="54720" xr:uid="{00000000-0005-0000-0000-0000CDD50000}"/>
    <cellStyle name="Normal 9 4 2 2 2 4" xfId="54721" xr:uid="{00000000-0005-0000-0000-0000CED50000}"/>
    <cellStyle name="Normal 9 4 2 2 2 4 2" xfId="54722" xr:uid="{00000000-0005-0000-0000-0000CFD50000}"/>
    <cellStyle name="Normal 9 4 2 2 2 4 3" xfId="54723" xr:uid="{00000000-0005-0000-0000-0000D0D50000}"/>
    <cellStyle name="Normal 9 4 2 2 2 4 4" xfId="54724" xr:uid="{00000000-0005-0000-0000-0000D1D50000}"/>
    <cellStyle name="Normal 9 4 2 2 3" xfId="54725" xr:uid="{00000000-0005-0000-0000-0000D2D50000}"/>
    <cellStyle name="Normal 9 4 2 2 3 2" xfId="54726" xr:uid="{00000000-0005-0000-0000-0000D3D50000}"/>
    <cellStyle name="Normal 9 4 2 2 3 2 2" xfId="54727" xr:uid="{00000000-0005-0000-0000-0000D4D50000}"/>
    <cellStyle name="Normal 9 4 2 2 3 3" xfId="54728" xr:uid="{00000000-0005-0000-0000-0000D5D50000}"/>
    <cellStyle name="Normal 9 4 2 2 3 3 2" xfId="54729" xr:uid="{00000000-0005-0000-0000-0000D6D50000}"/>
    <cellStyle name="Normal 9 4 2 2 3 3 3" xfId="54730" xr:uid="{00000000-0005-0000-0000-0000D7D50000}"/>
    <cellStyle name="Normal 9 4 2 2 3 3 4" xfId="54731" xr:uid="{00000000-0005-0000-0000-0000D8D50000}"/>
    <cellStyle name="Normal 9 4 2 2 4" xfId="54732" xr:uid="{00000000-0005-0000-0000-0000D9D50000}"/>
    <cellStyle name="Normal 9 4 2 2 4 2" xfId="54733" xr:uid="{00000000-0005-0000-0000-0000DAD50000}"/>
    <cellStyle name="Normal 9 4 2 2 5" xfId="54734" xr:uid="{00000000-0005-0000-0000-0000DBD50000}"/>
    <cellStyle name="Normal 9 4 2 2 5 2" xfId="54735" xr:uid="{00000000-0005-0000-0000-0000DCD50000}"/>
    <cellStyle name="Normal 9 4 2 2 5 3" xfId="54736" xr:uid="{00000000-0005-0000-0000-0000DDD50000}"/>
    <cellStyle name="Normal 9 4 2 2 5 4" xfId="54737" xr:uid="{00000000-0005-0000-0000-0000DED50000}"/>
    <cellStyle name="Normal 9 4 2 3" xfId="54738" xr:uid="{00000000-0005-0000-0000-0000DFD50000}"/>
    <cellStyle name="Normal 9 4 2 3 2" xfId="54739" xr:uid="{00000000-0005-0000-0000-0000E0D50000}"/>
    <cellStyle name="Normal 9 4 2 3 2 2" xfId="54740" xr:uid="{00000000-0005-0000-0000-0000E1D50000}"/>
    <cellStyle name="Normal 9 4 2 3 2 2 2" xfId="54741" xr:uid="{00000000-0005-0000-0000-0000E2D50000}"/>
    <cellStyle name="Normal 9 4 2 3 2 2 2 2" xfId="54742" xr:uid="{00000000-0005-0000-0000-0000E3D50000}"/>
    <cellStyle name="Normal 9 4 2 3 2 2 3" xfId="54743" xr:uid="{00000000-0005-0000-0000-0000E4D50000}"/>
    <cellStyle name="Normal 9 4 2 3 2 2 3 2" xfId="54744" xr:uid="{00000000-0005-0000-0000-0000E5D50000}"/>
    <cellStyle name="Normal 9 4 2 3 2 2 3 3" xfId="54745" xr:uid="{00000000-0005-0000-0000-0000E6D50000}"/>
    <cellStyle name="Normal 9 4 2 3 2 2 3 4" xfId="54746" xr:uid="{00000000-0005-0000-0000-0000E7D50000}"/>
    <cellStyle name="Normal 9 4 2 3 2 3" xfId="54747" xr:uid="{00000000-0005-0000-0000-0000E8D50000}"/>
    <cellStyle name="Normal 9 4 2 3 2 3 2" xfId="54748" xr:uid="{00000000-0005-0000-0000-0000E9D50000}"/>
    <cellStyle name="Normal 9 4 2 3 2 4" xfId="54749" xr:uid="{00000000-0005-0000-0000-0000EAD50000}"/>
    <cellStyle name="Normal 9 4 2 3 2 4 2" xfId="54750" xr:uid="{00000000-0005-0000-0000-0000EBD50000}"/>
    <cellStyle name="Normal 9 4 2 3 2 4 3" xfId="54751" xr:uid="{00000000-0005-0000-0000-0000ECD50000}"/>
    <cellStyle name="Normal 9 4 2 3 2 4 4" xfId="54752" xr:uid="{00000000-0005-0000-0000-0000EDD50000}"/>
    <cellStyle name="Normal 9 4 2 3 3" xfId="54753" xr:uid="{00000000-0005-0000-0000-0000EED50000}"/>
    <cellStyle name="Normal 9 4 2 3 3 2" xfId="54754" xr:uid="{00000000-0005-0000-0000-0000EFD50000}"/>
    <cellStyle name="Normal 9 4 2 3 3 2 2" xfId="54755" xr:uid="{00000000-0005-0000-0000-0000F0D50000}"/>
    <cellStyle name="Normal 9 4 2 3 3 3" xfId="54756" xr:uid="{00000000-0005-0000-0000-0000F1D50000}"/>
    <cellStyle name="Normal 9 4 2 3 3 3 2" xfId="54757" xr:uid="{00000000-0005-0000-0000-0000F2D50000}"/>
    <cellStyle name="Normal 9 4 2 3 3 3 3" xfId="54758" xr:uid="{00000000-0005-0000-0000-0000F3D50000}"/>
    <cellStyle name="Normal 9 4 2 3 3 3 4" xfId="54759" xr:uid="{00000000-0005-0000-0000-0000F4D50000}"/>
    <cellStyle name="Normal 9 4 2 3 4" xfId="54760" xr:uid="{00000000-0005-0000-0000-0000F5D50000}"/>
    <cellStyle name="Normal 9 4 2 3 4 2" xfId="54761" xr:uid="{00000000-0005-0000-0000-0000F6D50000}"/>
    <cellStyle name="Normal 9 4 2 3 5" xfId="54762" xr:uid="{00000000-0005-0000-0000-0000F7D50000}"/>
    <cellStyle name="Normal 9 4 2 3 5 2" xfId="54763" xr:uid="{00000000-0005-0000-0000-0000F8D50000}"/>
    <cellStyle name="Normal 9 4 2 3 5 3" xfId="54764" xr:uid="{00000000-0005-0000-0000-0000F9D50000}"/>
    <cellStyle name="Normal 9 4 2 3 5 4" xfId="54765" xr:uid="{00000000-0005-0000-0000-0000FAD50000}"/>
    <cellStyle name="Normal 9 4 2 4" xfId="54766" xr:uid="{00000000-0005-0000-0000-0000FBD50000}"/>
    <cellStyle name="Normal 9 4 2 4 2" xfId="54767" xr:uid="{00000000-0005-0000-0000-0000FCD50000}"/>
    <cellStyle name="Normal 9 4 2 4 2 2" xfId="54768" xr:uid="{00000000-0005-0000-0000-0000FDD50000}"/>
    <cellStyle name="Normal 9 4 2 4 2 2 2" xfId="54769" xr:uid="{00000000-0005-0000-0000-0000FED50000}"/>
    <cellStyle name="Normal 9 4 2 4 2 3" xfId="54770" xr:uid="{00000000-0005-0000-0000-0000FFD50000}"/>
    <cellStyle name="Normal 9 4 2 4 2 3 2" xfId="54771" xr:uid="{00000000-0005-0000-0000-000000D60000}"/>
    <cellStyle name="Normal 9 4 2 4 2 3 3" xfId="54772" xr:uid="{00000000-0005-0000-0000-000001D60000}"/>
    <cellStyle name="Normal 9 4 2 4 2 3 4" xfId="54773" xr:uid="{00000000-0005-0000-0000-000002D60000}"/>
    <cellStyle name="Normal 9 4 2 4 3" xfId="54774" xr:uid="{00000000-0005-0000-0000-000003D60000}"/>
    <cellStyle name="Normal 9 4 2 4 3 2" xfId="54775" xr:uid="{00000000-0005-0000-0000-000004D60000}"/>
    <cellStyle name="Normal 9 4 2 4 4" xfId="54776" xr:uid="{00000000-0005-0000-0000-000005D60000}"/>
    <cellStyle name="Normal 9 4 2 4 4 2" xfId="54777" xr:uid="{00000000-0005-0000-0000-000006D60000}"/>
    <cellStyle name="Normal 9 4 2 4 4 3" xfId="54778" xr:uid="{00000000-0005-0000-0000-000007D60000}"/>
    <cellStyle name="Normal 9 4 2 4 4 4" xfId="54779" xr:uid="{00000000-0005-0000-0000-000008D60000}"/>
    <cellStyle name="Normal 9 4 2 5" xfId="54780" xr:uid="{00000000-0005-0000-0000-000009D60000}"/>
    <cellStyle name="Normal 9 4 2 5 2" xfId="54781" xr:uid="{00000000-0005-0000-0000-00000AD60000}"/>
    <cellStyle name="Normal 9 4 2 5 2 2" xfId="54782" xr:uid="{00000000-0005-0000-0000-00000BD60000}"/>
    <cellStyle name="Normal 9 4 2 5 3" xfId="54783" xr:uid="{00000000-0005-0000-0000-00000CD60000}"/>
    <cellStyle name="Normal 9 4 2 5 3 2" xfId="54784" xr:uid="{00000000-0005-0000-0000-00000DD60000}"/>
    <cellStyle name="Normal 9 4 2 5 3 3" xfId="54785" xr:uid="{00000000-0005-0000-0000-00000ED60000}"/>
    <cellStyle name="Normal 9 4 2 5 3 4" xfId="54786" xr:uid="{00000000-0005-0000-0000-00000FD60000}"/>
    <cellStyle name="Normal 9 4 2 6" xfId="54787" xr:uid="{00000000-0005-0000-0000-000010D60000}"/>
    <cellStyle name="Normal 9 4 2 6 2" xfId="54788" xr:uid="{00000000-0005-0000-0000-000011D60000}"/>
    <cellStyle name="Normal 9 4 2 7" xfId="54789" xr:uid="{00000000-0005-0000-0000-000012D60000}"/>
    <cellStyle name="Normal 9 4 2 7 2" xfId="54790" xr:uid="{00000000-0005-0000-0000-000013D60000}"/>
    <cellStyle name="Normal 9 4 2 7 3" xfId="54791" xr:uid="{00000000-0005-0000-0000-000014D60000}"/>
    <cellStyle name="Normal 9 4 2 7 4" xfId="54792" xr:uid="{00000000-0005-0000-0000-000015D60000}"/>
    <cellStyle name="Normal 9 4 3" xfId="54793" xr:uid="{00000000-0005-0000-0000-000016D60000}"/>
    <cellStyle name="Normal 9 4 3 2" xfId="54794" xr:uid="{00000000-0005-0000-0000-000017D60000}"/>
    <cellStyle name="Normal 9 4 3 2 2" xfId="54795" xr:uid="{00000000-0005-0000-0000-000018D60000}"/>
    <cellStyle name="Normal 9 4 3 2 2 2" xfId="54796" xr:uid="{00000000-0005-0000-0000-000019D60000}"/>
    <cellStyle name="Normal 9 4 3 2 2 2 2" xfId="54797" xr:uid="{00000000-0005-0000-0000-00001AD60000}"/>
    <cellStyle name="Normal 9 4 3 2 2 3" xfId="54798" xr:uid="{00000000-0005-0000-0000-00001BD60000}"/>
    <cellStyle name="Normal 9 4 3 2 2 3 2" xfId="54799" xr:uid="{00000000-0005-0000-0000-00001CD60000}"/>
    <cellStyle name="Normal 9 4 3 2 2 3 3" xfId="54800" xr:uid="{00000000-0005-0000-0000-00001DD60000}"/>
    <cellStyle name="Normal 9 4 3 2 2 3 4" xfId="54801" xr:uid="{00000000-0005-0000-0000-00001ED60000}"/>
    <cellStyle name="Normal 9 4 3 2 3" xfId="54802" xr:uid="{00000000-0005-0000-0000-00001FD60000}"/>
    <cellStyle name="Normal 9 4 3 2 3 2" xfId="54803" xr:uid="{00000000-0005-0000-0000-000020D60000}"/>
    <cellStyle name="Normal 9 4 3 2 4" xfId="54804" xr:uid="{00000000-0005-0000-0000-000021D60000}"/>
    <cellStyle name="Normal 9 4 3 2 4 2" xfId="54805" xr:uid="{00000000-0005-0000-0000-000022D60000}"/>
    <cellStyle name="Normal 9 4 3 2 4 3" xfId="54806" xr:uid="{00000000-0005-0000-0000-000023D60000}"/>
    <cellStyle name="Normal 9 4 3 2 4 4" xfId="54807" xr:uid="{00000000-0005-0000-0000-000024D60000}"/>
    <cellStyle name="Normal 9 4 3 3" xfId="54808" xr:uid="{00000000-0005-0000-0000-000025D60000}"/>
    <cellStyle name="Normal 9 4 3 3 2" xfId="54809" xr:uid="{00000000-0005-0000-0000-000026D60000}"/>
    <cellStyle name="Normal 9 4 3 3 2 2" xfId="54810" xr:uid="{00000000-0005-0000-0000-000027D60000}"/>
    <cellStyle name="Normal 9 4 3 3 3" xfId="54811" xr:uid="{00000000-0005-0000-0000-000028D60000}"/>
    <cellStyle name="Normal 9 4 3 3 3 2" xfId="54812" xr:uid="{00000000-0005-0000-0000-000029D60000}"/>
    <cellStyle name="Normal 9 4 3 3 3 3" xfId="54813" xr:uid="{00000000-0005-0000-0000-00002AD60000}"/>
    <cellStyle name="Normal 9 4 3 3 3 4" xfId="54814" xr:uid="{00000000-0005-0000-0000-00002BD60000}"/>
    <cellStyle name="Normal 9 4 3 4" xfId="54815" xr:uid="{00000000-0005-0000-0000-00002CD60000}"/>
    <cellStyle name="Normal 9 4 3 4 2" xfId="54816" xr:uid="{00000000-0005-0000-0000-00002DD60000}"/>
    <cellStyle name="Normal 9 4 3 5" xfId="54817" xr:uid="{00000000-0005-0000-0000-00002ED60000}"/>
    <cellStyle name="Normal 9 4 3 5 2" xfId="54818" xr:uid="{00000000-0005-0000-0000-00002FD60000}"/>
    <cellStyle name="Normal 9 4 3 5 3" xfId="54819" xr:uid="{00000000-0005-0000-0000-000030D60000}"/>
    <cellStyle name="Normal 9 4 3 5 4" xfId="54820" xr:uid="{00000000-0005-0000-0000-000031D60000}"/>
    <cellStyle name="Normal 9 4 4" xfId="54821" xr:uid="{00000000-0005-0000-0000-000032D60000}"/>
    <cellStyle name="Normal 9 4 4 2" xfId="54822" xr:uid="{00000000-0005-0000-0000-000033D60000}"/>
    <cellStyle name="Normal 9 4 4 2 2" xfId="54823" xr:uid="{00000000-0005-0000-0000-000034D60000}"/>
    <cellStyle name="Normal 9 4 4 2 2 2" xfId="54824" xr:uid="{00000000-0005-0000-0000-000035D60000}"/>
    <cellStyle name="Normal 9 4 4 2 2 2 2" xfId="54825" xr:uid="{00000000-0005-0000-0000-000036D60000}"/>
    <cellStyle name="Normal 9 4 4 2 2 3" xfId="54826" xr:uid="{00000000-0005-0000-0000-000037D60000}"/>
    <cellStyle name="Normal 9 4 4 2 2 3 2" xfId="54827" xr:uid="{00000000-0005-0000-0000-000038D60000}"/>
    <cellStyle name="Normal 9 4 4 2 2 3 3" xfId="54828" xr:uid="{00000000-0005-0000-0000-000039D60000}"/>
    <cellStyle name="Normal 9 4 4 2 2 3 4" xfId="54829" xr:uid="{00000000-0005-0000-0000-00003AD60000}"/>
    <cellStyle name="Normal 9 4 4 2 3" xfId="54830" xr:uid="{00000000-0005-0000-0000-00003BD60000}"/>
    <cellStyle name="Normal 9 4 4 2 3 2" xfId="54831" xr:uid="{00000000-0005-0000-0000-00003CD60000}"/>
    <cellStyle name="Normal 9 4 4 2 4" xfId="54832" xr:uid="{00000000-0005-0000-0000-00003DD60000}"/>
    <cellStyle name="Normal 9 4 4 2 4 2" xfId="54833" xr:uid="{00000000-0005-0000-0000-00003ED60000}"/>
    <cellStyle name="Normal 9 4 4 2 4 3" xfId="54834" xr:uid="{00000000-0005-0000-0000-00003FD60000}"/>
    <cellStyle name="Normal 9 4 4 2 4 4" xfId="54835" xr:uid="{00000000-0005-0000-0000-000040D60000}"/>
    <cellStyle name="Normal 9 4 4 3" xfId="54836" xr:uid="{00000000-0005-0000-0000-000041D60000}"/>
    <cellStyle name="Normal 9 4 4 3 2" xfId="54837" xr:uid="{00000000-0005-0000-0000-000042D60000}"/>
    <cellStyle name="Normal 9 4 4 3 2 2" xfId="54838" xr:uid="{00000000-0005-0000-0000-000043D60000}"/>
    <cellStyle name="Normal 9 4 4 3 3" xfId="54839" xr:uid="{00000000-0005-0000-0000-000044D60000}"/>
    <cellStyle name="Normal 9 4 4 3 3 2" xfId="54840" xr:uid="{00000000-0005-0000-0000-000045D60000}"/>
    <cellStyle name="Normal 9 4 4 3 3 3" xfId="54841" xr:uid="{00000000-0005-0000-0000-000046D60000}"/>
    <cellStyle name="Normal 9 4 4 3 3 4" xfId="54842" xr:uid="{00000000-0005-0000-0000-000047D60000}"/>
    <cellStyle name="Normal 9 4 4 4" xfId="54843" xr:uid="{00000000-0005-0000-0000-000048D60000}"/>
    <cellStyle name="Normal 9 4 4 4 2" xfId="54844" xr:uid="{00000000-0005-0000-0000-000049D60000}"/>
    <cellStyle name="Normal 9 4 4 5" xfId="54845" xr:uid="{00000000-0005-0000-0000-00004AD60000}"/>
    <cellStyle name="Normal 9 4 4 5 2" xfId="54846" xr:uid="{00000000-0005-0000-0000-00004BD60000}"/>
    <cellStyle name="Normal 9 4 4 5 3" xfId="54847" xr:uid="{00000000-0005-0000-0000-00004CD60000}"/>
    <cellStyle name="Normal 9 4 4 5 4" xfId="54848" xr:uid="{00000000-0005-0000-0000-00004DD60000}"/>
    <cellStyle name="Normal 9 4 5" xfId="54849" xr:uid="{00000000-0005-0000-0000-00004ED60000}"/>
    <cellStyle name="Normal 9 4 5 2" xfId="54850" xr:uid="{00000000-0005-0000-0000-00004FD60000}"/>
    <cellStyle name="Normal 9 4 5 2 2" xfId="54851" xr:uid="{00000000-0005-0000-0000-000050D60000}"/>
    <cellStyle name="Normal 9 4 5 2 2 2" xfId="54852" xr:uid="{00000000-0005-0000-0000-000051D60000}"/>
    <cellStyle name="Normal 9 4 5 2 3" xfId="54853" xr:uid="{00000000-0005-0000-0000-000052D60000}"/>
    <cellStyle name="Normal 9 4 5 2 3 2" xfId="54854" xr:uid="{00000000-0005-0000-0000-000053D60000}"/>
    <cellStyle name="Normal 9 4 5 2 3 3" xfId="54855" xr:uid="{00000000-0005-0000-0000-000054D60000}"/>
    <cellStyle name="Normal 9 4 5 2 3 4" xfId="54856" xr:uid="{00000000-0005-0000-0000-000055D60000}"/>
    <cellStyle name="Normal 9 4 5 3" xfId="54857" xr:uid="{00000000-0005-0000-0000-000056D60000}"/>
    <cellStyle name="Normal 9 4 5 3 2" xfId="54858" xr:uid="{00000000-0005-0000-0000-000057D60000}"/>
    <cellStyle name="Normal 9 4 5 4" xfId="54859" xr:uid="{00000000-0005-0000-0000-000058D60000}"/>
    <cellStyle name="Normal 9 4 5 4 2" xfId="54860" xr:uid="{00000000-0005-0000-0000-000059D60000}"/>
    <cellStyle name="Normal 9 4 5 4 3" xfId="54861" xr:uid="{00000000-0005-0000-0000-00005AD60000}"/>
    <cellStyle name="Normal 9 4 5 4 4" xfId="54862" xr:uid="{00000000-0005-0000-0000-00005BD60000}"/>
    <cellStyle name="Normal 9 4 6" xfId="54863" xr:uid="{00000000-0005-0000-0000-00005CD60000}"/>
    <cellStyle name="Normal 9 4 6 2" xfId="54864" xr:uid="{00000000-0005-0000-0000-00005DD60000}"/>
    <cellStyle name="Normal 9 4 6 2 2" xfId="54865" xr:uid="{00000000-0005-0000-0000-00005ED60000}"/>
    <cellStyle name="Normal 9 4 6 3" xfId="54866" xr:uid="{00000000-0005-0000-0000-00005FD60000}"/>
    <cellStyle name="Normal 9 4 6 3 2" xfId="54867" xr:uid="{00000000-0005-0000-0000-000060D60000}"/>
    <cellStyle name="Normal 9 4 6 3 3" xfId="54868" xr:uid="{00000000-0005-0000-0000-000061D60000}"/>
    <cellStyle name="Normal 9 4 6 3 4" xfId="54869" xr:uid="{00000000-0005-0000-0000-000062D60000}"/>
    <cellStyle name="Normal 9 4 7" xfId="54870" xr:uid="{00000000-0005-0000-0000-000063D60000}"/>
    <cellStyle name="Normal 9 4 7 2" xfId="54871" xr:uid="{00000000-0005-0000-0000-000064D60000}"/>
    <cellStyle name="Normal 9 4 8" xfId="54872" xr:uid="{00000000-0005-0000-0000-000065D60000}"/>
    <cellStyle name="Normal 9 4 8 2" xfId="54873" xr:uid="{00000000-0005-0000-0000-000066D60000}"/>
    <cellStyle name="Normal 9 4 8 3" xfId="54874" xr:uid="{00000000-0005-0000-0000-000067D60000}"/>
    <cellStyle name="Normal 9 4 8 4" xfId="54875" xr:uid="{00000000-0005-0000-0000-000068D60000}"/>
    <cellStyle name="Normal 9 5" xfId="54876" xr:uid="{00000000-0005-0000-0000-000069D60000}"/>
    <cellStyle name="Normal 9 5 2" xfId="54877" xr:uid="{00000000-0005-0000-0000-00006AD60000}"/>
    <cellStyle name="Normal 9 5 2 2" xfId="54878" xr:uid="{00000000-0005-0000-0000-00006BD60000}"/>
    <cellStyle name="Normal 9 5 3" xfId="54879" xr:uid="{00000000-0005-0000-0000-00006CD60000}"/>
    <cellStyle name="Normal 9 5 3 2" xfId="54880" xr:uid="{00000000-0005-0000-0000-00006DD60000}"/>
    <cellStyle name="Normal 9 5 4" xfId="54881" xr:uid="{00000000-0005-0000-0000-00006ED60000}"/>
    <cellStyle name="Normal 9 6" xfId="54882" xr:uid="{00000000-0005-0000-0000-00006FD60000}"/>
    <cellStyle name="Normal 9 6 2" xfId="54883" xr:uid="{00000000-0005-0000-0000-000070D60000}"/>
    <cellStyle name="Normal 9 6 2 2" xfId="54884" xr:uid="{00000000-0005-0000-0000-000071D60000}"/>
    <cellStyle name="Normal 9 6 3" xfId="54885" xr:uid="{00000000-0005-0000-0000-000072D60000}"/>
    <cellStyle name="Normal 9 7" xfId="54886" xr:uid="{00000000-0005-0000-0000-000073D60000}"/>
    <cellStyle name="Normal 9 7 2" xfId="54887" xr:uid="{00000000-0005-0000-0000-000074D60000}"/>
    <cellStyle name="Normal 9 8" xfId="54888" xr:uid="{00000000-0005-0000-0000-000075D60000}"/>
    <cellStyle name="Normal 9 9" xfId="54889" xr:uid="{00000000-0005-0000-0000-000076D60000}"/>
    <cellStyle name="Normal 9_BS Summary" xfId="54890" xr:uid="{00000000-0005-0000-0000-000077D60000}"/>
    <cellStyle name="Normal 90" xfId="54891" xr:uid="{00000000-0005-0000-0000-000078D60000}"/>
    <cellStyle name="Normal 90 2" xfId="54892" xr:uid="{00000000-0005-0000-0000-000079D60000}"/>
    <cellStyle name="Normal 91" xfId="54893" xr:uid="{00000000-0005-0000-0000-00007AD60000}"/>
    <cellStyle name="Normal 92" xfId="54894" xr:uid="{00000000-0005-0000-0000-00007BD60000}"/>
    <cellStyle name="Normal 93" xfId="54895" xr:uid="{00000000-0005-0000-0000-00007CD60000}"/>
    <cellStyle name="Normal 94" xfId="54896" xr:uid="{00000000-0005-0000-0000-00007DD60000}"/>
    <cellStyle name="Normal 95" xfId="54897" xr:uid="{00000000-0005-0000-0000-00007ED60000}"/>
    <cellStyle name="Normal 96" xfId="54898" xr:uid="{00000000-0005-0000-0000-00007FD60000}"/>
    <cellStyle name="Normal 97" xfId="54899" xr:uid="{00000000-0005-0000-0000-000080D60000}"/>
    <cellStyle name="Normal 98" xfId="54900" xr:uid="{00000000-0005-0000-0000-000081D60000}"/>
    <cellStyle name="Normal 99" xfId="54901" xr:uid="{00000000-0005-0000-0000-000082D60000}"/>
    <cellStyle name="Normal_2005 AFS - option 2" xfId="58868" xr:uid="{00000000-0005-0000-0000-000083D60000}"/>
    <cellStyle name="Note 10" xfId="54902" xr:uid="{00000000-0005-0000-0000-000084D60000}"/>
    <cellStyle name="Note 10 2" xfId="54903" xr:uid="{00000000-0005-0000-0000-000085D60000}"/>
    <cellStyle name="Note 10 2 2" xfId="54904" xr:uid="{00000000-0005-0000-0000-000086D60000}"/>
    <cellStyle name="Note 10 2 2 2" xfId="54905" xr:uid="{00000000-0005-0000-0000-000087D60000}"/>
    <cellStyle name="Note 10 2 3" xfId="54906" xr:uid="{00000000-0005-0000-0000-000088D60000}"/>
    <cellStyle name="Note 10 2 3 2" xfId="54907" xr:uid="{00000000-0005-0000-0000-000089D60000}"/>
    <cellStyle name="Note 10 2 4" xfId="54908" xr:uid="{00000000-0005-0000-0000-00008AD60000}"/>
    <cellStyle name="Note 10 2 4 2" xfId="54909" xr:uid="{00000000-0005-0000-0000-00008BD60000}"/>
    <cellStyle name="Note 10 2 5" xfId="54910" xr:uid="{00000000-0005-0000-0000-00008CD60000}"/>
    <cellStyle name="Note 10 2 5 2" xfId="54911" xr:uid="{00000000-0005-0000-0000-00008DD60000}"/>
    <cellStyle name="Note 10 2 5 3" xfId="54912" xr:uid="{00000000-0005-0000-0000-00008ED60000}"/>
    <cellStyle name="Note 10 2 6" xfId="54913" xr:uid="{00000000-0005-0000-0000-00008FD60000}"/>
    <cellStyle name="Note 10 3" xfId="54914" xr:uid="{00000000-0005-0000-0000-000090D60000}"/>
    <cellStyle name="Note 10 3 2" xfId="54915" xr:uid="{00000000-0005-0000-0000-000091D60000}"/>
    <cellStyle name="Note 10 4" xfId="54916" xr:uid="{00000000-0005-0000-0000-000092D60000}"/>
    <cellStyle name="Note 10 4 2" xfId="54917" xr:uid="{00000000-0005-0000-0000-000093D60000}"/>
    <cellStyle name="Note 10 4 3" xfId="54918" xr:uid="{00000000-0005-0000-0000-000094D60000}"/>
    <cellStyle name="Note 10 4 4" xfId="54919" xr:uid="{00000000-0005-0000-0000-000095D60000}"/>
    <cellStyle name="Note 10 5" xfId="54920" xr:uid="{00000000-0005-0000-0000-000096D60000}"/>
    <cellStyle name="Note 10 6" xfId="54921" xr:uid="{00000000-0005-0000-0000-000097D60000}"/>
    <cellStyle name="Note 10 7" xfId="54922" xr:uid="{00000000-0005-0000-0000-000098D60000}"/>
    <cellStyle name="Note 11" xfId="54923" xr:uid="{00000000-0005-0000-0000-000099D60000}"/>
    <cellStyle name="Note 11 2" xfId="54924" xr:uid="{00000000-0005-0000-0000-00009AD60000}"/>
    <cellStyle name="Note 11 2 2" xfId="54925" xr:uid="{00000000-0005-0000-0000-00009BD60000}"/>
    <cellStyle name="Note 11 2 2 2" xfId="54926" xr:uid="{00000000-0005-0000-0000-00009CD60000}"/>
    <cellStyle name="Note 11 2 3" xfId="54927" xr:uid="{00000000-0005-0000-0000-00009DD60000}"/>
    <cellStyle name="Note 11 2 3 2" xfId="54928" xr:uid="{00000000-0005-0000-0000-00009ED60000}"/>
    <cellStyle name="Note 11 2 3 3" xfId="54929" xr:uid="{00000000-0005-0000-0000-00009FD60000}"/>
    <cellStyle name="Note 11 2 4" xfId="54930" xr:uid="{00000000-0005-0000-0000-0000A0D60000}"/>
    <cellStyle name="Note 11 3" xfId="54931" xr:uid="{00000000-0005-0000-0000-0000A1D60000}"/>
    <cellStyle name="Note 11 3 2" xfId="54932" xr:uid="{00000000-0005-0000-0000-0000A2D60000}"/>
    <cellStyle name="Note 11 4" xfId="54933" xr:uid="{00000000-0005-0000-0000-0000A3D60000}"/>
    <cellStyle name="Note 11 5" xfId="54934" xr:uid="{00000000-0005-0000-0000-0000A4D60000}"/>
    <cellStyle name="Note 11 6" xfId="54935" xr:uid="{00000000-0005-0000-0000-0000A5D60000}"/>
    <cellStyle name="Note 12" xfId="54936" xr:uid="{00000000-0005-0000-0000-0000A6D60000}"/>
    <cellStyle name="Note 12 2" xfId="54937" xr:uid="{00000000-0005-0000-0000-0000A7D60000}"/>
    <cellStyle name="Note 12 2 2" xfId="54938" xr:uid="{00000000-0005-0000-0000-0000A8D60000}"/>
    <cellStyle name="Note 12 2 2 2" xfId="54939" xr:uid="{00000000-0005-0000-0000-0000A9D60000}"/>
    <cellStyle name="Note 12 2 3" xfId="54940" xr:uid="{00000000-0005-0000-0000-0000AAD60000}"/>
    <cellStyle name="Note 12 2 3 2" xfId="54941" xr:uid="{00000000-0005-0000-0000-0000ABD60000}"/>
    <cellStyle name="Note 12 2 3 3" xfId="54942" xr:uid="{00000000-0005-0000-0000-0000ACD60000}"/>
    <cellStyle name="Note 12 2 4" xfId="54943" xr:uid="{00000000-0005-0000-0000-0000ADD60000}"/>
    <cellStyle name="Note 12 3" xfId="54944" xr:uid="{00000000-0005-0000-0000-0000AED60000}"/>
    <cellStyle name="Note 12 3 2" xfId="54945" xr:uid="{00000000-0005-0000-0000-0000AFD60000}"/>
    <cellStyle name="Note 12 4" xfId="54946" xr:uid="{00000000-0005-0000-0000-0000B0D60000}"/>
    <cellStyle name="Note 12 5" xfId="54947" xr:uid="{00000000-0005-0000-0000-0000B1D60000}"/>
    <cellStyle name="Note 12 6" xfId="54948" xr:uid="{00000000-0005-0000-0000-0000B2D60000}"/>
    <cellStyle name="Note 13" xfId="54949" xr:uid="{00000000-0005-0000-0000-0000B3D60000}"/>
    <cellStyle name="Note 13 2" xfId="54950" xr:uid="{00000000-0005-0000-0000-0000B4D60000}"/>
    <cellStyle name="Note 13 2 2" xfId="54951" xr:uid="{00000000-0005-0000-0000-0000B5D60000}"/>
    <cellStyle name="Note 13 2 2 2" xfId="54952" xr:uid="{00000000-0005-0000-0000-0000B6D60000}"/>
    <cellStyle name="Note 13 2 3" xfId="54953" xr:uid="{00000000-0005-0000-0000-0000B7D60000}"/>
    <cellStyle name="Note 13 2 3 2" xfId="54954" xr:uid="{00000000-0005-0000-0000-0000B8D60000}"/>
    <cellStyle name="Note 13 2 3 3" xfId="54955" xr:uid="{00000000-0005-0000-0000-0000B9D60000}"/>
    <cellStyle name="Note 13 2 4" xfId="54956" xr:uid="{00000000-0005-0000-0000-0000BAD60000}"/>
    <cellStyle name="Note 13 3" xfId="54957" xr:uid="{00000000-0005-0000-0000-0000BBD60000}"/>
    <cellStyle name="Note 13 3 2" xfId="54958" xr:uid="{00000000-0005-0000-0000-0000BCD60000}"/>
    <cellStyle name="Note 13 4" xfId="54959" xr:uid="{00000000-0005-0000-0000-0000BDD60000}"/>
    <cellStyle name="Note 13 5" xfId="54960" xr:uid="{00000000-0005-0000-0000-0000BED60000}"/>
    <cellStyle name="Note 13 6" xfId="54961" xr:uid="{00000000-0005-0000-0000-0000BFD60000}"/>
    <cellStyle name="Note 14" xfId="54962" xr:uid="{00000000-0005-0000-0000-0000C0D60000}"/>
    <cellStyle name="Note 14 2" xfId="54963" xr:uid="{00000000-0005-0000-0000-0000C1D60000}"/>
    <cellStyle name="Note 14 2 2" xfId="54964" xr:uid="{00000000-0005-0000-0000-0000C2D60000}"/>
    <cellStyle name="Note 14 3" xfId="54965" xr:uid="{00000000-0005-0000-0000-0000C3D60000}"/>
    <cellStyle name="Note 14 3 2" xfId="54966" xr:uid="{00000000-0005-0000-0000-0000C4D60000}"/>
    <cellStyle name="Note 14 4" xfId="54967" xr:uid="{00000000-0005-0000-0000-0000C5D60000}"/>
    <cellStyle name="Note 14 4 2" xfId="54968" xr:uid="{00000000-0005-0000-0000-0000C6D60000}"/>
    <cellStyle name="Note 14 4 3" xfId="54969" xr:uid="{00000000-0005-0000-0000-0000C7D60000}"/>
    <cellStyle name="Note 14 5" xfId="54970" xr:uid="{00000000-0005-0000-0000-0000C8D60000}"/>
    <cellStyle name="Note 15" xfId="54971" xr:uid="{00000000-0005-0000-0000-0000C9D60000}"/>
    <cellStyle name="Note 15 2" xfId="54972" xr:uid="{00000000-0005-0000-0000-0000CAD60000}"/>
    <cellStyle name="Note 15 2 2" xfId="54973" xr:uid="{00000000-0005-0000-0000-0000CBD60000}"/>
    <cellStyle name="Note 15 3" xfId="54974" xr:uid="{00000000-0005-0000-0000-0000CCD60000}"/>
    <cellStyle name="Note 15 3 2" xfId="54975" xr:uid="{00000000-0005-0000-0000-0000CDD60000}"/>
    <cellStyle name="Note 15 3 3" xfId="54976" xr:uid="{00000000-0005-0000-0000-0000CED60000}"/>
    <cellStyle name="Note 15 3 4" xfId="54977" xr:uid="{00000000-0005-0000-0000-0000CFD60000}"/>
    <cellStyle name="Note 15 4" xfId="54978" xr:uid="{00000000-0005-0000-0000-0000D0D60000}"/>
    <cellStyle name="Note 16" xfId="54979" xr:uid="{00000000-0005-0000-0000-0000D1D60000}"/>
    <cellStyle name="Note 16 2" xfId="54980" xr:uid="{00000000-0005-0000-0000-0000D2D60000}"/>
    <cellStyle name="Note 16 3" xfId="54981" xr:uid="{00000000-0005-0000-0000-0000D3D60000}"/>
    <cellStyle name="Note 16 4" xfId="54982" xr:uid="{00000000-0005-0000-0000-0000D4D60000}"/>
    <cellStyle name="Note 17" xfId="54983" xr:uid="{00000000-0005-0000-0000-0000D5D60000}"/>
    <cellStyle name="Note 17 2" xfId="54984" xr:uid="{00000000-0005-0000-0000-0000D6D60000}"/>
    <cellStyle name="Note 17 3" xfId="54985" xr:uid="{00000000-0005-0000-0000-0000D7D60000}"/>
    <cellStyle name="Note 18" xfId="54986" xr:uid="{00000000-0005-0000-0000-0000D8D60000}"/>
    <cellStyle name="Note 18 2" xfId="54987" xr:uid="{00000000-0005-0000-0000-0000D9D60000}"/>
    <cellStyle name="Note 2" xfId="54988" xr:uid="{00000000-0005-0000-0000-0000DAD60000}"/>
    <cellStyle name="Note 2 10" xfId="54989" xr:uid="{00000000-0005-0000-0000-0000DBD60000}"/>
    <cellStyle name="Note 2 10 2" xfId="54990" xr:uid="{00000000-0005-0000-0000-0000DCD60000}"/>
    <cellStyle name="Note 2 10 2 2" xfId="54991" xr:uid="{00000000-0005-0000-0000-0000DDD60000}"/>
    <cellStyle name="Note 2 10 3" xfId="54992" xr:uid="{00000000-0005-0000-0000-0000DED60000}"/>
    <cellStyle name="Note 2 10 3 2" xfId="54993" xr:uid="{00000000-0005-0000-0000-0000DFD60000}"/>
    <cellStyle name="Note 2 10 4" xfId="54994" xr:uid="{00000000-0005-0000-0000-0000E0D60000}"/>
    <cellStyle name="Note 2 11" xfId="54995" xr:uid="{00000000-0005-0000-0000-0000E1D60000}"/>
    <cellStyle name="Note 2 11 2" xfId="54996" xr:uid="{00000000-0005-0000-0000-0000E2D60000}"/>
    <cellStyle name="Note 2 11 2 2" xfId="54997" xr:uid="{00000000-0005-0000-0000-0000E3D60000}"/>
    <cellStyle name="Note 2 11 3" xfId="54998" xr:uid="{00000000-0005-0000-0000-0000E4D60000}"/>
    <cellStyle name="Note 2 11 3 2" xfId="54999" xr:uid="{00000000-0005-0000-0000-0000E5D60000}"/>
    <cellStyle name="Note 2 11 4" xfId="55000" xr:uid="{00000000-0005-0000-0000-0000E6D60000}"/>
    <cellStyle name="Note 2 12" xfId="55001" xr:uid="{00000000-0005-0000-0000-0000E7D60000}"/>
    <cellStyle name="Note 2 12 2" xfId="55002" xr:uid="{00000000-0005-0000-0000-0000E8D60000}"/>
    <cellStyle name="Note 2 12 2 2" xfId="55003" xr:uid="{00000000-0005-0000-0000-0000E9D60000}"/>
    <cellStyle name="Note 2 12 3" xfId="55004" xr:uid="{00000000-0005-0000-0000-0000EAD60000}"/>
    <cellStyle name="Note 2 12 3 2" xfId="55005" xr:uid="{00000000-0005-0000-0000-0000EBD60000}"/>
    <cellStyle name="Note 2 12 4" xfId="55006" xr:uid="{00000000-0005-0000-0000-0000ECD60000}"/>
    <cellStyle name="Note 2 13" xfId="55007" xr:uid="{00000000-0005-0000-0000-0000EDD60000}"/>
    <cellStyle name="Note 2 13 2" xfId="55008" xr:uid="{00000000-0005-0000-0000-0000EED60000}"/>
    <cellStyle name="Note 2 13 2 2" xfId="55009" xr:uid="{00000000-0005-0000-0000-0000EFD60000}"/>
    <cellStyle name="Note 2 13 3" xfId="55010" xr:uid="{00000000-0005-0000-0000-0000F0D60000}"/>
    <cellStyle name="Note 2 13 3 2" xfId="55011" xr:uid="{00000000-0005-0000-0000-0000F1D60000}"/>
    <cellStyle name="Note 2 13 4" xfId="55012" xr:uid="{00000000-0005-0000-0000-0000F2D60000}"/>
    <cellStyle name="Note 2 14" xfId="55013" xr:uid="{00000000-0005-0000-0000-0000F3D60000}"/>
    <cellStyle name="Note 2 14 2" xfId="55014" xr:uid="{00000000-0005-0000-0000-0000F4D60000}"/>
    <cellStyle name="Note 2 14 2 2" xfId="55015" xr:uid="{00000000-0005-0000-0000-0000F5D60000}"/>
    <cellStyle name="Note 2 14 3" xfId="55016" xr:uid="{00000000-0005-0000-0000-0000F6D60000}"/>
    <cellStyle name="Note 2 14 3 2" xfId="55017" xr:uid="{00000000-0005-0000-0000-0000F7D60000}"/>
    <cellStyle name="Note 2 14 4" xfId="55018" xr:uid="{00000000-0005-0000-0000-0000F8D60000}"/>
    <cellStyle name="Note 2 15" xfId="55019" xr:uid="{00000000-0005-0000-0000-0000F9D60000}"/>
    <cellStyle name="Note 2 15 2" xfId="55020" xr:uid="{00000000-0005-0000-0000-0000FAD60000}"/>
    <cellStyle name="Note 2 15 2 2" xfId="55021" xr:uid="{00000000-0005-0000-0000-0000FBD60000}"/>
    <cellStyle name="Note 2 15 3" xfId="55022" xr:uid="{00000000-0005-0000-0000-0000FCD60000}"/>
    <cellStyle name="Note 2 15 3 2" xfId="55023" xr:uid="{00000000-0005-0000-0000-0000FDD60000}"/>
    <cellStyle name="Note 2 15 4" xfId="55024" xr:uid="{00000000-0005-0000-0000-0000FED60000}"/>
    <cellStyle name="Note 2 16" xfId="55025" xr:uid="{00000000-0005-0000-0000-0000FFD60000}"/>
    <cellStyle name="Note 2 16 2" xfId="55026" xr:uid="{00000000-0005-0000-0000-000000D70000}"/>
    <cellStyle name="Note 2 16 2 2" xfId="55027" xr:uid="{00000000-0005-0000-0000-000001D70000}"/>
    <cellStyle name="Note 2 16 3" xfId="55028" xr:uid="{00000000-0005-0000-0000-000002D70000}"/>
    <cellStyle name="Note 2 16 3 2" xfId="55029" xr:uid="{00000000-0005-0000-0000-000003D70000}"/>
    <cellStyle name="Note 2 16 4" xfId="55030" xr:uid="{00000000-0005-0000-0000-000004D70000}"/>
    <cellStyle name="Note 2 17" xfId="55031" xr:uid="{00000000-0005-0000-0000-000005D70000}"/>
    <cellStyle name="Note 2 17 2" xfId="55032" xr:uid="{00000000-0005-0000-0000-000006D70000}"/>
    <cellStyle name="Note 2 17 2 2" xfId="55033" xr:uid="{00000000-0005-0000-0000-000007D70000}"/>
    <cellStyle name="Note 2 17 3" xfId="55034" xr:uid="{00000000-0005-0000-0000-000008D70000}"/>
    <cellStyle name="Note 2 17 3 2" xfId="55035" xr:uid="{00000000-0005-0000-0000-000009D70000}"/>
    <cellStyle name="Note 2 17 4" xfId="55036" xr:uid="{00000000-0005-0000-0000-00000AD70000}"/>
    <cellStyle name="Note 2 18" xfId="55037" xr:uid="{00000000-0005-0000-0000-00000BD70000}"/>
    <cellStyle name="Note 2 18 2" xfId="55038" xr:uid="{00000000-0005-0000-0000-00000CD70000}"/>
    <cellStyle name="Note 2 18 2 2" xfId="55039" xr:uid="{00000000-0005-0000-0000-00000DD70000}"/>
    <cellStyle name="Note 2 18 3" xfId="55040" xr:uid="{00000000-0005-0000-0000-00000ED70000}"/>
    <cellStyle name="Note 2 18 3 2" xfId="55041" xr:uid="{00000000-0005-0000-0000-00000FD70000}"/>
    <cellStyle name="Note 2 18 4" xfId="55042" xr:uid="{00000000-0005-0000-0000-000010D70000}"/>
    <cellStyle name="Note 2 19" xfId="55043" xr:uid="{00000000-0005-0000-0000-000011D70000}"/>
    <cellStyle name="Note 2 19 2" xfId="55044" xr:uid="{00000000-0005-0000-0000-000012D70000}"/>
    <cellStyle name="Note 2 19 2 2" xfId="55045" xr:uid="{00000000-0005-0000-0000-000013D70000}"/>
    <cellStyle name="Note 2 19 3" xfId="55046" xr:uid="{00000000-0005-0000-0000-000014D70000}"/>
    <cellStyle name="Note 2 19 3 2" xfId="55047" xr:uid="{00000000-0005-0000-0000-000015D70000}"/>
    <cellStyle name="Note 2 19 4" xfId="55048" xr:uid="{00000000-0005-0000-0000-000016D70000}"/>
    <cellStyle name="Note 2 2" xfId="27" xr:uid="{00000000-0005-0000-0000-000017D70000}"/>
    <cellStyle name="Note 2 2 2" xfId="55049" xr:uid="{00000000-0005-0000-0000-000018D70000}"/>
    <cellStyle name="Note 2 2 2 2" xfId="55050" xr:uid="{00000000-0005-0000-0000-000019D70000}"/>
    <cellStyle name="Note 2 2 2 2 2" xfId="55051" xr:uid="{00000000-0005-0000-0000-00001AD70000}"/>
    <cellStyle name="Note 2 2 2 2 3" xfId="55052" xr:uid="{00000000-0005-0000-0000-00001BD70000}"/>
    <cellStyle name="Note 2 2 2 3" xfId="55053" xr:uid="{00000000-0005-0000-0000-00001CD70000}"/>
    <cellStyle name="Note 2 2 2 3 2" xfId="55054" xr:uid="{00000000-0005-0000-0000-00001DD70000}"/>
    <cellStyle name="Note 2 2 2 4" xfId="55055" xr:uid="{00000000-0005-0000-0000-00001ED70000}"/>
    <cellStyle name="Note 2 2 3" xfId="55056" xr:uid="{00000000-0005-0000-0000-00001FD70000}"/>
    <cellStyle name="Note 2 2 3 2" xfId="55057" xr:uid="{00000000-0005-0000-0000-000020D70000}"/>
    <cellStyle name="Note 2 2 3 2 2" xfId="55058" xr:uid="{00000000-0005-0000-0000-000021D70000}"/>
    <cellStyle name="Note 2 2 3 2 2 2" xfId="55059" xr:uid="{00000000-0005-0000-0000-000022D70000}"/>
    <cellStyle name="Note 2 2 3 2 3" xfId="55060" xr:uid="{00000000-0005-0000-0000-000023D70000}"/>
    <cellStyle name="Note 2 2 3 2 3 2" xfId="55061" xr:uid="{00000000-0005-0000-0000-000024D70000}"/>
    <cellStyle name="Note 2 2 3 2 4" xfId="55062" xr:uid="{00000000-0005-0000-0000-000025D70000}"/>
    <cellStyle name="Note 2 2 3 3" xfId="55063" xr:uid="{00000000-0005-0000-0000-000026D70000}"/>
    <cellStyle name="Note 2 2 3 3 2" xfId="55064" xr:uid="{00000000-0005-0000-0000-000027D70000}"/>
    <cellStyle name="Note 2 2 3 4" xfId="55065" xr:uid="{00000000-0005-0000-0000-000028D70000}"/>
    <cellStyle name="Note 2 2 3 4 2" xfId="55066" xr:uid="{00000000-0005-0000-0000-000029D70000}"/>
    <cellStyle name="Note 2 2 3 5" xfId="55067" xr:uid="{00000000-0005-0000-0000-00002AD70000}"/>
    <cellStyle name="Note 2 2 3 5 2" xfId="55068" xr:uid="{00000000-0005-0000-0000-00002BD70000}"/>
    <cellStyle name="Note 2 2 3 5 3" xfId="55069" xr:uid="{00000000-0005-0000-0000-00002CD70000}"/>
    <cellStyle name="Note 2 2 3 6" xfId="55070" xr:uid="{00000000-0005-0000-0000-00002DD70000}"/>
    <cellStyle name="Note 2 2 4" xfId="55071" xr:uid="{00000000-0005-0000-0000-00002ED70000}"/>
    <cellStyle name="Note 2 2 4 2" xfId="55072" xr:uid="{00000000-0005-0000-0000-00002FD70000}"/>
    <cellStyle name="Note 2 2 4 2 2" xfId="55073" xr:uid="{00000000-0005-0000-0000-000030D70000}"/>
    <cellStyle name="Note 2 2 4 2 2 2" xfId="55074" xr:uid="{00000000-0005-0000-0000-000031D70000}"/>
    <cellStyle name="Note 2 2 4 3" xfId="55075" xr:uid="{00000000-0005-0000-0000-000032D70000}"/>
    <cellStyle name="Note 2 2 4 3 2" xfId="55076" xr:uid="{00000000-0005-0000-0000-000033D70000}"/>
    <cellStyle name="Note 2 2 4 4" xfId="55077" xr:uid="{00000000-0005-0000-0000-000034D70000}"/>
    <cellStyle name="Note 2 2 4 4 2" xfId="55078" xr:uid="{00000000-0005-0000-0000-000035D70000}"/>
    <cellStyle name="Note 2 2 4 5" xfId="55079" xr:uid="{00000000-0005-0000-0000-000036D70000}"/>
    <cellStyle name="Note 2 2 4 5 2" xfId="55080" xr:uid="{00000000-0005-0000-0000-000037D70000}"/>
    <cellStyle name="Note 2 2 4 6" xfId="55081" xr:uid="{00000000-0005-0000-0000-000038D70000}"/>
    <cellStyle name="Note 2 2 5" xfId="55082" xr:uid="{00000000-0005-0000-0000-000039D70000}"/>
    <cellStyle name="Note 2 2 5 2" xfId="55083" xr:uid="{00000000-0005-0000-0000-00003AD70000}"/>
    <cellStyle name="Note 2 2 6" xfId="55084" xr:uid="{00000000-0005-0000-0000-00003BD70000}"/>
    <cellStyle name="Note 2 2 6 2" xfId="55085" xr:uid="{00000000-0005-0000-0000-00003CD70000}"/>
    <cellStyle name="Note 2 2 7" xfId="55086" xr:uid="{00000000-0005-0000-0000-00003DD70000}"/>
    <cellStyle name="Note 2 2 8" xfId="55087" xr:uid="{00000000-0005-0000-0000-00003ED70000}"/>
    <cellStyle name="Note 2 2_AFS template" xfId="55088" xr:uid="{00000000-0005-0000-0000-00003FD70000}"/>
    <cellStyle name="Note 2 20" xfId="55089" xr:uid="{00000000-0005-0000-0000-000040D70000}"/>
    <cellStyle name="Note 2 20 2" xfId="55090" xr:uid="{00000000-0005-0000-0000-000041D70000}"/>
    <cellStyle name="Note 2 20 2 2" xfId="55091" xr:uid="{00000000-0005-0000-0000-000042D70000}"/>
    <cellStyle name="Note 2 20 3" xfId="55092" xr:uid="{00000000-0005-0000-0000-000043D70000}"/>
    <cellStyle name="Note 2 20 3 2" xfId="55093" xr:uid="{00000000-0005-0000-0000-000044D70000}"/>
    <cellStyle name="Note 2 20 3 3" xfId="55094" xr:uid="{00000000-0005-0000-0000-000045D70000}"/>
    <cellStyle name="Note 2 20 3 4" xfId="55095" xr:uid="{00000000-0005-0000-0000-000046D70000}"/>
    <cellStyle name="Note 2 20 4" xfId="55096" xr:uid="{00000000-0005-0000-0000-000047D70000}"/>
    <cellStyle name="Note 2 21" xfId="55097" xr:uid="{00000000-0005-0000-0000-000048D70000}"/>
    <cellStyle name="Note 2 21 2" xfId="55098" xr:uid="{00000000-0005-0000-0000-000049D70000}"/>
    <cellStyle name="Note 2 21 3" xfId="55099" xr:uid="{00000000-0005-0000-0000-00004AD70000}"/>
    <cellStyle name="Note 2 22" xfId="55100" xr:uid="{00000000-0005-0000-0000-00004BD70000}"/>
    <cellStyle name="Note 2 22 2" xfId="55101" xr:uid="{00000000-0005-0000-0000-00004CD70000}"/>
    <cellStyle name="Note 2 23" xfId="55102" xr:uid="{00000000-0005-0000-0000-00004DD70000}"/>
    <cellStyle name="Note 2 23 2" xfId="55103" xr:uid="{00000000-0005-0000-0000-00004ED70000}"/>
    <cellStyle name="Note 2 24" xfId="55104" xr:uid="{00000000-0005-0000-0000-00004FD70000}"/>
    <cellStyle name="Note 2 24 2" xfId="55105" xr:uid="{00000000-0005-0000-0000-000050D70000}"/>
    <cellStyle name="Note 2 25" xfId="55106" xr:uid="{00000000-0005-0000-0000-000051D70000}"/>
    <cellStyle name="Note 2 26" xfId="55107" xr:uid="{00000000-0005-0000-0000-000052D70000}"/>
    <cellStyle name="Note 2 27" xfId="55108" xr:uid="{00000000-0005-0000-0000-000053D70000}"/>
    <cellStyle name="Note 2 28" xfId="55109" xr:uid="{00000000-0005-0000-0000-000054D70000}"/>
    <cellStyle name="Note 2 29" xfId="55110" xr:uid="{00000000-0005-0000-0000-000055D70000}"/>
    <cellStyle name="Note 2 3" xfId="28" xr:uid="{00000000-0005-0000-0000-000056D70000}"/>
    <cellStyle name="Note 2 3 2" xfId="55111" xr:uid="{00000000-0005-0000-0000-000057D70000}"/>
    <cellStyle name="Note 2 3 2 2" xfId="55112" xr:uid="{00000000-0005-0000-0000-000058D70000}"/>
    <cellStyle name="Note 2 3 2 2 2" xfId="55113" xr:uid="{00000000-0005-0000-0000-000059D70000}"/>
    <cellStyle name="Note 2 3 2 2 2 2" xfId="55114" xr:uid="{00000000-0005-0000-0000-00005AD70000}"/>
    <cellStyle name="Note 2 3 2 2 3" xfId="55115" xr:uid="{00000000-0005-0000-0000-00005BD70000}"/>
    <cellStyle name="Note 2 3 2 2 3 2" xfId="55116" xr:uid="{00000000-0005-0000-0000-00005CD70000}"/>
    <cellStyle name="Note 2 3 2 2 4" xfId="55117" xr:uid="{00000000-0005-0000-0000-00005DD70000}"/>
    <cellStyle name="Note 2 3 2 3" xfId="55118" xr:uid="{00000000-0005-0000-0000-00005ED70000}"/>
    <cellStyle name="Note 2 3 2 3 2" xfId="55119" xr:uid="{00000000-0005-0000-0000-00005FD70000}"/>
    <cellStyle name="Note 2 3 2 3 2 2" xfId="55120" xr:uid="{00000000-0005-0000-0000-000060D70000}"/>
    <cellStyle name="Note 2 3 2 3 3" xfId="55121" xr:uid="{00000000-0005-0000-0000-000061D70000}"/>
    <cellStyle name="Note 2 3 2 3 3 2" xfId="55122" xr:uid="{00000000-0005-0000-0000-000062D70000}"/>
    <cellStyle name="Note 2 3 2 3 4" xfId="55123" xr:uid="{00000000-0005-0000-0000-000063D70000}"/>
    <cellStyle name="Note 2 3 2 4" xfId="55124" xr:uid="{00000000-0005-0000-0000-000064D70000}"/>
    <cellStyle name="Note 2 3 2 4 2" xfId="55125" xr:uid="{00000000-0005-0000-0000-000065D70000}"/>
    <cellStyle name="Note 2 3 2 5" xfId="55126" xr:uid="{00000000-0005-0000-0000-000066D70000}"/>
    <cellStyle name="Note 2 3 2 5 2" xfId="55127" xr:uid="{00000000-0005-0000-0000-000067D70000}"/>
    <cellStyle name="Note 2 3 2 6" xfId="55128" xr:uid="{00000000-0005-0000-0000-000068D70000}"/>
    <cellStyle name="Note 2 3 2 6 2" xfId="55129" xr:uid="{00000000-0005-0000-0000-000069D70000}"/>
    <cellStyle name="Note 2 3 2 7" xfId="55130" xr:uid="{00000000-0005-0000-0000-00006AD70000}"/>
    <cellStyle name="Note 2 3 2 8" xfId="55131" xr:uid="{00000000-0005-0000-0000-00006BD70000}"/>
    <cellStyle name="Note 2 3 2 9" xfId="55132" xr:uid="{00000000-0005-0000-0000-00006CD70000}"/>
    <cellStyle name="Note 2 3 3" xfId="55133" xr:uid="{00000000-0005-0000-0000-00006DD70000}"/>
    <cellStyle name="Note 2 3 3 2" xfId="55134" xr:uid="{00000000-0005-0000-0000-00006ED70000}"/>
    <cellStyle name="Note 2 3 3 2 2" xfId="55135" xr:uid="{00000000-0005-0000-0000-00006FD70000}"/>
    <cellStyle name="Note 2 3 3 3" xfId="55136" xr:uid="{00000000-0005-0000-0000-000070D70000}"/>
    <cellStyle name="Note 2 3 3 3 2" xfId="55137" xr:uid="{00000000-0005-0000-0000-000071D70000}"/>
    <cellStyle name="Note 2 3 3 4" xfId="55138" xr:uid="{00000000-0005-0000-0000-000072D70000}"/>
    <cellStyle name="Note 2 3 3 4 2" xfId="55139" xr:uid="{00000000-0005-0000-0000-000073D70000}"/>
    <cellStyle name="Note 2 3 3 5" xfId="55140" xr:uid="{00000000-0005-0000-0000-000074D70000}"/>
    <cellStyle name="Note 2 3 3 6" xfId="55141" xr:uid="{00000000-0005-0000-0000-000075D70000}"/>
    <cellStyle name="Note 2 3 3 7" xfId="55142" xr:uid="{00000000-0005-0000-0000-000076D70000}"/>
    <cellStyle name="Note 2 3 3 8" xfId="55143" xr:uid="{00000000-0005-0000-0000-000077D70000}"/>
    <cellStyle name="Note 2 3 4" xfId="55144" xr:uid="{00000000-0005-0000-0000-000078D70000}"/>
    <cellStyle name="Note 2 3 4 2" xfId="55145" xr:uid="{00000000-0005-0000-0000-000079D70000}"/>
    <cellStyle name="Note 2 3 4 2 2" xfId="55146" xr:uid="{00000000-0005-0000-0000-00007AD70000}"/>
    <cellStyle name="Note 2 3 4 2 2 2" xfId="55147" xr:uid="{00000000-0005-0000-0000-00007BD70000}"/>
    <cellStyle name="Note 2 3 4 3" xfId="55148" xr:uid="{00000000-0005-0000-0000-00007CD70000}"/>
    <cellStyle name="Note 2 3 4 3 2" xfId="55149" xr:uid="{00000000-0005-0000-0000-00007DD70000}"/>
    <cellStyle name="Note 2 3 4 4" xfId="55150" xr:uid="{00000000-0005-0000-0000-00007ED70000}"/>
    <cellStyle name="Note 2 3 4 4 2" xfId="55151" xr:uid="{00000000-0005-0000-0000-00007FD70000}"/>
    <cellStyle name="Note 2 3 4 5" xfId="55152" xr:uid="{00000000-0005-0000-0000-000080D70000}"/>
    <cellStyle name="Note 2 3 4 5 2" xfId="55153" xr:uid="{00000000-0005-0000-0000-000081D70000}"/>
    <cellStyle name="Note 2 3 4 6" xfId="55154" xr:uid="{00000000-0005-0000-0000-000082D70000}"/>
    <cellStyle name="Note 2 3 5" xfId="55155" xr:uid="{00000000-0005-0000-0000-000083D70000}"/>
    <cellStyle name="Note 2 3 5 2" xfId="55156" xr:uid="{00000000-0005-0000-0000-000084D70000}"/>
    <cellStyle name="Note 2 3 6" xfId="55157" xr:uid="{00000000-0005-0000-0000-000085D70000}"/>
    <cellStyle name="Note 2 3 6 2" xfId="55158" xr:uid="{00000000-0005-0000-0000-000086D70000}"/>
    <cellStyle name="Note 2 3 7" xfId="55159" xr:uid="{00000000-0005-0000-0000-000087D70000}"/>
    <cellStyle name="Note 2 3 7 2" xfId="55160" xr:uid="{00000000-0005-0000-0000-000088D70000}"/>
    <cellStyle name="Note 2 3 7 3" xfId="55161" xr:uid="{00000000-0005-0000-0000-000089D70000}"/>
    <cellStyle name="Note 2 3_AFS template" xfId="55162" xr:uid="{00000000-0005-0000-0000-00008AD70000}"/>
    <cellStyle name="Note 2 30" xfId="55163" xr:uid="{00000000-0005-0000-0000-00008BD70000}"/>
    <cellStyle name="Note 2 31" xfId="55164" xr:uid="{00000000-0005-0000-0000-00008CD70000}"/>
    <cellStyle name="Note 2 32" xfId="55165" xr:uid="{00000000-0005-0000-0000-00008DD70000}"/>
    <cellStyle name="Note 2 33" xfId="55166" xr:uid="{00000000-0005-0000-0000-00008ED70000}"/>
    <cellStyle name="Note 2 4" xfId="55167" xr:uid="{00000000-0005-0000-0000-00008FD70000}"/>
    <cellStyle name="Note 2 4 2" xfId="55168" xr:uid="{00000000-0005-0000-0000-000090D70000}"/>
    <cellStyle name="Note 2 4 2 2" xfId="55169" xr:uid="{00000000-0005-0000-0000-000091D70000}"/>
    <cellStyle name="Note 2 4 2 2 2" xfId="55170" xr:uid="{00000000-0005-0000-0000-000092D70000}"/>
    <cellStyle name="Note 2 4 2 2 2 2" xfId="55171" xr:uid="{00000000-0005-0000-0000-000093D70000}"/>
    <cellStyle name="Note 2 4 2 2 3" xfId="55172" xr:uid="{00000000-0005-0000-0000-000094D70000}"/>
    <cellStyle name="Note 2 4 2 2 3 2" xfId="55173" xr:uid="{00000000-0005-0000-0000-000095D70000}"/>
    <cellStyle name="Note 2 4 2 2 4" xfId="55174" xr:uid="{00000000-0005-0000-0000-000096D70000}"/>
    <cellStyle name="Note 2 4 2 3" xfId="55175" xr:uid="{00000000-0005-0000-0000-000097D70000}"/>
    <cellStyle name="Note 2 4 2 3 2" xfId="55176" xr:uid="{00000000-0005-0000-0000-000098D70000}"/>
    <cellStyle name="Note 2 4 2 3 2 2" xfId="55177" xr:uid="{00000000-0005-0000-0000-000099D70000}"/>
    <cellStyle name="Note 2 4 2 3 3" xfId="55178" xr:uid="{00000000-0005-0000-0000-00009AD70000}"/>
    <cellStyle name="Note 2 4 2 3 3 2" xfId="55179" xr:uid="{00000000-0005-0000-0000-00009BD70000}"/>
    <cellStyle name="Note 2 4 2 3 4" xfId="55180" xr:uid="{00000000-0005-0000-0000-00009CD70000}"/>
    <cellStyle name="Note 2 4 2 4" xfId="55181" xr:uid="{00000000-0005-0000-0000-00009DD70000}"/>
    <cellStyle name="Note 2 4 2 4 2" xfId="55182" xr:uid="{00000000-0005-0000-0000-00009ED70000}"/>
    <cellStyle name="Note 2 4 2 5" xfId="55183" xr:uid="{00000000-0005-0000-0000-00009FD70000}"/>
    <cellStyle name="Note 2 4 2 5 2" xfId="55184" xr:uid="{00000000-0005-0000-0000-0000A0D70000}"/>
    <cellStyle name="Note 2 4 2 6" xfId="55185" xr:uid="{00000000-0005-0000-0000-0000A1D70000}"/>
    <cellStyle name="Note 2 4 2 6 2" xfId="55186" xr:uid="{00000000-0005-0000-0000-0000A2D70000}"/>
    <cellStyle name="Note 2 4 2 7" xfId="55187" xr:uid="{00000000-0005-0000-0000-0000A3D70000}"/>
    <cellStyle name="Note 2 4 2 8" xfId="55188" xr:uid="{00000000-0005-0000-0000-0000A4D70000}"/>
    <cellStyle name="Note 2 4 2 9" xfId="55189" xr:uid="{00000000-0005-0000-0000-0000A5D70000}"/>
    <cellStyle name="Note 2 4 3" xfId="55190" xr:uid="{00000000-0005-0000-0000-0000A6D70000}"/>
    <cellStyle name="Note 2 4 3 2" xfId="55191" xr:uid="{00000000-0005-0000-0000-0000A7D70000}"/>
    <cellStyle name="Note 2 4 3 2 2" xfId="55192" xr:uid="{00000000-0005-0000-0000-0000A8D70000}"/>
    <cellStyle name="Note 2 4 3 3" xfId="55193" xr:uid="{00000000-0005-0000-0000-0000A9D70000}"/>
    <cellStyle name="Note 2 4 3 3 2" xfId="55194" xr:uid="{00000000-0005-0000-0000-0000AAD70000}"/>
    <cellStyle name="Note 2 4 3 4" xfId="55195" xr:uid="{00000000-0005-0000-0000-0000ABD70000}"/>
    <cellStyle name="Note 2 4 3 4 2" xfId="55196" xr:uid="{00000000-0005-0000-0000-0000ACD70000}"/>
    <cellStyle name="Note 2 4 3 5" xfId="55197" xr:uid="{00000000-0005-0000-0000-0000ADD70000}"/>
    <cellStyle name="Note 2 4 4" xfId="55198" xr:uid="{00000000-0005-0000-0000-0000AED70000}"/>
    <cellStyle name="Note 2 4 4 2" xfId="55199" xr:uid="{00000000-0005-0000-0000-0000AFD70000}"/>
    <cellStyle name="Note 2 4 4 2 2" xfId="55200" xr:uid="{00000000-0005-0000-0000-0000B0D70000}"/>
    <cellStyle name="Note 2 4 4 3" xfId="55201" xr:uid="{00000000-0005-0000-0000-0000B1D70000}"/>
    <cellStyle name="Note 2 4 4 3 2" xfId="55202" xr:uid="{00000000-0005-0000-0000-0000B2D70000}"/>
    <cellStyle name="Note 2 4 4 4" xfId="55203" xr:uid="{00000000-0005-0000-0000-0000B3D70000}"/>
    <cellStyle name="Note 2 4 5" xfId="55204" xr:uid="{00000000-0005-0000-0000-0000B4D70000}"/>
    <cellStyle name="Note 2 4 5 2" xfId="55205" xr:uid="{00000000-0005-0000-0000-0000B5D70000}"/>
    <cellStyle name="Note 2 4 6" xfId="55206" xr:uid="{00000000-0005-0000-0000-0000B6D70000}"/>
    <cellStyle name="Note 2 4 6 2" xfId="55207" xr:uid="{00000000-0005-0000-0000-0000B7D70000}"/>
    <cellStyle name="Note 2 4 7" xfId="55208" xr:uid="{00000000-0005-0000-0000-0000B8D70000}"/>
    <cellStyle name="Note 2 4 8" xfId="55209" xr:uid="{00000000-0005-0000-0000-0000B9D70000}"/>
    <cellStyle name="Note 2 4_AFS template" xfId="55210" xr:uid="{00000000-0005-0000-0000-0000BAD70000}"/>
    <cellStyle name="Note 2 5" xfId="55211" xr:uid="{00000000-0005-0000-0000-0000BBD70000}"/>
    <cellStyle name="Note 2 5 2" xfId="55212" xr:uid="{00000000-0005-0000-0000-0000BCD70000}"/>
    <cellStyle name="Note 2 5 2 2" xfId="55213" xr:uid="{00000000-0005-0000-0000-0000BDD70000}"/>
    <cellStyle name="Note 2 5 2 2 2" xfId="55214" xr:uid="{00000000-0005-0000-0000-0000BED70000}"/>
    <cellStyle name="Note 2 5 2 3" xfId="55215" xr:uid="{00000000-0005-0000-0000-0000BFD70000}"/>
    <cellStyle name="Note 2 5 2 3 2" xfId="55216" xr:uid="{00000000-0005-0000-0000-0000C0D70000}"/>
    <cellStyle name="Note 2 5 2 4" xfId="55217" xr:uid="{00000000-0005-0000-0000-0000C1D70000}"/>
    <cellStyle name="Note 2 5 2 4 2" xfId="55218" xr:uid="{00000000-0005-0000-0000-0000C2D70000}"/>
    <cellStyle name="Note 2 5 2 5" xfId="55219" xr:uid="{00000000-0005-0000-0000-0000C3D70000}"/>
    <cellStyle name="Note 2 5 3" xfId="55220" xr:uid="{00000000-0005-0000-0000-0000C4D70000}"/>
    <cellStyle name="Note 2 5 3 2" xfId="55221" xr:uid="{00000000-0005-0000-0000-0000C5D70000}"/>
    <cellStyle name="Note 2 5 3 2 2" xfId="55222" xr:uid="{00000000-0005-0000-0000-0000C6D70000}"/>
    <cellStyle name="Note 2 5 3 3" xfId="55223" xr:uid="{00000000-0005-0000-0000-0000C7D70000}"/>
    <cellStyle name="Note 2 5 3 3 2" xfId="55224" xr:uid="{00000000-0005-0000-0000-0000C8D70000}"/>
    <cellStyle name="Note 2 5 3 4" xfId="55225" xr:uid="{00000000-0005-0000-0000-0000C9D70000}"/>
    <cellStyle name="Note 2 5 4" xfId="55226" xr:uid="{00000000-0005-0000-0000-0000CAD70000}"/>
    <cellStyle name="Note 2 5 4 2" xfId="55227" xr:uid="{00000000-0005-0000-0000-0000CBD70000}"/>
    <cellStyle name="Note 2 5 4 2 2" xfId="55228" xr:uid="{00000000-0005-0000-0000-0000CCD70000}"/>
    <cellStyle name="Note 2 5 4 3" xfId="55229" xr:uid="{00000000-0005-0000-0000-0000CDD70000}"/>
    <cellStyle name="Note 2 5 4 3 2" xfId="55230" xr:uid="{00000000-0005-0000-0000-0000CED70000}"/>
    <cellStyle name="Note 2 5 4 4" xfId="55231" xr:uid="{00000000-0005-0000-0000-0000CFD70000}"/>
    <cellStyle name="Note 2 5 5" xfId="55232" xr:uid="{00000000-0005-0000-0000-0000D0D70000}"/>
    <cellStyle name="Note 2 5 5 2" xfId="55233" xr:uid="{00000000-0005-0000-0000-0000D1D70000}"/>
    <cellStyle name="Note 2 5 5 3" xfId="55234" xr:uid="{00000000-0005-0000-0000-0000D2D70000}"/>
    <cellStyle name="Note 2 5 6" xfId="55235" xr:uid="{00000000-0005-0000-0000-0000D3D70000}"/>
    <cellStyle name="Note 2 5 6 2" xfId="55236" xr:uid="{00000000-0005-0000-0000-0000D4D70000}"/>
    <cellStyle name="Note 2 5 7" xfId="55237" xr:uid="{00000000-0005-0000-0000-0000D5D70000}"/>
    <cellStyle name="Note 2 6" xfId="55238" xr:uid="{00000000-0005-0000-0000-0000D6D70000}"/>
    <cellStyle name="Note 2 6 2" xfId="55239" xr:uid="{00000000-0005-0000-0000-0000D7D70000}"/>
    <cellStyle name="Note 2 6 2 2" xfId="55240" xr:uid="{00000000-0005-0000-0000-0000D8D70000}"/>
    <cellStyle name="Note 2 6 2 2 2" xfId="55241" xr:uid="{00000000-0005-0000-0000-0000D9D70000}"/>
    <cellStyle name="Note 2 6 2 3" xfId="55242" xr:uid="{00000000-0005-0000-0000-0000DAD70000}"/>
    <cellStyle name="Note 2 6 2 3 2" xfId="55243" xr:uid="{00000000-0005-0000-0000-0000DBD70000}"/>
    <cellStyle name="Note 2 6 2 4" xfId="55244" xr:uid="{00000000-0005-0000-0000-0000DCD70000}"/>
    <cellStyle name="Note 2 6 3" xfId="55245" xr:uid="{00000000-0005-0000-0000-0000DDD70000}"/>
    <cellStyle name="Note 2 6 3 2" xfId="55246" xr:uid="{00000000-0005-0000-0000-0000DED70000}"/>
    <cellStyle name="Note 2 6 4" xfId="55247" xr:uid="{00000000-0005-0000-0000-0000DFD70000}"/>
    <cellStyle name="Note 2 6 4 2" xfId="55248" xr:uid="{00000000-0005-0000-0000-0000E0D70000}"/>
    <cellStyle name="Note 2 6 5" xfId="55249" xr:uid="{00000000-0005-0000-0000-0000E1D70000}"/>
    <cellStyle name="Note 2 7" xfId="55250" xr:uid="{00000000-0005-0000-0000-0000E2D70000}"/>
    <cellStyle name="Note 2 7 2" xfId="55251" xr:uid="{00000000-0005-0000-0000-0000E3D70000}"/>
    <cellStyle name="Note 2 7 2 2" xfId="55252" xr:uid="{00000000-0005-0000-0000-0000E4D70000}"/>
    <cellStyle name="Note 2 7 2 2 2" xfId="55253" xr:uid="{00000000-0005-0000-0000-0000E5D70000}"/>
    <cellStyle name="Note 2 7 2 3" xfId="55254" xr:uid="{00000000-0005-0000-0000-0000E6D70000}"/>
    <cellStyle name="Note 2 7 2 3 2" xfId="55255" xr:uid="{00000000-0005-0000-0000-0000E7D70000}"/>
    <cellStyle name="Note 2 7 2 4" xfId="55256" xr:uid="{00000000-0005-0000-0000-0000E8D70000}"/>
    <cellStyle name="Note 2 7 3" xfId="55257" xr:uid="{00000000-0005-0000-0000-0000E9D70000}"/>
    <cellStyle name="Note 2 7 3 2" xfId="55258" xr:uid="{00000000-0005-0000-0000-0000EAD70000}"/>
    <cellStyle name="Note 2 7 4" xfId="55259" xr:uid="{00000000-0005-0000-0000-0000EBD70000}"/>
    <cellStyle name="Note 2 7 4 2" xfId="55260" xr:uid="{00000000-0005-0000-0000-0000ECD70000}"/>
    <cellStyle name="Note 2 7 5" xfId="55261" xr:uid="{00000000-0005-0000-0000-0000EDD70000}"/>
    <cellStyle name="Note 2 8" xfId="55262" xr:uid="{00000000-0005-0000-0000-0000EED70000}"/>
    <cellStyle name="Note 2 8 2" xfId="55263" xr:uid="{00000000-0005-0000-0000-0000EFD70000}"/>
    <cellStyle name="Note 2 8 2 2" xfId="55264" xr:uid="{00000000-0005-0000-0000-0000F0D70000}"/>
    <cellStyle name="Note 2 8 2 2 2" xfId="55265" xr:uid="{00000000-0005-0000-0000-0000F1D70000}"/>
    <cellStyle name="Note 2 8 2 3" xfId="55266" xr:uid="{00000000-0005-0000-0000-0000F2D70000}"/>
    <cellStyle name="Note 2 8 2 3 2" xfId="55267" xr:uid="{00000000-0005-0000-0000-0000F3D70000}"/>
    <cellStyle name="Note 2 8 2 4" xfId="55268" xr:uid="{00000000-0005-0000-0000-0000F4D70000}"/>
    <cellStyle name="Note 2 8 3" xfId="55269" xr:uid="{00000000-0005-0000-0000-0000F5D70000}"/>
    <cellStyle name="Note 2 8 3 2" xfId="55270" xr:uid="{00000000-0005-0000-0000-0000F6D70000}"/>
    <cellStyle name="Note 2 8 4" xfId="55271" xr:uid="{00000000-0005-0000-0000-0000F7D70000}"/>
    <cellStyle name="Note 2 8 4 2" xfId="55272" xr:uid="{00000000-0005-0000-0000-0000F8D70000}"/>
    <cellStyle name="Note 2 8 5" xfId="55273" xr:uid="{00000000-0005-0000-0000-0000F9D70000}"/>
    <cellStyle name="Note 2 9" xfId="55274" xr:uid="{00000000-0005-0000-0000-0000FAD70000}"/>
    <cellStyle name="Note 2 9 2" xfId="55275" xr:uid="{00000000-0005-0000-0000-0000FBD70000}"/>
    <cellStyle name="Note 2 9 2 2" xfId="55276" xr:uid="{00000000-0005-0000-0000-0000FCD70000}"/>
    <cellStyle name="Note 2 9 2 2 2" xfId="55277" xr:uid="{00000000-0005-0000-0000-0000FDD70000}"/>
    <cellStyle name="Note 2 9 2 3" xfId="55278" xr:uid="{00000000-0005-0000-0000-0000FED70000}"/>
    <cellStyle name="Note 2 9 2 3 2" xfId="55279" xr:uid="{00000000-0005-0000-0000-0000FFD70000}"/>
    <cellStyle name="Note 2 9 2 4" xfId="55280" xr:uid="{00000000-0005-0000-0000-000000D80000}"/>
    <cellStyle name="Note 2 9 3" xfId="55281" xr:uid="{00000000-0005-0000-0000-000001D80000}"/>
    <cellStyle name="Note 2 9 3 2" xfId="55282" xr:uid="{00000000-0005-0000-0000-000002D80000}"/>
    <cellStyle name="Note 2 9 4" xfId="55283" xr:uid="{00000000-0005-0000-0000-000003D80000}"/>
    <cellStyle name="Note 2 9 4 2" xfId="55284" xr:uid="{00000000-0005-0000-0000-000004D80000}"/>
    <cellStyle name="Note 2 9 5" xfId="55285" xr:uid="{00000000-0005-0000-0000-000005D80000}"/>
    <cellStyle name="Note 2_AFS template" xfId="55286" xr:uid="{00000000-0005-0000-0000-000006D80000}"/>
    <cellStyle name="Note 3" xfId="55287" xr:uid="{00000000-0005-0000-0000-000007D80000}"/>
    <cellStyle name="Note 3 2" xfId="55288" xr:uid="{00000000-0005-0000-0000-000008D80000}"/>
    <cellStyle name="Note 3 2 2" xfId="55289" xr:uid="{00000000-0005-0000-0000-000009D80000}"/>
    <cellStyle name="Note 3 2 2 2" xfId="55290" xr:uid="{00000000-0005-0000-0000-00000AD80000}"/>
    <cellStyle name="Note 3 2 2 2 2" xfId="55291" xr:uid="{00000000-0005-0000-0000-00000BD80000}"/>
    <cellStyle name="Note 3 2 2 2 2 2" xfId="55292" xr:uid="{00000000-0005-0000-0000-00000CD80000}"/>
    <cellStyle name="Note 3 2 2 2 2 2 2" xfId="55293" xr:uid="{00000000-0005-0000-0000-00000DD80000}"/>
    <cellStyle name="Note 3 2 2 2 2 3" xfId="55294" xr:uid="{00000000-0005-0000-0000-00000ED80000}"/>
    <cellStyle name="Note 3 2 2 2 2 3 2" xfId="55295" xr:uid="{00000000-0005-0000-0000-00000FD80000}"/>
    <cellStyle name="Note 3 2 2 2 2 3 3" xfId="55296" xr:uid="{00000000-0005-0000-0000-000010D80000}"/>
    <cellStyle name="Note 3 2 2 2 2 3 4" xfId="55297" xr:uid="{00000000-0005-0000-0000-000011D80000}"/>
    <cellStyle name="Note 3 2 2 2 2 4" xfId="55298" xr:uid="{00000000-0005-0000-0000-000012D80000}"/>
    <cellStyle name="Note 3 2 2 2 3" xfId="55299" xr:uid="{00000000-0005-0000-0000-000013D80000}"/>
    <cellStyle name="Note 3 2 2 2 3 2" xfId="55300" xr:uid="{00000000-0005-0000-0000-000014D80000}"/>
    <cellStyle name="Note 3 2 2 2 4" xfId="55301" xr:uid="{00000000-0005-0000-0000-000015D80000}"/>
    <cellStyle name="Note 3 2 2 2 4 2" xfId="55302" xr:uid="{00000000-0005-0000-0000-000016D80000}"/>
    <cellStyle name="Note 3 2 2 2 4 3" xfId="55303" xr:uid="{00000000-0005-0000-0000-000017D80000}"/>
    <cellStyle name="Note 3 2 2 2 4 4" xfId="55304" xr:uid="{00000000-0005-0000-0000-000018D80000}"/>
    <cellStyle name="Note 3 2 2 2 5" xfId="55305" xr:uid="{00000000-0005-0000-0000-000019D80000}"/>
    <cellStyle name="Note 3 2 2 3" xfId="55306" xr:uid="{00000000-0005-0000-0000-00001AD80000}"/>
    <cellStyle name="Note 3 2 2 3 2" xfId="55307" xr:uid="{00000000-0005-0000-0000-00001BD80000}"/>
    <cellStyle name="Note 3 2 2 3 2 2" xfId="55308" xr:uid="{00000000-0005-0000-0000-00001CD80000}"/>
    <cellStyle name="Note 3 2 2 3 3" xfId="55309" xr:uid="{00000000-0005-0000-0000-00001DD80000}"/>
    <cellStyle name="Note 3 2 2 3 3 2" xfId="55310" xr:uid="{00000000-0005-0000-0000-00001ED80000}"/>
    <cellStyle name="Note 3 2 2 3 3 3" xfId="55311" xr:uid="{00000000-0005-0000-0000-00001FD80000}"/>
    <cellStyle name="Note 3 2 2 3 3 4" xfId="55312" xr:uid="{00000000-0005-0000-0000-000020D80000}"/>
    <cellStyle name="Note 3 2 2 3 4" xfId="55313" xr:uid="{00000000-0005-0000-0000-000021D80000}"/>
    <cellStyle name="Note 3 2 2 4" xfId="55314" xr:uid="{00000000-0005-0000-0000-000022D80000}"/>
    <cellStyle name="Note 3 2 2 4 2" xfId="55315" xr:uid="{00000000-0005-0000-0000-000023D80000}"/>
    <cellStyle name="Note 3 2 2 5" xfId="55316" xr:uid="{00000000-0005-0000-0000-000024D80000}"/>
    <cellStyle name="Note 3 2 2 5 2" xfId="55317" xr:uid="{00000000-0005-0000-0000-000025D80000}"/>
    <cellStyle name="Note 3 2 2 5 3" xfId="55318" xr:uid="{00000000-0005-0000-0000-000026D80000}"/>
    <cellStyle name="Note 3 2 2 5 4" xfId="55319" xr:uid="{00000000-0005-0000-0000-000027D80000}"/>
    <cellStyle name="Note 3 2 2 6" xfId="55320" xr:uid="{00000000-0005-0000-0000-000028D80000}"/>
    <cellStyle name="Note 3 2 3" xfId="55321" xr:uid="{00000000-0005-0000-0000-000029D80000}"/>
    <cellStyle name="Note 3 2 3 2" xfId="55322" xr:uid="{00000000-0005-0000-0000-00002AD80000}"/>
    <cellStyle name="Note 3 2 3 2 2" xfId="55323" xr:uid="{00000000-0005-0000-0000-00002BD80000}"/>
    <cellStyle name="Note 3 2 3 2 2 2" xfId="55324" xr:uid="{00000000-0005-0000-0000-00002CD80000}"/>
    <cellStyle name="Note 3 2 3 2 2 2 2" xfId="55325" xr:uid="{00000000-0005-0000-0000-00002DD80000}"/>
    <cellStyle name="Note 3 2 3 2 2 3" xfId="55326" xr:uid="{00000000-0005-0000-0000-00002ED80000}"/>
    <cellStyle name="Note 3 2 3 2 2 3 2" xfId="55327" xr:uid="{00000000-0005-0000-0000-00002FD80000}"/>
    <cellStyle name="Note 3 2 3 2 2 3 3" xfId="55328" xr:uid="{00000000-0005-0000-0000-000030D80000}"/>
    <cellStyle name="Note 3 2 3 2 2 3 4" xfId="55329" xr:uid="{00000000-0005-0000-0000-000031D80000}"/>
    <cellStyle name="Note 3 2 3 2 2 4" xfId="55330" xr:uid="{00000000-0005-0000-0000-000032D80000}"/>
    <cellStyle name="Note 3 2 3 2 3" xfId="55331" xr:uid="{00000000-0005-0000-0000-000033D80000}"/>
    <cellStyle name="Note 3 2 3 2 3 2" xfId="55332" xr:uid="{00000000-0005-0000-0000-000034D80000}"/>
    <cellStyle name="Note 3 2 3 2 4" xfId="55333" xr:uid="{00000000-0005-0000-0000-000035D80000}"/>
    <cellStyle name="Note 3 2 3 2 4 2" xfId="55334" xr:uid="{00000000-0005-0000-0000-000036D80000}"/>
    <cellStyle name="Note 3 2 3 2 4 3" xfId="55335" xr:uid="{00000000-0005-0000-0000-000037D80000}"/>
    <cellStyle name="Note 3 2 3 2 4 4" xfId="55336" xr:uid="{00000000-0005-0000-0000-000038D80000}"/>
    <cellStyle name="Note 3 2 3 2 5" xfId="55337" xr:uid="{00000000-0005-0000-0000-000039D80000}"/>
    <cellStyle name="Note 3 2 3 3" xfId="55338" xr:uid="{00000000-0005-0000-0000-00003AD80000}"/>
    <cellStyle name="Note 3 2 3 3 2" xfId="55339" xr:uid="{00000000-0005-0000-0000-00003BD80000}"/>
    <cellStyle name="Note 3 2 3 3 2 2" xfId="55340" xr:uid="{00000000-0005-0000-0000-00003CD80000}"/>
    <cellStyle name="Note 3 2 3 3 3" xfId="55341" xr:uid="{00000000-0005-0000-0000-00003DD80000}"/>
    <cellStyle name="Note 3 2 3 3 3 2" xfId="55342" xr:uid="{00000000-0005-0000-0000-00003ED80000}"/>
    <cellStyle name="Note 3 2 3 3 3 3" xfId="55343" xr:uid="{00000000-0005-0000-0000-00003FD80000}"/>
    <cellStyle name="Note 3 2 3 3 3 4" xfId="55344" xr:uid="{00000000-0005-0000-0000-000040D80000}"/>
    <cellStyle name="Note 3 2 3 3 4" xfId="55345" xr:uid="{00000000-0005-0000-0000-000041D80000}"/>
    <cellStyle name="Note 3 2 3 4" xfId="55346" xr:uid="{00000000-0005-0000-0000-000042D80000}"/>
    <cellStyle name="Note 3 2 3 4 2" xfId="55347" xr:uid="{00000000-0005-0000-0000-000043D80000}"/>
    <cellStyle name="Note 3 2 3 5" xfId="55348" xr:uid="{00000000-0005-0000-0000-000044D80000}"/>
    <cellStyle name="Note 3 2 3 5 2" xfId="55349" xr:uid="{00000000-0005-0000-0000-000045D80000}"/>
    <cellStyle name="Note 3 2 3 5 3" xfId="55350" xr:uid="{00000000-0005-0000-0000-000046D80000}"/>
    <cellStyle name="Note 3 2 3 5 4" xfId="55351" xr:uid="{00000000-0005-0000-0000-000047D80000}"/>
    <cellStyle name="Note 3 2 3 6" xfId="55352" xr:uid="{00000000-0005-0000-0000-000048D80000}"/>
    <cellStyle name="Note 3 2 4" xfId="55353" xr:uid="{00000000-0005-0000-0000-000049D80000}"/>
    <cellStyle name="Note 3 2 4 2" xfId="55354" xr:uid="{00000000-0005-0000-0000-00004AD80000}"/>
    <cellStyle name="Note 3 2 4 2 2" xfId="55355" xr:uid="{00000000-0005-0000-0000-00004BD80000}"/>
    <cellStyle name="Note 3 2 4 2 2 2" xfId="55356" xr:uid="{00000000-0005-0000-0000-00004CD80000}"/>
    <cellStyle name="Note 3 2 4 2 3" xfId="55357" xr:uid="{00000000-0005-0000-0000-00004DD80000}"/>
    <cellStyle name="Note 3 2 4 2 3 2" xfId="55358" xr:uid="{00000000-0005-0000-0000-00004ED80000}"/>
    <cellStyle name="Note 3 2 4 2 3 3" xfId="55359" xr:uid="{00000000-0005-0000-0000-00004FD80000}"/>
    <cellStyle name="Note 3 2 4 2 3 4" xfId="55360" xr:uid="{00000000-0005-0000-0000-000050D80000}"/>
    <cellStyle name="Note 3 2 4 2 4" xfId="55361" xr:uid="{00000000-0005-0000-0000-000051D80000}"/>
    <cellStyle name="Note 3 2 4 3" xfId="55362" xr:uid="{00000000-0005-0000-0000-000052D80000}"/>
    <cellStyle name="Note 3 2 4 3 2" xfId="55363" xr:uid="{00000000-0005-0000-0000-000053D80000}"/>
    <cellStyle name="Note 3 2 4 4" xfId="55364" xr:uid="{00000000-0005-0000-0000-000054D80000}"/>
    <cellStyle name="Note 3 2 4 4 2" xfId="55365" xr:uid="{00000000-0005-0000-0000-000055D80000}"/>
    <cellStyle name="Note 3 2 4 4 3" xfId="55366" xr:uid="{00000000-0005-0000-0000-000056D80000}"/>
    <cellStyle name="Note 3 2 4 4 4" xfId="55367" xr:uid="{00000000-0005-0000-0000-000057D80000}"/>
    <cellStyle name="Note 3 2 4 5" xfId="55368" xr:uid="{00000000-0005-0000-0000-000058D80000}"/>
    <cellStyle name="Note 3 2 5" xfId="55369" xr:uid="{00000000-0005-0000-0000-000059D80000}"/>
    <cellStyle name="Note 3 2 5 2" xfId="55370" xr:uid="{00000000-0005-0000-0000-00005AD80000}"/>
    <cellStyle name="Note 3 2 5 2 2" xfId="55371" xr:uid="{00000000-0005-0000-0000-00005BD80000}"/>
    <cellStyle name="Note 3 2 5 3" xfId="55372" xr:uid="{00000000-0005-0000-0000-00005CD80000}"/>
    <cellStyle name="Note 3 2 5 3 2" xfId="55373" xr:uid="{00000000-0005-0000-0000-00005DD80000}"/>
    <cellStyle name="Note 3 2 5 3 3" xfId="55374" xr:uid="{00000000-0005-0000-0000-00005ED80000}"/>
    <cellStyle name="Note 3 2 5 3 4" xfId="55375" xr:uid="{00000000-0005-0000-0000-00005FD80000}"/>
    <cellStyle name="Note 3 2 5 4" xfId="55376" xr:uid="{00000000-0005-0000-0000-000060D80000}"/>
    <cellStyle name="Note 3 2 6" xfId="55377" xr:uid="{00000000-0005-0000-0000-000061D80000}"/>
    <cellStyle name="Note 3 2 6 2" xfId="55378" xr:uid="{00000000-0005-0000-0000-000062D80000}"/>
    <cellStyle name="Note 3 2 7" xfId="55379" xr:uid="{00000000-0005-0000-0000-000063D80000}"/>
    <cellStyle name="Note 3 2 7 2" xfId="55380" xr:uid="{00000000-0005-0000-0000-000064D80000}"/>
    <cellStyle name="Note 3 2 8" xfId="55381" xr:uid="{00000000-0005-0000-0000-000065D80000}"/>
    <cellStyle name="Note 3 3" xfId="55382" xr:uid="{00000000-0005-0000-0000-000066D80000}"/>
    <cellStyle name="Note 3 3 2" xfId="55383" xr:uid="{00000000-0005-0000-0000-000067D80000}"/>
    <cellStyle name="Note 3 3 2 2" xfId="55384" xr:uid="{00000000-0005-0000-0000-000068D80000}"/>
    <cellStyle name="Note 3 3 2 2 2" xfId="55385" xr:uid="{00000000-0005-0000-0000-000069D80000}"/>
    <cellStyle name="Note 3 3 2 2 2 2" xfId="55386" xr:uid="{00000000-0005-0000-0000-00006AD80000}"/>
    <cellStyle name="Note 3 3 2 2 3" xfId="55387" xr:uid="{00000000-0005-0000-0000-00006BD80000}"/>
    <cellStyle name="Note 3 3 2 2 3 2" xfId="55388" xr:uid="{00000000-0005-0000-0000-00006CD80000}"/>
    <cellStyle name="Note 3 3 2 2 3 3" xfId="55389" xr:uid="{00000000-0005-0000-0000-00006DD80000}"/>
    <cellStyle name="Note 3 3 2 2 3 4" xfId="55390" xr:uid="{00000000-0005-0000-0000-00006ED80000}"/>
    <cellStyle name="Note 3 3 2 2 4" xfId="55391" xr:uid="{00000000-0005-0000-0000-00006FD80000}"/>
    <cellStyle name="Note 3 3 2 3" xfId="55392" xr:uid="{00000000-0005-0000-0000-000070D80000}"/>
    <cellStyle name="Note 3 3 2 3 2" xfId="55393" xr:uid="{00000000-0005-0000-0000-000071D80000}"/>
    <cellStyle name="Note 3 3 2 4" xfId="55394" xr:uid="{00000000-0005-0000-0000-000072D80000}"/>
    <cellStyle name="Note 3 3 2 4 2" xfId="55395" xr:uid="{00000000-0005-0000-0000-000073D80000}"/>
    <cellStyle name="Note 3 3 2 5" xfId="55396" xr:uid="{00000000-0005-0000-0000-000074D80000}"/>
    <cellStyle name="Note 3 3 3" xfId="55397" xr:uid="{00000000-0005-0000-0000-000075D80000}"/>
    <cellStyle name="Note 3 3 3 2" xfId="55398" xr:uid="{00000000-0005-0000-0000-000076D80000}"/>
    <cellStyle name="Note 3 3 3 2 2" xfId="55399" xr:uid="{00000000-0005-0000-0000-000077D80000}"/>
    <cellStyle name="Note 3 3 3 3" xfId="55400" xr:uid="{00000000-0005-0000-0000-000078D80000}"/>
    <cellStyle name="Note 3 3 3 3 2" xfId="55401" xr:uid="{00000000-0005-0000-0000-000079D80000}"/>
    <cellStyle name="Note 3 3 3 4" xfId="55402" xr:uid="{00000000-0005-0000-0000-00007AD80000}"/>
    <cellStyle name="Note 3 3 3 4 2" xfId="55403" xr:uid="{00000000-0005-0000-0000-00007BD80000}"/>
    <cellStyle name="Note 3 3 3 4 3" xfId="55404" xr:uid="{00000000-0005-0000-0000-00007CD80000}"/>
    <cellStyle name="Note 3 3 3 4 4" xfId="55405" xr:uid="{00000000-0005-0000-0000-00007DD80000}"/>
    <cellStyle name="Note 3 3 3 5" xfId="55406" xr:uid="{00000000-0005-0000-0000-00007ED80000}"/>
    <cellStyle name="Note 3 3 4" xfId="55407" xr:uid="{00000000-0005-0000-0000-00007FD80000}"/>
    <cellStyle name="Note 3 3 4 2" xfId="55408" xr:uid="{00000000-0005-0000-0000-000080D80000}"/>
    <cellStyle name="Note 3 3 4 2 2" xfId="55409" xr:uid="{00000000-0005-0000-0000-000081D80000}"/>
    <cellStyle name="Note 3 3 4 2 3" xfId="55410" xr:uid="{00000000-0005-0000-0000-000082D80000}"/>
    <cellStyle name="Note 3 3 4 2 4" xfId="55411" xr:uid="{00000000-0005-0000-0000-000083D80000}"/>
    <cellStyle name="Note 3 3 4 3" xfId="55412" xr:uid="{00000000-0005-0000-0000-000084D80000}"/>
    <cellStyle name="Note 3 3 4 4" xfId="55413" xr:uid="{00000000-0005-0000-0000-000085D80000}"/>
    <cellStyle name="Note 3 3 4 5" xfId="55414" xr:uid="{00000000-0005-0000-0000-000086D80000}"/>
    <cellStyle name="Note 3 3 5" xfId="55415" xr:uid="{00000000-0005-0000-0000-000087D80000}"/>
    <cellStyle name="Note 3 3 5 2" xfId="55416" xr:uid="{00000000-0005-0000-0000-000088D80000}"/>
    <cellStyle name="Note 3 3 6" xfId="55417" xr:uid="{00000000-0005-0000-0000-000089D80000}"/>
    <cellStyle name="Note 3 3 6 2" xfId="55418" xr:uid="{00000000-0005-0000-0000-00008AD80000}"/>
    <cellStyle name="Note 3 3 6 3" xfId="55419" xr:uid="{00000000-0005-0000-0000-00008BD80000}"/>
    <cellStyle name="Note 3 4" xfId="55420" xr:uid="{00000000-0005-0000-0000-00008CD80000}"/>
    <cellStyle name="Note 3 4 2" xfId="55421" xr:uid="{00000000-0005-0000-0000-00008DD80000}"/>
    <cellStyle name="Note 3 4 2 2" xfId="55422" xr:uid="{00000000-0005-0000-0000-00008ED80000}"/>
    <cellStyle name="Note 3 4 2 2 2" xfId="55423" xr:uid="{00000000-0005-0000-0000-00008FD80000}"/>
    <cellStyle name="Note 3 4 2 2 2 2" xfId="55424" xr:uid="{00000000-0005-0000-0000-000090D80000}"/>
    <cellStyle name="Note 3 4 2 2 3" xfId="55425" xr:uid="{00000000-0005-0000-0000-000091D80000}"/>
    <cellStyle name="Note 3 4 2 2 3 2" xfId="55426" xr:uid="{00000000-0005-0000-0000-000092D80000}"/>
    <cellStyle name="Note 3 4 2 2 3 3" xfId="55427" xr:uid="{00000000-0005-0000-0000-000093D80000}"/>
    <cellStyle name="Note 3 4 2 2 3 4" xfId="55428" xr:uid="{00000000-0005-0000-0000-000094D80000}"/>
    <cellStyle name="Note 3 4 2 2 4" xfId="55429" xr:uid="{00000000-0005-0000-0000-000095D80000}"/>
    <cellStyle name="Note 3 4 2 3" xfId="55430" xr:uid="{00000000-0005-0000-0000-000096D80000}"/>
    <cellStyle name="Note 3 4 2 3 2" xfId="55431" xr:uid="{00000000-0005-0000-0000-000097D80000}"/>
    <cellStyle name="Note 3 4 2 4" xfId="55432" xr:uid="{00000000-0005-0000-0000-000098D80000}"/>
    <cellStyle name="Note 3 4 2 4 2" xfId="55433" xr:uid="{00000000-0005-0000-0000-000099D80000}"/>
    <cellStyle name="Note 3 4 2 4 3" xfId="55434" xr:uid="{00000000-0005-0000-0000-00009AD80000}"/>
    <cellStyle name="Note 3 4 2 4 4" xfId="55435" xr:uid="{00000000-0005-0000-0000-00009BD80000}"/>
    <cellStyle name="Note 3 4 2 5" xfId="55436" xr:uid="{00000000-0005-0000-0000-00009CD80000}"/>
    <cellStyle name="Note 3 4 2 5 2" xfId="55437" xr:uid="{00000000-0005-0000-0000-00009DD80000}"/>
    <cellStyle name="Note 3 4 2 5 3" xfId="55438" xr:uid="{00000000-0005-0000-0000-00009ED80000}"/>
    <cellStyle name="Note 3 4 3" xfId="55439" xr:uid="{00000000-0005-0000-0000-00009FD80000}"/>
    <cellStyle name="Note 3 4 3 2" xfId="55440" xr:uid="{00000000-0005-0000-0000-0000A0D80000}"/>
    <cellStyle name="Note 3 4 3 2 2" xfId="55441" xr:uid="{00000000-0005-0000-0000-0000A1D80000}"/>
    <cellStyle name="Note 3 4 3 3" xfId="55442" xr:uid="{00000000-0005-0000-0000-0000A2D80000}"/>
    <cellStyle name="Note 3 4 3 3 2" xfId="55443" xr:uid="{00000000-0005-0000-0000-0000A3D80000}"/>
    <cellStyle name="Note 3 4 3 4" xfId="55444" xr:uid="{00000000-0005-0000-0000-0000A4D80000}"/>
    <cellStyle name="Note 3 4 3 4 2" xfId="55445" xr:uid="{00000000-0005-0000-0000-0000A5D80000}"/>
    <cellStyle name="Note 3 4 4" xfId="55446" xr:uid="{00000000-0005-0000-0000-0000A6D80000}"/>
    <cellStyle name="Note 3 4 4 2" xfId="55447" xr:uid="{00000000-0005-0000-0000-0000A7D80000}"/>
    <cellStyle name="Note 3 4 5" xfId="55448" xr:uid="{00000000-0005-0000-0000-0000A8D80000}"/>
    <cellStyle name="Note 3 4 5 2" xfId="55449" xr:uid="{00000000-0005-0000-0000-0000A9D80000}"/>
    <cellStyle name="Note 3 4 5 3" xfId="55450" xr:uid="{00000000-0005-0000-0000-0000AAD80000}"/>
    <cellStyle name="Note 3 4 5 4" xfId="55451" xr:uid="{00000000-0005-0000-0000-0000ABD80000}"/>
    <cellStyle name="Note 3 4 6" xfId="55452" xr:uid="{00000000-0005-0000-0000-0000ACD80000}"/>
    <cellStyle name="Note 3 4 6 2" xfId="55453" xr:uid="{00000000-0005-0000-0000-0000ADD80000}"/>
    <cellStyle name="Note 3 4 6 3" xfId="55454" xr:uid="{00000000-0005-0000-0000-0000AED80000}"/>
    <cellStyle name="Note 3 4 7" xfId="55455" xr:uid="{00000000-0005-0000-0000-0000AFD80000}"/>
    <cellStyle name="Note 3 5" xfId="55456" xr:uid="{00000000-0005-0000-0000-0000B0D80000}"/>
    <cellStyle name="Note 3 5 2" xfId="55457" xr:uid="{00000000-0005-0000-0000-0000B1D80000}"/>
    <cellStyle name="Note 3 5 2 2" xfId="55458" xr:uid="{00000000-0005-0000-0000-0000B2D80000}"/>
    <cellStyle name="Note 3 5 2 2 2" xfId="55459" xr:uid="{00000000-0005-0000-0000-0000B3D80000}"/>
    <cellStyle name="Note 3 5 2 3" xfId="55460" xr:uid="{00000000-0005-0000-0000-0000B4D80000}"/>
    <cellStyle name="Note 3 5 2 3 2" xfId="55461" xr:uid="{00000000-0005-0000-0000-0000B5D80000}"/>
    <cellStyle name="Note 3 5 2 3 3" xfId="55462" xr:uid="{00000000-0005-0000-0000-0000B6D80000}"/>
    <cellStyle name="Note 3 5 2 3 4" xfId="55463" xr:uid="{00000000-0005-0000-0000-0000B7D80000}"/>
    <cellStyle name="Note 3 5 2 4" xfId="55464" xr:uid="{00000000-0005-0000-0000-0000B8D80000}"/>
    <cellStyle name="Note 3 5 3" xfId="55465" xr:uid="{00000000-0005-0000-0000-0000B9D80000}"/>
    <cellStyle name="Note 3 5 3 2" xfId="55466" xr:uid="{00000000-0005-0000-0000-0000BAD80000}"/>
    <cellStyle name="Note 3 5 4" xfId="55467" xr:uid="{00000000-0005-0000-0000-0000BBD80000}"/>
    <cellStyle name="Note 3 5 4 2" xfId="55468" xr:uid="{00000000-0005-0000-0000-0000BCD80000}"/>
    <cellStyle name="Note 3 5 4 3" xfId="55469" xr:uid="{00000000-0005-0000-0000-0000BDD80000}"/>
    <cellStyle name="Note 3 5 4 4" xfId="55470" xr:uid="{00000000-0005-0000-0000-0000BED80000}"/>
    <cellStyle name="Note 3 5 5" xfId="55471" xr:uid="{00000000-0005-0000-0000-0000BFD80000}"/>
    <cellStyle name="Note 3 6" xfId="55472" xr:uid="{00000000-0005-0000-0000-0000C0D80000}"/>
    <cellStyle name="Note 3 6 2" xfId="55473" xr:uid="{00000000-0005-0000-0000-0000C1D80000}"/>
    <cellStyle name="Note 3 6 2 2" xfId="55474" xr:uid="{00000000-0005-0000-0000-0000C2D80000}"/>
    <cellStyle name="Note 3 6 3" xfId="55475" xr:uid="{00000000-0005-0000-0000-0000C3D80000}"/>
    <cellStyle name="Note 3 6 3 2" xfId="55476" xr:uid="{00000000-0005-0000-0000-0000C4D80000}"/>
    <cellStyle name="Note 3 6 3 3" xfId="55477" xr:uid="{00000000-0005-0000-0000-0000C5D80000}"/>
    <cellStyle name="Note 3 6 3 4" xfId="55478" xr:uid="{00000000-0005-0000-0000-0000C6D80000}"/>
    <cellStyle name="Note 3 6 4" xfId="55479" xr:uid="{00000000-0005-0000-0000-0000C7D80000}"/>
    <cellStyle name="Note 3 7" xfId="55480" xr:uid="{00000000-0005-0000-0000-0000C8D80000}"/>
    <cellStyle name="Note 3 7 2" xfId="55481" xr:uid="{00000000-0005-0000-0000-0000C9D80000}"/>
    <cellStyle name="Note 3 8" xfId="55482" xr:uid="{00000000-0005-0000-0000-0000CAD80000}"/>
    <cellStyle name="Note 3 8 2" xfId="55483" xr:uid="{00000000-0005-0000-0000-0000CBD80000}"/>
    <cellStyle name="Note 3 9" xfId="55484" xr:uid="{00000000-0005-0000-0000-0000CCD80000}"/>
    <cellStyle name="Note 3_AFS template" xfId="55485" xr:uid="{00000000-0005-0000-0000-0000CDD80000}"/>
    <cellStyle name="Note 4" xfId="55486" xr:uid="{00000000-0005-0000-0000-0000CED80000}"/>
    <cellStyle name="Note 4 10" xfId="55487" xr:uid="{00000000-0005-0000-0000-0000CFD80000}"/>
    <cellStyle name="Note 4 2" xfId="55488" xr:uid="{00000000-0005-0000-0000-0000D0D80000}"/>
    <cellStyle name="Note 4 2 2" xfId="55489" xr:uid="{00000000-0005-0000-0000-0000D1D80000}"/>
    <cellStyle name="Note 4 2 2 2" xfId="55490" xr:uid="{00000000-0005-0000-0000-0000D2D80000}"/>
    <cellStyle name="Note 4 2 2 2 2" xfId="55491" xr:uid="{00000000-0005-0000-0000-0000D3D80000}"/>
    <cellStyle name="Note 4 2 2 2 2 2" xfId="55492" xr:uid="{00000000-0005-0000-0000-0000D4D80000}"/>
    <cellStyle name="Note 4 2 2 2 2 2 2" xfId="55493" xr:uid="{00000000-0005-0000-0000-0000D5D80000}"/>
    <cellStyle name="Note 4 2 2 2 2 3" xfId="55494" xr:uid="{00000000-0005-0000-0000-0000D6D80000}"/>
    <cellStyle name="Note 4 2 2 2 2 3 2" xfId="55495" xr:uid="{00000000-0005-0000-0000-0000D7D80000}"/>
    <cellStyle name="Note 4 2 2 2 2 3 3" xfId="55496" xr:uid="{00000000-0005-0000-0000-0000D8D80000}"/>
    <cellStyle name="Note 4 2 2 2 2 3 4" xfId="55497" xr:uid="{00000000-0005-0000-0000-0000D9D80000}"/>
    <cellStyle name="Note 4 2 2 2 2 4" xfId="55498" xr:uid="{00000000-0005-0000-0000-0000DAD80000}"/>
    <cellStyle name="Note 4 2 2 2 3" xfId="55499" xr:uid="{00000000-0005-0000-0000-0000DBD80000}"/>
    <cellStyle name="Note 4 2 2 2 3 2" xfId="55500" xr:uid="{00000000-0005-0000-0000-0000DCD80000}"/>
    <cellStyle name="Note 4 2 2 2 4" xfId="55501" xr:uid="{00000000-0005-0000-0000-0000DDD80000}"/>
    <cellStyle name="Note 4 2 2 2 4 2" xfId="55502" xr:uid="{00000000-0005-0000-0000-0000DED80000}"/>
    <cellStyle name="Note 4 2 2 2 5" xfId="55503" xr:uid="{00000000-0005-0000-0000-0000DFD80000}"/>
    <cellStyle name="Note 4 2 2 2 5 2" xfId="55504" xr:uid="{00000000-0005-0000-0000-0000E0D80000}"/>
    <cellStyle name="Note 4 2 2 2 5 3" xfId="55505" xr:uid="{00000000-0005-0000-0000-0000E1D80000}"/>
    <cellStyle name="Note 4 2 2 2 5 4" xfId="55506" xr:uid="{00000000-0005-0000-0000-0000E2D80000}"/>
    <cellStyle name="Note 4 2 2 2 6" xfId="55507" xr:uid="{00000000-0005-0000-0000-0000E3D80000}"/>
    <cellStyle name="Note 4 2 2 3" xfId="55508" xr:uid="{00000000-0005-0000-0000-0000E4D80000}"/>
    <cellStyle name="Note 4 2 2 3 2" xfId="55509" xr:uid="{00000000-0005-0000-0000-0000E5D80000}"/>
    <cellStyle name="Note 4 2 2 3 2 2" xfId="55510" xr:uid="{00000000-0005-0000-0000-0000E6D80000}"/>
    <cellStyle name="Note 4 2 2 3 3" xfId="55511" xr:uid="{00000000-0005-0000-0000-0000E7D80000}"/>
    <cellStyle name="Note 4 2 2 3 3 2" xfId="55512" xr:uid="{00000000-0005-0000-0000-0000E8D80000}"/>
    <cellStyle name="Note 4 2 2 3 3 3" xfId="55513" xr:uid="{00000000-0005-0000-0000-0000E9D80000}"/>
    <cellStyle name="Note 4 2 2 3 3 4" xfId="55514" xr:uid="{00000000-0005-0000-0000-0000EAD80000}"/>
    <cellStyle name="Note 4 2 2 3 4" xfId="55515" xr:uid="{00000000-0005-0000-0000-0000EBD80000}"/>
    <cellStyle name="Note 4 2 2 4" xfId="55516" xr:uid="{00000000-0005-0000-0000-0000ECD80000}"/>
    <cellStyle name="Note 4 2 2 4 2" xfId="55517" xr:uid="{00000000-0005-0000-0000-0000EDD80000}"/>
    <cellStyle name="Note 4 2 2 5" xfId="55518" xr:uid="{00000000-0005-0000-0000-0000EED80000}"/>
    <cellStyle name="Note 4 2 2 5 2" xfId="55519" xr:uid="{00000000-0005-0000-0000-0000EFD80000}"/>
    <cellStyle name="Note 4 2 2 6" xfId="55520" xr:uid="{00000000-0005-0000-0000-0000F0D80000}"/>
    <cellStyle name="Note 4 2 2 7" xfId="55521" xr:uid="{00000000-0005-0000-0000-0000F1D80000}"/>
    <cellStyle name="Note 4 2 2 8" xfId="55522" xr:uid="{00000000-0005-0000-0000-0000F2D80000}"/>
    <cellStyle name="Note 4 2 3" xfId="55523" xr:uid="{00000000-0005-0000-0000-0000F3D80000}"/>
    <cellStyle name="Note 4 2 3 2" xfId="55524" xr:uid="{00000000-0005-0000-0000-0000F4D80000}"/>
    <cellStyle name="Note 4 2 3 2 2" xfId="55525" xr:uid="{00000000-0005-0000-0000-0000F5D80000}"/>
    <cellStyle name="Note 4 2 3 2 2 2" xfId="55526" xr:uid="{00000000-0005-0000-0000-0000F6D80000}"/>
    <cellStyle name="Note 4 2 3 2 2 2 2" xfId="55527" xr:uid="{00000000-0005-0000-0000-0000F7D80000}"/>
    <cellStyle name="Note 4 2 3 2 2 3" xfId="55528" xr:uid="{00000000-0005-0000-0000-0000F8D80000}"/>
    <cellStyle name="Note 4 2 3 2 2 3 2" xfId="55529" xr:uid="{00000000-0005-0000-0000-0000F9D80000}"/>
    <cellStyle name="Note 4 2 3 2 2 3 3" xfId="55530" xr:uid="{00000000-0005-0000-0000-0000FAD80000}"/>
    <cellStyle name="Note 4 2 3 2 2 3 4" xfId="55531" xr:uid="{00000000-0005-0000-0000-0000FBD80000}"/>
    <cellStyle name="Note 4 2 3 2 2 4" xfId="55532" xr:uid="{00000000-0005-0000-0000-0000FCD80000}"/>
    <cellStyle name="Note 4 2 3 2 3" xfId="55533" xr:uid="{00000000-0005-0000-0000-0000FDD80000}"/>
    <cellStyle name="Note 4 2 3 2 3 2" xfId="55534" xr:uid="{00000000-0005-0000-0000-0000FED80000}"/>
    <cellStyle name="Note 4 2 3 2 4" xfId="55535" xr:uid="{00000000-0005-0000-0000-0000FFD80000}"/>
    <cellStyle name="Note 4 2 3 2 4 2" xfId="55536" xr:uid="{00000000-0005-0000-0000-000000D90000}"/>
    <cellStyle name="Note 4 2 3 2 5" xfId="55537" xr:uid="{00000000-0005-0000-0000-000001D90000}"/>
    <cellStyle name="Note 4 2 3 2 5 2" xfId="55538" xr:uid="{00000000-0005-0000-0000-000002D90000}"/>
    <cellStyle name="Note 4 2 3 2 6" xfId="55539" xr:uid="{00000000-0005-0000-0000-000003D90000}"/>
    <cellStyle name="Note 4 2 3 2 6 2" xfId="55540" xr:uid="{00000000-0005-0000-0000-000004D90000}"/>
    <cellStyle name="Note 4 2 3 2 7" xfId="55541" xr:uid="{00000000-0005-0000-0000-000005D90000}"/>
    <cellStyle name="Note 4 2 3 3" xfId="55542" xr:uid="{00000000-0005-0000-0000-000006D90000}"/>
    <cellStyle name="Note 4 2 3 3 2" xfId="55543" xr:uid="{00000000-0005-0000-0000-000007D90000}"/>
    <cellStyle name="Note 4 2 3 3 2 2" xfId="55544" xr:uid="{00000000-0005-0000-0000-000008D90000}"/>
    <cellStyle name="Note 4 2 3 3 3" xfId="55545" xr:uid="{00000000-0005-0000-0000-000009D90000}"/>
    <cellStyle name="Note 4 2 3 3 3 2" xfId="55546" xr:uid="{00000000-0005-0000-0000-00000AD90000}"/>
    <cellStyle name="Note 4 2 3 3 3 3" xfId="55547" xr:uid="{00000000-0005-0000-0000-00000BD90000}"/>
    <cellStyle name="Note 4 2 3 3 3 4" xfId="55548" xr:uid="{00000000-0005-0000-0000-00000CD90000}"/>
    <cellStyle name="Note 4 2 3 3 4" xfId="55549" xr:uid="{00000000-0005-0000-0000-00000DD90000}"/>
    <cellStyle name="Note 4 2 3 4" xfId="55550" xr:uid="{00000000-0005-0000-0000-00000ED90000}"/>
    <cellStyle name="Note 4 2 3 4 2" xfId="55551" xr:uid="{00000000-0005-0000-0000-00000FD90000}"/>
    <cellStyle name="Note 4 2 3 4 2 2" xfId="55552" xr:uid="{00000000-0005-0000-0000-000010D90000}"/>
    <cellStyle name="Note 4 2 3 5" xfId="55553" xr:uid="{00000000-0005-0000-0000-000011D90000}"/>
    <cellStyle name="Note 4 2 3 5 2" xfId="55554" xr:uid="{00000000-0005-0000-0000-000012D90000}"/>
    <cellStyle name="Note 4 2 3 6" xfId="55555" xr:uid="{00000000-0005-0000-0000-000013D90000}"/>
    <cellStyle name="Note 4 2 3 7" xfId="55556" xr:uid="{00000000-0005-0000-0000-000014D90000}"/>
    <cellStyle name="Note 4 2 3 8" xfId="55557" xr:uid="{00000000-0005-0000-0000-000015D90000}"/>
    <cellStyle name="Note 4 2 4" xfId="55558" xr:uid="{00000000-0005-0000-0000-000016D90000}"/>
    <cellStyle name="Note 4 2 4 2" xfId="55559" xr:uid="{00000000-0005-0000-0000-000017D90000}"/>
    <cellStyle name="Note 4 2 4 2 2" xfId="55560" xr:uid="{00000000-0005-0000-0000-000018D90000}"/>
    <cellStyle name="Note 4 2 4 2 2 2" xfId="55561" xr:uid="{00000000-0005-0000-0000-000019D90000}"/>
    <cellStyle name="Note 4 2 4 2 3" xfId="55562" xr:uid="{00000000-0005-0000-0000-00001AD90000}"/>
    <cellStyle name="Note 4 2 4 2 3 2" xfId="55563" xr:uid="{00000000-0005-0000-0000-00001BD90000}"/>
    <cellStyle name="Note 4 2 4 2 3 3" xfId="55564" xr:uid="{00000000-0005-0000-0000-00001CD90000}"/>
    <cellStyle name="Note 4 2 4 2 3 4" xfId="55565" xr:uid="{00000000-0005-0000-0000-00001DD90000}"/>
    <cellStyle name="Note 4 2 4 2 4" xfId="55566" xr:uid="{00000000-0005-0000-0000-00001ED90000}"/>
    <cellStyle name="Note 4 2 4 3" xfId="55567" xr:uid="{00000000-0005-0000-0000-00001FD90000}"/>
    <cellStyle name="Note 4 2 4 3 2" xfId="55568" xr:uid="{00000000-0005-0000-0000-000020D90000}"/>
    <cellStyle name="Note 4 2 4 4" xfId="55569" xr:uid="{00000000-0005-0000-0000-000021D90000}"/>
    <cellStyle name="Note 4 2 4 4 2" xfId="55570" xr:uid="{00000000-0005-0000-0000-000022D90000}"/>
    <cellStyle name="Note 4 2 4 5" xfId="55571" xr:uid="{00000000-0005-0000-0000-000023D90000}"/>
    <cellStyle name="Note 4 2 4 5 2" xfId="55572" xr:uid="{00000000-0005-0000-0000-000024D90000}"/>
    <cellStyle name="Note 4 2 4 5 3" xfId="55573" xr:uid="{00000000-0005-0000-0000-000025D90000}"/>
    <cellStyle name="Note 4 2 4 5 4" xfId="55574" xr:uid="{00000000-0005-0000-0000-000026D90000}"/>
    <cellStyle name="Note 4 2 4 6" xfId="55575" xr:uid="{00000000-0005-0000-0000-000027D90000}"/>
    <cellStyle name="Note 4 2 4 7" xfId="55576" xr:uid="{00000000-0005-0000-0000-000028D90000}"/>
    <cellStyle name="Note 4 2 4 8" xfId="55577" xr:uid="{00000000-0005-0000-0000-000029D90000}"/>
    <cellStyle name="Note 4 2 4 9" xfId="55578" xr:uid="{00000000-0005-0000-0000-00002AD90000}"/>
    <cellStyle name="Note 4 2 5" xfId="55579" xr:uid="{00000000-0005-0000-0000-00002BD90000}"/>
    <cellStyle name="Note 4 2 5 2" xfId="55580" xr:uid="{00000000-0005-0000-0000-00002CD90000}"/>
    <cellStyle name="Note 4 2 5 2 2" xfId="55581" xr:uid="{00000000-0005-0000-0000-00002DD90000}"/>
    <cellStyle name="Note 4 2 5 3" xfId="55582" xr:uid="{00000000-0005-0000-0000-00002ED90000}"/>
    <cellStyle name="Note 4 2 5 3 2" xfId="55583" xr:uid="{00000000-0005-0000-0000-00002FD90000}"/>
    <cellStyle name="Note 4 2 5 3 3" xfId="55584" xr:uid="{00000000-0005-0000-0000-000030D90000}"/>
    <cellStyle name="Note 4 2 5 3 4" xfId="55585" xr:uid="{00000000-0005-0000-0000-000031D90000}"/>
    <cellStyle name="Note 4 2 5 4" xfId="55586" xr:uid="{00000000-0005-0000-0000-000032D90000}"/>
    <cellStyle name="Note 4 2 6" xfId="55587" xr:uid="{00000000-0005-0000-0000-000033D90000}"/>
    <cellStyle name="Note 4 2 6 2" xfId="55588" xr:uid="{00000000-0005-0000-0000-000034D90000}"/>
    <cellStyle name="Note 4 2 6 3" xfId="55589" xr:uid="{00000000-0005-0000-0000-000035D90000}"/>
    <cellStyle name="Note 4 2 7" xfId="55590" xr:uid="{00000000-0005-0000-0000-000036D90000}"/>
    <cellStyle name="Note 4 2 7 2" xfId="55591" xr:uid="{00000000-0005-0000-0000-000037D90000}"/>
    <cellStyle name="Note 4 2 8" xfId="55592" xr:uid="{00000000-0005-0000-0000-000038D90000}"/>
    <cellStyle name="Note 4 3" xfId="55593" xr:uid="{00000000-0005-0000-0000-000039D90000}"/>
    <cellStyle name="Note 4 3 2" xfId="55594" xr:uid="{00000000-0005-0000-0000-00003AD90000}"/>
    <cellStyle name="Note 4 3 2 2" xfId="55595" xr:uid="{00000000-0005-0000-0000-00003BD90000}"/>
    <cellStyle name="Note 4 3 2 2 2" xfId="55596" xr:uid="{00000000-0005-0000-0000-00003CD90000}"/>
    <cellStyle name="Note 4 3 2 2 2 2" xfId="55597" xr:uid="{00000000-0005-0000-0000-00003DD90000}"/>
    <cellStyle name="Note 4 3 2 2 3" xfId="55598" xr:uid="{00000000-0005-0000-0000-00003ED90000}"/>
    <cellStyle name="Note 4 3 2 2 3 2" xfId="55599" xr:uid="{00000000-0005-0000-0000-00003FD90000}"/>
    <cellStyle name="Note 4 3 2 2 3 3" xfId="55600" xr:uid="{00000000-0005-0000-0000-000040D90000}"/>
    <cellStyle name="Note 4 3 2 2 3 4" xfId="55601" xr:uid="{00000000-0005-0000-0000-000041D90000}"/>
    <cellStyle name="Note 4 3 2 2 4" xfId="55602" xr:uid="{00000000-0005-0000-0000-000042D90000}"/>
    <cellStyle name="Note 4 3 2 3" xfId="55603" xr:uid="{00000000-0005-0000-0000-000043D90000}"/>
    <cellStyle name="Note 4 3 2 3 2" xfId="55604" xr:uid="{00000000-0005-0000-0000-000044D90000}"/>
    <cellStyle name="Note 4 3 2 4" xfId="55605" xr:uid="{00000000-0005-0000-0000-000045D90000}"/>
    <cellStyle name="Note 4 3 2 4 2" xfId="55606" xr:uid="{00000000-0005-0000-0000-000046D90000}"/>
    <cellStyle name="Note 4 3 2 5" xfId="55607" xr:uid="{00000000-0005-0000-0000-000047D90000}"/>
    <cellStyle name="Note 4 3 2 5 2" xfId="55608" xr:uid="{00000000-0005-0000-0000-000048D90000}"/>
    <cellStyle name="Note 4 3 2 5 3" xfId="55609" xr:uid="{00000000-0005-0000-0000-000049D90000}"/>
    <cellStyle name="Note 4 3 2 5 4" xfId="55610" xr:uid="{00000000-0005-0000-0000-00004AD90000}"/>
    <cellStyle name="Note 4 3 2 6" xfId="55611" xr:uid="{00000000-0005-0000-0000-00004BD90000}"/>
    <cellStyle name="Note 4 3 3" xfId="55612" xr:uid="{00000000-0005-0000-0000-00004CD90000}"/>
    <cellStyle name="Note 4 3 3 2" xfId="55613" xr:uid="{00000000-0005-0000-0000-00004DD90000}"/>
    <cellStyle name="Note 4 3 3 2 2" xfId="55614" xr:uid="{00000000-0005-0000-0000-00004ED90000}"/>
    <cellStyle name="Note 4 3 3 3" xfId="55615" xr:uid="{00000000-0005-0000-0000-00004FD90000}"/>
    <cellStyle name="Note 4 3 3 3 2" xfId="55616" xr:uid="{00000000-0005-0000-0000-000050D90000}"/>
    <cellStyle name="Note 4 3 3 3 3" xfId="55617" xr:uid="{00000000-0005-0000-0000-000051D90000}"/>
    <cellStyle name="Note 4 3 3 3 4" xfId="55618" xr:uid="{00000000-0005-0000-0000-000052D90000}"/>
    <cellStyle name="Note 4 3 3 4" xfId="55619" xr:uid="{00000000-0005-0000-0000-000053D90000}"/>
    <cellStyle name="Note 4 3 4" xfId="55620" xr:uid="{00000000-0005-0000-0000-000054D90000}"/>
    <cellStyle name="Note 4 3 4 2" xfId="55621" xr:uid="{00000000-0005-0000-0000-000055D90000}"/>
    <cellStyle name="Note 4 3 5" xfId="55622" xr:uid="{00000000-0005-0000-0000-000056D90000}"/>
    <cellStyle name="Note 4 3 5 2" xfId="55623" xr:uid="{00000000-0005-0000-0000-000057D90000}"/>
    <cellStyle name="Note 4 3 6" xfId="55624" xr:uid="{00000000-0005-0000-0000-000058D90000}"/>
    <cellStyle name="Note 4 3 7" xfId="55625" xr:uid="{00000000-0005-0000-0000-000059D90000}"/>
    <cellStyle name="Note 4 3 8" xfId="55626" xr:uid="{00000000-0005-0000-0000-00005AD90000}"/>
    <cellStyle name="Note 4 4" xfId="55627" xr:uid="{00000000-0005-0000-0000-00005BD90000}"/>
    <cellStyle name="Note 4 4 2" xfId="55628" xr:uid="{00000000-0005-0000-0000-00005CD90000}"/>
    <cellStyle name="Note 4 4 2 2" xfId="55629" xr:uid="{00000000-0005-0000-0000-00005DD90000}"/>
    <cellStyle name="Note 4 4 2 2 2" xfId="55630" xr:uid="{00000000-0005-0000-0000-00005ED90000}"/>
    <cellStyle name="Note 4 4 2 2 2 2" xfId="55631" xr:uid="{00000000-0005-0000-0000-00005FD90000}"/>
    <cellStyle name="Note 4 4 2 2 3" xfId="55632" xr:uid="{00000000-0005-0000-0000-000060D90000}"/>
    <cellStyle name="Note 4 4 2 2 3 2" xfId="55633" xr:uid="{00000000-0005-0000-0000-000061D90000}"/>
    <cellStyle name="Note 4 4 2 2 3 3" xfId="55634" xr:uid="{00000000-0005-0000-0000-000062D90000}"/>
    <cellStyle name="Note 4 4 2 2 3 4" xfId="55635" xr:uid="{00000000-0005-0000-0000-000063D90000}"/>
    <cellStyle name="Note 4 4 2 2 4" xfId="55636" xr:uid="{00000000-0005-0000-0000-000064D90000}"/>
    <cellStyle name="Note 4 4 2 3" xfId="55637" xr:uid="{00000000-0005-0000-0000-000065D90000}"/>
    <cellStyle name="Note 4 4 2 3 2" xfId="55638" xr:uid="{00000000-0005-0000-0000-000066D90000}"/>
    <cellStyle name="Note 4 4 2 4" xfId="55639" xr:uid="{00000000-0005-0000-0000-000067D90000}"/>
    <cellStyle name="Note 4 4 2 4 2" xfId="55640" xr:uid="{00000000-0005-0000-0000-000068D90000}"/>
    <cellStyle name="Note 4 4 2 5" xfId="55641" xr:uid="{00000000-0005-0000-0000-000069D90000}"/>
    <cellStyle name="Note 4 4 2 5 2" xfId="55642" xr:uid="{00000000-0005-0000-0000-00006AD90000}"/>
    <cellStyle name="Note 4 4 2 6" xfId="55643" xr:uid="{00000000-0005-0000-0000-00006BD90000}"/>
    <cellStyle name="Note 4 4 2 6 2" xfId="55644" xr:uid="{00000000-0005-0000-0000-00006CD90000}"/>
    <cellStyle name="Note 4 4 2 6 3" xfId="55645" xr:uid="{00000000-0005-0000-0000-00006DD90000}"/>
    <cellStyle name="Note 4 4 3" xfId="55646" xr:uid="{00000000-0005-0000-0000-00006ED90000}"/>
    <cellStyle name="Note 4 4 3 2" xfId="55647" xr:uid="{00000000-0005-0000-0000-00006FD90000}"/>
    <cellStyle name="Note 4 4 3 2 2" xfId="55648" xr:uid="{00000000-0005-0000-0000-000070D90000}"/>
    <cellStyle name="Note 4 4 3 3" xfId="55649" xr:uid="{00000000-0005-0000-0000-000071D90000}"/>
    <cellStyle name="Note 4 4 3 3 2" xfId="55650" xr:uid="{00000000-0005-0000-0000-000072D90000}"/>
    <cellStyle name="Note 4 4 3 3 3" xfId="55651" xr:uid="{00000000-0005-0000-0000-000073D90000}"/>
    <cellStyle name="Note 4 4 3 3 4" xfId="55652" xr:uid="{00000000-0005-0000-0000-000074D90000}"/>
    <cellStyle name="Note 4 4 3 4" xfId="55653" xr:uid="{00000000-0005-0000-0000-000075D90000}"/>
    <cellStyle name="Note 4 4 4" xfId="55654" xr:uid="{00000000-0005-0000-0000-000076D90000}"/>
    <cellStyle name="Note 4 4 4 2" xfId="55655" xr:uid="{00000000-0005-0000-0000-000077D90000}"/>
    <cellStyle name="Note 4 4 5" xfId="55656" xr:uid="{00000000-0005-0000-0000-000078D90000}"/>
    <cellStyle name="Note 4 4 5 2" xfId="55657" xr:uid="{00000000-0005-0000-0000-000079D90000}"/>
    <cellStyle name="Note 4 4 5 3" xfId="55658" xr:uid="{00000000-0005-0000-0000-00007AD90000}"/>
    <cellStyle name="Note 4 4 5 4" xfId="55659" xr:uid="{00000000-0005-0000-0000-00007BD90000}"/>
    <cellStyle name="Note 4 4 6" xfId="55660" xr:uid="{00000000-0005-0000-0000-00007CD90000}"/>
    <cellStyle name="Note 4 4 7" xfId="55661" xr:uid="{00000000-0005-0000-0000-00007DD90000}"/>
    <cellStyle name="Note 4 4 8" xfId="55662" xr:uid="{00000000-0005-0000-0000-00007ED90000}"/>
    <cellStyle name="Note 4 5" xfId="55663" xr:uid="{00000000-0005-0000-0000-00007FD90000}"/>
    <cellStyle name="Note 4 5 10" xfId="55664" xr:uid="{00000000-0005-0000-0000-000080D90000}"/>
    <cellStyle name="Note 4 5 2" xfId="55665" xr:uid="{00000000-0005-0000-0000-000081D90000}"/>
    <cellStyle name="Note 4 5 2 2" xfId="55666" xr:uid="{00000000-0005-0000-0000-000082D90000}"/>
    <cellStyle name="Note 4 5 2 2 2" xfId="55667" xr:uid="{00000000-0005-0000-0000-000083D90000}"/>
    <cellStyle name="Note 4 5 2 3" xfId="55668" xr:uid="{00000000-0005-0000-0000-000084D90000}"/>
    <cellStyle name="Note 4 5 2 3 2" xfId="55669" xr:uid="{00000000-0005-0000-0000-000085D90000}"/>
    <cellStyle name="Note 4 5 2 3 3" xfId="55670" xr:uid="{00000000-0005-0000-0000-000086D90000}"/>
    <cellStyle name="Note 4 5 2 3 4" xfId="55671" xr:uid="{00000000-0005-0000-0000-000087D90000}"/>
    <cellStyle name="Note 4 5 2 4" xfId="55672" xr:uid="{00000000-0005-0000-0000-000088D90000}"/>
    <cellStyle name="Note 4 5 3" xfId="55673" xr:uid="{00000000-0005-0000-0000-000089D90000}"/>
    <cellStyle name="Note 4 5 3 2" xfId="55674" xr:uid="{00000000-0005-0000-0000-00008AD90000}"/>
    <cellStyle name="Note 4 5 4" xfId="55675" xr:uid="{00000000-0005-0000-0000-00008BD90000}"/>
    <cellStyle name="Note 4 5 4 2" xfId="55676" xr:uid="{00000000-0005-0000-0000-00008CD90000}"/>
    <cellStyle name="Note 4 5 5" xfId="55677" xr:uid="{00000000-0005-0000-0000-00008DD90000}"/>
    <cellStyle name="Note 4 5 5 2" xfId="55678" xr:uid="{00000000-0005-0000-0000-00008ED90000}"/>
    <cellStyle name="Note 4 5 5 3" xfId="55679" xr:uid="{00000000-0005-0000-0000-00008FD90000}"/>
    <cellStyle name="Note 4 5 5 4" xfId="55680" xr:uid="{00000000-0005-0000-0000-000090D90000}"/>
    <cellStyle name="Note 4 5 6" xfId="55681" xr:uid="{00000000-0005-0000-0000-000091D90000}"/>
    <cellStyle name="Note 4 5 6 2" xfId="55682" xr:uid="{00000000-0005-0000-0000-000092D90000}"/>
    <cellStyle name="Note 4 5 7" xfId="55683" xr:uid="{00000000-0005-0000-0000-000093D90000}"/>
    <cellStyle name="Note 4 5 8" xfId="55684" xr:uid="{00000000-0005-0000-0000-000094D90000}"/>
    <cellStyle name="Note 4 5 9" xfId="55685" xr:uid="{00000000-0005-0000-0000-000095D90000}"/>
    <cellStyle name="Note 4 6" xfId="55686" xr:uid="{00000000-0005-0000-0000-000096D90000}"/>
    <cellStyle name="Note 4 6 2" xfId="55687" xr:uid="{00000000-0005-0000-0000-000097D90000}"/>
    <cellStyle name="Note 4 6 2 2" xfId="55688" xr:uid="{00000000-0005-0000-0000-000098D90000}"/>
    <cellStyle name="Note 4 6 3" xfId="55689" xr:uid="{00000000-0005-0000-0000-000099D90000}"/>
    <cellStyle name="Note 4 6 3 2" xfId="55690" xr:uid="{00000000-0005-0000-0000-00009AD90000}"/>
    <cellStyle name="Note 4 6 3 3" xfId="55691" xr:uid="{00000000-0005-0000-0000-00009BD90000}"/>
    <cellStyle name="Note 4 6 3 4" xfId="55692" xr:uid="{00000000-0005-0000-0000-00009CD90000}"/>
    <cellStyle name="Note 4 6 4" xfId="55693" xr:uid="{00000000-0005-0000-0000-00009DD90000}"/>
    <cellStyle name="Note 4 7" xfId="55694" xr:uid="{00000000-0005-0000-0000-00009ED90000}"/>
    <cellStyle name="Note 4 7 2" xfId="55695" xr:uid="{00000000-0005-0000-0000-00009FD90000}"/>
    <cellStyle name="Note 4 7 3" xfId="55696" xr:uid="{00000000-0005-0000-0000-0000A0D90000}"/>
    <cellStyle name="Note 4 8" xfId="55697" xr:uid="{00000000-0005-0000-0000-0000A1D90000}"/>
    <cellStyle name="Note 4 8 2" xfId="55698" xr:uid="{00000000-0005-0000-0000-0000A2D90000}"/>
    <cellStyle name="Note 4 8 3" xfId="55699" xr:uid="{00000000-0005-0000-0000-0000A3D90000}"/>
    <cellStyle name="Note 4 9" xfId="55700" xr:uid="{00000000-0005-0000-0000-0000A4D90000}"/>
    <cellStyle name="Note 4 9 2" xfId="55701" xr:uid="{00000000-0005-0000-0000-0000A5D90000}"/>
    <cellStyle name="Note 4_AFS template" xfId="55702" xr:uid="{00000000-0005-0000-0000-0000A6D90000}"/>
    <cellStyle name="Note 5" xfId="55703" xr:uid="{00000000-0005-0000-0000-0000A7D90000}"/>
    <cellStyle name="Note 5 2" xfId="55704" xr:uid="{00000000-0005-0000-0000-0000A8D90000}"/>
    <cellStyle name="Note 5 2 2" xfId="55705" xr:uid="{00000000-0005-0000-0000-0000A9D90000}"/>
    <cellStyle name="Note 5 2 2 2" xfId="55706" xr:uid="{00000000-0005-0000-0000-0000AAD90000}"/>
    <cellStyle name="Note 5 2 2 2 2" xfId="55707" xr:uid="{00000000-0005-0000-0000-0000ABD90000}"/>
    <cellStyle name="Note 5 2 2 3" xfId="55708" xr:uid="{00000000-0005-0000-0000-0000ACD90000}"/>
    <cellStyle name="Note 5 2 3" xfId="55709" xr:uid="{00000000-0005-0000-0000-0000ADD90000}"/>
    <cellStyle name="Note 5 2 3 2" xfId="55710" xr:uid="{00000000-0005-0000-0000-0000AED90000}"/>
    <cellStyle name="Note 5 2 4" xfId="55711" xr:uid="{00000000-0005-0000-0000-0000AFD90000}"/>
    <cellStyle name="Note 5 2 5" xfId="55712" xr:uid="{00000000-0005-0000-0000-0000B0D90000}"/>
    <cellStyle name="Note 5 2 6" xfId="55713" xr:uid="{00000000-0005-0000-0000-0000B1D90000}"/>
    <cellStyle name="Note 5 3" xfId="55714" xr:uid="{00000000-0005-0000-0000-0000B2D90000}"/>
    <cellStyle name="Note 5 3 2" xfId="55715" xr:uid="{00000000-0005-0000-0000-0000B3D90000}"/>
    <cellStyle name="Note 5 3 2 2" xfId="55716" xr:uid="{00000000-0005-0000-0000-0000B4D90000}"/>
    <cellStyle name="Note 5 3 2 2 2" xfId="55717" xr:uid="{00000000-0005-0000-0000-0000B5D90000}"/>
    <cellStyle name="Note 5 3 2 3" xfId="55718" xr:uid="{00000000-0005-0000-0000-0000B6D90000}"/>
    <cellStyle name="Note 5 3 2 3 2" xfId="55719" xr:uid="{00000000-0005-0000-0000-0000B7D90000}"/>
    <cellStyle name="Note 5 3 2 4" xfId="55720" xr:uid="{00000000-0005-0000-0000-0000B8D90000}"/>
    <cellStyle name="Note 5 3 2 4 2" xfId="55721" xr:uid="{00000000-0005-0000-0000-0000B9D90000}"/>
    <cellStyle name="Note 5 3 2 5" xfId="55722" xr:uid="{00000000-0005-0000-0000-0000BAD90000}"/>
    <cellStyle name="Note 5 3 2 5 2" xfId="55723" xr:uid="{00000000-0005-0000-0000-0000BBD90000}"/>
    <cellStyle name="Note 5 3 2 6" xfId="55724" xr:uid="{00000000-0005-0000-0000-0000BCD90000}"/>
    <cellStyle name="Note 5 3 3" xfId="55725" xr:uid="{00000000-0005-0000-0000-0000BDD90000}"/>
    <cellStyle name="Note 5 3 3 2" xfId="55726" xr:uid="{00000000-0005-0000-0000-0000BED90000}"/>
    <cellStyle name="Note 5 3 3 2 2" xfId="55727" xr:uid="{00000000-0005-0000-0000-0000BFD90000}"/>
    <cellStyle name="Note 5 3 4" xfId="55728" xr:uid="{00000000-0005-0000-0000-0000C0D90000}"/>
    <cellStyle name="Note 5 3 4 2" xfId="55729" xr:uid="{00000000-0005-0000-0000-0000C1D90000}"/>
    <cellStyle name="Note 5 3 5" xfId="55730" xr:uid="{00000000-0005-0000-0000-0000C2D90000}"/>
    <cellStyle name="Note 5 3 6" xfId="55731" xr:uid="{00000000-0005-0000-0000-0000C3D90000}"/>
    <cellStyle name="Note 5 3 7" xfId="55732" xr:uid="{00000000-0005-0000-0000-0000C4D90000}"/>
    <cellStyle name="Note 5 4" xfId="55733" xr:uid="{00000000-0005-0000-0000-0000C5D90000}"/>
    <cellStyle name="Note 5 4 2" xfId="55734" xr:uid="{00000000-0005-0000-0000-0000C6D90000}"/>
    <cellStyle name="Note 5 4 2 2" xfId="55735" xr:uid="{00000000-0005-0000-0000-0000C7D90000}"/>
    <cellStyle name="Note 5 4 3" xfId="55736" xr:uid="{00000000-0005-0000-0000-0000C8D90000}"/>
    <cellStyle name="Note 5 4 4" xfId="55737" xr:uid="{00000000-0005-0000-0000-0000C9D90000}"/>
    <cellStyle name="Note 5 5" xfId="55738" xr:uid="{00000000-0005-0000-0000-0000CAD90000}"/>
    <cellStyle name="Note 5 5 2" xfId="55739" xr:uid="{00000000-0005-0000-0000-0000CBD90000}"/>
    <cellStyle name="Note 5 5 3" xfId="55740" xr:uid="{00000000-0005-0000-0000-0000CCD90000}"/>
    <cellStyle name="Note 5 6" xfId="55741" xr:uid="{00000000-0005-0000-0000-0000CDD90000}"/>
    <cellStyle name="Note 5 6 2" xfId="55742" xr:uid="{00000000-0005-0000-0000-0000CED90000}"/>
    <cellStyle name="Note 5 7" xfId="55743" xr:uid="{00000000-0005-0000-0000-0000CFD90000}"/>
    <cellStyle name="Note 5 8" xfId="55744" xr:uid="{00000000-0005-0000-0000-0000D0D90000}"/>
    <cellStyle name="Note 6" xfId="55745" xr:uid="{00000000-0005-0000-0000-0000D1D90000}"/>
    <cellStyle name="Note 6 2" xfId="55746" xr:uid="{00000000-0005-0000-0000-0000D2D90000}"/>
    <cellStyle name="Note 6 2 2" xfId="55747" xr:uid="{00000000-0005-0000-0000-0000D3D90000}"/>
    <cellStyle name="Note 6 2 2 2" xfId="55748" xr:uid="{00000000-0005-0000-0000-0000D4D90000}"/>
    <cellStyle name="Note 6 2 2 2 2" xfId="55749" xr:uid="{00000000-0005-0000-0000-0000D5D90000}"/>
    <cellStyle name="Note 6 2 2 3" xfId="55750" xr:uid="{00000000-0005-0000-0000-0000D6D90000}"/>
    <cellStyle name="Note 6 2 3" xfId="55751" xr:uid="{00000000-0005-0000-0000-0000D7D90000}"/>
    <cellStyle name="Note 6 2 3 2" xfId="55752" xr:uid="{00000000-0005-0000-0000-0000D8D90000}"/>
    <cellStyle name="Note 6 2 4" xfId="55753" xr:uid="{00000000-0005-0000-0000-0000D9D90000}"/>
    <cellStyle name="Note 6 2 5" xfId="55754" xr:uid="{00000000-0005-0000-0000-0000DAD90000}"/>
    <cellStyle name="Note 6 2 6" xfId="55755" xr:uid="{00000000-0005-0000-0000-0000DBD90000}"/>
    <cellStyle name="Note 6 3" xfId="55756" xr:uid="{00000000-0005-0000-0000-0000DCD90000}"/>
    <cellStyle name="Note 6 3 2" xfId="55757" xr:uid="{00000000-0005-0000-0000-0000DDD90000}"/>
    <cellStyle name="Note 6 3 2 2" xfId="55758" xr:uid="{00000000-0005-0000-0000-0000DED90000}"/>
    <cellStyle name="Note 6 3 2 2 2" xfId="55759" xr:uid="{00000000-0005-0000-0000-0000DFD90000}"/>
    <cellStyle name="Note 6 3 2 3" xfId="55760" xr:uid="{00000000-0005-0000-0000-0000E0D90000}"/>
    <cellStyle name="Note 6 3 2 3 2" xfId="55761" xr:uid="{00000000-0005-0000-0000-0000E1D90000}"/>
    <cellStyle name="Note 6 3 2 4" xfId="55762" xr:uid="{00000000-0005-0000-0000-0000E2D90000}"/>
    <cellStyle name="Note 6 3 2 4 2" xfId="55763" xr:uid="{00000000-0005-0000-0000-0000E3D90000}"/>
    <cellStyle name="Note 6 3 2 5" xfId="55764" xr:uid="{00000000-0005-0000-0000-0000E4D90000}"/>
    <cellStyle name="Note 6 3 2 5 2" xfId="55765" xr:uid="{00000000-0005-0000-0000-0000E5D90000}"/>
    <cellStyle name="Note 6 3 2 6" xfId="55766" xr:uid="{00000000-0005-0000-0000-0000E6D90000}"/>
    <cellStyle name="Note 6 3 3" xfId="55767" xr:uid="{00000000-0005-0000-0000-0000E7D90000}"/>
    <cellStyle name="Note 6 3 3 2" xfId="55768" xr:uid="{00000000-0005-0000-0000-0000E8D90000}"/>
    <cellStyle name="Note 6 3 3 2 2" xfId="55769" xr:uid="{00000000-0005-0000-0000-0000E9D90000}"/>
    <cellStyle name="Note 6 3 4" xfId="55770" xr:uid="{00000000-0005-0000-0000-0000EAD90000}"/>
    <cellStyle name="Note 6 3 4 2" xfId="55771" xr:uid="{00000000-0005-0000-0000-0000EBD90000}"/>
    <cellStyle name="Note 6 3 5" xfId="55772" xr:uid="{00000000-0005-0000-0000-0000ECD90000}"/>
    <cellStyle name="Note 6 3 6" xfId="55773" xr:uid="{00000000-0005-0000-0000-0000EDD90000}"/>
    <cellStyle name="Note 6 3 7" xfId="55774" xr:uid="{00000000-0005-0000-0000-0000EED90000}"/>
    <cellStyle name="Note 6 4" xfId="55775" xr:uid="{00000000-0005-0000-0000-0000EFD90000}"/>
    <cellStyle name="Note 6 4 2" xfId="55776" xr:uid="{00000000-0005-0000-0000-0000F0D90000}"/>
    <cellStyle name="Note 6 4 2 2" xfId="55777" xr:uid="{00000000-0005-0000-0000-0000F1D90000}"/>
    <cellStyle name="Note 6 4 3" xfId="55778" xr:uid="{00000000-0005-0000-0000-0000F2D90000}"/>
    <cellStyle name="Note 6 4 3 2" xfId="55779" xr:uid="{00000000-0005-0000-0000-0000F3D90000}"/>
    <cellStyle name="Note 6 4 3 3" xfId="55780" xr:uid="{00000000-0005-0000-0000-0000F4D90000}"/>
    <cellStyle name="Note 6 4 4" xfId="55781" xr:uid="{00000000-0005-0000-0000-0000F5D90000}"/>
    <cellStyle name="Note 6 4 5" xfId="55782" xr:uid="{00000000-0005-0000-0000-0000F6D90000}"/>
    <cellStyle name="Note 6 4 6" xfId="55783" xr:uid="{00000000-0005-0000-0000-0000F7D90000}"/>
    <cellStyle name="Note 6 4 7" xfId="55784" xr:uid="{00000000-0005-0000-0000-0000F8D90000}"/>
    <cellStyle name="Note 6 5" xfId="55785" xr:uid="{00000000-0005-0000-0000-0000F9D90000}"/>
    <cellStyle name="Note 6 5 2" xfId="55786" xr:uid="{00000000-0005-0000-0000-0000FAD90000}"/>
    <cellStyle name="Note 6 5 3" xfId="55787" xr:uid="{00000000-0005-0000-0000-0000FBD90000}"/>
    <cellStyle name="Note 6 6" xfId="55788" xr:uid="{00000000-0005-0000-0000-0000FCD90000}"/>
    <cellStyle name="Note 6 6 2" xfId="55789" xr:uid="{00000000-0005-0000-0000-0000FDD90000}"/>
    <cellStyle name="Note 6 7" xfId="55790" xr:uid="{00000000-0005-0000-0000-0000FED90000}"/>
    <cellStyle name="Note 7" xfId="55791" xr:uid="{00000000-0005-0000-0000-0000FFD90000}"/>
    <cellStyle name="Note 7 2" xfId="55792" xr:uid="{00000000-0005-0000-0000-000000DA0000}"/>
    <cellStyle name="Note 7 2 2" xfId="55793" xr:uid="{00000000-0005-0000-0000-000001DA0000}"/>
    <cellStyle name="Note 7 2 2 2" xfId="55794" xr:uid="{00000000-0005-0000-0000-000002DA0000}"/>
    <cellStyle name="Note 7 2 2 2 2" xfId="55795" xr:uid="{00000000-0005-0000-0000-000003DA0000}"/>
    <cellStyle name="Note 7 2 2 3" xfId="55796" xr:uid="{00000000-0005-0000-0000-000004DA0000}"/>
    <cellStyle name="Note 7 2 3" xfId="55797" xr:uid="{00000000-0005-0000-0000-000005DA0000}"/>
    <cellStyle name="Note 7 2 3 2" xfId="55798" xr:uid="{00000000-0005-0000-0000-000006DA0000}"/>
    <cellStyle name="Note 7 2 4" xfId="55799" xr:uid="{00000000-0005-0000-0000-000007DA0000}"/>
    <cellStyle name="Note 7 2 5" xfId="55800" xr:uid="{00000000-0005-0000-0000-000008DA0000}"/>
    <cellStyle name="Note 7 2 6" xfId="55801" xr:uid="{00000000-0005-0000-0000-000009DA0000}"/>
    <cellStyle name="Note 7 3" xfId="55802" xr:uid="{00000000-0005-0000-0000-00000ADA0000}"/>
    <cellStyle name="Note 7 3 2" xfId="55803" xr:uid="{00000000-0005-0000-0000-00000BDA0000}"/>
    <cellStyle name="Note 7 3 2 2" xfId="55804" xr:uid="{00000000-0005-0000-0000-00000CDA0000}"/>
    <cellStyle name="Note 7 3 2 2 2" xfId="55805" xr:uid="{00000000-0005-0000-0000-00000DDA0000}"/>
    <cellStyle name="Note 7 3 2 3" xfId="55806" xr:uid="{00000000-0005-0000-0000-00000EDA0000}"/>
    <cellStyle name="Note 7 3 2 3 2" xfId="55807" xr:uid="{00000000-0005-0000-0000-00000FDA0000}"/>
    <cellStyle name="Note 7 3 2 4" xfId="55808" xr:uid="{00000000-0005-0000-0000-000010DA0000}"/>
    <cellStyle name="Note 7 3 2 4 2" xfId="55809" xr:uid="{00000000-0005-0000-0000-000011DA0000}"/>
    <cellStyle name="Note 7 3 2 5" xfId="55810" xr:uid="{00000000-0005-0000-0000-000012DA0000}"/>
    <cellStyle name="Note 7 3 2 5 2" xfId="55811" xr:uid="{00000000-0005-0000-0000-000013DA0000}"/>
    <cellStyle name="Note 7 3 2 6" xfId="55812" xr:uid="{00000000-0005-0000-0000-000014DA0000}"/>
    <cellStyle name="Note 7 3 3" xfId="55813" xr:uid="{00000000-0005-0000-0000-000015DA0000}"/>
    <cellStyle name="Note 7 3 3 2" xfId="55814" xr:uid="{00000000-0005-0000-0000-000016DA0000}"/>
    <cellStyle name="Note 7 3 3 2 2" xfId="55815" xr:uid="{00000000-0005-0000-0000-000017DA0000}"/>
    <cellStyle name="Note 7 3 4" xfId="55816" xr:uid="{00000000-0005-0000-0000-000018DA0000}"/>
    <cellStyle name="Note 7 3 4 2" xfId="55817" xr:uid="{00000000-0005-0000-0000-000019DA0000}"/>
    <cellStyle name="Note 7 3 5" xfId="55818" xr:uid="{00000000-0005-0000-0000-00001ADA0000}"/>
    <cellStyle name="Note 7 3 6" xfId="55819" xr:uid="{00000000-0005-0000-0000-00001BDA0000}"/>
    <cellStyle name="Note 7 3 7" xfId="55820" xr:uid="{00000000-0005-0000-0000-00001CDA0000}"/>
    <cellStyle name="Note 7 4" xfId="55821" xr:uid="{00000000-0005-0000-0000-00001DDA0000}"/>
    <cellStyle name="Note 7 4 2" xfId="55822" xr:uid="{00000000-0005-0000-0000-00001EDA0000}"/>
    <cellStyle name="Note 7 4 2 2" xfId="55823" xr:uid="{00000000-0005-0000-0000-00001FDA0000}"/>
    <cellStyle name="Note 7 4 3" xfId="55824" xr:uid="{00000000-0005-0000-0000-000020DA0000}"/>
    <cellStyle name="Note 7 4 3 2" xfId="55825" xr:uid="{00000000-0005-0000-0000-000021DA0000}"/>
    <cellStyle name="Note 7 4 3 3" xfId="55826" xr:uid="{00000000-0005-0000-0000-000022DA0000}"/>
    <cellStyle name="Note 7 4 4" xfId="55827" xr:uid="{00000000-0005-0000-0000-000023DA0000}"/>
    <cellStyle name="Note 7 4 5" xfId="55828" xr:uid="{00000000-0005-0000-0000-000024DA0000}"/>
    <cellStyle name="Note 7 4 6" xfId="55829" xr:uid="{00000000-0005-0000-0000-000025DA0000}"/>
    <cellStyle name="Note 7 4 7" xfId="55830" xr:uid="{00000000-0005-0000-0000-000026DA0000}"/>
    <cellStyle name="Note 7 5" xfId="55831" xr:uid="{00000000-0005-0000-0000-000027DA0000}"/>
    <cellStyle name="Note 7 5 2" xfId="55832" xr:uid="{00000000-0005-0000-0000-000028DA0000}"/>
    <cellStyle name="Note 7 5 3" xfId="55833" xr:uid="{00000000-0005-0000-0000-000029DA0000}"/>
    <cellStyle name="Note 7 6" xfId="55834" xr:uid="{00000000-0005-0000-0000-00002ADA0000}"/>
    <cellStyle name="Note 7 6 2" xfId="55835" xr:uid="{00000000-0005-0000-0000-00002BDA0000}"/>
    <cellStyle name="Note 7 7" xfId="55836" xr:uid="{00000000-0005-0000-0000-00002CDA0000}"/>
    <cellStyle name="Note 8" xfId="55837" xr:uid="{00000000-0005-0000-0000-00002DDA0000}"/>
    <cellStyle name="Note 8 2" xfId="55838" xr:uid="{00000000-0005-0000-0000-00002EDA0000}"/>
    <cellStyle name="Note 8 2 2" xfId="55839" xr:uid="{00000000-0005-0000-0000-00002FDA0000}"/>
    <cellStyle name="Note 8 2 2 2" xfId="55840" xr:uid="{00000000-0005-0000-0000-000030DA0000}"/>
    <cellStyle name="Note 8 2 2 2 2" xfId="55841" xr:uid="{00000000-0005-0000-0000-000031DA0000}"/>
    <cellStyle name="Note 8 2 2 3" xfId="55842" xr:uid="{00000000-0005-0000-0000-000032DA0000}"/>
    <cellStyle name="Note 8 2 3" xfId="55843" xr:uid="{00000000-0005-0000-0000-000033DA0000}"/>
    <cellStyle name="Note 8 2 3 2" xfId="55844" xr:uid="{00000000-0005-0000-0000-000034DA0000}"/>
    <cellStyle name="Note 8 2 4" xfId="55845" xr:uid="{00000000-0005-0000-0000-000035DA0000}"/>
    <cellStyle name="Note 8 2 5" xfId="55846" xr:uid="{00000000-0005-0000-0000-000036DA0000}"/>
    <cellStyle name="Note 8 2 6" xfId="55847" xr:uid="{00000000-0005-0000-0000-000037DA0000}"/>
    <cellStyle name="Note 8 3" xfId="55848" xr:uid="{00000000-0005-0000-0000-000038DA0000}"/>
    <cellStyle name="Note 8 3 2" xfId="55849" xr:uid="{00000000-0005-0000-0000-000039DA0000}"/>
    <cellStyle name="Note 8 3 2 2" xfId="55850" xr:uid="{00000000-0005-0000-0000-00003ADA0000}"/>
    <cellStyle name="Note 8 3 2 2 2" xfId="55851" xr:uid="{00000000-0005-0000-0000-00003BDA0000}"/>
    <cellStyle name="Note 8 3 2 3" xfId="55852" xr:uid="{00000000-0005-0000-0000-00003CDA0000}"/>
    <cellStyle name="Note 8 3 2 3 2" xfId="55853" xr:uid="{00000000-0005-0000-0000-00003DDA0000}"/>
    <cellStyle name="Note 8 3 2 4" xfId="55854" xr:uid="{00000000-0005-0000-0000-00003EDA0000}"/>
    <cellStyle name="Note 8 3 2 4 2" xfId="55855" xr:uid="{00000000-0005-0000-0000-00003FDA0000}"/>
    <cellStyle name="Note 8 3 2 5" xfId="55856" xr:uid="{00000000-0005-0000-0000-000040DA0000}"/>
    <cellStyle name="Note 8 3 2 5 2" xfId="55857" xr:uid="{00000000-0005-0000-0000-000041DA0000}"/>
    <cellStyle name="Note 8 3 2 6" xfId="55858" xr:uid="{00000000-0005-0000-0000-000042DA0000}"/>
    <cellStyle name="Note 8 3 3" xfId="55859" xr:uid="{00000000-0005-0000-0000-000043DA0000}"/>
    <cellStyle name="Note 8 3 3 2" xfId="55860" xr:uid="{00000000-0005-0000-0000-000044DA0000}"/>
    <cellStyle name="Note 8 3 3 2 2" xfId="55861" xr:uid="{00000000-0005-0000-0000-000045DA0000}"/>
    <cellStyle name="Note 8 3 4" xfId="55862" xr:uid="{00000000-0005-0000-0000-000046DA0000}"/>
    <cellStyle name="Note 8 3 4 2" xfId="55863" xr:uid="{00000000-0005-0000-0000-000047DA0000}"/>
    <cellStyle name="Note 8 3 5" xfId="55864" xr:uid="{00000000-0005-0000-0000-000048DA0000}"/>
    <cellStyle name="Note 8 3 6" xfId="55865" xr:uid="{00000000-0005-0000-0000-000049DA0000}"/>
    <cellStyle name="Note 8 3 7" xfId="55866" xr:uid="{00000000-0005-0000-0000-00004ADA0000}"/>
    <cellStyle name="Note 8 4" xfId="55867" xr:uid="{00000000-0005-0000-0000-00004BDA0000}"/>
    <cellStyle name="Note 8 4 2" xfId="55868" xr:uid="{00000000-0005-0000-0000-00004CDA0000}"/>
    <cellStyle name="Note 8 4 2 2" xfId="55869" xr:uid="{00000000-0005-0000-0000-00004DDA0000}"/>
    <cellStyle name="Note 8 4 3" xfId="55870" xr:uid="{00000000-0005-0000-0000-00004EDA0000}"/>
    <cellStyle name="Note 8 4 3 2" xfId="55871" xr:uid="{00000000-0005-0000-0000-00004FDA0000}"/>
    <cellStyle name="Note 8 4 3 3" xfId="55872" xr:uid="{00000000-0005-0000-0000-000050DA0000}"/>
    <cellStyle name="Note 8 4 4" xfId="55873" xr:uid="{00000000-0005-0000-0000-000051DA0000}"/>
    <cellStyle name="Note 8 4 5" xfId="55874" xr:uid="{00000000-0005-0000-0000-000052DA0000}"/>
    <cellStyle name="Note 8 4 6" xfId="55875" xr:uid="{00000000-0005-0000-0000-000053DA0000}"/>
    <cellStyle name="Note 8 4 7" xfId="55876" xr:uid="{00000000-0005-0000-0000-000054DA0000}"/>
    <cellStyle name="Note 8 5" xfId="55877" xr:uid="{00000000-0005-0000-0000-000055DA0000}"/>
    <cellStyle name="Note 8 5 2" xfId="55878" xr:uid="{00000000-0005-0000-0000-000056DA0000}"/>
    <cellStyle name="Note 8 5 3" xfId="55879" xr:uid="{00000000-0005-0000-0000-000057DA0000}"/>
    <cellStyle name="Note 8 6" xfId="55880" xr:uid="{00000000-0005-0000-0000-000058DA0000}"/>
    <cellStyle name="Note 8 6 2" xfId="55881" xr:uid="{00000000-0005-0000-0000-000059DA0000}"/>
    <cellStyle name="Note 8 7" xfId="55882" xr:uid="{00000000-0005-0000-0000-00005ADA0000}"/>
    <cellStyle name="Note 9" xfId="55883" xr:uid="{00000000-0005-0000-0000-00005BDA0000}"/>
    <cellStyle name="Note 9 2" xfId="55884" xr:uid="{00000000-0005-0000-0000-00005CDA0000}"/>
    <cellStyle name="Note 9 2 2" xfId="55885" xr:uid="{00000000-0005-0000-0000-00005DDA0000}"/>
    <cellStyle name="Note 9 2 2 2" xfId="55886" xr:uid="{00000000-0005-0000-0000-00005EDA0000}"/>
    <cellStyle name="Note 9 2 3" xfId="55887" xr:uid="{00000000-0005-0000-0000-00005FDA0000}"/>
    <cellStyle name="Note 9 2 3 2" xfId="55888" xr:uid="{00000000-0005-0000-0000-000060DA0000}"/>
    <cellStyle name="Note 9 2 4" xfId="55889" xr:uid="{00000000-0005-0000-0000-000061DA0000}"/>
    <cellStyle name="Note 9 2 4 2" xfId="55890" xr:uid="{00000000-0005-0000-0000-000062DA0000}"/>
    <cellStyle name="Note 9 2 5" xfId="55891" xr:uid="{00000000-0005-0000-0000-000063DA0000}"/>
    <cellStyle name="Note 9 2 5 2" xfId="55892" xr:uid="{00000000-0005-0000-0000-000064DA0000}"/>
    <cellStyle name="Note 9 2 5 3" xfId="55893" xr:uid="{00000000-0005-0000-0000-000065DA0000}"/>
    <cellStyle name="Note 9 2 6" xfId="55894" xr:uid="{00000000-0005-0000-0000-000066DA0000}"/>
    <cellStyle name="Note 9 3" xfId="55895" xr:uid="{00000000-0005-0000-0000-000067DA0000}"/>
    <cellStyle name="Note 9 3 2" xfId="55896" xr:uid="{00000000-0005-0000-0000-000068DA0000}"/>
    <cellStyle name="Note 9 4" xfId="55897" xr:uid="{00000000-0005-0000-0000-000069DA0000}"/>
    <cellStyle name="Note 9 4 2" xfId="55898" xr:uid="{00000000-0005-0000-0000-00006ADA0000}"/>
    <cellStyle name="Note 9 4 3" xfId="55899" xr:uid="{00000000-0005-0000-0000-00006BDA0000}"/>
    <cellStyle name="Note 9 4 4" xfId="55900" xr:uid="{00000000-0005-0000-0000-00006CDA0000}"/>
    <cellStyle name="Note 9 5" xfId="55901" xr:uid="{00000000-0005-0000-0000-00006DDA0000}"/>
    <cellStyle name="Note 9 6" xfId="55902" xr:uid="{00000000-0005-0000-0000-00006EDA0000}"/>
    <cellStyle name="Note 9 7" xfId="55903" xr:uid="{00000000-0005-0000-0000-00006FDA0000}"/>
    <cellStyle name="NUMBER TOTAL" xfId="55904" xr:uid="{00000000-0005-0000-0000-000070DA0000}"/>
    <cellStyle name="NUMBER TOTAL 2" xfId="55905" xr:uid="{00000000-0005-0000-0000-000071DA0000}"/>
    <cellStyle name="NUMBER TOTAL 2 2" xfId="55906" xr:uid="{00000000-0005-0000-0000-000072DA0000}"/>
    <cellStyle name="NUMBER TOTAL 3" xfId="55907" xr:uid="{00000000-0005-0000-0000-000073DA0000}"/>
    <cellStyle name="NUMBER TOTAL 3 2" xfId="55908" xr:uid="{00000000-0005-0000-0000-000074DA0000}"/>
    <cellStyle name="NUMBER TOTAL 4" xfId="55909" xr:uid="{00000000-0005-0000-0000-000075DA0000}"/>
    <cellStyle name="NUMBERS" xfId="55910" xr:uid="{00000000-0005-0000-0000-000076DA0000}"/>
    <cellStyle name="NUMBERS 2" xfId="55911" xr:uid="{00000000-0005-0000-0000-000077DA0000}"/>
    <cellStyle name="NUMBERS 2 2" xfId="55912" xr:uid="{00000000-0005-0000-0000-000078DA0000}"/>
    <cellStyle name="NUMBERS 3" xfId="55913" xr:uid="{00000000-0005-0000-0000-000079DA0000}"/>
    <cellStyle name="NUMBERS 3 2" xfId="55914" xr:uid="{00000000-0005-0000-0000-00007ADA0000}"/>
    <cellStyle name="NUMBERS 4" xfId="55915" xr:uid="{00000000-0005-0000-0000-00007BDA0000}"/>
    <cellStyle name="Output 10" xfId="55916" xr:uid="{00000000-0005-0000-0000-00007CDA0000}"/>
    <cellStyle name="Output 2" xfId="55917" xr:uid="{00000000-0005-0000-0000-00007DDA0000}"/>
    <cellStyle name="Output 2 10" xfId="55918" xr:uid="{00000000-0005-0000-0000-00007EDA0000}"/>
    <cellStyle name="Output 2 10 2" xfId="55919" xr:uid="{00000000-0005-0000-0000-00007FDA0000}"/>
    <cellStyle name="Output 2 10 2 2" xfId="55920" xr:uid="{00000000-0005-0000-0000-000080DA0000}"/>
    <cellStyle name="Output 2 10 3" xfId="55921" xr:uid="{00000000-0005-0000-0000-000081DA0000}"/>
    <cellStyle name="Output 2 10 3 2" xfId="55922" xr:uid="{00000000-0005-0000-0000-000082DA0000}"/>
    <cellStyle name="Output 2 10 4" xfId="55923" xr:uid="{00000000-0005-0000-0000-000083DA0000}"/>
    <cellStyle name="Output 2 11" xfId="55924" xr:uid="{00000000-0005-0000-0000-000084DA0000}"/>
    <cellStyle name="Output 2 11 2" xfId="55925" xr:uid="{00000000-0005-0000-0000-000085DA0000}"/>
    <cellStyle name="Output 2 11 2 2" xfId="55926" xr:uid="{00000000-0005-0000-0000-000086DA0000}"/>
    <cellStyle name="Output 2 11 3" xfId="55927" xr:uid="{00000000-0005-0000-0000-000087DA0000}"/>
    <cellStyle name="Output 2 11 3 2" xfId="55928" xr:uid="{00000000-0005-0000-0000-000088DA0000}"/>
    <cellStyle name="Output 2 11 4" xfId="55929" xr:uid="{00000000-0005-0000-0000-000089DA0000}"/>
    <cellStyle name="Output 2 12" xfId="55930" xr:uid="{00000000-0005-0000-0000-00008ADA0000}"/>
    <cellStyle name="Output 2 12 2" xfId="55931" xr:uid="{00000000-0005-0000-0000-00008BDA0000}"/>
    <cellStyle name="Output 2 12 2 2" xfId="55932" xr:uid="{00000000-0005-0000-0000-00008CDA0000}"/>
    <cellStyle name="Output 2 12 3" xfId="55933" xr:uid="{00000000-0005-0000-0000-00008DDA0000}"/>
    <cellStyle name="Output 2 12 3 2" xfId="55934" xr:uid="{00000000-0005-0000-0000-00008EDA0000}"/>
    <cellStyle name="Output 2 12 4" xfId="55935" xr:uid="{00000000-0005-0000-0000-00008FDA0000}"/>
    <cellStyle name="Output 2 13" xfId="55936" xr:uid="{00000000-0005-0000-0000-000090DA0000}"/>
    <cellStyle name="Output 2 13 2" xfId="55937" xr:uid="{00000000-0005-0000-0000-000091DA0000}"/>
    <cellStyle name="Output 2 13 2 2" xfId="55938" xr:uid="{00000000-0005-0000-0000-000092DA0000}"/>
    <cellStyle name="Output 2 13 3" xfId="55939" xr:uid="{00000000-0005-0000-0000-000093DA0000}"/>
    <cellStyle name="Output 2 13 3 2" xfId="55940" xr:uid="{00000000-0005-0000-0000-000094DA0000}"/>
    <cellStyle name="Output 2 13 4" xfId="55941" xr:uid="{00000000-0005-0000-0000-000095DA0000}"/>
    <cellStyle name="Output 2 14" xfId="55942" xr:uid="{00000000-0005-0000-0000-000096DA0000}"/>
    <cellStyle name="Output 2 14 2" xfId="55943" xr:uid="{00000000-0005-0000-0000-000097DA0000}"/>
    <cellStyle name="Output 2 14 2 2" xfId="55944" xr:uid="{00000000-0005-0000-0000-000098DA0000}"/>
    <cellStyle name="Output 2 14 3" xfId="55945" xr:uid="{00000000-0005-0000-0000-000099DA0000}"/>
    <cellStyle name="Output 2 14 3 2" xfId="55946" xr:uid="{00000000-0005-0000-0000-00009ADA0000}"/>
    <cellStyle name="Output 2 14 4" xfId="55947" xr:uid="{00000000-0005-0000-0000-00009BDA0000}"/>
    <cellStyle name="Output 2 15" xfId="55948" xr:uid="{00000000-0005-0000-0000-00009CDA0000}"/>
    <cellStyle name="Output 2 15 2" xfId="55949" xr:uid="{00000000-0005-0000-0000-00009DDA0000}"/>
    <cellStyle name="Output 2 15 2 2" xfId="55950" xr:uid="{00000000-0005-0000-0000-00009EDA0000}"/>
    <cellStyle name="Output 2 15 3" xfId="55951" xr:uid="{00000000-0005-0000-0000-00009FDA0000}"/>
    <cellStyle name="Output 2 15 3 2" xfId="55952" xr:uid="{00000000-0005-0000-0000-0000A0DA0000}"/>
    <cellStyle name="Output 2 15 4" xfId="55953" xr:uid="{00000000-0005-0000-0000-0000A1DA0000}"/>
    <cellStyle name="Output 2 16" xfId="55954" xr:uid="{00000000-0005-0000-0000-0000A2DA0000}"/>
    <cellStyle name="Output 2 16 2" xfId="55955" xr:uid="{00000000-0005-0000-0000-0000A3DA0000}"/>
    <cellStyle name="Output 2 16 2 2" xfId="55956" xr:uid="{00000000-0005-0000-0000-0000A4DA0000}"/>
    <cellStyle name="Output 2 16 3" xfId="55957" xr:uid="{00000000-0005-0000-0000-0000A5DA0000}"/>
    <cellStyle name="Output 2 16 3 2" xfId="55958" xr:uid="{00000000-0005-0000-0000-0000A6DA0000}"/>
    <cellStyle name="Output 2 16 4" xfId="55959" xr:uid="{00000000-0005-0000-0000-0000A7DA0000}"/>
    <cellStyle name="Output 2 17" xfId="55960" xr:uid="{00000000-0005-0000-0000-0000A8DA0000}"/>
    <cellStyle name="Output 2 17 2" xfId="55961" xr:uid="{00000000-0005-0000-0000-0000A9DA0000}"/>
    <cellStyle name="Output 2 17 2 2" xfId="55962" xr:uid="{00000000-0005-0000-0000-0000AADA0000}"/>
    <cellStyle name="Output 2 17 3" xfId="55963" xr:uid="{00000000-0005-0000-0000-0000ABDA0000}"/>
    <cellStyle name="Output 2 17 3 2" xfId="55964" xr:uid="{00000000-0005-0000-0000-0000ACDA0000}"/>
    <cellStyle name="Output 2 17 4" xfId="55965" xr:uid="{00000000-0005-0000-0000-0000ADDA0000}"/>
    <cellStyle name="Output 2 18" xfId="55966" xr:uid="{00000000-0005-0000-0000-0000AEDA0000}"/>
    <cellStyle name="Output 2 18 2" xfId="55967" xr:uid="{00000000-0005-0000-0000-0000AFDA0000}"/>
    <cellStyle name="Output 2 18 2 2" xfId="55968" xr:uid="{00000000-0005-0000-0000-0000B0DA0000}"/>
    <cellStyle name="Output 2 18 3" xfId="55969" xr:uid="{00000000-0005-0000-0000-0000B1DA0000}"/>
    <cellStyle name="Output 2 18 3 2" xfId="55970" xr:uid="{00000000-0005-0000-0000-0000B2DA0000}"/>
    <cellStyle name="Output 2 18 4" xfId="55971" xr:uid="{00000000-0005-0000-0000-0000B3DA0000}"/>
    <cellStyle name="Output 2 19" xfId="55972" xr:uid="{00000000-0005-0000-0000-0000B4DA0000}"/>
    <cellStyle name="Output 2 19 2" xfId="55973" xr:uid="{00000000-0005-0000-0000-0000B5DA0000}"/>
    <cellStyle name="Output 2 2" xfId="55974" xr:uid="{00000000-0005-0000-0000-0000B6DA0000}"/>
    <cellStyle name="Output 2 2 2" xfId="55975" xr:uid="{00000000-0005-0000-0000-0000B7DA0000}"/>
    <cellStyle name="Output 2 2 2 2" xfId="55976" xr:uid="{00000000-0005-0000-0000-0000B8DA0000}"/>
    <cellStyle name="Output 2 2 2 2 2" xfId="55977" xr:uid="{00000000-0005-0000-0000-0000B9DA0000}"/>
    <cellStyle name="Output 2 2 2 3" xfId="55978" xr:uid="{00000000-0005-0000-0000-0000BADA0000}"/>
    <cellStyle name="Output 2 2 2 3 2" xfId="55979" xr:uid="{00000000-0005-0000-0000-0000BBDA0000}"/>
    <cellStyle name="Output 2 2 2 4" xfId="55980" xr:uid="{00000000-0005-0000-0000-0000BCDA0000}"/>
    <cellStyle name="Output 2 2 3" xfId="55981" xr:uid="{00000000-0005-0000-0000-0000BDDA0000}"/>
    <cellStyle name="Output 2 2 3 2" xfId="55982" xr:uid="{00000000-0005-0000-0000-0000BEDA0000}"/>
    <cellStyle name="Output 2 2 3 2 2" xfId="55983" xr:uid="{00000000-0005-0000-0000-0000BFDA0000}"/>
    <cellStyle name="Output 2 2 3 3" xfId="55984" xr:uid="{00000000-0005-0000-0000-0000C0DA0000}"/>
    <cellStyle name="Output 2 2 3 3 2" xfId="55985" xr:uid="{00000000-0005-0000-0000-0000C1DA0000}"/>
    <cellStyle name="Output 2 2 3 4" xfId="55986" xr:uid="{00000000-0005-0000-0000-0000C2DA0000}"/>
    <cellStyle name="Output 2 2 4" xfId="55987" xr:uid="{00000000-0005-0000-0000-0000C3DA0000}"/>
    <cellStyle name="Output 2 2 4 2" xfId="55988" xr:uid="{00000000-0005-0000-0000-0000C4DA0000}"/>
    <cellStyle name="Output 2 2 4 2 2" xfId="55989" xr:uid="{00000000-0005-0000-0000-0000C5DA0000}"/>
    <cellStyle name="Output 2 2 4 3" xfId="55990" xr:uid="{00000000-0005-0000-0000-0000C6DA0000}"/>
    <cellStyle name="Output 2 2 4 3 2" xfId="55991" xr:uid="{00000000-0005-0000-0000-0000C7DA0000}"/>
    <cellStyle name="Output 2 2 4 4" xfId="55992" xr:uid="{00000000-0005-0000-0000-0000C8DA0000}"/>
    <cellStyle name="Output 2 2 5" xfId="55993" xr:uid="{00000000-0005-0000-0000-0000C9DA0000}"/>
    <cellStyle name="Output 2 2 5 2" xfId="55994" xr:uid="{00000000-0005-0000-0000-0000CADA0000}"/>
    <cellStyle name="Output 2 2 6" xfId="55995" xr:uid="{00000000-0005-0000-0000-0000CBDA0000}"/>
    <cellStyle name="Output 2 2 6 2" xfId="55996" xr:uid="{00000000-0005-0000-0000-0000CCDA0000}"/>
    <cellStyle name="Output 2 2 7" xfId="55997" xr:uid="{00000000-0005-0000-0000-0000CDDA0000}"/>
    <cellStyle name="Output 2 20" xfId="55998" xr:uid="{00000000-0005-0000-0000-0000CEDA0000}"/>
    <cellStyle name="Output 2 20 2" xfId="55999" xr:uid="{00000000-0005-0000-0000-0000CFDA0000}"/>
    <cellStyle name="Output 2 21" xfId="56000" xr:uid="{00000000-0005-0000-0000-0000D0DA0000}"/>
    <cellStyle name="Output 2 3" xfId="56001" xr:uid="{00000000-0005-0000-0000-0000D1DA0000}"/>
    <cellStyle name="Output 2 3 2" xfId="56002" xr:uid="{00000000-0005-0000-0000-0000D2DA0000}"/>
    <cellStyle name="Output 2 3 2 2" xfId="56003" xr:uid="{00000000-0005-0000-0000-0000D3DA0000}"/>
    <cellStyle name="Output 2 3 2 2 2" xfId="56004" xr:uid="{00000000-0005-0000-0000-0000D4DA0000}"/>
    <cellStyle name="Output 2 3 2 3" xfId="56005" xr:uid="{00000000-0005-0000-0000-0000D5DA0000}"/>
    <cellStyle name="Output 2 3 2 3 2" xfId="56006" xr:uid="{00000000-0005-0000-0000-0000D6DA0000}"/>
    <cellStyle name="Output 2 3 2 4" xfId="56007" xr:uid="{00000000-0005-0000-0000-0000D7DA0000}"/>
    <cellStyle name="Output 2 3 3" xfId="56008" xr:uid="{00000000-0005-0000-0000-0000D8DA0000}"/>
    <cellStyle name="Output 2 3 3 2" xfId="56009" xr:uid="{00000000-0005-0000-0000-0000D9DA0000}"/>
    <cellStyle name="Output 2 3 3 2 2" xfId="56010" xr:uid="{00000000-0005-0000-0000-0000DADA0000}"/>
    <cellStyle name="Output 2 3 3 3" xfId="56011" xr:uid="{00000000-0005-0000-0000-0000DBDA0000}"/>
    <cellStyle name="Output 2 3 3 3 2" xfId="56012" xr:uid="{00000000-0005-0000-0000-0000DCDA0000}"/>
    <cellStyle name="Output 2 3 3 4" xfId="56013" xr:uid="{00000000-0005-0000-0000-0000DDDA0000}"/>
    <cellStyle name="Output 2 3 4" xfId="56014" xr:uid="{00000000-0005-0000-0000-0000DEDA0000}"/>
    <cellStyle name="Output 2 3 4 2" xfId="56015" xr:uid="{00000000-0005-0000-0000-0000DFDA0000}"/>
    <cellStyle name="Output 2 3 4 3" xfId="56016" xr:uid="{00000000-0005-0000-0000-0000E0DA0000}"/>
    <cellStyle name="Output 2 3 5" xfId="56017" xr:uid="{00000000-0005-0000-0000-0000E1DA0000}"/>
    <cellStyle name="Output 2 3 5 2" xfId="56018" xr:uid="{00000000-0005-0000-0000-0000E2DA0000}"/>
    <cellStyle name="Output 2 3 6" xfId="56019" xr:uid="{00000000-0005-0000-0000-0000E3DA0000}"/>
    <cellStyle name="Output 2 4" xfId="56020" xr:uid="{00000000-0005-0000-0000-0000E4DA0000}"/>
    <cellStyle name="Output 2 4 2" xfId="56021" xr:uid="{00000000-0005-0000-0000-0000E5DA0000}"/>
    <cellStyle name="Output 2 4 2 2" xfId="56022" xr:uid="{00000000-0005-0000-0000-0000E6DA0000}"/>
    <cellStyle name="Output 2 4 2 2 2" xfId="56023" xr:uid="{00000000-0005-0000-0000-0000E7DA0000}"/>
    <cellStyle name="Output 2 4 2 2 2 2" xfId="56024" xr:uid="{00000000-0005-0000-0000-0000E8DA0000}"/>
    <cellStyle name="Output 2 4 2 3" xfId="56025" xr:uid="{00000000-0005-0000-0000-0000E9DA0000}"/>
    <cellStyle name="Output 2 4 2 3 2" xfId="56026" xr:uid="{00000000-0005-0000-0000-0000EADA0000}"/>
    <cellStyle name="Output 2 4 2 4" xfId="56027" xr:uid="{00000000-0005-0000-0000-0000EBDA0000}"/>
    <cellStyle name="Output 2 4 3" xfId="56028" xr:uid="{00000000-0005-0000-0000-0000ECDA0000}"/>
    <cellStyle name="Output 2 4 3 2" xfId="56029" xr:uid="{00000000-0005-0000-0000-0000EDDA0000}"/>
    <cellStyle name="Output 2 4 4" xfId="56030" xr:uid="{00000000-0005-0000-0000-0000EEDA0000}"/>
    <cellStyle name="Output 2 4 4 2" xfId="56031" xr:uid="{00000000-0005-0000-0000-0000EFDA0000}"/>
    <cellStyle name="Output 2 4 5" xfId="56032" xr:uid="{00000000-0005-0000-0000-0000F0DA0000}"/>
    <cellStyle name="Output 2 4 5 2" xfId="56033" xr:uid="{00000000-0005-0000-0000-0000F1DA0000}"/>
    <cellStyle name="Output 2 4 6" xfId="56034" xr:uid="{00000000-0005-0000-0000-0000F2DA0000}"/>
    <cellStyle name="Output 2 4 7" xfId="56035" xr:uid="{00000000-0005-0000-0000-0000F3DA0000}"/>
    <cellStyle name="Output 2 4 8" xfId="56036" xr:uid="{00000000-0005-0000-0000-0000F4DA0000}"/>
    <cellStyle name="Output 2 5" xfId="56037" xr:uid="{00000000-0005-0000-0000-0000F5DA0000}"/>
    <cellStyle name="Output 2 5 2" xfId="56038" xr:uid="{00000000-0005-0000-0000-0000F6DA0000}"/>
    <cellStyle name="Output 2 5 2 2" xfId="56039" xr:uid="{00000000-0005-0000-0000-0000F7DA0000}"/>
    <cellStyle name="Output 2 5 2 2 2" xfId="56040" xr:uid="{00000000-0005-0000-0000-0000F8DA0000}"/>
    <cellStyle name="Output 2 5 3" xfId="56041" xr:uid="{00000000-0005-0000-0000-0000F9DA0000}"/>
    <cellStyle name="Output 2 5 3 2" xfId="56042" xr:uid="{00000000-0005-0000-0000-0000FADA0000}"/>
    <cellStyle name="Output 2 5 4" xfId="56043" xr:uid="{00000000-0005-0000-0000-0000FBDA0000}"/>
    <cellStyle name="Output 2 5 4 2" xfId="56044" xr:uid="{00000000-0005-0000-0000-0000FCDA0000}"/>
    <cellStyle name="Output 2 5 5" xfId="56045" xr:uid="{00000000-0005-0000-0000-0000FDDA0000}"/>
    <cellStyle name="Output 2 6" xfId="56046" xr:uid="{00000000-0005-0000-0000-0000FEDA0000}"/>
    <cellStyle name="Output 2 6 2" xfId="56047" xr:uid="{00000000-0005-0000-0000-0000FFDA0000}"/>
    <cellStyle name="Output 2 6 2 2" xfId="56048" xr:uid="{00000000-0005-0000-0000-000000DB0000}"/>
    <cellStyle name="Output 2 6 3" xfId="56049" xr:uid="{00000000-0005-0000-0000-000001DB0000}"/>
    <cellStyle name="Output 2 6 3 2" xfId="56050" xr:uid="{00000000-0005-0000-0000-000002DB0000}"/>
    <cellStyle name="Output 2 6 4" xfId="56051" xr:uid="{00000000-0005-0000-0000-000003DB0000}"/>
    <cellStyle name="Output 2 6 4 2" xfId="56052" xr:uid="{00000000-0005-0000-0000-000004DB0000}"/>
    <cellStyle name="Output 2 6 5" xfId="56053" xr:uid="{00000000-0005-0000-0000-000005DB0000}"/>
    <cellStyle name="Output 2 7" xfId="56054" xr:uid="{00000000-0005-0000-0000-000006DB0000}"/>
    <cellStyle name="Output 2 7 2" xfId="56055" xr:uid="{00000000-0005-0000-0000-000007DB0000}"/>
    <cellStyle name="Output 2 7 2 2" xfId="56056" xr:uid="{00000000-0005-0000-0000-000008DB0000}"/>
    <cellStyle name="Output 2 7 3" xfId="56057" xr:uid="{00000000-0005-0000-0000-000009DB0000}"/>
    <cellStyle name="Output 2 7 3 2" xfId="56058" xr:uid="{00000000-0005-0000-0000-00000ADB0000}"/>
    <cellStyle name="Output 2 7 4" xfId="56059" xr:uid="{00000000-0005-0000-0000-00000BDB0000}"/>
    <cellStyle name="Output 2 8" xfId="56060" xr:uid="{00000000-0005-0000-0000-00000CDB0000}"/>
    <cellStyle name="Output 2 8 2" xfId="56061" xr:uid="{00000000-0005-0000-0000-00000DDB0000}"/>
    <cellStyle name="Output 2 8 2 2" xfId="56062" xr:uid="{00000000-0005-0000-0000-00000EDB0000}"/>
    <cellStyle name="Output 2 8 3" xfId="56063" xr:uid="{00000000-0005-0000-0000-00000FDB0000}"/>
    <cellStyle name="Output 2 8 3 2" xfId="56064" xr:uid="{00000000-0005-0000-0000-000010DB0000}"/>
    <cellStyle name="Output 2 8 4" xfId="56065" xr:uid="{00000000-0005-0000-0000-000011DB0000}"/>
    <cellStyle name="Output 2 9" xfId="56066" xr:uid="{00000000-0005-0000-0000-000012DB0000}"/>
    <cellStyle name="Output 2 9 2" xfId="56067" xr:uid="{00000000-0005-0000-0000-000013DB0000}"/>
    <cellStyle name="Output 2 9 2 2" xfId="56068" xr:uid="{00000000-0005-0000-0000-000014DB0000}"/>
    <cellStyle name="Output 2 9 3" xfId="56069" xr:uid="{00000000-0005-0000-0000-000015DB0000}"/>
    <cellStyle name="Output 2 9 3 2" xfId="56070" xr:uid="{00000000-0005-0000-0000-000016DB0000}"/>
    <cellStyle name="Output 2 9 4" xfId="56071" xr:uid="{00000000-0005-0000-0000-000017DB0000}"/>
    <cellStyle name="Output 2_AFS template" xfId="56072" xr:uid="{00000000-0005-0000-0000-000018DB0000}"/>
    <cellStyle name="Output 3" xfId="56073" xr:uid="{00000000-0005-0000-0000-000019DB0000}"/>
    <cellStyle name="Output 3 2" xfId="56074" xr:uid="{00000000-0005-0000-0000-00001ADB0000}"/>
    <cellStyle name="Output 3 2 2" xfId="56075" xr:uid="{00000000-0005-0000-0000-00001BDB0000}"/>
    <cellStyle name="Output 3 2 2 2" xfId="56076" xr:uid="{00000000-0005-0000-0000-00001CDB0000}"/>
    <cellStyle name="Output 3 2 2 2 2" xfId="56077" xr:uid="{00000000-0005-0000-0000-00001DDB0000}"/>
    <cellStyle name="Output 3 2 2 3" xfId="56078" xr:uid="{00000000-0005-0000-0000-00001EDB0000}"/>
    <cellStyle name="Output 3 2 2 3 2" xfId="56079" xr:uid="{00000000-0005-0000-0000-00001FDB0000}"/>
    <cellStyle name="Output 3 2 2 4" xfId="56080" xr:uid="{00000000-0005-0000-0000-000020DB0000}"/>
    <cellStyle name="Output 3 2 3" xfId="56081" xr:uid="{00000000-0005-0000-0000-000021DB0000}"/>
    <cellStyle name="Output 3 2 3 2" xfId="56082" xr:uid="{00000000-0005-0000-0000-000022DB0000}"/>
    <cellStyle name="Output 3 2 3 2 2" xfId="56083" xr:uid="{00000000-0005-0000-0000-000023DB0000}"/>
    <cellStyle name="Output 3 2 3 3" xfId="56084" xr:uid="{00000000-0005-0000-0000-000024DB0000}"/>
    <cellStyle name="Output 3 2 3 3 2" xfId="56085" xr:uid="{00000000-0005-0000-0000-000025DB0000}"/>
    <cellStyle name="Output 3 2 3 4" xfId="56086" xr:uid="{00000000-0005-0000-0000-000026DB0000}"/>
    <cellStyle name="Output 3 2 4" xfId="56087" xr:uid="{00000000-0005-0000-0000-000027DB0000}"/>
    <cellStyle name="Output 3 2 4 2" xfId="56088" xr:uid="{00000000-0005-0000-0000-000028DB0000}"/>
    <cellStyle name="Output 3 2 5" xfId="56089" xr:uid="{00000000-0005-0000-0000-000029DB0000}"/>
    <cellStyle name="Output 3 2 5 2" xfId="56090" xr:uid="{00000000-0005-0000-0000-00002ADB0000}"/>
    <cellStyle name="Output 3 2 6" xfId="56091" xr:uid="{00000000-0005-0000-0000-00002BDB0000}"/>
    <cellStyle name="Output 3 3" xfId="56092" xr:uid="{00000000-0005-0000-0000-00002CDB0000}"/>
    <cellStyle name="Output 3 3 2" xfId="56093" xr:uid="{00000000-0005-0000-0000-00002DDB0000}"/>
    <cellStyle name="Output 3 3 2 2" xfId="56094" xr:uid="{00000000-0005-0000-0000-00002EDB0000}"/>
    <cellStyle name="Output 3 3 3" xfId="56095" xr:uid="{00000000-0005-0000-0000-00002FDB0000}"/>
    <cellStyle name="Output 3 3 3 2" xfId="56096" xr:uid="{00000000-0005-0000-0000-000030DB0000}"/>
    <cellStyle name="Output 3 3 4" xfId="56097" xr:uid="{00000000-0005-0000-0000-000031DB0000}"/>
    <cellStyle name="Output 3 3 4 2" xfId="56098" xr:uid="{00000000-0005-0000-0000-000032DB0000}"/>
    <cellStyle name="Output 3 3 5" xfId="56099" xr:uid="{00000000-0005-0000-0000-000033DB0000}"/>
    <cellStyle name="Output 3 3 6" xfId="56100" xr:uid="{00000000-0005-0000-0000-000034DB0000}"/>
    <cellStyle name="Output 3 3 7" xfId="56101" xr:uid="{00000000-0005-0000-0000-000035DB0000}"/>
    <cellStyle name="Output 3 4" xfId="56102" xr:uid="{00000000-0005-0000-0000-000036DB0000}"/>
    <cellStyle name="Output 3 4 2" xfId="56103" xr:uid="{00000000-0005-0000-0000-000037DB0000}"/>
    <cellStyle name="Output 3 4 2 2" xfId="56104" xr:uid="{00000000-0005-0000-0000-000038DB0000}"/>
    <cellStyle name="Output 3 4 3" xfId="56105" xr:uid="{00000000-0005-0000-0000-000039DB0000}"/>
    <cellStyle name="Output 3 4 3 2" xfId="56106" xr:uid="{00000000-0005-0000-0000-00003ADB0000}"/>
    <cellStyle name="Output 3 4 4" xfId="56107" xr:uid="{00000000-0005-0000-0000-00003BDB0000}"/>
    <cellStyle name="Output 3 4 4 2" xfId="56108" xr:uid="{00000000-0005-0000-0000-00003CDB0000}"/>
    <cellStyle name="Output 3 4 5" xfId="56109" xr:uid="{00000000-0005-0000-0000-00003DDB0000}"/>
    <cellStyle name="Output 3 5" xfId="56110" xr:uid="{00000000-0005-0000-0000-00003EDB0000}"/>
    <cellStyle name="Output 3 5 2" xfId="56111" xr:uid="{00000000-0005-0000-0000-00003FDB0000}"/>
    <cellStyle name="Output 3 5 2 2" xfId="56112" xr:uid="{00000000-0005-0000-0000-000040DB0000}"/>
    <cellStyle name="Output 3 5 3" xfId="56113" xr:uid="{00000000-0005-0000-0000-000041DB0000}"/>
    <cellStyle name="Output 3 5 3 2" xfId="56114" xr:uid="{00000000-0005-0000-0000-000042DB0000}"/>
    <cellStyle name="Output 3 5 4" xfId="56115" xr:uid="{00000000-0005-0000-0000-000043DB0000}"/>
    <cellStyle name="Output 3 6" xfId="56116" xr:uid="{00000000-0005-0000-0000-000044DB0000}"/>
    <cellStyle name="Output 3 6 2" xfId="56117" xr:uid="{00000000-0005-0000-0000-000045DB0000}"/>
    <cellStyle name="Output 3 7" xfId="56118" xr:uid="{00000000-0005-0000-0000-000046DB0000}"/>
    <cellStyle name="Output 3 7 2" xfId="56119" xr:uid="{00000000-0005-0000-0000-000047DB0000}"/>
    <cellStyle name="Output 3 8" xfId="56120" xr:uid="{00000000-0005-0000-0000-000048DB0000}"/>
    <cellStyle name="Output 3_AFS template" xfId="56121" xr:uid="{00000000-0005-0000-0000-000049DB0000}"/>
    <cellStyle name="Output 4" xfId="56122" xr:uid="{00000000-0005-0000-0000-00004ADB0000}"/>
    <cellStyle name="Output 4 2" xfId="56123" xr:uid="{00000000-0005-0000-0000-00004BDB0000}"/>
    <cellStyle name="Output 4 2 2" xfId="56124" xr:uid="{00000000-0005-0000-0000-00004CDB0000}"/>
    <cellStyle name="Output 4 2 2 2" xfId="56125" xr:uid="{00000000-0005-0000-0000-00004DDB0000}"/>
    <cellStyle name="Output 4 2 3" xfId="56126" xr:uid="{00000000-0005-0000-0000-00004EDB0000}"/>
    <cellStyle name="Output 4 2 3 2" xfId="56127" xr:uid="{00000000-0005-0000-0000-00004FDB0000}"/>
    <cellStyle name="Output 4 2 4" xfId="56128" xr:uid="{00000000-0005-0000-0000-000050DB0000}"/>
    <cellStyle name="Output 4 2 4 2" xfId="56129" xr:uid="{00000000-0005-0000-0000-000051DB0000}"/>
    <cellStyle name="Output 4 2 5" xfId="56130" xr:uid="{00000000-0005-0000-0000-000052DB0000}"/>
    <cellStyle name="Output 4 3" xfId="56131" xr:uid="{00000000-0005-0000-0000-000053DB0000}"/>
    <cellStyle name="Output 4 3 2" xfId="56132" xr:uid="{00000000-0005-0000-0000-000054DB0000}"/>
    <cellStyle name="Output 4 3 2 2" xfId="56133" xr:uid="{00000000-0005-0000-0000-000055DB0000}"/>
    <cellStyle name="Output 4 3 3" xfId="56134" xr:uid="{00000000-0005-0000-0000-000056DB0000}"/>
    <cellStyle name="Output 4 3 3 2" xfId="56135" xr:uid="{00000000-0005-0000-0000-000057DB0000}"/>
    <cellStyle name="Output 4 3 4" xfId="56136" xr:uid="{00000000-0005-0000-0000-000058DB0000}"/>
    <cellStyle name="Output 4 3 4 2" xfId="56137" xr:uid="{00000000-0005-0000-0000-000059DB0000}"/>
    <cellStyle name="Output 4 3 5" xfId="56138" xr:uid="{00000000-0005-0000-0000-00005ADB0000}"/>
    <cellStyle name="Output 4 4" xfId="56139" xr:uid="{00000000-0005-0000-0000-00005BDB0000}"/>
    <cellStyle name="Output 4 4 2" xfId="56140" xr:uid="{00000000-0005-0000-0000-00005CDB0000}"/>
    <cellStyle name="Output 4 5" xfId="56141" xr:uid="{00000000-0005-0000-0000-00005DDB0000}"/>
    <cellStyle name="Output 4 5 2" xfId="56142" xr:uid="{00000000-0005-0000-0000-00005EDB0000}"/>
    <cellStyle name="Output 4 6" xfId="56143" xr:uid="{00000000-0005-0000-0000-00005FDB0000}"/>
    <cellStyle name="Output 5" xfId="56144" xr:uid="{00000000-0005-0000-0000-000060DB0000}"/>
    <cellStyle name="Output 5 2" xfId="56145" xr:uid="{00000000-0005-0000-0000-000061DB0000}"/>
    <cellStyle name="Output 5 2 2" xfId="56146" xr:uid="{00000000-0005-0000-0000-000062DB0000}"/>
    <cellStyle name="Output 5 3" xfId="56147" xr:uid="{00000000-0005-0000-0000-000063DB0000}"/>
    <cellStyle name="Output 5 3 2" xfId="56148" xr:uid="{00000000-0005-0000-0000-000064DB0000}"/>
    <cellStyle name="Output 5 4" xfId="56149" xr:uid="{00000000-0005-0000-0000-000065DB0000}"/>
    <cellStyle name="Output 6" xfId="56150" xr:uid="{00000000-0005-0000-0000-000066DB0000}"/>
    <cellStyle name="Output 7" xfId="56151" xr:uid="{00000000-0005-0000-0000-000067DB0000}"/>
    <cellStyle name="Output 8" xfId="56152" xr:uid="{00000000-0005-0000-0000-000068DB0000}"/>
    <cellStyle name="Output 9" xfId="56153" xr:uid="{00000000-0005-0000-0000-000069DB0000}"/>
    <cellStyle name="Percent" xfId="58870" builtinId="5"/>
    <cellStyle name="Percent [0]" xfId="56154" xr:uid="{00000000-0005-0000-0000-00006BDB0000}"/>
    <cellStyle name="Percent 10" xfId="56155" xr:uid="{00000000-0005-0000-0000-00006CDB0000}"/>
    <cellStyle name="Percent 10 2" xfId="56156" xr:uid="{00000000-0005-0000-0000-00006DDB0000}"/>
    <cellStyle name="Percent 10 2 2" xfId="56157" xr:uid="{00000000-0005-0000-0000-00006EDB0000}"/>
    <cellStyle name="Percent 10 2 2 2" xfId="56158" xr:uid="{00000000-0005-0000-0000-00006FDB0000}"/>
    <cellStyle name="Percent 10 2 2 2 2" xfId="56159" xr:uid="{00000000-0005-0000-0000-000070DB0000}"/>
    <cellStyle name="Percent 10 2 2 2 2 2" xfId="56160" xr:uid="{00000000-0005-0000-0000-000071DB0000}"/>
    <cellStyle name="Percent 10 2 2 2 3" xfId="56161" xr:uid="{00000000-0005-0000-0000-000072DB0000}"/>
    <cellStyle name="Percent 10 2 2 2 3 2" xfId="56162" xr:uid="{00000000-0005-0000-0000-000073DB0000}"/>
    <cellStyle name="Percent 10 2 2 2 3 3" xfId="56163" xr:uid="{00000000-0005-0000-0000-000074DB0000}"/>
    <cellStyle name="Percent 10 2 2 2 3 4" xfId="56164" xr:uid="{00000000-0005-0000-0000-000075DB0000}"/>
    <cellStyle name="Percent 10 2 2 2 4" xfId="56165" xr:uid="{00000000-0005-0000-0000-000076DB0000}"/>
    <cellStyle name="Percent 10 2 2 3" xfId="56166" xr:uid="{00000000-0005-0000-0000-000077DB0000}"/>
    <cellStyle name="Percent 10 2 2 3 2" xfId="56167" xr:uid="{00000000-0005-0000-0000-000078DB0000}"/>
    <cellStyle name="Percent 10 2 2 4" xfId="56168" xr:uid="{00000000-0005-0000-0000-000079DB0000}"/>
    <cellStyle name="Percent 10 2 2 4 2" xfId="56169" xr:uid="{00000000-0005-0000-0000-00007ADB0000}"/>
    <cellStyle name="Percent 10 2 2 4 3" xfId="56170" xr:uid="{00000000-0005-0000-0000-00007BDB0000}"/>
    <cellStyle name="Percent 10 2 2 4 4" xfId="56171" xr:uid="{00000000-0005-0000-0000-00007CDB0000}"/>
    <cellStyle name="Percent 10 2 2 5" xfId="56172" xr:uid="{00000000-0005-0000-0000-00007DDB0000}"/>
    <cellStyle name="Percent 10 2 3" xfId="56173" xr:uid="{00000000-0005-0000-0000-00007EDB0000}"/>
    <cellStyle name="Percent 10 2 3 2" xfId="56174" xr:uid="{00000000-0005-0000-0000-00007FDB0000}"/>
    <cellStyle name="Percent 10 2 3 2 2" xfId="56175" xr:uid="{00000000-0005-0000-0000-000080DB0000}"/>
    <cellStyle name="Percent 10 2 3 3" xfId="56176" xr:uid="{00000000-0005-0000-0000-000081DB0000}"/>
    <cellStyle name="Percent 10 2 3 3 2" xfId="56177" xr:uid="{00000000-0005-0000-0000-000082DB0000}"/>
    <cellStyle name="Percent 10 2 3 3 3" xfId="56178" xr:uid="{00000000-0005-0000-0000-000083DB0000}"/>
    <cellStyle name="Percent 10 2 3 3 4" xfId="56179" xr:uid="{00000000-0005-0000-0000-000084DB0000}"/>
    <cellStyle name="Percent 10 2 3 4" xfId="56180" xr:uid="{00000000-0005-0000-0000-000085DB0000}"/>
    <cellStyle name="Percent 10 2 4" xfId="56181" xr:uid="{00000000-0005-0000-0000-000086DB0000}"/>
    <cellStyle name="Percent 10 2 4 2" xfId="56182" xr:uid="{00000000-0005-0000-0000-000087DB0000}"/>
    <cellStyle name="Percent 10 2 5" xfId="56183" xr:uid="{00000000-0005-0000-0000-000088DB0000}"/>
    <cellStyle name="Percent 10 2 5 2" xfId="56184" xr:uid="{00000000-0005-0000-0000-000089DB0000}"/>
    <cellStyle name="Percent 10 2 6" xfId="56185" xr:uid="{00000000-0005-0000-0000-00008ADB0000}"/>
    <cellStyle name="Percent 10 3" xfId="56186" xr:uid="{00000000-0005-0000-0000-00008BDB0000}"/>
    <cellStyle name="Percent 10 3 2" xfId="56187" xr:uid="{00000000-0005-0000-0000-00008CDB0000}"/>
    <cellStyle name="Percent 10 3 2 2" xfId="56188" xr:uid="{00000000-0005-0000-0000-00008DDB0000}"/>
    <cellStyle name="Percent 10 3 2 2 2" xfId="56189" xr:uid="{00000000-0005-0000-0000-00008EDB0000}"/>
    <cellStyle name="Percent 10 3 2 2 2 2" xfId="56190" xr:uid="{00000000-0005-0000-0000-00008FDB0000}"/>
    <cellStyle name="Percent 10 3 2 2 3" xfId="56191" xr:uid="{00000000-0005-0000-0000-000090DB0000}"/>
    <cellStyle name="Percent 10 3 2 2 3 2" xfId="56192" xr:uid="{00000000-0005-0000-0000-000091DB0000}"/>
    <cellStyle name="Percent 10 3 2 2 3 3" xfId="56193" xr:uid="{00000000-0005-0000-0000-000092DB0000}"/>
    <cellStyle name="Percent 10 3 2 2 3 4" xfId="56194" xr:uid="{00000000-0005-0000-0000-000093DB0000}"/>
    <cellStyle name="Percent 10 3 2 2 4" xfId="56195" xr:uid="{00000000-0005-0000-0000-000094DB0000}"/>
    <cellStyle name="Percent 10 3 2 3" xfId="56196" xr:uid="{00000000-0005-0000-0000-000095DB0000}"/>
    <cellStyle name="Percent 10 3 2 3 2" xfId="56197" xr:uid="{00000000-0005-0000-0000-000096DB0000}"/>
    <cellStyle name="Percent 10 3 2 4" xfId="56198" xr:uid="{00000000-0005-0000-0000-000097DB0000}"/>
    <cellStyle name="Percent 10 3 2 4 2" xfId="56199" xr:uid="{00000000-0005-0000-0000-000098DB0000}"/>
    <cellStyle name="Percent 10 3 2 4 3" xfId="56200" xr:uid="{00000000-0005-0000-0000-000099DB0000}"/>
    <cellStyle name="Percent 10 3 2 4 4" xfId="56201" xr:uid="{00000000-0005-0000-0000-00009ADB0000}"/>
    <cellStyle name="Percent 10 3 2 5" xfId="56202" xr:uid="{00000000-0005-0000-0000-00009BDB0000}"/>
    <cellStyle name="Percent 10 3 3" xfId="56203" xr:uid="{00000000-0005-0000-0000-00009CDB0000}"/>
    <cellStyle name="Percent 10 3 3 2" xfId="56204" xr:uid="{00000000-0005-0000-0000-00009DDB0000}"/>
    <cellStyle name="Percent 10 3 3 2 2" xfId="56205" xr:uid="{00000000-0005-0000-0000-00009EDB0000}"/>
    <cellStyle name="Percent 10 3 3 3" xfId="56206" xr:uid="{00000000-0005-0000-0000-00009FDB0000}"/>
    <cellStyle name="Percent 10 3 3 3 2" xfId="56207" xr:uid="{00000000-0005-0000-0000-0000A0DB0000}"/>
    <cellStyle name="Percent 10 3 3 3 3" xfId="56208" xr:uid="{00000000-0005-0000-0000-0000A1DB0000}"/>
    <cellStyle name="Percent 10 3 3 3 4" xfId="56209" xr:uid="{00000000-0005-0000-0000-0000A2DB0000}"/>
    <cellStyle name="Percent 10 3 3 4" xfId="56210" xr:uid="{00000000-0005-0000-0000-0000A3DB0000}"/>
    <cellStyle name="Percent 10 3 4" xfId="56211" xr:uid="{00000000-0005-0000-0000-0000A4DB0000}"/>
    <cellStyle name="Percent 10 3 4 2" xfId="56212" xr:uid="{00000000-0005-0000-0000-0000A5DB0000}"/>
    <cellStyle name="Percent 10 3 5" xfId="56213" xr:uid="{00000000-0005-0000-0000-0000A6DB0000}"/>
    <cellStyle name="Percent 10 3 5 2" xfId="56214" xr:uid="{00000000-0005-0000-0000-0000A7DB0000}"/>
    <cellStyle name="Percent 10 3 6" xfId="56215" xr:uid="{00000000-0005-0000-0000-0000A8DB0000}"/>
    <cellStyle name="Percent 10 3 6 2" xfId="56216" xr:uid="{00000000-0005-0000-0000-0000A9DB0000}"/>
    <cellStyle name="Percent 10 3 6 3" xfId="56217" xr:uid="{00000000-0005-0000-0000-0000AADB0000}"/>
    <cellStyle name="Percent 10 3 6 4" xfId="56218" xr:uid="{00000000-0005-0000-0000-0000ABDB0000}"/>
    <cellStyle name="Percent 10 3 7" xfId="56219" xr:uid="{00000000-0005-0000-0000-0000ACDB0000}"/>
    <cellStyle name="Percent 10 4" xfId="56220" xr:uid="{00000000-0005-0000-0000-0000ADDB0000}"/>
    <cellStyle name="Percent 10 4 2" xfId="56221" xr:uid="{00000000-0005-0000-0000-0000AEDB0000}"/>
    <cellStyle name="Percent 10 4 2 2" xfId="56222" xr:uid="{00000000-0005-0000-0000-0000AFDB0000}"/>
    <cellStyle name="Percent 10 4 2 2 2" xfId="56223" xr:uid="{00000000-0005-0000-0000-0000B0DB0000}"/>
    <cellStyle name="Percent 10 4 2 3" xfId="56224" xr:uid="{00000000-0005-0000-0000-0000B1DB0000}"/>
    <cellStyle name="Percent 10 4 2 3 2" xfId="56225" xr:uid="{00000000-0005-0000-0000-0000B2DB0000}"/>
    <cellStyle name="Percent 10 4 2 3 3" xfId="56226" xr:uid="{00000000-0005-0000-0000-0000B3DB0000}"/>
    <cellStyle name="Percent 10 4 2 3 4" xfId="56227" xr:uid="{00000000-0005-0000-0000-0000B4DB0000}"/>
    <cellStyle name="Percent 10 4 2 4" xfId="56228" xr:uid="{00000000-0005-0000-0000-0000B5DB0000}"/>
    <cellStyle name="Percent 10 4 3" xfId="56229" xr:uid="{00000000-0005-0000-0000-0000B6DB0000}"/>
    <cellStyle name="Percent 10 4 3 2" xfId="56230" xr:uid="{00000000-0005-0000-0000-0000B7DB0000}"/>
    <cellStyle name="Percent 10 4 3 2 2" xfId="56231" xr:uid="{00000000-0005-0000-0000-0000B8DB0000}"/>
    <cellStyle name="Percent 10 4 3 3" xfId="56232" xr:uid="{00000000-0005-0000-0000-0000B9DB0000}"/>
    <cellStyle name="Percent 10 4 4" xfId="56233" xr:uid="{00000000-0005-0000-0000-0000BADB0000}"/>
    <cellStyle name="Percent 10 4 4 2" xfId="56234" xr:uid="{00000000-0005-0000-0000-0000BBDB0000}"/>
    <cellStyle name="Percent 10 4 5" xfId="56235" xr:uid="{00000000-0005-0000-0000-0000BCDB0000}"/>
    <cellStyle name="Percent 10 4 5 2" xfId="56236" xr:uid="{00000000-0005-0000-0000-0000BDDB0000}"/>
    <cellStyle name="Percent 10 4 5 3" xfId="56237" xr:uid="{00000000-0005-0000-0000-0000BEDB0000}"/>
    <cellStyle name="Percent 10 4 5 4" xfId="56238" xr:uid="{00000000-0005-0000-0000-0000BFDB0000}"/>
    <cellStyle name="Percent 10 4 6" xfId="56239" xr:uid="{00000000-0005-0000-0000-0000C0DB0000}"/>
    <cellStyle name="Percent 10 5" xfId="56240" xr:uid="{00000000-0005-0000-0000-0000C1DB0000}"/>
    <cellStyle name="Percent 10 5 2" xfId="56241" xr:uid="{00000000-0005-0000-0000-0000C2DB0000}"/>
    <cellStyle name="Percent 10 5 2 2" xfId="56242" xr:uid="{00000000-0005-0000-0000-0000C3DB0000}"/>
    <cellStyle name="Percent 10 5 3" xfId="56243" xr:uid="{00000000-0005-0000-0000-0000C4DB0000}"/>
    <cellStyle name="Percent 10 5 3 2" xfId="56244" xr:uid="{00000000-0005-0000-0000-0000C5DB0000}"/>
    <cellStyle name="Percent 10 5 3 3" xfId="56245" xr:uid="{00000000-0005-0000-0000-0000C6DB0000}"/>
    <cellStyle name="Percent 10 5 3 4" xfId="56246" xr:uid="{00000000-0005-0000-0000-0000C7DB0000}"/>
    <cellStyle name="Percent 10 5 4" xfId="56247" xr:uid="{00000000-0005-0000-0000-0000C8DB0000}"/>
    <cellStyle name="Percent 10 6" xfId="56248" xr:uid="{00000000-0005-0000-0000-0000C9DB0000}"/>
    <cellStyle name="Percent 10 6 2" xfId="56249" xr:uid="{00000000-0005-0000-0000-0000CADB0000}"/>
    <cellStyle name="Percent 10 7" xfId="56250" xr:uid="{00000000-0005-0000-0000-0000CBDB0000}"/>
    <cellStyle name="Percent 10 7 2" xfId="56251" xr:uid="{00000000-0005-0000-0000-0000CCDB0000}"/>
    <cellStyle name="Percent 10 8" xfId="56252" xr:uid="{00000000-0005-0000-0000-0000CDDB0000}"/>
    <cellStyle name="Percent 11" xfId="56253" xr:uid="{00000000-0005-0000-0000-0000CEDB0000}"/>
    <cellStyle name="Percent 11 2" xfId="56254" xr:uid="{00000000-0005-0000-0000-0000CFDB0000}"/>
    <cellStyle name="Percent 11 2 2" xfId="56255" xr:uid="{00000000-0005-0000-0000-0000D0DB0000}"/>
    <cellStyle name="Percent 11 2 2 2" xfId="56256" xr:uid="{00000000-0005-0000-0000-0000D1DB0000}"/>
    <cellStyle name="Percent 11 2 2 2 2" xfId="56257" xr:uid="{00000000-0005-0000-0000-0000D2DB0000}"/>
    <cellStyle name="Percent 11 2 2 2 2 2" xfId="56258" xr:uid="{00000000-0005-0000-0000-0000D3DB0000}"/>
    <cellStyle name="Percent 11 2 2 2 3" xfId="56259" xr:uid="{00000000-0005-0000-0000-0000D4DB0000}"/>
    <cellStyle name="Percent 11 2 2 2 3 2" xfId="56260" xr:uid="{00000000-0005-0000-0000-0000D5DB0000}"/>
    <cellStyle name="Percent 11 2 2 2 3 3" xfId="56261" xr:uid="{00000000-0005-0000-0000-0000D6DB0000}"/>
    <cellStyle name="Percent 11 2 2 2 3 4" xfId="56262" xr:uid="{00000000-0005-0000-0000-0000D7DB0000}"/>
    <cellStyle name="Percent 11 2 2 2 4" xfId="56263" xr:uid="{00000000-0005-0000-0000-0000D8DB0000}"/>
    <cellStyle name="Percent 11 2 2 3" xfId="56264" xr:uid="{00000000-0005-0000-0000-0000D9DB0000}"/>
    <cellStyle name="Percent 11 2 2 3 2" xfId="56265" xr:uid="{00000000-0005-0000-0000-0000DADB0000}"/>
    <cellStyle name="Percent 11 2 2 4" xfId="56266" xr:uid="{00000000-0005-0000-0000-0000DBDB0000}"/>
    <cellStyle name="Percent 11 2 2 4 2" xfId="56267" xr:uid="{00000000-0005-0000-0000-0000DCDB0000}"/>
    <cellStyle name="Percent 11 2 2 4 3" xfId="56268" xr:uid="{00000000-0005-0000-0000-0000DDDB0000}"/>
    <cellStyle name="Percent 11 2 2 4 4" xfId="56269" xr:uid="{00000000-0005-0000-0000-0000DEDB0000}"/>
    <cellStyle name="Percent 11 2 2 5" xfId="56270" xr:uid="{00000000-0005-0000-0000-0000DFDB0000}"/>
    <cellStyle name="Percent 11 2 3" xfId="56271" xr:uid="{00000000-0005-0000-0000-0000E0DB0000}"/>
    <cellStyle name="Percent 11 2 3 2" xfId="56272" xr:uid="{00000000-0005-0000-0000-0000E1DB0000}"/>
    <cellStyle name="Percent 11 2 3 2 2" xfId="56273" xr:uid="{00000000-0005-0000-0000-0000E2DB0000}"/>
    <cellStyle name="Percent 11 2 3 3" xfId="56274" xr:uid="{00000000-0005-0000-0000-0000E3DB0000}"/>
    <cellStyle name="Percent 11 2 3 3 2" xfId="56275" xr:uid="{00000000-0005-0000-0000-0000E4DB0000}"/>
    <cellStyle name="Percent 11 2 3 3 3" xfId="56276" xr:uid="{00000000-0005-0000-0000-0000E5DB0000}"/>
    <cellStyle name="Percent 11 2 3 3 4" xfId="56277" xr:uid="{00000000-0005-0000-0000-0000E6DB0000}"/>
    <cellStyle name="Percent 11 2 3 4" xfId="56278" xr:uid="{00000000-0005-0000-0000-0000E7DB0000}"/>
    <cellStyle name="Percent 11 2 4" xfId="56279" xr:uid="{00000000-0005-0000-0000-0000E8DB0000}"/>
    <cellStyle name="Percent 11 2 4 2" xfId="56280" xr:uid="{00000000-0005-0000-0000-0000E9DB0000}"/>
    <cellStyle name="Percent 11 2 5" xfId="56281" xr:uid="{00000000-0005-0000-0000-0000EADB0000}"/>
    <cellStyle name="Percent 11 2 5 2" xfId="56282" xr:uid="{00000000-0005-0000-0000-0000EBDB0000}"/>
    <cellStyle name="Percent 11 2 6" xfId="56283" xr:uid="{00000000-0005-0000-0000-0000ECDB0000}"/>
    <cellStyle name="Percent 11 3" xfId="56284" xr:uid="{00000000-0005-0000-0000-0000EDDB0000}"/>
    <cellStyle name="Percent 11 3 2" xfId="56285" xr:uid="{00000000-0005-0000-0000-0000EEDB0000}"/>
    <cellStyle name="Percent 11 3 2 2" xfId="56286" xr:uid="{00000000-0005-0000-0000-0000EFDB0000}"/>
    <cellStyle name="Percent 11 3 2 2 2" xfId="56287" xr:uid="{00000000-0005-0000-0000-0000F0DB0000}"/>
    <cellStyle name="Percent 11 3 2 2 2 2" xfId="56288" xr:uid="{00000000-0005-0000-0000-0000F1DB0000}"/>
    <cellStyle name="Percent 11 3 2 2 3" xfId="56289" xr:uid="{00000000-0005-0000-0000-0000F2DB0000}"/>
    <cellStyle name="Percent 11 3 2 2 3 2" xfId="56290" xr:uid="{00000000-0005-0000-0000-0000F3DB0000}"/>
    <cellStyle name="Percent 11 3 2 2 3 3" xfId="56291" xr:uid="{00000000-0005-0000-0000-0000F4DB0000}"/>
    <cellStyle name="Percent 11 3 2 2 3 4" xfId="56292" xr:uid="{00000000-0005-0000-0000-0000F5DB0000}"/>
    <cellStyle name="Percent 11 3 2 2 4" xfId="56293" xr:uid="{00000000-0005-0000-0000-0000F6DB0000}"/>
    <cellStyle name="Percent 11 3 2 3" xfId="56294" xr:uid="{00000000-0005-0000-0000-0000F7DB0000}"/>
    <cellStyle name="Percent 11 3 2 3 2" xfId="56295" xr:uid="{00000000-0005-0000-0000-0000F8DB0000}"/>
    <cellStyle name="Percent 11 3 2 4" xfId="56296" xr:uid="{00000000-0005-0000-0000-0000F9DB0000}"/>
    <cellStyle name="Percent 11 3 2 4 2" xfId="56297" xr:uid="{00000000-0005-0000-0000-0000FADB0000}"/>
    <cellStyle name="Percent 11 3 2 4 3" xfId="56298" xr:uid="{00000000-0005-0000-0000-0000FBDB0000}"/>
    <cellStyle name="Percent 11 3 2 4 4" xfId="56299" xr:uid="{00000000-0005-0000-0000-0000FCDB0000}"/>
    <cellStyle name="Percent 11 3 2 5" xfId="56300" xr:uid="{00000000-0005-0000-0000-0000FDDB0000}"/>
    <cellStyle name="Percent 11 3 3" xfId="56301" xr:uid="{00000000-0005-0000-0000-0000FEDB0000}"/>
    <cellStyle name="Percent 11 3 3 2" xfId="56302" xr:uid="{00000000-0005-0000-0000-0000FFDB0000}"/>
    <cellStyle name="Percent 11 3 3 2 2" xfId="56303" xr:uid="{00000000-0005-0000-0000-000000DC0000}"/>
    <cellStyle name="Percent 11 3 3 3" xfId="56304" xr:uid="{00000000-0005-0000-0000-000001DC0000}"/>
    <cellStyle name="Percent 11 3 3 3 2" xfId="56305" xr:uid="{00000000-0005-0000-0000-000002DC0000}"/>
    <cellStyle name="Percent 11 3 3 3 3" xfId="56306" xr:uid="{00000000-0005-0000-0000-000003DC0000}"/>
    <cellStyle name="Percent 11 3 3 3 4" xfId="56307" xr:uid="{00000000-0005-0000-0000-000004DC0000}"/>
    <cellStyle name="Percent 11 3 3 4" xfId="56308" xr:uid="{00000000-0005-0000-0000-000005DC0000}"/>
    <cellStyle name="Percent 11 3 4" xfId="56309" xr:uid="{00000000-0005-0000-0000-000006DC0000}"/>
    <cellStyle name="Percent 11 3 4 2" xfId="56310" xr:uid="{00000000-0005-0000-0000-000007DC0000}"/>
    <cellStyle name="Percent 11 3 5" xfId="56311" xr:uid="{00000000-0005-0000-0000-000008DC0000}"/>
    <cellStyle name="Percent 11 3 5 2" xfId="56312" xr:uid="{00000000-0005-0000-0000-000009DC0000}"/>
    <cellStyle name="Percent 11 3 5 3" xfId="56313" xr:uid="{00000000-0005-0000-0000-00000ADC0000}"/>
    <cellStyle name="Percent 11 3 5 4" xfId="56314" xr:uid="{00000000-0005-0000-0000-00000BDC0000}"/>
    <cellStyle name="Percent 11 3 6" xfId="56315" xr:uid="{00000000-0005-0000-0000-00000CDC0000}"/>
    <cellStyle name="Percent 11 4" xfId="56316" xr:uid="{00000000-0005-0000-0000-00000DDC0000}"/>
    <cellStyle name="Percent 11 4 2" xfId="56317" xr:uid="{00000000-0005-0000-0000-00000EDC0000}"/>
    <cellStyle name="Percent 11 4 2 2" xfId="56318" xr:uid="{00000000-0005-0000-0000-00000FDC0000}"/>
    <cellStyle name="Percent 11 4 2 2 2" xfId="56319" xr:uid="{00000000-0005-0000-0000-000010DC0000}"/>
    <cellStyle name="Percent 11 4 2 3" xfId="56320" xr:uid="{00000000-0005-0000-0000-000011DC0000}"/>
    <cellStyle name="Percent 11 4 2 3 2" xfId="56321" xr:uid="{00000000-0005-0000-0000-000012DC0000}"/>
    <cellStyle name="Percent 11 4 2 3 3" xfId="56322" xr:uid="{00000000-0005-0000-0000-000013DC0000}"/>
    <cellStyle name="Percent 11 4 2 3 4" xfId="56323" xr:uid="{00000000-0005-0000-0000-000014DC0000}"/>
    <cellStyle name="Percent 11 4 2 4" xfId="56324" xr:uid="{00000000-0005-0000-0000-000015DC0000}"/>
    <cellStyle name="Percent 11 4 3" xfId="56325" xr:uid="{00000000-0005-0000-0000-000016DC0000}"/>
    <cellStyle name="Percent 11 4 3 2" xfId="56326" xr:uid="{00000000-0005-0000-0000-000017DC0000}"/>
    <cellStyle name="Percent 11 4 4" xfId="56327" xr:uid="{00000000-0005-0000-0000-000018DC0000}"/>
    <cellStyle name="Percent 11 4 4 2" xfId="56328" xr:uid="{00000000-0005-0000-0000-000019DC0000}"/>
    <cellStyle name="Percent 11 4 4 3" xfId="56329" xr:uid="{00000000-0005-0000-0000-00001ADC0000}"/>
    <cellStyle name="Percent 11 4 4 4" xfId="56330" xr:uid="{00000000-0005-0000-0000-00001BDC0000}"/>
    <cellStyle name="Percent 11 4 5" xfId="56331" xr:uid="{00000000-0005-0000-0000-00001CDC0000}"/>
    <cellStyle name="Percent 11 5" xfId="56332" xr:uid="{00000000-0005-0000-0000-00001DDC0000}"/>
    <cellStyle name="Percent 11 5 2" xfId="56333" xr:uid="{00000000-0005-0000-0000-00001EDC0000}"/>
    <cellStyle name="Percent 11 5 2 2" xfId="56334" xr:uid="{00000000-0005-0000-0000-00001FDC0000}"/>
    <cellStyle name="Percent 11 5 3" xfId="56335" xr:uid="{00000000-0005-0000-0000-000020DC0000}"/>
    <cellStyle name="Percent 11 5 3 2" xfId="56336" xr:uid="{00000000-0005-0000-0000-000021DC0000}"/>
    <cellStyle name="Percent 11 5 3 3" xfId="56337" xr:uid="{00000000-0005-0000-0000-000022DC0000}"/>
    <cellStyle name="Percent 11 5 3 4" xfId="56338" xr:uid="{00000000-0005-0000-0000-000023DC0000}"/>
    <cellStyle name="Percent 11 5 4" xfId="56339" xr:uid="{00000000-0005-0000-0000-000024DC0000}"/>
    <cellStyle name="Percent 11 6" xfId="56340" xr:uid="{00000000-0005-0000-0000-000025DC0000}"/>
    <cellStyle name="Percent 11 6 2" xfId="56341" xr:uid="{00000000-0005-0000-0000-000026DC0000}"/>
    <cellStyle name="Percent 11 7" xfId="56342" xr:uid="{00000000-0005-0000-0000-000027DC0000}"/>
    <cellStyle name="Percent 11 7 2" xfId="56343" xr:uid="{00000000-0005-0000-0000-000028DC0000}"/>
    <cellStyle name="Percent 11 8" xfId="56344" xr:uid="{00000000-0005-0000-0000-000029DC0000}"/>
    <cellStyle name="Percent 11 9" xfId="56345" xr:uid="{00000000-0005-0000-0000-00002ADC0000}"/>
    <cellStyle name="Percent 12" xfId="56346" xr:uid="{00000000-0005-0000-0000-00002BDC0000}"/>
    <cellStyle name="Percent 12 2" xfId="56347" xr:uid="{00000000-0005-0000-0000-00002CDC0000}"/>
    <cellStyle name="Percent 12 2 2" xfId="56348" xr:uid="{00000000-0005-0000-0000-00002DDC0000}"/>
    <cellStyle name="Percent 12 2 2 2" xfId="56349" xr:uid="{00000000-0005-0000-0000-00002EDC0000}"/>
    <cellStyle name="Percent 12 2 3" xfId="56350" xr:uid="{00000000-0005-0000-0000-00002FDC0000}"/>
    <cellStyle name="Percent 12 2 3 2" xfId="56351" xr:uid="{00000000-0005-0000-0000-000030DC0000}"/>
    <cellStyle name="Percent 12 2 4" xfId="56352" xr:uid="{00000000-0005-0000-0000-000031DC0000}"/>
    <cellStyle name="Percent 12 2 4 2" xfId="56353" xr:uid="{00000000-0005-0000-0000-000032DC0000}"/>
    <cellStyle name="Percent 12 2 5" xfId="56354" xr:uid="{00000000-0005-0000-0000-000033DC0000}"/>
    <cellStyle name="Percent 12 2 5 2" xfId="56355" xr:uid="{00000000-0005-0000-0000-000034DC0000}"/>
    <cellStyle name="Percent 12 2 5 3" xfId="56356" xr:uid="{00000000-0005-0000-0000-000035DC0000}"/>
    <cellStyle name="Percent 12 2 6" xfId="56357" xr:uid="{00000000-0005-0000-0000-000036DC0000}"/>
    <cellStyle name="Percent 12 3" xfId="56358" xr:uid="{00000000-0005-0000-0000-000037DC0000}"/>
    <cellStyle name="Percent 12 4" xfId="56359" xr:uid="{00000000-0005-0000-0000-000039DC0000}"/>
    <cellStyle name="Percent 12 4 2" xfId="56360" xr:uid="{00000000-0005-0000-0000-00003ADC0000}"/>
    <cellStyle name="Percent 12 5" xfId="56361" xr:uid="{00000000-0005-0000-0000-00003BDC0000}"/>
    <cellStyle name="Percent 12 5 2" xfId="56362" xr:uid="{00000000-0005-0000-0000-00003CDC0000}"/>
    <cellStyle name="Percent 12 6" xfId="56363" xr:uid="{00000000-0005-0000-0000-00003DDC0000}"/>
    <cellStyle name="Percent 12 6 2" xfId="56364" xr:uid="{00000000-0005-0000-0000-00003EDC0000}"/>
    <cellStyle name="Percent 12 6 3" xfId="56365" xr:uid="{00000000-0005-0000-0000-00003FDC0000}"/>
    <cellStyle name="Percent 12 6 4" xfId="56366" xr:uid="{00000000-0005-0000-0000-000040DC0000}"/>
    <cellStyle name="Percent 12 7" xfId="56367" xr:uid="{00000000-0005-0000-0000-000041DC0000}"/>
    <cellStyle name="Percent 13" xfId="56368" xr:uid="{00000000-0005-0000-0000-000042DC0000}"/>
    <cellStyle name="Percent 13 2" xfId="56369" xr:uid="{00000000-0005-0000-0000-000043DC0000}"/>
    <cellStyle name="Percent 13 2 2" xfId="56370" xr:uid="{00000000-0005-0000-0000-000044DC0000}"/>
    <cellStyle name="Percent 13 3" xfId="56371" xr:uid="{00000000-0005-0000-0000-000045DC0000}"/>
    <cellStyle name="Percent 13 3 2" xfId="56372" xr:uid="{00000000-0005-0000-0000-000046DC0000}"/>
    <cellStyle name="Percent 13 3 3" xfId="56373" xr:uid="{00000000-0005-0000-0000-000047DC0000}"/>
    <cellStyle name="Percent 13 3 4" xfId="56374" xr:uid="{00000000-0005-0000-0000-000048DC0000}"/>
    <cellStyle name="Percent 13 4" xfId="56375" xr:uid="{00000000-0005-0000-0000-000049DC0000}"/>
    <cellStyle name="Percent 14" xfId="56376" xr:uid="{00000000-0005-0000-0000-00004ADC0000}"/>
    <cellStyle name="Percent 14 2" xfId="56377" xr:uid="{00000000-0005-0000-0000-00004BDC0000}"/>
    <cellStyle name="Percent 14 3" xfId="56378" xr:uid="{00000000-0005-0000-0000-00004CDC0000}"/>
    <cellStyle name="Percent 15" xfId="56379" xr:uid="{00000000-0005-0000-0000-00004DDC0000}"/>
    <cellStyle name="Percent 15 2" xfId="56380" xr:uid="{00000000-0005-0000-0000-00004EDC0000}"/>
    <cellStyle name="Percent 15 3" xfId="56381" xr:uid="{00000000-0005-0000-0000-00004FDC0000}"/>
    <cellStyle name="Percent 15 4" xfId="56382" xr:uid="{00000000-0005-0000-0000-000050DC0000}"/>
    <cellStyle name="Percent 16" xfId="56383" xr:uid="{00000000-0005-0000-0000-000051DC0000}"/>
    <cellStyle name="Percent 16 2" xfId="56384" xr:uid="{00000000-0005-0000-0000-000052DC0000}"/>
    <cellStyle name="Percent 17" xfId="56385" xr:uid="{00000000-0005-0000-0000-000053DC0000}"/>
    <cellStyle name="Percent 18" xfId="56386" xr:uid="{00000000-0005-0000-0000-000054DC0000}"/>
    <cellStyle name="Percent 19" xfId="56387" xr:uid="{00000000-0005-0000-0000-000055DC0000}"/>
    <cellStyle name="Percent 2" xfId="29" xr:uid="{00000000-0005-0000-0000-000056DC0000}"/>
    <cellStyle name="Percent 2 10" xfId="56388" xr:uid="{00000000-0005-0000-0000-000057DC0000}"/>
    <cellStyle name="Percent 2 10 2" xfId="56389" xr:uid="{00000000-0005-0000-0000-000058DC0000}"/>
    <cellStyle name="Percent 2 10 2 2" xfId="56390" xr:uid="{00000000-0005-0000-0000-000059DC0000}"/>
    <cellStyle name="Percent 2 10 3" xfId="56391" xr:uid="{00000000-0005-0000-0000-00005ADC0000}"/>
    <cellStyle name="Percent 2 10 3 2" xfId="56392" xr:uid="{00000000-0005-0000-0000-00005BDC0000}"/>
    <cellStyle name="Percent 2 10 4" xfId="56393" xr:uid="{00000000-0005-0000-0000-00005CDC0000}"/>
    <cellStyle name="Percent 2 11" xfId="56394" xr:uid="{00000000-0005-0000-0000-00005DDC0000}"/>
    <cellStyle name="Percent 2 11 2" xfId="56395" xr:uid="{00000000-0005-0000-0000-00005EDC0000}"/>
    <cellStyle name="Percent 2 12" xfId="56396" xr:uid="{00000000-0005-0000-0000-00005FDC0000}"/>
    <cellStyle name="Percent 2 12 2" xfId="56397" xr:uid="{00000000-0005-0000-0000-000060DC0000}"/>
    <cellStyle name="Percent 2 13" xfId="56398" xr:uid="{00000000-0005-0000-0000-000061DC0000}"/>
    <cellStyle name="Percent 2 14" xfId="56399" xr:uid="{00000000-0005-0000-0000-000062DC0000}"/>
    <cellStyle name="Percent 2 2" xfId="30" xr:uid="{00000000-0005-0000-0000-000063DC0000}"/>
    <cellStyle name="Percent 2 2 2" xfId="56400" xr:uid="{00000000-0005-0000-0000-000064DC0000}"/>
    <cellStyle name="Percent 2 2 2 2" xfId="56401" xr:uid="{00000000-0005-0000-0000-000065DC0000}"/>
    <cellStyle name="Percent 2 2 2 2 2" xfId="56402" xr:uid="{00000000-0005-0000-0000-000066DC0000}"/>
    <cellStyle name="Percent 2 2 2 3" xfId="56403" xr:uid="{00000000-0005-0000-0000-000067DC0000}"/>
    <cellStyle name="Percent 2 2 2 3 2" xfId="56404" xr:uid="{00000000-0005-0000-0000-000068DC0000}"/>
    <cellStyle name="Percent 2 2 2 4" xfId="56405" xr:uid="{00000000-0005-0000-0000-000069DC0000}"/>
    <cellStyle name="Percent 2 2 3" xfId="56406" xr:uid="{00000000-0005-0000-0000-00006ADC0000}"/>
    <cellStyle name="Percent 2 2 3 2" xfId="56407" xr:uid="{00000000-0005-0000-0000-00006BDC0000}"/>
    <cellStyle name="Percent 2 2 3 2 2" xfId="56408" xr:uid="{00000000-0005-0000-0000-00006CDC0000}"/>
    <cellStyle name="Percent 2 2 3 3" xfId="56409" xr:uid="{00000000-0005-0000-0000-00006DDC0000}"/>
    <cellStyle name="Percent 2 2 3 3 2" xfId="56410" xr:uid="{00000000-0005-0000-0000-00006EDC0000}"/>
    <cellStyle name="Percent 2 2 3 4" xfId="56411" xr:uid="{00000000-0005-0000-0000-00006FDC0000}"/>
    <cellStyle name="Percent 2 2 4" xfId="56412" xr:uid="{00000000-0005-0000-0000-000070DC0000}"/>
    <cellStyle name="Percent 2 2 4 2" xfId="56413" xr:uid="{00000000-0005-0000-0000-000071DC0000}"/>
    <cellStyle name="Percent 2 2 5" xfId="56414" xr:uid="{00000000-0005-0000-0000-000072DC0000}"/>
    <cellStyle name="Percent 2 2 5 2" xfId="56415" xr:uid="{00000000-0005-0000-0000-000073DC0000}"/>
    <cellStyle name="Percent 2 2 6" xfId="56416" xr:uid="{00000000-0005-0000-0000-000074DC0000}"/>
    <cellStyle name="Percent 2 2 6 2" xfId="56417" xr:uid="{00000000-0005-0000-0000-000075DC0000}"/>
    <cellStyle name="Percent 2 2 7" xfId="56418" xr:uid="{00000000-0005-0000-0000-000076DC0000}"/>
    <cellStyle name="Percent 2 2 8" xfId="56419" xr:uid="{00000000-0005-0000-0000-000077DC0000}"/>
    <cellStyle name="Percent 2 3" xfId="56420" xr:uid="{00000000-0005-0000-0000-000078DC0000}"/>
    <cellStyle name="Percent 2 3 2" xfId="56421" xr:uid="{00000000-0005-0000-0000-000079DC0000}"/>
    <cellStyle name="Percent 2 3 2 2" xfId="56422" xr:uid="{00000000-0005-0000-0000-00007ADC0000}"/>
    <cellStyle name="Percent 2 3 3" xfId="56423" xr:uid="{00000000-0005-0000-0000-00007BDC0000}"/>
    <cellStyle name="Percent 2 3 3 2" xfId="56424" xr:uid="{00000000-0005-0000-0000-00007CDC0000}"/>
    <cellStyle name="Percent 2 3 4" xfId="56425" xr:uid="{00000000-0005-0000-0000-00007DDC0000}"/>
    <cellStyle name="Percent 2 4" xfId="56426" xr:uid="{00000000-0005-0000-0000-00007EDC0000}"/>
    <cellStyle name="Percent 2 4 2" xfId="56427" xr:uid="{00000000-0005-0000-0000-00007FDC0000}"/>
    <cellStyle name="Percent 2 4 2 2" xfId="56428" xr:uid="{00000000-0005-0000-0000-000080DC0000}"/>
    <cellStyle name="Percent 2 4 3" xfId="56429" xr:uid="{00000000-0005-0000-0000-000081DC0000}"/>
    <cellStyle name="Percent 2 4 3 2" xfId="56430" xr:uid="{00000000-0005-0000-0000-000082DC0000}"/>
    <cellStyle name="Percent 2 4 4" xfId="56431" xr:uid="{00000000-0005-0000-0000-000083DC0000}"/>
    <cellStyle name="Percent 2 5" xfId="56432" xr:uid="{00000000-0005-0000-0000-000084DC0000}"/>
    <cellStyle name="Percent 2 5 2" xfId="56433" xr:uid="{00000000-0005-0000-0000-000085DC0000}"/>
    <cellStyle name="Percent 2 5 2 2" xfId="56434" xr:uid="{00000000-0005-0000-0000-000086DC0000}"/>
    <cellStyle name="Percent 2 5 2 2 2" xfId="56435" xr:uid="{00000000-0005-0000-0000-000087DC0000}"/>
    <cellStyle name="Percent 2 5 2 2 2 2" xfId="56436" xr:uid="{00000000-0005-0000-0000-000088DC0000}"/>
    <cellStyle name="Percent 2 5 2 2 2 2 2" xfId="56437" xr:uid="{00000000-0005-0000-0000-000089DC0000}"/>
    <cellStyle name="Percent 2 5 2 2 2 3" xfId="56438" xr:uid="{00000000-0005-0000-0000-00008ADC0000}"/>
    <cellStyle name="Percent 2 5 2 2 2 3 2" xfId="56439" xr:uid="{00000000-0005-0000-0000-00008BDC0000}"/>
    <cellStyle name="Percent 2 5 2 2 2 3 3" xfId="56440" xr:uid="{00000000-0005-0000-0000-00008CDC0000}"/>
    <cellStyle name="Percent 2 5 2 2 2 3 4" xfId="56441" xr:uid="{00000000-0005-0000-0000-00008DDC0000}"/>
    <cellStyle name="Percent 2 5 2 2 2 4" xfId="56442" xr:uid="{00000000-0005-0000-0000-00008EDC0000}"/>
    <cellStyle name="Percent 2 5 2 2 3" xfId="56443" xr:uid="{00000000-0005-0000-0000-00008FDC0000}"/>
    <cellStyle name="Percent 2 5 2 2 3 2" xfId="56444" xr:uid="{00000000-0005-0000-0000-000090DC0000}"/>
    <cellStyle name="Percent 2 5 2 2 4" xfId="56445" xr:uid="{00000000-0005-0000-0000-000091DC0000}"/>
    <cellStyle name="Percent 2 5 2 2 4 2" xfId="56446" xr:uid="{00000000-0005-0000-0000-000092DC0000}"/>
    <cellStyle name="Percent 2 5 2 2 5" xfId="56447" xr:uid="{00000000-0005-0000-0000-000093DC0000}"/>
    <cellStyle name="Percent 2 5 2 2 5 2" xfId="56448" xr:uid="{00000000-0005-0000-0000-000094DC0000}"/>
    <cellStyle name="Percent 2 5 2 2 5 3" xfId="56449" xr:uid="{00000000-0005-0000-0000-000095DC0000}"/>
    <cellStyle name="Percent 2 5 2 2 5 4" xfId="56450" xr:uid="{00000000-0005-0000-0000-000096DC0000}"/>
    <cellStyle name="Percent 2 5 2 2 6" xfId="56451" xr:uid="{00000000-0005-0000-0000-000097DC0000}"/>
    <cellStyle name="Percent 2 5 2 2 6 2" xfId="56452" xr:uid="{00000000-0005-0000-0000-000098DC0000}"/>
    <cellStyle name="Percent 2 5 2 2 6 3" xfId="56453" xr:uid="{00000000-0005-0000-0000-000099DC0000}"/>
    <cellStyle name="Percent 2 5 2 3" xfId="56454" xr:uid="{00000000-0005-0000-0000-00009ADC0000}"/>
    <cellStyle name="Percent 2 5 2 3 2" xfId="56455" xr:uid="{00000000-0005-0000-0000-00009BDC0000}"/>
    <cellStyle name="Percent 2 5 2 3 2 2" xfId="56456" xr:uid="{00000000-0005-0000-0000-00009CDC0000}"/>
    <cellStyle name="Percent 2 5 2 3 3" xfId="56457" xr:uid="{00000000-0005-0000-0000-00009DDC0000}"/>
    <cellStyle name="Percent 2 5 2 3 3 2" xfId="56458" xr:uid="{00000000-0005-0000-0000-00009EDC0000}"/>
    <cellStyle name="Percent 2 5 2 3 4" xfId="56459" xr:uid="{00000000-0005-0000-0000-00009FDC0000}"/>
    <cellStyle name="Percent 2 5 2 3 4 2" xfId="56460" xr:uid="{00000000-0005-0000-0000-0000A0DC0000}"/>
    <cellStyle name="Percent 2 5 2 4" xfId="56461" xr:uid="{00000000-0005-0000-0000-0000A1DC0000}"/>
    <cellStyle name="Percent 2 5 2 4 2" xfId="56462" xr:uid="{00000000-0005-0000-0000-0000A2DC0000}"/>
    <cellStyle name="Percent 2 5 2 5" xfId="56463" xr:uid="{00000000-0005-0000-0000-0000A3DC0000}"/>
    <cellStyle name="Percent 2 5 2 5 2" xfId="56464" xr:uid="{00000000-0005-0000-0000-0000A4DC0000}"/>
    <cellStyle name="Percent 2 5 2 5 3" xfId="56465" xr:uid="{00000000-0005-0000-0000-0000A5DC0000}"/>
    <cellStyle name="Percent 2 5 2 5 4" xfId="56466" xr:uid="{00000000-0005-0000-0000-0000A6DC0000}"/>
    <cellStyle name="Percent 2 5 2 6" xfId="56467" xr:uid="{00000000-0005-0000-0000-0000A7DC0000}"/>
    <cellStyle name="Percent 2 5 2 6 2" xfId="56468" xr:uid="{00000000-0005-0000-0000-0000A8DC0000}"/>
    <cellStyle name="Percent 2 5 2 6 3" xfId="56469" xr:uid="{00000000-0005-0000-0000-0000A9DC0000}"/>
    <cellStyle name="Percent 2 5 3" xfId="56470" xr:uid="{00000000-0005-0000-0000-0000AADC0000}"/>
    <cellStyle name="Percent 2 5 3 2" xfId="56471" xr:uid="{00000000-0005-0000-0000-0000ABDC0000}"/>
    <cellStyle name="Percent 2 5 3 2 2" xfId="56472" xr:uid="{00000000-0005-0000-0000-0000ACDC0000}"/>
    <cellStyle name="Percent 2 5 3 2 2 2" xfId="56473" xr:uid="{00000000-0005-0000-0000-0000ADDC0000}"/>
    <cellStyle name="Percent 2 5 3 2 2 2 2" xfId="56474" xr:uid="{00000000-0005-0000-0000-0000AEDC0000}"/>
    <cellStyle name="Percent 2 5 3 2 2 3" xfId="56475" xr:uid="{00000000-0005-0000-0000-0000AFDC0000}"/>
    <cellStyle name="Percent 2 5 3 2 2 3 2" xfId="56476" xr:uid="{00000000-0005-0000-0000-0000B0DC0000}"/>
    <cellStyle name="Percent 2 5 3 2 2 3 3" xfId="56477" xr:uid="{00000000-0005-0000-0000-0000B1DC0000}"/>
    <cellStyle name="Percent 2 5 3 2 2 3 4" xfId="56478" xr:uid="{00000000-0005-0000-0000-0000B2DC0000}"/>
    <cellStyle name="Percent 2 5 3 2 2 4" xfId="56479" xr:uid="{00000000-0005-0000-0000-0000B3DC0000}"/>
    <cellStyle name="Percent 2 5 3 2 3" xfId="56480" xr:uid="{00000000-0005-0000-0000-0000B4DC0000}"/>
    <cellStyle name="Percent 2 5 3 2 3 2" xfId="56481" xr:uid="{00000000-0005-0000-0000-0000B5DC0000}"/>
    <cellStyle name="Percent 2 5 3 2 4" xfId="56482" xr:uid="{00000000-0005-0000-0000-0000B6DC0000}"/>
    <cellStyle name="Percent 2 5 3 2 4 2" xfId="56483" xr:uid="{00000000-0005-0000-0000-0000B7DC0000}"/>
    <cellStyle name="Percent 2 5 3 2 4 3" xfId="56484" xr:uid="{00000000-0005-0000-0000-0000B8DC0000}"/>
    <cellStyle name="Percent 2 5 3 2 4 4" xfId="56485" xr:uid="{00000000-0005-0000-0000-0000B9DC0000}"/>
    <cellStyle name="Percent 2 5 3 2 5" xfId="56486" xr:uid="{00000000-0005-0000-0000-0000BADC0000}"/>
    <cellStyle name="Percent 2 5 3 2 5 2" xfId="56487" xr:uid="{00000000-0005-0000-0000-0000BBDC0000}"/>
    <cellStyle name="Percent 2 5 3 2 5 3" xfId="56488" xr:uid="{00000000-0005-0000-0000-0000BCDC0000}"/>
    <cellStyle name="Percent 2 5 3 3" xfId="56489" xr:uid="{00000000-0005-0000-0000-0000BDDC0000}"/>
    <cellStyle name="Percent 2 5 3 3 2" xfId="56490" xr:uid="{00000000-0005-0000-0000-0000BEDC0000}"/>
    <cellStyle name="Percent 2 5 3 3 2 2" xfId="56491" xr:uid="{00000000-0005-0000-0000-0000BFDC0000}"/>
    <cellStyle name="Percent 2 5 3 3 3" xfId="56492" xr:uid="{00000000-0005-0000-0000-0000C0DC0000}"/>
    <cellStyle name="Percent 2 5 3 3 3 2" xfId="56493" xr:uid="{00000000-0005-0000-0000-0000C1DC0000}"/>
    <cellStyle name="Percent 2 5 3 3 4" xfId="56494" xr:uid="{00000000-0005-0000-0000-0000C2DC0000}"/>
    <cellStyle name="Percent 2 5 3 3 4 2" xfId="56495" xr:uid="{00000000-0005-0000-0000-0000C3DC0000}"/>
    <cellStyle name="Percent 2 5 3 4" xfId="56496" xr:uid="{00000000-0005-0000-0000-0000C4DC0000}"/>
    <cellStyle name="Percent 2 5 3 4 2" xfId="56497" xr:uid="{00000000-0005-0000-0000-0000C5DC0000}"/>
    <cellStyle name="Percent 2 5 3 4 2 2" xfId="56498" xr:uid="{00000000-0005-0000-0000-0000C6DC0000}"/>
    <cellStyle name="Percent 2 5 3 4 3" xfId="56499" xr:uid="{00000000-0005-0000-0000-0000C7DC0000}"/>
    <cellStyle name="Percent 2 5 3 4 3 2" xfId="56500" xr:uid="{00000000-0005-0000-0000-0000C8DC0000}"/>
    <cellStyle name="Percent 2 5 3 4 3 3" xfId="56501" xr:uid="{00000000-0005-0000-0000-0000C9DC0000}"/>
    <cellStyle name="Percent 2 5 3 4 3 4" xfId="56502" xr:uid="{00000000-0005-0000-0000-0000CADC0000}"/>
    <cellStyle name="Percent 2 5 3 4 4" xfId="56503" xr:uid="{00000000-0005-0000-0000-0000CBDC0000}"/>
    <cellStyle name="Percent 2 5 3 4 4 2" xfId="56504" xr:uid="{00000000-0005-0000-0000-0000CCDC0000}"/>
    <cellStyle name="Percent 2 5 3 4 4 3" xfId="56505" xr:uid="{00000000-0005-0000-0000-0000CDDC0000}"/>
    <cellStyle name="Percent 2 5 3 5" xfId="56506" xr:uid="{00000000-0005-0000-0000-0000CEDC0000}"/>
    <cellStyle name="Percent 2 5 3 5 2" xfId="56507" xr:uid="{00000000-0005-0000-0000-0000CFDC0000}"/>
    <cellStyle name="Percent 2 5 3 6" xfId="56508" xr:uid="{00000000-0005-0000-0000-0000D0DC0000}"/>
    <cellStyle name="Percent 2 5 3 6 2" xfId="56509" xr:uid="{00000000-0005-0000-0000-0000D1DC0000}"/>
    <cellStyle name="Percent 2 5 3 6 3" xfId="56510" xr:uid="{00000000-0005-0000-0000-0000D2DC0000}"/>
    <cellStyle name="Percent 2 5 3 6 4" xfId="56511" xr:uid="{00000000-0005-0000-0000-0000D3DC0000}"/>
    <cellStyle name="Percent 2 5 3 7" xfId="56512" xr:uid="{00000000-0005-0000-0000-0000D4DC0000}"/>
    <cellStyle name="Percent 2 5 3 8" xfId="56513" xr:uid="{00000000-0005-0000-0000-0000D5DC0000}"/>
    <cellStyle name="Percent 2 5 3 9" xfId="56514" xr:uid="{00000000-0005-0000-0000-0000D6DC0000}"/>
    <cellStyle name="Percent 2 5 4" xfId="56515" xr:uid="{00000000-0005-0000-0000-0000D7DC0000}"/>
    <cellStyle name="Percent 2 5 4 2" xfId="56516" xr:uid="{00000000-0005-0000-0000-0000D8DC0000}"/>
    <cellStyle name="Percent 2 5 4 2 2" xfId="56517" xr:uid="{00000000-0005-0000-0000-0000D9DC0000}"/>
    <cellStyle name="Percent 2 5 4 2 2 2" xfId="56518" xr:uid="{00000000-0005-0000-0000-0000DADC0000}"/>
    <cellStyle name="Percent 2 5 4 2 3" xfId="56519" xr:uid="{00000000-0005-0000-0000-0000DBDC0000}"/>
    <cellStyle name="Percent 2 5 4 2 3 2" xfId="56520" xr:uid="{00000000-0005-0000-0000-0000DCDC0000}"/>
    <cellStyle name="Percent 2 5 4 2 3 3" xfId="56521" xr:uid="{00000000-0005-0000-0000-0000DDDC0000}"/>
    <cellStyle name="Percent 2 5 4 2 3 4" xfId="56522" xr:uid="{00000000-0005-0000-0000-0000DEDC0000}"/>
    <cellStyle name="Percent 2 5 4 2 4" xfId="56523" xr:uid="{00000000-0005-0000-0000-0000DFDC0000}"/>
    <cellStyle name="Percent 2 5 4 3" xfId="56524" xr:uid="{00000000-0005-0000-0000-0000E0DC0000}"/>
    <cellStyle name="Percent 2 5 4 3 2" xfId="56525" xr:uid="{00000000-0005-0000-0000-0000E1DC0000}"/>
    <cellStyle name="Percent 2 5 4 4" xfId="56526" xr:uid="{00000000-0005-0000-0000-0000E2DC0000}"/>
    <cellStyle name="Percent 2 5 4 4 2" xfId="56527" xr:uid="{00000000-0005-0000-0000-0000E3DC0000}"/>
    <cellStyle name="Percent 2 5 4 5" xfId="56528" xr:uid="{00000000-0005-0000-0000-0000E4DC0000}"/>
    <cellStyle name="Percent 2 5 4 5 2" xfId="56529" xr:uid="{00000000-0005-0000-0000-0000E5DC0000}"/>
    <cellStyle name="Percent 2 5 4 5 3" xfId="56530" xr:uid="{00000000-0005-0000-0000-0000E6DC0000}"/>
    <cellStyle name="Percent 2 5 4 5 4" xfId="56531" xr:uid="{00000000-0005-0000-0000-0000E7DC0000}"/>
    <cellStyle name="Percent 2 5 4 6" xfId="56532" xr:uid="{00000000-0005-0000-0000-0000E8DC0000}"/>
    <cellStyle name="Percent 2 5 5" xfId="56533" xr:uid="{00000000-0005-0000-0000-0000E9DC0000}"/>
    <cellStyle name="Percent 2 5 5 2" xfId="56534" xr:uid="{00000000-0005-0000-0000-0000EADC0000}"/>
    <cellStyle name="Percent 2 5 5 2 2" xfId="56535" xr:uid="{00000000-0005-0000-0000-0000EBDC0000}"/>
    <cellStyle name="Percent 2 5 5 3" xfId="56536" xr:uid="{00000000-0005-0000-0000-0000ECDC0000}"/>
    <cellStyle name="Percent 2 5 5 3 2" xfId="56537" xr:uid="{00000000-0005-0000-0000-0000EDDC0000}"/>
    <cellStyle name="Percent 2 5 5 3 3" xfId="56538" xr:uid="{00000000-0005-0000-0000-0000EEDC0000}"/>
    <cellStyle name="Percent 2 5 5 3 4" xfId="56539" xr:uid="{00000000-0005-0000-0000-0000EFDC0000}"/>
    <cellStyle name="Percent 2 5 5 4" xfId="56540" xr:uid="{00000000-0005-0000-0000-0000F0DC0000}"/>
    <cellStyle name="Percent 2 5 6" xfId="56541" xr:uid="{00000000-0005-0000-0000-0000F1DC0000}"/>
    <cellStyle name="Percent 2 5 6 2" xfId="56542" xr:uid="{00000000-0005-0000-0000-0000F2DC0000}"/>
    <cellStyle name="Percent 2 5 7" xfId="56543" xr:uid="{00000000-0005-0000-0000-0000F3DC0000}"/>
    <cellStyle name="Percent 2 5 7 2" xfId="56544" xr:uid="{00000000-0005-0000-0000-0000F4DC0000}"/>
    <cellStyle name="Percent 2 5 8" xfId="56545" xr:uid="{00000000-0005-0000-0000-0000F5DC0000}"/>
    <cellStyle name="Percent 2 5 8 2" xfId="56546" xr:uid="{00000000-0005-0000-0000-0000F6DC0000}"/>
    <cellStyle name="Percent 2 5 8 3" xfId="56547" xr:uid="{00000000-0005-0000-0000-0000F7DC0000}"/>
    <cellStyle name="Percent 2 6" xfId="56548" xr:uid="{00000000-0005-0000-0000-0000F8DC0000}"/>
    <cellStyle name="Percent 2 6 2" xfId="56549" xr:uid="{00000000-0005-0000-0000-0000F9DC0000}"/>
    <cellStyle name="Percent 2 6 2 2" xfId="56550" xr:uid="{00000000-0005-0000-0000-0000FADC0000}"/>
    <cellStyle name="Percent 2 6 2 2 2" xfId="56551" xr:uid="{00000000-0005-0000-0000-0000FBDC0000}"/>
    <cellStyle name="Percent 2 6 2 2 2 2" xfId="56552" xr:uid="{00000000-0005-0000-0000-0000FCDC0000}"/>
    <cellStyle name="Percent 2 6 2 2 3" xfId="56553" xr:uid="{00000000-0005-0000-0000-0000FDDC0000}"/>
    <cellStyle name="Percent 2 6 2 2 3 2" xfId="56554" xr:uid="{00000000-0005-0000-0000-0000FEDC0000}"/>
    <cellStyle name="Percent 2 6 2 2 3 3" xfId="56555" xr:uid="{00000000-0005-0000-0000-0000FFDC0000}"/>
    <cellStyle name="Percent 2 6 2 2 3 4" xfId="56556" xr:uid="{00000000-0005-0000-0000-000000DD0000}"/>
    <cellStyle name="Percent 2 6 2 2 4" xfId="56557" xr:uid="{00000000-0005-0000-0000-000001DD0000}"/>
    <cellStyle name="Percent 2 6 2 3" xfId="56558" xr:uid="{00000000-0005-0000-0000-000002DD0000}"/>
    <cellStyle name="Percent 2 6 2 3 2" xfId="56559" xr:uid="{00000000-0005-0000-0000-000003DD0000}"/>
    <cellStyle name="Percent 2 6 2 4" xfId="56560" xr:uid="{00000000-0005-0000-0000-000004DD0000}"/>
    <cellStyle name="Percent 2 6 2 4 2" xfId="56561" xr:uid="{00000000-0005-0000-0000-000005DD0000}"/>
    <cellStyle name="Percent 2 6 2 5" xfId="56562" xr:uid="{00000000-0005-0000-0000-000006DD0000}"/>
    <cellStyle name="Percent 2 6 2 5 2" xfId="56563" xr:uid="{00000000-0005-0000-0000-000007DD0000}"/>
    <cellStyle name="Percent 2 6 2 5 3" xfId="56564" xr:uid="{00000000-0005-0000-0000-000008DD0000}"/>
    <cellStyle name="Percent 2 6 2 5 4" xfId="56565" xr:uid="{00000000-0005-0000-0000-000009DD0000}"/>
    <cellStyle name="Percent 2 6 2 6" xfId="56566" xr:uid="{00000000-0005-0000-0000-00000ADD0000}"/>
    <cellStyle name="Percent 2 6 2 6 2" xfId="56567" xr:uid="{00000000-0005-0000-0000-00000BDD0000}"/>
    <cellStyle name="Percent 2 6 2 6 3" xfId="56568" xr:uid="{00000000-0005-0000-0000-00000CDD0000}"/>
    <cellStyle name="Percent 2 6 3" xfId="56569" xr:uid="{00000000-0005-0000-0000-00000DDD0000}"/>
    <cellStyle name="Percent 2 6 3 2" xfId="56570" xr:uid="{00000000-0005-0000-0000-00000EDD0000}"/>
    <cellStyle name="Percent 2 6 3 2 2" xfId="56571" xr:uid="{00000000-0005-0000-0000-00000FDD0000}"/>
    <cellStyle name="Percent 2 6 3 3" xfId="56572" xr:uid="{00000000-0005-0000-0000-000010DD0000}"/>
    <cellStyle name="Percent 2 6 3 3 2" xfId="56573" xr:uid="{00000000-0005-0000-0000-000011DD0000}"/>
    <cellStyle name="Percent 2 6 3 4" xfId="56574" xr:uid="{00000000-0005-0000-0000-000012DD0000}"/>
    <cellStyle name="Percent 2 6 3 4 2" xfId="56575" xr:uid="{00000000-0005-0000-0000-000013DD0000}"/>
    <cellStyle name="Percent 2 6 4" xfId="56576" xr:uid="{00000000-0005-0000-0000-000014DD0000}"/>
    <cellStyle name="Percent 2 6 4 2" xfId="56577" xr:uid="{00000000-0005-0000-0000-000015DD0000}"/>
    <cellStyle name="Percent 2 6 5" xfId="56578" xr:uid="{00000000-0005-0000-0000-000016DD0000}"/>
    <cellStyle name="Percent 2 6 5 2" xfId="56579" xr:uid="{00000000-0005-0000-0000-000017DD0000}"/>
    <cellStyle name="Percent 2 6 5 3" xfId="56580" xr:uid="{00000000-0005-0000-0000-000018DD0000}"/>
    <cellStyle name="Percent 2 6 5 4" xfId="56581" xr:uid="{00000000-0005-0000-0000-000019DD0000}"/>
    <cellStyle name="Percent 2 6 6" xfId="56582" xr:uid="{00000000-0005-0000-0000-00001ADD0000}"/>
    <cellStyle name="Percent 2 6 6 2" xfId="56583" xr:uid="{00000000-0005-0000-0000-00001BDD0000}"/>
    <cellStyle name="Percent 2 6 6 3" xfId="56584" xr:uid="{00000000-0005-0000-0000-00001CDD0000}"/>
    <cellStyle name="Percent 2 6 7" xfId="56585" xr:uid="{00000000-0005-0000-0000-00001DDD0000}"/>
    <cellStyle name="Percent 2 6 8" xfId="56586" xr:uid="{00000000-0005-0000-0000-00001EDD0000}"/>
    <cellStyle name="Percent 2 7" xfId="56587" xr:uid="{00000000-0005-0000-0000-00001FDD0000}"/>
    <cellStyle name="Percent 2 7 2" xfId="56588" xr:uid="{00000000-0005-0000-0000-000020DD0000}"/>
    <cellStyle name="Percent 2 7 2 2" xfId="56589" xr:uid="{00000000-0005-0000-0000-000021DD0000}"/>
    <cellStyle name="Percent 2 7 2 2 2" xfId="56590" xr:uid="{00000000-0005-0000-0000-000022DD0000}"/>
    <cellStyle name="Percent 2 7 2 2 2 2" xfId="56591" xr:uid="{00000000-0005-0000-0000-000023DD0000}"/>
    <cellStyle name="Percent 2 7 2 2 3" xfId="56592" xr:uid="{00000000-0005-0000-0000-000024DD0000}"/>
    <cellStyle name="Percent 2 7 2 2 3 2" xfId="56593" xr:uid="{00000000-0005-0000-0000-000025DD0000}"/>
    <cellStyle name="Percent 2 7 2 2 3 3" xfId="56594" xr:uid="{00000000-0005-0000-0000-000026DD0000}"/>
    <cellStyle name="Percent 2 7 2 2 3 4" xfId="56595" xr:uid="{00000000-0005-0000-0000-000027DD0000}"/>
    <cellStyle name="Percent 2 7 2 2 4" xfId="56596" xr:uid="{00000000-0005-0000-0000-000028DD0000}"/>
    <cellStyle name="Percent 2 7 2 3" xfId="56597" xr:uid="{00000000-0005-0000-0000-000029DD0000}"/>
    <cellStyle name="Percent 2 7 2 3 2" xfId="56598" xr:uid="{00000000-0005-0000-0000-00002ADD0000}"/>
    <cellStyle name="Percent 2 7 2 4" xfId="56599" xr:uid="{00000000-0005-0000-0000-00002BDD0000}"/>
    <cellStyle name="Percent 2 7 2 4 2" xfId="56600" xr:uid="{00000000-0005-0000-0000-00002CDD0000}"/>
    <cellStyle name="Percent 2 7 2 4 3" xfId="56601" xr:uid="{00000000-0005-0000-0000-00002DDD0000}"/>
    <cellStyle name="Percent 2 7 2 4 4" xfId="56602" xr:uid="{00000000-0005-0000-0000-00002EDD0000}"/>
    <cellStyle name="Percent 2 7 2 5" xfId="56603" xr:uid="{00000000-0005-0000-0000-00002FDD0000}"/>
    <cellStyle name="Percent 2 7 3" xfId="56604" xr:uid="{00000000-0005-0000-0000-000030DD0000}"/>
    <cellStyle name="Percent 2 7 3 2" xfId="56605" xr:uid="{00000000-0005-0000-0000-000031DD0000}"/>
    <cellStyle name="Percent 2 7 3 2 2" xfId="56606" xr:uid="{00000000-0005-0000-0000-000032DD0000}"/>
    <cellStyle name="Percent 2 7 3 3" xfId="56607" xr:uid="{00000000-0005-0000-0000-000033DD0000}"/>
    <cellStyle name="Percent 2 7 3 3 2" xfId="56608" xr:uid="{00000000-0005-0000-0000-000034DD0000}"/>
    <cellStyle name="Percent 2 7 3 3 3" xfId="56609" xr:uid="{00000000-0005-0000-0000-000035DD0000}"/>
    <cellStyle name="Percent 2 7 3 3 4" xfId="56610" xr:uid="{00000000-0005-0000-0000-000036DD0000}"/>
    <cellStyle name="Percent 2 7 3 4" xfId="56611" xr:uid="{00000000-0005-0000-0000-000037DD0000}"/>
    <cellStyle name="Percent 2 7 4" xfId="56612" xr:uid="{00000000-0005-0000-0000-000038DD0000}"/>
    <cellStyle name="Percent 2 7 4 2" xfId="56613" xr:uid="{00000000-0005-0000-0000-000039DD0000}"/>
    <cellStyle name="Percent 2 7 5" xfId="56614" xr:uid="{00000000-0005-0000-0000-00003ADD0000}"/>
    <cellStyle name="Percent 2 7 5 2" xfId="56615" xr:uid="{00000000-0005-0000-0000-00003BDD0000}"/>
    <cellStyle name="Percent 2 7 5 3" xfId="56616" xr:uid="{00000000-0005-0000-0000-00003CDD0000}"/>
    <cellStyle name="Percent 2 7 5 4" xfId="56617" xr:uid="{00000000-0005-0000-0000-00003DDD0000}"/>
    <cellStyle name="Percent 2 7 6" xfId="56618" xr:uid="{00000000-0005-0000-0000-00003EDD0000}"/>
    <cellStyle name="Percent 2 8" xfId="56619" xr:uid="{00000000-0005-0000-0000-00003FDD0000}"/>
    <cellStyle name="Percent 2 8 2" xfId="56620" xr:uid="{00000000-0005-0000-0000-000040DD0000}"/>
    <cellStyle name="Percent 2 8 2 2" xfId="56621" xr:uid="{00000000-0005-0000-0000-000041DD0000}"/>
    <cellStyle name="Percent 2 8 2 2 2" xfId="56622" xr:uid="{00000000-0005-0000-0000-000042DD0000}"/>
    <cellStyle name="Percent 2 8 2 3" xfId="56623" xr:uid="{00000000-0005-0000-0000-000043DD0000}"/>
    <cellStyle name="Percent 2 8 2 3 2" xfId="56624" xr:uid="{00000000-0005-0000-0000-000044DD0000}"/>
    <cellStyle name="Percent 2 8 2 3 3" xfId="56625" xr:uid="{00000000-0005-0000-0000-000045DD0000}"/>
    <cellStyle name="Percent 2 8 2 3 4" xfId="56626" xr:uid="{00000000-0005-0000-0000-000046DD0000}"/>
    <cellStyle name="Percent 2 8 2 4" xfId="56627" xr:uid="{00000000-0005-0000-0000-000047DD0000}"/>
    <cellStyle name="Percent 2 8 3" xfId="56628" xr:uid="{00000000-0005-0000-0000-000048DD0000}"/>
    <cellStyle name="Percent 2 8 3 2" xfId="56629" xr:uid="{00000000-0005-0000-0000-000049DD0000}"/>
    <cellStyle name="Percent 2 8 4" xfId="56630" xr:uid="{00000000-0005-0000-0000-00004ADD0000}"/>
    <cellStyle name="Percent 2 8 4 2" xfId="56631" xr:uid="{00000000-0005-0000-0000-00004BDD0000}"/>
    <cellStyle name="Percent 2 8 4 3" xfId="56632" xr:uid="{00000000-0005-0000-0000-00004CDD0000}"/>
    <cellStyle name="Percent 2 8 4 4" xfId="56633" xr:uid="{00000000-0005-0000-0000-00004DDD0000}"/>
    <cellStyle name="Percent 2 8 5" xfId="56634" xr:uid="{00000000-0005-0000-0000-00004EDD0000}"/>
    <cellStyle name="Percent 2 9" xfId="56635" xr:uid="{00000000-0005-0000-0000-00004FDD0000}"/>
    <cellStyle name="Percent 2 9 2" xfId="56636" xr:uid="{00000000-0005-0000-0000-000050DD0000}"/>
    <cellStyle name="Percent 2 9 2 2" xfId="56637" xr:uid="{00000000-0005-0000-0000-000051DD0000}"/>
    <cellStyle name="Percent 2 9 3" xfId="56638" xr:uid="{00000000-0005-0000-0000-000052DD0000}"/>
    <cellStyle name="Percent 2 9 3 2" xfId="56639" xr:uid="{00000000-0005-0000-0000-000053DD0000}"/>
    <cellStyle name="Percent 2 9 3 3" xfId="56640" xr:uid="{00000000-0005-0000-0000-000054DD0000}"/>
    <cellStyle name="Percent 2 9 3 4" xfId="56641" xr:uid="{00000000-0005-0000-0000-000055DD0000}"/>
    <cellStyle name="Percent 2 9 4" xfId="56642" xr:uid="{00000000-0005-0000-0000-000056DD0000}"/>
    <cellStyle name="Percent 20" xfId="56643" xr:uid="{00000000-0005-0000-0000-000057DD0000}"/>
    <cellStyle name="Percent 21" xfId="56644" xr:uid="{00000000-0005-0000-0000-000058DD0000}"/>
    <cellStyle name="Percent 22" xfId="56645" xr:uid="{00000000-0005-0000-0000-000059DD0000}"/>
    <cellStyle name="Percent 23" xfId="56646" xr:uid="{00000000-0005-0000-0000-00005ADD0000}"/>
    <cellStyle name="Percent 24" xfId="58873" xr:uid="{00000000-0005-0000-0000-00005BDD0000}"/>
    <cellStyle name="Percent 25" xfId="58877" xr:uid="{00000000-0005-0000-0000-00005CDD0000}"/>
    <cellStyle name="Percent 3" xfId="31" xr:uid="{00000000-0005-0000-0000-00005DDD0000}"/>
    <cellStyle name="Percent 3 2" xfId="56647" xr:uid="{00000000-0005-0000-0000-00005EDD0000}"/>
    <cellStyle name="Percent 3 2 2" xfId="56648" xr:uid="{00000000-0005-0000-0000-00005FDD0000}"/>
    <cellStyle name="Percent 3 2 2 2" xfId="56649" xr:uid="{00000000-0005-0000-0000-000060DD0000}"/>
    <cellStyle name="Percent 3 2 3" xfId="56650" xr:uid="{00000000-0005-0000-0000-000061DD0000}"/>
    <cellStyle name="Percent 3 2 3 2" xfId="56651" xr:uid="{00000000-0005-0000-0000-000062DD0000}"/>
    <cellStyle name="Percent 3 2 4" xfId="56652" xr:uid="{00000000-0005-0000-0000-000063DD0000}"/>
    <cellStyle name="Percent 3 3" xfId="56653" xr:uid="{00000000-0005-0000-0000-000064DD0000}"/>
    <cellStyle name="Percent 3 3 2" xfId="56654" xr:uid="{00000000-0005-0000-0000-000065DD0000}"/>
    <cellStyle name="Percent 3 3 2 2" xfId="56655" xr:uid="{00000000-0005-0000-0000-000066DD0000}"/>
    <cellStyle name="Percent 3 3 2 2 2" xfId="56656" xr:uid="{00000000-0005-0000-0000-000067DD0000}"/>
    <cellStyle name="Percent 3 3 2 2 2 2" xfId="56657" xr:uid="{00000000-0005-0000-0000-000068DD0000}"/>
    <cellStyle name="Percent 3 3 2 2 3" xfId="56658" xr:uid="{00000000-0005-0000-0000-000069DD0000}"/>
    <cellStyle name="Percent 3 3 2 2 3 2" xfId="56659" xr:uid="{00000000-0005-0000-0000-00006ADD0000}"/>
    <cellStyle name="Percent 3 3 2 2 4" xfId="56660" xr:uid="{00000000-0005-0000-0000-00006BDD0000}"/>
    <cellStyle name="Percent 3 3 2 3" xfId="56661" xr:uid="{00000000-0005-0000-0000-00006CDD0000}"/>
    <cellStyle name="Percent 3 3 2 3 2" xfId="56662" xr:uid="{00000000-0005-0000-0000-00006DDD0000}"/>
    <cellStyle name="Percent 3 3 2 3 2 2" xfId="56663" xr:uid="{00000000-0005-0000-0000-00006EDD0000}"/>
    <cellStyle name="Percent 3 3 2 3 3" xfId="56664" xr:uid="{00000000-0005-0000-0000-00006FDD0000}"/>
    <cellStyle name="Percent 3 3 2 3 3 2" xfId="56665" xr:uid="{00000000-0005-0000-0000-000070DD0000}"/>
    <cellStyle name="Percent 3 3 2 3 4" xfId="56666" xr:uid="{00000000-0005-0000-0000-000071DD0000}"/>
    <cellStyle name="Percent 3 3 2 4" xfId="56667" xr:uid="{00000000-0005-0000-0000-000072DD0000}"/>
    <cellStyle name="Percent 3 3 2 4 2" xfId="56668" xr:uid="{00000000-0005-0000-0000-000073DD0000}"/>
    <cellStyle name="Percent 3 3 2 5" xfId="56669" xr:uid="{00000000-0005-0000-0000-000074DD0000}"/>
    <cellStyle name="Percent 3 3 2 5 2" xfId="56670" xr:uid="{00000000-0005-0000-0000-000075DD0000}"/>
    <cellStyle name="Percent 3 3 2 6" xfId="56671" xr:uid="{00000000-0005-0000-0000-000076DD0000}"/>
    <cellStyle name="Percent 3 3 2 7" xfId="56672" xr:uid="{00000000-0005-0000-0000-000077DD0000}"/>
    <cellStyle name="Percent 3 3 2 8" xfId="56673" xr:uid="{00000000-0005-0000-0000-000078DD0000}"/>
    <cellStyle name="Percent 3 3 3" xfId="56674" xr:uid="{00000000-0005-0000-0000-000079DD0000}"/>
    <cellStyle name="Percent 3 3 3 2" xfId="56675" xr:uid="{00000000-0005-0000-0000-00007ADD0000}"/>
    <cellStyle name="Percent 3 3 4" xfId="56676" xr:uid="{00000000-0005-0000-0000-00007BDD0000}"/>
    <cellStyle name="Percent 3 3 4 2" xfId="56677" xr:uid="{00000000-0005-0000-0000-00007CDD0000}"/>
    <cellStyle name="Percent 3 3 5" xfId="56678" xr:uid="{00000000-0005-0000-0000-00007DDD0000}"/>
    <cellStyle name="Percent 3 3 5 2" xfId="56679" xr:uid="{00000000-0005-0000-0000-00007EDD0000}"/>
    <cellStyle name="Percent 3 3 6" xfId="56680" xr:uid="{00000000-0005-0000-0000-00007FDD0000}"/>
    <cellStyle name="Percent 3 4" xfId="56681" xr:uid="{00000000-0005-0000-0000-000080DD0000}"/>
    <cellStyle name="Percent 3 4 2" xfId="56682" xr:uid="{00000000-0005-0000-0000-000081DD0000}"/>
    <cellStyle name="Percent 3 4 2 2" xfId="56683" xr:uid="{00000000-0005-0000-0000-000082DD0000}"/>
    <cellStyle name="Percent 3 4 3" xfId="56684" xr:uid="{00000000-0005-0000-0000-000083DD0000}"/>
    <cellStyle name="Percent 3 4 3 2" xfId="56685" xr:uid="{00000000-0005-0000-0000-000084DD0000}"/>
    <cellStyle name="Percent 3 4 4" xfId="56686" xr:uid="{00000000-0005-0000-0000-000085DD0000}"/>
    <cellStyle name="Percent 3 5" xfId="56687" xr:uid="{00000000-0005-0000-0000-000086DD0000}"/>
    <cellStyle name="Percent 3 5 2" xfId="56688" xr:uid="{00000000-0005-0000-0000-000087DD0000}"/>
    <cellStyle name="Percent 3 5 3" xfId="56689" xr:uid="{00000000-0005-0000-0000-000088DD0000}"/>
    <cellStyle name="Percent 3 6" xfId="56690" xr:uid="{00000000-0005-0000-0000-000089DD0000}"/>
    <cellStyle name="Percent 3 6 2" xfId="56691" xr:uid="{00000000-0005-0000-0000-00008ADD0000}"/>
    <cellStyle name="Percent 3 7" xfId="56692" xr:uid="{00000000-0005-0000-0000-00008BDD0000}"/>
    <cellStyle name="Percent 4" xfId="32" xr:uid="{00000000-0005-0000-0000-00008CDD0000}"/>
    <cellStyle name="Percent 4 2" xfId="44" xr:uid="{00000000-0005-0000-0000-00008DDD0000}"/>
    <cellStyle name="Percent 4 2 2" xfId="56693" xr:uid="{00000000-0005-0000-0000-00008EDD0000}"/>
    <cellStyle name="Percent 4 2 2 2" xfId="56694" xr:uid="{00000000-0005-0000-0000-00008FDD0000}"/>
    <cellStyle name="Percent 4 2 2 2 2" xfId="56695" xr:uid="{00000000-0005-0000-0000-000090DD0000}"/>
    <cellStyle name="Percent 4 2 2 3" xfId="56696" xr:uid="{00000000-0005-0000-0000-000091DD0000}"/>
    <cellStyle name="Percent 4 2 2 3 2" xfId="56697" xr:uid="{00000000-0005-0000-0000-000092DD0000}"/>
    <cellStyle name="Percent 4 2 2 4" xfId="56698" xr:uid="{00000000-0005-0000-0000-000093DD0000}"/>
    <cellStyle name="Percent 4 2 3" xfId="56699" xr:uid="{00000000-0005-0000-0000-000094DD0000}"/>
    <cellStyle name="Percent 4 2 3 2" xfId="56700" xr:uid="{00000000-0005-0000-0000-000095DD0000}"/>
    <cellStyle name="Percent 4 2 4" xfId="56701" xr:uid="{00000000-0005-0000-0000-000096DD0000}"/>
    <cellStyle name="Percent 4 2 4 2" xfId="56702" xr:uid="{00000000-0005-0000-0000-000097DD0000}"/>
    <cellStyle name="Percent 4 2 5" xfId="56703" xr:uid="{00000000-0005-0000-0000-000098DD0000}"/>
    <cellStyle name="Percent 4 2 6" xfId="56704" xr:uid="{00000000-0005-0000-0000-000099DD0000}"/>
    <cellStyle name="Percent 4 3" xfId="56705" xr:uid="{00000000-0005-0000-0000-00009ADD0000}"/>
    <cellStyle name="Percent 4 3 2" xfId="56706" xr:uid="{00000000-0005-0000-0000-00009BDD0000}"/>
    <cellStyle name="Percent 4 3 2 2" xfId="56707" xr:uid="{00000000-0005-0000-0000-00009CDD0000}"/>
    <cellStyle name="Percent 4 3 2 2 2" xfId="56708" xr:uid="{00000000-0005-0000-0000-00009DDD0000}"/>
    <cellStyle name="Percent 4 3 2 3" xfId="56709" xr:uid="{00000000-0005-0000-0000-00009EDD0000}"/>
    <cellStyle name="Percent 4 3 2 3 2" xfId="56710" xr:uid="{00000000-0005-0000-0000-00009FDD0000}"/>
    <cellStyle name="Percent 4 3 2 4" xfId="56711" xr:uid="{00000000-0005-0000-0000-0000A0DD0000}"/>
    <cellStyle name="Percent 4 3 2 4 2" xfId="56712" xr:uid="{00000000-0005-0000-0000-0000A1DD0000}"/>
    <cellStyle name="Percent 4 3 2 4 3" xfId="56713" xr:uid="{00000000-0005-0000-0000-0000A2DD0000}"/>
    <cellStyle name="Percent 4 3 2 4 4" xfId="56714" xr:uid="{00000000-0005-0000-0000-0000A3DD0000}"/>
    <cellStyle name="Percent 4 3 2 5" xfId="56715" xr:uid="{00000000-0005-0000-0000-0000A4DD0000}"/>
    <cellStyle name="Percent 4 3 2 5 2" xfId="56716" xr:uid="{00000000-0005-0000-0000-0000A5DD0000}"/>
    <cellStyle name="Percent 4 3 2 5 3" xfId="56717" xr:uid="{00000000-0005-0000-0000-0000A6DD0000}"/>
    <cellStyle name="Percent 4 3 2 6" xfId="56718" xr:uid="{00000000-0005-0000-0000-0000A7DD0000}"/>
    <cellStyle name="Percent 4 3 3" xfId="56719" xr:uid="{00000000-0005-0000-0000-0000A8DD0000}"/>
    <cellStyle name="Percent 4 3 3 2" xfId="56720" xr:uid="{00000000-0005-0000-0000-0000A9DD0000}"/>
    <cellStyle name="Percent 4 3 3 2 2" xfId="56721" xr:uid="{00000000-0005-0000-0000-0000AADD0000}"/>
    <cellStyle name="Percent 4 3 3 3" xfId="56722" xr:uid="{00000000-0005-0000-0000-0000ABDD0000}"/>
    <cellStyle name="Percent 4 3 3 3 2" xfId="56723" xr:uid="{00000000-0005-0000-0000-0000ACDD0000}"/>
    <cellStyle name="Percent 4 3 3 4" xfId="56724" xr:uid="{00000000-0005-0000-0000-0000ADDD0000}"/>
    <cellStyle name="Percent 4 3 4" xfId="56725" xr:uid="{00000000-0005-0000-0000-0000AEDD0000}"/>
    <cellStyle name="Percent 4 3 4 2" xfId="56726" xr:uid="{00000000-0005-0000-0000-0000AFDD0000}"/>
    <cellStyle name="Percent 4 3 4 2 2" xfId="56727" xr:uid="{00000000-0005-0000-0000-0000B0DD0000}"/>
    <cellStyle name="Percent 4 3 4 3" xfId="56728" xr:uid="{00000000-0005-0000-0000-0000B1DD0000}"/>
    <cellStyle name="Percent 4 3 4 3 2" xfId="56729" xr:uid="{00000000-0005-0000-0000-0000B2DD0000}"/>
    <cellStyle name="Percent 4 3 4 4" xfId="56730" xr:uid="{00000000-0005-0000-0000-0000B3DD0000}"/>
    <cellStyle name="Percent 4 3 5" xfId="56731" xr:uid="{00000000-0005-0000-0000-0000B4DD0000}"/>
    <cellStyle name="Percent 4 3 5 2" xfId="56732" xr:uid="{00000000-0005-0000-0000-0000B5DD0000}"/>
    <cellStyle name="Percent 4 3 6" xfId="56733" xr:uid="{00000000-0005-0000-0000-0000B6DD0000}"/>
    <cellStyle name="Percent 4 3 6 2" xfId="56734" xr:uid="{00000000-0005-0000-0000-0000B7DD0000}"/>
    <cellStyle name="Percent 4 3 6 3" xfId="56735" xr:uid="{00000000-0005-0000-0000-0000B8DD0000}"/>
    <cellStyle name="Percent 4 3 6 4" xfId="56736" xr:uid="{00000000-0005-0000-0000-0000B9DD0000}"/>
    <cellStyle name="Percent 4 3 7" xfId="56737" xr:uid="{00000000-0005-0000-0000-0000BADD0000}"/>
    <cellStyle name="Percent 4 3 7 2" xfId="56738" xr:uid="{00000000-0005-0000-0000-0000BBDD0000}"/>
    <cellStyle name="Percent 4 3 7 3" xfId="56739" xr:uid="{00000000-0005-0000-0000-0000BCDD0000}"/>
    <cellStyle name="Percent 4 4" xfId="56740" xr:uid="{00000000-0005-0000-0000-0000BDDD0000}"/>
    <cellStyle name="Percent 4 4 2" xfId="56741" xr:uid="{00000000-0005-0000-0000-0000BEDD0000}"/>
    <cellStyle name="Percent 4 4 2 2" xfId="56742" xr:uid="{00000000-0005-0000-0000-0000BFDD0000}"/>
    <cellStyle name="Percent 4 4 2 2 2" xfId="56743" xr:uid="{00000000-0005-0000-0000-0000C0DD0000}"/>
    <cellStyle name="Percent 4 4 2 3" xfId="56744" xr:uid="{00000000-0005-0000-0000-0000C1DD0000}"/>
    <cellStyle name="Percent 4 4 2 3 2" xfId="56745" xr:uid="{00000000-0005-0000-0000-0000C2DD0000}"/>
    <cellStyle name="Percent 4 4 2 4" xfId="56746" xr:uid="{00000000-0005-0000-0000-0000C3DD0000}"/>
    <cellStyle name="Percent 4 4 2 4 2" xfId="56747" xr:uid="{00000000-0005-0000-0000-0000C4DD0000}"/>
    <cellStyle name="Percent 4 4 2 4 3" xfId="56748" xr:uid="{00000000-0005-0000-0000-0000C5DD0000}"/>
    <cellStyle name="Percent 4 4 2 4 4" xfId="56749" xr:uid="{00000000-0005-0000-0000-0000C6DD0000}"/>
    <cellStyle name="Percent 4 4 2 5" xfId="56750" xr:uid="{00000000-0005-0000-0000-0000C7DD0000}"/>
    <cellStyle name="Percent 4 4 2 5 2" xfId="56751" xr:uid="{00000000-0005-0000-0000-0000C8DD0000}"/>
    <cellStyle name="Percent 4 4 2 5 3" xfId="56752" xr:uid="{00000000-0005-0000-0000-0000C9DD0000}"/>
    <cellStyle name="Percent 4 4 3" xfId="56753" xr:uid="{00000000-0005-0000-0000-0000CADD0000}"/>
    <cellStyle name="Percent 4 4 3 2" xfId="56754" xr:uid="{00000000-0005-0000-0000-0000CBDD0000}"/>
    <cellStyle name="Percent 4 4 3 2 2" xfId="56755" xr:uid="{00000000-0005-0000-0000-0000CCDD0000}"/>
    <cellStyle name="Percent 4 4 3 3" xfId="56756" xr:uid="{00000000-0005-0000-0000-0000CDDD0000}"/>
    <cellStyle name="Percent 4 4 3 3 2" xfId="56757" xr:uid="{00000000-0005-0000-0000-0000CEDD0000}"/>
    <cellStyle name="Percent 4 4 3 4" xfId="56758" xr:uid="{00000000-0005-0000-0000-0000CFDD0000}"/>
    <cellStyle name="Percent 4 4 4" xfId="56759" xr:uid="{00000000-0005-0000-0000-0000D0DD0000}"/>
    <cellStyle name="Percent 4 4 4 2" xfId="56760" xr:uid="{00000000-0005-0000-0000-0000D1DD0000}"/>
    <cellStyle name="Percent 4 4 5" xfId="56761" xr:uid="{00000000-0005-0000-0000-0000D2DD0000}"/>
    <cellStyle name="Percent 4 4 5 2" xfId="56762" xr:uid="{00000000-0005-0000-0000-0000D3DD0000}"/>
    <cellStyle name="Percent 4 4 5 3" xfId="56763" xr:uid="{00000000-0005-0000-0000-0000D4DD0000}"/>
    <cellStyle name="Percent 4 4 5 4" xfId="56764" xr:uid="{00000000-0005-0000-0000-0000D5DD0000}"/>
    <cellStyle name="Percent 4 4 6" xfId="56765" xr:uid="{00000000-0005-0000-0000-0000D6DD0000}"/>
    <cellStyle name="Percent 4 4 6 2" xfId="56766" xr:uid="{00000000-0005-0000-0000-0000D7DD0000}"/>
    <cellStyle name="Percent 4 4 6 3" xfId="56767" xr:uid="{00000000-0005-0000-0000-0000D8DD0000}"/>
    <cellStyle name="Percent 4 5" xfId="56768" xr:uid="{00000000-0005-0000-0000-0000D9DD0000}"/>
    <cellStyle name="Percent 4 5 2" xfId="56769" xr:uid="{00000000-0005-0000-0000-0000DADD0000}"/>
    <cellStyle name="Percent 4 5 2 2" xfId="56770" xr:uid="{00000000-0005-0000-0000-0000DBDD0000}"/>
    <cellStyle name="Percent 4 5 3" xfId="56771" xr:uid="{00000000-0005-0000-0000-0000DCDD0000}"/>
    <cellStyle name="Percent 4 5 3 2" xfId="56772" xr:uid="{00000000-0005-0000-0000-0000DDDD0000}"/>
    <cellStyle name="Percent 4 5 4" xfId="56773" xr:uid="{00000000-0005-0000-0000-0000DEDD0000}"/>
    <cellStyle name="Percent 4 6" xfId="56774" xr:uid="{00000000-0005-0000-0000-0000DFDD0000}"/>
    <cellStyle name="Percent 4 6 2" xfId="56775" xr:uid="{00000000-0005-0000-0000-0000E0DD0000}"/>
    <cellStyle name="Percent 4 7" xfId="56776" xr:uid="{00000000-0005-0000-0000-0000E1DD0000}"/>
    <cellStyle name="Percent 4 7 2" xfId="56777" xr:uid="{00000000-0005-0000-0000-0000E2DD0000}"/>
    <cellStyle name="Percent 4 8" xfId="56778" xr:uid="{00000000-0005-0000-0000-0000E3DD0000}"/>
    <cellStyle name="Percent 4 9" xfId="56779" xr:uid="{00000000-0005-0000-0000-0000E4DD0000}"/>
    <cellStyle name="Percent 5" xfId="33" xr:uid="{00000000-0005-0000-0000-0000E5DD0000}"/>
    <cellStyle name="Percent 5 2" xfId="56780" xr:uid="{00000000-0005-0000-0000-0000E6DD0000}"/>
    <cellStyle name="Percent 5 2 2" xfId="56781" xr:uid="{00000000-0005-0000-0000-0000E7DD0000}"/>
    <cellStyle name="Percent 5 2 2 2" xfId="56782" xr:uid="{00000000-0005-0000-0000-0000E8DD0000}"/>
    <cellStyle name="Percent 5 2 3" xfId="56783" xr:uid="{00000000-0005-0000-0000-0000E9DD0000}"/>
    <cellStyle name="Percent 5 2 3 2" xfId="56784" xr:uid="{00000000-0005-0000-0000-0000EADD0000}"/>
    <cellStyle name="Percent 5 2 4" xfId="56785" xr:uid="{00000000-0005-0000-0000-0000EBDD0000}"/>
    <cellStyle name="Percent 5 3" xfId="56786" xr:uid="{00000000-0005-0000-0000-0000ECDD0000}"/>
    <cellStyle name="Percent 5 3 2" xfId="56787" xr:uid="{00000000-0005-0000-0000-0000EDDD0000}"/>
    <cellStyle name="Percent 5 4" xfId="56788" xr:uid="{00000000-0005-0000-0000-0000EEDD0000}"/>
    <cellStyle name="Percent 5 4 2" xfId="56789" xr:uid="{00000000-0005-0000-0000-0000EFDD0000}"/>
    <cellStyle name="Percent 5 5" xfId="56790" xr:uid="{00000000-0005-0000-0000-0000F0DD0000}"/>
    <cellStyle name="Percent 5 6" xfId="56791" xr:uid="{00000000-0005-0000-0000-0000F1DD0000}"/>
    <cellStyle name="Percent 6" xfId="56792" xr:uid="{00000000-0005-0000-0000-0000F2DD0000}"/>
    <cellStyle name="Percent 6 2" xfId="56793" xr:uid="{00000000-0005-0000-0000-0000F3DD0000}"/>
    <cellStyle name="Percent 6 2 2" xfId="56794" xr:uid="{00000000-0005-0000-0000-0000F4DD0000}"/>
    <cellStyle name="Percent 6 3" xfId="56795" xr:uid="{00000000-0005-0000-0000-0000F5DD0000}"/>
    <cellStyle name="Percent 6 3 2" xfId="56796" xr:uid="{00000000-0005-0000-0000-0000F6DD0000}"/>
    <cellStyle name="Percent 6 4" xfId="56797" xr:uid="{00000000-0005-0000-0000-0000F7DD0000}"/>
    <cellStyle name="Percent 7" xfId="56798" xr:uid="{00000000-0005-0000-0000-0000F8DD0000}"/>
    <cellStyle name="Percent 7 2" xfId="56799" xr:uid="{00000000-0005-0000-0000-0000F9DD0000}"/>
    <cellStyle name="Percent 7 2 2" xfId="56800" xr:uid="{00000000-0005-0000-0000-0000FADD0000}"/>
    <cellStyle name="Percent 7 3" xfId="56801" xr:uid="{00000000-0005-0000-0000-0000FBDD0000}"/>
    <cellStyle name="Percent 7 3 2" xfId="56802" xr:uid="{00000000-0005-0000-0000-0000FCDD0000}"/>
    <cellStyle name="Percent 7 4" xfId="56803" xr:uid="{00000000-0005-0000-0000-0000FDDD0000}"/>
    <cellStyle name="Percent 8" xfId="56804" xr:uid="{00000000-0005-0000-0000-0000FEDD0000}"/>
    <cellStyle name="Percent 8 2" xfId="56805" xr:uid="{00000000-0005-0000-0000-0000FFDD0000}"/>
    <cellStyle name="Percent 8 2 2" xfId="56806" xr:uid="{00000000-0005-0000-0000-000000DE0000}"/>
    <cellStyle name="Percent 8 2 2 2" xfId="56807" xr:uid="{00000000-0005-0000-0000-000001DE0000}"/>
    <cellStyle name="Percent 8 2 3" xfId="56808" xr:uid="{00000000-0005-0000-0000-000002DE0000}"/>
    <cellStyle name="Percent 8 2 3 2" xfId="56809" xr:uid="{00000000-0005-0000-0000-000003DE0000}"/>
    <cellStyle name="Percent 8 2 4" xfId="56810" xr:uid="{00000000-0005-0000-0000-000004DE0000}"/>
    <cellStyle name="Percent 8 3" xfId="56811" xr:uid="{00000000-0005-0000-0000-000005DE0000}"/>
    <cellStyle name="Percent 8 3 2" xfId="56812" xr:uid="{00000000-0005-0000-0000-000006DE0000}"/>
    <cellStyle name="Percent 8 4" xfId="56813" xr:uid="{00000000-0005-0000-0000-000007DE0000}"/>
    <cellStyle name="Percent 8 4 2" xfId="56814" xr:uid="{00000000-0005-0000-0000-000008DE0000}"/>
    <cellStyle name="Percent 8 5" xfId="56815" xr:uid="{00000000-0005-0000-0000-000009DE0000}"/>
    <cellStyle name="Percent 9" xfId="56816" xr:uid="{00000000-0005-0000-0000-00000ADE0000}"/>
    <cellStyle name="Percent 9 2" xfId="56817" xr:uid="{00000000-0005-0000-0000-00000BDE0000}"/>
    <cellStyle name="Percent 9 2 2" xfId="56818" xr:uid="{00000000-0005-0000-0000-00000CDE0000}"/>
    <cellStyle name="Percent 9 2 2 2" xfId="56819" xr:uid="{00000000-0005-0000-0000-00000DDE0000}"/>
    <cellStyle name="Percent 9 2 2 2 2" xfId="56820" xr:uid="{00000000-0005-0000-0000-00000EDE0000}"/>
    <cellStyle name="Percent 9 2 2 2 2 2" xfId="56821" xr:uid="{00000000-0005-0000-0000-00000FDE0000}"/>
    <cellStyle name="Percent 9 2 2 2 2 2 2" xfId="56822" xr:uid="{00000000-0005-0000-0000-000010DE0000}"/>
    <cellStyle name="Percent 9 2 2 2 2 3" xfId="56823" xr:uid="{00000000-0005-0000-0000-000011DE0000}"/>
    <cellStyle name="Percent 9 2 2 2 2 3 2" xfId="56824" xr:uid="{00000000-0005-0000-0000-000012DE0000}"/>
    <cellStyle name="Percent 9 2 2 2 2 3 3" xfId="56825" xr:uid="{00000000-0005-0000-0000-000013DE0000}"/>
    <cellStyle name="Percent 9 2 2 2 2 3 4" xfId="56826" xr:uid="{00000000-0005-0000-0000-000014DE0000}"/>
    <cellStyle name="Percent 9 2 2 2 2 4" xfId="56827" xr:uid="{00000000-0005-0000-0000-000015DE0000}"/>
    <cellStyle name="Percent 9 2 2 2 3" xfId="56828" xr:uid="{00000000-0005-0000-0000-000016DE0000}"/>
    <cellStyle name="Percent 9 2 2 2 3 2" xfId="56829" xr:uid="{00000000-0005-0000-0000-000017DE0000}"/>
    <cellStyle name="Percent 9 2 2 2 4" xfId="56830" xr:uid="{00000000-0005-0000-0000-000018DE0000}"/>
    <cellStyle name="Percent 9 2 2 2 4 2" xfId="56831" xr:uid="{00000000-0005-0000-0000-000019DE0000}"/>
    <cellStyle name="Percent 9 2 2 2 4 3" xfId="56832" xr:uid="{00000000-0005-0000-0000-00001ADE0000}"/>
    <cellStyle name="Percent 9 2 2 2 4 4" xfId="56833" xr:uid="{00000000-0005-0000-0000-00001BDE0000}"/>
    <cellStyle name="Percent 9 2 2 2 5" xfId="56834" xr:uid="{00000000-0005-0000-0000-00001CDE0000}"/>
    <cellStyle name="Percent 9 2 2 3" xfId="56835" xr:uid="{00000000-0005-0000-0000-00001DDE0000}"/>
    <cellStyle name="Percent 9 2 2 3 2" xfId="56836" xr:uid="{00000000-0005-0000-0000-00001EDE0000}"/>
    <cellStyle name="Percent 9 2 2 3 2 2" xfId="56837" xr:uid="{00000000-0005-0000-0000-00001FDE0000}"/>
    <cellStyle name="Percent 9 2 2 3 3" xfId="56838" xr:uid="{00000000-0005-0000-0000-000020DE0000}"/>
    <cellStyle name="Percent 9 2 2 3 3 2" xfId="56839" xr:uid="{00000000-0005-0000-0000-000021DE0000}"/>
    <cellStyle name="Percent 9 2 2 3 3 3" xfId="56840" xr:uid="{00000000-0005-0000-0000-000022DE0000}"/>
    <cellStyle name="Percent 9 2 2 3 3 4" xfId="56841" xr:uid="{00000000-0005-0000-0000-000023DE0000}"/>
    <cellStyle name="Percent 9 2 2 3 4" xfId="56842" xr:uid="{00000000-0005-0000-0000-000024DE0000}"/>
    <cellStyle name="Percent 9 2 2 4" xfId="56843" xr:uid="{00000000-0005-0000-0000-000025DE0000}"/>
    <cellStyle name="Percent 9 2 2 4 2" xfId="56844" xr:uid="{00000000-0005-0000-0000-000026DE0000}"/>
    <cellStyle name="Percent 9 2 2 5" xfId="56845" xr:uid="{00000000-0005-0000-0000-000027DE0000}"/>
    <cellStyle name="Percent 9 2 2 5 2" xfId="56846" xr:uid="{00000000-0005-0000-0000-000028DE0000}"/>
    <cellStyle name="Percent 9 2 2 5 3" xfId="56847" xr:uid="{00000000-0005-0000-0000-000029DE0000}"/>
    <cellStyle name="Percent 9 2 2 5 4" xfId="56848" xr:uid="{00000000-0005-0000-0000-00002ADE0000}"/>
    <cellStyle name="Percent 9 2 2 6" xfId="56849" xr:uid="{00000000-0005-0000-0000-00002BDE0000}"/>
    <cellStyle name="Percent 9 2 3" xfId="56850" xr:uid="{00000000-0005-0000-0000-00002CDE0000}"/>
    <cellStyle name="Percent 9 2 3 2" xfId="56851" xr:uid="{00000000-0005-0000-0000-00002DDE0000}"/>
    <cellStyle name="Percent 9 2 3 2 2" xfId="56852" xr:uid="{00000000-0005-0000-0000-00002EDE0000}"/>
    <cellStyle name="Percent 9 2 3 2 2 2" xfId="56853" xr:uid="{00000000-0005-0000-0000-00002FDE0000}"/>
    <cellStyle name="Percent 9 2 3 2 2 2 2" xfId="56854" xr:uid="{00000000-0005-0000-0000-000030DE0000}"/>
    <cellStyle name="Percent 9 2 3 2 2 3" xfId="56855" xr:uid="{00000000-0005-0000-0000-000031DE0000}"/>
    <cellStyle name="Percent 9 2 3 2 2 3 2" xfId="56856" xr:uid="{00000000-0005-0000-0000-000032DE0000}"/>
    <cellStyle name="Percent 9 2 3 2 2 3 3" xfId="56857" xr:uid="{00000000-0005-0000-0000-000033DE0000}"/>
    <cellStyle name="Percent 9 2 3 2 2 3 4" xfId="56858" xr:uid="{00000000-0005-0000-0000-000034DE0000}"/>
    <cellStyle name="Percent 9 2 3 2 2 4" xfId="56859" xr:uid="{00000000-0005-0000-0000-000035DE0000}"/>
    <cellStyle name="Percent 9 2 3 2 3" xfId="56860" xr:uid="{00000000-0005-0000-0000-000036DE0000}"/>
    <cellStyle name="Percent 9 2 3 2 3 2" xfId="56861" xr:uid="{00000000-0005-0000-0000-000037DE0000}"/>
    <cellStyle name="Percent 9 2 3 2 4" xfId="56862" xr:uid="{00000000-0005-0000-0000-000038DE0000}"/>
    <cellStyle name="Percent 9 2 3 2 4 2" xfId="56863" xr:uid="{00000000-0005-0000-0000-000039DE0000}"/>
    <cellStyle name="Percent 9 2 3 2 4 3" xfId="56864" xr:uid="{00000000-0005-0000-0000-00003ADE0000}"/>
    <cellStyle name="Percent 9 2 3 2 4 4" xfId="56865" xr:uid="{00000000-0005-0000-0000-00003BDE0000}"/>
    <cellStyle name="Percent 9 2 3 2 5" xfId="56866" xr:uid="{00000000-0005-0000-0000-00003CDE0000}"/>
    <cellStyle name="Percent 9 2 3 3" xfId="56867" xr:uid="{00000000-0005-0000-0000-00003DDE0000}"/>
    <cellStyle name="Percent 9 2 3 3 2" xfId="56868" xr:uid="{00000000-0005-0000-0000-00003EDE0000}"/>
    <cellStyle name="Percent 9 2 3 3 2 2" xfId="56869" xr:uid="{00000000-0005-0000-0000-00003FDE0000}"/>
    <cellStyle name="Percent 9 2 3 3 3" xfId="56870" xr:uid="{00000000-0005-0000-0000-000040DE0000}"/>
    <cellStyle name="Percent 9 2 3 3 3 2" xfId="56871" xr:uid="{00000000-0005-0000-0000-000041DE0000}"/>
    <cellStyle name="Percent 9 2 3 3 3 3" xfId="56872" xr:uid="{00000000-0005-0000-0000-000042DE0000}"/>
    <cellStyle name="Percent 9 2 3 3 3 4" xfId="56873" xr:uid="{00000000-0005-0000-0000-000043DE0000}"/>
    <cellStyle name="Percent 9 2 3 3 4" xfId="56874" xr:uid="{00000000-0005-0000-0000-000044DE0000}"/>
    <cellStyle name="Percent 9 2 3 4" xfId="56875" xr:uid="{00000000-0005-0000-0000-000045DE0000}"/>
    <cellStyle name="Percent 9 2 3 4 2" xfId="56876" xr:uid="{00000000-0005-0000-0000-000046DE0000}"/>
    <cellStyle name="Percent 9 2 3 5" xfId="56877" xr:uid="{00000000-0005-0000-0000-000047DE0000}"/>
    <cellStyle name="Percent 9 2 3 5 2" xfId="56878" xr:uid="{00000000-0005-0000-0000-000048DE0000}"/>
    <cellStyle name="Percent 9 2 3 5 3" xfId="56879" xr:uid="{00000000-0005-0000-0000-000049DE0000}"/>
    <cellStyle name="Percent 9 2 3 5 4" xfId="56880" xr:uid="{00000000-0005-0000-0000-00004ADE0000}"/>
    <cellStyle name="Percent 9 2 3 6" xfId="56881" xr:uid="{00000000-0005-0000-0000-00004BDE0000}"/>
    <cellStyle name="Percent 9 2 4" xfId="56882" xr:uid="{00000000-0005-0000-0000-00004CDE0000}"/>
    <cellStyle name="Percent 9 2 4 2" xfId="56883" xr:uid="{00000000-0005-0000-0000-00004DDE0000}"/>
    <cellStyle name="Percent 9 2 4 2 2" xfId="56884" xr:uid="{00000000-0005-0000-0000-00004EDE0000}"/>
    <cellStyle name="Percent 9 2 4 2 2 2" xfId="56885" xr:uid="{00000000-0005-0000-0000-00004FDE0000}"/>
    <cellStyle name="Percent 9 2 4 2 3" xfId="56886" xr:uid="{00000000-0005-0000-0000-000050DE0000}"/>
    <cellStyle name="Percent 9 2 4 2 3 2" xfId="56887" xr:uid="{00000000-0005-0000-0000-000051DE0000}"/>
    <cellStyle name="Percent 9 2 4 2 3 3" xfId="56888" xr:uid="{00000000-0005-0000-0000-000052DE0000}"/>
    <cellStyle name="Percent 9 2 4 2 3 4" xfId="56889" xr:uid="{00000000-0005-0000-0000-000053DE0000}"/>
    <cellStyle name="Percent 9 2 4 2 4" xfId="56890" xr:uid="{00000000-0005-0000-0000-000054DE0000}"/>
    <cellStyle name="Percent 9 2 4 3" xfId="56891" xr:uid="{00000000-0005-0000-0000-000055DE0000}"/>
    <cellStyle name="Percent 9 2 4 3 2" xfId="56892" xr:uid="{00000000-0005-0000-0000-000056DE0000}"/>
    <cellStyle name="Percent 9 2 4 4" xfId="56893" xr:uid="{00000000-0005-0000-0000-000057DE0000}"/>
    <cellStyle name="Percent 9 2 4 4 2" xfId="56894" xr:uid="{00000000-0005-0000-0000-000058DE0000}"/>
    <cellStyle name="Percent 9 2 4 4 3" xfId="56895" xr:uid="{00000000-0005-0000-0000-000059DE0000}"/>
    <cellStyle name="Percent 9 2 4 4 4" xfId="56896" xr:uid="{00000000-0005-0000-0000-00005ADE0000}"/>
    <cellStyle name="Percent 9 2 4 5" xfId="56897" xr:uid="{00000000-0005-0000-0000-00005BDE0000}"/>
    <cellStyle name="Percent 9 2 5" xfId="56898" xr:uid="{00000000-0005-0000-0000-00005CDE0000}"/>
    <cellStyle name="Percent 9 2 5 2" xfId="56899" xr:uid="{00000000-0005-0000-0000-00005DDE0000}"/>
    <cellStyle name="Percent 9 2 5 2 2" xfId="56900" xr:uid="{00000000-0005-0000-0000-00005EDE0000}"/>
    <cellStyle name="Percent 9 2 5 3" xfId="56901" xr:uid="{00000000-0005-0000-0000-00005FDE0000}"/>
    <cellStyle name="Percent 9 2 5 3 2" xfId="56902" xr:uid="{00000000-0005-0000-0000-000060DE0000}"/>
    <cellStyle name="Percent 9 2 5 3 3" xfId="56903" xr:uid="{00000000-0005-0000-0000-000061DE0000}"/>
    <cellStyle name="Percent 9 2 5 3 4" xfId="56904" xr:uid="{00000000-0005-0000-0000-000062DE0000}"/>
    <cellStyle name="Percent 9 2 5 4" xfId="56905" xr:uid="{00000000-0005-0000-0000-000063DE0000}"/>
    <cellStyle name="Percent 9 2 6" xfId="56906" xr:uid="{00000000-0005-0000-0000-000064DE0000}"/>
    <cellStyle name="Percent 9 2 6 2" xfId="56907" xr:uid="{00000000-0005-0000-0000-000065DE0000}"/>
    <cellStyle name="Percent 9 2 7" xfId="56908" xr:uid="{00000000-0005-0000-0000-000066DE0000}"/>
    <cellStyle name="Percent 9 2 7 2" xfId="56909" xr:uid="{00000000-0005-0000-0000-000067DE0000}"/>
    <cellStyle name="Percent 9 2 8" xfId="56910" xr:uid="{00000000-0005-0000-0000-000068DE0000}"/>
    <cellStyle name="Percent 9 3" xfId="56911" xr:uid="{00000000-0005-0000-0000-000069DE0000}"/>
    <cellStyle name="Percent 9 3 2" xfId="56912" xr:uid="{00000000-0005-0000-0000-00006ADE0000}"/>
    <cellStyle name="Percent 9 3 2 2" xfId="56913" xr:uid="{00000000-0005-0000-0000-00006BDE0000}"/>
    <cellStyle name="Percent 9 3 2 2 2" xfId="56914" xr:uid="{00000000-0005-0000-0000-00006CDE0000}"/>
    <cellStyle name="Percent 9 3 2 2 2 2" xfId="56915" xr:uid="{00000000-0005-0000-0000-00006DDE0000}"/>
    <cellStyle name="Percent 9 3 2 2 3" xfId="56916" xr:uid="{00000000-0005-0000-0000-00006EDE0000}"/>
    <cellStyle name="Percent 9 3 2 2 3 2" xfId="56917" xr:uid="{00000000-0005-0000-0000-00006FDE0000}"/>
    <cellStyle name="Percent 9 3 2 2 3 3" xfId="56918" xr:uid="{00000000-0005-0000-0000-000070DE0000}"/>
    <cellStyle name="Percent 9 3 2 2 3 4" xfId="56919" xr:uid="{00000000-0005-0000-0000-000071DE0000}"/>
    <cellStyle name="Percent 9 3 2 2 4" xfId="56920" xr:uid="{00000000-0005-0000-0000-000072DE0000}"/>
    <cellStyle name="Percent 9 3 2 3" xfId="56921" xr:uid="{00000000-0005-0000-0000-000073DE0000}"/>
    <cellStyle name="Percent 9 3 2 3 2" xfId="56922" xr:uid="{00000000-0005-0000-0000-000074DE0000}"/>
    <cellStyle name="Percent 9 3 2 4" xfId="56923" xr:uid="{00000000-0005-0000-0000-000075DE0000}"/>
    <cellStyle name="Percent 9 3 2 4 2" xfId="56924" xr:uid="{00000000-0005-0000-0000-000076DE0000}"/>
    <cellStyle name="Percent 9 3 2 4 3" xfId="56925" xr:uid="{00000000-0005-0000-0000-000077DE0000}"/>
    <cellStyle name="Percent 9 3 2 4 4" xfId="56926" xr:uid="{00000000-0005-0000-0000-000078DE0000}"/>
    <cellStyle name="Percent 9 3 2 5" xfId="56927" xr:uid="{00000000-0005-0000-0000-000079DE0000}"/>
    <cellStyle name="Percent 9 3 3" xfId="56928" xr:uid="{00000000-0005-0000-0000-00007ADE0000}"/>
    <cellStyle name="Percent 9 3 3 2" xfId="56929" xr:uid="{00000000-0005-0000-0000-00007BDE0000}"/>
    <cellStyle name="Percent 9 3 3 2 2" xfId="56930" xr:uid="{00000000-0005-0000-0000-00007CDE0000}"/>
    <cellStyle name="Percent 9 3 3 3" xfId="56931" xr:uid="{00000000-0005-0000-0000-00007DDE0000}"/>
    <cellStyle name="Percent 9 3 3 3 2" xfId="56932" xr:uid="{00000000-0005-0000-0000-00007EDE0000}"/>
    <cellStyle name="Percent 9 3 3 3 3" xfId="56933" xr:uid="{00000000-0005-0000-0000-00007FDE0000}"/>
    <cellStyle name="Percent 9 3 3 3 4" xfId="56934" xr:uid="{00000000-0005-0000-0000-000080DE0000}"/>
    <cellStyle name="Percent 9 3 3 4" xfId="56935" xr:uid="{00000000-0005-0000-0000-000081DE0000}"/>
    <cellStyle name="Percent 9 3 4" xfId="56936" xr:uid="{00000000-0005-0000-0000-000082DE0000}"/>
    <cellStyle name="Percent 9 3 4 2" xfId="56937" xr:uid="{00000000-0005-0000-0000-000083DE0000}"/>
    <cellStyle name="Percent 9 3 5" xfId="56938" xr:uid="{00000000-0005-0000-0000-000084DE0000}"/>
    <cellStyle name="Percent 9 3 5 2" xfId="56939" xr:uid="{00000000-0005-0000-0000-000085DE0000}"/>
    <cellStyle name="Percent 9 3 6" xfId="56940" xr:uid="{00000000-0005-0000-0000-000086DE0000}"/>
    <cellStyle name="Percent 9 4" xfId="56941" xr:uid="{00000000-0005-0000-0000-000087DE0000}"/>
    <cellStyle name="Percent 9 4 2" xfId="56942" xr:uid="{00000000-0005-0000-0000-000088DE0000}"/>
    <cellStyle name="Percent 9 4 2 2" xfId="56943" xr:uid="{00000000-0005-0000-0000-000089DE0000}"/>
    <cellStyle name="Percent 9 4 2 2 2" xfId="56944" xr:uid="{00000000-0005-0000-0000-00008ADE0000}"/>
    <cellStyle name="Percent 9 4 2 2 2 2" xfId="56945" xr:uid="{00000000-0005-0000-0000-00008BDE0000}"/>
    <cellStyle name="Percent 9 4 2 2 3" xfId="56946" xr:uid="{00000000-0005-0000-0000-00008CDE0000}"/>
    <cellStyle name="Percent 9 4 2 2 3 2" xfId="56947" xr:uid="{00000000-0005-0000-0000-00008DDE0000}"/>
    <cellStyle name="Percent 9 4 2 2 3 3" xfId="56948" xr:uid="{00000000-0005-0000-0000-00008EDE0000}"/>
    <cellStyle name="Percent 9 4 2 2 3 4" xfId="56949" xr:uid="{00000000-0005-0000-0000-00008FDE0000}"/>
    <cellStyle name="Percent 9 4 2 2 4" xfId="56950" xr:uid="{00000000-0005-0000-0000-000090DE0000}"/>
    <cellStyle name="Percent 9 4 2 3" xfId="56951" xr:uid="{00000000-0005-0000-0000-000091DE0000}"/>
    <cellStyle name="Percent 9 4 2 3 2" xfId="56952" xr:uid="{00000000-0005-0000-0000-000092DE0000}"/>
    <cellStyle name="Percent 9 4 2 4" xfId="56953" xr:uid="{00000000-0005-0000-0000-000093DE0000}"/>
    <cellStyle name="Percent 9 4 2 4 2" xfId="56954" xr:uid="{00000000-0005-0000-0000-000094DE0000}"/>
    <cellStyle name="Percent 9 4 2 5" xfId="56955" xr:uid="{00000000-0005-0000-0000-000095DE0000}"/>
    <cellStyle name="Percent 9 4 3" xfId="56956" xr:uid="{00000000-0005-0000-0000-000096DE0000}"/>
    <cellStyle name="Percent 9 4 3 2" xfId="56957" xr:uid="{00000000-0005-0000-0000-000097DE0000}"/>
    <cellStyle name="Percent 9 4 3 2 2" xfId="56958" xr:uid="{00000000-0005-0000-0000-000098DE0000}"/>
    <cellStyle name="Percent 9 4 3 3" xfId="56959" xr:uid="{00000000-0005-0000-0000-000099DE0000}"/>
    <cellStyle name="Percent 9 4 3 3 2" xfId="56960" xr:uid="{00000000-0005-0000-0000-00009ADE0000}"/>
    <cellStyle name="Percent 9 4 3 3 3" xfId="56961" xr:uid="{00000000-0005-0000-0000-00009BDE0000}"/>
    <cellStyle name="Percent 9 4 3 3 4" xfId="56962" xr:uid="{00000000-0005-0000-0000-00009CDE0000}"/>
    <cellStyle name="Percent 9 4 3 4" xfId="56963" xr:uid="{00000000-0005-0000-0000-00009DDE0000}"/>
    <cellStyle name="Percent 9 4 4" xfId="56964" xr:uid="{00000000-0005-0000-0000-00009EDE0000}"/>
    <cellStyle name="Percent 9 4 4 2" xfId="56965" xr:uid="{00000000-0005-0000-0000-00009FDE0000}"/>
    <cellStyle name="Percent 9 4 5" xfId="56966" xr:uid="{00000000-0005-0000-0000-0000A0DE0000}"/>
    <cellStyle name="Percent 9 4 5 2" xfId="56967" xr:uid="{00000000-0005-0000-0000-0000A1DE0000}"/>
    <cellStyle name="Percent 9 4 6" xfId="56968" xr:uid="{00000000-0005-0000-0000-0000A2DE0000}"/>
    <cellStyle name="Percent 9 4 7" xfId="56969" xr:uid="{00000000-0005-0000-0000-0000A3DE0000}"/>
    <cellStyle name="Percent 9 5" xfId="56970" xr:uid="{00000000-0005-0000-0000-0000A4DE0000}"/>
    <cellStyle name="Percent 9 5 2" xfId="56971" xr:uid="{00000000-0005-0000-0000-0000A5DE0000}"/>
    <cellStyle name="Percent 9 5 2 2" xfId="56972" xr:uid="{00000000-0005-0000-0000-0000A6DE0000}"/>
    <cellStyle name="Percent 9 5 2 2 2" xfId="56973" xr:uid="{00000000-0005-0000-0000-0000A7DE0000}"/>
    <cellStyle name="Percent 9 5 2 3" xfId="56974" xr:uid="{00000000-0005-0000-0000-0000A8DE0000}"/>
    <cellStyle name="Percent 9 5 2 3 2" xfId="56975" xr:uid="{00000000-0005-0000-0000-0000A9DE0000}"/>
    <cellStyle name="Percent 9 5 2 4" xfId="56976" xr:uid="{00000000-0005-0000-0000-0000AADE0000}"/>
    <cellStyle name="Percent 9 5 2 4 2" xfId="56977" xr:uid="{00000000-0005-0000-0000-0000ABDE0000}"/>
    <cellStyle name="Percent 9 5 2 4 3" xfId="56978" xr:uid="{00000000-0005-0000-0000-0000ACDE0000}"/>
    <cellStyle name="Percent 9 5 2 5" xfId="56979" xr:uid="{00000000-0005-0000-0000-0000ADDE0000}"/>
    <cellStyle name="Percent 9 5 3" xfId="56980" xr:uid="{00000000-0005-0000-0000-0000AEDE0000}"/>
    <cellStyle name="Percent 9 5 3 2" xfId="56981" xr:uid="{00000000-0005-0000-0000-0000AFDE0000}"/>
    <cellStyle name="Percent 9 5 4" xfId="56982" xr:uid="{00000000-0005-0000-0000-0000B0DE0000}"/>
    <cellStyle name="Percent 9 5 4 2" xfId="56983" xr:uid="{00000000-0005-0000-0000-0000B1DE0000}"/>
    <cellStyle name="Percent 9 5 5" xfId="56984" xr:uid="{00000000-0005-0000-0000-0000B2DE0000}"/>
    <cellStyle name="Percent 9 5 5 2" xfId="56985" xr:uid="{00000000-0005-0000-0000-0000B3DE0000}"/>
    <cellStyle name="Percent 9 5 5 3" xfId="56986" xr:uid="{00000000-0005-0000-0000-0000B4DE0000}"/>
    <cellStyle name="Percent 9 5 5 4" xfId="56987" xr:uid="{00000000-0005-0000-0000-0000B5DE0000}"/>
    <cellStyle name="Percent 9 5 6" xfId="56988" xr:uid="{00000000-0005-0000-0000-0000B6DE0000}"/>
    <cellStyle name="Percent 9 6" xfId="56989" xr:uid="{00000000-0005-0000-0000-0000B7DE0000}"/>
    <cellStyle name="Percent 9 6 2" xfId="56990" xr:uid="{00000000-0005-0000-0000-0000B8DE0000}"/>
    <cellStyle name="Percent 9 6 2 2" xfId="56991" xr:uid="{00000000-0005-0000-0000-0000B9DE0000}"/>
    <cellStyle name="Percent 9 6 2 2 2" xfId="56992" xr:uid="{00000000-0005-0000-0000-0000BADE0000}"/>
    <cellStyle name="Percent 9 6 2 3" xfId="56993" xr:uid="{00000000-0005-0000-0000-0000BBDE0000}"/>
    <cellStyle name="Percent 9 6 3" xfId="56994" xr:uid="{00000000-0005-0000-0000-0000BCDE0000}"/>
    <cellStyle name="Percent 9 6 3 2" xfId="56995" xr:uid="{00000000-0005-0000-0000-0000BDDE0000}"/>
    <cellStyle name="Percent 9 6 4" xfId="56996" xr:uid="{00000000-0005-0000-0000-0000BEDE0000}"/>
    <cellStyle name="Percent 9 6 4 2" xfId="56997" xr:uid="{00000000-0005-0000-0000-0000BFDE0000}"/>
    <cellStyle name="Percent 9 6 4 3" xfId="56998" xr:uid="{00000000-0005-0000-0000-0000C0DE0000}"/>
    <cellStyle name="Percent 9 6 4 4" xfId="56999" xr:uid="{00000000-0005-0000-0000-0000C1DE0000}"/>
    <cellStyle name="Percent 9 6 5" xfId="57000" xr:uid="{00000000-0005-0000-0000-0000C2DE0000}"/>
    <cellStyle name="Percent 9 7" xfId="57001" xr:uid="{00000000-0005-0000-0000-0000C3DE0000}"/>
    <cellStyle name="Percent 9 7 2" xfId="57002" xr:uid="{00000000-0005-0000-0000-0000C4DE0000}"/>
    <cellStyle name="Percent 9 8" xfId="57003" xr:uid="{00000000-0005-0000-0000-0000C5DE0000}"/>
    <cellStyle name="Percent 9 8 2" xfId="57004" xr:uid="{00000000-0005-0000-0000-0000C6DE0000}"/>
    <cellStyle name="Percent 9 9" xfId="57005" xr:uid="{00000000-0005-0000-0000-0000C7DE0000}"/>
    <cellStyle name="Percent 9 9 2" xfId="57006" xr:uid="{00000000-0005-0000-0000-0000C8DE0000}"/>
    <cellStyle name="Percent 9 9 3" xfId="57007" xr:uid="{00000000-0005-0000-0000-0000C9DE0000}"/>
    <cellStyle name="PSChar" xfId="57008" xr:uid="{00000000-0005-0000-0000-0000CADE0000}"/>
    <cellStyle name="PSChar 2" xfId="57009" xr:uid="{00000000-0005-0000-0000-0000CBDE0000}"/>
    <cellStyle name="PSChar 2 2" xfId="57010" xr:uid="{00000000-0005-0000-0000-0000CCDE0000}"/>
    <cellStyle name="PSChar 3" xfId="57011" xr:uid="{00000000-0005-0000-0000-0000CDDE0000}"/>
    <cellStyle name="PSChar 3 2" xfId="57012" xr:uid="{00000000-0005-0000-0000-0000CEDE0000}"/>
    <cellStyle name="PSChar 4" xfId="57013" xr:uid="{00000000-0005-0000-0000-0000CFDE0000}"/>
    <cellStyle name="PSDate" xfId="57014" xr:uid="{00000000-0005-0000-0000-0000D0DE0000}"/>
    <cellStyle name="PSDate 2" xfId="57015" xr:uid="{00000000-0005-0000-0000-0000D1DE0000}"/>
    <cellStyle name="PSDate 2 2" xfId="57016" xr:uid="{00000000-0005-0000-0000-0000D2DE0000}"/>
    <cellStyle name="PSDate 3" xfId="57017" xr:uid="{00000000-0005-0000-0000-0000D3DE0000}"/>
    <cellStyle name="PSDate 3 2" xfId="57018" xr:uid="{00000000-0005-0000-0000-0000D4DE0000}"/>
    <cellStyle name="PSDate 4" xfId="57019" xr:uid="{00000000-0005-0000-0000-0000D5DE0000}"/>
    <cellStyle name="PSDec" xfId="57020" xr:uid="{00000000-0005-0000-0000-0000D6DE0000}"/>
    <cellStyle name="PSDec 2" xfId="57021" xr:uid="{00000000-0005-0000-0000-0000D7DE0000}"/>
    <cellStyle name="PSDec 2 2" xfId="57022" xr:uid="{00000000-0005-0000-0000-0000D8DE0000}"/>
    <cellStyle name="PSDec 3" xfId="57023" xr:uid="{00000000-0005-0000-0000-0000D9DE0000}"/>
    <cellStyle name="PSDec 3 2" xfId="57024" xr:uid="{00000000-0005-0000-0000-0000DADE0000}"/>
    <cellStyle name="PSDec 4" xfId="57025" xr:uid="{00000000-0005-0000-0000-0000DBDE0000}"/>
    <cellStyle name="PSHeading" xfId="57026" xr:uid="{00000000-0005-0000-0000-0000DCDE0000}"/>
    <cellStyle name="PSHeading 2" xfId="57027" xr:uid="{00000000-0005-0000-0000-0000DDDE0000}"/>
    <cellStyle name="PSHeading 2 2" xfId="57028" xr:uid="{00000000-0005-0000-0000-0000DEDE0000}"/>
    <cellStyle name="PSHeading 2 2 2" xfId="57029" xr:uid="{00000000-0005-0000-0000-0000DFDE0000}"/>
    <cellStyle name="PSHeading 2 3" xfId="57030" xr:uid="{00000000-0005-0000-0000-0000E0DE0000}"/>
    <cellStyle name="PSHeading 2 3 2" xfId="57031" xr:uid="{00000000-0005-0000-0000-0000E1DE0000}"/>
    <cellStyle name="PSHeading 2 3 2 2" xfId="57032" xr:uid="{00000000-0005-0000-0000-0000E2DE0000}"/>
    <cellStyle name="PSHeading 2 3 2 2 2" xfId="57033" xr:uid="{00000000-0005-0000-0000-0000E3DE0000}"/>
    <cellStyle name="PSHeading 2 3 2 2 2 2" xfId="57034" xr:uid="{00000000-0005-0000-0000-0000E4DE0000}"/>
    <cellStyle name="PSHeading 2 3 2 3" xfId="57035" xr:uid="{00000000-0005-0000-0000-0000E5DE0000}"/>
    <cellStyle name="PSHeading 2 3 2 3 2" xfId="57036" xr:uid="{00000000-0005-0000-0000-0000E6DE0000}"/>
    <cellStyle name="PSHeading 2 3 2 3 2 2" xfId="57037" xr:uid="{00000000-0005-0000-0000-0000E7DE0000}"/>
    <cellStyle name="PSHeading 2 3 2 4" xfId="57038" xr:uid="{00000000-0005-0000-0000-0000E8DE0000}"/>
    <cellStyle name="PSHeading 2 3 2 4 2" xfId="57039" xr:uid="{00000000-0005-0000-0000-0000E9DE0000}"/>
    <cellStyle name="PSHeading 2 3 2 5" xfId="57040" xr:uid="{00000000-0005-0000-0000-0000EADE0000}"/>
    <cellStyle name="PSHeading 2 3 2 6" xfId="57041" xr:uid="{00000000-0005-0000-0000-0000EBDE0000}"/>
    <cellStyle name="PSHeading 2 3 2 7" xfId="57042" xr:uid="{00000000-0005-0000-0000-0000ECDE0000}"/>
    <cellStyle name="PSHeading 2 3 3" xfId="57043" xr:uid="{00000000-0005-0000-0000-0000EDDE0000}"/>
    <cellStyle name="PSHeading 2 3 3 2" xfId="57044" xr:uid="{00000000-0005-0000-0000-0000EEDE0000}"/>
    <cellStyle name="PSHeading 2 3 3 2 2" xfId="57045" xr:uid="{00000000-0005-0000-0000-0000EFDE0000}"/>
    <cellStyle name="PSHeading 2 3 3 3" xfId="57046" xr:uid="{00000000-0005-0000-0000-0000F0DE0000}"/>
    <cellStyle name="PSHeading 2 3 4" xfId="57047" xr:uid="{00000000-0005-0000-0000-0000F1DE0000}"/>
    <cellStyle name="PSHeading 2 3 4 2" xfId="57048" xr:uid="{00000000-0005-0000-0000-0000F2DE0000}"/>
    <cellStyle name="PSHeading 2 3 4 2 2" xfId="57049" xr:uid="{00000000-0005-0000-0000-0000F3DE0000}"/>
    <cellStyle name="PSHeading 2 3 5" xfId="57050" xr:uid="{00000000-0005-0000-0000-0000F4DE0000}"/>
    <cellStyle name="PSHeading 2 3 5 2" xfId="57051" xr:uid="{00000000-0005-0000-0000-0000F5DE0000}"/>
    <cellStyle name="PSHeading 2 3 5 2 2" xfId="57052" xr:uid="{00000000-0005-0000-0000-0000F6DE0000}"/>
    <cellStyle name="PSHeading 2 3 6" xfId="57053" xr:uid="{00000000-0005-0000-0000-0000F7DE0000}"/>
    <cellStyle name="PSHeading 2 3 6 2" xfId="57054" xr:uid="{00000000-0005-0000-0000-0000F8DE0000}"/>
    <cellStyle name="PSHeading 2 3 7" xfId="57055" xr:uid="{00000000-0005-0000-0000-0000F9DE0000}"/>
    <cellStyle name="PSHeading 2 3 8" xfId="57056" xr:uid="{00000000-0005-0000-0000-0000FADE0000}"/>
    <cellStyle name="PSHeading 2 3 9" xfId="57057" xr:uid="{00000000-0005-0000-0000-0000FBDE0000}"/>
    <cellStyle name="PSHeading 2 4" xfId="57058" xr:uid="{00000000-0005-0000-0000-0000FCDE0000}"/>
    <cellStyle name="PSHeading 2 4 2" xfId="57059" xr:uid="{00000000-0005-0000-0000-0000FDDE0000}"/>
    <cellStyle name="PSHeading 2 4 2 2" xfId="57060" xr:uid="{00000000-0005-0000-0000-0000FEDE0000}"/>
    <cellStyle name="PSHeading 2 4 2 2 2" xfId="57061" xr:uid="{00000000-0005-0000-0000-0000FFDE0000}"/>
    <cellStyle name="PSHeading 2 4 3" xfId="57062" xr:uid="{00000000-0005-0000-0000-000000DF0000}"/>
    <cellStyle name="PSHeading 2 4 3 2" xfId="57063" xr:uid="{00000000-0005-0000-0000-000001DF0000}"/>
    <cellStyle name="PSHeading 2 4 3 2 2" xfId="57064" xr:uid="{00000000-0005-0000-0000-000002DF0000}"/>
    <cellStyle name="PSHeading 2 4 4" xfId="57065" xr:uid="{00000000-0005-0000-0000-000003DF0000}"/>
    <cellStyle name="PSHeading 2 4 4 2" xfId="57066" xr:uid="{00000000-0005-0000-0000-000004DF0000}"/>
    <cellStyle name="PSHeading 2 4 5" xfId="57067" xr:uid="{00000000-0005-0000-0000-000005DF0000}"/>
    <cellStyle name="PSHeading 2 4 6" xfId="57068" xr:uid="{00000000-0005-0000-0000-000006DF0000}"/>
    <cellStyle name="PSHeading 2 4 7" xfId="57069" xr:uid="{00000000-0005-0000-0000-000007DF0000}"/>
    <cellStyle name="PSHeading 2 5" xfId="57070" xr:uid="{00000000-0005-0000-0000-000008DF0000}"/>
    <cellStyle name="PSHeading 2 5 2" xfId="57071" xr:uid="{00000000-0005-0000-0000-000009DF0000}"/>
    <cellStyle name="PSHeading 2 5 2 2" xfId="57072" xr:uid="{00000000-0005-0000-0000-00000ADF0000}"/>
    <cellStyle name="PSHeading 2 5 2 2 2" xfId="57073" xr:uid="{00000000-0005-0000-0000-00000BDF0000}"/>
    <cellStyle name="PSHeading 2 5 3" xfId="57074" xr:uid="{00000000-0005-0000-0000-00000CDF0000}"/>
    <cellStyle name="PSHeading 2 5 3 2" xfId="57075" xr:uid="{00000000-0005-0000-0000-00000DDF0000}"/>
    <cellStyle name="PSHeading 2 5 3 2 2" xfId="57076" xr:uid="{00000000-0005-0000-0000-00000EDF0000}"/>
    <cellStyle name="PSHeading 2 5 4" xfId="57077" xr:uid="{00000000-0005-0000-0000-00000FDF0000}"/>
    <cellStyle name="PSHeading 2 5 4 2" xfId="57078" xr:uid="{00000000-0005-0000-0000-000010DF0000}"/>
    <cellStyle name="PSHeading 2 5 5" xfId="57079" xr:uid="{00000000-0005-0000-0000-000011DF0000}"/>
    <cellStyle name="PSHeading 2 5 6" xfId="57080" xr:uid="{00000000-0005-0000-0000-000012DF0000}"/>
    <cellStyle name="PSHeading 2 5 7" xfId="57081" xr:uid="{00000000-0005-0000-0000-000013DF0000}"/>
    <cellStyle name="PSHeading 2 6" xfId="57082" xr:uid="{00000000-0005-0000-0000-000014DF0000}"/>
    <cellStyle name="PSHeading 2 6 2" xfId="57083" xr:uid="{00000000-0005-0000-0000-000015DF0000}"/>
    <cellStyle name="PSHeading 2 6 2 2" xfId="57084" xr:uid="{00000000-0005-0000-0000-000016DF0000}"/>
    <cellStyle name="PSHeading 2 6 2 2 2" xfId="57085" xr:uid="{00000000-0005-0000-0000-000017DF0000}"/>
    <cellStyle name="PSHeading 2 6 3" xfId="57086" xr:uid="{00000000-0005-0000-0000-000018DF0000}"/>
    <cellStyle name="PSHeading 2 6 3 2" xfId="57087" xr:uid="{00000000-0005-0000-0000-000019DF0000}"/>
    <cellStyle name="PSHeading 2 6 3 2 2" xfId="57088" xr:uid="{00000000-0005-0000-0000-00001ADF0000}"/>
    <cellStyle name="PSHeading 2 6 4" xfId="57089" xr:uid="{00000000-0005-0000-0000-00001BDF0000}"/>
    <cellStyle name="PSHeading 2 6 4 2" xfId="57090" xr:uid="{00000000-0005-0000-0000-00001CDF0000}"/>
    <cellStyle name="PSHeading 2 6 5" xfId="57091" xr:uid="{00000000-0005-0000-0000-00001DDF0000}"/>
    <cellStyle name="PSHeading 2 6 6" xfId="57092" xr:uid="{00000000-0005-0000-0000-00001EDF0000}"/>
    <cellStyle name="PSHeading 2 7" xfId="57093" xr:uid="{00000000-0005-0000-0000-00001FDF0000}"/>
    <cellStyle name="PSHeading 2 7 2" xfId="57094" xr:uid="{00000000-0005-0000-0000-000020DF0000}"/>
    <cellStyle name="PSHeading 3" xfId="57095" xr:uid="{00000000-0005-0000-0000-000021DF0000}"/>
    <cellStyle name="PSHeading 3 2" xfId="57096" xr:uid="{00000000-0005-0000-0000-000022DF0000}"/>
    <cellStyle name="PSHeading 3 2 2" xfId="57097" xr:uid="{00000000-0005-0000-0000-000023DF0000}"/>
    <cellStyle name="PSHeading 3 3" xfId="57098" xr:uid="{00000000-0005-0000-0000-000024DF0000}"/>
    <cellStyle name="PSHeading 3 3 2" xfId="57099" xr:uid="{00000000-0005-0000-0000-000025DF0000}"/>
    <cellStyle name="PSHeading 3 3 2 2" xfId="57100" xr:uid="{00000000-0005-0000-0000-000026DF0000}"/>
    <cellStyle name="PSHeading 3 3 2 2 2" xfId="57101" xr:uid="{00000000-0005-0000-0000-000027DF0000}"/>
    <cellStyle name="PSHeading 3 3 2 2 2 2" xfId="57102" xr:uid="{00000000-0005-0000-0000-000028DF0000}"/>
    <cellStyle name="PSHeading 3 3 2 3" xfId="57103" xr:uid="{00000000-0005-0000-0000-000029DF0000}"/>
    <cellStyle name="PSHeading 3 3 2 3 2" xfId="57104" xr:uid="{00000000-0005-0000-0000-00002ADF0000}"/>
    <cellStyle name="PSHeading 3 3 2 3 2 2" xfId="57105" xr:uid="{00000000-0005-0000-0000-00002BDF0000}"/>
    <cellStyle name="PSHeading 3 3 2 4" xfId="57106" xr:uid="{00000000-0005-0000-0000-00002CDF0000}"/>
    <cellStyle name="PSHeading 3 3 2 4 2" xfId="57107" xr:uid="{00000000-0005-0000-0000-00002DDF0000}"/>
    <cellStyle name="PSHeading 3 3 2 5" xfId="57108" xr:uid="{00000000-0005-0000-0000-00002EDF0000}"/>
    <cellStyle name="PSHeading 3 3 2 6" xfId="57109" xr:uid="{00000000-0005-0000-0000-00002FDF0000}"/>
    <cellStyle name="PSHeading 3 3 2 7" xfId="57110" xr:uid="{00000000-0005-0000-0000-000030DF0000}"/>
    <cellStyle name="PSHeading 3 3 3" xfId="57111" xr:uid="{00000000-0005-0000-0000-000031DF0000}"/>
    <cellStyle name="PSHeading 3 3 3 2" xfId="57112" xr:uid="{00000000-0005-0000-0000-000032DF0000}"/>
    <cellStyle name="PSHeading 3 3 3 2 2" xfId="57113" xr:uid="{00000000-0005-0000-0000-000033DF0000}"/>
    <cellStyle name="PSHeading 3 3 3 3" xfId="57114" xr:uid="{00000000-0005-0000-0000-000034DF0000}"/>
    <cellStyle name="PSHeading 3 3 4" xfId="57115" xr:uid="{00000000-0005-0000-0000-000035DF0000}"/>
    <cellStyle name="PSHeading 3 3 4 2" xfId="57116" xr:uid="{00000000-0005-0000-0000-000036DF0000}"/>
    <cellStyle name="PSHeading 3 3 4 2 2" xfId="57117" xr:uid="{00000000-0005-0000-0000-000037DF0000}"/>
    <cellStyle name="PSHeading 3 3 5" xfId="57118" xr:uid="{00000000-0005-0000-0000-000038DF0000}"/>
    <cellStyle name="PSHeading 3 3 5 2" xfId="57119" xr:uid="{00000000-0005-0000-0000-000039DF0000}"/>
    <cellStyle name="PSHeading 3 3 5 2 2" xfId="57120" xr:uid="{00000000-0005-0000-0000-00003ADF0000}"/>
    <cellStyle name="PSHeading 3 3 6" xfId="57121" xr:uid="{00000000-0005-0000-0000-00003BDF0000}"/>
    <cellStyle name="PSHeading 3 3 6 2" xfId="57122" xr:uid="{00000000-0005-0000-0000-00003CDF0000}"/>
    <cellStyle name="PSHeading 3 3 7" xfId="57123" xr:uid="{00000000-0005-0000-0000-00003DDF0000}"/>
    <cellStyle name="PSHeading 3 3 8" xfId="57124" xr:uid="{00000000-0005-0000-0000-00003EDF0000}"/>
    <cellStyle name="PSHeading 3 3 9" xfId="57125" xr:uid="{00000000-0005-0000-0000-00003FDF0000}"/>
    <cellStyle name="PSHeading 3 4" xfId="57126" xr:uid="{00000000-0005-0000-0000-000040DF0000}"/>
    <cellStyle name="PSHeading 3 4 2" xfId="57127" xr:uid="{00000000-0005-0000-0000-000041DF0000}"/>
    <cellStyle name="PSHeading 3 4 2 2" xfId="57128" xr:uid="{00000000-0005-0000-0000-000042DF0000}"/>
    <cellStyle name="PSHeading 3 4 2 2 2" xfId="57129" xr:uid="{00000000-0005-0000-0000-000043DF0000}"/>
    <cellStyle name="PSHeading 3 4 3" xfId="57130" xr:uid="{00000000-0005-0000-0000-000044DF0000}"/>
    <cellStyle name="PSHeading 3 4 3 2" xfId="57131" xr:uid="{00000000-0005-0000-0000-000045DF0000}"/>
    <cellStyle name="PSHeading 3 4 3 2 2" xfId="57132" xr:uid="{00000000-0005-0000-0000-000046DF0000}"/>
    <cellStyle name="PSHeading 3 4 4" xfId="57133" xr:uid="{00000000-0005-0000-0000-000047DF0000}"/>
    <cellStyle name="PSHeading 3 4 4 2" xfId="57134" xr:uid="{00000000-0005-0000-0000-000048DF0000}"/>
    <cellStyle name="PSHeading 3 4 5" xfId="57135" xr:uid="{00000000-0005-0000-0000-000049DF0000}"/>
    <cellStyle name="PSHeading 3 4 6" xfId="57136" xr:uid="{00000000-0005-0000-0000-00004ADF0000}"/>
    <cellStyle name="PSHeading 3 4 7" xfId="57137" xr:uid="{00000000-0005-0000-0000-00004BDF0000}"/>
    <cellStyle name="PSHeading 3 5" xfId="57138" xr:uid="{00000000-0005-0000-0000-00004CDF0000}"/>
    <cellStyle name="PSHeading 3 5 2" xfId="57139" xr:uid="{00000000-0005-0000-0000-00004DDF0000}"/>
    <cellStyle name="PSHeading 3 5 2 2" xfId="57140" xr:uid="{00000000-0005-0000-0000-00004EDF0000}"/>
    <cellStyle name="PSHeading 3 5 2 2 2" xfId="57141" xr:uid="{00000000-0005-0000-0000-00004FDF0000}"/>
    <cellStyle name="PSHeading 3 5 3" xfId="57142" xr:uid="{00000000-0005-0000-0000-000050DF0000}"/>
    <cellStyle name="PSHeading 3 5 3 2" xfId="57143" xr:uid="{00000000-0005-0000-0000-000051DF0000}"/>
    <cellStyle name="PSHeading 3 5 3 2 2" xfId="57144" xr:uid="{00000000-0005-0000-0000-000052DF0000}"/>
    <cellStyle name="PSHeading 3 5 4" xfId="57145" xr:uid="{00000000-0005-0000-0000-000053DF0000}"/>
    <cellStyle name="PSHeading 3 5 4 2" xfId="57146" xr:uid="{00000000-0005-0000-0000-000054DF0000}"/>
    <cellStyle name="PSHeading 3 5 5" xfId="57147" xr:uid="{00000000-0005-0000-0000-000055DF0000}"/>
    <cellStyle name="PSHeading 3 5 6" xfId="57148" xr:uid="{00000000-0005-0000-0000-000056DF0000}"/>
    <cellStyle name="PSHeading 3 5 7" xfId="57149" xr:uid="{00000000-0005-0000-0000-000057DF0000}"/>
    <cellStyle name="PSHeading 3 6" xfId="57150" xr:uid="{00000000-0005-0000-0000-000058DF0000}"/>
    <cellStyle name="PSHeading 3 6 2" xfId="57151" xr:uid="{00000000-0005-0000-0000-000059DF0000}"/>
    <cellStyle name="PSHeading 3 6 2 2" xfId="57152" xr:uid="{00000000-0005-0000-0000-00005ADF0000}"/>
    <cellStyle name="PSHeading 3 6 2 2 2" xfId="57153" xr:uid="{00000000-0005-0000-0000-00005BDF0000}"/>
    <cellStyle name="PSHeading 3 6 3" xfId="57154" xr:uid="{00000000-0005-0000-0000-00005CDF0000}"/>
    <cellStyle name="PSHeading 3 6 3 2" xfId="57155" xr:uid="{00000000-0005-0000-0000-00005DDF0000}"/>
    <cellStyle name="PSHeading 3 6 3 2 2" xfId="57156" xr:uid="{00000000-0005-0000-0000-00005EDF0000}"/>
    <cellStyle name="PSHeading 3 6 4" xfId="57157" xr:uid="{00000000-0005-0000-0000-00005FDF0000}"/>
    <cellStyle name="PSHeading 3 6 4 2" xfId="57158" xr:uid="{00000000-0005-0000-0000-000060DF0000}"/>
    <cellStyle name="PSHeading 3 6 5" xfId="57159" xr:uid="{00000000-0005-0000-0000-000061DF0000}"/>
    <cellStyle name="PSHeading 3 6 6" xfId="57160" xr:uid="{00000000-0005-0000-0000-000062DF0000}"/>
    <cellStyle name="PSHeading 3 7" xfId="57161" xr:uid="{00000000-0005-0000-0000-000063DF0000}"/>
    <cellStyle name="PSHeading 3 7 2" xfId="57162" xr:uid="{00000000-0005-0000-0000-000064DF0000}"/>
    <cellStyle name="PSHeading 4" xfId="57163" xr:uid="{00000000-0005-0000-0000-000065DF0000}"/>
    <cellStyle name="PSHeading 4 2" xfId="57164" xr:uid="{00000000-0005-0000-0000-000066DF0000}"/>
    <cellStyle name="PSHeading 5" xfId="57165" xr:uid="{00000000-0005-0000-0000-000067DF0000}"/>
    <cellStyle name="PSHeading 5 2" xfId="57166" xr:uid="{00000000-0005-0000-0000-000068DF0000}"/>
    <cellStyle name="PSHeading 5 2 2" xfId="57167" xr:uid="{00000000-0005-0000-0000-000069DF0000}"/>
    <cellStyle name="PSHeading 5 2 2 2" xfId="57168" xr:uid="{00000000-0005-0000-0000-00006ADF0000}"/>
    <cellStyle name="PSHeading 5 2 2 2 2" xfId="57169" xr:uid="{00000000-0005-0000-0000-00006BDF0000}"/>
    <cellStyle name="PSHeading 5 2 3" xfId="57170" xr:uid="{00000000-0005-0000-0000-00006CDF0000}"/>
    <cellStyle name="PSHeading 5 2 3 2" xfId="57171" xr:uid="{00000000-0005-0000-0000-00006DDF0000}"/>
    <cellStyle name="PSHeading 5 2 3 2 2" xfId="57172" xr:uid="{00000000-0005-0000-0000-00006EDF0000}"/>
    <cellStyle name="PSHeading 5 2 4" xfId="57173" xr:uid="{00000000-0005-0000-0000-00006FDF0000}"/>
    <cellStyle name="PSHeading 5 2 4 2" xfId="57174" xr:uid="{00000000-0005-0000-0000-000070DF0000}"/>
    <cellStyle name="PSHeading 5 2 5" xfId="57175" xr:uid="{00000000-0005-0000-0000-000071DF0000}"/>
    <cellStyle name="PSHeading 5 2 6" xfId="57176" xr:uid="{00000000-0005-0000-0000-000072DF0000}"/>
    <cellStyle name="PSHeading 5 2 7" xfId="57177" xr:uid="{00000000-0005-0000-0000-000073DF0000}"/>
    <cellStyle name="PSHeading 5 3" xfId="57178" xr:uid="{00000000-0005-0000-0000-000074DF0000}"/>
    <cellStyle name="PSHeading 5 3 2" xfId="57179" xr:uid="{00000000-0005-0000-0000-000075DF0000}"/>
    <cellStyle name="PSHeading 5 3 2 2" xfId="57180" xr:uid="{00000000-0005-0000-0000-000076DF0000}"/>
    <cellStyle name="PSHeading 5 3 3" xfId="57181" xr:uid="{00000000-0005-0000-0000-000077DF0000}"/>
    <cellStyle name="PSHeading 5 4" xfId="57182" xr:uid="{00000000-0005-0000-0000-000078DF0000}"/>
    <cellStyle name="PSHeading 5 4 2" xfId="57183" xr:uid="{00000000-0005-0000-0000-000079DF0000}"/>
    <cellStyle name="PSHeading 5 4 2 2" xfId="57184" xr:uid="{00000000-0005-0000-0000-00007ADF0000}"/>
    <cellStyle name="PSHeading 5 5" xfId="57185" xr:uid="{00000000-0005-0000-0000-00007BDF0000}"/>
    <cellStyle name="PSHeading 5 5 2" xfId="57186" xr:uid="{00000000-0005-0000-0000-00007CDF0000}"/>
    <cellStyle name="PSHeading 5 5 2 2" xfId="57187" xr:uid="{00000000-0005-0000-0000-00007DDF0000}"/>
    <cellStyle name="PSHeading 5 6" xfId="57188" xr:uid="{00000000-0005-0000-0000-00007EDF0000}"/>
    <cellStyle name="PSHeading 5 6 2" xfId="57189" xr:uid="{00000000-0005-0000-0000-00007FDF0000}"/>
    <cellStyle name="PSHeading 5 7" xfId="57190" xr:uid="{00000000-0005-0000-0000-000080DF0000}"/>
    <cellStyle name="PSHeading 5 8" xfId="57191" xr:uid="{00000000-0005-0000-0000-000081DF0000}"/>
    <cellStyle name="PSHeading 5 9" xfId="57192" xr:uid="{00000000-0005-0000-0000-000082DF0000}"/>
    <cellStyle name="PSHeading 6" xfId="57193" xr:uid="{00000000-0005-0000-0000-000083DF0000}"/>
    <cellStyle name="PSHeading 6 2" xfId="57194" xr:uid="{00000000-0005-0000-0000-000084DF0000}"/>
    <cellStyle name="PSHeading 6 2 2" xfId="57195" xr:uid="{00000000-0005-0000-0000-000085DF0000}"/>
    <cellStyle name="PSHeading 6 2 2 2" xfId="57196" xr:uid="{00000000-0005-0000-0000-000086DF0000}"/>
    <cellStyle name="PSHeading 6 3" xfId="57197" xr:uid="{00000000-0005-0000-0000-000087DF0000}"/>
    <cellStyle name="PSHeading 6 3 2" xfId="57198" xr:uid="{00000000-0005-0000-0000-000088DF0000}"/>
    <cellStyle name="PSHeading 6 3 2 2" xfId="57199" xr:uid="{00000000-0005-0000-0000-000089DF0000}"/>
    <cellStyle name="PSHeading 6 4" xfId="57200" xr:uid="{00000000-0005-0000-0000-00008ADF0000}"/>
    <cellStyle name="PSHeading 6 4 2" xfId="57201" xr:uid="{00000000-0005-0000-0000-00008BDF0000}"/>
    <cellStyle name="PSHeading 6 5" xfId="57202" xr:uid="{00000000-0005-0000-0000-00008CDF0000}"/>
    <cellStyle name="PSHeading 6 6" xfId="57203" xr:uid="{00000000-0005-0000-0000-00008DDF0000}"/>
    <cellStyle name="PSHeading 6 7" xfId="57204" xr:uid="{00000000-0005-0000-0000-00008EDF0000}"/>
    <cellStyle name="PSHeading 7" xfId="57205" xr:uid="{00000000-0005-0000-0000-00008FDF0000}"/>
    <cellStyle name="PSHeading 7 2" xfId="57206" xr:uid="{00000000-0005-0000-0000-000090DF0000}"/>
    <cellStyle name="PSHeading 7 2 2" xfId="57207" xr:uid="{00000000-0005-0000-0000-000091DF0000}"/>
    <cellStyle name="PSHeading 7 2 2 2" xfId="57208" xr:uid="{00000000-0005-0000-0000-000092DF0000}"/>
    <cellStyle name="PSHeading 7 3" xfId="57209" xr:uid="{00000000-0005-0000-0000-000093DF0000}"/>
    <cellStyle name="PSHeading 7 3 2" xfId="57210" xr:uid="{00000000-0005-0000-0000-000094DF0000}"/>
    <cellStyle name="PSHeading 7 3 2 2" xfId="57211" xr:uid="{00000000-0005-0000-0000-000095DF0000}"/>
    <cellStyle name="PSHeading 7 4" xfId="57212" xr:uid="{00000000-0005-0000-0000-000096DF0000}"/>
    <cellStyle name="PSHeading 7 4 2" xfId="57213" xr:uid="{00000000-0005-0000-0000-000097DF0000}"/>
    <cellStyle name="PSHeading 7 5" xfId="57214" xr:uid="{00000000-0005-0000-0000-000098DF0000}"/>
    <cellStyle name="PSHeading 7 6" xfId="57215" xr:uid="{00000000-0005-0000-0000-000099DF0000}"/>
    <cellStyle name="PSHeading 7 7" xfId="57216" xr:uid="{00000000-0005-0000-0000-00009ADF0000}"/>
    <cellStyle name="PSHeading 8" xfId="57217" xr:uid="{00000000-0005-0000-0000-00009BDF0000}"/>
    <cellStyle name="PSHeading 8 2" xfId="57218" xr:uid="{00000000-0005-0000-0000-00009CDF0000}"/>
    <cellStyle name="PSHeading 8 2 2" xfId="57219" xr:uid="{00000000-0005-0000-0000-00009DDF0000}"/>
    <cellStyle name="PSHeading 8 2 2 2" xfId="57220" xr:uid="{00000000-0005-0000-0000-00009EDF0000}"/>
    <cellStyle name="PSHeading 8 3" xfId="57221" xr:uid="{00000000-0005-0000-0000-00009FDF0000}"/>
    <cellStyle name="PSHeading 8 3 2" xfId="57222" xr:uid="{00000000-0005-0000-0000-0000A0DF0000}"/>
    <cellStyle name="PSHeading 8 3 2 2" xfId="57223" xr:uid="{00000000-0005-0000-0000-0000A1DF0000}"/>
    <cellStyle name="PSHeading 8 4" xfId="57224" xr:uid="{00000000-0005-0000-0000-0000A2DF0000}"/>
    <cellStyle name="PSHeading 8 4 2" xfId="57225" xr:uid="{00000000-0005-0000-0000-0000A3DF0000}"/>
    <cellStyle name="PSHeading 8 5" xfId="57226" xr:uid="{00000000-0005-0000-0000-0000A4DF0000}"/>
    <cellStyle name="PSHeading 8 6" xfId="57227" xr:uid="{00000000-0005-0000-0000-0000A5DF0000}"/>
    <cellStyle name="PSInt" xfId="57228" xr:uid="{00000000-0005-0000-0000-0000A6DF0000}"/>
    <cellStyle name="PSInt 2" xfId="57229" xr:uid="{00000000-0005-0000-0000-0000A7DF0000}"/>
    <cellStyle name="PSInt 2 2" xfId="57230" xr:uid="{00000000-0005-0000-0000-0000A8DF0000}"/>
    <cellStyle name="PSInt 3" xfId="57231" xr:uid="{00000000-0005-0000-0000-0000A9DF0000}"/>
    <cellStyle name="PSInt 3 2" xfId="57232" xr:uid="{00000000-0005-0000-0000-0000AADF0000}"/>
    <cellStyle name="PSInt 4" xfId="57233" xr:uid="{00000000-0005-0000-0000-0000ABDF0000}"/>
    <cellStyle name="PSSpacer" xfId="57234" xr:uid="{00000000-0005-0000-0000-0000ACDF0000}"/>
    <cellStyle name="PSSpacer 2" xfId="57235" xr:uid="{00000000-0005-0000-0000-0000ADDF0000}"/>
    <cellStyle name="PSSpacer 2 2" xfId="57236" xr:uid="{00000000-0005-0000-0000-0000AEDF0000}"/>
    <cellStyle name="PSSpacer 3" xfId="57237" xr:uid="{00000000-0005-0000-0000-0000AFDF0000}"/>
    <cellStyle name="PSSpacer 3 2" xfId="57238" xr:uid="{00000000-0005-0000-0000-0000B0DF0000}"/>
    <cellStyle name="PSSpacer 4" xfId="57239" xr:uid="{00000000-0005-0000-0000-0000B1DF0000}"/>
    <cellStyle name="rf0" xfId="57240" xr:uid="{00000000-0005-0000-0000-0000B2DF0000}"/>
    <cellStyle name="rf0 2" xfId="57241" xr:uid="{00000000-0005-0000-0000-0000B3DF0000}"/>
    <cellStyle name="rf0 2 2" xfId="57242" xr:uid="{00000000-0005-0000-0000-0000B4DF0000}"/>
    <cellStyle name="rf0 2 2 2" xfId="57243" xr:uid="{00000000-0005-0000-0000-0000B5DF0000}"/>
    <cellStyle name="rf0 2 3" xfId="57244" xr:uid="{00000000-0005-0000-0000-0000B6DF0000}"/>
    <cellStyle name="rf0 2 3 2" xfId="57245" xr:uid="{00000000-0005-0000-0000-0000B7DF0000}"/>
    <cellStyle name="rf0 2 4" xfId="57246" xr:uid="{00000000-0005-0000-0000-0000B8DF0000}"/>
    <cellStyle name="rf0 3" xfId="57247" xr:uid="{00000000-0005-0000-0000-0000B9DF0000}"/>
    <cellStyle name="rf0 3 2" xfId="57248" xr:uid="{00000000-0005-0000-0000-0000BADF0000}"/>
    <cellStyle name="rf0 3 2 2" xfId="57249" xr:uid="{00000000-0005-0000-0000-0000BBDF0000}"/>
    <cellStyle name="rf0 3 3" xfId="57250" xr:uid="{00000000-0005-0000-0000-0000BCDF0000}"/>
    <cellStyle name="rf0 3 3 2" xfId="57251" xr:uid="{00000000-0005-0000-0000-0000BDDF0000}"/>
    <cellStyle name="rf0 3 4" xfId="57252" xr:uid="{00000000-0005-0000-0000-0000BEDF0000}"/>
    <cellStyle name="rf0 4" xfId="57253" xr:uid="{00000000-0005-0000-0000-0000BFDF0000}"/>
    <cellStyle name="rf0 4 2" xfId="57254" xr:uid="{00000000-0005-0000-0000-0000C0DF0000}"/>
    <cellStyle name="rf0 5" xfId="57255" xr:uid="{00000000-0005-0000-0000-0000C1DF0000}"/>
    <cellStyle name="rf0 5 2" xfId="57256" xr:uid="{00000000-0005-0000-0000-0000C2DF0000}"/>
    <cellStyle name="rf0 6" xfId="57257" xr:uid="{00000000-0005-0000-0000-0000C3DF0000}"/>
    <cellStyle name="rf1" xfId="57258" xr:uid="{00000000-0005-0000-0000-0000C4DF0000}"/>
    <cellStyle name="rf1 2" xfId="57259" xr:uid="{00000000-0005-0000-0000-0000C5DF0000}"/>
    <cellStyle name="rf1 2 2" xfId="57260" xr:uid="{00000000-0005-0000-0000-0000C6DF0000}"/>
    <cellStyle name="rf1 2 2 2" xfId="57261" xr:uid="{00000000-0005-0000-0000-0000C7DF0000}"/>
    <cellStyle name="rf1 2 3" xfId="57262" xr:uid="{00000000-0005-0000-0000-0000C8DF0000}"/>
    <cellStyle name="rf1 2 3 2" xfId="57263" xr:uid="{00000000-0005-0000-0000-0000C9DF0000}"/>
    <cellStyle name="rf1 2 4" xfId="57264" xr:uid="{00000000-0005-0000-0000-0000CADF0000}"/>
    <cellStyle name="rf1 3" xfId="57265" xr:uid="{00000000-0005-0000-0000-0000CBDF0000}"/>
    <cellStyle name="rf1 3 2" xfId="57266" xr:uid="{00000000-0005-0000-0000-0000CCDF0000}"/>
    <cellStyle name="rf1 3 2 2" xfId="57267" xr:uid="{00000000-0005-0000-0000-0000CDDF0000}"/>
    <cellStyle name="rf1 3 3" xfId="57268" xr:uid="{00000000-0005-0000-0000-0000CEDF0000}"/>
    <cellStyle name="rf1 3 3 2" xfId="57269" xr:uid="{00000000-0005-0000-0000-0000CFDF0000}"/>
    <cellStyle name="rf1 3 4" xfId="57270" xr:uid="{00000000-0005-0000-0000-0000D0DF0000}"/>
    <cellStyle name="rf1 4" xfId="57271" xr:uid="{00000000-0005-0000-0000-0000D1DF0000}"/>
    <cellStyle name="rf1 4 2" xfId="57272" xr:uid="{00000000-0005-0000-0000-0000D2DF0000}"/>
    <cellStyle name="rf1 5" xfId="57273" xr:uid="{00000000-0005-0000-0000-0000D3DF0000}"/>
    <cellStyle name="rf1 5 2" xfId="57274" xr:uid="{00000000-0005-0000-0000-0000D4DF0000}"/>
    <cellStyle name="rf1 6" xfId="57275" xr:uid="{00000000-0005-0000-0000-0000D5DF0000}"/>
    <cellStyle name="rf10" xfId="57276" xr:uid="{00000000-0005-0000-0000-0000D6DF0000}"/>
    <cellStyle name="rf10 2" xfId="57277" xr:uid="{00000000-0005-0000-0000-0000D7DF0000}"/>
    <cellStyle name="rf10 2 2" xfId="57278" xr:uid="{00000000-0005-0000-0000-0000D8DF0000}"/>
    <cellStyle name="rf10 2 2 2" xfId="57279" xr:uid="{00000000-0005-0000-0000-0000D9DF0000}"/>
    <cellStyle name="rf10 2 3" xfId="57280" xr:uid="{00000000-0005-0000-0000-0000DADF0000}"/>
    <cellStyle name="rf10 2 3 2" xfId="57281" xr:uid="{00000000-0005-0000-0000-0000DBDF0000}"/>
    <cellStyle name="rf10 2 4" xfId="57282" xr:uid="{00000000-0005-0000-0000-0000DCDF0000}"/>
    <cellStyle name="rf10 3" xfId="57283" xr:uid="{00000000-0005-0000-0000-0000DDDF0000}"/>
    <cellStyle name="rf10 3 2" xfId="57284" xr:uid="{00000000-0005-0000-0000-0000DEDF0000}"/>
    <cellStyle name="rf10 3 2 2" xfId="57285" xr:uid="{00000000-0005-0000-0000-0000DFDF0000}"/>
    <cellStyle name="rf10 3 3" xfId="57286" xr:uid="{00000000-0005-0000-0000-0000E0DF0000}"/>
    <cellStyle name="rf10 3 3 2" xfId="57287" xr:uid="{00000000-0005-0000-0000-0000E1DF0000}"/>
    <cellStyle name="rf10 3 4" xfId="57288" xr:uid="{00000000-0005-0000-0000-0000E2DF0000}"/>
    <cellStyle name="rf10 4" xfId="57289" xr:uid="{00000000-0005-0000-0000-0000E3DF0000}"/>
    <cellStyle name="rf10 4 2" xfId="57290" xr:uid="{00000000-0005-0000-0000-0000E4DF0000}"/>
    <cellStyle name="rf10 5" xfId="57291" xr:uid="{00000000-0005-0000-0000-0000E5DF0000}"/>
    <cellStyle name="rf10 5 2" xfId="57292" xr:uid="{00000000-0005-0000-0000-0000E6DF0000}"/>
    <cellStyle name="rf10 6" xfId="57293" xr:uid="{00000000-0005-0000-0000-0000E7DF0000}"/>
    <cellStyle name="rf11" xfId="57294" xr:uid="{00000000-0005-0000-0000-0000E8DF0000}"/>
    <cellStyle name="rf11 2" xfId="57295" xr:uid="{00000000-0005-0000-0000-0000E9DF0000}"/>
    <cellStyle name="rf11 2 2" xfId="57296" xr:uid="{00000000-0005-0000-0000-0000EADF0000}"/>
    <cellStyle name="rf11 2 2 2" xfId="57297" xr:uid="{00000000-0005-0000-0000-0000EBDF0000}"/>
    <cellStyle name="rf11 2 3" xfId="57298" xr:uid="{00000000-0005-0000-0000-0000ECDF0000}"/>
    <cellStyle name="rf11 2 3 2" xfId="57299" xr:uid="{00000000-0005-0000-0000-0000EDDF0000}"/>
    <cellStyle name="rf11 2 4" xfId="57300" xr:uid="{00000000-0005-0000-0000-0000EEDF0000}"/>
    <cellStyle name="rf11 3" xfId="57301" xr:uid="{00000000-0005-0000-0000-0000EFDF0000}"/>
    <cellStyle name="rf11 3 2" xfId="57302" xr:uid="{00000000-0005-0000-0000-0000F0DF0000}"/>
    <cellStyle name="rf11 3 2 2" xfId="57303" xr:uid="{00000000-0005-0000-0000-0000F1DF0000}"/>
    <cellStyle name="rf11 3 3" xfId="57304" xr:uid="{00000000-0005-0000-0000-0000F2DF0000}"/>
    <cellStyle name="rf11 3 3 2" xfId="57305" xr:uid="{00000000-0005-0000-0000-0000F3DF0000}"/>
    <cellStyle name="rf11 3 4" xfId="57306" xr:uid="{00000000-0005-0000-0000-0000F4DF0000}"/>
    <cellStyle name="rf11 4" xfId="57307" xr:uid="{00000000-0005-0000-0000-0000F5DF0000}"/>
    <cellStyle name="rf11 4 2" xfId="57308" xr:uid="{00000000-0005-0000-0000-0000F6DF0000}"/>
    <cellStyle name="rf11 5" xfId="57309" xr:uid="{00000000-0005-0000-0000-0000F7DF0000}"/>
    <cellStyle name="rf11 5 2" xfId="57310" xr:uid="{00000000-0005-0000-0000-0000F8DF0000}"/>
    <cellStyle name="rf11 6" xfId="57311" xr:uid="{00000000-0005-0000-0000-0000F9DF0000}"/>
    <cellStyle name="rf12" xfId="57312" xr:uid="{00000000-0005-0000-0000-0000FADF0000}"/>
    <cellStyle name="rf12 2" xfId="57313" xr:uid="{00000000-0005-0000-0000-0000FBDF0000}"/>
    <cellStyle name="rf12 2 2" xfId="57314" xr:uid="{00000000-0005-0000-0000-0000FCDF0000}"/>
    <cellStyle name="rf12 2 2 2" xfId="57315" xr:uid="{00000000-0005-0000-0000-0000FDDF0000}"/>
    <cellStyle name="rf12 2 3" xfId="57316" xr:uid="{00000000-0005-0000-0000-0000FEDF0000}"/>
    <cellStyle name="rf12 2 3 2" xfId="57317" xr:uid="{00000000-0005-0000-0000-0000FFDF0000}"/>
    <cellStyle name="rf12 2 4" xfId="57318" xr:uid="{00000000-0005-0000-0000-000000E00000}"/>
    <cellStyle name="rf12 3" xfId="57319" xr:uid="{00000000-0005-0000-0000-000001E00000}"/>
    <cellStyle name="rf12 3 2" xfId="57320" xr:uid="{00000000-0005-0000-0000-000002E00000}"/>
    <cellStyle name="rf12 3 2 2" xfId="57321" xr:uid="{00000000-0005-0000-0000-000003E00000}"/>
    <cellStyle name="rf12 3 3" xfId="57322" xr:uid="{00000000-0005-0000-0000-000004E00000}"/>
    <cellStyle name="rf12 3 3 2" xfId="57323" xr:uid="{00000000-0005-0000-0000-000005E00000}"/>
    <cellStyle name="rf12 3 4" xfId="57324" xr:uid="{00000000-0005-0000-0000-000006E00000}"/>
    <cellStyle name="rf12 4" xfId="57325" xr:uid="{00000000-0005-0000-0000-000007E00000}"/>
    <cellStyle name="rf12 4 2" xfId="57326" xr:uid="{00000000-0005-0000-0000-000008E00000}"/>
    <cellStyle name="rf12 5" xfId="57327" xr:uid="{00000000-0005-0000-0000-000009E00000}"/>
    <cellStyle name="rf12 5 2" xfId="57328" xr:uid="{00000000-0005-0000-0000-00000AE00000}"/>
    <cellStyle name="rf12 6" xfId="57329" xr:uid="{00000000-0005-0000-0000-00000BE00000}"/>
    <cellStyle name="rf13" xfId="57330" xr:uid="{00000000-0005-0000-0000-00000CE00000}"/>
    <cellStyle name="rf13 2" xfId="57331" xr:uid="{00000000-0005-0000-0000-00000DE00000}"/>
    <cellStyle name="rf13 2 2" xfId="57332" xr:uid="{00000000-0005-0000-0000-00000EE00000}"/>
    <cellStyle name="rf13 2 2 2" xfId="57333" xr:uid="{00000000-0005-0000-0000-00000FE00000}"/>
    <cellStyle name="rf13 2 3" xfId="57334" xr:uid="{00000000-0005-0000-0000-000010E00000}"/>
    <cellStyle name="rf13 2 3 2" xfId="57335" xr:uid="{00000000-0005-0000-0000-000011E00000}"/>
    <cellStyle name="rf13 2 4" xfId="57336" xr:uid="{00000000-0005-0000-0000-000012E00000}"/>
    <cellStyle name="rf13 3" xfId="57337" xr:uid="{00000000-0005-0000-0000-000013E00000}"/>
    <cellStyle name="rf13 3 2" xfId="57338" xr:uid="{00000000-0005-0000-0000-000014E00000}"/>
    <cellStyle name="rf13 3 2 2" xfId="57339" xr:uid="{00000000-0005-0000-0000-000015E00000}"/>
    <cellStyle name="rf13 3 3" xfId="57340" xr:uid="{00000000-0005-0000-0000-000016E00000}"/>
    <cellStyle name="rf13 3 3 2" xfId="57341" xr:uid="{00000000-0005-0000-0000-000017E00000}"/>
    <cellStyle name="rf13 3 4" xfId="57342" xr:uid="{00000000-0005-0000-0000-000018E00000}"/>
    <cellStyle name="rf13 4" xfId="57343" xr:uid="{00000000-0005-0000-0000-000019E00000}"/>
    <cellStyle name="rf13 4 2" xfId="57344" xr:uid="{00000000-0005-0000-0000-00001AE00000}"/>
    <cellStyle name="rf13 5" xfId="57345" xr:uid="{00000000-0005-0000-0000-00001BE00000}"/>
    <cellStyle name="rf13 5 2" xfId="57346" xr:uid="{00000000-0005-0000-0000-00001CE00000}"/>
    <cellStyle name="rf13 6" xfId="57347" xr:uid="{00000000-0005-0000-0000-00001DE00000}"/>
    <cellStyle name="rf14" xfId="57348" xr:uid="{00000000-0005-0000-0000-00001EE00000}"/>
    <cellStyle name="rf14 2" xfId="57349" xr:uid="{00000000-0005-0000-0000-00001FE00000}"/>
    <cellStyle name="rf14 2 2" xfId="57350" xr:uid="{00000000-0005-0000-0000-000020E00000}"/>
    <cellStyle name="rf14 2 2 2" xfId="57351" xr:uid="{00000000-0005-0000-0000-000021E00000}"/>
    <cellStyle name="rf14 2 3" xfId="57352" xr:uid="{00000000-0005-0000-0000-000022E00000}"/>
    <cellStyle name="rf14 2 3 2" xfId="57353" xr:uid="{00000000-0005-0000-0000-000023E00000}"/>
    <cellStyle name="rf14 2 4" xfId="57354" xr:uid="{00000000-0005-0000-0000-000024E00000}"/>
    <cellStyle name="rf14 3" xfId="57355" xr:uid="{00000000-0005-0000-0000-000025E00000}"/>
    <cellStyle name="rf14 3 2" xfId="57356" xr:uid="{00000000-0005-0000-0000-000026E00000}"/>
    <cellStyle name="rf14 3 2 2" xfId="57357" xr:uid="{00000000-0005-0000-0000-000027E00000}"/>
    <cellStyle name="rf14 3 3" xfId="57358" xr:uid="{00000000-0005-0000-0000-000028E00000}"/>
    <cellStyle name="rf14 3 3 2" xfId="57359" xr:uid="{00000000-0005-0000-0000-000029E00000}"/>
    <cellStyle name="rf14 3 4" xfId="57360" xr:uid="{00000000-0005-0000-0000-00002AE00000}"/>
    <cellStyle name="rf14 4" xfId="57361" xr:uid="{00000000-0005-0000-0000-00002BE00000}"/>
    <cellStyle name="rf14 4 2" xfId="57362" xr:uid="{00000000-0005-0000-0000-00002CE00000}"/>
    <cellStyle name="rf14 5" xfId="57363" xr:uid="{00000000-0005-0000-0000-00002DE00000}"/>
    <cellStyle name="rf14 5 2" xfId="57364" xr:uid="{00000000-0005-0000-0000-00002EE00000}"/>
    <cellStyle name="rf14 6" xfId="57365" xr:uid="{00000000-0005-0000-0000-00002FE00000}"/>
    <cellStyle name="rf15" xfId="57366" xr:uid="{00000000-0005-0000-0000-000030E00000}"/>
    <cellStyle name="rf15 2" xfId="57367" xr:uid="{00000000-0005-0000-0000-000031E00000}"/>
    <cellStyle name="rf15 2 2" xfId="57368" xr:uid="{00000000-0005-0000-0000-000032E00000}"/>
    <cellStyle name="rf15 2 2 2" xfId="57369" xr:uid="{00000000-0005-0000-0000-000033E00000}"/>
    <cellStyle name="rf15 2 3" xfId="57370" xr:uid="{00000000-0005-0000-0000-000034E00000}"/>
    <cellStyle name="rf15 2 3 2" xfId="57371" xr:uid="{00000000-0005-0000-0000-000035E00000}"/>
    <cellStyle name="rf15 2 4" xfId="57372" xr:uid="{00000000-0005-0000-0000-000036E00000}"/>
    <cellStyle name="rf15 3" xfId="57373" xr:uid="{00000000-0005-0000-0000-000037E00000}"/>
    <cellStyle name="rf15 3 2" xfId="57374" xr:uid="{00000000-0005-0000-0000-000038E00000}"/>
    <cellStyle name="rf15 3 2 2" xfId="57375" xr:uid="{00000000-0005-0000-0000-000039E00000}"/>
    <cellStyle name="rf15 3 3" xfId="57376" xr:uid="{00000000-0005-0000-0000-00003AE00000}"/>
    <cellStyle name="rf15 3 3 2" xfId="57377" xr:uid="{00000000-0005-0000-0000-00003BE00000}"/>
    <cellStyle name="rf15 3 4" xfId="57378" xr:uid="{00000000-0005-0000-0000-00003CE00000}"/>
    <cellStyle name="rf15 4" xfId="57379" xr:uid="{00000000-0005-0000-0000-00003DE00000}"/>
    <cellStyle name="rf15 4 2" xfId="57380" xr:uid="{00000000-0005-0000-0000-00003EE00000}"/>
    <cellStyle name="rf15 5" xfId="57381" xr:uid="{00000000-0005-0000-0000-00003FE00000}"/>
    <cellStyle name="rf15 5 2" xfId="57382" xr:uid="{00000000-0005-0000-0000-000040E00000}"/>
    <cellStyle name="rf15 6" xfId="57383" xr:uid="{00000000-0005-0000-0000-000041E00000}"/>
    <cellStyle name="rf16" xfId="57384" xr:uid="{00000000-0005-0000-0000-000042E00000}"/>
    <cellStyle name="rf16 2" xfId="57385" xr:uid="{00000000-0005-0000-0000-000043E00000}"/>
    <cellStyle name="rf16 2 2" xfId="57386" xr:uid="{00000000-0005-0000-0000-000044E00000}"/>
    <cellStyle name="rf16 2 2 2" xfId="57387" xr:uid="{00000000-0005-0000-0000-000045E00000}"/>
    <cellStyle name="rf16 2 3" xfId="57388" xr:uid="{00000000-0005-0000-0000-000046E00000}"/>
    <cellStyle name="rf16 2 3 2" xfId="57389" xr:uid="{00000000-0005-0000-0000-000047E00000}"/>
    <cellStyle name="rf16 2 4" xfId="57390" xr:uid="{00000000-0005-0000-0000-000048E00000}"/>
    <cellStyle name="rf16 3" xfId="57391" xr:uid="{00000000-0005-0000-0000-000049E00000}"/>
    <cellStyle name="rf16 3 2" xfId="57392" xr:uid="{00000000-0005-0000-0000-00004AE00000}"/>
    <cellStyle name="rf16 3 2 2" xfId="57393" xr:uid="{00000000-0005-0000-0000-00004BE00000}"/>
    <cellStyle name="rf16 3 3" xfId="57394" xr:uid="{00000000-0005-0000-0000-00004CE00000}"/>
    <cellStyle name="rf16 3 3 2" xfId="57395" xr:uid="{00000000-0005-0000-0000-00004DE00000}"/>
    <cellStyle name="rf16 3 4" xfId="57396" xr:uid="{00000000-0005-0000-0000-00004EE00000}"/>
    <cellStyle name="rf16 4" xfId="57397" xr:uid="{00000000-0005-0000-0000-00004FE00000}"/>
    <cellStyle name="rf16 4 2" xfId="57398" xr:uid="{00000000-0005-0000-0000-000050E00000}"/>
    <cellStyle name="rf16 5" xfId="57399" xr:uid="{00000000-0005-0000-0000-000051E00000}"/>
    <cellStyle name="rf16 5 2" xfId="57400" xr:uid="{00000000-0005-0000-0000-000052E00000}"/>
    <cellStyle name="rf16 6" xfId="57401" xr:uid="{00000000-0005-0000-0000-000053E00000}"/>
    <cellStyle name="rf17" xfId="57402" xr:uid="{00000000-0005-0000-0000-000054E00000}"/>
    <cellStyle name="rf17 2" xfId="57403" xr:uid="{00000000-0005-0000-0000-000055E00000}"/>
    <cellStyle name="rf17 2 2" xfId="57404" xr:uid="{00000000-0005-0000-0000-000056E00000}"/>
    <cellStyle name="rf17 2 2 2" xfId="57405" xr:uid="{00000000-0005-0000-0000-000057E00000}"/>
    <cellStyle name="rf17 2 3" xfId="57406" xr:uid="{00000000-0005-0000-0000-000058E00000}"/>
    <cellStyle name="rf17 2 3 2" xfId="57407" xr:uid="{00000000-0005-0000-0000-000059E00000}"/>
    <cellStyle name="rf17 2 4" xfId="57408" xr:uid="{00000000-0005-0000-0000-00005AE00000}"/>
    <cellStyle name="rf17 3" xfId="57409" xr:uid="{00000000-0005-0000-0000-00005BE00000}"/>
    <cellStyle name="rf17 3 2" xfId="57410" xr:uid="{00000000-0005-0000-0000-00005CE00000}"/>
    <cellStyle name="rf17 3 2 2" xfId="57411" xr:uid="{00000000-0005-0000-0000-00005DE00000}"/>
    <cellStyle name="rf17 3 3" xfId="57412" xr:uid="{00000000-0005-0000-0000-00005EE00000}"/>
    <cellStyle name="rf17 3 3 2" xfId="57413" xr:uid="{00000000-0005-0000-0000-00005FE00000}"/>
    <cellStyle name="rf17 3 4" xfId="57414" xr:uid="{00000000-0005-0000-0000-000060E00000}"/>
    <cellStyle name="rf17 4" xfId="57415" xr:uid="{00000000-0005-0000-0000-000061E00000}"/>
    <cellStyle name="rf17 4 2" xfId="57416" xr:uid="{00000000-0005-0000-0000-000062E00000}"/>
    <cellStyle name="rf17 5" xfId="57417" xr:uid="{00000000-0005-0000-0000-000063E00000}"/>
    <cellStyle name="rf17 5 2" xfId="57418" xr:uid="{00000000-0005-0000-0000-000064E00000}"/>
    <cellStyle name="rf17 6" xfId="57419" xr:uid="{00000000-0005-0000-0000-000065E00000}"/>
    <cellStyle name="rf18" xfId="57420" xr:uid="{00000000-0005-0000-0000-000066E00000}"/>
    <cellStyle name="rf18 2" xfId="57421" xr:uid="{00000000-0005-0000-0000-000067E00000}"/>
    <cellStyle name="rf18 2 2" xfId="57422" xr:uid="{00000000-0005-0000-0000-000068E00000}"/>
    <cellStyle name="rf18 2 2 2" xfId="57423" xr:uid="{00000000-0005-0000-0000-000069E00000}"/>
    <cellStyle name="rf18 2 3" xfId="57424" xr:uid="{00000000-0005-0000-0000-00006AE00000}"/>
    <cellStyle name="rf18 2 3 2" xfId="57425" xr:uid="{00000000-0005-0000-0000-00006BE00000}"/>
    <cellStyle name="rf18 2 4" xfId="57426" xr:uid="{00000000-0005-0000-0000-00006CE00000}"/>
    <cellStyle name="rf18 3" xfId="57427" xr:uid="{00000000-0005-0000-0000-00006DE00000}"/>
    <cellStyle name="rf18 3 2" xfId="57428" xr:uid="{00000000-0005-0000-0000-00006EE00000}"/>
    <cellStyle name="rf18 3 2 2" xfId="57429" xr:uid="{00000000-0005-0000-0000-00006FE00000}"/>
    <cellStyle name="rf18 3 3" xfId="57430" xr:uid="{00000000-0005-0000-0000-000070E00000}"/>
    <cellStyle name="rf18 3 3 2" xfId="57431" xr:uid="{00000000-0005-0000-0000-000071E00000}"/>
    <cellStyle name="rf18 3 4" xfId="57432" xr:uid="{00000000-0005-0000-0000-000072E00000}"/>
    <cellStyle name="rf18 4" xfId="57433" xr:uid="{00000000-0005-0000-0000-000073E00000}"/>
    <cellStyle name="rf18 4 2" xfId="57434" xr:uid="{00000000-0005-0000-0000-000074E00000}"/>
    <cellStyle name="rf18 5" xfId="57435" xr:uid="{00000000-0005-0000-0000-000075E00000}"/>
    <cellStyle name="rf18 5 2" xfId="57436" xr:uid="{00000000-0005-0000-0000-000076E00000}"/>
    <cellStyle name="rf18 6" xfId="57437" xr:uid="{00000000-0005-0000-0000-000077E00000}"/>
    <cellStyle name="rf19" xfId="57438" xr:uid="{00000000-0005-0000-0000-000078E00000}"/>
    <cellStyle name="rf19 2" xfId="57439" xr:uid="{00000000-0005-0000-0000-000079E00000}"/>
    <cellStyle name="rf19 2 2" xfId="57440" xr:uid="{00000000-0005-0000-0000-00007AE00000}"/>
    <cellStyle name="rf19 2 2 2" xfId="57441" xr:uid="{00000000-0005-0000-0000-00007BE00000}"/>
    <cellStyle name="rf19 2 3" xfId="57442" xr:uid="{00000000-0005-0000-0000-00007CE00000}"/>
    <cellStyle name="rf19 2 3 2" xfId="57443" xr:uid="{00000000-0005-0000-0000-00007DE00000}"/>
    <cellStyle name="rf19 2 4" xfId="57444" xr:uid="{00000000-0005-0000-0000-00007EE00000}"/>
    <cellStyle name="rf19 3" xfId="57445" xr:uid="{00000000-0005-0000-0000-00007FE00000}"/>
    <cellStyle name="rf19 3 2" xfId="57446" xr:uid="{00000000-0005-0000-0000-000080E00000}"/>
    <cellStyle name="rf19 3 2 2" xfId="57447" xr:uid="{00000000-0005-0000-0000-000081E00000}"/>
    <cellStyle name="rf19 3 3" xfId="57448" xr:uid="{00000000-0005-0000-0000-000082E00000}"/>
    <cellStyle name="rf19 3 3 2" xfId="57449" xr:uid="{00000000-0005-0000-0000-000083E00000}"/>
    <cellStyle name="rf19 3 4" xfId="57450" xr:uid="{00000000-0005-0000-0000-000084E00000}"/>
    <cellStyle name="rf19 4" xfId="57451" xr:uid="{00000000-0005-0000-0000-000085E00000}"/>
    <cellStyle name="rf19 4 2" xfId="57452" xr:uid="{00000000-0005-0000-0000-000086E00000}"/>
    <cellStyle name="rf19 5" xfId="57453" xr:uid="{00000000-0005-0000-0000-000087E00000}"/>
    <cellStyle name="rf19 5 2" xfId="57454" xr:uid="{00000000-0005-0000-0000-000088E00000}"/>
    <cellStyle name="rf19 6" xfId="57455" xr:uid="{00000000-0005-0000-0000-000089E00000}"/>
    <cellStyle name="rf2" xfId="57456" xr:uid="{00000000-0005-0000-0000-00008AE00000}"/>
    <cellStyle name="rf2 2" xfId="57457" xr:uid="{00000000-0005-0000-0000-00008BE00000}"/>
    <cellStyle name="rf2 2 2" xfId="57458" xr:uid="{00000000-0005-0000-0000-00008CE00000}"/>
    <cellStyle name="rf2 2 2 2" xfId="57459" xr:uid="{00000000-0005-0000-0000-00008DE00000}"/>
    <cellStyle name="rf2 2 3" xfId="57460" xr:uid="{00000000-0005-0000-0000-00008EE00000}"/>
    <cellStyle name="rf2 2 3 2" xfId="57461" xr:uid="{00000000-0005-0000-0000-00008FE00000}"/>
    <cellStyle name="rf2 2 4" xfId="57462" xr:uid="{00000000-0005-0000-0000-000090E00000}"/>
    <cellStyle name="rf2 3" xfId="57463" xr:uid="{00000000-0005-0000-0000-000091E00000}"/>
    <cellStyle name="rf2 3 2" xfId="57464" xr:uid="{00000000-0005-0000-0000-000092E00000}"/>
    <cellStyle name="rf2 3 2 2" xfId="57465" xr:uid="{00000000-0005-0000-0000-000093E00000}"/>
    <cellStyle name="rf2 3 3" xfId="57466" xr:uid="{00000000-0005-0000-0000-000094E00000}"/>
    <cellStyle name="rf2 3 3 2" xfId="57467" xr:uid="{00000000-0005-0000-0000-000095E00000}"/>
    <cellStyle name="rf2 3 4" xfId="57468" xr:uid="{00000000-0005-0000-0000-000096E00000}"/>
    <cellStyle name="rf2 4" xfId="57469" xr:uid="{00000000-0005-0000-0000-000097E00000}"/>
    <cellStyle name="rf2 4 2" xfId="57470" xr:uid="{00000000-0005-0000-0000-000098E00000}"/>
    <cellStyle name="rf2 5" xfId="57471" xr:uid="{00000000-0005-0000-0000-000099E00000}"/>
    <cellStyle name="rf2 5 2" xfId="57472" xr:uid="{00000000-0005-0000-0000-00009AE00000}"/>
    <cellStyle name="rf2 6" xfId="57473" xr:uid="{00000000-0005-0000-0000-00009BE00000}"/>
    <cellStyle name="rf20" xfId="57474" xr:uid="{00000000-0005-0000-0000-00009CE00000}"/>
    <cellStyle name="rf20 2" xfId="57475" xr:uid="{00000000-0005-0000-0000-00009DE00000}"/>
    <cellStyle name="rf20 2 2" xfId="57476" xr:uid="{00000000-0005-0000-0000-00009EE00000}"/>
    <cellStyle name="rf20 2 2 2" xfId="57477" xr:uid="{00000000-0005-0000-0000-00009FE00000}"/>
    <cellStyle name="rf20 2 3" xfId="57478" xr:uid="{00000000-0005-0000-0000-0000A0E00000}"/>
    <cellStyle name="rf20 2 3 2" xfId="57479" xr:uid="{00000000-0005-0000-0000-0000A1E00000}"/>
    <cellStyle name="rf20 2 4" xfId="57480" xr:uid="{00000000-0005-0000-0000-0000A2E00000}"/>
    <cellStyle name="rf20 3" xfId="57481" xr:uid="{00000000-0005-0000-0000-0000A3E00000}"/>
    <cellStyle name="rf20 3 2" xfId="57482" xr:uid="{00000000-0005-0000-0000-0000A4E00000}"/>
    <cellStyle name="rf20 3 2 2" xfId="57483" xr:uid="{00000000-0005-0000-0000-0000A5E00000}"/>
    <cellStyle name="rf20 3 3" xfId="57484" xr:uid="{00000000-0005-0000-0000-0000A6E00000}"/>
    <cellStyle name="rf20 3 3 2" xfId="57485" xr:uid="{00000000-0005-0000-0000-0000A7E00000}"/>
    <cellStyle name="rf20 3 4" xfId="57486" xr:uid="{00000000-0005-0000-0000-0000A8E00000}"/>
    <cellStyle name="rf20 4" xfId="57487" xr:uid="{00000000-0005-0000-0000-0000A9E00000}"/>
    <cellStyle name="rf20 4 2" xfId="57488" xr:uid="{00000000-0005-0000-0000-0000AAE00000}"/>
    <cellStyle name="rf20 5" xfId="57489" xr:uid="{00000000-0005-0000-0000-0000ABE00000}"/>
    <cellStyle name="rf20 5 2" xfId="57490" xr:uid="{00000000-0005-0000-0000-0000ACE00000}"/>
    <cellStyle name="rf20 6" xfId="57491" xr:uid="{00000000-0005-0000-0000-0000ADE00000}"/>
    <cellStyle name="rf21" xfId="57492" xr:uid="{00000000-0005-0000-0000-0000AEE00000}"/>
    <cellStyle name="rf21 2" xfId="57493" xr:uid="{00000000-0005-0000-0000-0000AFE00000}"/>
    <cellStyle name="rf21 2 2" xfId="57494" xr:uid="{00000000-0005-0000-0000-0000B0E00000}"/>
    <cellStyle name="rf21 2 2 2" xfId="57495" xr:uid="{00000000-0005-0000-0000-0000B1E00000}"/>
    <cellStyle name="rf21 2 3" xfId="57496" xr:uid="{00000000-0005-0000-0000-0000B2E00000}"/>
    <cellStyle name="rf21 2 3 2" xfId="57497" xr:uid="{00000000-0005-0000-0000-0000B3E00000}"/>
    <cellStyle name="rf21 2 4" xfId="57498" xr:uid="{00000000-0005-0000-0000-0000B4E00000}"/>
    <cellStyle name="rf21 3" xfId="57499" xr:uid="{00000000-0005-0000-0000-0000B5E00000}"/>
    <cellStyle name="rf21 3 2" xfId="57500" xr:uid="{00000000-0005-0000-0000-0000B6E00000}"/>
    <cellStyle name="rf21 3 2 2" xfId="57501" xr:uid="{00000000-0005-0000-0000-0000B7E00000}"/>
    <cellStyle name="rf21 3 3" xfId="57502" xr:uid="{00000000-0005-0000-0000-0000B8E00000}"/>
    <cellStyle name="rf21 3 3 2" xfId="57503" xr:uid="{00000000-0005-0000-0000-0000B9E00000}"/>
    <cellStyle name="rf21 3 4" xfId="57504" xr:uid="{00000000-0005-0000-0000-0000BAE00000}"/>
    <cellStyle name="rf21 4" xfId="57505" xr:uid="{00000000-0005-0000-0000-0000BBE00000}"/>
    <cellStyle name="rf21 4 2" xfId="57506" xr:uid="{00000000-0005-0000-0000-0000BCE00000}"/>
    <cellStyle name="rf21 5" xfId="57507" xr:uid="{00000000-0005-0000-0000-0000BDE00000}"/>
    <cellStyle name="rf21 5 2" xfId="57508" xr:uid="{00000000-0005-0000-0000-0000BEE00000}"/>
    <cellStyle name="rf21 6" xfId="57509" xr:uid="{00000000-0005-0000-0000-0000BFE00000}"/>
    <cellStyle name="rf22" xfId="57510" xr:uid="{00000000-0005-0000-0000-0000C0E00000}"/>
    <cellStyle name="rf22 2" xfId="57511" xr:uid="{00000000-0005-0000-0000-0000C1E00000}"/>
    <cellStyle name="rf22 2 2" xfId="57512" xr:uid="{00000000-0005-0000-0000-0000C2E00000}"/>
    <cellStyle name="rf22 2 2 2" xfId="57513" xr:uid="{00000000-0005-0000-0000-0000C3E00000}"/>
    <cellStyle name="rf22 2 3" xfId="57514" xr:uid="{00000000-0005-0000-0000-0000C4E00000}"/>
    <cellStyle name="rf22 2 3 2" xfId="57515" xr:uid="{00000000-0005-0000-0000-0000C5E00000}"/>
    <cellStyle name="rf22 2 4" xfId="57516" xr:uid="{00000000-0005-0000-0000-0000C6E00000}"/>
    <cellStyle name="rf22 3" xfId="57517" xr:uid="{00000000-0005-0000-0000-0000C7E00000}"/>
    <cellStyle name="rf22 3 2" xfId="57518" xr:uid="{00000000-0005-0000-0000-0000C8E00000}"/>
    <cellStyle name="rf22 3 2 2" xfId="57519" xr:uid="{00000000-0005-0000-0000-0000C9E00000}"/>
    <cellStyle name="rf22 3 3" xfId="57520" xr:uid="{00000000-0005-0000-0000-0000CAE00000}"/>
    <cellStyle name="rf22 3 3 2" xfId="57521" xr:uid="{00000000-0005-0000-0000-0000CBE00000}"/>
    <cellStyle name="rf22 3 4" xfId="57522" xr:uid="{00000000-0005-0000-0000-0000CCE00000}"/>
    <cellStyle name="rf22 4" xfId="57523" xr:uid="{00000000-0005-0000-0000-0000CDE00000}"/>
    <cellStyle name="rf22 4 2" xfId="57524" xr:uid="{00000000-0005-0000-0000-0000CEE00000}"/>
    <cellStyle name="rf22 5" xfId="57525" xr:uid="{00000000-0005-0000-0000-0000CFE00000}"/>
    <cellStyle name="rf22 5 2" xfId="57526" xr:uid="{00000000-0005-0000-0000-0000D0E00000}"/>
    <cellStyle name="rf22 6" xfId="57527" xr:uid="{00000000-0005-0000-0000-0000D1E00000}"/>
    <cellStyle name="rf23" xfId="57528" xr:uid="{00000000-0005-0000-0000-0000D2E00000}"/>
    <cellStyle name="rf23 2" xfId="57529" xr:uid="{00000000-0005-0000-0000-0000D3E00000}"/>
    <cellStyle name="rf23 2 2" xfId="57530" xr:uid="{00000000-0005-0000-0000-0000D4E00000}"/>
    <cellStyle name="rf23 2 2 2" xfId="57531" xr:uid="{00000000-0005-0000-0000-0000D5E00000}"/>
    <cellStyle name="rf23 2 3" xfId="57532" xr:uid="{00000000-0005-0000-0000-0000D6E00000}"/>
    <cellStyle name="rf23 2 3 2" xfId="57533" xr:uid="{00000000-0005-0000-0000-0000D7E00000}"/>
    <cellStyle name="rf23 2 4" xfId="57534" xr:uid="{00000000-0005-0000-0000-0000D8E00000}"/>
    <cellStyle name="rf23 3" xfId="57535" xr:uid="{00000000-0005-0000-0000-0000D9E00000}"/>
    <cellStyle name="rf23 3 2" xfId="57536" xr:uid="{00000000-0005-0000-0000-0000DAE00000}"/>
    <cellStyle name="rf23 3 2 2" xfId="57537" xr:uid="{00000000-0005-0000-0000-0000DBE00000}"/>
    <cellStyle name="rf23 3 3" xfId="57538" xr:uid="{00000000-0005-0000-0000-0000DCE00000}"/>
    <cellStyle name="rf23 3 3 2" xfId="57539" xr:uid="{00000000-0005-0000-0000-0000DDE00000}"/>
    <cellStyle name="rf23 3 4" xfId="57540" xr:uid="{00000000-0005-0000-0000-0000DEE00000}"/>
    <cellStyle name="rf23 4" xfId="57541" xr:uid="{00000000-0005-0000-0000-0000DFE00000}"/>
    <cellStyle name="rf23 4 2" xfId="57542" xr:uid="{00000000-0005-0000-0000-0000E0E00000}"/>
    <cellStyle name="rf23 5" xfId="57543" xr:uid="{00000000-0005-0000-0000-0000E1E00000}"/>
    <cellStyle name="rf23 5 2" xfId="57544" xr:uid="{00000000-0005-0000-0000-0000E2E00000}"/>
    <cellStyle name="rf23 6" xfId="57545" xr:uid="{00000000-0005-0000-0000-0000E3E00000}"/>
    <cellStyle name="rf24" xfId="57546" xr:uid="{00000000-0005-0000-0000-0000E4E00000}"/>
    <cellStyle name="rf24 2" xfId="57547" xr:uid="{00000000-0005-0000-0000-0000E5E00000}"/>
    <cellStyle name="rf24 2 2" xfId="57548" xr:uid="{00000000-0005-0000-0000-0000E6E00000}"/>
    <cellStyle name="rf24 2 2 2" xfId="57549" xr:uid="{00000000-0005-0000-0000-0000E7E00000}"/>
    <cellStyle name="rf24 2 3" xfId="57550" xr:uid="{00000000-0005-0000-0000-0000E8E00000}"/>
    <cellStyle name="rf24 2 3 2" xfId="57551" xr:uid="{00000000-0005-0000-0000-0000E9E00000}"/>
    <cellStyle name="rf24 2 4" xfId="57552" xr:uid="{00000000-0005-0000-0000-0000EAE00000}"/>
    <cellStyle name="rf24 3" xfId="57553" xr:uid="{00000000-0005-0000-0000-0000EBE00000}"/>
    <cellStyle name="rf24 3 2" xfId="57554" xr:uid="{00000000-0005-0000-0000-0000ECE00000}"/>
    <cellStyle name="rf24 3 2 2" xfId="57555" xr:uid="{00000000-0005-0000-0000-0000EDE00000}"/>
    <cellStyle name="rf24 3 3" xfId="57556" xr:uid="{00000000-0005-0000-0000-0000EEE00000}"/>
    <cellStyle name="rf24 3 3 2" xfId="57557" xr:uid="{00000000-0005-0000-0000-0000EFE00000}"/>
    <cellStyle name="rf24 3 4" xfId="57558" xr:uid="{00000000-0005-0000-0000-0000F0E00000}"/>
    <cellStyle name="rf24 4" xfId="57559" xr:uid="{00000000-0005-0000-0000-0000F1E00000}"/>
    <cellStyle name="rf24 4 2" xfId="57560" xr:uid="{00000000-0005-0000-0000-0000F2E00000}"/>
    <cellStyle name="rf24 5" xfId="57561" xr:uid="{00000000-0005-0000-0000-0000F3E00000}"/>
    <cellStyle name="rf24 5 2" xfId="57562" xr:uid="{00000000-0005-0000-0000-0000F4E00000}"/>
    <cellStyle name="rf24 6" xfId="57563" xr:uid="{00000000-0005-0000-0000-0000F5E00000}"/>
    <cellStyle name="rf25" xfId="57564" xr:uid="{00000000-0005-0000-0000-0000F6E00000}"/>
    <cellStyle name="rf25 2" xfId="57565" xr:uid="{00000000-0005-0000-0000-0000F7E00000}"/>
    <cellStyle name="rf25 2 2" xfId="57566" xr:uid="{00000000-0005-0000-0000-0000F8E00000}"/>
    <cellStyle name="rf25 2 2 2" xfId="57567" xr:uid="{00000000-0005-0000-0000-0000F9E00000}"/>
    <cellStyle name="rf25 2 3" xfId="57568" xr:uid="{00000000-0005-0000-0000-0000FAE00000}"/>
    <cellStyle name="rf25 2 3 2" xfId="57569" xr:uid="{00000000-0005-0000-0000-0000FBE00000}"/>
    <cellStyle name="rf25 2 4" xfId="57570" xr:uid="{00000000-0005-0000-0000-0000FCE00000}"/>
    <cellStyle name="rf25 3" xfId="57571" xr:uid="{00000000-0005-0000-0000-0000FDE00000}"/>
    <cellStyle name="rf25 3 2" xfId="57572" xr:uid="{00000000-0005-0000-0000-0000FEE00000}"/>
    <cellStyle name="rf25 3 2 2" xfId="57573" xr:uid="{00000000-0005-0000-0000-0000FFE00000}"/>
    <cellStyle name="rf25 3 3" xfId="57574" xr:uid="{00000000-0005-0000-0000-000000E10000}"/>
    <cellStyle name="rf25 3 3 2" xfId="57575" xr:uid="{00000000-0005-0000-0000-000001E10000}"/>
    <cellStyle name="rf25 3 4" xfId="57576" xr:uid="{00000000-0005-0000-0000-000002E10000}"/>
    <cellStyle name="rf25 4" xfId="57577" xr:uid="{00000000-0005-0000-0000-000003E10000}"/>
    <cellStyle name="rf25 4 2" xfId="57578" xr:uid="{00000000-0005-0000-0000-000004E10000}"/>
    <cellStyle name="rf25 5" xfId="57579" xr:uid="{00000000-0005-0000-0000-000005E10000}"/>
    <cellStyle name="rf25 5 2" xfId="57580" xr:uid="{00000000-0005-0000-0000-000006E10000}"/>
    <cellStyle name="rf25 6" xfId="57581" xr:uid="{00000000-0005-0000-0000-000007E10000}"/>
    <cellStyle name="rf26" xfId="57582" xr:uid="{00000000-0005-0000-0000-000008E10000}"/>
    <cellStyle name="rf26 2" xfId="57583" xr:uid="{00000000-0005-0000-0000-000009E10000}"/>
    <cellStyle name="rf26 2 2" xfId="57584" xr:uid="{00000000-0005-0000-0000-00000AE10000}"/>
    <cellStyle name="rf26 2 2 2" xfId="57585" xr:uid="{00000000-0005-0000-0000-00000BE10000}"/>
    <cellStyle name="rf26 2 3" xfId="57586" xr:uid="{00000000-0005-0000-0000-00000CE10000}"/>
    <cellStyle name="rf26 2 3 2" xfId="57587" xr:uid="{00000000-0005-0000-0000-00000DE10000}"/>
    <cellStyle name="rf26 2 4" xfId="57588" xr:uid="{00000000-0005-0000-0000-00000EE10000}"/>
    <cellStyle name="rf26 3" xfId="57589" xr:uid="{00000000-0005-0000-0000-00000FE10000}"/>
    <cellStyle name="rf26 3 2" xfId="57590" xr:uid="{00000000-0005-0000-0000-000010E10000}"/>
    <cellStyle name="rf26 3 2 2" xfId="57591" xr:uid="{00000000-0005-0000-0000-000011E10000}"/>
    <cellStyle name="rf26 3 3" xfId="57592" xr:uid="{00000000-0005-0000-0000-000012E10000}"/>
    <cellStyle name="rf26 3 3 2" xfId="57593" xr:uid="{00000000-0005-0000-0000-000013E10000}"/>
    <cellStyle name="rf26 3 4" xfId="57594" xr:uid="{00000000-0005-0000-0000-000014E10000}"/>
    <cellStyle name="rf26 4" xfId="57595" xr:uid="{00000000-0005-0000-0000-000015E10000}"/>
    <cellStyle name="rf26 4 2" xfId="57596" xr:uid="{00000000-0005-0000-0000-000016E10000}"/>
    <cellStyle name="rf26 5" xfId="57597" xr:uid="{00000000-0005-0000-0000-000017E10000}"/>
    <cellStyle name="rf26 5 2" xfId="57598" xr:uid="{00000000-0005-0000-0000-000018E10000}"/>
    <cellStyle name="rf26 6" xfId="57599" xr:uid="{00000000-0005-0000-0000-000019E10000}"/>
    <cellStyle name="rf27" xfId="57600" xr:uid="{00000000-0005-0000-0000-00001AE10000}"/>
    <cellStyle name="rf27 2" xfId="57601" xr:uid="{00000000-0005-0000-0000-00001BE10000}"/>
    <cellStyle name="rf27 2 2" xfId="57602" xr:uid="{00000000-0005-0000-0000-00001CE10000}"/>
    <cellStyle name="rf27 2 2 2" xfId="57603" xr:uid="{00000000-0005-0000-0000-00001DE10000}"/>
    <cellStyle name="rf27 2 3" xfId="57604" xr:uid="{00000000-0005-0000-0000-00001EE10000}"/>
    <cellStyle name="rf27 2 3 2" xfId="57605" xr:uid="{00000000-0005-0000-0000-00001FE10000}"/>
    <cellStyle name="rf27 2 4" xfId="57606" xr:uid="{00000000-0005-0000-0000-000020E10000}"/>
    <cellStyle name="rf27 3" xfId="57607" xr:uid="{00000000-0005-0000-0000-000021E10000}"/>
    <cellStyle name="rf27 3 2" xfId="57608" xr:uid="{00000000-0005-0000-0000-000022E10000}"/>
    <cellStyle name="rf27 3 2 2" xfId="57609" xr:uid="{00000000-0005-0000-0000-000023E10000}"/>
    <cellStyle name="rf27 3 3" xfId="57610" xr:uid="{00000000-0005-0000-0000-000024E10000}"/>
    <cellStyle name="rf27 3 3 2" xfId="57611" xr:uid="{00000000-0005-0000-0000-000025E10000}"/>
    <cellStyle name="rf27 3 4" xfId="57612" xr:uid="{00000000-0005-0000-0000-000026E10000}"/>
    <cellStyle name="rf27 4" xfId="57613" xr:uid="{00000000-0005-0000-0000-000027E10000}"/>
    <cellStyle name="rf27 4 2" xfId="57614" xr:uid="{00000000-0005-0000-0000-000028E10000}"/>
    <cellStyle name="rf27 5" xfId="57615" xr:uid="{00000000-0005-0000-0000-000029E10000}"/>
    <cellStyle name="rf27 5 2" xfId="57616" xr:uid="{00000000-0005-0000-0000-00002AE10000}"/>
    <cellStyle name="rf27 6" xfId="57617" xr:uid="{00000000-0005-0000-0000-00002BE10000}"/>
    <cellStyle name="rf3" xfId="57618" xr:uid="{00000000-0005-0000-0000-00002CE10000}"/>
    <cellStyle name="rf3 2" xfId="57619" xr:uid="{00000000-0005-0000-0000-00002DE10000}"/>
    <cellStyle name="rf3 2 2" xfId="57620" xr:uid="{00000000-0005-0000-0000-00002EE10000}"/>
    <cellStyle name="rf3 2 2 2" xfId="57621" xr:uid="{00000000-0005-0000-0000-00002FE10000}"/>
    <cellStyle name="rf3 2 3" xfId="57622" xr:uid="{00000000-0005-0000-0000-000030E10000}"/>
    <cellStyle name="rf3 2 3 2" xfId="57623" xr:uid="{00000000-0005-0000-0000-000031E10000}"/>
    <cellStyle name="rf3 2 4" xfId="57624" xr:uid="{00000000-0005-0000-0000-000032E10000}"/>
    <cellStyle name="rf3 3" xfId="57625" xr:uid="{00000000-0005-0000-0000-000033E10000}"/>
    <cellStyle name="rf3 3 2" xfId="57626" xr:uid="{00000000-0005-0000-0000-000034E10000}"/>
    <cellStyle name="rf3 3 2 2" xfId="57627" xr:uid="{00000000-0005-0000-0000-000035E10000}"/>
    <cellStyle name="rf3 3 3" xfId="57628" xr:uid="{00000000-0005-0000-0000-000036E10000}"/>
    <cellStyle name="rf3 3 3 2" xfId="57629" xr:uid="{00000000-0005-0000-0000-000037E10000}"/>
    <cellStyle name="rf3 3 4" xfId="57630" xr:uid="{00000000-0005-0000-0000-000038E10000}"/>
    <cellStyle name="rf3 4" xfId="57631" xr:uid="{00000000-0005-0000-0000-000039E10000}"/>
    <cellStyle name="rf3 4 2" xfId="57632" xr:uid="{00000000-0005-0000-0000-00003AE10000}"/>
    <cellStyle name="rf3 5" xfId="57633" xr:uid="{00000000-0005-0000-0000-00003BE10000}"/>
    <cellStyle name="rf3 5 2" xfId="57634" xr:uid="{00000000-0005-0000-0000-00003CE10000}"/>
    <cellStyle name="rf3 6" xfId="57635" xr:uid="{00000000-0005-0000-0000-00003DE10000}"/>
    <cellStyle name="rf4" xfId="57636" xr:uid="{00000000-0005-0000-0000-00003EE10000}"/>
    <cellStyle name="rf4 2" xfId="57637" xr:uid="{00000000-0005-0000-0000-00003FE10000}"/>
    <cellStyle name="rf4 2 2" xfId="57638" xr:uid="{00000000-0005-0000-0000-000040E10000}"/>
    <cellStyle name="rf4 2 2 2" xfId="57639" xr:uid="{00000000-0005-0000-0000-000041E10000}"/>
    <cellStyle name="rf4 2 3" xfId="57640" xr:uid="{00000000-0005-0000-0000-000042E10000}"/>
    <cellStyle name="rf4 2 3 2" xfId="57641" xr:uid="{00000000-0005-0000-0000-000043E10000}"/>
    <cellStyle name="rf4 2 4" xfId="57642" xr:uid="{00000000-0005-0000-0000-000044E10000}"/>
    <cellStyle name="rf4 3" xfId="57643" xr:uid="{00000000-0005-0000-0000-000045E10000}"/>
    <cellStyle name="rf4 3 2" xfId="57644" xr:uid="{00000000-0005-0000-0000-000046E10000}"/>
    <cellStyle name="rf4 3 2 2" xfId="57645" xr:uid="{00000000-0005-0000-0000-000047E10000}"/>
    <cellStyle name="rf4 3 3" xfId="57646" xr:uid="{00000000-0005-0000-0000-000048E10000}"/>
    <cellStyle name="rf4 3 3 2" xfId="57647" xr:uid="{00000000-0005-0000-0000-000049E10000}"/>
    <cellStyle name="rf4 3 4" xfId="57648" xr:uid="{00000000-0005-0000-0000-00004AE10000}"/>
    <cellStyle name="rf4 4" xfId="57649" xr:uid="{00000000-0005-0000-0000-00004BE10000}"/>
    <cellStyle name="rf4 4 2" xfId="57650" xr:uid="{00000000-0005-0000-0000-00004CE10000}"/>
    <cellStyle name="rf4 5" xfId="57651" xr:uid="{00000000-0005-0000-0000-00004DE10000}"/>
    <cellStyle name="rf4 5 2" xfId="57652" xr:uid="{00000000-0005-0000-0000-00004EE10000}"/>
    <cellStyle name="rf4 6" xfId="57653" xr:uid="{00000000-0005-0000-0000-00004FE10000}"/>
    <cellStyle name="rf5" xfId="57654" xr:uid="{00000000-0005-0000-0000-000050E10000}"/>
    <cellStyle name="rf5 2" xfId="57655" xr:uid="{00000000-0005-0000-0000-000051E10000}"/>
    <cellStyle name="rf5 2 2" xfId="57656" xr:uid="{00000000-0005-0000-0000-000052E10000}"/>
    <cellStyle name="rf5 2 2 2" xfId="57657" xr:uid="{00000000-0005-0000-0000-000053E10000}"/>
    <cellStyle name="rf5 2 3" xfId="57658" xr:uid="{00000000-0005-0000-0000-000054E10000}"/>
    <cellStyle name="rf5 2 3 2" xfId="57659" xr:uid="{00000000-0005-0000-0000-000055E10000}"/>
    <cellStyle name="rf5 2 4" xfId="57660" xr:uid="{00000000-0005-0000-0000-000056E10000}"/>
    <cellStyle name="rf5 3" xfId="57661" xr:uid="{00000000-0005-0000-0000-000057E10000}"/>
    <cellStyle name="rf5 3 2" xfId="57662" xr:uid="{00000000-0005-0000-0000-000058E10000}"/>
    <cellStyle name="rf5 3 2 2" xfId="57663" xr:uid="{00000000-0005-0000-0000-000059E10000}"/>
    <cellStyle name="rf5 3 3" xfId="57664" xr:uid="{00000000-0005-0000-0000-00005AE10000}"/>
    <cellStyle name="rf5 3 3 2" xfId="57665" xr:uid="{00000000-0005-0000-0000-00005BE10000}"/>
    <cellStyle name="rf5 3 4" xfId="57666" xr:uid="{00000000-0005-0000-0000-00005CE10000}"/>
    <cellStyle name="rf5 4" xfId="57667" xr:uid="{00000000-0005-0000-0000-00005DE10000}"/>
    <cellStyle name="rf5 4 2" xfId="57668" xr:uid="{00000000-0005-0000-0000-00005EE10000}"/>
    <cellStyle name="rf5 5" xfId="57669" xr:uid="{00000000-0005-0000-0000-00005FE10000}"/>
    <cellStyle name="rf5 5 2" xfId="57670" xr:uid="{00000000-0005-0000-0000-000060E10000}"/>
    <cellStyle name="rf5 6" xfId="57671" xr:uid="{00000000-0005-0000-0000-000061E10000}"/>
    <cellStyle name="rf6" xfId="57672" xr:uid="{00000000-0005-0000-0000-000062E10000}"/>
    <cellStyle name="rf6 2" xfId="57673" xr:uid="{00000000-0005-0000-0000-000063E10000}"/>
    <cellStyle name="rf6 2 2" xfId="57674" xr:uid="{00000000-0005-0000-0000-000064E10000}"/>
    <cellStyle name="rf6 2 2 2" xfId="57675" xr:uid="{00000000-0005-0000-0000-000065E10000}"/>
    <cellStyle name="rf6 2 3" xfId="57676" xr:uid="{00000000-0005-0000-0000-000066E10000}"/>
    <cellStyle name="rf6 2 3 2" xfId="57677" xr:uid="{00000000-0005-0000-0000-000067E10000}"/>
    <cellStyle name="rf6 2 4" xfId="57678" xr:uid="{00000000-0005-0000-0000-000068E10000}"/>
    <cellStyle name="rf6 3" xfId="57679" xr:uid="{00000000-0005-0000-0000-000069E10000}"/>
    <cellStyle name="rf6 3 2" xfId="57680" xr:uid="{00000000-0005-0000-0000-00006AE10000}"/>
    <cellStyle name="rf6 3 2 2" xfId="57681" xr:uid="{00000000-0005-0000-0000-00006BE10000}"/>
    <cellStyle name="rf6 3 3" xfId="57682" xr:uid="{00000000-0005-0000-0000-00006CE10000}"/>
    <cellStyle name="rf6 3 3 2" xfId="57683" xr:uid="{00000000-0005-0000-0000-00006DE10000}"/>
    <cellStyle name="rf6 3 4" xfId="57684" xr:uid="{00000000-0005-0000-0000-00006EE10000}"/>
    <cellStyle name="rf6 4" xfId="57685" xr:uid="{00000000-0005-0000-0000-00006FE10000}"/>
    <cellStyle name="rf6 4 2" xfId="57686" xr:uid="{00000000-0005-0000-0000-000070E10000}"/>
    <cellStyle name="rf6 5" xfId="57687" xr:uid="{00000000-0005-0000-0000-000071E10000}"/>
    <cellStyle name="rf6 5 2" xfId="57688" xr:uid="{00000000-0005-0000-0000-000072E10000}"/>
    <cellStyle name="rf6 6" xfId="57689" xr:uid="{00000000-0005-0000-0000-000073E10000}"/>
    <cellStyle name="rf7" xfId="57690" xr:uid="{00000000-0005-0000-0000-000074E10000}"/>
    <cellStyle name="rf7 2" xfId="57691" xr:uid="{00000000-0005-0000-0000-000075E10000}"/>
    <cellStyle name="rf7 2 2" xfId="57692" xr:uid="{00000000-0005-0000-0000-000076E10000}"/>
    <cellStyle name="rf7 2 2 2" xfId="57693" xr:uid="{00000000-0005-0000-0000-000077E10000}"/>
    <cellStyle name="rf7 2 3" xfId="57694" xr:uid="{00000000-0005-0000-0000-000078E10000}"/>
    <cellStyle name="rf7 2 3 2" xfId="57695" xr:uid="{00000000-0005-0000-0000-000079E10000}"/>
    <cellStyle name="rf7 2 4" xfId="57696" xr:uid="{00000000-0005-0000-0000-00007AE10000}"/>
    <cellStyle name="rf7 3" xfId="57697" xr:uid="{00000000-0005-0000-0000-00007BE10000}"/>
    <cellStyle name="rf7 3 2" xfId="57698" xr:uid="{00000000-0005-0000-0000-00007CE10000}"/>
    <cellStyle name="rf7 3 2 2" xfId="57699" xr:uid="{00000000-0005-0000-0000-00007DE10000}"/>
    <cellStyle name="rf7 3 3" xfId="57700" xr:uid="{00000000-0005-0000-0000-00007EE10000}"/>
    <cellStyle name="rf7 3 3 2" xfId="57701" xr:uid="{00000000-0005-0000-0000-00007FE10000}"/>
    <cellStyle name="rf7 3 4" xfId="57702" xr:uid="{00000000-0005-0000-0000-000080E10000}"/>
    <cellStyle name="rf7 4" xfId="57703" xr:uid="{00000000-0005-0000-0000-000081E10000}"/>
    <cellStyle name="rf7 4 2" xfId="57704" xr:uid="{00000000-0005-0000-0000-000082E10000}"/>
    <cellStyle name="rf7 5" xfId="57705" xr:uid="{00000000-0005-0000-0000-000083E10000}"/>
    <cellStyle name="rf7 5 2" xfId="57706" xr:uid="{00000000-0005-0000-0000-000084E10000}"/>
    <cellStyle name="rf7 6" xfId="57707" xr:uid="{00000000-0005-0000-0000-000085E10000}"/>
    <cellStyle name="rf8" xfId="57708" xr:uid="{00000000-0005-0000-0000-000086E10000}"/>
    <cellStyle name="rf8 2" xfId="57709" xr:uid="{00000000-0005-0000-0000-000087E10000}"/>
    <cellStyle name="rf8 2 2" xfId="57710" xr:uid="{00000000-0005-0000-0000-000088E10000}"/>
    <cellStyle name="rf8 2 2 2" xfId="57711" xr:uid="{00000000-0005-0000-0000-000089E10000}"/>
    <cellStyle name="rf8 2 3" xfId="57712" xr:uid="{00000000-0005-0000-0000-00008AE10000}"/>
    <cellStyle name="rf8 2 3 2" xfId="57713" xr:uid="{00000000-0005-0000-0000-00008BE10000}"/>
    <cellStyle name="rf8 2 4" xfId="57714" xr:uid="{00000000-0005-0000-0000-00008CE10000}"/>
    <cellStyle name="rf8 3" xfId="57715" xr:uid="{00000000-0005-0000-0000-00008DE10000}"/>
    <cellStyle name="rf8 3 2" xfId="57716" xr:uid="{00000000-0005-0000-0000-00008EE10000}"/>
    <cellStyle name="rf8 3 2 2" xfId="57717" xr:uid="{00000000-0005-0000-0000-00008FE10000}"/>
    <cellStyle name="rf8 3 3" xfId="57718" xr:uid="{00000000-0005-0000-0000-000090E10000}"/>
    <cellStyle name="rf8 3 3 2" xfId="57719" xr:uid="{00000000-0005-0000-0000-000091E10000}"/>
    <cellStyle name="rf8 3 4" xfId="57720" xr:uid="{00000000-0005-0000-0000-000092E10000}"/>
    <cellStyle name="rf8 4" xfId="57721" xr:uid="{00000000-0005-0000-0000-000093E10000}"/>
    <cellStyle name="rf8 4 2" xfId="57722" xr:uid="{00000000-0005-0000-0000-000094E10000}"/>
    <cellStyle name="rf8 5" xfId="57723" xr:uid="{00000000-0005-0000-0000-000095E10000}"/>
    <cellStyle name="rf8 5 2" xfId="57724" xr:uid="{00000000-0005-0000-0000-000096E10000}"/>
    <cellStyle name="rf8 6" xfId="57725" xr:uid="{00000000-0005-0000-0000-000097E10000}"/>
    <cellStyle name="rf9" xfId="57726" xr:uid="{00000000-0005-0000-0000-000098E10000}"/>
    <cellStyle name="rf9 2" xfId="57727" xr:uid="{00000000-0005-0000-0000-000099E10000}"/>
    <cellStyle name="rf9 2 2" xfId="57728" xr:uid="{00000000-0005-0000-0000-00009AE10000}"/>
    <cellStyle name="rf9 2 2 2" xfId="57729" xr:uid="{00000000-0005-0000-0000-00009BE10000}"/>
    <cellStyle name="rf9 2 3" xfId="57730" xr:uid="{00000000-0005-0000-0000-00009CE10000}"/>
    <cellStyle name="rf9 2 3 2" xfId="57731" xr:uid="{00000000-0005-0000-0000-00009DE10000}"/>
    <cellStyle name="rf9 2 4" xfId="57732" xr:uid="{00000000-0005-0000-0000-00009EE10000}"/>
    <cellStyle name="rf9 3" xfId="57733" xr:uid="{00000000-0005-0000-0000-00009FE10000}"/>
    <cellStyle name="rf9 3 2" xfId="57734" xr:uid="{00000000-0005-0000-0000-0000A0E10000}"/>
    <cellStyle name="rf9 3 2 2" xfId="57735" xr:uid="{00000000-0005-0000-0000-0000A1E10000}"/>
    <cellStyle name="rf9 3 3" xfId="57736" xr:uid="{00000000-0005-0000-0000-0000A2E10000}"/>
    <cellStyle name="rf9 3 3 2" xfId="57737" xr:uid="{00000000-0005-0000-0000-0000A3E10000}"/>
    <cellStyle name="rf9 3 4" xfId="57738" xr:uid="{00000000-0005-0000-0000-0000A4E10000}"/>
    <cellStyle name="rf9 4" xfId="57739" xr:uid="{00000000-0005-0000-0000-0000A5E10000}"/>
    <cellStyle name="rf9 4 2" xfId="57740" xr:uid="{00000000-0005-0000-0000-0000A6E10000}"/>
    <cellStyle name="rf9 5" xfId="57741" xr:uid="{00000000-0005-0000-0000-0000A7E10000}"/>
    <cellStyle name="rf9 5 2" xfId="57742" xr:uid="{00000000-0005-0000-0000-0000A8E10000}"/>
    <cellStyle name="rf9 6" xfId="57743" xr:uid="{00000000-0005-0000-0000-0000A9E10000}"/>
    <cellStyle name="Right" xfId="57744" xr:uid="{00000000-0005-0000-0000-0000AAE10000}"/>
    <cellStyle name="Right 2" xfId="57745" xr:uid="{00000000-0005-0000-0000-0000ABE10000}"/>
    <cellStyle name="Right 2 2" xfId="57746" xr:uid="{00000000-0005-0000-0000-0000ACE10000}"/>
    <cellStyle name="Right 3" xfId="57747" xr:uid="{00000000-0005-0000-0000-0000ADE10000}"/>
    <cellStyle name="Right 3 2" xfId="57748" xr:uid="{00000000-0005-0000-0000-0000AEE10000}"/>
    <cellStyle name="Right 4" xfId="57749" xr:uid="{00000000-0005-0000-0000-0000AFE10000}"/>
    <cellStyle name="Style 1" xfId="57750" xr:uid="{00000000-0005-0000-0000-0000B0E10000}"/>
    <cellStyle name="Style 1 2" xfId="57751" xr:uid="{00000000-0005-0000-0000-0000B1E10000}"/>
    <cellStyle name="Style 1 2 2" xfId="57752" xr:uid="{00000000-0005-0000-0000-0000B2E10000}"/>
    <cellStyle name="Style 1 3" xfId="57753" xr:uid="{00000000-0005-0000-0000-0000B3E10000}"/>
    <cellStyle name="Style 1 3 2" xfId="57754" xr:uid="{00000000-0005-0000-0000-0000B4E10000}"/>
    <cellStyle name="Style 1 4" xfId="57755" xr:uid="{00000000-0005-0000-0000-0000B5E10000}"/>
    <cellStyle name="Sub heading" xfId="57756" xr:uid="{00000000-0005-0000-0000-0000B6E10000}"/>
    <cellStyle name="Sub heading 2" xfId="57757" xr:uid="{00000000-0005-0000-0000-0000B7E10000}"/>
    <cellStyle name="Sub heading 2 2" xfId="57758" xr:uid="{00000000-0005-0000-0000-0000B8E10000}"/>
    <cellStyle name="Sub heading 3" xfId="57759" xr:uid="{00000000-0005-0000-0000-0000B9E10000}"/>
    <cellStyle name="Sub heading 3 2" xfId="57760" xr:uid="{00000000-0005-0000-0000-0000BAE10000}"/>
    <cellStyle name="Sub heading 4" xfId="57761" xr:uid="{00000000-0005-0000-0000-0000BBE10000}"/>
    <cellStyle name="subheading" xfId="57762" xr:uid="{00000000-0005-0000-0000-0000BCE10000}"/>
    <cellStyle name="subheading 2" xfId="57763" xr:uid="{00000000-0005-0000-0000-0000BDE10000}"/>
    <cellStyle name="subheading 2 2" xfId="57764" xr:uid="{00000000-0005-0000-0000-0000BEE10000}"/>
    <cellStyle name="subheading 3" xfId="57765" xr:uid="{00000000-0005-0000-0000-0000BFE10000}"/>
    <cellStyle name="subheading 3 2" xfId="57766" xr:uid="{00000000-0005-0000-0000-0000C0E10000}"/>
    <cellStyle name="subheading 4" xfId="57767" xr:uid="{00000000-0005-0000-0000-0000C1E10000}"/>
    <cellStyle name="TITLE 10" xfId="57768" xr:uid="{00000000-0005-0000-0000-0000C2E10000}"/>
    <cellStyle name="TITLE 10 2" xfId="57769" xr:uid="{00000000-0005-0000-0000-0000C3E10000}"/>
    <cellStyle name="Title 11" xfId="57770" xr:uid="{00000000-0005-0000-0000-0000C4E10000}"/>
    <cellStyle name="Title 11 2" xfId="57771" xr:uid="{00000000-0005-0000-0000-0000C5E10000}"/>
    <cellStyle name="Title 12" xfId="57772" xr:uid="{00000000-0005-0000-0000-0000C6E10000}"/>
    <cellStyle name="Title 12 2" xfId="57773" xr:uid="{00000000-0005-0000-0000-0000C7E10000}"/>
    <cellStyle name="Title 13" xfId="57774" xr:uid="{00000000-0005-0000-0000-0000C8E10000}"/>
    <cellStyle name="Title 13 2" xfId="57775" xr:uid="{00000000-0005-0000-0000-0000C9E10000}"/>
    <cellStyle name="Title 14" xfId="57776" xr:uid="{00000000-0005-0000-0000-0000CAE10000}"/>
    <cellStyle name="Title 14 2" xfId="57777" xr:uid="{00000000-0005-0000-0000-0000CBE10000}"/>
    <cellStyle name="Title 15" xfId="57778" xr:uid="{00000000-0005-0000-0000-0000CCE10000}"/>
    <cellStyle name="Title 15 2" xfId="57779" xr:uid="{00000000-0005-0000-0000-0000CDE10000}"/>
    <cellStyle name="Title 16" xfId="57780" xr:uid="{00000000-0005-0000-0000-0000CEE10000}"/>
    <cellStyle name="Title 16 2" xfId="57781" xr:uid="{00000000-0005-0000-0000-0000CFE10000}"/>
    <cellStyle name="Title 17" xfId="57782" xr:uid="{00000000-0005-0000-0000-0000D0E10000}"/>
    <cellStyle name="Title 17 2" xfId="57783" xr:uid="{00000000-0005-0000-0000-0000D1E10000}"/>
    <cellStyle name="Title 18" xfId="57784" xr:uid="{00000000-0005-0000-0000-0000D2E10000}"/>
    <cellStyle name="Title 18 2" xfId="57785" xr:uid="{00000000-0005-0000-0000-0000D3E10000}"/>
    <cellStyle name="Title 19" xfId="57786" xr:uid="{00000000-0005-0000-0000-0000D4E10000}"/>
    <cellStyle name="Title 19 2" xfId="57787" xr:uid="{00000000-0005-0000-0000-0000D5E10000}"/>
    <cellStyle name="TITLE 2" xfId="57788" xr:uid="{00000000-0005-0000-0000-0000D6E10000}"/>
    <cellStyle name="TITLE 2 2" xfId="57789" xr:uid="{00000000-0005-0000-0000-0000D7E10000}"/>
    <cellStyle name="TITLE 2 2 2" xfId="57790" xr:uid="{00000000-0005-0000-0000-0000D8E10000}"/>
    <cellStyle name="TITLE 2 2 2 2" xfId="57791" xr:uid="{00000000-0005-0000-0000-0000D9E10000}"/>
    <cellStyle name="TITLE 2 2 3" xfId="57792" xr:uid="{00000000-0005-0000-0000-0000DAE10000}"/>
    <cellStyle name="TITLE 2 2 3 2" xfId="57793" xr:uid="{00000000-0005-0000-0000-0000DBE10000}"/>
    <cellStyle name="TITLE 2 2 4" xfId="57794" xr:uid="{00000000-0005-0000-0000-0000DCE10000}"/>
    <cellStyle name="Title 2 3" xfId="57795" xr:uid="{00000000-0005-0000-0000-0000DDE10000}"/>
    <cellStyle name="Title 2 3 2" xfId="57796" xr:uid="{00000000-0005-0000-0000-0000DEE10000}"/>
    <cellStyle name="Title 2 3 2 2" xfId="57797" xr:uid="{00000000-0005-0000-0000-0000DFE10000}"/>
    <cellStyle name="Title 2 3 3" xfId="57798" xr:uid="{00000000-0005-0000-0000-0000E0E10000}"/>
    <cellStyle name="Title 2 3 3 2" xfId="57799" xr:uid="{00000000-0005-0000-0000-0000E1E10000}"/>
    <cellStyle name="Title 2 3 4" xfId="57800" xr:uid="{00000000-0005-0000-0000-0000E2E10000}"/>
    <cellStyle name="Title 2 4" xfId="57801" xr:uid="{00000000-0005-0000-0000-0000E3E10000}"/>
    <cellStyle name="Title 2 4 2" xfId="57802" xr:uid="{00000000-0005-0000-0000-0000E4E10000}"/>
    <cellStyle name="Title 2 4 2 2" xfId="57803" xr:uid="{00000000-0005-0000-0000-0000E5E10000}"/>
    <cellStyle name="Title 2 4 3" xfId="57804" xr:uid="{00000000-0005-0000-0000-0000E6E10000}"/>
    <cellStyle name="Title 2 4 3 2" xfId="57805" xr:uid="{00000000-0005-0000-0000-0000E7E10000}"/>
    <cellStyle name="Title 2 4 4" xfId="57806" xr:uid="{00000000-0005-0000-0000-0000E8E10000}"/>
    <cellStyle name="Title 2 4 4 2" xfId="57807" xr:uid="{00000000-0005-0000-0000-0000E9E10000}"/>
    <cellStyle name="Title 2 4 5" xfId="57808" xr:uid="{00000000-0005-0000-0000-0000EAE10000}"/>
    <cellStyle name="TITLE 2 5" xfId="57809" xr:uid="{00000000-0005-0000-0000-0000EBE10000}"/>
    <cellStyle name="Title 2 5 2" xfId="57810" xr:uid="{00000000-0005-0000-0000-0000ECE10000}"/>
    <cellStyle name="Title 2 5 2 2" xfId="57811" xr:uid="{00000000-0005-0000-0000-0000EDE10000}"/>
    <cellStyle name="TITLE 2 5 3" xfId="57812" xr:uid="{00000000-0005-0000-0000-0000EEE10000}"/>
    <cellStyle name="TITLE 2 5 4" xfId="57813" xr:uid="{00000000-0005-0000-0000-0000EFE10000}"/>
    <cellStyle name="TITLE 2 5 5" xfId="57814" xr:uid="{00000000-0005-0000-0000-0000F0E10000}"/>
    <cellStyle name="TITLE 2 5 6" xfId="57815" xr:uid="{00000000-0005-0000-0000-0000F1E10000}"/>
    <cellStyle name="TITLE 2 5 7" xfId="57816" xr:uid="{00000000-0005-0000-0000-0000F2E10000}"/>
    <cellStyle name="TITLE 2 5 8" xfId="57817" xr:uid="{00000000-0005-0000-0000-0000F3E10000}"/>
    <cellStyle name="TITLE 2 6" xfId="57818" xr:uid="{00000000-0005-0000-0000-0000F4E10000}"/>
    <cellStyle name="Title 2 6 2" xfId="57819" xr:uid="{00000000-0005-0000-0000-0000F5E10000}"/>
    <cellStyle name="Title 2 6 2 2" xfId="57820" xr:uid="{00000000-0005-0000-0000-0000F6E10000}"/>
    <cellStyle name="TITLE 2 6 3" xfId="57821" xr:uid="{00000000-0005-0000-0000-0000F7E10000}"/>
    <cellStyle name="TITLE 2 6 4" xfId="57822" xr:uid="{00000000-0005-0000-0000-0000F8E10000}"/>
    <cellStyle name="TITLE 2 6 5" xfId="57823" xr:uid="{00000000-0005-0000-0000-0000F9E10000}"/>
    <cellStyle name="TITLE 2 6 6" xfId="57824" xr:uid="{00000000-0005-0000-0000-0000FAE10000}"/>
    <cellStyle name="TITLE 2 6 7" xfId="57825" xr:uid="{00000000-0005-0000-0000-0000FBE10000}"/>
    <cellStyle name="TITLE 2 6 8" xfId="57826" xr:uid="{00000000-0005-0000-0000-0000FCE10000}"/>
    <cellStyle name="Title 2 7" xfId="57827" xr:uid="{00000000-0005-0000-0000-0000FDE10000}"/>
    <cellStyle name="TITLE 2 7 2" xfId="57828" xr:uid="{00000000-0005-0000-0000-0000FEE10000}"/>
    <cellStyle name="Title 2 8" xfId="57829" xr:uid="{00000000-0005-0000-0000-0000FFE10000}"/>
    <cellStyle name="Title 2 9" xfId="57830" xr:uid="{00000000-0005-0000-0000-000000E20000}"/>
    <cellStyle name="TITLE 2_BS Summary" xfId="57831" xr:uid="{00000000-0005-0000-0000-000001E20000}"/>
    <cellStyle name="Title 20" xfId="57832" xr:uid="{00000000-0005-0000-0000-000002E20000}"/>
    <cellStyle name="Title 20 2" xfId="57833" xr:uid="{00000000-0005-0000-0000-000003E20000}"/>
    <cellStyle name="Title 21" xfId="57834" xr:uid="{00000000-0005-0000-0000-000004E20000}"/>
    <cellStyle name="Title 21 2" xfId="57835" xr:uid="{00000000-0005-0000-0000-000005E20000}"/>
    <cellStyle name="Title 22" xfId="57836" xr:uid="{00000000-0005-0000-0000-000006E20000}"/>
    <cellStyle name="Title 22 2" xfId="57837" xr:uid="{00000000-0005-0000-0000-000007E20000}"/>
    <cellStyle name="Title 23" xfId="57838" xr:uid="{00000000-0005-0000-0000-000008E20000}"/>
    <cellStyle name="Title 23 2" xfId="57839" xr:uid="{00000000-0005-0000-0000-000009E20000}"/>
    <cellStyle name="Title 24" xfId="57840" xr:uid="{00000000-0005-0000-0000-00000AE20000}"/>
    <cellStyle name="Title 25" xfId="57841" xr:uid="{00000000-0005-0000-0000-00000BE20000}"/>
    <cellStyle name="Title 26" xfId="57842" xr:uid="{00000000-0005-0000-0000-00000CE20000}"/>
    <cellStyle name="Title 27" xfId="57843" xr:uid="{00000000-0005-0000-0000-00000DE20000}"/>
    <cellStyle name="Title 28" xfId="57844" xr:uid="{00000000-0005-0000-0000-00000EE20000}"/>
    <cellStyle name="Title 29" xfId="57845" xr:uid="{00000000-0005-0000-0000-00000FE20000}"/>
    <cellStyle name="Title 3" xfId="57846" xr:uid="{00000000-0005-0000-0000-000010E20000}"/>
    <cellStyle name="Title 3 2" xfId="57847" xr:uid="{00000000-0005-0000-0000-000011E20000}"/>
    <cellStyle name="Title 3 2 2" xfId="57848" xr:uid="{00000000-0005-0000-0000-000012E20000}"/>
    <cellStyle name="Title 3 2 2 2" xfId="57849" xr:uid="{00000000-0005-0000-0000-000013E20000}"/>
    <cellStyle name="Title 3 2 3" xfId="57850" xr:uid="{00000000-0005-0000-0000-000014E20000}"/>
    <cellStyle name="Title 3 2 3 2" xfId="57851" xr:uid="{00000000-0005-0000-0000-000015E20000}"/>
    <cellStyle name="Title 3 2 4" xfId="57852" xr:uid="{00000000-0005-0000-0000-000016E20000}"/>
    <cellStyle name="Title 3 3" xfId="57853" xr:uid="{00000000-0005-0000-0000-000017E20000}"/>
    <cellStyle name="Title 3 3 2" xfId="57854" xr:uid="{00000000-0005-0000-0000-000018E20000}"/>
    <cellStyle name="Title 3 3 2 2" xfId="57855" xr:uid="{00000000-0005-0000-0000-000019E20000}"/>
    <cellStyle name="Title 3 3 3" xfId="57856" xr:uid="{00000000-0005-0000-0000-00001AE20000}"/>
    <cellStyle name="Title 3 3 3 2" xfId="57857" xr:uid="{00000000-0005-0000-0000-00001BE20000}"/>
    <cellStyle name="Title 3 3 4" xfId="57858" xr:uid="{00000000-0005-0000-0000-00001CE20000}"/>
    <cellStyle name="Title 3 4" xfId="57859" xr:uid="{00000000-0005-0000-0000-00001DE20000}"/>
    <cellStyle name="Title 3 4 2" xfId="57860" xr:uid="{00000000-0005-0000-0000-00001EE20000}"/>
    <cellStyle name="Title 3 5" xfId="57861" xr:uid="{00000000-0005-0000-0000-00001FE20000}"/>
    <cellStyle name="Title 3 5 2" xfId="57862" xr:uid="{00000000-0005-0000-0000-000020E20000}"/>
    <cellStyle name="Title 3 6" xfId="57863" xr:uid="{00000000-0005-0000-0000-000021E20000}"/>
    <cellStyle name="Title 3_AFS template" xfId="57864" xr:uid="{00000000-0005-0000-0000-000022E20000}"/>
    <cellStyle name="Title 30" xfId="57865" xr:uid="{00000000-0005-0000-0000-000023E20000}"/>
    <cellStyle name="Title 31" xfId="57866" xr:uid="{00000000-0005-0000-0000-000024E20000}"/>
    <cellStyle name="Title 32" xfId="57867" xr:uid="{00000000-0005-0000-0000-000025E20000}"/>
    <cellStyle name="Title 33" xfId="57868" xr:uid="{00000000-0005-0000-0000-000026E20000}"/>
    <cellStyle name="Title 34" xfId="57869" xr:uid="{00000000-0005-0000-0000-000027E20000}"/>
    <cellStyle name="Title 35" xfId="57870" xr:uid="{00000000-0005-0000-0000-000028E20000}"/>
    <cellStyle name="Title 36" xfId="57871" xr:uid="{00000000-0005-0000-0000-000029E20000}"/>
    <cellStyle name="Title 37" xfId="57872" xr:uid="{00000000-0005-0000-0000-00002AE20000}"/>
    <cellStyle name="Title 38" xfId="57873" xr:uid="{00000000-0005-0000-0000-00002BE20000}"/>
    <cellStyle name="Title 39" xfId="57874" xr:uid="{00000000-0005-0000-0000-00002CE20000}"/>
    <cellStyle name="Title 4" xfId="57875" xr:uid="{00000000-0005-0000-0000-00002DE20000}"/>
    <cellStyle name="Title 4 10" xfId="57876" xr:uid="{00000000-0005-0000-0000-00002EE20000}"/>
    <cellStyle name="Title 4 2" xfId="57877" xr:uid="{00000000-0005-0000-0000-00002FE20000}"/>
    <cellStyle name="TITLE 4 2 2" xfId="57878" xr:uid="{00000000-0005-0000-0000-000030E20000}"/>
    <cellStyle name="TITLE 4 3" xfId="57879" xr:uid="{00000000-0005-0000-0000-000031E20000}"/>
    <cellStyle name="TITLE 4 3 2" xfId="57880" xr:uid="{00000000-0005-0000-0000-000032E20000}"/>
    <cellStyle name="Title 4 4" xfId="57881" xr:uid="{00000000-0005-0000-0000-000033E20000}"/>
    <cellStyle name="Title 4 4 2" xfId="57882" xr:uid="{00000000-0005-0000-0000-000034E20000}"/>
    <cellStyle name="Title 4 5" xfId="57883" xr:uid="{00000000-0005-0000-0000-000035E20000}"/>
    <cellStyle name="Title 4 5 2" xfId="57884" xr:uid="{00000000-0005-0000-0000-000036E20000}"/>
    <cellStyle name="TITLE 4 6" xfId="57885" xr:uid="{00000000-0005-0000-0000-000037E20000}"/>
    <cellStyle name="Title 4 6 2" xfId="57886" xr:uid="{00000000-0005-0000-0000-000038E20000}"/>
    <cellStyle name="Title 4 7" xfId="57887" xr:uid="{00000000-0005-0000-0000-000039E20000}"/>
    <cellStyle name="TITLE 4 8" xfId="57888" xr:uid="{00000000-0005-0000-0000-00003AE20000}"/>
    <cellStyle name="TITLE 4 9" xfId="57889" xr:uid="{00000000-0005-0000-0000-00003BE20000}"/>
    <cellStyle name="Title 40" xfId="57890" xr:uid="{00000000-0005-0000-0000-00003CE20000}"/>
    <cellStyle name="Title 5" xfId="57891" xr:uid="{00000000-0005-0000-0000-00003DE20000}"/>
    <cellStyle name="Title 5 10" xfId="57892" xr:uid="{00000000-0005-0000-0000-00003EE20000}"/>
    <cellStyle name="Title 5 2" xfId="57893" xr:uid="{00000000-0005-0000-0000-00003FE20000}"/>
    <cellStyle name="TITLE 5 2 2" xfId="57894" xr:uid="{00000000-0005-0000-0000-000040E20000}"/>
    <cellStyle name="TITLE 5 3" xfId="57895" xr:uid="{00000000-0005-0000-0000-000041E20000}"/>
    <cellStyle name="TITLE 5 3 2" xfId="57896" xr:uid="{00000000-0005-0000-0000-000042E20000}"/>
    <cellStyle name="Title 5 4" xfId="57897" xr:uid="{00000000-0005-0000-0000-000043E20000}"/>
    <cellStyle name="Title 5 4 2" xfId="57898" xr:uid="{00000000-0005-0000-0000-000044E20000}"/>
    <cellStyle name="Title 5 5" xfId="57899" xr:uid="{00000000-0005-0000-0000-000045E20000}"/>
    <cellStyle name="Title 5 5 2" xfId="57900" xr:uid="{00000000-0005-0000-0000-000046E20000}"/>
    <cellStyle name="TITLE 5 6" xfId="57901" xr:uid="{00000000-0005-0000-0000-000047E20000}"/>
    <cellStyle name="Title 5 6 2" xfId="57902" xr:uid="{00000000-0005-0000-0000-000048E20000}"/>
    <cellStyle name="Title 5 7" xfId="57903" xr:uid="{00000000-0005-0000-0000-000049E20000}"/>
    <cellStyle name="TITLE 5 8" xfId="57904" xr:uid="{00000000-0005-0000-0000-00004AE20000}"/>
    <cellStyle name="TITLE 5 9" xfId="57905" xr:uid="{00000000-0005-0000-0000-00004BE20000}"/>
    <cellStyle name="TITLE 6" xfId="57906" xr:uid="{00000000-0005-0000-0000-00004CE20000}"/>
    <cellStyle name="TITLE 6 2" xfId="57907" xr:uid="{00000000-0005-0000-0000-00004DE20000}"/>
    <cellStyle name="TITLE 7" xfId="57908" xr:uid="{00000000-0005-0000-0000-00004EE20000}"/>
    <cellStyle name="TITLE 7 2" xfId="57909" xr:uid="{00000000-0005-0000-0000-00004FE20000}"/>
    <cellStyle name="TITLE 8" xfId="57910" xr:uid="{00000000-0005-0000-0000-000050E20000}"/>
    <cellStyle name="TITLE 8 2" xfId="57911" xr:uid="{00000000-0005-0000-0000-000051E20000}"/>
    <cellStyle name="TITLE 9" xfId="57912" xr:uid="{00000000-0005-0000-0000-000052E20000}"/>
    <cellStyle name="TITLE 9 2" xfId="57913" xr:uid="{00000000-0005-0000-0000-000053E20000}"/>
    <cellStyle name="Total 10" xfId="57914" xr:uid="{00000000-0005-0000-0000-000054E20000}"/>
    <cellStyle name="Total 10 2" xfId="57915" xr:uid="{00000000-0005-0000-0000-000055E20000}"/>
    <cellStyle name="Total 10 2 2" xfId="57916" xr:uid="{00000000-0005-0000-0000-000056E20000}"/>
    <cellStyle name="Total 10 2 2 2" xfId="57917" xr:uid="{00000000-0005-0000-0000-000057E20000}"/>
    <cellStyle name="Total 10 2 3" xfId="57918" xr:uid="{00000000-0005-0000-0000-000058E20000}"/>
    <cellStyle name="Total 10 2 3 2" xfId="57919" xr:uid="{00000000-0005-0000-0000-000059E20000}"/>
    <cellStyle name="Total 10 2 4" xfId="57920" xr:uid="{00000000-0005-0000-0000-00005AE20000}"/>
    <cellStyle name="Total 10 2 4 2" xfId="57921" xr:uid="{00000000-0005-0000-0000-00005BE20000}"/>
    <cellStyle name="Total 10 2 5" xfId="57922" xr:uid="{00000000-0005-0000-0000-00005CE20000}"/>
    <cellStyle name="Total 10 3" xfId="57923" xr:uid="{00000000-0005-0000-0000-00005DE20000}"/>
    <cellStyle name="Total 10 3 2" xfId="57924" xr:uid="{00000000-0005-0000-0000-00005EE20000}"/>
    <cellStyle name="Total 10 3 2 2" xfId="57925" xr:uid="{00000000-0005-0000-0000-00005FE20000}"/>
    <cellStyle name="Total 10 3 3" xfId="57926" xr:uid="{00000000-0005-0000-0000-000060E20000}"/>
    <cellStyle name="Total 10 3 3 2" xfId="57927" xr:uid="{00000000-0005-0000-0000-000061E20000}"/>
    <cellStyle name="Total 10 3 4" xfId="57928" xr:uid="{00000000-0005-0000-0000-000062E20000}"/>
    <cellStyle name="Total 10 4" xfId="57929" xr:uid="{00000000-0005-0000-0000-000063E20000}"/>
    <cellStyle name="Total 10 4 2" xfId="57930" xr:uid="{00000000-0005-0000-0000-000064E20000}"/>
    <cellStyle name="Total 10 5" xfId="57931" xr:uid="{00000000-0005-0000-0000-000065E20000}"/>
    <cellStyle name="Total 10 5 2" xfId="57932" xr:uid="{00000000-0005-0000-0000-000066E20000}"/>
    <cellStyle name="Total 10 6" xfId="57933" xr:uid="{00000000-0005-0000-0000-000067E20000}"/>
    <cellStyle name="Total 11" xfId="57934" xr:uid="{00000000-0005-0000-0000-000068E20000}"/>
    <cellStyle name="Total 11 2" xfId="57935" xr:uid="{00000000-0005-0000-0000-000069E20000}"/>
    <cellStyle name="Total 11 2 2" xfId="57936" xr:uid="{00000000-0005-0000-0000-00006AE20000}"/>
    <cellStyle name="Total 11 2 2 2" xfId="57937" xr:uid="{00000000-0005-0000-0000-00006BE20000}"/>
    <cellStyle name="Total 11 2 3" xfId="57938" xr:uid="{00000000-0005-0000-0000-00006CE20000}"/>
    <cellStyle name="Total 11 2 3 2" xfId="57939" xr:uid="{00000000-0005-0000-0000-00006DE20000}"/>
    <cellStyle name="Total 11 2 4" xfId="57940" xr:uid="{00000000-0005-0000-0000-00006EE20000}"/>
    <cellStyle name="Total 11 2 5" xfId="57941" xr:uid="{00000000-0005-0000-0000-00006FE20000}"/>
    <cellStyle name="Total 11 3" xfId="57942" xr:uid="{00000000-0005-0000-0000-000070E20000}"/>
    <cellStyle name="Total 11 3 2" xfId="57943" xr:uid="{00000000-0005-0000-0000-000071E20000}"/>
    <cellStyle name="Total 11 4" xfId="57944" xr:uid="{00000000-0005-0000-0000-000072E20000}"/>
    <cellStyle name="Total 11 4 2" xfId="57945" xr:uid="{00000000-0005-0000-0000-000073E20000}"/>
    <cellStyle name="Total 11 5" xfId="57946" xr:uid="{00000000-0005-0000-0000-000074E20000}"/>
    <cellStyle name="Total 11 6" xfId="57947" xr:uid="{00000000-0005-0000-0000-000075E20000}"/>
    <cellStyle name="Total 11 7" xfId="57948" xr:uid="{00000000-0005-0000-0000-000076E20000}"/>
    <cellStyle name="Total 12" xfId="57949" xr:uid="{00000000-0005-0000-0000-000077E20000}"/>
    <cellStyle name="Total 12 2" xfId="57950" xr:uid="{00000000-0005-0000-0000-000078E20000}"/>
    <cellStyle name="Total 12 2 2" xfId="57951" xr:uid="{00000000-0005-0000-0000-000079E20000}"/>
    <cellStyle name="Total 12 3" xfId="57952" xr:uid="{00000000-0005-0000-0000-00007AE20000}"/>
    <cellStyle name="Total 12 3 2" xfId="57953" xr:uid="{00000000-0005-0000-0000-00007BE20000}"/>
    <cellStyle name="Total 12 4" xfId="57954" xr:uid="{00000000-0005-0000-0000-00007CE20000}"/>
    <cellStyle name="total 2" xfId="57955" xr:uid="{00000000-0005-0000-0000-00007DE20000}"/>
    <cellStyle name="Total 2 10" xfId="57956" xr:uid="{00000000-0005-0000-0000-00007EE20000}"/>
    <cellStyle name="Total 2 10 2" xfId="57957" xr:uid="{00000000-0005-0000-0000-00007FE20000}"/>
    <cellStyle name="Total 2 10 2 2" xfId="57958" xr:uid="{00000000-0005-0000-0000-000080E20000}"/>
    <cellStyle name="Total 2 10 2 2 2" xfId="57959" xr:uid="{00000000-0005-0000-0000-000081E20000}"/>
    <cellStyle name="Total 2 10 2 2 2 2" xfId="57960" xr:uid="{00000000-0005-0000-0000-000082E20000}"/>
    <cellStyle name="Total 2 10 2 3" xfId="57961" xr:uid="{00000000-0005-0000-0000-000083E20000}"/>
    <cellStyle name="Total 2 10 2 3 2" xfId="57962" xr:uid="{00000000-0005-0000-0000-000084E20000}"/>
    <cellStyle name="Total 2 10 2 4" xfId="57963" xr:uid="{00000000-0005-0000-0000-000085E20000}"/>
    <cellStyle name="Total 2 10 2 4 2" xfId="57964" xr:uid="{00000000-0005-0000-0000-000086E20000}"/>
    <cellStyle name="Total 2 10 3" xfId="57965" xr:uid="{00000000-0005-0000-0000-000087E20000}"/>
    <cellStyle name="Total 2 10 3 2" xfId="57966" xr:uid="{00000000-0005-0000-0000-000088E20000}"/>
    <cellStyle name="Total 2 10 4" xfId="57967" xr:uid="{00000000-0005-0000-0000-000089E20000}"/>
    <cellStyle name="Total 2 10 4 2" xfId="57968" xr:uid="{00000000-0005-0000-0000-00008AE20000}"/>
    <cellStyle name="Total 2 10 5" xfId="57969" xr:uid="{00000000-0005-0000-0000-00008BE20000}"/>
    <cellStyle name="Total 2 10 5 2" xfId="57970" xr:uid="{00000000-0005-0000-0000-00008CE20000}"/>
    <cellStyle name="Total 2 10 6" xfId="57971" xr:uid="{00000000-0005-0000-0000-00008DE20000}"/>
    <cellStyle name="Total 2 10 7" xfId="57972" xr:uid="{00000000-0005-0000-0000-00008EE20000}"/>
    <cellStyle name="Total 2 10 8" xfId="57973" xr:uid="{00000000-0005-0000-0000-00008FE20000}"/>
    <cellStyle name="Total 2 10 9" xfId="57974" xr:uid="{00000000-0005-0000-0000-000090E20000}"/>
    <cellStyle name="total 2 11" xfId="57975" xr:uid="{00000000-0005-0000-0000-000091E20000}"/>
    <cellStyle name="total 2 11 10" xfId="57976" xr:uid="{00000000-0005-0000-0000-000092E20000}"/>
    <cellStyle name="total 2 11 10 2" xfId="57977" xr:uid="{00000000-0005-0000-0000-000093E20000}"/>
    <cellStyle name="total 2 11 11" xfId="57978" xr:uid="{00000000-0005-0000-0000-000094E20000}"/>
    <cellStyle name="total 2 11 11 2" xfId="57979" xr:uid="{00000000-0005-0000-0000-000095E20000}"/>
    <cellStyle name="Total 2 11 12" xfId="57980" xr:uid="{00000000-0005-0000-0000-000096E20000}"/>
    <cellStyle name="Total 2 11 12 2" xfId="57981" xr:uid="{00000000-0005-0000-0000-000097E20000}"/>
    <cellStyle name="total 2 11 13" xfId="57982" xr:uid="{00000000-0005-0000-0000-000098E20000}"/>
    <cellStyle name="Total 2 11 14" xfId="57983" xr:uid="{00000000-0005-0000-0000-000099E20000}"/>
    <cellStyle name="Total 2 11 2" xfId="57984" xr:uid="{00000000-0005-0000-0000-00009AE20000}"/>
    <cellStyle name="Total 2 11 2 2" xfId="57985" xr:uid="{00000000-0005-0000-0000-00009BE20000}"/>
    <cellStyle name="Total 2 11 2 2 2" xfId="57986" xr:uid="{00000000-0005-0000-0000-00009CE20000}"/>
    <cellStyle name="Total 2 11 2 2 2 2" xfId="57987" xr:uid="{00000000-0005-0000-0000-00009DE20000}"/>
    <cellStyle name="Total 2 11 2 3" xfId="57988" xr:uid="{00000000-0005-0000-0000-00009EE20000}"/>
    <cellStyle name="Total 2 11 2 3 2" xfId="57989" xr:uid="{00000000-0005-0000-0000-00009FE20000}"/>
    <cellStyle name="Total 2 11 2 4" xfId="57990" xr:uid="{00000000-0005-0000-0000-0000A0E20000}"/>
    <cellStyle name="total 2 11 3" xfId="57991" xr:uid="{00000000-0005-0000-0000-0000A1E20000}"/>
    <cellStyle name="total 2 11 3 2" xfId="57992" xr:uid="{00000000-0005-0000-0000-0000A2E20000}"/>
    <cellStyle name="total 2 11 4" xfId="57993" xr:uid="{00000000-0005-0000-0000-0000A3E20000}"/>
    <cellStyle name="total 2 11 4 2" xfId="57994" xr:uid="{00000000-0005-0000-0000-0000A4E20000}"/>
    <cellStyle name="Total 2 11 5" xfId="57995" xr:uid="{00000000-0005-0000-0000-0000A5E20000}"/>
    <cellStyle name="Total 2 11 5 2" xfId="57996" xr:uid="{00000000-0005-0000-0000-0000A6E20000}"/>
    <cellStyle name="total 2 11 6" xfId="57997" xr:uid="{00000000-0005-0000-0000-0000A7E20000}"/>
    <cellStyle name="total 2 11 6 2" xfId="57998" xr:uid="{00000000-0005-0000-0000-0000A8E20000}"/>
    <cellStyle name="total 2 11 7" xfId="57999" xr:uid="{00000000-0005-0000-0000-0000A9E20000}"/>
    <cellStyle name="total 2 11 7 2" xfId="58000" xr:uid="{00000000-0005-0000-0000-0000AAE20000}"/>
    <cellStyle name="total 2 11 7 3" xfId="58001" xr:uid="{00000000-0005-0000-0000-0000ABE20000}"/>
    <cellStyle name="total 2 11 8" xfId="58002" xr:uid="{00000000-0005-0000-0000-0000ACE20000}"/>
    <cellStyle name="total 2 11 8 2" xfId="58003" xr:uid="{00000000-0005-0000-0000-0000ADE20000}"/>
    <cellStyle name="total 2 11 9" xfId="58004" xr:uid="{00000000-0005-0000-0000-0000AEE20000}"/>
    <cellStyle name="total 2 11 9 2" xfId="58005" xr:uid="{00000000-0005-0000-0000-0000AFE20000}"/>
    <cellStyle name="Total 2 12" xfId="58006" xr:uid="{00000000-0005-0000-0000-0000B0E20000}"/>
    <cellStyle name="Total 2 12 2" xfId="58007" xr:uid="{00000000-0005-0000-0000-0000B1E20000}"/>
    <cellStyle name="Total 2 12 2 2" xfId="58008" xr:uid="{00000000-0005-0000-0000-0000B2E20000}"/>
    <cellStyle name="Total 2 12 2 2 2" xfId="58009" xr:uid="{00000000-0005-0000-0000-0000B3E20000}"/>
    <cellStyle name="Total 2 12 3" xfId="58010" xr:uid="{00000000-0005-0000-0000-0000B4E20000}"/>
    <cellStyle name="Total 2 12 3 2" xfId="58011" xr:uid="{00000000-0005-0000-0000-0000B5E20000}"/>
    <cellStyle name="Total 2 12 4" xfId="58012" xr:uid="{00000000-0005-0000-0000-0000B6E20000}"/>
    <cellStyle name="Total 2 12 4 2" xfId="58013" xr:uid="{00000000-0005-0000-0000-0000B7E20000}"/>
    <cellStyle name="Total 2 12 4 2 2" xfId="58014" xr:uid="{00000000-0005-0000-0000-0000B8E20000}"/>
    <cellStyle name="Total 2 12 4 3" xfId="58015" xr:uid="{00000000-0005-0000-0000-0000B9E20000}"/>
    <cellStyle name="Total 2 12 5" xfId="58016" xr:uid="{00000000-0005-0000-0000-0000BAE20000}"/>
    <cellStyle name="Total 2 13" xfId="58017" xr:uid="{00000000-0005-0000-0000-0000BBE20000}"/>
    <cellStyle name="Total 2 13 2" xfId="58018" xr:uid="{00000000-0005-0000-0000-0000BCE20000}"/>
    <cellStyle name="Total 2 13 2 2" xfId="58019" xr:uid="{00000000-0005-0000-0000-0000BDE20000}"/>
    <cellStyle name="Total 2 13 3" xfId="58020" xr:uid="{00000000-0005-0000-0000-0000BEE20000}"/>
    <cellStyle name="Total 2 13 3 2" xfId="58021" xr:uid="{00000000-0005-0000-0000-0000BFE20000}"/>
    <cellStyle name="total 2 13 4" xfId="58022" xr:uid="{00000000-0005-0000-0000-0000C0E20000}"/>
    <cellStyle name="total 2 13 4 2" xfId="58023" xr:uid="{00000000-0005-0000-0000-0000C1E20000}"/>
    <cellStyle name="Total 2 13 5" xfId="58024" xr:uid="{00000000-0005-0000-0000-0000C2E20000}"/>
    <cellStyle name="Total 2 14" xfId="58025" xr:uid="{00000000-0005-0000-0000-0000C3E20000}"/>
    <cellStyle name="Total 2 14 2" xfId="58026" xr:uid="{00000000-0005-0000-0000-0000C4E20000}"/>
    <cellStyle name="Total 2 14 2 2" xfId="58027" xr:uid="{00000000-0005-0000-0000-0000C5E20000}"/>
    <cellStyle name="Total 2 14 3" xfId="58028" xr:uid="{00000000-0005-0000-0000-0000C6E20000}"/>
    <cellStyle name="Total 2 14 3 2" xfId="58029" xr:uid="{00000000-0005-0000-0000-0000C7E20000}"/>
    <cellStyle name="total 2 14 4" xfId="58030" xr:uid="{00000000-0005-0000-0000-0000C8E20000}"/>
    <cellStyle name="total 2 14 4 2" xfId="58031" xr:uid="{00000000-0005-0000-0000-0000C9E20000}"/>
    <cellStyle name="Total 2 14 5" xfId="58032" xr:uid="{00000000-0005-0000-0000-0000CAE20000}"/>
    <cellStyle name="Total 2 15" xfId="58033" xr:uid="{00000000-0005-0000-0000-0000CBE20000}"/>
    <cellStyle name="Total 2 15 2" xfId="58034" xr:uid="{00000000-0005-0000-0000-0000CCE20000}"/>
    <cellStyle name="Total 2 15 2 2" xfId="58035" xr:uid="{00000000-0005-0000-0000-0000CDE20000}"/>
    <cellStyle name="Total 2 15 3" xfId="58036" xr:uid="{00000000-0005-0000-0000-0000CEE20000}"/>
    <cellStyle name="Total 2 15 3 2" xfId="58037" xr:uid="{00000000-0005-0000-0000-0000CFE20000}"/>
    <cellStyle name="total 2 15 4" xfId="58038" xr:uid="{00000000-0005-0000-0000-0000D0E20000}"/>
    <cellStyle name="total 2 15 4 2" xfId="58039" xr:uid="{00000000-0005-0000-0000-0000D1E20000}"/>
    <cellStyle name="Total 2 15 5" xfId="58040" xr:uid="{00000000-0005-0000-0000-0000D2E20000}"/>
    <cellStyle name="Total 2 16" xfId="58041" xr:uid="{00000000-0005-0000-0000-0000D3E20000}"/>
    <cellStyle name="Total 2 16 2" xfId="58042" xr:uid="{00000000-0005-0000-0000-0000D4E20000}"/>
    <cellStyle name="Total 2 16 2 2" xfId="58043" xr:uid="{00000000-0005-0000-0000-0000D5E20000}"/>
    <cellStyle name="Total 2 16 3" xfId="58044" xr:uid="{00000000-0005-0000-0000-0000D6E20000}"/>
    <cellStyle name="Total 2 16 3 2" xfId="58045" xr:uid="{00000000-0005-0000-0000-0000D7E20000}"/>
    <cellStyle name="total 2 16 4" xfId="58046" xr:uid="{00000000-0005-0000-0000-0000D8E20000}"/>
    <cellStyle name="total 2 16 4 2" xfId="58047" xr:uid="{00000000-0005-0000-0000-0000D9E20000}"/>
    <cellStyle name="Total 2 16 5" xfId="58048" xr:uid="{00000000-0005-0000-0000-0000DAE20000}"/>
    <cellStyle name="Total 2 17" xfId="58049" xr:uid="{00000000-0005-0000-0000-0000DBE20000}"/>
    <cellStyle name="Total 2 17 2" xfId="58050" xr:uid="{00000000-0005-0000-0000-0000DCE20000}"/>
    <cellStyle name="Total 2 17 2 2" xfId="58051" xr:uid="{00000000-0005-0000-0000-0000DDE20000}"/>
    <cellStyle name="Total 2 17 3" xfId="58052" xr:uid="{00000000-0005-0000-0000-0000DEE20000}"/>
    <cellStyle name="Total 2 17 3 2" xfId="58053" xr:uid="{00000000-0005-0000-0000-0000DFE20000}"/>
    <cellStyle name="total 2 17 4" xfId="58054" xr:uid="{00000000-0005-0000-0000-0000E0E20000}"/>
    <cellStyle name="total 2 17 4 2" xfId="58055" xr:uid="{00000000-0005-0000-0000-0000E1E20000}"/>
    <cellStyle name="Total 2 17 5" xfId="58056" xr:uid="{00000000-0005-0000-0000-0000E2E20000}"/>
    <cellStyle name="Total 2 18" xfId="58057" xr:uid="{00000000-0005-0000-0000-0000E3E20000}"/>
    <cellStyle name="Total 2 18 2" xfId="58058" xr:uid="{00000000-0005-0000-0000-0000E4E20000}"/>
    <cellStyle name="Total 2 18 2 2" xfId="58059" xr:uid="{00000000-0005-0000-0000-0000E5E20000}"/>
    <cellStyle name="Total 2 18 3" xfId="58060" xr:uid="{00000000-0005-0000-0000-0000E6E20000}"/>
    <cellStyle name="Total 2 18 3 2" xfId="58061" xr:uid="{00000000-0005-0000-0000-0000E7E20000}"/>
    <cellStyle name="total 2 18 4" xfId="58062" xr:uid="{00000000-0005-0000-0000-0000E8E20000}"/>
    <cellStyle name="total 2 18 4 2" xfId="58063" xr:uid="{00000000-0005-0000-0000-0000E9E20000}"/>
    <cellStyle name="Total 2 18 5" xfId="58064" xr:uid="{00000000-0005-0000-0000-0000EAE20000}"/>
    <cellStyle name="Total 2 19" xfId="58065" xr:uid="{00000000-0005-0000-0000-0000EBE20000}"/>
    <cellStyle name="Total 2 19 2" xfId="58066" xr:uid="{00000000-0005-0000-0000-0000ECE20000}"/>
    <cellStyle name="Total 2 19 2 2" xfId="58067" xr:uid="{00000000-0005-0000-0000-0000EDE20000}"/>
    <cellStyle name="Total 2 19 3" xfId="58068" xr:uid="{00000000-0005-0000-0000-0000EEE20000}"/>
    <cellStyle name="Total 2 19 3 2" xfId="58069" xr:uid="{00000000-0005-0000-0000-0000EFE20000}"/>
    <cellStyle name="total 2 19 4" xfId="58070" xr:uid="{00000000-0005-0000-0000-0000F0E20000}"/>
    <cellStyle name="total 2 19 4 2" xfId="58071" xr:uid="{00000000-0005-0000-0000-0000F1E20000}"/>
    <cellStyle name="Total 2 19 5" xfId="58072" xr:uid="{00000000-0005-0000-0000-0000F2E20000}"/>
    <cellStyle name="total 2 2" xfId="58073" xr:uid="{00000000-0005-0000-0000-0000F3E20000}"/>
    <cellStyle name="total 2 2 10" xfId="58074" xr:uid="{00000000-0005-0000-0000-0000F4E20000}"/>
    <cellStyle name="total 2 2 10 2" xfId="58075" xr:uid="{00000000-0005-0000-0000-0000F5E20000}"/>
    <cellStyle name="Total 2 2 10 3" xfId="58076" xr:uid="{00000000-0005-0000-0000-0000F6E20000}"/>
    <cellStyle name="total 2 2 11" xfId="58077" xr:uid="{00000000-0005-0000-0000-0000F7E20000}"/>
    <cellStyle name="total 2 2 11 2" xfId="58078" xr:uid="{00000000-0005-0000-0000-0000F8E20000}"/>
    <cellStyle name="Total 2 2 12" xfId="58079" xr:uid="{00000000-0005-0000-0000-0000F9E20000}"/>
    <cellStyle name="Total 2 2 13" xfId="58080" xr:uid="{00000000-0005-0000-0000-0000FAE20000}"/>
    <cellStyle name="total 2 2 14" xfId="58081" xr:uid="{00000000-0005-0000-0000-0000FBE20000}"/>
    <cellStyle name="total 2 2 15" xfId="58082" xr:uid="{00000000-0005-0000-0000-0000FCE20000}"/>
    <cellStyle name="total 2 2 16" xfId="58083" xr:uid="{00000000-0005-0000-0000-0000FDE20000}"/>
    <cellStyle name="total 2 2 17" xfId="58084" xr:uid="{00000000-0005-0000-0000-0000FEE20000}"/>
    <cellStyle name="Total 2 2 2" xfId="58085" xr:uid="{00000000-0005-0000-0000-0000FFE20000}"/>
    <cellStyle name="total 2 2 2 10" xfId="58086" xr:uid="{00000000-0005-0000-0000-000000E30000}"/>
    <cellStyle name="Total 2 2 2 11" xfId="58087" xr:uid="{00000000-0005-0000-0000-000001E30000}"/>
    <cellStyle name="Total 2 2 2 12" xfId="58088" xr:uid="{00000000-0005-0000-0000-000002E30000}"/>
    <cellStyle name="Total 2 2 2 13" xfId="58089" xr:uid="{00000000-0005-0000-0000-000003E30000}"/>
    <cellStyle name="Total 2 2 2 14" xfId="58090" xr:uid="{00000000-0005-0000-0000-000004E30000}"/>
    <cellStyle name="Total 2 2 2 15" xfId="58091" xr:uid="{00000000-0005-0000-0000-000005E30000}"/>
    <cellStyle name="Total 2 2 2 16" xfId="58092" xr:uid="{00000000-0005-0000-0000-000006E30000}"/>
    <cellStyle name="Total 2 2 2 17" xfId="58093" xr:uid="{00000000-0005-0000-0000-000007E30000}"/>
    <cellStyle name="Total 2 2 2 18" xfId="58094" xr:uid="{00000000-0005-0000-0000-000008E30000}"/>
    <cellStyle name="Total 2 2 2 19" xfId="58095" xr:uid="{00000000-0005-0000-0000-000009E30000}"/>
    <cellStyle name="Total 2 2 2 2" xfId="58096" xr:uid="{00000000-0005-0000-0000-00000AE30000}"/>
    <cellStyle name="Total 2 2 2 2 2" xfId="58097" xr:uid="{00000000-0005-0000-0000-00000BE30000}"/>
    <cellStyle name="Total 2 2 2 2 2 2" xfId="58098" xr:uid="{00000000-0005-0000-0000-00000CE30000}"/>
    <cellStyle name="Total 2 2 2 2 3" xfId="58099" xr:uid="{00000000-0005-0000-0000-00000DE30000}"/>
    <cellStyle name="Total 2 2 2 2 3 2" xfId="58100" xr:uid="{00000000-0005-0000-0000-00000EE30000}"/>
    <cellStyle name="Total 2 2 2 2 4" xfId="58101" xr:uid="{00000000-0005-0000-0000-00000FE30000}"/>
    <cellStyle name="Total 2 2 2 3" xfId="58102" xr:uid="{00000000-0005-0000-0000-000010E30000}"/>
    <cellStyle name="Total 2 2 2 3 2" xfId="58103" xr:uid="{00000000-0005-0000-0000-000011E30000}"/>
    <cellStyle name="Total 2 2 2 3 2 2" xfId="58104" xr:uid="{00000000-0005-0000-0000-000012E30000}"/>
    <cellStyle name="Total 2 2 2 3 3" xfId="58105" xr:uid="{00000000-0005-0000-0000-000013E30000}"/>
    <cellStyle name="Total 2 2 2 3 3 2" xfId="58106" xr:uid="{00000000-0005-0000-0000-000014E30000}"/>
    <cellStyle name="Total 2 2 2 3 4" xfId="58107" xr:uid="{00000000-0005-0000-0000-000015E30000}"/>
    <cellStyle name="Total 2 2 2 4" xfId="58108" xr:uid="{00000000-0005-0000-0000-000016E30000}"/>
    <cellStyle name="total 2 2 2 4 2" xfId="58109" xr:uid="{00000000-0005-0000-0000-000017E30000}"/>
    <cellStyle name="total 2 2 2 5" xfId="58110" xr:uid="{00000000-0005-0000-0000-000018E30000}"/>
    <cellStyle name="total 2 2 2 5 2" xfId="58111" xr:uid="{00000000-0005-0000-0000-000019E30000}"/>
    <cellStyle name="Total 2 2 2 6" xfId="58112" xr:uid="{00000000-0005-0000-0000-00001AE30000}"/>
    <cellStyle name="Total 2 2 2 6 2" xfId="58113" xr:uid="{00000000-0005-0000-0000-00001BE30000}"/>
    <cellStyle name="total 2 2 2 7" xfId="58114" xr:uid="{00000000-0005-0000-0000-00001CE30000}"/>
    <cellStyle name="Total 2 2 2 7 2" xfId="58115" xr:uid="{00000000-0005-0000-0000-00001DE30000}"/>
    <cellStyle name="Total 2 2 2 8" xfId="58116" xr:uid="{00000000-0005-0000-0000-00001EE30000}"/>
    <cellStyle name="total 2 2 2 9" xfId="58117" xr:uid="{00000000-0005-0000-0000-00001FE30000}"/>
    <cellStyle name="total 2 2 3" xfId="58118" xr:uid="{00000000-0005-0000-0000-000020E30000}"/>
    <cellStyle name="total 2 2 3 10" xfId="58119" xr:uid="{00000000-0005-0000-0000-000021E30000}"/>
    <cellStyle name="Total 2 2 3 11" xfId="58120" xr:uid="{00000000-0005-0000-0000-000022E30000}"/>
    <cellStyle name="Total 2 2 3 12" xfId="58121" xr:uid="{00000000-0005-0000-0000-000023E30000}"/>
    <cellStyle name="Total 2 2 3 13" xfId="58122" xr:uid="{00000000-0005-0000-0000-000024E30000}"/>
    <cellStyle name="Total 2 2 3 14" xfId="58123" xr:uid="{00000000-0005-0000-0000-000025E30000}"/>
    <cellStyle name="Total 2 2 3 15" xfId="58124" xr:uid="{00000000-0005-0000-0000-000026E30000}"/>
    <cellStyle name="Total 2 2 3 16" xfId="58125" xr:uid="{00000000-0005-0000-0000-000027E30000}"/>
    <cellStyle name="Total 2 2 3 2" xfId="58126" xr:uid="{00000000-0005-0000-0000-000028E30000}"/>
    <cellStyle name="Total 2 2 3 2 2" xfId="58127" xr:uid="{00000000-0005-0000-0000-000029E30000}"/>
    <cellStyle name="total 2 2 3 3" xfId="58128" xr:uid="{00000000-0005-0000-0000-00002AE30000}"/>
    <cellStyle name="total 2 2 3 4" xfId="58129" xr:uid="{00000000-0005-0000-0000-00002BE30000}"/>
    <cellStyle name="total 2 2 3 5" xfId="58130" xr:uid="{00000000-0005-0000-0000-00002CE30000}"/>
    <cellStyle name="total 2 2 3 6" xfId="58131" xr:uid="{00000000-0005-0000-0000-00002DE30000}"/>
    <cellStyle name="total 2 2 3 7" xfId="58132" xr:uid="{00000000-0005-0000-0000-00002EE30000}"/>
    <cellStyle name="total 2 2 3 8" xfId="58133" xr:uid="{00000000-0005-0000-0000-00002FE30000}"/>
    <cellStyle name="total 2 2 3 9" xfId="58134" xr:uid="{00000000-0005-0000-0000-000030E30000}"/>
    <cellStyle name="total 2 2 4" xfId="58135" xr:uid="{00000000-0005-0000-0000-000031E30000}"/>
    <cellStyle name="Total 2 2 4 2" xfId="58136" xr:uid="{00000000-0005-0000-0000-000032E30000}"/>
    <cellStyle name="Total 2 2 4 2 2" xfId="58137" xr:uid="{00000000-0005-0000-0000-000033E30000}"/>
    <cellStyle name="total 2 2 4 3" xfId="58138" xr:uid="{00000000-0005-0000-0000-000034E30000}"/>
    <cellStyle name="total 2 2 4 4" xfId="58139" xr:uid="{00000000-0005-0000-0000-000035E30000}"/>
    <cellStyle name="total 2 2 4 5" xfId="58140" xr:uid="{00000000-0005-0000-0000-000036E30000}"/>
    <cellStyle name="total 2 2 4 6" xfId="58141" xr:uid="{00000000-0005-0000-0000-000037E30000}"/>
    <cellStyle name="total 2 2 4 7" xfId="58142" xr:uid="{00000000-0005-0000-0000-000038E30000}"/>
    <cellStyle name="total 2 2 4 8" xfId="58143" xr:uid="{00000000-0005-0000-0000-000039E30000}"/>
    <cellStyle name="total 2 2 5" xfId="58144" xr:uid="{00000000-0005-0000-0000-00003AE30000}"/>
    <cellStyle name="Total 2 2 5 2" xfId="58145" xr:uid="{00000000-0005-0000-0000-00003BE30000}"/>
    <cellStyle name="Total 2 2 5 2 2" xfId="58146" xr:uid="{00000000-0005-0000-0000-00003CE30000}"/>
    <cellStyle name="total 2 2 5 3" xfId="58147" xr:uid="{00000000-0005-0000-0000-00003DE30000}"/>
    <cellStyle name="total 2 2 5 4" xfId="58148" xr:uid="{00000000-0005-0000-0000-00003EE30000}"/>
    <cellStyle name="total 2 2 5 5" xfId="58149" xr:uid="{00000000-0005-0000-0000-00003FE30000}"/>
    <cellStyle name="total 2 2 5 6" xfId="58150" xr:uid="{00000000-0005-0000-0000-000040E30000}"/>
    <cellStyle name="total 2 2 5 7" xfId="58151" xr:uid="{00000000-0005-0000-0000-000041E30000}"/>
    <cellStyle name="total 2 2 5 8" xfId="58152" xr:uid="{00000000-0005-0000-0000-000042E30000}"/>
    <cellStyle name="total 2 2 6" xfId="58153" xr:uid="{00000000-0005-0000-0000-000043E30000}"/>
    <cellStyle name="total 2 2 6 2" xfId="58154" xr:uid="{00000000-0005-0000-0000-000044E30000}"/>
    <cellStyle name="Total 2 2 6 3" xfId="58155" xr:uid="{00000000-0005-0000-0000-000045E30000}"/>
    <cellStyle name="total 2 2 7" xfId="58156" xr:uid="{00000000-0005-0000-0000-000046E30000}"/>
    <cellStyle name="total 2 2 7 2" xfId="58157" xr:uid="{00000000-0005-0000-0000-000047E30000}"/>
    <cellStyle name="Total 2 2 7 3" xfId="58158" xr:uid="{00000000-0005-0000-0000-000048E30000}"/>
    <cellStyle name="total 2 2 8" xfId="58159" xr:uid="{00000000-0005-0000-0000-000049E30000}"/>
    <cellStyle name="total 2 2 8 2" xfId="58160" xr:uid="{00000000-0005-0000-0000-00004AE30000}"/>
    <cellStyle name="Total 2 2 8 3" xfId="58161" xr:uid="{00000000-0005-0000-0000-00004BE30000}"/>
    <cellStyle name="total 2 2 9" xfId="58162" xr:uid="{00000000-0005-0000-0000-00004CE30000}"/>
    <cellStyle name="total 2 2 9 2" xfId="58163" xr:uid="{00000000-0005-0000-0000-00004DE30000}"/>
    <cellStyle name="Total 2 2 9 3" xfId="58164" xr:uid="{00000000-0005-0000-0000-00004EE30000}"/>
    <cellStyle name="total 2 2_BS Summary" xfId="58165" xr:uid="{00000000-0005-0000-0000-00004FE30000}"/>
    <cellStyle name="Total 2 20" xfId="58166" xr:uid="{00000000-0005-0000-0000-000050E30000}"/>
    <cellStyle name="Total 2 20 2" xfId="58167" xr:uid="{00000000-0005-0000-0000-000051E30000}"/>
    <cellStyle name="total 2 21" xfId="58168" xr:uid="{00000000-0005-0000-0000-000052E30000}"/>
    <cellStyle name="total 2 21 2" xfId="58169" xr:uid="{00000000-0005-0000-0000-000053E30000}"/>
    <cellStyle name="Total 2 22" xfId="58170" xr:uid="{00000000-0005-0000-0000-000054E30000}"/>
    <cellStyle name="Total 2 22 2" xfId="58171" xr:uid="{00000000-0005-0000-0000-000055E30000}"/>
    <cellStyle name="total 2 23" xfId="58172" xr:uid="{00000000-0005-0000-0000-000056E30000}"/>
    <cellStyle name="Total 2 23 2" xfId="58173" xr:uid="{00000000-0005-0000-0000-000057E30000}"/>
    <cellStyle name="total 2 24" xfId="58174" xr:uid="{00000000-0005-0000-0000-000058E30000}"/>
    <cellStyle name="total 2 25" xfId="58175" xr:uid="{00000000-0005-0000-0000-000059E30000}"/>
    <cellStyle name="total 2 26" xfId="58176" xr:uid="{00000000-0005-0000-0000-00005AE30000}"/>
    <cellStyle name="total 2 27" xfId="58177" xr:uid="{00000000-0005-0000-0000-00005BE30000}"/>
    <cellStyle name="total 2 28" xfId="58178" xr:uid="{00000000-0005-0000-0000-00005CE30000}"/>
    <cellStyle name="total 2 29" xfId="58179" xr:uid="{00000000-0005-0000-0000-00005DE30000}"/>
    <cellStyle name="Total 2 3" xfId="58180" xr:uid="{00000000-0005-0000-0000-00005EE30000}"/>
    <cellStyle name="Total 2 3 2" xfId="58181" xr:uid="{00000000-0005-0000-0000-00005FE30000}"/>
    <cellStyle name="Total 2 3 2 2" xfId="58182" xr:uid="{00000000-0005-0000-0000-000060E30000}"/>
    <cellStyle name="Total 2 3 2 2 2" xfId="58183" xr:uid="{00000000-0005-0000-0000-000061E30000}"/>
    <cellStyle name="Total 2 3 2 3" xfId="58184" xr:uid="{00000000-0005-0000-0000-000062E30000}"/>
    <cellStyle name="Total 2 3 2 3 2" xfId="58185" xr:uid="{00000000-0005-0000-0000-000063E30000}"/>
    <cellStyle name="Total 2 3 2 4" xfId="58186" xr:uid="{00000000-0005-0000-0000-000064E30000}"/>
    <cellStyle name="Total 2 3 2 4 2" xfId="58187" xr:uid="{00000000-0005-0000-0000-000065E30000}"/>
    <cellStyle name="Total 2 3 2 4 3" xfId="58188" xr:uid="{00000000-0005-0000-0000-000066E30000}"/>
    <cellStyle name="Total 2 3 2 5" xfId="58189" xr:uid="{00000000-0005-0000-0000-000067E30000}"/>
    <cellStyle name="Total 2 3 3" xfId="58190" xr:uid="{00000000-0005-0000-0000-000068E30000}"/>
    <cellStyle name="Total 2 3 3 2" xfId="58191" xr:uid="{00000000-0005-0000-0000-000069E30000}"/>
    <cellStyle name="Total 2 3 3 2 2" xfId="58192" xr:uid="{00000000-0005-0000-0000-00006AE30000}"/>
    <cellStyle name="Total 2 3 3 3" xfId="58193" xr:uid="{00000000-0005-0000-0000-00006BE30000}"/>
    <cellStyle name="Total 2 3 3 3 2" xfId="58194" xr:uid="{00000000-0005-0000-0000-00006CE30000}"/>
    <cellStyle name="Total 2 3 3 4" xfId="58195" xr:uid="{00000000-0005-0000-0000-00006DE30000}"/>
    <cellStyle name="Total 2 3 4" xfId="58196" xr:uid="{00000000-0005-0000-0000-00006EE30000}"/>
    <cellStyle name="Total 2 3 4 2" xfId="58197" xr:uid="{00000000-0005-0000-0000-00006FE30000}"/>
    <cellStyle name="Total 2 3 4 2 2" xfId="58198" xr:uid="{00000000-0005-0000-0000-000070E30000}"/>
    <cellStyle name="Total 2 3 4 3" xfId="58199" xr:uid="{00000000-0005-0000-0000-000071E30000}"/>
    <cellStyle name="Total 2 3 4 3 2" xfId="58200" xr:uid="{00000000-0005-0000-0000-000072E30000}"/>
    <cellStyle name="Total 2 3 4 4" xfId="58201" xr:uid="{00000000-0005-0000-0000-000073E30000}"/>
    <cellStyle name="Total 2 3 5" xfId="58202" xr:uid="{00000000-0005-0000-0000-000074E30000}"/>
    <cellStyle name="Total 2 3 5 2" xfId="58203" xr:uid="{00000000-0005-0000-0000-000075E30000}"/>
    <cellStyle name="Total 2 3 6" xfId="58204" xr:uid="{00000000-0005-0000-0000-000076E30000}"/>
    <cellStyle name="Total 2 3 6 2" xfId="58205" xr:uid="{00000000-0005-0000-0000-000077E30000}"/>
    <cellStyle name="Total 2 3 7" xfId="58206" xr:uid="{00000000-0005-0000-0000-000078E30000}"/>
    <cellStyle name="total 2 30" xfId="58207" xr:uid="{00000000-0005-0000-0000-000079E30000}"/>
    <cellStyle name="total 2 31" xfId="58208" xr:uid="{00000000-0005-0000-0000-00007AE30000}"/>
    <cellStyle name="total 2 32" xfId="58209" xr:uid="{00000000-0005-0000-0000-00007BE30000}"/>
    <cellStyle name="total 2 33" xfId="58210" xr:uid="{00000000-0005-0000-0000-00007CE30000}"/>
    <cellStyle name="total 2 34" xfId="58211" xr:uid="{00000000-0005-0000-0000-00007DE30000}"/>
    <cellStyle name="total 2 35" xfId="58212" xr:uid="{00000000-0005-0000-0000-00007EE30000}"/>
    <cellStyle name="total 2 36" xfId="58213" xr:uid="{00000000-0005-0000-0000-00007FE30000}"/>
    <cellStyle name="total 2 37" xfId="58214" xr:uid="{00000000-0005-0000-0000-000080E30000}"/>
    <cellStyle name="total 2 38" xfId="58215" xr:uid="{00000000-0005-0000-0000-000081E30000}"/>
    <cellStyle name="Total 2 4" xfId="58216" xr:uid="{00000000-0005-0000-0000-000082E30000}"/>
    <cellStyle name="Total 2 4 10" xfId="58217" xr:uid="{00000000-0005-0000-0000-000083E30000}"/>
    <cellStyle name="Total 2 4 11" xfId="58218" xr:uid="{00000000-0005-0000-0000-000084E30000}"/>
    <cellStyle name="Total 2 4 12" xfId="58219" xr:uid="{00000000-0005-0000-0000-000085E30000}"/>
    <cellStyle name="Total 2 4 13" xfId="58220" xr:uid="{00000000-0005-0000-0000-000086E30000}"/>
    <cellStyle name="Total 2 4 14" xfId="58221" xr:uid="{00000000-0005-0000-0000-000087E30000}"/>
    <cellStyle name="Total 2 4 15" xfId="58222" xr:uid="{00000000-0005-0000-0000-000088E30000}"/>
    <cellStyle name="Total 2 4 16" xfId="58223" xr:uid="{00000000-0005-0000-0000-000089E30000}"/>
    <cellStyle name="Total 2 4 17" xfId="58224" xr:uid="{00000000-0005-0000-0000-00008AE30000}"/>
    <cellStyle name="Total 2 4 18" xfId="58225" xr:uid="{00000000-0005-0000-0000-00008BE30000}"/>
    <cellStyle name="Total 2 4 19" xfId="58226" xr:uid="{00000000-0005-0000-0000-00008CE30000}"/>
    <cellStyle name="Total 2 4 2" xfId="58227" xr:uid="{00000000-0005-0000-0000-00008DE30000}"/>
    <cellStyle name="total 2 4 2 10" xfId="58228" xr:uid="{00000000-0005-0000-0000-00008EE30000}"/>
    <cellStyle name="Total 2 4 2 11" xfId="58229" xr:uid="{00000000-0005-0000-0000-00008FE30000}"/>
    <cellStyle name="Total 2 4 2 11 2" xfId="58230" xr:uid="{00000000-0005-0000-0000-000090E30000}"/>
    <cellStyle name="Total 2 4 2 12" xfId="58231" xr:uid="{00000000-0005-0000-0000-000091E30000}"/>
    <cellStyle name="Total 2 4 2 12 2" xfId="58232" xr:uid="{00000000-0005-0000-0000-000092E30000}"/>
    <cellStyle name="Total 2 4 2 13" xfId="58233" xr:uid="{00000000-0005-0000-0000-000093E30000}"/>
    <cellStyle name="Total 2 4 2 13 2" xfId="58234" xr:uid="{00000000-0005-0000-0000-000094E30000}"/>
    <cellStyle name="Total 2 4 2 14" xfId="58235" xr:uid="{00000000-0005-0000-0000-000095E30000}"/>
    <cellStyle name="Total 2 4 2 15" xfId="58236" xr:uid="{00000000-0005-0000-0000-000096E30000}"/>
    <cellStyle name="Total 2 4 2 16" xfId="58237" xr:uid="{00000000-0005-0000-0000-000097E30000}"/>
    <cellStyle name="Total 2 4 2 17" xfId="58238" xr:uid="{00000000-0005-0000-0000-000098E30000}"/>
    <cellStyle name="Total 2 4 2 18" xfId="58239" xr:uid="{00000000-0005-0000-0000-000099E30000}"/>
    <cellStyle name="Total 2 4 2 19" xfId="58240" xr:uid="{00000000-0005-0000-0000-00009AE30000}"/>
    <cellStyle name="Total 2 4 2 2" xfId="58241" xr:uid="{00000000-0005-0000-0000-00009BE30000}"/>
    <cellStyle name="Total 2 4 2 2 2" xfId="58242" xr:uid="{00000000-0005-0000-0000-00009CE30000}"/>
    <cellStyle name="Total 2 4 2 2 2 2" xfId="58243" xr:uid="{00000000-0005-0000-0000-00009DE30000}"/>
    <cellStyle name="Total 2 4 2 20" xfId="58244" xr:uid="{00000000-0005-0000-0000-00009EE30000}"/>
    <cellStyle name="Total 2 4 2 21" xfId="58245" xr:uid="{00000000-0005-0000-0000-00009FE30000}"/>
    <cellStyle name="Total 2 4 2 22" xfId="58246" xr:uid="{00000000-0005-0000-0000-0000A0E30000}"/>
    <cellStyle name="Total 2 4 2 23" xfId="58247" xr:uid="{00000000-0005-0000-0000-0000A1E30000}"/>
    <cellStyle name="Total 2 4 2 3" xfId="58248" xr:uid="{00000000-0005-0000-0000-0000A2E30000}"/>
    <cellStyle name="Total 2 4 2 3 2" xfId="58249" xr:uid="{00000000-0005-0000-0000-0000A3E30000}"/>
    <cellStyle name="Total 2 4 2 4" xfId="58250" xr:uid="{00000000-0005-0000-0000-0000A4E30000}"/>
    <cellStyle name="Total 2 4 2 4 2" xfId="58251" xr:uid="{00000000-0005-0000-0000-0000A5E30000}"/>
    <cellStyle name="Total 2 4 2 4 2 2" xfId="58252" xr:uid="{00000000-0005-0000-0000-0000A6E30000}"/>
    <cellStyle name="Total 2 4 2 4 3" xfId="58253" xr:uid="{00000000-0005-0000-0000-0000A7E30000}"/>
    <cellStyle name="total 2 4 2 4 4" xfId="58254" xr:uid="{00000000-0005-0000-0000-0000A8E30000}"/>
    <cellStyle name="total 2 4 2 5" xfId="58255" xr:uid="{00000000-0005-0000-0000-0000A9E30000}"/>
    <cellStyle name="total 2 4 2 6" xfId="58256" xr:uid="{00000000-0005-0000-0000-0000AAE30000}"/>
    <cellStyle name="total 2 4 2 7" xfId="58257" xr:uid="{00000000-0005-0000-0000-0000ABE30000}"/>
    <cellStyle name="total 2 4 2 8" xfId="58258" xr:uid="{00000000-0005-0000-0000-0000ACE30000}"/>
    <cellStyle name="total 2 4 2 9" xfId="58259" xr:uid="{00000000-0005-0000-0000-0000ADE30000}"/>
    <cellStyle name="Total 2 4 20" xfId="58260" xr:uid="{00000000-0005-0000-0000-0000AEE30000}"/>
    <cellStyle name="Total 2 4 3" xfId="58261" xr:uid="{00000000-0005-0000-0000-0000AFE30000}"/>
    <cellStyle name="Total 2 4 3 2" xfId="58262" xr:uid="{00000000-0005-0000-0000-0000B0E30000}"/>
    <cellStyle name="total 2 4 4" xfId="58263" xr:uid="{00000000-0005-0000-0000-0000B1E30000}"/>
    <cellStyle name="total 2 4 4 2" xfId="58264" xr:uid="{00000000-0005-0000-0000-0000B2E30000}"/>
    <cellStyle name="Total 2 4 5" xfId="58265" xr:uid="{00000000-0005-0000-0000-0000B3E30000}"/>
    <cellStyle name="Total 2 4 5 2" xfId="58266" xr:uid="{00000000-0005-0000-0000-0000B4E30000}"/>
    <cellStyle name="total 2 4 6" xfId="58267" xr:uid="{00000000-0005-0000-0000-0000B5E30000}"/>
    <cellStyle name="total 2 4 6 2" xfId="58268" xr:uid="{00000000-0005-0000-0000-0000B6E30000}"/>
    <cellStyle name="Total 2 4 7" xfId="58269" xr:uid="{00000000-0005-0000-0000-0000B7E30000}"/>
    <cellStyle name="total 2 4 8" xfId="58270" xr:uid="{00000000-0005-0000-0000-0000B8E30000}"/>
    <cellStyle name="total 2 4 9" xfId="58271" xr:uid="{00000000-0005-0000-0000-0000B9E30000}"/>
    <cellStyle name="Total 2 5" xfId="58272" xr:uid="{00000000-0005-0000-0000-0000BAE30000}"/>
    <cellStyle name="Total 2 5 10" xfId="58273" xr:uid="{00000000-0005-0000-0000-0000BBE30000}"/>
    <cellStyle name="Total 2 5 11" xfId="58274" xr:uid="{00000000-0005-0000-0000-0000BCE30000}"/>
    <cellStyle name="Total 2 5 12" xfId="58275" xr:uid="{00000000-0005-0000-0000-0000BDE30000}"/>
    <cellStyle name="Total 2 5 13" xfId="58276" xr:uid="{00000000-0005-0000-0000-0000BEE30000}"/>
    <cellStyle name="Total 2 5 14" xfId="58277" xr:uid="{00000000-0005-0000-0000-0000BFE30000}"/>
    <cellStyle name="Total 2 5 15" xfId="58278" xr:uid="{00000000-0005-0000-0000-0000C0E30000}"/>
    <cellStyle name="Total 2 5 16" xfId="58279" xr:uid="{00000000-0005-0000-0000-0000C1E30000}"/>
    <cellStyle name="Total 2 5 17" xfId="58280" xr:uid="{00000000-0005-0000-0000-0000C2E30000}"/>
    <cellStyle name="Total 2 5 18" xfId="58281" xr:uid="{00000000-0005-0000-0000-0000C3E30000}"/>
    <cellStyle name="Total 2 5 19" xfId="58282" xr:uid="{00000000-0005-0000-0000-0000C4E30000}"/>
    <cellStyle name="Total 2 5 2" xfId="58283" xr:uid="{00000000-0005-0000-0000-0000C5E30000}"/>
    <cellStyle name="total 2 5 2 10" xfId="58284" xr:uid="{00000000-0005-0000-0000-0000C6E30000}"/>
    <cellStyle name="Total 2 5 2 11" xfId="58285" xr:uid="{00000000-0005-0000-0000-0000C7E30000}"/>
    <cellStyle name="Total 2 5 2 11 2" xfId="58286" xr:uid="{00000000-0005-0000-0000-0000C8E30000}"/>
    <cellStyle name="Total 2 5 2 12" xfId="58287" xr:uid="{00000000-0005-0000-0000-0000C9E30000}"/>
    <cellStyle name="Total 2 5 2 12 2" xfId="58288" xr:uid="{00000000-0005-0000-0000-0000CAE30000}"/>
    <cellStyle name="Total 2 5 2 13" xfId="58289" xr:uid="{00000000-0005-0000-0000-0000CBE30000}"/>
    <cellStyle name="Total 2 5 2 13 2" xfId="58290" xr:uid="{00000000-0005-0000-0000-0000CCE30000}"/>
    <cellStyle name="Total 2 5 2 14" xfId="58291" xr:uid="{00000000-0005-0000-0000-0000CDE30000}"/>
    <cellStyle name="Total 2 5 2 15" xfId="58292" xr:uid="{00000000-0005-0000-0000-0000CEE30000}"/>
    <cellStyle name="Total 2 5 2 16" xfId="58293" xr:uid="{00000000-0005-0000-0000-0000CFE30000}"/>
    <cellStyle name="Total 2 5 2 17" xfId="58294" xr:uid="{00000000-0005-0000-0000-0000D0E30000}"/>
    <cellStyle name="Total 2 5 2 18" xfId="58295" xr:uid="{00000000-0005-0000-0000-0000D1E30000}"/>
    <cellStyle name="Total 2 5 2 19" xfId="58296" xr:uid="{00000000-0005-0000-0000-0000D2E30000}"/>
    <cellStyle name="Total 2 5 2 2" xfId="58297" xr:uid="{00000000-0005-0000-0000-0000D3E30000}"/>
    <cellStyle name="Total 2 5 2 2 2" xfId="58298" xr:uid="{00000000-0005-0000-0000-0000D4E30000}"/>
    <cellStyle name="Total 2 5 2 2 2 2" xfId="58299" xr:uid="{00000000-0005-0000-0000-0000D5E30000}"/>
    <cellStyle name="Total 2 5 2 20" xfId="58300" xr:uid="{00000000-0005-0000-0000-0000D6E30000}"/>
    <cellStyle name="Total 2 5 2 21" xfId="58301" xr:uid="{00000000-0005-0000-0000-0000D7E30000}"/>
    <cellStyle name="Total 2 5 2 22" xfId="58302" xr:uid="{00000000-0005-0000-0000-0000D8E30000}"/>
    <cellStyle name="Total 2 5 2 23" xfId="58303" xr:uid="{00000000-0005-0000-0000-0000D9E30000}"/>
    <cellStyle name="Total 2 5 2 3" xfId="58304" xr:uid="{00000000-0005-0000-0000-0000DAE30000}"/>
    <cellStyle name="Total 2 5 2 3 2" xfId="58305" xr:uid="{00000000-0005-0000-0000-0000DBE30000}"/>
    <cellStyle name="Total 2 5 2 4" xfId="58306" xr:uid="{00000000-0005-0000-0000-0000DCE30000}"/>
    <cellStyle name="Total 2 5 2 4 2" xfId="58307" xr:uid="{00000000-0005-0000-0000-0000DDE30000}"/>
    <cellStyle name="Total 2 5 2 4 2 2" xfId="58308" xr:uid="{00000000-0005-0000-0000-0000DEE30000}"/>
    <cellStyle name="Total 2 5 2 4 3" xfId="58309" xr:uid="{00000000-0005-0000-0000-0000DFE30000}"/>
    <cellStyle name="total 2 5 2 4 4" xfId="58310" xr:uid="{00000000-0005-0000-0000-0000E0E30000}"/>
    <cellStyle name="total 2 5 2 5" xfId="58311" xr:uid="{00000000-0005-0000-0000-0000E1E30000}"/>
    <cellStyle name="total 2 5 2 6" xfId="58312" xr:uid="{00000000-0005-0000-0000-0000E2E30000}"/>
    <cellStyle name="total 2 5 2 7" xfId="58313" xr:uid="{00000000-0005-0000-0000-0000E3E30000}"/>
    <cellStyle name="total 2 5 2 8" xfId="58314" xr:uid="{00000000-0005-0000-0000-0000E4E30000}"/>
    <cellStyle name="total 2 5 2 9" xfId="58315" xr:uid="{00000000-0005-0000-0000-0000E5E30000}"/>
    <cellStyle name="Total 2 5 20" xfId="58316" xr:uid="{00000000-0005-0000-0000-0000E6E30000}"/>
    <cellStyle name="Total 2 5 3" xfId="58317" xr:uid="{00000000-0005-0000-0000-0000E7E30000}"/>
    <cellStyle name="Total 2 5 3 2" xfId="58318" xr:uid="{00000000-0005-0000-0000-0000E8E30000}"/>
    <cellStyle name="total 2 5 4" xfId="58319" xr:uid="{00000000-0005-0000-0000-0000E9E30000}"/>
    <cellStyle name="total 2 5 4 2" xfId="58320" xr:uid="{00000000-0005-0000-0000-0000EAE30000}"/>
    <cellStyle name="Total 2 5 5" xfId="58321" xr:uid="{00000000-0005-0000-0000-0000EBE30000}"/>
    <cellStyle name="Total 2 5 5 2" xfId="58322" xr:uid="{00000000-0005-0000-0000-0000ECE30000}"/>
    <cellStyle name="total 2 5 6" xfId="58323" xr:uid="{00000000-0005-0000-0000-0000EDE30000}"/>
    <cellStyle name="total 2 5 6 2" xfId="58324" xr:uid="{00000000-0005-0000-0000-0000EEE30000}"/>
    <cellStyle name="Total 2 5 7" xfId="58325" xr:uid="{00000000-0005-0000-0000-0000EFE30000}"/>
    <cellStyle name="total 2 5 8" xfId="58326" xr:uid="{00000000-0005-0000-0000-0000F0E30000}"/>
    <cellStyle name="total 2 5 9" xfId="58327" xr:uid="{00000000-0005-0000-0000-0000F1E30000}"/>
    <cellStyle name="Total 2 6" xfId="58328" xr:uid="{00000000-0005-0000-0000-0000F2E30000}"/>
    <cellStyle name="Total 2 6 10" xfId="58329" xr:uid="{00000000-0005-0000-0000-0000F3E30000}"/>
    <cellStyle name="Total 2 6 11" xfId="58330" xr:uid="{00000000-0005-0000-0000-0000F4E30000}"/>
    <cellStyle name="Total 2 6 12" xfId="58331" xr:uid="{00000000-0005-0000-0000-0000F5E30000}"/>
    <cellStyle name="Total 2 6 13" xfId="58332" xr:uid="{00000000-0005-0000-0000-0000F6E30000}"/>
    <cellStyle name="Total 2 6 14" xfId="58333" xr:uid="{00000000-0005-0000-0000-0000F7E30000}"/>
    <cellStyle name="Total 2 6 15" xfId="58334" xr:uid="{00000000-0005-0000-0000-0000F8E30000}"/>
    <cellStyle name="Total 2 6 16" xfId="58335" xr:uid="{00000000-0005-0000-0000-0000F9E30000}"/>
    <cellStyle name="Total 2 6 17" xfId="58336" xr:uid="{00000000-0005-0000-0000-0000FAE30000}"/>
    <cellStyle name="Total 2 6 18" xfId="58337" xr:uid="{00000000-0005-0000-0000-0000FBE30000}"/>
    <cellStyle name="Total 2 6 19" xfId="58338" xr:uid="{00000000-0005-0000-0000-0000FCE30000}"/>
    <cellStyle name="Total 2 6 2" xfId="58339" xr:uid="{00000000-0005-0000-0000-0000FDE30000}"/>
    <cellStyle name="total 2 6 2 10" xfId="58340" xr:uid="{00000000-0005-0000-0000-0000FEE30000}"/>
    <cellStyle name="Total 2 6 2 11" xfId="58341" xr:uid="{00000000-0005-0000-0000-0000FFE30000}"/>
    <cellStyle name="Total 2 6 2 11 2" xfId="58342" xr:uid="{00000000-0005-0000-0000-000000E40000}"/>
    <cellStyle name="Total 2 6 2 12" xfId="58343" xr:uid="{00000000-0005-0000-0000-000001E40000}"/>
    <cellStyle name="Total 2 6 2 12 2" xfId="58344" xr:uid="{00000000-0005-0000-0000-000002E40000}"/>
    <cellStyle name="Total 2 6 2 13" xfId="58345" xr:uid="{00000000-0005-0000-0000-000003E40000}"/>
    <cellStyle name="Total 2 6 2 13 2" xfId="58346" xr:uid="{00000000-0005-0000-0000-000004E40000}"/>
    <cellStyle name="Total 2 6 2 14" xfId="58347" xr:uid="{00000000-0005-0000-0000-000005E40000}"/>
    <cellStyle name="Total 2 6 2 15" xfId="58348" xr:uid="{00000000-0005-0000-0000-000006E40000}"/>
    <cellStyle name="Total 2 6 2 16" xfId="58349" xr:uid="{00000000-0005-0000-0000-000007E40000}"/>
    <cellStyle name="Total 2 6 2 17" xfId="58350" xr:uid="{00000000-0005-0000-0000-000008E40000}"/>
    <cellStyle name="Total 2 6 2 18" xfId="58351" xr:uid="{00000000-0005-0000-0000-000009E40000}"/>
    <cellStyle name="Total 2 6 2 19" xfId="58352" xr:uid="{00000000-0005-0000-0000-00000AE40000}"/>
    <cellStyle name="Total 2 6 2 2" xfId="58353" xr:uid="{00000000-0005-0000-0000-00000BE40000}"/>
    <cellStyle name="Total 2 6 2 2 2" xfId="58354" xr:uid="{00000000-0005-0000-0000-00000CE40000}"/>
    <cellStyle name="Total 2 6 2 2 2 2" xfId="58355" xr:uid="{00000000-0005-0000-0000-00000DE40000}"/>
    <cellStyle name="Total 2 6 2 20" xfId="58356" xr:uid="{00000000-0005-0000-0000-00000EE40000}"/>
    <cellStyle name="Total 2 6 2 21" xfId="58357" xr:uid="{00000000-0005-0000-0000-00000FE40000}"/>
    <cellStyle name="Total 2 6 2 22" xfId="58358" xr:uid="{00000000-0005-0000-0000-000010E40000}"/>
    <cellStyle name="Total 2 6 2 23" xfId="58359" xr:uid="{00000000-0005-0000-0000-000011E40000}"/>
    <cellStyle name="Total 2 6 2 3" xfId="58360" xr:uid="{00000000-0005-0000-0000-000012E40000}"/>
    <cellStyle name="Total 2 6 2 3 2" xfId="58361" xr:uid="{00000000-0005-0000-0000-000013E40000}"/>
    <cellStyle name="Total 2 6 2 4" xfId="58362" xr:uid="{00000000-0005-0000-0000-000014E40000}"/>
    <cellStyle name="Total 2 6 2 4 2" xfId="58363" xr:uid="{00000000-0005-0000-0000-000015E40000}"/>
    <cellStyle name="Total 2 6 2 4 2 2" xfId="58364" xr:uid="{00000000-0005-0000-0000-000016E40000}"/>
    <cellStyle name="Total 2 6 2 4 3" xfId="58365" xr:uid="{00000000-0005-0000-0000-000017E40000}"/>
    <cellStyle name="total 2 6 2 4 4" xfId="58366" xr:uid="{00000000-0005-0000-0000-000018E40000}"/>
    <cellStyle name="total 2 6 2 5" xfId="58367" xr:uid="{00000000-0005-0000-0000-000019E40000}"/>
    <cellStyle name="total 2 6 2 6" xfId="58368" xr:uid="{00000000-0005-0000-0000-00001AE40000}"/>
    <cellStyle name="total 2 6 2 7" xfId="58369" xr:uid="{00000000-0005-0000-0000-00001BE40000}"/>
    <cellStyle name="total 2 6 2 8" xfId="58370" xr:uid="{00000000-0005-0000-0000-00001CE40000}"/>
    <cellStyle name="total 2 6 2 9" xfId="58371" xr:uid="{00000000-0005-0000-0000-00001DE40000}"/>
    <cellStyle name="Total 2 6 20" xfId="58372" xr:uid="{00000000-0005-0000-0000-00001EE40000}"/>
    <cellStyle name="Total 2 6 3" xfId="58373" xr:uid="{00000000-0005-0000-0000-00001FE40000}"/>
    <cellStyle name="Total 2 6 3 2" xfId="58374" xr:uid="{00000000-0005-0000-0000-000020E40000}"/>
    <cellStyle name="total 2 6 4" xfId="58375" xr:uid="{00000000-0005-0000-0000-000021E40000}"/>
    <cellStyle name="total 2 6 4 2" xfId="58376" xr:uid="{00000000-0005-0000-0000-000022E40000}"/>
    <cellStyle name="Total 2 6 5" xfId="58377" xr:uid="{00000000-0005-0000-0000-000023E40000}"/>
    <cellStyle name="Total 2 6 5 2" xfId="58378" xr:uid="{00000000-0005-0000-0000-000024E40000}"/>
    <cellStyle name="total 2 6 6" xfId="58379" xr:uid="{00000000-0005-0000-0000-000025E40000}"/>
    <cellStyle name="total 2 6 6 2" xfId="58380" xr:uid="{00000000-0005-0000-0000-000026E40000}"/>
    <cellStyle name="Total 2 6 7" xfId="58381" xr:uid="{00000000-0005-0000-0000-000027E40000}"/>
    <cellStyle name="total 2 6 8" xfId="58382" xr:uid="{00000000-0005-0000-0000-000028E40000}"/>
    <cellStyle name="total 2 6 9" xfId="58383" xr:uid="{00000000-0005-0000-0000-000029E40000}"/>
    <cellStyle name="total 2 7" xfId="58384" xr:uid="{00000000-0005-0000-0000-00002AE40000}"/>
    <cellStyle name="total 2 7 10" xfId="58385" xr:uid="{00000000-0005-0000-0000-00002BE40000}"/>
    <cellStyle name="total 2 7 10 2" xfId="58386" xr:uid="{00000000-0005-0000-0000-00002CE40000}"/>
    <cellStyle name="total 2 7 11" xfId="58387" xr:uid="{00000000-0005-0000-0000-00002DE40000}"/>
    <cellStyle name="total 2 7 11 2" xfId="58388" xr:uid="{00000000-0005-0000-0000-00002EE40000}"/>
    <cellStyle name="total 2 7 12" xfId="58389" xr:uid="{00000000-0005-0000-0000-00002FE40000}"/>
    <cellStyle name="Total 2 7 2" xfId="58390" xr:uid="{00000000-0005-0000-0000-000030E40000}"/>
    <cellStyle name="Total 2 7 2 2" xfId="58391" xr:uid="{00000000-0005-0000-0000-000031E40000}"/>
    <cellStyle name="Total 2 7 2 2 2" xfId="58392" xr:uid="{00000000-0005-0000-0000-000032E40000}"/>
    <cellStyle name="Total 2 7 2 3" xfId="58393" xr:uid="{00000000-0005-0000-0000-000033E40000}"/>
    <cellStyle name="Total 2 7 2 3 2" xfId="58394" xr:uid="{00000000-0005-0000-0000-000034E40000}"/>
    <cellStyle name="Total 2 7 2 4" xfId="58395" xr:uid="{00000000-0005-0000-0000-000035E40000}"/>
    <cellStyle name="Total 2 7 2 4 2" xfId="58396" xr:uid="{00000000-0005-0000-0000-000036E40000}"/>
    <cellStyle name="Total 2 7 2 5" xfId="58397" xr:uid="{00000000-0005-0000-0000-000037E40000}"/>
    <cellStyle name="total 2 7 3" xfId="58398" xr:uid="{00000000-0005-0000-0000-000038E40000}"/>
    <cellStyle name="total 2 7 3 2" xfId="58399" xr:uid="{00000000-0005-0000-0000-000039E40000}"/>
    <cellStyle name="total 2 7 4" xfId="58400" xr:uid="{00000000-0005-0000-0000-00003AE40000}"/>
    <cellStyle name="total 2 7 4 2" xfId="58401" xr:uid="{00000000-0005-0000-0000-00003BE40000}"/>
    <cellStyle name="total 2 7 5" xfId="58402" xr:uid="{00000000-0005-0000-0000-00003CE40000}"/>
    <cellStyle name="total 2 7 5 2" xfId="58403" xr:uid="{00000000-0005-0000-0000-00003DE40000}"/>
    <cellStyle name="total 2 7 6" xfId="58404" xr:uid="{00000000-0005-0000-0000-00003EE40000}"/>
    <cellStyle name="total 2 7 6 2" xfId="58405" xr:uid="{00000000-0005-0000-0000-00003FE40000}"/>
    <cellStyle name="total 2 7 7" xfId="58406" xr:uid="{00000000-0005-0000-0000-000040E40000}"/>
    <cellStyle name="total 2 7 7 2" xfId="58407" xr:uid="{00000000-0005-0000-0000-000041E40000}"/>
    <cellStyle name="total 2 7 8" xfId="58408" xr:uid="{00000000-0005-0000-0000-000042E40000}"/>
    <cellStyle name="total 2 7 8 2" xfId="58409" xr:uid="{00000000-0005-0000-0000-000043E40000}"/>
    <cellStyle name="total 2 7 9" xfId="58410" xr:uid="{00000000-0005-0000-0000-000044E40000}"/>
    <cellStyle name="total 2 7 9 2" xfId="58411" xr:uid="{00000000-0005-0000-0000-000045E40000}"/>
    <cellStyle name="total 2 8" xfId="58412" xr:uid="{00000000-0005-0000-0000-000046E40000}"/>
    <cellStyle name="total 2 8 10" xfId="58413" xr:uid="{00000000-0005-0000-0000-000047E40000}"/>
    <cellStyle name="total 2 8 10 2" xfId="58414" xr:uid="{00000000-0005-0000-0000-000048E40000}"/>
    <cellStyle name="total 2 8 11" xfId="58415" xr:uid="{00000000-0005-0000-0000-000049E40000}"/>
    <cellStyle name="total 2 8 11 2" xfId="58416" xr:uid="{00000000-0005-0000-0000-00004AE40000}"/>
    <cellStyle name="total 2 8 12" xfId="58417" xr:uid="{00000000-0005-0000-0000-00004BE40000}"/>
    <cellStyle name="Total 2 8 2" xfId="58418" xr:uid="{00000000-0005-0000-0000-00004CE40000}"/>
    <cellStyle name="Total 2 8 2 2" xfId="58419" xr:uid="{00000000-0005-0000-0000-00004DE40000}"/>
    <cellStyle name="Total 2 8 2 2 2" xfId="58420" xr:uid="{00000000-0005-0000-0000-00004EE40000}"/>
    <cellStyle name="Total 2 8 2 3" xfId="58421" xr:uid="{00000000-0005-0000-0000-00004FE40000}"/>
    <cellStyle name="Total 2 8 2 3 2" xfId="58422" xr:uid="{00000000-0005-0000-0000-000050E40000}"/>
    <cellStyle name="Total 2 8 2 4" xfId="58423" xr:uid="{00000000-0005-0000-0000-000051E40000}"/>
    <cellStyle name="Total 2 8 2 4 2" xfId="58424" xr:uid="{00000000-0005-0000-0000-000052E40000}"/>
    <cellStyle name="Total 2 8 2 5" xfId="58425" xr:uid="{00000000-0005-0000-0000-000053E40000}"/>
    <cellStyle name="total 2 8 3" xfId="58426" xr:uid="{00000000-0005-0000-0000-000054E40000}"/>
    <cellStyle name="total 2 8 3 2" xfId="58427" xr:uid="{00000000-0005-0000-0000-000055E40000}"/>
    <cellStyle name="total 2 8 4" xfId="58428" xr:uid="{00000000-0005-0000-0000-000056E40000}"/>
    <cellStyle name="total 2 8 4 2" xfId="58429" xr:uid="{00000000-0005-0000-0000-000057E40000}"/>
    <cellStyle name="total 2 8 5" xfId="58430" xr:uid="{00000000-0005-0000-0000-000058E40000}"/>
    <cellStyle name="total 2 8 5 2" xfId="58431" xr:uid="{00000000-0005-0000-0000-000059E40000}"/>
    <cellStyle name="total 2 8 6" xfId="58432" xr:uid="{00000000-0005-0000-0000-00005AE40000}"/>
    <cellStyle name="total 2 8 6 2" xfId="58433" xr:uid="{00000000-0005-0000-0000-00005BE40000}"/>
    <cellStyle name="total 2 8 7" xfId="58434" xr:uid="{00000000-0005-0000-0000-00005CE40000}"/>
    <cellStyle name="total 2 8 7 2" xfId="58435" xr:uid="{00000000-0005-0000-0000-00005DE40000}"/>
    <cellStyle name="total 2 8 8" xfId="58436" xr:uid="{00000000-0005-0000-0000-00005EE40000}"/>
    <cellStyle name="total 2 8 8 2" xfId="58437" xr:uid="{00000000-0005-0000-0000-00005FE40000}"/>
    <cellStyle name="total 2 8 9" xfId="58438" xr:uid="{00000000-0005-0000-0000-000060E40000}"/>
    <cellStyle name="total 2 8 9 2" xfId="58439" xr:uid="{00000000-0005-0000-0000-000061E40000}"/>
    <cellStyle name="total 2 9" xfId="58440" xr:uid="{00000000-0005-0000-0000-000062E40000}"/>
    <cellStyle name="total 2 9 10" xfId="58441" xr:uid="{00000000-0005-0000-0000-000063E40000}"/>
    <cellStyle name="total 2 9 10 2" xfId="58442" xr:uid="{00000000-0005-0000-0000-000064E40000}"/>
    <cellStyle name="total 2 9 11" xfId="58443" xr:uid="{00000000-0005-0000-0000-000065E40000}"/>
    <cellStyle name="total 2 9 11 2" xfId="58444" xr:uid="{00000000-0005-0000-0000-000066E40000}"/>
    <cellStyle name="total 2 9 12" xfId="58445" xr:uid="{00000000-0005-0000-0000-000067E40000}"/>
    <cellStyle name="Total 2 9 2" xfId="58446" xr:uid="{00000000-0005-0000-0000-000068E40000}"/>
    <cellStyle name="Total 2 9 2 2" xfId="58447" xr:uid="{00000000-0005-0000-0000-000069E40000}"/>
    <cellStyle name="Total 2 9 2 2 2" xfId="58448" xr:uid="{00000000-0005-0000-0000-00006AE40000}"/>
    <cellStyle name="Total 2 9 2 3" xfId="58449" xr:uid="{00000000-0005-0000-0000-00006BE40000}"/>
    <cellStyle name="Total 2 9 2 3 2" xfId="58450" xr:uid="{00000000-0005-0000-0000-00006CE40000}"/>
    <cellStyle name="Total 2 9 2 4" xfId="58451" xr:uid="{00000000-0005-0000-0000-00006DE40000}"/>
    <cellStyle name="Total 2 9 2 4 2" xfId="58452" xr:uid="{00000000-0005-0000-0000-00006EE40000}"/>
    <cellStyle name="Total 2 9 2 5" xfId="58453" xr:uid="{00000000-0005-0000-0000-00006FE40000}"/>
    <cellStyle name="total 2 9 3" xfId="58454" xr:uid="{00000000-0005-0000-0000-000070E40000}"/>
    <cellStyle name="total 2 9 3 2" xfId="58455" xr:uid="{00000000-0005-0000-0000-000071E40000}"/>
    <cellStyle name="total 2 9 4" xfId="58456" xr:uid="{00000000-0005-0000-0000-000072E40000}"/>
    <cellStyle name="total 2 9 4 2" xfId="58457" xr:uid="{00000000-0005-0000-0000-000073E40000}"/>
    <cellStyle name="total 2 9 5" xfId="58458" xr:uid="{00000000-0005-0000-0000-000074E40000}"/>
    <cellStyle name="total 2 9 5 2" xfId="58459" xr:uid="{00000000-0005-0000-0000-000075E40000}"/>
    <cellStyle name="total 2 9 6" xfId="58460" xr:uid="{00000000-0005-0000-0000-000076E40000}"/>
    <cellStyle name="total 2 9 6 2" xfId="58461" xr:uid="{00000000-0005-0000-0000-000077E40000}"/>
    <cellStyle name="total 2 9 7" xfId="58462" xr:uid="{00000000-0005-0000-0000-000078E40000}"/>
    <cellStyle name="total 2 9 7 2" xfId="58463" xr:uid="{00000000-0005-0000-0000-000079E40000}"/>
    <cellStyle name="total 2 9 8" xfId="58464" xr:uid="{00000000-0005-0000-0000-00007AE40000}"/>
    <cellStyle name="total 2 9 8 2" xfId="58465" xr:uid="{00000000-0005-0000-0000-00007BE40000}"/>
    <cellStyle name="total 2 9 9" xfId="58466" xr:uid="{00000000-0005-0000-0000-00007CE40000}"/>
    <cellStyle name="total 2 9 9 2" xfId="58467" xr:uid="{00000000-0005-0000-0000-00007DE40000}"/>
    <cellStyle name="Total 2_AFS template" xfId="58468" xr:uid="{00000000-0005-0000-0000-00007EE40000}"/>
    <cellStyle name="Total 3" xfId="58469" xr:uid="{00000000-0005-0000-0000-00007FE40000}"/>
    <cellStyle name="Total 3 2" xfId="58470" xr:uid="{00000000-0005-0000-0000-000080E40000}"/>
    <cellStyle name="Total 3 2 2" xfId="58471" xr:uid="{00000000-0005-0000-0000-000081E40000}"/>
    <cellStyle name="Total 3 2 2 2" xfId="58472" xr:uid="{00000000-0005-0000-0000-000082E40000}"/>
    <cellStyle name="Total 3 2 2 2 2" xfId="58473" xr:uid="{00000000-0005-0000-0000-000083E40000}"/>
    <cellStyle name="Total 3 2 2 3" xfId="58474" xr:uid="{00000000-0005-0000-0000-000084E40000}"/>
    <cellStyle name="Total 3 2 2 3 2" xfId="58475" xr:uid="{00000000-0005-0000-0000-000085E40000}"/>
    <cellStyle name="Total 3 2 2 4" xfId="58476" xr:uid="{00000000-0005-0000-0000-000086E40000}"/>
    <cellStyle name="Total 3 2 3" xfId="58477" xr:uid="{00000000-0005-0000-0000-000087E40000}"/>
    <cellStyle name="Total 3 2 3 2" xfId="58478" xr:uid="{00000000-0005-0000-0000-000088E40000}"/>
    <cellStyle name="Total 3 2 3 2 2" xfId="58479" xr:uid="{00000000-0005-0000-0000-000089E40000}"/>
    <cellStyle name="Total 3 2 3 3" xfId="58480" xr:uid="{00000000-0005-0000-0000-00008AE40000}"/>
    <cellStyle name="Total 3 2 3 3 2" xfId="58481" xr:uid="{00000000-0005-0000-0000-00008BE40000}"/>
    <cellStyle name="Total 3 2 3 4" xfId="58482" xr:uid="{00000000-0005-0000-0000-00008CE40000}"/>
    <cellStyle name="Total 3 2 4" xfId="58483" xr:uid="{00000000-0005-0000-0000-00008DE40000}"/>
    <cellStyle name="Total 3 2 4 2" xfId="58484" xr:uid="{00000000-0005-0000-0000-00008EE40000}"/>
    <cellStyle name="Total 3 2 5" xfId="58485" xr:uid="{00000000-0005-0000-0000-00008FE40000}"/>
    <cellStyle name="Total 3 2 5 2" xfId="58486" xr:uid="{00000000-0005-0000-0000-000090E40000}"/>
    <cellStyle name="Total 3 2 6" xfId="58487" xr:uid="{00000000-0005-0000-0000-000091E40000}"/>
    <cellStyle name="Total 3 3" xfId="58488" xr:uid="{00000000-0005-0000-0000-000092E40000}"/>
    <cellStyle name="Total 3 3 2" xfId="58489" xr:uid="{00000000-0005-0000-0000-000093E40000}"/>
    <cellStyle name="Total 3 3 2 2" xfId="58490" xr:uid="{00000000-0005-0000-0000-000094E40000}"/>
    <cellStyle name="Total 3 3 2 2 2" xfId="58491" xr:uid="{00000000-0005-0000-0000-000095E40000}"/>
    <cellStyle name="Total 3 3 3" xfId="58492" xr:uid="{00000000-0005-0000-0000-000096E40000}"/>
    <cellStyle name="Total 3 3 3 2" xfId="58493" xr:uid="{00000000-0005-0000-0000-000097E40000}"/>
    <cellStyle name="Total 3 3 4" xfId="58494" xr:uid="{00000000-0005-0000-0000-000098E40000}"/>
    <cellStyle name="Total 3 3 4 2" xfId="58495" xr:uid="{00000000-0005-0000-0000-000099E40000}"/>
    <cellStyle name="Total 3 3 5" xfId="58496" xr:uid="{00000000-0005-0000-0000-00009AE40000}"/>
    <cellStyle name="Total 3 3 6" xfId="58497" xr:uid="{00000000-0005-0000-0000-00009BE40000}"/>
    <cellStyle name="Total 3 3 7" xfId="58498" xr:uid="{00000000-0005-0000-0000-00009CE40000}"/>
    <cellStyle name="Total 3 3 8" xfId="58499" xr:uid="{00000000-0005-0000-0000-00009DE40000}"/>
    <cellStyle name="Total 3 4" xfId="58500" xr:uid="{00000000-0005-0000-0000-00009EE40000}"/>
    <cellStyle name="Total 3 4 2" xfId="58501" xr:uid="{00000000-0005-0000-0000-00009FE40000}"/>
    <cellStyle name="Total 3 4 2 2" xfId="58502" xr:uid="{00000000-0005-0000-0000-0000A0E40000}"/>
    <cellStyle name="Total 3 4 3" xfId="58503" xr:uid="{00000000-0005-0000-0000-0000A1E40000}"/>
    <cellStyle name="Total 3 4 3 2" xfId="58504" xr:uid="{00000000-0005-0000-0000-0000A2E40000}"/>
    <cellStyle name="Total 3 4 4" xfId="58505" xr:uid="{00000000-0005-0000-0000-0000A3E40000}"/>
    <cellStyle name="Total 3 4 4 2" xfId="58506" xr:uid="{00000000-0005-0000-0000-0000A4E40000}"/>
    <cellStyle name="Total 3 4 5" xfId="58507" xr:uid="{00000000-0005-0000-0000-0000A5E40000}"/>
    <cellStyle name="Total 3 5" xfId="58508" xr:uid="{00000000-0005-0000-0000-0000A6E40000}"/>
    <cellStyle name="Total 3 5 2" xfId="58509" xr:uid="{00000000-0005-0000-0000-0000A7E40000}"/>
    <cellStyle name="Total 3 5 2 2" xfId="58510" xr:uid="{00000000-0005-0000-0000-0000A8E40000}"/>
    <cellStyle name="Total 3 5 3" xfId="58511" xr:uid="{00000000-0005-0000-0000-0000A9E40000}"/>
    <cellStyle name="Total 3 5 3 2" xfId="58512" xr:uid="{00000000-0005-0000-0000-0000AAE40000}"/>
    <cellStyle name="Total 3 5 4" xfId="58513" xr:uid="{00000000-0005-0000-0000-0000ABE40000}"/>
    <cellStyle name="Total 3 6" xfId="58514" xr:uid="{00000000-0005-0000-0000-0000ACE40000}"/>
    <cellStyle name="Total 3 6 2" xfId="58515" xr:uid="{00000000-0005-0000-0000-0000ADE40000}"/>
    <cellStyle name="Total 3 7" xfId="58516" xr:uid="{00000000-0005-0000-0000-0000AEE40000}"/>
    <cellStyle name="Total 3 7 2" xfId="58517" xr:uid="{00000000-0005-0000-0000-0000AFE40000}"/>
    <cellStyle name="Total 3 8" xfId="58518" xr:uid="{00000000-0005-0000-0000-0000B0E40000}"/>
    <cellStyle name="Total 3_AFS template" xfId="58519" xr:uid="{00000000-0005-0000-0000-0000B1E40000}"/>
    <cellStyle name="Total 4" xfId="58520" xr:uid="{00000000-0005-0000-0000-0000B2E40000}"/>
    <cellStyle name="Total 4 2" xfId="58521" xr:uid="{00000000-0005-0000-0000-0000B3E40000}"/>
    <cellStyle name="Total 4 2 10" xfId="58522" xr:uid="{00000000-0005-0000-0000-0000B4E40000}"/>
    <cellStyle name="Total 4 2 2" xfId="58523" xr:uid="{00000000-0005-0000-0000-0000B5E40000}"/>
    <cellStyle name="Total 4 2 2 2" xfId="58524" xr:uid="{00000000-0005-0000-0000-0000B6E40000}"/>
    <cellStyle name="Total 4 2 2 2 2" xfId="58525" xr:uid="{00000000-0005-0000-0000-0000B7E40000}"/>
    <cellStyle name="Total 4 2 2 3" xfId="58526" xr:uid="{00000000-0005-0000-0000-0000B8E40000}"/>
    <cellStyle name="Total 4 2 2 3 2" xfId="58527" xr:uid="{00000000-0005-0000-0000-0000B9E40000}"/>
    <cellStyle name="Total 4 2 2 4" xfId="58528" xr:uid="{00000000-0005-0000-0000-0000BAE40000}"/>
    <cellStyle name="Total 4 2 3" xfId="58529" xr:uid="{00000000-0005-0000-0000-0000BBE40000}"/>
    <cellStyle name="Total 4 2 3 2" xfId="58530" xr:uid="{00000000-0005-0000-0000-0000BCE40000}"/>
    <cellStyle name="Total 4 2 3 2 2" xfId="58531" xr:uid="{00000000-0005-0000-0000-0000BDE40000}"/>
    <cellStyle name="Total 4 2 3 3" xfId="58532" xr:uid="{00000000-0005-0000-0000-0000BEE40000}"/>
    <cellStyle name="Total 4 2 3 3 2" xfId="58533" xr:uid="{00000000-0005-0000-0000-0000BFE40000}"/>
    <cellStyle name="Total 4 2 3 4" xfId="58534" xr:uid="{00000000-0005-0000-0000-0000C0E40000}"/>
    <cellStyle name="Total 4 2 4" xfId="58535" xr:uid="{00000000-0005-0000-0000-0000C1E40000}"/>
    <cellStyle name="Total 4 2 4 2" xfId="58536" xr:uid="{00000000-0005-0000-0000-0000C2E40000}"/>
    <cellStyle name="Total 4 2 4 2 2" xfId="58537" xr:uid="{00000000-0005-0000-0000-0000C3E40000}"/>
    <cellStyle name="Total 4 2 5" xfId="58538" xr:uid="{00000000-0005-0000-0000-0000C4E40000}"/>
    <cellStyle name="Total 4 2 5 2" xfId="58539" xr:uid="{00000000-0005-0000-0000-0000C5E40000}"/>
    <cellStyle name="Total 4 2 6" xfId="58540" xr:uid="{00000000-0005-0000-0000-0000C6E40000}"/>
    <cellStyle name="Total 4 2 6 2" xfId="58541" xr:uid="{00000000-0005-0000-0000-0000C7E40000}"/>
    <cellStyle name="Total 4 2 7" xfId="58542" xr:uid="{00000000-0005-0000-0000-0000C8E40000}"/>
    <cellStyle name="Total 4 2 8" xfId="58543" xr:uid="{00000000-0005-0000-0000-0000C9E40000}"/>
    <cellStyle name="Total 4 2 9" xfId="58544" xr:uid="{00000000-0005-0000-0000-0000CAE40000}"/>
    <cellStyle name="Total 4 3" xfId="58545" xr:uid="{00000000-0005-0000-0000-0000CBE40000}"/>
    <cellStyle name="Total 4 3 2" xfId="58546" xr:uid="{00000000-0005-0000-0000-0000CCE40000}"/>
    <cellStyle name="Total 4 3 2 2" xfId="58547" xr:uid="{00000000-0005-0000-0000-0000CDE40000}"/>
    <cellStyle name="Total 4 3 3" xfId="58548" xr:uid="{00000000-0005-0000-0000-0000CEE40000}"/>
    <cellStyle name="Total 4 3 3 2" xfId="58549" xr:uid="{00000000-0005-0000-0000-0000CFE40000}"/>
    <cellStyle name="Total 4 3 4" xfId="58550" xr:uid="{00000000-0005-0000-0000-0000D0E40000}"/>
    <cellStyle name="Total 4 3 4 2" xfId="58551" xr:uid="{00000000-0005-0000-0000-0000D1E40000}"/>
    <cellStyle name="Total 4 3 5" xfId="58552" xr:uid="{00000000-0005-0000-0000-0000D2E40000}"/>
    <cellStyle name="Total 4 4" xfId="58553" xr:uid="{00000000-0005-0000-0000-0000D3E40000}"/>
    <cellStyle name="Total 4 4 2" xfId="58554" xr:uid="{00000000-0005-0000-0000-0000D4E40000}"/>
    <cellStyle name="Total 4 4 2 2" xfId="58555" xr:uid="{00000000-0005-0000-0000-0000D5E40000}"/>
    <cellStyle name="Total 4 4 3" xfId="58556" xr:uid="{00000000-0005-0000-0000-0000D6E40000}"/>
    <cellStyle name="Total 4 5" xfId="58557" xr:uid="{00000000-0005-0000-0000-0000D7E40000}"/>
    <cellStyle name="Total 4 5 2" xfId="58558" xr:uid="{00000000-0005-0000-0000-0000D8E40000}"/>
    <cellStyle name="Total 4 6" xfId="58559" xr:uid="{00000000-0005-0000-0000-0000D9E40000}"/>
    <cellStyle name="Total 4 7" xfId="58560" xr:uid="{00000000-0005-0000-0000-0000DAE40000}"/>
    <cellStyle name="Total 4_AFS template" xfId="58561" xr:uid="{00000000-0005-0000-0000-0000DBE40000}"/>
    <cellStyle name="Total 5" xfId="58562" xr:uid="{00000000-0005-0000-0000-0000DCE40000}"/>
    <cellStyle name="Total 5 2" xfId="58563" xr:uid="{00000000-0005-0000-0000-0000DDE40000}"/>
    <cellStyle name="Total 5 2 10" xfId="58564" xr:uid="{00000000-0005-0000-0000-0000DEE40000}"/>
    <cellStyle name="Total 5 2 2" xfId="58565" xr:uid="{00000000-0005-0000-0000-0000DFE40000}"/>
    <cellStyle name="Total 5 2 2 2" xfId="58566" xr:uid="{00000000-0005-0000-0000-0000E0E40000}"/>
    <cellStyle name="Total 5 2 2 2 2" xfId="58567" xr:uid="{00000000-0005-0000-0000-0000E1E40000}"/>
    <cellStyle name="Total 5 2 2 3" xfId="58568" xr:uid="{00000000-0005-0000-0000-0000E2E40000}"/>
    <cellStyle name="Total 5 2 2 3 2" xfId="58569" xr:uid="{00000000-0005-0000-0000-0000E3E40000}"/>
    <cellStyle name="Total 5 2 2 4" xfId="58570" xr:uid="{00000000-0005-0000-0000-0000E4E40000}"/>
    <cellStyle name="Total 5 2 3" xfId="58571" xr:uid="{00000000-0005-0000-0000-0000E5E40000}"/>
    <cellStyle name="Total 5 2 3 2" xfId="58572" xr:uid="{00000000-0005-0000-0000-0000E6E40000}"/>
    <cellStyle name="Total 5 2 3 2 2" xfId="58573" xr:uid="{00000000-0005-0000-0000-0000E7E40000}"/>
    <cellStyle name="Total 5 2 3 3" xfId="58574" xr:uid="{00000000-0005-0000-0000-0000E8E40000}"/>
    <cellStyle name="Total 5 2 3 3 2" xfId="58575" xr:uid="{00000000-0005-0000-0000-0000E9E40000}"/>
    <cellStyle name="Total 5 2 3 4" xfId="58576" xr:uid="{00000000-0005-0000-0000-0000EAE40000}"/>
    <cellStyle name="Total 5 2 4" xfId="58577" xr:uid="{00000000-0005-0000-0000-0000EBE40000}"/>
    <cellStyle name="Total 5 2 4 2" xfId="58578" xr:uid="{00000000-0005-0000-0000-0000ECE40000}"/>
    <cellStyle name="Total 5 2 4 2 2" xfId="58579" xr:uid="{00000000-0005-0000-0000-0000EDE40000}"/>
    <cellStyle name="Total 5 2 5" xfId="58580" xr:uid="{00000000-0005-0000-0000-0000EEE40000}"/>
    <cellStyle name="Total 5 2 5 2" xfId="58581" xr:uid="{00000000-0005-0000-0000-0000EFE40000}"/>
    <cellStyle name="Total 5 2 6" xfId="58582" xr:uid="{00000000-0005-0000-0000-0000F0E40000}"/>
    <cellStyle name="Total 5 2 6 2" xfId="58583" xr:uid="{00000000-0005-0000-0000-0000F1E40000}"/>
    <cellStyle name="Total 5 2 7" xfId="58584" xr:uid="{00000000-0005-0000-0000-0000F2E40000}"/>
    <cellStyle name="Total 5 2 8" xfId="58585" xr:uid="{00000000-0005-0000-0000-0000F3E40000}"/>
    <cellStyle name="Total 5 2 9" xfId="58586" xr:uid="{00000000-0005-0000-0000-0000F4E40000}"/>
    <cellStyle name="Total 5 3" xfId="58587" xr:uid="{00000000-0005-0000-0000-0000F5E40000}"/>
    <cellStyle name="Total 5 3 2" xfId="58588" xr:uid="{00000000-0005-0000-0000-0000F6E40000}"/>
    <cellStyle name="Total 5 3 2 2" xfId="58589" xr:uid="{00000000-0005-0000-0000-0000F7E40000}"/>
    <cellStyle name="Total 5 3 3" xfId="58590" xr:uid="{00000000-0005-0000-0000-0000F8E40000}"/>
    <cellStyle name="Total 5 3 3 2" xfId="58591" xr:uid="{00000000-0005-0000-0000-0000F9E40000}"/>
    <cellStyle name="Total 5 3 4" xfId="58592" xr:uid="{00000000-0005-0000-0000-0000FAE40000}"/>
    <cellStyle name="Total 5 3 4 2" xfId="58593" xr:uid="{00000000-0005-0000-0000-0000FBE40000}"/>
    <cellStyle name="Total 5 3 5" xfId="58594" xr:uid="{00000000-0005-0000-0000-0000FCE40000}"/>
    <cellStyle name="Total 5 4" xfId="58595" xr:uid="{00000000-0005-0000-0000-0000FDE40000}"/>
    <cellStyle name="Total 5 4 2" xfId="58596" xr:uid="{00000000-0005-0000-0000-0000FEE40000}"/>
    <cellStyle name="Total 5 5" xfId="58597" xr:uid="{00000000-0005-0000-0000-0000FFE40000}"/>
    <cellStyle name="Total 5 5 2" xfId="58598" xr:uid="{00000000-0005-0000-0000-000000E50000}"/>
    <cellStyle name="Total 5 6" xfId="58599" xr:uid="{00000000-0005-0000-0000-000001E50000}"/>
    <cellStyle name="Total 5 7" xfId="58600" xr:uid="{00000000-0005-0000-0000-000002E50000}"/>
    <cellStyle name="Total 5_AFS template" xfId="58601" xr:uid="{00000000-0005-0000-0000-000003E50000}"/>
    <cellStyle name="Total 6" xfId="58602" xr:uid="{00000000-0005-0000-0000-000004E50000}"/>
    <cellStyle name="Total 6 2" xfId="58603" xr:uid="{00000000-0005-0000-0000-000005E50000}"/>
    <cellStyle name="Total 6 2 10" xfId="58604" xr:uid="{00000000-0005-0000-0000-000006E50000}"/>
    <cellStyle name="Total 6 2 2" xfId="58605" xr:uid="{00000000-0005-0000-0000-000007E50000}"/>
    <cellStyle name="Total 6 2 2 2" xfId="58606" xr:uid="{00000000-0005-0000-0000-000008E50000}"/>
    <cellStyle name="Total 6 2 2 2 2" xfId="58607" xr:uid="{00000000-0005-0000-0000-000009E50000}"/>
    <cellStyle name="Total 6 2 2 3" xfId="58608" xr:uid="{00000000-0005-0000-0000-00000AE50000}"/>
    <cellStyle name="Total 6 2 2 3 2" xfId="58609" xr:uid="{00000000-0005-0000-0000-00000BE50000}"/>
    <cellStyle name="Total 6 2 2 4" xfId="58610" xr:uid="{00000000-0005-0000-0000-00000CE50000}"/>
    <cellStyle name="Total 6 2 3" xfId="58611" xr:uid="{00000000-0005-0000-0000-00000DE50000}"/>
    <cellStyle name="Total 6 2 3 2" xfId="58612" xr:uid="{00000000-0005-0000-0000-00000EE50000}"/>
    <cellStyle name="Total 6 2 3 2 2" xfId="58613" xr:uid="{00000000-0005-0000-0000-00000FE50000}"/>
    <cellStyle name="Total 6 2 3 3" xfId="58614" xr:uid="{00000000-0005-0000-0000-000010E50000}"/>
    <cellStyle name="Total 6 2 3 3 2" xfId="58615" xr:uid="{00000000-0005-0000-0000-000011E50000}"/>
    <cellStyle name="Total 6 2 3 4" xfId="58616" xr:uid="{00000000-0005-0000-0000-000012E50000}"/>
    <cellStyle name="Total 6 2 4" xfId="58617" xr:uid="{00000000-0005-0000-0000-000013E50000}"/>
    <cellStyle name="Total 6 2 4 2" xfId="58618" xr:uid="{00000000-0005-0000-0000-000014E50000}"/>
    <cellStyle name="Total 6 2 4 2 2" xfId="58619" xr:uid="{00000000-0005-0000-0000-000015E50000}"/>
    <cellStyle name="Total 6 2 5" xfId="58620" xr:uid="{00000000-0005-0000-0000-000016E50000}"/>
    <cellStyle name="Total 6 2 5 2" xfId="58621" xr:uid="{00000000-0005-0000-0000-000017E50000}"/>
    <cellStyle name="Total 6 2 6" xfId="58622" xr:uid="{00000000-0005-0000-0000-000018E50000}"/>
    <cellStyle name="Total 6 2 6 2" xfId="58623" xr:uid="{00000000-0005-0000-0000-000019E50000}"/>
    <cellStyle name="Total 6 2 7" xfId="58624" xr:uid="{00000000-0005-0000-0000-00001AE50000}"/>
    <cellStyle name="Total 6 2 8" xfId="58625" xr:uid="{00000000-0005-0000-0000-00001BE50000}"/>
    <cellStyle name="Total 6 2 9" xfId="58626" xr:uid="{00000000-0005-0000-0000-00001CE50000}"/>
    <cellStyle name="Total 6 3" xfId="58627" xr:uid="{00000000-0005-0000-0000-00001DE50000}"/>
    <cellStyle name="Total 6 3 2" xfId="58628" xr:uid="{00000000-0005-0000-0000-00001EE50000}"/>
    <cellStyle name="Total 6 3 2 2" xfId="58629" xr:uid="{00000000-0005-0000-0000-00001FE50000}"/>
    <cellStyle name="Total 6 3 3" xfId="58630" xr:uid="{00000000-0005-0000-0000-000020E50000}"/>
    <cellStyle name="Total 6 3 3 2" xfId="58631" xr:uid="{00000000-0005-0000-0000-000021E50000}"/>
    <cellStyle name="Total 6 3 4" xfId="58632" xr:uid="{00000000-0005-0000-0000-000022E50000}"/>
    <cellStyle name="Total 6 3 4 2" xfId="58633" xr:uid="{00000000-0005-0000-0000-000023E50000}"/>
    <cellStyle name="Total 6 3 5" xfId="58634" xr:uid="{00000000-0005-0000-0000-000024E50000}"/>
    <cellStyle name="Total 6 4" xfId="58635" xr:uid="{00000000-0005-0000-0000-000025E50000}"/>
    <cellStyle name="Total 6 4 2" xfId="58636" xr:uid="{00000000-0005-0000-0000-000026E50000}"/>
    <cellStyle name="Total 6 5" xfId="58637" xr:uid="{00000000-0005-0000-0000-000027E50000}"/>
    <cellStyle name="Total 6 5 2" xfId="58638" xr:uid="{00000000-0005-0000-0000-000028E50000}"/>
    <cellStyle name="Total 6 6" xfId="58639" xr:uid="{00000000-0005-0000-0000-000029E50000}"/>
    <cellStyle name="Total 6 7" xfId="58640" xr:uid="{00000000-0005-0000-0000-00002AE50000}"/>
    <cellStyle name="Total 6_AFS template" xfId="58641" xr:uid="{00000000-0005-0000-0000-00002BE50000}"/>
    <cellStyle name="Total 7" xfId="58642" xr:uid="{00000000-0005-0000-0000-00002CE50000}"/>
    <cellStyle name="Total 7 2" xfId="58643" xr:uid="{00000000-0005-0000-0000-00002DE50000}"/>
    <cellStyle name="Total 7 2 10" xfId="58644" xr:uid="{00000000-0005-0000-0000-00002EE50000}"/>
    <cellStyle name="Total 7 2 2" xfId="58645" xr:uid="{00000000-0005-0000-0000-00002FE50000}"/>
    <cellStyle name="Total 7 2 2 2" xfId="58646" xr:uid="{00000000-0005-0000-0000-000030E50000}"/>
    <cellStyle name="Total 7 2 2 2 2" xfId="58647" xr:uid="{00000000-0005-0000-0000-000031E50000}"/>
    <cellStyle name="Total 7 2 2 3" xfId="58648" xr:uid="{00000000-0005-0000-0000-000032E50000}"/>
    <cellStyle name="Total 7 2 2 3 2" xfId="58649" xr:uid="{00000000-0005-0000-0000-000033E50000}"/>
    <cellStyle name="Total 7 2 2 4" xfId="58650" xr:uid="{00000000-0005-0000-0000-000034E50000}"/>
    <cellStyle name="Total 7 2 3" xfId="58651" xr:uid="{00000000-0005-0000-0000-000035E50000}"/>
    <cellStyle name="Total 7 2 3 2" xfId="58652" xr:uid="{00000000-0005-0000-0000-000036E50000}"/>
    <cellStyle name="Total 7 2 3 2 2" xfId="58653" xr:uid="{00000000-0005-0000-0000-000037E50000}"/>
    <cellStyle name="Total 7 2 3 3" xfId="58654" xr:uid="{00000000-0005-0000-0000-000038E50000}"/>
    <cellStyle name="Total 7 2 3 3 2" xfId="58655" xr:uid="{00000000-0005-0000-0000-000039E50000}"/>
    <cellStyle name="Total 7 2 3 4" xfId="58656" xr:uid="{00000000-0005-0000-0000-00003AE50000}"/>
    <cellStyle name="Total 7 2 4" xfId="58657" xr:uid="{00000000-0005-0000-0000-00003BE50000}"/>
    <cellStyle name="Total 7 2 4 2" xfId="58658" xr:uid="{00000000-0005-0000-0000-00003CE50000}"/>
    <cellStyle name="Total 7 2 4 2 2" xfId="58659" xr:uid="{00000000-0005-0000-0000-00003DE50000}"/>
    <cellStyle name="Total 7 2 5" xfId="58660" xr:uid="{00000000-0005-0000-0000-00003EE50000}"/>
    <cellStyle name="Total 7 2 5 2" xfId="58661" xr:uid="{00000000-0005-0000-0000-00003FE50000}"/>
    <cellStyle name="Total 7 2 6" xfId="58662" xr:uid="{00000000-0005-0000-0000-000040E50000}"/>
    <cellStyle name="Total 7 2 6 2" xfId="58663" xr:uid="{00000000-0005-0000-0000-000041E50000}"/>
    <cellStyle name="Total 7 2 7" xfId="58664" xr:uid="{00000000-0005-0000-0000-000042E50000}"/>
    <cellStyle name="Total 7 2 8" xfId="58665" xr:uid="{00000000-0005-0000-0000-000043E50000}"/>
    <cellStyle name="Total 7 2 9" xfId="58666" xr:uid="{00000000-0005-0000-0000-000044E50000}"/>
    <cellStyle name="Total 7 3" xfId="58667" xr:uid="{00000000-0005-0000-0000-000045E50000}"/>
    <cellStyle name="Total 7 3 2" xfId="58668" xr:uid="{00000000-0005-0000-0000-000046E50000}"/>
    <cellStyle name="Total 7 3 2 2" xfId="58669" xr:uid="{00000000-0005-0000-0000-000047E50000}"/>
    <cellStyle name="Total 7 3 3" xfId="58670" xr:uid="{00000000-0005-0000-0000-000048E50000}"/>
    <cellStyle name="Total 7 3 3 2" xfId="58671" xr:uid="{00000000-0005-0000-0000-000049E50000}"/>
    <cellStyle name="Total 7 3 4" xfId="58672" xr:uid="{00000000-0005-0000-0000-00004AE50000}"/>
    <cellStyle name="Total 7 3 4 2" xfId="58673" xr:uid="{00000000-0005-0000-0000-00004BE50000}"/>
    <cellStyle name="Total 7 3 5" xfId="58674" xr:uid="{00000000-0005-0000-0000-00004CE50000}"/>
    <cellStyle name="Total 7 4" xfId="58675" xr:uid="{00000000-0005-0000-0000-00004DE50000}"/>
    <cellStyle name="Total 7 4 2" xfId="58676" xr:uid="{00000000-0005-0000-0000-00004EE50000}"/>
    <cellStyle name="Total 7 5" xfId="58677" xr:uid="{00000000-0005-0000-0000-00004FE50000}"/>
    <cellStyle name="Total 7 5 2" xfId="58678" xr:uid="{00000000-0005-0000-0000-000050E50000}"/>
    <cellStyle name="Total 7 6" xfId="58679" xr:uid="{00000000-0005-0000-0000-000051E50000}"/>
    <cellStyle name="Total 7 7" xfId="58680" xr:uid="{00000000-0005-0000-0000-000052E50000}"/>
    <cellStyle name="Total 7_AFS template" xfId="58681" xr:uid="{00000000-0005-0000-0000-000053E50000}"/>
    <cellStyle name="Total 8" xfId="58682" xr:uid="{00000000-0005-0000-0000-000054E50000}"/>
    <cellStyle name="Total 8 2" xfId="58683" xr:uid="{00000000-0005-0000-0000-000055E50000}"/>
    <cellStyle name="Total 8 2 10" xfId="58684" xr:uid="{00000000-0005-0000-0000-000056E50000}"/>
    <cellStyle name="Total 8 2 2" xfId="58685" xr:uid="{00000000-0005-0000-0000-000057E50000}"/>
    <cellStyle name="Total 8 2 2 2" xfId="58686" xr:uid="{00000000-0005-0000-0000-000058E50000}"/>
    <cellStyle name="Total 8 2 2 2 2" xfId="58687" xr:uid="{00000000-0005-0000-0000-000059E50000}"/>
    <cellStyle name="Total 8 2 2 3" xfId="58688" xr:uid="{00000000-0005-0000-0000-00005AE50000}"/>
    <cellStyle name="Total 8 2 2 3 2" xfId="58689" xr:uid="{00000000-0005-0000-0000-00005BE50000}"/>
    <cellStyle name="Total 8 2 2 4" xfId="58690" xr:uid="{00000000-0005-0000-0000-00005CE50000}"/>
    <cellStyle name="Total 8 2 3" xfId="58691" xr:uid="{00000000-0005-0000-0000-00005DE50000}"/>
    <cellStyle name="Total 8 2 3 2" xfId="58692" xr:uid="{00000000-0005-0000-0000-00005EE50000}"/>
    <cellStyle name="Total 8 2 3 2 2" xfId="58693" xr:uid="{00000000-0005-0000-0000-00005FE50000}"/>
    <cellStyle name="Total 8 2 3 3" xfId="58694" xr:uid="{00000000-0005-0000-0000-000060E50000}"/>
    <cellStyle name="Total 8 2 3 3 2" xfId="58695" xr:uid="{00000000-0005-0000-0000-000061E50000}"/>
    <cellStyle name="Total 8 2 3 4" xfId="58696" xr:uid="{00000000-0005-0000-0000-000062E50000}"/>
    <cellStyle name="Total 8 2 4" xfId="58697" xr:uid="{00000000-0005-0000-0000-000063E50000}"/>
    <cellStyle name="Total 8 2 4 2" xfId="58698" xr:uid="{00000000-0005-0000-0000-000064E50000}"/>
    <cellStyle name="Total 8 2 4 2 2" xfId="58699" xr:uid="{00000000-0005-0000-0000-000065E50000}"/>
    <cellStyle name="Total 8 2 5" xfId="58700" xr:uid="{00000000-0005-0000-0000-000066E50000}"/>
    <cellStyle name="Total 8 2 5 2" xfId="58701" xr:uid="{00000000-0005-0000-0000-000067E50000}"/>
    <cellStyle name="Total 8 2 6" xfId="58702" xr:uid="{00000000-0005-0000-0000-000068E50000}"/>
    <cellStyle name="Total 8 2 6 2" xfId="58703" xr:uid="{00000000-0005-0000-0000-000069E50000}"/>
    <cellStyle name="Total 8 2 7" xfId="58704" xr:uid="{00000000-0005-0000-0000-00006AE50000}"/>
    <cellStyle name="Total 8 2 8" xfId="58705" xr:uid="{00000000-0005-0000-0000-00006BE50000}"/>
    <cellStyle name="Total 8 2 9" xfId="58706" xr:uid="{00000000-0005-0000-0000-00006CE50000}"/>
    <cellStyle name="Total 8 3" xfId="58707" xr:uid="{00000000-0005-0000-0000-00006DE50000}"/>
    <cellStyle name="Total 8 3 2" xfId="58708" xr:uid="{00000000-0005-0000-0000-00006EE50000}"/>
    <cellStyle name="Total 8 3 2 2" xfId="58709" xr:uid="{00000000-0005-0000-0000-00006FE50000}"/>
    <cellStyle name="Total 8 3 3" xfId="58710" xr:uid="{00000000-0005-0000-0000-000070E50000}"/>
    <cellStyle name="Total 8 3 3 2" xfId="58711" xr:uid="{00000000-0005-0000-0000-000071E50000}"/>
    <cellStyle name="Total 8 3 4" xfId="58712" xr:uid="{00000000-0005-0000-0000-000072E50000}"/>
    <cellStyle name="Total 8 3 4 2" xfId="58713" xr:uid="{00000000-0005-0000-0000-000073E50000}"/>
    <cellStyle name="Total 8 3 5" xfId="58714" xr:uid="{00000000-0005-0000-0000-000074E50000}"/>
    <cellStyle name="Total 8 4" xfId="58715" xr:uid="{00000000-0005-0000-0000-000075E50000}"/>
    <cellStyle name="Total 8 4 2" xfId="58716" xr:uid="{00000000-0005-0000-0000-000076E50000}"/>
    <cellStyle name="Total 8 5" xfId="58717" xr:uid="{00000000-0005-0000-0000-000077E50000}"/>
    <cellStyle name="Total 8 5 2" xfId="58718" xr:uid="{00000000-0005-0000-0000-000078E50000}"/>
    <cellStyle name="Total 8 6" xfId="58719" xr:uid="{00000000-0005-0000-0000-000079E50000}"/>
    <cellStyle name="Total 8 7" xfId="58720" xr:uid="{00000000-0005-0000-0000-00007AE50000}"/>
    <cellStyle name="Total 8_AFS template" xfId="58721" xr:uid="{00000000-0005-0000-0000-00007BE50000}"/>
    <cellStyle name="Total 9" xfId="58722" xr:uid="{00000000-0005-0000-0000-00007CE50000}"/>
    <cellStyle name="Total 9 2" xfId="58723" xr:uid="{00000000-0005-0000-0000-00007DE50000}"/>
    <cellStyle name="Total 9 2 10" xfId="58724" xr:uid="{00000000-0005-0000-0000-00007EE50000}"/>
    <cellStyle name="Total 9 2 2" xfId="58725" xr:uid="{00000000-0005-0000-0000-00007FE50000}"/>
    <cellStyle name="Total 9 2 2 2" xfId="58726" xr:uid="{00000000-0005-0000-0000-000080E50000}"/>
    <cellStyle name="Total 9 2 2 2 2" xfId="58727" xr:uid="{00000000-0005-0000-0000-000081E50000}"/>
    <cellStyle name="Total 9 2 2 3" xfId="58728" xr:uid="{00000000-0005-0000-0000-000082E50000}"/>
    <cellStyle name="Total 9 2 2 3 2" xfId="58729" xr:uid="{00000000-0005-0000-0000-000083E50000}"/>
    <cellStyle name="Total 9 2 2 4" xfId="58730" xr:uid="{00000000-0005-0000-0000-000084E50000}"/>
    <cellStyle name="Total 9 2 3" xfId="58731" xr:uid="{00000000-0005-0000-0000-000085E50000}"/>
    <cellStyle name="Total 9 2 3 2" xfId="58732" xr:uid="{00000000-0005-0000-0000-000086E50000}"/>
    <cellStyle name="Total 9 2 3 2 2" xfId="58733" xr:uid="{00000000-0005-0000-0000-000087E50000}"/>
    <cellStyle name="Total 9 2 3 3" xfId="58734" xr:uid="{00000000-0005-0000-0000-000088E50000}"/>
    <cellStyle name="Total 9 2 3 3 2" xfId="58735" xr:uid="{00000000-0005-0000-0000-000089E50000}"/>
    <cellStyle name="Total 9 2 3 4" xfId="58736" xr:uid="{00000000-0005-0000-0000-00008AE50000}"/>
    <cellStyle name="Total 9 2 4" xfId="58737" xr:uid="{00000000-0005-0000-0000-00008BE50000}"/>
    <cellStyle name="Total 9 2 4 2" xfId="58738" xr:uid="{00000000-0005-0000-0000-00008CE50000}"/>
    <cellStyle name="Total 9 2 4 2 2" xfId="58739" xr:uid="{00000000-0005-0000-0000-00008DE50000}"/>
    <cellStyle name="Total 9 2 5" xfId="58740" xr:uid="{00000000-0005-0000-0000-00008EE50000}"/>
    <cellStyle name="Total 9 2 5 2" xfId="58741" xr:uid="{00000000-0005-0000-0000-00008FE50000}"/>
    <cellStyle name="Total 9 2 6" xfId="58742" xr:uid="{00000000-0005-0000-0000-000090E50000}"/>
    <cellStyle name="Total 9 2 6 2" xfId="58743" xr:uid="{00000000-0005-0000-0000-000091E50000}"/>
    <cellStyle name="Total 9 2 7" xfId="58744" xr:uid="{00000000-0005-0000-0000-000092E50000}"/>
    <cellStyle name="Total 9 2 8" xfId="58745" xr:uid="{00000000-0005-0000-0000-000093E50000}"/>
    <cellStyle name="Total 9 2 9" xfId="58746" xr:uid="{00000000-0005-0000-0000-000094E50000}"/>
    <cellStyle name="Total 9 3" xfId="58747" xr:uid="{00000000-0005-0000-0000-000095E50000}"/>
    <cellStyle name="Total 9 3 2" xfId="58748" xr:uid="{00000000-0005-0000-0000-000096E50000}"/>
    <cellStyle name="Total 9 3 2 2" xfId="58749" xr:uid="{00000000-0005-0000-0000-000097E50000}"/>
    <cellStyle name="Total 9 3 3" xfId="58750" xr:uid="{00000000-0005-0000-0000-000098E50000}"/>
    <cellStyle name="Total 9 3 3 2" xfId="58751" xr:uid="{00000000-0005-0000-0000-000099E50000}"/>
    <cellStyle name="Total 9 3 4" xfId="58752" xr:uid="{00000000-0005-0000-0000-00009AE50000}"/>
    <cellStyle name="Total 9 3 4 2" xfId="58753" xr:uid="{00000000-0005-0000-0000-00009BE50000}"/>
    <cellStyle name="Total 9 3 5" xfId="58754" xr:uid="{00000000-0005-0000-0000-00009CE50000}"/>
    <cellStyle name="Total 9 4" xfId="58755" xr:uid="{00000000-0005-0000-0000-00009DE50000}"/>
    <cellStyle name="Total 9 4 2" xfId="58756" xr:uid="{00000000-0005-0000-0000-00009EE50000}"/>
    <cellStyle name="Total 9 5" xfId="58757" xr:uid="{00000000-0005-0000-0000-00009FE50000}"/>
    <cellStyle name="Total 9 5 2" xfId="58758" xr:uid="{00000000-0005-0000-0000-0000A0E50000}"/>
    <cellStyle name="Total 9 6" xfId="58759" xr:uid="{00000000-0005-0000-0000-0000A1E50000}"/>
    <cellStyle name="Total 9 7" xfId="58760" xr:uid="{00000000-0005-0000-0000-0000A2E50000}"/>
    <cellStyle name="Total 9_AFS template" xfId="58761" xr:uid="{00000000-0005-0000-0000-0000A3E50000}"/>
    <cellStyle name="Warning Text 10" xfId="58762" xr:uid="{00000000-0005-0000-0000-0000A4E50000}"/>
    <cellStyle name="Warning Text 2" xfId="58763" xr:uid="{00000000-0005-0000-0000-0000A5E50000}"/>
    <cellStyle name="Warning Text 2 2" xfId="58764" xr:uid="{00000000-0005-0000-0000-0000A6E50000}"/>
    <cellStyle name="Warning Text 2 2 2" xfId="58765" xr:uid="{00000000-0005-0000-0000-0000A7E50000}"/>
    <cellStyle name="Warning Text 2 2 2 2" xfId="58766" xr:uid="{00000000-0005-0000-0000-0000A8E50000}"/>
    <cellStyle name="Warning Text 2 2 2 2 2" xfId="58767" xr:uid="{00000000-0005-0000-0000-0000A9E50000}"/>
    <cellStyle name="Warning Text 2 2 2 3" xfId="58768" xr:uid="{00000000-0005-0000-0000-0000AAE50000}"/>
    <cellStyle name="Warning Text 2 2 2 3 2" xfId="58769" xr:uid="{00000000-0005-0000-0000-0000ABE50000}"/>
    <cellStyle name="Warning Text 2 2 2 4" xfId="58770" xr:uid="{00000000-0005-0000-0000-0000ACE50000}"/>
    <cellStyle name="Warning Text 2 2 3" xfId="58771" xr:uid="{00000000-0005-0000-0000-0000ADE50000}"/>
    <cellStyle name="Warning Text 2 2 3 2" xfId="58772" xr:uid="{00000000-0005-0000-0000-0000AEE50000}"/>
    <cellStyle name="Warning Text 2 2 3 2 2" xfId="58773" xr:uid="{00000000-0005-0000-0000-0000AFE50000}"/>
    <cellStyle name="Warning Text 2 2 3 3" xfId="58774" xr:uid="{00000000-0005-0000-0000-0000B0E50000}"/>
    <cellStyle name="Warning Text 2 2 3 3 2" xfId="58775" xr:uid="{00000000-0005-0000-0000-0000B1E50000}"/>
    <cellStyle name="Warning Text 2 2 3 4" xfId="58776" xr:uid="{00000000-0005-0000-0000-0000B2E50000}"/>
    <cellStyle name="Warning Text 2 2 4" xfId="58777" xr:uid="{00000000-0005-0000-0000-0000B3E50000}"/>
    <cellStyle name="Warning Text 2 2 4 2" xfId="58778" xr:uid="{00000000-0005-0000-0000-0000B4E50000}"/>
    <cellStyle name="Warning Text 2 2 5" xfId="58779" xr:uid="{00000000-0005-0000-0000-0000B5E50000}"/>
    <cellStyle name="Warning Text 2 2 5 2" xfId="58780" xr:uid="{00000000-0005-0000-0000-0000B6E50000}"/>
    <cellStyle name="Warning Text 2 2 6" xfId="58781" xr:uid="{00000000-0005-0000-0000-0000B7E50000}"/>
    <cellStyle name="Warning Text 2 3" xfId="58782" xr:uid="{00000000-0005-0000-0000-0000B8E50000}"/>
    <cellStyle name="Warning Text 2 3 2" xfId="58783" xr:uid="{00000000-0005-0000-0000-0000B9E50000}"/>
    <cellStyle name="Warning Text 2 3 2 2" xfId="58784" xr:uid="{00000000-0005-0000-0000-0000BAE50000}"/>
    <cellStyle name="Warning Text 2 3 3" xfId="58785" xr:uid="{00000000-0005-0000-0000-0000BBE50000}"/>
    <cellStyle name="Warning Text 2 3 3 2" xfId="58786" xr:uid="{00000000-0005-0000-0000-0000BCE50000}"/>
    <cellStyle name="Warning Text 2 3 4" xfId="58787" xr:uid="{00000000-0005-0000-0000-0000BDE50000}"/>
    <cellStyle name="Warning Text 2 4" xfId="58788" xr:uid="{00000000-0005-0000-0000-0000BEE50000}"/>
    <cellStyle name="Warning Text 2 4 2" xfId="58789" xr:uid="{00000000-0005-0000-0000-0000BFE50000}"/>
    <cellStyle name="Warning Text 2 4 2 2" xfId="58790" xr:uid="{00000000-0005-0000-0000-0000C0E50000}"/>
    <cellStyle name="Warning Text 2 4 3" xfId="58791" xr:uid="{00000000-0005-0000-0000-0000C1E50000}"/>
    <cellStyle name="Warning Text 2 4 3 2" xfId="58792" xr:uid="{00000000-0005-0000-0000-0000C2E50000}"/>
    <cellStyle name="Warning Text 2 4 4" xfId="58793" xr:uid="{00000000-0005-0000-0000-0000C3E50000}"/>
    <cellStyle name="Warning Text 2 5" xfId="58794" xr:uid="{00000000-0005-0000-0000-0000C4E50000}"/>
    <cellStyle name="Warning Text 2 5 2" xfId="58795" xr:uid="{00000000-0005-0000-0000-0000C5E50000}"/>
    <cellStyle name="Warning Text 2 6" xfId="58796" xr:uid="{00000000-0005-0000-0000-0000C6E50000}"/>
    <cellStyle name="Warning Text 2 6 2" xfId="58797" xr:uid="{00000000-0005-0000-0000-0000C7E50000}"/>
    <cellStyle name="Warning Text 2 7" xfId="58798" xr:uid="{00000000-0005-0000-0000-0000C8E50000}"/>
    <cellStyle name="Warning Text 2_AFS template" xfId="58799" xr:uid="{00000000-0005-0000-0000-0000C9E50000}"/>
    <cellStyle name="Warning Text 3" xfId="58800" xr:uid="{00000000-0005-0000-0000-0000CAE50000}"/>
    <cellStyle name="Warning Text 3 2" xfId="58801" xr:uid="{00000000-0005-0000-0000-0000CBE50000}"/>
    <cellStyle name="Warning Text 3 2 2" xfId="58802" xr:uid="{00000000-0005-0000-0000-0000CCE50000}"/>
    <cellStyle name="Warning Text 3 2 2 2" xfId="58803" xr:uid="{00000000-0005-0000-0000-0000CDE50000}"/>
    <cellStyle name="Warning Text 3 2 3" xfId="58804" xr:uid="{00000000-0005-0000-0000-0000CEE50000}"/>
    <cellStyle name="Warning Text 3 2 3 2" xfId="58805" xr:uid="{00000000-0005-0000-0000-0000CFE50000}"/>
    <cellStyle name="Warning Text 3 2 4" xfId="58806" xr:uid="{00000000-0005-0000-0000-0000D0E50000}"/>
    <cellStyle name="Warning Text 3 3" xfId="58807" xr:uid="{00000000-0005-0000-0000-0000D1E50000}"/>
    <cellStyle name="Warning Text 3 3 2" xfId="58808" xr:uid="{00000000-0005-0000-0000-0000D2E50000}"/>
    <cellStyle name="Warning Text 3 3 2 2" xfId="58809" xr:uid="{00000000-0005-0000-0000-0000D3E50000}"/>
    <cellStyle name="Warning Text 3 3 3" xfId="58810" xr:uid="{00000000-0005-0000-0000-0000D4E50000}"/>
    <cellStyle name="Warning Text 3 3 3 2" xfId="58811" xr:uid="{00000000-0005-0000-0000-0000D5E50000}"/>
    <cellStyle name="Warning Text 3 3 4" xfId="58812" xr:uid="{00000000-0005-0000-0000-0000D6E50000}"/>
    <cellStyle name="Warning Text 3 4" xfId="58813" xr:uid="{00000000-0005-0000-0000-0000D7E50000}"/>
    <cellStyle name="Warning Text 3 4 2" xfId="58814" xr:uid="{00000000-0005-0000-0000-0000D8E50000}"/>
    <cellStyle name="Warning Text 3 4 2 2" xfId="58815" xr:uid="{00000000-0005-0000-0000-0000D9E50000}"/>
    <cellStyle name="Warning Text 3 4 3" xfId="58816" xr:uid="{00000000-0005-0000-0000-0000DAE50000}"/>
    <cellStyle name="Warning Text 3 4 3 2" xfId="58817" xr:uid="{00000000-0005-0000-0000-0000DBE50000}"/>
    <cellStyle name="Warning Text 3 4 4" xfId="58818" xr:uid="{00000000-0005-0000-0000-0000DCE50000}"/>
    <cellStyle name="Warning Text 3 5" xfId="58819" xr:uid="{00000000-0005-0000-0000-0000DDE50000}"/>
    <cellStyle name="Warning Text 3 5 2" xfId="58820" xr:uid="{00000000-0005-0000-0000-0000DEE50000}"/>
    <cellStyle name="Warning Text 3 6" xfId="58821" xr:uid="{00000000-0005-0000-0000-0000DFE50000}"/>
    <cellStyle name="Warning Text 3 6 2" xfId="58822" xr:uid="{00000000-0005-0000-0000-0000E0E50000}"/>
    <cellStyle name="Warning Text 3 7" xfId="58823" xr:uid="{00000000-0005-0000-0000-0000E1E50000}"/>
    <cellStyle name="Warning Text 3 7 2" xfId="58824" xr:uid="{00000000-0005-0000-0000-0000E2E50000}"/>
    <cellStyle name="Warning Text 3 8" xfId="58825" xr:uid="{00000000-0005-0000-0000-0000E3E50000}"/>
    <cellStyle name="Warning Text 4" xfId="58826" xr:uid="{00000000-0005-0000-0000-0000E4E50000}"/>
    <cellStyle name="Warning Text 4 2" xfId="58827" xr:uid="{00000000-0005-0000-0000-0000E5E50000}"/>
    <cellStyle name="Warning Text 4 2 2" xfId="58828" xr:uid="{00000000-0005-0000-0000-0000E6E50000}"/>
    <cellStyle name="Warning Text 4 2 2 2" xfId="58829" xr:uid="{00000000-0005-0000-0000-0000E7E50000}"/>
    <cellStyle name="Warning Text 4 2 3" xfId="58830" xr:uid="{00000000-0005-0000-0000-0000E8E50000}"/>
    <cellStyle name="Warning Text 4 2 3 2" xfId="58831" xr:uid="{00000000-0005-0000-0000-0000E9E50000}"/>
    <cellStyle name="Warning Text 4 2 4" xfId="58832" xr:uid="{00000000-0005-0000-0000-0000EAE50000}"/>
    <cellStyle name="Warning Text 4 2 4 2" xfId="58833" xr:uid="{00000000-0005-0000-0000-0000EBE50000}"/>
    <cellStyle name="Warning Text 4 2 5" xfId="58834" xr:uid="{00000000-0005-0000-0000-0000ECE50000}"/>
    <cellStyle name="Warning Text 4 3" xfId="58835" xr:uid="{00000000-0005-0000-0000-0000EDE50000}"/>
    <cellStyle name="Warning Text 4 3 2" xfId="58836" xr:uid="{00000000-0005-0000-0000-0000EEE50000}"/>
    <cellStyle name="Warning Text 4 3 2 2" xfId="58837" xr:uid="{00000000-0005-0000-0000-0000EFE50000}"/>
    <cellStyle name="Warning Text 4 3 3" xfId="58838" xr:uid="{00000000-0005-0000-0000-0000F0E50000}"/>
    <cellStyle name="Warning Text 4 3 3 2" xfId="58839" xr:uid="{00000000-0005-0000-0000-0000F1E50000}"/>
    <cellStyle name="Warning Text 4 3 4" xfId="58840" xr:uid="{00000000-0005-0000-0000-0000F2E50000}"/>
    <cellStyle name="Warning Text 4 4" xfId="58841" xr:uid="{00000000-0005-0000-0000-0000F3E50000}"/>
    <cellStyle name="Warning Text 4 4 2" xfId="58842" xr:uid="{00000000-0005-0000-0000-0000F4E50000}"/>
    <cellStyle name="Warning Text 4 5" xfId="58843" xr:uid="{00000000-0005-0000-0000-0000F5E50000}"/>
    <cellStyle name="Warning Text 4 5 2" xfId="58844" xr:uid="{00000000-0005-0000-0000-0000F6E50000}"/>
    <cellStyle name="Warning Text 4 6" xfId="58845" xr:uid="{00000000-0005-0000-0000-0000F7E50000}"/>
    <cellStyle name="Warning Text 5" xfId="58846" xr:uid="{00000000-0005-0000-0000-0000F8E50000}"/>
    <cellStyle name="Warning Text 5 2" xfId="58847" xr:uid="{00000000-0005-0000-0000-0000F9E50000}"/>
    <cellStyle name="Warning Text 5 2 2" xfId="58848" xr:uid="{00000000-0005-0000-0000-0000FAE50000}"/>
    <cellStyle name="Warning Text 5 3" xfId="58849" xr:uid="{00000000-0005-0000-0000-0000FBE50000}"/>
    <cellStyle name="Warning Text 5 3 2" xfId="58850" xr:uid="{00000000-0005-0000-0000-0000FCE50000}"/>
    <cellStyle name="Warning Text 5 4" xfId="58851" xr:uid="{00000000-0005-0000-0000-0000FDE50000}"/>
    <cellStyle name="Warning Text 6" xfId="58852" xr:uid="{00000000-0005-0000-0000-0000FEE50000}"/>
    <cellStyle name="Warning Text 7" xfId="58853" xr:uid="{00000000-0005-0000-0000-0000FFE50000}"/>
    <cellStyle name="Warning Text 8" xfId="58854" xr:uid="{00000000-0005-0000-0000-000000E60000}"/>
    <cellStyle name="Warning Text 9" xfId="58855" xr:uid="{00000000-0005-0000-0000-000001E60000}"/>
    <cellStyle name="WinCalendar_BlankCells_38" xfId="58856" xr:uid="{00000000-0005-0000-0000-000002E60000}"/>
  </cellStyles>
  <dxfs count="50">
    <dxf>
      <font>
        <color rgb="FFFF0000"/>
      </font>
      <fill>
        <patternFill>
          <bgColor rgb="FFFFFF00"/>
        </patternFill>
      </fill>
    </dxf>
    <dxf>
      <font>
        <color rgb="FFFF0000"/>
      </font>
      <fill>
        <patternFill>
          <bgColor rgb="FFFFFF00"/>
        </patternFill>
      </fill>
    </dxf>
    <dxf>
      <fill>
        <patternFill>
          <bgColor rgb="FFCCECFF"/>
        </patternFill>
      </fill>
    </dxf>
    <dxf>
      <fill>
        <patternFill>
          <bgColor rgb="FFCCECFF"/>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b/>
        <i val="0"/>
        <color rgb="FFC00000"/>
      </font>
      <fill>
        <patternFill>
          <bgColor rgb="FFFFCCCC"/>
        </patternFill>
      </fill>
    </dxf>
    <dxf>
      <font>
        <color rgb="FF9C0006"/>
      </font>
      <fill>
        <patternFill>
          <bgColor rgb="FFFFC7CE"/>
        </patternFill>
      </fill>
    </dxf>
    <dxf>
      <font>
        <color rgb="FF006100"/>
      </font>
      <fill>
        <patternFill>
          <bgColor rgb="FFC6EFCE"/>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b/>
        <i val="0"/>
        <strike val="0"/>
        <color rgb="FFFF000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bgColor rgb="FFFFFF00"/>
        </patternFill>
      </fill>
    </dxf>
    <dxf>
      <font>
        <color theme="1"/>
      </font>
      <fill>
        <patternFill>
          <bgColor rgb="FFCCECFF"/>
        </patternFill>
      </fill>
    </dxf>
    <dxf>
      <font>
        <color theme="1"/>
      </font>
      <fill>
        <patternFill>
          <bgColor rgb="FFCCECFF"/>
        </patternFill>
      </fill>
    </dxf>
    <dxf>
      <font>
        <color theme="1"/>
      </font>
      <fill>
        <patternFill>
          <bgColor rgb="FFCCECFF"/>
        </patternFill>
      </fill>
    </dxf>
    <dxf>
      <font>
        <color theme="1"/>
      </font>
      <fill>
        <patternFill>
          <bgColor rgb="FFCCECFF"/>
        </patternFill>
      </fill>
    </dxf>
    <dxf>
      <font>
        <color theme="1"/>
      </font>
      <fill>
        <patternFill>
          <bgColor rgb="FFCCECFF"/>
        </patternFill>
      </fill>
    </dxf>
    <dxf>
      <font>
        <color theme="1"/>
      </font>
      <fill>
        <patternFill>
          <bgColor rgb="FFCCECFF"/>
        </patternFill>
      </fill>
    </dxf>
    <dxf>
      <font>
        <color theme="1"/>
      </font>
      <fill>
        <patternFill>
          <bgColor rgb="FFCCECFF"/>
        </patternFill>
      </fill>
    </dxf>
    <dxf>
      <fill>
        <patternFill>
          <bgColor theme="6" tint="0.59996337778862885"/>
        </patternFill>
      </fill>
    </dxf>
    <dxf>
      <fill>
        <patternFill>
          <bgColor theme="5" tint="0.59996337778862885"/>
        </patternFill>
      </fill>
    </dxf>
    <dxf>
      <font>
        <b/>
        <i val="0"/>
        <color rgb="FFC00000"/>
      </font>
    </dxf>
    <dxf>
      <font>
        <b/>
        <i val="0"/>
        <color rgb="FFC00000"/>
      </font>
    </dxf>
    <dxf>
      <fill>
        <patternFill>
          <bgColor rgb="FFFFFF0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FF0000"/>
      </font>
      <fill>
        <patternFill>
          <bgColor rgb="FFFFFF00"/>
        </patternFill>
      </fill>
    </dxf>
    <dxf>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FF9999"/>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99CC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CCECFF"/>
      <color rgb="FFC5D9F1"/>
      <color rgb="FFDDD9C4"/>
      <color rgb="FFDDD9D9"/>
      <color rgb="FFFFCCCC"/>
      <color rgb="FFFFB9DC"/>
      <color rgb="FFFFCCFF"/>
      <color rgb="FFFFFF00"/>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0</xdr:colOff>
      <xdr:row>24</xdr:row>
      <xdr:rowOff>0</xdr:rowOff>
    </xdr:from>
    <xdr:to>
      <xdr:col>9</xdr:col>
      <xdr:colOff>0</xdr:colOff>
      <xdr:row>65</xdr:row>
      <xdr:rowOff>176561</xdr:rowOff>
    </xdr:to>
    <xdr:sp macro="" textlink="" fLocksText="0">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0" y="4576646"/>
          <a:ext cx="9257835" cy="8121805"/>
        </a:xfrm>
        <a:prstGeom prst="rect">
          <a:avLst/>
        </a:prstGeom>
        <a:solidFill>
          <a:srgbClr val="CCECFF"/>
        </a:solidFill>
        <a:ln>
          <a:headEnd/>
          <a:tailEnd/>
        </a:ln>
      </xdr:spPr>
      <xdr:style>
        <a:lnRef idx="2">
          <a:schemeClr val="dk1"/>
        </a:lnRef>
        <a:fillRef idx="1001">
          <a:schemeClr val="lt1"/>
        </a:fillRef>
        <a:effectRef idx="0">
          <a:schemeClr val="dk1"/>
        </a:effectRef>
        <a:fontRef idx="minor">
          <a:schemeClr val="dk1"/>
        </a:fontRef>
      </xdr:style>
      <xdr:txBody>
        <a:bodyPr vertOverflow="clip" wrap="square" lIns="36576" tIns="22860" rIns="0" bIns="0" anchor="t" upright="1"/>
        <a:lstStyle/>
        <a:p>
          <a:pPr algn="l" rtl="0">
            <a:defRPr sz="1000"/>
          </a:pPr>
          <a:r>
            <a:rPr lang="en-US" sz="1500" b="1" i="1" u="sng" strike="noStrike" baseline="0">
              <a:solidFill>
                <a:srgbClr val="000000"/>
              </a:solidFill>
              <a:latin typeface="Arial"/>
              <a:cs typeface="Arial"/>
            </a:rPr>
            <a:t>Budget Highlights, Plans &amp; Assumptions:</a:t>
          </a:r>
          <a:endParaRPr lang="en-US" sz="1100" b="0" i="0" u="none" strike="noStrike" baseline="0">
            <a:solidFill>
              <a:srgbClr val="000000"/>
            </a:solidFill>
            <a:latin typeface="Arial"/>
            <a:cs typeface="Arial"/>
          </a:endParaRPr>
        </a:p>
        <a:p>
          <a:r>
            <a:rPr lang="en-CA" sz="1100">
              <a:solidFill>
                <a:schemeClr val="dk1"/>
              </a:solidFill>
              <a:effectLst/>
              <a:latin typeface="Arial" panose="020B0604020202020204" pitchFamily="34" charset="0"/>
              <a:ea typeface="+mn-ea"/>
              <a:cs typeface="Arial" panose="020B0604020202020204" pitchFamily="34" charset="0"/>
            </a:rPr>
            <a:t>Revenues</a:t>
          </a:r>
        </a:p>
        <a:p>
          <a:pPr lvl="0"/>
          <a:r>
            <a:rPr lang="en-CA" sz="1100">
              <a:solidFill>
                <a:schemeClr val="dk1"/>
              </a:solidFill>
              <a:effectLst/>
              <a:latin typeface="Arial" panose="020B0604020202020204" pitchFamily="34" charset="0"/>
              <a:ea typeface="+mn-ea"/>
              <a:cs typeface="Arial" panose="020B0604020202020204" pitchFamily="34" charset="0"/>
            </a:rPr>
            <a:t>Budgeted revenue is 7.5% or $132,500 higher than the projected previous year. </a:t>
          </a:r>
        </a:p>
        <a:p>
          <a:pPr lvl="0"/>
          <a:r>
            <a:rPr lang="en-CA" sz="1100">
              <a:solidFill>
                <a:schemeClr val="dk1"/>
              </a:solidFill>
              <a:effectLst/>
              <a:latin typeface="Arial" panose="020B0604020202020204" pitchFamily="34" charset="0"/>
              <a:ea typeface="+mn-ea"/>
              <a:cs typeface="Arial" panose="020B0604020202020204" pitchFamily="34" charset="0"/>
            </a:rPr>
            <a:t>Major increases in revenues include:</a:t>
          </a:r>
        </a:p>
        <a:p>
          <a:pPr lvl="1"/>
          <a:r>
            <a:rPr lang="en-CA" sz="1100">
              <a:solidFill>
                <a:schemeClr val="dk1"/>
              </a:solidFill>
              <a:effectLst/>
              <a:latin typeface="Arial" panose="020B0604020202020204" pitchFamily="34" charset="0"/>
              <a:ea typeface="+mn-ea"/>
              <a:cs typeface="Arial" panose="020B0604020202020204" pitchFamily="34" charset="0"/>
            </a:rPr>
            <a:t>Program support funding for classroom complexity and specialized learning supports</a:t>
          </a:r>
        </a:p>
        <a:p>
          <a:pPr lvl="1"/>
          <a:r>
            <a:rPr lang="en-CA" sz="1100">
              <a:solidFill>
                <a:schemeClr val="dk1"/>
              </a:solidFill>
              <a:effectLst/>
              <a:latin typeface="Arial" panose="020B0604020202020204" pitchFamily="34" charset="0"/>
              <a:ea typeface="+mn-ea"/>
              <a:cs typeface="Arial" panose="020B0604020202020204" pitchFamily="34" charset="0"/>
            </a:rPr>
            <a:t>Teacher salary increase support has been adjusted retroactively</a:t>
          </a:r>
        </a:p>
        <a:p>
          <a:pPr lvl="1"/>
          <a:r>
            <a:rPr lang="en-CA" sz="1100">
              <a:solidFill>
                <a:schemeClr val="dk1"/>
              </a:solidFill>
              <a:effectLst/>
              <a:latin typeface="Arial" panose="020B0604020202020204" pitchFamily="34" charset="0"/>
              <a:ea typeface="+mn-ea"/>
              <a:cs typeface="Arial" panose="020B0604020202020204" pitchFamily="34" charset="0"/>
            </a:rPr>
            <a:t> The basic grant, transportation funding and operations and maintenance funding all increased at least 3%.</a:t>
          </a:r>
        </a:p>
        <a:p>
          <a:r>
            <a:rPr lang="en-CA" sz="1100">
              <a:solidFill>
                <a:schemeClr val="dk1"/>
              </a:solidFill>
              <a:effectLst/>
              <a:latin typeface="Arial" panose="020B0604020202020204" pitchFamily="34" charset="0"/>
              <a:ea typeface="+mn-ea"/>
              <a:cs typeface="Arial" panose="020B0604020202020204" pitchFamily="34" charset="0"/>
            </a:rPr>
            <a:t>Expenses</a:t>
          </a:r>
        </a:p>
        <a:p>
          <a:pPr lvl="0"/>
          <a:r>
            <a:rPr lang="en-CA" sz="1100">
              <a:solidFill>
                <a:schemeClr val="dk1"/>
              </a:solidFill>
              <a:effectLst/>
              <a:latin typeface="Arial" panose="020B0604020202020204" pitchFamily="34" charset="0"/>
              <a:ea typeface="+mn-ea"/>
              <a:cs typeface="Arial" panose="020B0604020202020204" pitchFamily="34" charset="0"/>
            </a:rPr>
            <a:t>Budgeted expenses are anticipated to increase 15% or approximately $265,000 from current</a:t>
          </a:r>
          <a:r>
            <a:rPr lang="en-CA" sz="1100" baseline="0">
              <a:solidFill>
                <a:schemeClr val="dk1"/>
              </a:solidFill>
              <a:effectLst/>
              <a:latin typeface="Arial" panose="020B0604020202020204" pitchFamily="34" charset="0"/>
              <a:ea typeface="+mn-ea"/>
              <a:cs typeface="Arial" panose="020B0604020202020204" pitchFamily="34" charset="0"/>
            </a:rPr>
            <a:t> year projections. </a:t>
          </a:r>
          <a:endParaRPr lang="en-CA" sz="1100">
            <a:solidFill>
              <a:schemeClr val="dk1"/>
            </a:solidFill>
            <a:effectLst/>
            <a:latin typeface="Arial" panose="020B0604020202020204" pitchFamily="34" charset="0"/>
            <a:ea typeface="+mn-ea"/>
            <a:cs typeface="Arial" panose="020B0604020202020204" pitchFamily="34" charset="0"/>
          </a:endParaRPr>
        </a:p>
        <a:p>
          <a:pPr lvl="0"/>
          <a:r>
            <a:rPr lang="en-CA" sz="1100">
              <a:solidFill>
                <a:schemeClr val="dk1"/>
              </a:solidFill>
              <a:effectLst/>
              <a:latin typeface="Arial" panose="020B0604020202020204" pitchFamily="34" charset="0"/>
              <a:ea typeface="+mn-ea"/>
              <a:cs typeface="Arial" panose="020B0604020202020204" pitchFamily="34" charset="0"/>
            </a:rPr>
            <a:t>Major changes in expenses include:</a:t>
          </a:r>
        </a:p>
        <a:p>
          <a:pPr lvl="1"/>
          <a:r>
            <a:rPr lang="en-CA" sz="1100">
              <a:solidFill>
                <a:schemeClr val="dk1"/>
              </a:solidFill>
              <a:effectLst/>
              <a:latin typeface="Arial" panose="020B0604020202020204" pitchFamily="34" charset="0"/>
              <a:ea typeface="+mn-ea"/>
              <a:cs typeface="Arial" panose="020B0604020202020204" pitchFamily="34" charset="0"/>
            </a:rPr>
            <a:t>Higher certificated salaries due to negotiated increase and the additional 1.6 FTE teachers added to the current complement of teachers</a:t>
          </a:r>
        </a:p>
        <a:p>
          <a:pPr lvl="1"/>
          <a:r>
            <a:rPr lang="en-CA" sz="1100">
              <a:solidFill>
                <a:schemeClr val="dk1"/>
              </a:solidFill>
              <a:effectLst/>
              <a:latin typeface="Arial" panose="020B0604020202020204" pitchFamily="34" charset="0"/>
              <a:ea typeface="+mn-ea"/>
              <a:cs typeface="Arial" panose="020B0604020202020204" pitchFamily="34" charset="0"/>
            </a:rPr>
            <a:t>The additional education assistant added during the year will be full time for the full school year.  An additional EA is budgeted. Total 4.0 FTE EAs. </a:t>
          </a:r>
        </a:p>
        <a:p>
          <a:pPr lvl="1"/>
          <a:r>
            <a:rPr lang="en-CA" sz="1100">
              <a:solidFill>
                <a:schemeClr val="dk1"/>
              </a:solidFill>
              <a:effectLst/>
              <a:latin typeface="Arial" panose="020B0604020202020204" pitchFamily="34" charset="0"/>
              <a:ea typeface="+mn-ea"/>
              <a:cs typeface="Arial" panose="020B0604020202020204" pitchFamily="34" charset="0"/>
            </a:rPr>
            <a:t>The budgeted addition of one new bus route increases salary costs plus additional transportation operational costs. </a:t>
          </a:r>
        </a:p>
        <a:p>
          <a:r>
            <a:rPr lang="en-CA" sz="1100" b="1">
              <a:solidFill>
                <a:schemeClr val="dk1"/>
              </a:solidFill>
              <a:effectLst/>
              <a:latin typeface="Arial" panose="020B0604020202020204" pitchFamily="34" charset="0"/>
              <a:ea typeface="+mn-ea"/>
              <a:cs typeface="Arial" panose="020B0604020202020204" pitchFamily="34" charset="0"/>
            </a:rPr>
            <a:t>FINANCIAL IMPACT</a:t>
          </a:r>
          <a:endParaRPr lang="en-CA" sz="1100">
            <a:solidFill>
              <a:schemeClr val="dk1"/>
            </a:solidFill>
            <a:effectLst/>
            <a:latin typeface="Arial" panose="020B0604020202020204" pitchFamily="34" charset="0"/>
            <a:ea typeface="+mn-ea"/>
            <a:cs typeface="Arial" panose="020B0604020202020204" pitchFamily="34" charset="0"/>
          </a:endParaRPr>
        </a:p>
        <a:p>
          <a:r>
            <a:rPr lang="en-CA" sz="1100">
              <a:solidFill>
                <a:schemeClr val="dk1"/>
              </a:solidFill>
              <a:effectLst/>
              <a:latin typeface="Arial" panose="020B0604020202020204" pitchFamily="34" charset="0"/>
              <a:ea typeface="+mn-ea"/>
              <a:cs typeface="Arial" panose="020B0604020202020204" pitchFamily="34" charset="0"/>
            </a:rPr>
            <a:t>VCS has benefited by having operating reserves for the last number of years. The province has required that Boards have a minimum level of operating reserves at no less than 1% of</a:t>
          </a:r>
        </a:p>
        <a:p>
          <a:r>
            <a:rPr lang="en-CA" sz="1100">
              <a:solidFill>
                <a:schemeClr val="dk1"/>
              </a:solidFill>
              <a:effectLst/>
              <a:latin typeface="Arial" panose="020B0604020202020204" pitchFamily="34" charset="0"/>
              <a:ea typeface="+mn-ea"/>
              <a:cs typeface="Arial" panose="020B0604020202020204" pitchFamily="34" charset="0"/>
            </a:rPr>
            <a:t>expenditures. VCS has reserves in excess of the recommended amount by Alberta Education. VCS will use operating reserves to balance the proposed budget. The current budget proposes one additional 1.6 FTE teacher, the addition of a fourth educational assistant on a full-time basis and the addition of one new bus route to reduce student ride times. It is currently budgeted</a:t>
          </a:r>
          <a:r>
            <a:rPr lang="en-CA" sz="1100" baseline="0">
              <a:solidFill>
                <a:schemeClr val="dk1"/>
              </a:solidFill>
              <a:effectLst/>
              <a:latin typeface="Arial" panose="020B0604020202020204" pitchFamily="34" charset="0"/>
              <a:ea typeface="+mn-ea"/>
              <a:cs typeface="Arial" panose="020B0604020202020204" pitchFamily="34" charset="0"/>
            </a:rPr>
            <a:t> to eliminate all school fees in order to make it more affordable for parents.  </a:t>
          </a:r>
          <a:endParaRPr lang="en-CA" sz="1100">
            <a:solidFill>
              <a:schemeClr val="dk1"/>
            </a:solidFill>
            <a:effectLst/>
            <a:latin typeface="Arial" panose="020B0604020202020204" pitchFamily="34" charset="0"/>
            <a:ea typeface="+mn-ea"/>
            <a:cs typeface="Arial" panose="020B0604020202020204" pitchFamily="34" charset="0"/>
          </a:endParaRPr>
        </a:p>
        <a:p>
          <a:pPr algn="l" rtl="0">
            <a:defRPr sz="1000"/>
          </a:pPr>
          <a:endParaRPr lang="en-US" sz="1500" b="1" i="1" u="sng" strike="noStrike" baseline="0">
            <a:solidFill>
              <a:srgbClr val="000000"/>
            </a:solidFill>
            <a:latin typeface="Arial"/>
            <a:cs typeface="Arial"/>
          </a:endParaRPr>
        </a:p>
        <a:p>
          <a:pPr algn="l" rtl="0">
            <a:defRPr sz="1000"/>
          </a:pPr>
          <a:endParaRPr lang="en-US" sz="1500" b="1" i="1" u="sng" strike="noStrike" baseline="0">
            <a:solidFill>
              <a:srgbClr val="000000"/>
            </a:solidFill>
            <a:latin typeface="Arial"/>
            <a:cs typeface="Arial"/>
          </a:endParaRPr>
        </a:p>
        <a:p>
          <a:pPr algn="l" rtl="0">
            <a:defRPr sz="1000"/>
          </a:pPr>
          <a:r>
            <a:rPr lang="en-US" sz="1500" b="1" i="1" u="sng" strike="noStrike" baseline="0">
              <a:solidFill>
                <a:srgbClr val="000000"/>
              </a:solidFill>
              <a:latin typeface="Arial"/>
              <a:cs typeface="Arial"/>
            </a:rPr>
            <a:t>Significant Business and Financial Risks:</a:t>
          </a:r>
          <a:endParaRPr lang="en-US" sz="1500" b="0" i="0" u="none" strike="noStrike" baseline="0">
            <a:solidFill>
              <a:srgbClr val="000000"/>
            </a:solidFill>
            <a:latin typeface="Arial"/>
            <a:cs typeface="Arial"/>
          </a:endParaRPr>
        </a:p>
        <a:p>
          <a:pPr algn="l" rtl="0">
            <a:defRPr sz="1000"/>
          </a:pPr>
          <a:endParaRPr lang="en-US" sz="1100" b="0" i="0" u="none" strike="noStrike" baseline="0">
            <a:solidFill>
              <a:srgbClr val="000000"/>
            </a:solidFill>
            <a:latin typeface="Arial"/>
            <a:cs typeface="Arial"/>
          </a:endParaRPr>
        </a:p>
        <a:p>
          <a:pPr algn="l" rtl="0">
            <a:defRPr sz="1000"/>
          </a:pPr>
          <a:r>
            <a:rPr lang="en-US" sz="1100" b="0" i="0" u="none" strike="noStrike" baseline="0">
              <a:solidFill>
                <a:srgbClr val="000000"/>
              </a:solidFill>
              <a:latin typeface="Arial"/>
              <a:cs typeface="Arial"/>
            </a:rPr>
            <a:t>Enrolment falls below 55 students which would have a significant reduction in base funding.  </a:t>
          </a:r>
        </a:p>
        <a:p>
          <a:pPr algn="l" rtl="0">
            <a:defRPr sz="1000"/>
          </a:pPr>
          <a:r>
            <a:rPr lang="en-US" sz="1100" b="0" i="0" u="none" strike="noStrike" baseline="0">
              <a:solidFill>
                <a:srgbClr val="000000"/>
              </a:solidFill>
              <a:latin typeface="Arial"/>
              <a:cs typeface="Arial"/>
            </a:rPr>
            <a:t>The Minister does not allow for the carry forward of the excess surplus amount.  This surplus carry forward allows Valhalla the ability to hire and retain additional school based staff without fear of declining enrolment. The loss of teacher grid unification funding greatly impacts plans to increase stafffing and add an additional bus route. There is also the need for an additional school bus which will be partially funded from surplus/reserves.  </a:t>
          </a:r>
        </a:p>
        <a:p>
          <a:pPr algn="l" rtl="0">
            <a:defRPr sz="1000"/>
          </a:pPr>
          <a:endParaRPr lang="en-US" sz="1100" b="0" i="0" u="none" strike="noStrike" baseline="0">
            <a:solidFill>
              <a:srgbClr val="000000"/>
            </a:solidFill>
            <a:latin typeface="Arial"/>
            <a:cs typeface="Arial"/>
          </a:endParaRPr>
        </a:p>
        <a:p>
          <a:pPr algn="l" rtl="0">
            <a:defRPr sz="1000"/>
          </a:pPr>
          <a:endParaRPr lang="en-US" sz="1100" b="0" i="0" u="none" strike="noStrike" baseline="0">
            <a:solidFill>
              <a:srgbClr val="000000"/>
            </a:solidFill>
            <a:latin typeface="Arial"/>
            <a:cs typeface="Arial"/>
          </a:endParaRPr>
        </a:p>
        <a:p>
          <a:pPr algn="l" rtl="0">
            <a:defRPr sz="1000"/>
          </a:pPr>
          <a:endParaRPr lang="en-US" sz="1100" b="0" i="0" u="none" strike="noStrike" baseline="0">
            <a:solidFill>
              <a:srgbClr val="000000"/>
            </a:solidFill>
            <a:latin typeface="Arial"/>
            <a:cs typeface="Aria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8.bin"/><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10.bin"/><Relationship Id="rId1" Type="http://schemas.openxmlformats.org/officeDocument/2006/relationships/printerSettings" Target="../printerSettings/printerSettings13.bin"/><Relationship Id="rId4"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3.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44584-E476-48C3-BC2D-C08746562A3B}">
  <sheetPr>
    <tabColor rgb="FFFFC000"/>
  </sheetPr>
  <dimension ref="B1:E16"/>
  <sheetViews>
    <sheetView workbookViewId="0">
      <selection activeCell="D23" sqref="D23"/>
    </sheetView>
  </sheetViews>
  <sheetFormatPr defaultRowHeight="12.75"/>
  <cols>
    <col min="1" max="1" width="4.42578125" customWidth="1"/>
    <col min="2" max="2" width="38.5703125" customWidth="1"/>
    <col min="3" max="3" width="72.5703125" bestFit="1" customWidth="1"/>
    <col min="4" max="4" width="23.5703125" bestFit="1" customWidth="1"/>
    <col min="5" max="5" width="19.85546875" bestFit="1" customWidth="1"/>
  </cols>
  <sheetData>
    <row r="1" spans="2:5">
      <c r="B1" s="1067" t="s">
        <v>1369</v>
      </c>
      <c r="C1" s="1067" t="s">
        <v>1368</v>
      </c>
      <c r="D1" s="1067" t="s">
        <v>1381</v>
      </c>
      <c r="E1" s="1067" t="s">
        <v>1388</v>
      </c>
    </row>
    <row r="2" spans="2:5" ht="38.25">
      <c r="B2" t="s">
        <v>1374</v>
      </c>
      <c r="C2" s="1073" t="s">
        <v>1782</v>
      </c>
      <c r="D2" s="1072"/>
      <c r="E2" s="1072"/>
    </row>
    <row r="3" spans="2:5">
      <c r="B3" t="s">
        <v>1759</v>
      </c>
      <c r="C3" s="1073" t="s">
        <v>1758</v>
      </c>
      <c r="D3" s="1072"/>
      <c r="E3" s="1072"/>
    </row>
    <row r="4" spans="2:5">
      <c r="B4" s="1068" t="s">
        <v>1750</v>
      </c>
      <c r="C4" s="1073" t="s">
        <v>1765</v>
      </c>
      <c r="D4" s="1072"/>
      <c r="E4" s="1072"/>
    </row>
    <row r="5" spans="2:5">
      <c r="B5" t="s">
        <v>1752</v>
      </c>
      <c r="C5" s="1073" t="s">
        <v>1753</v>
      </c>
      <c r="D5" s="1072" t="s">
        <v>1754</v>
      </c>
    </row>
    <row r="6" spans="2:5">
      <c r="B6" t="s">
        <v>1380</v>
      </c>
      <c r="C6" s="1073" t="s">
        <v>1751</v>
      </c>
      <c r="D6" s="1071"/>
      <c r="E6" s="1071"/>
    </row>
    <row r="7" spans="2:5" ht="25.5">
      <c r="B7" t="s">
        <v>1380</v>
      </c>
      <c r="C7" s="1073" t="s">
        <v>1755</v>
      </c>
      <c r="D7" s="1072"/>
      <c r="E7" s="1072"/>
    </row>
    <row r="8" spans="2:5">
      <c r="B8" t="s">
        <v>1756</v>
      </c>
      <c r="C8" s="1073" t="s">
        <v>1757</v>
      </c>
    </row>
    <row r="9" spans="2:5" ht="25.5">
      <c r="B9" t="s">
        <v>1756</v>
      </c>
      <c r="C9" s="1073" t="s">
        <v>1760</v>
      </c>
      <c r="D9" s="1072" t="s">
        <v>1754</v>
      </c>
    </row>
    <row r="10" spans="2:5">
      <c r="B10" s="1068" t="s">
        <v>1762</v>
      </c>
      <c r="C10" s="1125" t="s">
        <v>1761</v>
      </c>
      <c r="D10" s="1072" t="s">
        <v>1754</v>
      </c>
    </row>
    <row r="11" spans="2:5">
      <c r="B11" s="1068" t="s">
        <v>1762</v>
      </c>
      <c r="C11" s="1125" t="s">
        <v>1763</v>
      </c>
      <c r="D11" s="1072"/>
    </row>
    <row r="12" spans="2:5">
      <c r="B12" s="1068" t="s">
        <v>1762</v>
      </c>
      <c r="C12" s="1125" t="s">
        <v>1764</v>
      </c>
      <c r="D12" s="1072"/>
    </row>
    <row r="13" spans="2:5">
      <c r="B13" s="1068" t="s">
        <v>1752</v>
      </c>
      <c r="C13" s="1125" t="s">
        <v>1767</v>
      </c>
      <c r="D13" s="1072" t="s">
        <v>1754</v>
      </c>
    </row>
    <row r="14" spans="2:5">
      <c r="D14" s="1072"/>
    </row>
    <row r="15" spans="2:5">
      <c r="D15" s="1072"/>
    </row>
    <row r="16" spans="2:5">
      <c r="D16" s="1072"/>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S3023"/>
  <sheetViews>
    <sheetView topLeftCell="A2" zoomScaleNormal="100" workbookViewId="0">
      <selection activeCell="E55" sqref="E55"/>
    </sheetView>
  </sheetViews>
  <sheetFormatPr defaultColWidth="20.28515625" defaultRowHeight="12.75"/>
  <cols>
    <col min="1" max="1" width="69.140625" style="124" customWidth="1"/>
    <col min="2" max="2" width="1.85546875" style="124" customWidth="1"/>
    <col min="3" max="3" width="44.42578125" style="124" customWidth="1"/>
    <col min="4" max="4" width="1.7109375" style="124" customWidth="1"/>
    <col min="5" max="6" width="18.7109375" style="124" customWidth="1"/>
    <col min="7" max="7" width="19.7109375" style="124" bestFit="1" customWidth="1"/>
    <col min="8" max="9" width="18.7109375" style="124" customWidth="1"/>
    <col min="10" max="10" width="19.7109375" style="124" bestFit="1" customWidth="1"/>
    <col min="11" max="12" width="18.7109375" style="124" customWidth="1"/>
    <col min="13" max="13" width="19.7109375" style="124" bestFit="1" customWidth="1"/>
    <col min="14" max="14" width="7.5703125" style="124" customWidth="1"/>
    <col min="15" max="16384" width="20.28515625" style="124"/>
  </cols>
  <sheetData>
    <row r="1" spans="1:13" ht="16.5" thickBot="1">
      <c r="A1" s="143"/>
      <c r="B1" s="143"/>
      <c r="C1" s="143"/>
      <c r="D1" s="143"/>
      <c r="I1" s="125"/>
      <c r="J1" s="125"/>
      <c r="L1" s="125" t="s">
        <v>5</v>
      </c>
      <c r="M1" s="875">
        <f>Coversht!H2</f>
        <v>224</v>
      </c>
    </row>
    <row r="2" spans="1:13" ht="22.15" customHeight="1">
      <c r="A2" s="1185" t="s">
        <v>267</v>
      </c>
      <c r="B2" s="1185"/>
      <c r="C2" s="1185"/>
      <c r="D2" s="1185"/>
      <c r="E2" s="1185"/>
      <c r="F2" s="1185"/>
      <c r="G2" s="1185"/>
      <c r="H2" s="1185"/>
      <c r="I2" s="1185"/>
      <c r="J2" s="1185"/>
      <c r="K2" s="1185"/>
      <c r="L2" s="1185"/>
      <c r="M2" s="1185"/>
    </row>
    <row r="3" spans="1:13" ht="16.5">
      <c r="A3" s="1186" t="s">
        <v>43</v>
      </c>
      <c r="B3" s="1186"/>
      <c r="C3" s="1186"/>
      <c r="D3" s="1186"/>
      <c r="E3" s="1186"/>
      <c r="F3" s="1186"/>
      <c r="G3" s="1186"/>
      <c r="H3" s="1186"/>
      <c r="I3" s="1186"/>
      <c r="J3" s="1186"/>
      <c r="K3" s="1186"/>
      <c r="L3" s="1186"/>
      <c r="M3" s="1186"/>
    </row>
    <row r="4" spans="1:13" ht="10.15" customHeight="1">
      <c r="A4" s="1187"/>
      <c r="B4" s="1187"/>
      <c r="C4" s="1187"/>
      <c r="D4" s="1187"/>
      <c r="E4" s="1187"/>
      <c r="F4" s="1187"/>
      <c r="G4" s="1187"/>
      <c r="H4" s="1187"/>
      <c r="I4" s="1187"/>
      <c r="J4" s="1187"/>
      <c r="K4" s="1187"/>
      <c r="L4" s="1187"/>
      <c r="M4" s="1187"/>
    </row>
    <row r="5" spans="1:13" ht="20.85" customHeight="1">
      <c r="A5" s="127"/>
      <c r="B5" s="339"/>
      <c r="C5" s="339"/>
      <c r="D5" s="339"/>
      <c r="E5" s="1225" t="s">
        <v>275</v>
      </c>
      <c r="F5" s="1225"/>
      <c r="G5" s="1226"/>
      <c r="H5" s="1225" t="s">
        <v>327</v>
      </c>
      <c r="I5" s="1225"/>
      <c r="J5" s="1225"/>
      <c r="K5" s="1225" t="s">
        <v>828</v>
      </c>
      <c r="L5" s="1225"/>
      <c r="M5" s="1225"/>
    </row>
    <row r="6" spans="1:13" ht="15.75">
      <c r="A6" s="130"/>
      <c r="B6" s="341"/>
      <c r="C6" s="341"/>
      <c r="D6" s="341"/>
      <c r="E6" s="1227" t="s">
        <v>276</v>
      </c>
      <c r="F6" s="1228"/>
      <c r="G6" s="1228"/>
      <c r="H6" s="1227" t="s">
        <v>276</v>
      </c>
      <c r="I6" s="1228"/>
      <c r="J6" s="1229"/>
      <c r="K6" s="1227" t="s">
        <v>276</v>
      </c>
      <c r="L6" s="1228"/>
      <c r="M6" s="1229"/>
    </row>
    <row r="7" spans="1:13" ht="18" customHeight="1">
      <c r="A7" s="130"/>
      <c r="B7" s="341"/>
      <c r="C7" s="341"/>
      <c r="D7" s="341"/>
      <c r="E7" s="410">
        <v>46630</v>
      </c>
      <c r="F7" s="411">
        <f>+E7+365</f>
        <v>46995</v>
      </c>
      <c r="G7" s="411">
        <f>+F7+365</f>
        <v>47360</v>
      </c>
      <c r="H7" s="410">
        <f t="shared" ref="H7:M7" si="0">+E7</f>
        <v>46630</v>
      </c>
      <c r="I7" s="411">
        <f t="shared" si="0"/>
        <v>46995</v>
      </c>
      <c r="J7" s="411">
        <f t="shared" si="0"/>
        <v>47360</v>
      </c>
      <c r="K7" s="410">
        <f t="shared" si="0"/>
        <v>46630</v>
      </c>
      <c r="L7" s="411">
        <f t="shared" si="0"/>
        <v>46995</v>
      </c>
      <c r="M7" s="412">
        <f t="shared" si="0"/>
        <v>47360</v>
      </c>
    </row>
    <row r="8" spans="1:13" ht="18" customHeight="1">
      <c r="A8" s="413"/>
      <c r="B8" s="143"/>
      <c r="C8" s="143"/>
      <c r="D8" s="143"/>
      <c r="E8" s="414"/>
      <c r="F8" s="414"/>
      <c r="G8" s="414"/>
      <c r="H8" s="414"/>
      <c r="I8" s="414"/>
      <c r="J8" s="414"/>
      <c r="K8" s="415"/>
      <c r="L8" s="414"/>
      <c r="M8" s="416"/>
    </row>
    <row r="9" spans="1:13" ht="6" customHeight="1">
      <c r="A9" s="417"/>
      <c r="B9" s="417"/>
      <c r="C9" s="418"/>
      <c r="D9" s="418"/>
      <c r="E9" s="143"/>
      <c r="F9" s="143"/>
      <c r="G9" s="143"/>
      <c r="H9" s="143"/>
      <c r="I9" s="143"/>
      <c r="J9" s="143"/>
      <c r="K9" s="143"/>
      <c r="L9" s="143"/>
      <c r="M9" s="143"/>
    </row>
    <row r="10" spans="1:13" s="425" customFormat="1" ht="18" customHeight="1">
      <c r="A10" s="419" t="s">
        <v>300</v>
      </c>
      <c r="B10" s="420"/>
      <c r="C10" s="420"/>
      <c r="D10" s="421"/>
      <c r="E10" s="422">
        <f>AOS!F32</f>
        <v>230521.25999999981</v>
      </c>
      <c r="F10" s="423">
        <f>E58</f>
        <v>198188.25999999978</v>
      </c>
      <c r="G10" s="424">
        <f>+F58</f>
        <v>198188.25999999978</v>
      </c>
      <c r="H10" s="422">
        <f>+AOS!G32</f>
        <v>0</v>
      </c>
      <c r="I10" s="423">
        <f>+H58</f>
        <v>0</v>
      </c>
      <c r="J10" s="424">
        <f>+I58</f>
        <v>0</v>
      </c>
      <c r="K10" s="422">
        <f>+AOS!H32</f>
        <v>0</v>
      </c>
      <c r="L10" s="423">
        <f>+K58</f>
        <v>0</v>
      </c>
      <c r="M10" s="424">
        <f>+L58</f>
        <v>0</v>
      </c>
    </row>
    <row r="11" spans="1:13" s="190" customFormat="1" ht="22.15" customHeight="1">
      <c r="A11" s="426" t="s">
        <v>302</v>
      </c>
      <c r="B11" s="427"/>
      <c r="C11" s="1120"/>
      <c r="D11" s="1119"/>
      <c r="E11" s="428">
        <f>IF(AOS!F34&gt;0,AOS!F34,0)</f>
        <v>0</v>
      </c>
      <c r="F11" s="429">
        <v>0</v>
      </c>
      <c r="G11" s="429">
        <v>0</v>
      </c>
      <c r="H11" s="430"/>
      <c r="I11" s="431"/>
      <c r="J11" s="432"/>
      <c r="K11" s="430"/>
      <c r="L11" s="431"/>
      <c r="M11" s="432"/>
    </row>
    <row r="12" spans="1:13" s="190" customFormat="1" ht="22.15" customHeight="1">
      <c r="A12" s="71" t="s">
        <v>901</v>
      </c>
      <c r="B12" s="427"/>
      <c r="C12" s="1120" t="s">
        <v>909</v>
      </c>
      <c r="D12" s="1119"/>
      <c r="E12" s="428">
        <f>+AOS!F37+AOS!F38</f>
        <v>0</v>
      </c>
      <c r="F12" s="429">
        <v>0</v>
      </c>
      <c r="G12" s="433">
        <v>0</v>
      </c>
      <c r="H12" s="430"/>
      <c r="I12" s="429">
        <v>0</v>
      </c>
      <c r="J12" s="429">
        <v>0</v>
      </c>
      <c r="K12" s="428">
        <f>+AOS!H37+AOS!H38</f>
        <v>0</v>
      </c>
      <c r="L12" s="429">
        <v>0</v>
      </c>
      <c r="M12" s="433">
        <v>0</v>
      </c>
    </row>
    <row r="13" spans="1:13" s="190" customFormat="1" ht="22.15" customHeight="1">
      <c r="A13" s="71" t="s">
        <v>382</v>
      </c>
      <c r="B13" s="427"/>
      <c r="C13" s="1120" t="s">
        <v>1806</v>
      </c>
      <c r="D13" s="1119"/>
      <c r="E13" s="428">
        <f>+AOS!F39+AOS!F44</f>
        <v>36000</v>
      </c>
      <c r="F13" s="429">
        <v>0</v>
      </c>
      <c r="G13" s="433">
        <v>0</v>
      </c>
      <c r="H13" s="430"/>
      <c r="I13" s="429">
        <v>0</v>
      </c>
      <c r="J13" s="433">
        <v>0</v>
      </c>
      <c r="K13" s="430"/>
      <c r="L13" s="431"/>
      <c r="M13" s="432"/>
    </row>
    <row r="14" spans="1:13" s="190" customFormat="1" ht="22.15" customHeight="1">
      <c r="A14" s="71" t="s">
        <v>902</v>
      </c>
      <c r="B14" s="427"/>
      <c r="C14" s="1120" t="s">
        <v>909</v>
      </c>
      <c r="D14" s="1119"/>
      <c r="E14" s="428">
        <f>+AOS!F40+AOS!F42+AOS!F43+AOS!F41+AOS!F45</f>
        <v>-36000</v>
      </c>
      <c r="F14" s="429">
        <v>0</v>
      </c>
      <c r="G14" s="433">
        <v>0</v>
      </c>
      <c r="H14" s="430"/>
      <c r="I14" s="429">
        <v>0</v>
      </c>
      <c r="J14" s="433">
        <v>0</v>
      </c>
      <c r="K14" s="430"/>
      <c r="L14" s="431"/>
      <c r="M14" s="432"/>
    </row>
    <row r="15" spans="1:13" s="190" customFormat="1" ht="22.15" customHeight="1">
      <c r="A15" s="71" t="s">
        <v>301</v>
      </c>
      <c r="B15" s="427"/>
      <c r="C15" s="1120" t="s">
        <v>909</v>
      </c>
      <c r="D15" s="1119"/>
      <c r="E15" s="428">
        <f>+AOS!F48</f>
        <v>0</v>
      </c>
      <c r="F15" s="429">
        <v>0</v>
      </c>
      <c r="G15" s="433">
        <v>0</v>
      </c>
      <c r="H15" s="430"/>
      <c r="I15" s="429">
        <v>0</v>
      </c>
      <c r="J15" s="433">
        <v>0</v>
      </c>
      <c r="K15" s="430"/>
      <c r="L15" s="431"/>
      <c r="M15" s="432"/>
    </row>
    <row r="16" spans="1:13" s="190" customFormat="1" ht="22.15" customHeight="1">
      <c r="A16" s="71" t="s">
        <v>899</v>
      </c>
      <c r="B16" s="427"/>
      <c r="C16" s="1120" t="s">
        <v>909</v>
      </c>
      <c r="D16" s="1119"/>
      <c r="E16" s="428">
        <f>AOS!F46</f>
        <v>0</v>
      </c>
      <c r="F16" s="429">
        <v>0</v>
      </c>
      <c r="G16" s="433">
        <v>0</v>
      </c>
      <c r="H16" s="430"/>
      <c r="I16" s="429">
        <v>0</v>
      </c>
      <c r="J16" s="433">
        <v>0</v>
      </c>
      <c r="K16" s="430"/>
      <c r="L16" s="431"/>
      <c r="M16" s="432"/>
    </row>
    <row r="17" spans="1:19" s="190" customFormat="1" ht="22.15" customHeight="1">
      <c r="A17" s="71" t="s">
        <v>900</v>
      </c>
      <c r="B17" s="427"/>
      <c r="C17" s="1120" t="s">
        <v>909</v>
      </c>
      <c r="D17" s="1119"/>
      <c r="E17" s="428">
        <f>AOS!F47</f>
        <v>0</v>
      </c>
      <c r="F17" s="429">
        <v>0</v>
      </c>
      <c r="G17" s="433">
        <v>0</v>
      </c>
      <c r="H17" s="430"/>
      <c r="I17" s="429">
        <v>0</v>
      </c>
      <c r="J17" s="433">
        <v>0</v>
      </c>
      <c r="K17" s="430"/>
      <c r="L17" s="431"/>
      <c r="M17" s="432"/>
    </row>
    <row r="18" spans="1:19" s="190" customFormat="1" ht="22.15" customHeight="1">
      <c r="A18" s="71" t="s">
        <v>303</v>
      </c>
      <c r="B18" s="427"/>
      <c r="C18" s="1120" t="s">
        <v>909</v>
      </c>
      <c r="D18" s="1119"/>
      <c r="E18" s="428">
        <f>+AOS!F49</f>
        <v>0</v>
      </c>
      <c r="F18" s="429">
        <v>0</v>
      </c>
      <c r="G18" s="433">
        <v>0</v>
      </c>
      <c r="H18" s="430"/>
      <c r="I18" s="429">
        <v>0</v>
      </c>
      <c r="J18" s="433">
        <v>0</v>
      </c>
      <c r="K18" s="430"/>
      <c r="L18" s="431"/>
      <c r="M18" s="432"/>
    </row>
    <row r="19" spans="1:19" s="190" customFormat="1" ht="22.15" customHeight="1">
      <c r="A19" s="71" t="s">
        <v>304</v>
      </c>
      <c r="B19" s="427"/>
      <c r="C19" s="1120" t="s">
        <v>768</v>
      </c>
      <c r="D19" s="1119"/>
      <c r="E19" s="428">
        <f>+AOS!F50</f>
        <v>0</v>
      </c>
      <c r="F19" s="429">
        <v>0</v>
      </c>
      <c r="G19" s="433">
        <v>0</v>
      </c>
      <c r="H19" s="428">
        <f>+AOS!G50</f>
        <v>0</v>
      </c>
      <c r="I19" s="429">
        <v>0</v>
      </c>
      <c r="J19" s="433">
        <v>0</v>
      </c>
      <c r="K19" s="428">
        <f>+AOS!H50</f>
        <v>0</v>
      </c>
      <c r="L19" s="434">
        <f>-(I19+F19)</f>
        <v>0</v>
      </c>
      <c r="M19" s="435">
        <f>-(J19+G19)</f>
        <v>0</v>
      </c>
    </row>
    <row r="20" spans="1:19" s="190" customFormat="1" ht="22.15" customHeight="1">
      <c r="A20" s="426" t="s">
        <v>305</v>
      </c>
      <c r="B20" s="427"/>
      <c r="C20" s="1120" t="s">
        <v>769</v>
      </c>
      <c r="D20" s="1119"/>
      <c r="E20" s="428">
        <f>+AOS!F51</f>
        <v>0</v>
      </c>
      <c r="F20" s="429">
        <v>0</v>
      </c>
      <c r="G20" s="433">
        <v>0</v>
      </c>
      <c r="H20" s="428">
        <f>+AOS!G51</f>
        <v>0</v>
      </c>
      <c r="I20" s="429">
        <v>0</v>
      </c>
      <c r="J20" s="433">
        <v>0</v>
      </c>
      <c r="K20" s="428">
        <f>+AOS!H51</f>
        <v>0</v>
      </c>
      <c r="L20" s="429">
        <v>0</v>
      </c>
      <c r="M20" s="433">
        <v>0</v>
      </c>
    </row>
    <row r="21" spans="1:19" ht="22.15" customHeight="1">
      <c r="A21" s="426" t="s">
        <v>642</v>
      </c>
      <c r="B21" s="427"/>
      <c r="C21" s="1120" t="s">
        <v>909</v>
      </c>
      <c r="D21" s="1119"/>
      <c r="E21" s="436">
        <v>0</v>
      </c>
      <c r="F21" s="429">
        <v>0</v>
      </c>
      <c r="G21" s="433">
        <v>0</v>
      </c>
      <c r="H21" s="430"/>
      <c r="I21" s="429">
        <v>0</v>
      </c>
      <c r="J21" s="433">
        <v>0</v>
      </c>
      <c r="K21" s="430"/>
      <c r="L21" s="429">
        <v>0</v>
      </c>
      <c r="M21" s="433">
        <v>0</v>
      </c>
      <c r="O21" s="190"/>
      <c r="P21" s="190"/>
      <c r="Q21" s="190"/>
      <c r="R21" s="190"/>
      <c r="S21" s="190"/>
    </row>
    <row r="22" spans="1:19" ht="21.6" customHeight="1">
      <c r="A22" s="426" t="s">
        <v>290</v>
      </c>
      <c r="B22" s="427"/>
      <c r="C22" s="1120" t="s">
        <v>909</v>
      </c>
      <c r="D22" s="1119"/>
      <c r="E22" s="436">
        <v>0</v>
      </c>
      <c r="F22" s="429">
        <v>0</v>
      </c>
      <c r="G22" s="433">
        <v>0</v>
      </c>
      <c r="H22" s="430"/>
      <c r="I22" s="429">
        <v>0</v>
      </c>
      <c r="J22" s="433">
        <v>0</v>
      </c>
      <c r="K22" s="430"/>
      <c r="L22" s="429">
        <v>0</v>
      </c>
      <c r="M22" s="433">
        <v>0</v>
      </c>
      <c r="O22" s="190"/>
      <c r="P22" s="190"/>
      <c r="Q22" s="190"/>
      <c r="R22" s="190"/>
      <c r="S22" s="190"/>
    </row>
    <row r="23" spans="1:19" ht="22.15" customHeight="1">
      <c r="A23" s="426" t="s">
        <v>274</v>
      </c>
      <c r="B23" s="427"/>
      <c r="C23" s="1120" t="s">
        <v>909</v>
      </c>
      <c r="D23" s="1119"/>
      <c r="E23" s="436">
        <v>0</v>
      </c>
      <c r="F23" s="429">
        <v>0</v>
      </c>
      <c r="G23" s="433">
        <v>0</v>
      </c>
      <c r="H23" s="430"/>
      <c r="I23" s="429">
        <v>0</v>
      </c>
      <c r="J23" s="433">
        <v>0</v>
      </c>
      <c r="K23" s="430"/>
      <c r="L23" s="429">
        <v>0</v>
      </c>
      <c r="M23" s="433">
        <v>0</v>
      </c>
    </row>
    <row r="24" spans="1:19" ht="22.15" customHeight="1">
      <c r="A24" s="426" t="s">
        <v>268</v>
      </c>
      <c r="B24" s="427"/>
      <c r="C24" s="1120" t="s">
        <v>767</v>
      </c>
      <c r="D24" s="1119"/>
      <c r="E24" s="436">
        <v>0</v>
      </c>
      <c r="F24" s="429">
        <v>0</v>
      </c>
      <c r="G24" s="433">
        <v>0</v>
      </c>
      <c r="H24" s="430"/>
      <c r="I24" s="429">
        <v>0</v>
      </c>
      <c r="J24" s="433">
        <v>0</v>
      </c>
      <c r="K24" s="430"/>
      <c r="L24" s="431"/>
      <c r="M24" s="432"/>
    </row>
    <row r="25" spans="1:19" ht="22.15" customHeight="1">
      <c r="A25" s="426" t="s">
        <v>269</v>
      </c>
      <c r="B25" s="427"/>
      <c r="C25" s="1120" t="s">
        <v>909</v>
      </c>
      <c r="D25" s="1119"/>
      <c r="E25" s="436">
        <v>0</v>
      </c>
      <c r="F25" s="429">
        <v>0</v>
      </c>
      <c r="G25" s="433">
        <v>0</v>
      </c>
      <c r="H25" s="430"/>
      <c r="I25" s="429">
        <v>0</v>
      </c>
      <c r="J25" s="433">
        <v>0</v>
      </c>
      <c r="K25" s="430"/>
      <c r="L25" s="431"/>
      <c r="M25" s="432"/>
    </row>
    <row r="26" spans="1:19" ht="22.15" customHeight="1">
      <c r="A26" s="426" t="s">
        <v>270</v>
      </c>
      <c r="B26" s="427"/>
      <c r="C26" s="1120" t="s">
        <v>909</v>
      </c>
      <c r="D26" s="1119"/>
      <c r="E26" s="436">
        <v>0</v>
      </c>
      <c r="F26" s="429">
        <v>0</v>
      </c>
      <c r="G26" s="433">
        <v>0</v>
      </c>
      <c r="H26" s="430"/>
      <c r="I26" s="429">
        <v>0</v>
      </c>
      <c r="J26" s="433">
        <v>0</v>
      </c>
      <c r="K26" s="430"/>
      <c r="L26" s="431"/>
      <c r="M26" s="432"/>
    </row>
    <row r="27" spans="1:19" ht="22.15" customHeight="1">
      <c r="A27" s="426" t="s">
        <v>271</v>
      </c>
      <c r="B27" s="427"/>
      <c r="C27" s="1120" t="s">
        <v>909</v>
      </c>
      <c r="D27" s="1119"/>
      <c r="E27" s="436">
        <v>0</v>
      </c>
      <c r="F27" s="429">
        <v>0</v>
      </c>
      <c r="G27" s="433">
        <v>0</v>
      </c>
      <c r="H27" s="430"/>
      <c r="I27" s="429">
        <v>0</v>
      </c>
      <c r="J27" s="433">
        <v>0</v>
      </c>
      <c r="K27" s="430"/>
      <c r="L27" s="431"/>
      <c r="M27" s="432"/>
    </row>
    <row r="28" spans="1:19" ht="22.15" customHeight="1">
      <c r="A28" s="426" t="s">
        <v>596</v>
      </c>
      <c r="B28" s="437"/>
      <c r="C28" s="1120" t="s">
        <v>909</v>
      </c>
      <c r="D28" s="1119"/>
      <c r="E28" s="436">
        <v>0</v>
      </c>
      <c r="F28" s="429">
        <v>0</v>
      </c>
      <c r="G28" s="433">
        <v>0</v>
      </c>
      <c r="H28" s="430"/>
      <c r="I28" s="429">
        <v>0</v>
      </c>
      <c r="J28" s="433">
        <v>0</v>
      </c>
      <c r="K28" s="430"/>
      <c r="L28" s="431"/>
      <c r="M28" s="432"/>
    </row>
    <row r="29" spans="1:19" ht="22.15" customHeight="1">
      <c r="A29" s="426" t="s">
        <v>635</v>
      </c>
      <c r="B29" s="437"/>
      <c r="C29" s="1120" t="s">
        <v>766</v>
      </c>
      <c r="D29" s="1119"/>
      <c r="E29" s="436">
        <v>0</v>
      </c>
      <c r="F29" s="429">
        <v>0</v>
      </c>
      <c r="G29" s="433">
        <v>0</v>
      </c>
      <c r="H29" s="430"/>
      <c r="I29" s="429">
        <v>0</v>
      </c>
      <c r="J29" s="433">
        <v>0</v>
      </c>
      <c r="K29" s="430"/>
      <c r="L29" s="431"/>
      <c r="M29" s="432"/>
    </row>
    <row r="30" spans="1:19" ht="22.15" customHeight="1">
      <c r="A30" s="426" t="s">
        <v>291</v>
      </c>
      <c r="B30" s="437"/>
      <c r="C30" s="1120" t="s">
        <v>909</v>
      </c>
      <c r="D30" s="1119"/>
      <c r="E30" s="436">
        <v>0</v>
      </c>
      <c r="F30" s="429">
        <v>0</v>
      </c>
      <c r="G30" s="433">
        <v>0</v>
      </c>
      <c r="H30" s="430"/>
      <c r="I30" s="429">
        <v>0</v>
      </c>
      <c r="J30" s="433">
        <v>0</v>
      </c>
      <c r="K30" s="430"/>
      <c r="L30" s="431"/>
      <c r="M30" s="432"/>
    </row>
    <row r="31" spans="1:19" ht="22.15" customHeight="1">
      <c r="A31" s="426" t="s">
        <v>636</v>
      </c>
      <c r="B31" s="437"/>
      <c r="C31" s="1120" t="s">
        <v>909</v>
      </c>
      <c r="D31" s="1119"/>
      <c r="E31" s="436">
        <v>0</v>
      </c>
      <c r="F31" s="429">
        <v>0</v>
      </c>
      <c r="G31" s="433">
        <v>0</v>
      </c>
      <c r="H31" s="430"/>
      <c r="I31" s="429">
        <v>0</v>
      </c>
      <c r="J31" s="433">
        <v>0</v>
      </c>
      <c r="K31" s="430"/>
      <c r="L31" s="431"/>
      <c r="M31" s="432"/>
    </row>
    <row r="32" spans="1:19" ht="22.15" customHeight="1">
      <c r="A32" s="426" t="s">
        <v>333</v>
      </c>
      <c r="B32" s="427"/>
      <c r="C32" s="1120" t="s">
        <v>909</v>
      </c>
      <c r="D32" s="1119"/>
      <c r="E32" s="436">
        <v>0</v>
      </c>
      <c r="F32" s="429">
        <v>0</v>
      </c>
      <c r="G32" s="433">
        <v>0</v>
      </c>
      <c r="H32" s="430"/>
      <c r="I32" s="429">
        <v>0</v>
      </c>
      <c r="J32" s="433">
        <v>0</v>
      </c>
      <c r="K32" s="430"/>
      <c r="L32" s="431"/>
      <c r="M32" s="432"/>
    </row>
    <row r="33" spans="1:13" ht="22.15" customHeight="1">
      <c r="A33" s="426" t="s">
        <v>383</v>
      </c>
      <c r="B33" s="427"/>
      <c r="C33" s="1120" t="s">
        <v>909</v>
      </c>
      <c r="D33" s="1119"/>
      <c r="E33" s="436">
        <v>0</v>
      </c>
      <c r="F33" s="429">
        <v>0</v>
      </c>
      <c r="G33" s="433">
        <v>0</v>
      </c>
      <c r="H33" s="430"/>
      <c r="I33" s="429">
        <v>0</v>
      </c>
      <c r="J33" s="433">
        <v>0</v>
      </c>
      <c r="K33" s="430"/>
      <c r="L33" s="431"/>
      <c r="M33" s="432"/>
    </row>
    <row r="34" spans="1:13" ht="22.15" customHeight="1">
      <c r="A34" s="426" t="s">
        <v>293</v>
      </c>
      <c r="B34" s="427"/>
      <c r="C34" s="1120" t="s">
        <v>909</v>
      </c>
      <c r="D34" s="1119"/>
      <c r="E34" s="436">
        <v>0</v>
      </c>
      <c r="F34" s="429">
        <v>0</v>
      </c>
      <c r="G34" s="433">
        <v>0</v>
      </c>
      <c r="H34" s="430"/>
      <c r="I34" s="429">
        <v>0</v>
      </c>
      <c r="J34" s="433">
        <v>0</v>
      </c>
      <c r="K34" s="430"/>
      <c r="L34" s="431"/>
      <c r="M34" s="432"/>
    </row>
    <row r="35" spans="1:13" ht="22.15" customHeight="1">
      <c r="A35" s="426" t="s">
        <v>597</v>
      </c>
      <c r="B35" s="427"/>
      <c r="C35" s="1120" t="s">
        <v>909</v>
      </c>
      <c r="D35" s="1119"/>
      <c r="E35" s="436">
        <v>0</v>
      </c>
      <c r="F35" s="429">
        <v>0</v>
      </c>
      <c r="G35" s="433">
        <v>0</v>
      </c>
      <c r="H35" s="430"/>
      <c r="I35" s="429">
        <v>0</v>
      </c>
      <c r="J35" s="433">
        <v>0</v>
      </c>
      <c r="K35" s="430"/>
      <c r="L35" s="429">
        <v>0</v>
      </c>
      <c r="M35" s="433">
        <v>0</v>
      </c>
    </row>
    <row r="36" spans="1:13" ht="22.15" customHeight="1">
      <c r="A36" s="426" t="s">
        <v>294</v>
      </c>
      <c r="B36" s="427"/>
      <c r="C36" s="1120" t="s">
        <v>909</v>
      </c>
      <c r="D36" s="1119"/>
      <c r="E36" s="436">
        <v>0</v>
      </c>
      <c r="F36" s="429">
        <v>0</v>
      </c>
      <c r="G36" s="433">
        <v>0</v>
      </c>
      <c r="H36" s="430"/>
      <c r="I36" s="429">
        <v>0</v>
      </c>
      <c r="J36" s="433">
        <v>0</v>
      </c>
      <c r="K36" s="430"/>
      <c r="L36" s="431"/>
      <c r="M36" s="432"/>
    </row>
    <row r="37" spans="1:13" ht="22.15" customHeight="1">
      <c r="A37" s="426" t="s">
        <v>334</v>
      </c>
      <c r="B37" s="427"/>
      <c r="C37" s="1120" t="s">
        <v>909</v>
      </c>
      <c r="D37" s="1119"/>
      <c r="E37" s="436">
        <v>0</v>
      </c>
      <c r="F37" s="429">
        <v>0</v>
      </c>
      <c r="G37" s="433">
        <v>0</v>
      </c>
      <c r="H37" s="430"/>
      <c r="I37" s="429">
        <v>0</v>
      </c>
      <c r="J37" s="433">
        <v>0</v>
      </c>
      <c r="K37" s="430"/>
      <c r="L37" s="431"/>
      <c r="M37" s="432"/>
    </row>
    <row r="38" spans="1:13" ht="22.15" customHeight="1">
      <c r="A38" s="426" t="s">
        <v>335</v>
      </c>
      <c r="B38" s="427"/>
      <c r="C38" s="1120" t="s">
        <v>909</v>
      </c>
      <c r="D38" s="1119"/>
      <c r="E38" s="436">
        <v>0</v>
      </c>
      <c r="F38" s="429">
        <v>0</v>
      </c>
      <c r="G38" s="433">
        <v>0</v>
      </c>
      <c r="H38" s="430"/>
      <c r="I38" s="429">
        <v>0</v>
      </c>
      <c r="J38" s="433">
        <v>0</v>
      </c>
      <c r="K38" s="430"/>
      <c r="L38" s="431"/>
      <c r="M38" s="432"/>
    </row>
    <row r="39" spans="1:13" ht="22.15" customHeight="1">
      <c r="A39" s="426" t="s">
        <v>336</v>
      </c>
      <c r="B39" s="427"/>
      <c r="C39" s="1120" t="s">
        <v>909</v>
      </c>
      <c r="D39" s="1119"/>
      <c r="E39" s="436">
        <v>0</v>
      </c>
      <c r="F39" s="429">
        <v>0</v>
      </c>
      <c r="G39" s="433">
        <v>0</v>
      </c>
      <c r="H39" s="430"/>
      <c r="I39" s="429">
        <v>0</v>
      </c>
      <c r="J39" s="433">
        <v>0</v>
      </c>
      <c r="K39" s="430"/>
      <c r="L39" s="431"/>
      <c r="M39" s="432"/>
    </row>
    <row r="40" spans="1:13" ht="22.15" customHeight="1">
      <c r="A40" s="426" t="s">
        <v>337</v>
      </c>
      <c r="B40" s="427"/>
      <c r="C40" s="1120" t="s">
        <v>909</v>
      </c>
      <c r="D40" s="1119"/>
      <c r="E40" s="436">
        <v>0</v>
      </c>
      <c r="F40" s="429">
        <v>0</v>
      </c>
      <c r="G40" s="433">
        <v>0</v>
      </c>
      <c r="H40" s="430"/>
      <c r="I40" s="429">
        <v>0</v>
      </c>
      <c r="J40" s="433">
        <v>0</v>
      </c>
      <c r="K40" s="430"/>
      <c r="L40" s="431"/>
      <c r="M40" s="432"/>
    </row>
    <row r="41" spans="1:13" ht="22.15" customHeight="1">
      <c r="A41" s="426" t="s">
        <v>338</v>
      </c>
      <c r="B41" s="427"/>
      <c r="C41" s="1120" t="s">
        <v>909</v>
      </c>
      <c r="D41" s="1119"/>
      <c r="E41" s="436">
        <v>0</v>
      </c>
      <c r="F41" s="429">
        <v>0</v>
      </c>
      <c r="G41" s="433">
        <v>0</v>
      </c>
      <c r="H41" s="430"/>
      <c r="I41" s="429">
        <v>0</v>
      </c>
      <c r="J41" s="433">
        <v>0</v>
      </c>
      <c r="K41" s="430"/>
      <c r="L41" s="431"/>
      <c r="M41" s="432"/>
    </row>
    <row r="42" spans="1:13" ht="22.15" customHeight="1">
      <c r="A42" s="426" t="s">
        <v>339</v>
      </c>
      <c r="B42" s="427"/>
      <c r="C42" s="1120" t="s">
        <v>909</v>
      </c>
      <c r="D42" s="1119"/>
      <c r="E42" s="436">
        <v>0</v>
      </c>
      <c r="F42" s="429">
        <v>0</v>
      </c>
      <c r="G42" s="433">
        <v>0</v>
      </c>
      <c r="H42" s="430"/>
      <c r="I42" s="429">
        <v>0</v>
      </c>
      <c r="J42" s="433">
        <v>0</v>
      </c>
      <c r="K42" s="430"/>
      <c r="L42" s="431"/>
      <c r="M42" s="432"/>
    </row>
    <row r="43" spans="1:13" ht="22.15" customHeight="1">
      <c r="A43" s="426" t="s">
        <v>340</v>
      </c>
      <c r="B43" s="427"/>
      <c r="C43" s="1120" t="s">
        <v>909</v>
      </c>
      <c r="D43" s="1119"/>
      <c r="E43" s="436">
        <v>0</v>
      </c>
      <c r="F43" s="429">
        <v>0</v>
      </c>
      <c r="G43" s="433">
        <v>0</v>
      </c>
      <c r="H43" s="436">
        <v>0</v>
      </c>
      <c r="I43" s="429">
        <v>0</v>
      </c>
      <c r="J43" s="433">
        <v>0</v>
      </c>
      <c r="K43" s="436">
        <v>0</v>
      </c>
      <c r="L43" s="429">
        <v>0</v>
      </c>
      <c r="M43" s="433">
        <v>0</v>
      </c>
    </row>
    <row r="44" spans="1:13" ht="22.15" customHeight="1">
      <c r="A44" s="426" t="s">
        <v>341</v>
      </c>
      <c r="B44" s="427"/>
      <c r="C44" s="1120" t="s">
        <v>909</v>
      </c>
      <c r="D44" s="1119"/>
      <c r="E44" s="436">
        <v>0</v>
      </c>
      <c r="F44" s="429">
        <v>0</v>
      </c>
      <c r="G44" s="433">
        <v>0</v>
      </c>
      <c r="H44" s="436">
        <v>0</v>
      </c>
      <c r="I44" s="429">
        <v>0</v>
      </c>
      <c r="J44" s="433">
        <v>0</v>
      </c>
      <c r="K44" s="436">
        <v>0</v>
      </c>
      <c r="L44" s="429">
        <v>0</v>
      </c>
      <c r="M44" s="433">
        <v>0</v>
      </c>
    </row>
    <row r="45" spans="1:13" ht="22.15" customHeight="1">
      <c r="A45" s="426" t="s">
        <v>342</v>
      </c>
      <c r="B45" s="427"/>
      <c r="C45" s="1120" t="s">
        <v>909</v>
      </c>
      <c r="D45" s="1119"/>
      <c r="E45" s="436">
        <v>0</v>
      </c>
      <c r="F45" s="429">
        <v>0</v>
      </c>
      <c r="G45" s="433">
        <v>0</v>
      </c>
      <c r="H45" s="436">
        <v>0</v>
      </c>
      <c r="I45" s="429">
        <v>0</v>
      </c>
      <c r="J45" s="433">
        <v>0</v>
      </c>
      <c r="K45" s="436">
        <v>0</v>
      </c>
      <c r="L45" s="429">
        <v>0</v>
      </c>
      <c r="M45" s="433">
        <v>0</v>
      </c>
    </row>
    <row r="46" spans="1:13" ht="22.15" customHeight="1">
      <c r="A46" s="426" t="s">
        <v>343</v>
      </c>
      <c r="B46" s="427"/>
      <c r="C46" s="1120" t="s">
        <v>909</v>
      </c>
      <c r="D46" s="1119"/>
      <c r="E46" s="436">
        <v>0</v>
      </c>
      <c r="F46" s="429">
        <v>0</v>
      </c>
      <c r="G46" s="433">
        <v>0</v>
      </c>
      <c r="H46" s="436">
        <v>0</v>
      </c>
      <c r="I46" s="429">
        <v>0</v>
      </c>
      <c r="J46" s="433">
        <v>0</v>
      </c>
      <c r="K46" s="436">
        <v>0</v>
      </c>
      <c r="L46" s="429">
        <v>0</v>
      </c>
      <c r="M46" s="433">
        <v>0</v>
      </c>
    </row>
    <row r="47" spans="1:13" ht="22.15" customHeight="1">
      <c r="A47" s="426" t="s">
        <v>344</v>
      </c>
      <c r="B47" s="427"/>
      <c r="C47" s="1120" t="s">
        <v>769</v>
      </c>
      <c r="D47" s="1119"/>
      <c r="E47" s="436">
        <v>0</v>
      </c>
      <c r="F47" s="429">
        <v>0</v>
      </c>
      <c r="G47" s="433">
        <v>0</v>
      </c>
      <c r="H47" s="436">
        <v>0</v>
      </c>
      <c r="I47" s="429">
        <v>0</v>
      </c>
      <c r="J47" s="433">
        <v>0</v>
      </c>
      <c r="K47" s="436">
        <v>0</v>
      </c>
      <c r="L47" s="429">
        <v>0</v>
      </c>
      <c r="M47" s="433">
        <v>0</v>
      </c>
    </row>
    <row r="48" spans="1:13" ht="22.15" customHeight="1">
      <c r="A48" s="426" t="s">
        <v>345</v>
      </c>
      <c r="B48" s="427"/>
      <c r="C48" s="1120" t="s">
        <v>909</v>
      </c>
      <c r="D48" s="1119"/>
      <c r="E48" s="436">
        <v>0</v>
      </c>
      <c r="F48" s="429">
        <v>0</v>
      </c>
      <c r="G48" s="433">
        <v>0</v>
      </c>
      <c r="H48" s="436">
        <v>0</v>
      </c>
      <c r="I48" s="429">
        <v>0</v>
      </c>
      <c r="J48" s="433">
        <v>0</v>
      </c>
      <c r="K48" s="436">
        <v>0</v>
      </c>
      <c r="L48" s="429">
        <v>0</v>
      </c>
      <c r="M48" s="433">
        <v>0</v>
      </c>
    </row>
    <row r="49" spans="1:13" ht="22.15" customHeight="1">
      <c r="A49" s="426" t="s">
        <v>346</v>
      </c>
      <c r="B49" s="427"/>
      <c r="C49" s="1120" t="s">
        <v>909</v>
      </c>
      <c r="D49" s="1119"/>
      <c r="E49" s="436">
        <v>0</v>
      </c>
      <c r="F49" s="429">
        <v>0</v>
      </c>
      <c r="G49" s="433">
        <v>0</v>
      </c>
      <c r="H49" s="436">
        <v>0</v>
      </c>
      <c r="I49" s="429">
        <v>0</v>
      </c>
      <c r="J49" s="433">
        <v>0</v>
      </c>
      <c r="K49" s="436">
        <v>0</v>
      </c>
      <c r="L49" s="429">
        <v>0</v>
      </c>
      <c r="M49" s="433">
        <v>0</v>
      </c>
    </row>
    <row r="50" spans="1:13" ht="22.15" customHeight="1">
      <c r="A50" s="426" t="s">
        <v>347</v>
      </c>
      <c r="B50" s="427"/>
      <c r="C50" s="1120" t="s">
        <v>909</v>
      </c>
      <c r="D50" s="1119"/>
      <c r="E50" s="436">
        <v>0</v>
      </c>
      <c r="F50" s="429">
        <v>0</v>
      </c>
      <c r="G50" s="433">
        <v>0</v>
      </c>
      <c r="H50" s="436">
        <v>0</v>
      </c>
      <c r="I50" s="429">
        <v>0</v>
      </c>
      <c r="J50" s="433">
        <v>0</v>
      </c>
      <c r="K50" s="436">
        <v>0</v>
      </c>
      <c r="L50" s="429">
        <v>0</v>
      </c>
      <c r="M50" s="433">
        <v>0</v>
      </c>
    </row>
    <row r="51" spans="1:13" ht="22.15" customHeight="1">
      <c r="A51" s="426" t="s">
        <v>598</v>
      </c>
      <c r="B51" s="427"/>
      <c r="C51" s="1120" t="s">
        <v>909</v>
      </c>
      <c r="D51" s="1119"/>
      <c r="E51" s="436">
        <v>0</v>
      </c>
      <c r="F51" s="429">
        <v>0</v>
      </c>
      <c r="G51" s="433">
        <v>0</v>
      </c>
      <c r="H51" s="436">
        <v>0</v>
      </c>
      <c r="I51" s="429">
        <v>0</v>
      </c>
      <c r="J51" s="433">
        <v>0</v>
      </c>
      <c r="K51" s="436">
        <v>0</v>
      </c>
      <c r="L51" s="429">
        <v>0</v>
      </c>
      <c r="M51" s="433">
        <v>0</v>
      </c>
    </row>
    <row r="52" spans="1:13" ht="22.15" customHeight="1">
      <c r="A52" s="426" t="s">
        <v>348</v>
      </c>
      <c r="B52" s="427"/>
      <c r="C52" s="1120" t="s">
        <v>909</v>
      </c>
      <c r="D52" s="1119"/>
      <c r="E52" s="428">
        <f>+AOS!F35+AOS!F36-'AOS2'!E50-'AOS2'!E49-'AOS2'!E48-'AOS2'!E47-'AOS2'!E46-'AOS2'!E45-'AOS2'!E44-'AOS2'!E43-E51</f>
        <v>0</v>
      </c>
      <c r="F52" s="429">
        <v>0</v>
      </c>
      <c r="G52" s="433">
        <v>0</v>
      </c>
      <c r="H52" s="428">
        <f>+AOS!G35+AOS!G36-'AOS2'!H50-'AOS2'!H49-'AOS2'!H48-'AOS2'!H47-'AOS2'!H46-'AOS2'!H45-'AOS2'!H44-'AOS2'!H43-H51</f>
        <v>0</v>
      </c>
      <c r="I52" s="429">
        <v>0</v>
      </c>
      <c r="J52" s="433">
        <v>0</v>
      </c>
      <c r="K52" s="428">
        <f>+AOS!H35+AOS!H36-'AOS2'!K50-'AOS2'!K49-'AOS2'!K48-'AOS2'!K47-'AOS2'!K46-'AOS2'!K45-'AOS2'!K44-'AOS2'!K43-K51</f>
        <v>0</v>
      </c>
      <c r="L52" s="429">
        <v>0</v>
      </c>
      <c r="M52" s="433">
        <v>0</v>
      </c>
    </row>
    <row r="53" spans="1:13" ht="22.15" customHeight="1">
      <c r="A53" s="426" t="s">
        <v>292</v>
      </c>
      <c r="B53" s="427"/>
      <c r="C53" s="1120" t="s">
        <v>909</v>
      </c>
      <c r="D53" s="1119"/>
      <c r="E53" s="436">
        <v>0</v>
      </c>
      <c r="F53" s="429">
        <v>0</v>
      </c>
      <c r="G53" s="433">
        <v>0</v>
      </c>
      <c r="H53" s="430"/>
      <c r="I53" s="429">
        <v>0</v>
      </c>
      <c r="J53" s="433">
        <v>0</v>
      </c>
      <c r="K53" s="430"/>
      <c r="L53" s="429">
        <v>0</v>
      </c>
      <c r="M53" s="433">
        <v>0</v>
      </c>
    </row>
    <row r="54" spans="1:13" ht="22.15" customHeight="1">
      <c r="A54" s="1120" t="s">
        <v>1809</v>
      </c>
      <c r="B54" s="1119"/>
      <c r="C54" s="1120" t="s">
        <v>909</v>
      </c>
      <c r="D54" s="1119"/>
      <c r="E54" s="436">
        <v>-32333</v>
      </c>
      <c r="F54" s="429">
        <v>0</v>
      </c>
      <c r="G54" s="433">
        <v>0</v>
      </c>
      <c r="H54" s="430"/>
      <c r="I54" s="429">
        <v>0</v>
      </c>
      <c r="J54" s="433">
        <v>0</v>
      </c>
      <c r="K54" s="430"/>
      <c r="L54" s="429">
        <v>0</v>
      </c>
      <c r="M54" s="433">
        <v>0</v>
      </c>
    </row>
    <row r="55" spans="1:13" ht="22.15" customHeight="1">
      <c r="A55" s="1120" t="s">
        <v>272</v>
      </c>
      <c r="B55" s="1121"/>
      <c r="C55" s="1120" t="s">
        <v>909</v>
      </c>
      <c r="D55" s="1119"/>
      <c r="E55" s="436">
        <v>0</v>
      </c>
      <c r="F55" s="429">
        <v>0</v>
      </c>
      <c r="G55" s="433">
        <v>0</v>
      </c>
      <c r="H55" s="430"/>
      <c r="I55" s="429">
        <v>0</v>
      </c>
      <c r="J55" s="433">
        <v>0</v>
      </c>
      <c r="K55" s="430"/>
      <c r="L55" s="429">
        <v>0</v>
      </c>
      <c r="M55" s="433">
        <v>0</v>
      </c>
    </row>
    <row r="56" spans="1:13" ht="22.15" customHeight="1">
      <c r="A56" s="1120" t="s">
        <v>273</v>
      </c>
      <c r="B56" s="1121"/>
      <c r="C56" s="1120" t="s">
        <v>909</v>
      </c>
      <c r="D56" s="1119"/>
      <c r="E56" s="436">
        <v>0</v>
      </c>
      <c r="F56" s="429">
        <v>0</v>
      </c>
      <c r="G56" s="433">
        <v>0</v>
      </c>
      <c r="H56" s="430"/>
      <c r="I56" s="429">
        <v>0</v>
      </c>
      <c r="J56" s="433">
        <v>0</v>
      </c>
      <c r="K56" s="430"/>
      <c r="L56" s="429">
        <v>0</v>
      </c>
      <c r="M56" s="433">
        <v>0</v>
      </c>
    </row>
    <row r="57" spans="1:13" ht="22.15" customHeight="1">
      <c r="A57" s="1120" t="s">
        <v>1046</v>
      </c>
      <c r="B57" s="1122"/>
      <c r="C57" s="1120" t="s">
        <v>909</v>
      </c>
      <c r="D57" s="1122"/>
      <c r="E57" s="436">
        <v>0</v>
      </c>
      <c r="F57" s="438">
        <v>0</v>
      </c>
      <c r="G57" s="439">
        <v>0</v>
      </c>
      <c r="H57" s="440"/>
      <c r="I57" s="438">
        <v>0</v>
      </c>
      <c r="J57" s="439">
        <v>0</v>
      </c>
      <c r="K57" s="440"/>
      <c r="L57" s="438">
        <v>0</v>
      </c>
      <c r="M57" s="439">
        <v>0</v>
      </c>
    </row>
    <row r="58" spans="1:13" s="441" customFormat="1" ht="22.15" customHeight="1" thickBot="1">
      <c r="A58" s="887" t="s">
        <v>287</v>
      </c>
      <c r="B58" s="888"/>
      <c r="C58" s="888"/>
      <c r="D58" s="888"/>
      <c r="E58" s="889">
        <f>SUM(E10:E57)</f>
        <v>198188.25999999978</v>
      </c>
      <c r="F58" s="890">
        <f>SUM(F10:F57)</f>
        <v>198188.25999999978</v>
      </c>
      <c r="G58" s="891">
        <f>SUM(G10:G57)</f>
        <v>198188.25999999978</v>
      </c>
      <c r="H58" s="889">
        <f>SUM(H10:H57)</f>
        <v>0</v>
      </c>
      <c r="I58" s="890">
        <f t="shared" ref="I58:M58" si="1">SUM(I10:I57)</f>
        <v>0</v>
      </c>
      <c r="J58" s="891">
        <f t="shared" si="1"/>
        <v>0</v>
      </c>
      <c r="K58" s="889">
        <f t="shared" si="1"/>
        <v>0</v>
      </c>
      <c r="L58" s="890">
        <f t="shared" si="1"/>
        <v>0</v>
      </c>
      <c r="M58" s="891">
        <f t="shared" si="1"/>
        <v>0</v>
      </c>
    </row>
    <row r="59" spans="1:13" s="146" customFormat="1" ht="18" customHeight="1" thickTop="1">
      <c r="A59" s="442"/>
      <c r="B59" s="443"/>
      <c r="C59" s="443"/>
      <c r="D59" s="443"/>
      <c r="E59" s="444" t="str">
        <f>IF(ROUND(E58,0)&lt;&gt;ROUND(AOS!F52,0),"Out of Balance","")</f>
        <v>Out of Balance</v>
      </c>
      <c r="F59" s="445"/>
      <c r="G59" s="445"/>
      <c r="H59" s="444" t="str">
        <f>IF(ROUND(H58,0)&lt;&gt;ROUND(AOS!G52,0),"Out of Balance","")</f>
        <v/>
      </c>
      <c r="I59" s="445"/>
      <c r="J59" s="445"/>
      <c r="K59" s="444" t="str">
        <f>IF(ROUND(K58,0)&lt;&gt;ROUND(AOS!H52,0),"Out of Balance","")</f>
        <v/>
      </c>
      <c r="L59" s="445"/>
      <c r="M59" s="445"/>
    </row>
    <row r="60" spans="1:13" s="146" customFormat="1" ht="16.149999999999999" customHeight="1">
      <c r="C60" s="446" t="s">
        <v>1502</v>
      </c>
      <c r="D60" s="447"/>
      <c r="E60" s="1123">
        <f>(E$58+H$58+K$58)/Operations!$G$26</f>
        <v>0.10007486366390617</v>
      </c>
      <c r="F60" s="1124">
        <f>(F$58+I$58+L$58)/Operations!$G$26</f>
        <v>0.10007486366390617</v>
      </c>
      <c r="G60" s="448">
        <f>(G$58+J$58+M$58)/Operations!$G$26</f>
        <v>0.10007486366390617</v>
      </c>
    </row>
    <row r="61" spans="1:13" s="146" customFormat="1" ht="16.149999999999999" customHeight="1">
      <c r="C61" s="449" t="s">
        <v>1503</v>
      </c>
      <c r="D61" s="450"/>
      <c r="E61" s="451">
        <f>+(E58+H58)/Operations!$G$26</f>
        <v>0.10007486366390617</v>
      </c>
      <c r="F61" s="452">
        <f>+(F58+I58)/Operations!$G$26</f>
        <v>0.10007486366390617</v>
      </c>
      <c r="G61" s="453">
        <f>+(G58+J58)/Operations!$G$26</f>
        <v>0.10007486366390617</v>
      </c>
    </row>
    <row r="62" spans="1:13" s="146" customFormat="1" ht="16.149999999999999" customHeight="1"/>
    <row r="63" spans="1:13" s="146" customFormat="1" ht="16.149999999999999" customHeight="1">
      <c r="C63" s="1147" t="s">
        <v>1784</v>
      </c>
      <c r="D63" s="1147"/>
      <c r="E63" s="1147"/>
      <c r="F63" s="1147"/>
      <c r="G63" s="1147"/>
      <c r="H63" s="1147"/>
    </row>
    <row r="64" spans="1:13" ht="16.149999999999999" customHeight="1">
      <c r="A64"/>
      <c r="C64" s="1147" t="s">
        <v>1786</v>
      </c>
      <c r="D64" s="1148"/>
      <c r="E64" s="1148"/>
      <c r="F64" s="1148"/>
      <c r="G64" s="1148"/>
      <c r="H64" s="1148"/>
    </row>
    <row r="65" spans="3:7" ht="28.9" customHeight="1">
      <c r="C65" s="1141"/>
      <c r="D65" s="1142"/>
      <c r="E65" s="1143" t="s">
        <v>1062</v>
      </c>
      <c r="F65" s="1144" t="s">
        <v>1154</v>
      </c>
      <c r="G65" s="1145" t="s">
        <v>1516</v>
      </c>
    </row>
    <row r="66" spans="3:7" ht="16.149999999999999" customHeight="1">
      <c r="C66" s="1136" t="s">
        <v>1098</v>
      </c>
      <c r="D66" s="1137"/>
      <c r="E66" s="1138">
        <f>E58+H58</f>
        <v>198188.25999999978</v>
      </c>
      <c r="F66" s="1139">
        <f>F58+I58</f>
        <v>198188.25999999978</v>
      </c>
      <c r="G66" s="1140">
        <f>G58+J58</f>
        <v>198188.25999999978</v>
      </c>
    </row>
    <row r="67" spans="3:7" ht="16.149999999999999" customHeight="1">
      <c r="C67" s="1126" t="s">
        <v>1766</v>
      </c>
      <c r="D67" s="1135"/>
      <c r="E67" s="1127">
        <f>'Reserve Details'!D23</f>
        <v>54516</v>
      </c>
      <c r="F67" s="1128">
        <f>E67</f>
        <v>54516</v>
      </c>
      <c r="G67" s="1129">
        <f>E67</f>
        <v>54516</v>
      </c>
    </row>
    <row r="68" spans="3:7" ht="16.149999999999999" customHeight="1" thickBot="1">
      <c r="C68" s="1134" t="s">
        <v>1099</v>
      </c>
      <c r="D68" s="1130"/>
      <c r="E68" s="1131">
        <f>E66-E67</f>
        <v>143672.25999999978</v>
      </c>
      <c r="F68" s="1132">
        <f>F66-F67</f>
        <v>143672.25999999978</v>
      </c>
      <c r="G68" s="1133">
        <f>G66-G67</f>
        <v>143672.25999999978</v>
      </c>
    </row>
    <row r="69" spans="3:7" ht="16.149999999999999" customHeight="1"/>
    <row r="70" spans="3:7" ht="16.149999999999999" customHeight="1"/>
    <row r="71" spans="3:7" ht="16.149999999999999" customHeight="1"/>
    <row r="72" spans="3:7" ht="16.149999999999999" customHeight="1"/>
    <row r="73" spans="3:7" ht="16.149999999999999" customHeight="1"/>
    <row r="74" spans="3:7" ht="16.149999999999999" customHeight="1"/>
    <row r="75" spans="3:7" ht="16.149999999999999" customHeight="1"/>
    <row r="76" spans="3:7" ht="16.149999999999999" customHeight="1"/>
    <row r="77" spans="3:7" ht="16.149999999999999" customHeight="1"/>
    <row r="78" spans="3:7" ht="16.149999999999999" customHeight="1"/>
    <row r="79" spans="3:7" ht="16.149999999999999" customHeight="1"/>
    <row r="80" spans="3:7" ht="16.149999999999999" customHeight="1"/>
    <row r="81" ht="16.149999999999999" customHeight="1"/>
    <row r="82" ht="16.149999999999999" customHeight="1"/>
    <row r="83" ht="16.149999999999999" customHeight="1"/>
    <row r="84" ht="16.149999999999999" customHeight="1"/>
    <row r="85" ht="16.149999999999999" customHeight="1"/>
    <row r="86" ht="16.149999999999999" customHeight="1"/>
    <row r="87" ht="16.149999999999999" customHeight="1"/>
    <row r="88" ht="16.149999999999999" customHeight="1"/>
    <row r="89" ht="16.149999999999999" customHeight="1"/>
    <row r="90" ht="16.149999999999999" customHeight="1"/>
    <row r="91" ht="16.149999999999999" customHeight="1"/>
    <row r="92" ht="16.149999999999999" customHeight="1"/>
    <row r="93" ht="16.149999999999999" customHeight="1"/>
    <row r="94" ht="16.149999999999999" customHeight="1"/>
    <row r="95" ht="16.149999999999999" customHeight="1"/>
    <row r="96" ht="16.149999999999999" customHeight="1"/>
    <row r="97" ht="16.149999999999999" customHeight="1"/>
    <row r="98" ht="16.149999999999999" customHeight="1"/>
    <row r="99" ht="16.149999999999999" customHeight="1"/>
    <row r="100" ht="16.149999999999999" customHeight="1"/>
    <row r="101" ht="16.149999999999999" customHeight="1"/>
    <row r="102" ht="16.149999999999999" customHeight="1"/>
    <row r="103" ht="16.149999999999999" customHeight="1"/>
    <row r="104" ht="16.149999999999999" customHeight="1"/>
    <row r="105" ht="16.149999999999999" customHeight="1"/>
    <row r="106" ht="16.149999999999999" customHeight="1"/>
    <row r="107" ht="16.149999999999999" customHeight="1"/>
    <row r="108" ht="16.149999999999999" customHeight="1"/>
    <row r="109" ht="16.149999999999999" customHeight="1"/>
    <row r="110" ht="16.149999999999999" customHeight="1"/>
    <row r="111" ht="16.149999999999999" customHeight="1"/>
    <row r="112" ht="16.149999999999999" customHeight="1"/>
    <row r="113" ht="16.149999999999999" customHeight="1"/>
    <row r="114" ht="16.149999999999999" customHeight="1"/>
    <row r="115" ht="16.149999999999999" customHeight="1"/>
    <row r="116" ht="16.149999999999999" customHeight="1"/>
    <row r="117" ht="16.149999999999999" customHeight="1"/>
    <row r="118" ht="16.149999999999999" customHeight="1"/>
    <row r="119" ht="16.149999999999999" customHeight="1"/>
    <row r="120" ht="16.149999999999999" customHeight="1"/>
    <row r="121" ht="16.149999999999999" customHeight="1"/>
    <row r="122" ht="16.149999999999999" customHeight="1"/>
    <row r="123" ht="16.149999999999999" customHeight="1"/>
    <row r="124" ht="16.149999999999999" customHeight="1"/>
    <row r="125" ht="16.149999999999999" customHeight="1"/>
    <row r="126" ht="16.149999999999999" customHeight="1"/>
    <row r="127" ht="16.149999999999999" customHeight="1"/>
    <row r="128" ht="16.149999999999999" customHeight="1"/>
    <row r="129" ht="16.149999999999999" customHeight="1"/>
    <row r="130" ht="16.149999999999999" customHeight="1"/>
    <row r="131" ht="16.149999999999999" customHeight="1"/>
    <row r="132" ht="16.149999999999999" customHeight="1"/>
    <row r="133" ht="16.149999999999999" customHeight="1"/>
    <row r="134" ht="16.149999999999999" customHeight="1"/>
    <row r="135" ht="16.149999999999999" customHeight="1"/>
    <row r="136" ht="16.149999999999999" customHeight="1"/>
    <row r="137" ht="16.149999999999999" customHeight="1"/>
    <row r="138" ht="16.149999999999999" customHeight="1"/>
    <row r="139" ht="16.149999999999999" customHeight="1"/>
    <row r="140" ht="16.149999999999999" customHeight="1"/>
    <row r="141" ht="16.149999999999999" customHeight="1"/>
    <row r="142" ht="16.149999999999999" customHeight="1"/>
    <row r="143" ht="16.149999999999999" customHeight="1"/>
    <row r="144" ht="16.149999999999999" customHeight="1"/>
    <row r="145" ht="16.149999999999999" customHeight="1"/>
    <row r="146" ht="16.149999999999999" customHeight="1"/>
    <row r="147" ht="16.149999999999999" customHeight="1"/>
    <row r="148" ht="16.149999999999999" customHeight="1"/>
    <row r="149" ht="16.149999999999999" customHeight="1"/>
    <row r="150" ht="16.149999999999999" customHeight="1"/>
    <row r="151" ht="16.149999999999999" customHeight="1"/>
    <row r="152" ht="16.149999999999999" customHeight="1"/>
    <row r="153" ht="16.149999999999999" customHeight="1"/>
    <row r="154" ht="16.149999999999999" customHeight="1"/>
    <row r="155" ht="16.149999999999999" customHeight="1"/>
    <row r="156" ht="16.149999999999999" customHeight="1"/>
    <row r="157" ht="16.149999999999999" customHeight="1"/>
    <row r="158" ht="16.149999999999999" customHeight="1"/>
    <row r="159" ht="16.149999999999999" customHeight="1"/>
    <row r="160" ht="16.149999999999999" customHeight="1"/>
    <row r="161" ht="16.149999999999999" customHeight="1"/>
    <row r="162" ht="16.149999999999999" customHeight="1"/>
    <row r="163" ht="16.149999999999999" customHeight="1"/>
    <row r="164" ht="16.149999999999999" customHeight="1"/>
    <row r="165" ht="16.149999999999999" customHeight="1"/>
    <row r="166" ht="16.149999999999999" customHeight="1"/>
    <row r="167" ht="16.149999999999999" customHeight="1"/>
    <row r="168" ht="16.149999999999999" customHeight="1"/>
    <row r="169" ht="16.149999999999999" customHeight="1"/>
    <row r="170" ht="16.149999999999999" customHeight="1"/>
    <row r="171" ht="16.149999999999999" customHeight="1"/>
    <row r="172" ht="16.149999999999999" customHeight="1"/>
    <row r="173" ht="16.149999999999999" customHeight="1"/>
    <row r="174" ht="16.149999999999999" customHeight="1"/>
    <row r="175" ht="16.149999999999999" customHeight="1"/>
    <row r="176" ht="16.149999999999999" customHeight="1"/>
    <row r="177" ht="16.149999999999999" customHeight="1"/>
    <row r="178" ht="16.149999999999999" customHeight="1"/>
    <row r="179" ht="16.149999999999999" customHeight="1"/>
    <row r="180" ht="16.149999999999999" customHeight="1"/>
    <row r="181" ht="16.149999999999999" customHeight="1"/>
    <row r="182" ht="16.149999999999999" customHeight="1"/>
    <row r="183" ht="16.149999999999999" customHeight="1"/>
    <row r="184" ht="16.149999999999999" customHeight="1"/>
    <row r="185" ht="16.149999999999999" customHeight="1"/>
    <row r="186" ht="16.149999999999999" customHeight="1"/>
    <row r="187" ht="16.149999999999999" customHeight="1"/>
    <row r="188" ht="16.149999999999999" customHeight="1"/>
    <row r="189" ht="16.149999999999999" customHeight="1"/>
    <row r="190" ht="16.149999999999999" customHeight="1"/>
    <row r="191" ht="16.149999999999999" customHeight="1"/>
    <row r="192" ht="16.149999999999999" customHeight="1"/>
    <row r="193" ht="16.149999999999999" customHeight="1"/>
    <row r="194" ht="16.149999999999999" customHeight="1"/>
    <row r="195" ht="16.149999999999999" customHeight="1"/>
    <row r="196" ht="16.149999999999999" customHeight="1"/>
    <row r="197" ht="16.149999999999999" customHeight="1"/>
    <row r="198" ht="16.149999999999999" customHeight="1"/>
    <row r="199" ht="16.149999999999999" customHeight="1"/>
    <row r="200" ht="16.149999999999999" customHeight="1"/>
    <row r="201" ht="16.149999999999999" customHeight="1"/>
    <row r="202" ht="16.149999999999999" customHeight="1"/>
    <row r="203" ht="16.149999999999999" customHeight="1"/>
    <row r="204" ht="16.149999999999999" customHeight="1"/>
    <row r="205" ht="16.149999999999999" customHeight="1"/>
    <row r="206" ht="16.149999999999999" customHeight="1"/>
    <row r="207" ht="16.149999999999999" customHeight="1"/>
    <row r="208" ht="16.149999999999999" customHeight="1"/>
    <row r="209" ht="16.149999999999999" customHeight="1"/>
    <row r="210" ht="16.149999999999999" customHeight="1"/>
    <row r="211" ht="16.149999999999999" customHeight="1"/>
    <row r="212" ht="16.149999999999999" customHeight="1"/>
    <row r="213" ht="16.149999999999999" customHeight="1"/>
    <row r="214" ht="16.149999999999999" customHeight="1"/>
    <row r="215" ht="16.149999999999999" customHeight="1"/>
    <row r="216" ht="16.149999999999999" customHeight="1"/>
    <row r="217" ht="16.149999999999999" customHeight="1"/>
    <row r="218" ht="16.149999999999999" customHeight="1"/>
    <row r="219" ht="16.149999999999999" customHeight="1"/>
    <row r="220" ht="16.149999999999999" customHeight="1"/>
    <row r="221" ht="16.149999999999999" customHeight="1"/>
    <row r="222" ht="16.149999999999999" customHeight="1"/>
    <row r="223" ht="16.149999999999999" customHeight="1"/>
    <row r="224" ht="16.149999999999999" customHeight="1"/>
    <row r="225" ht="16.149999999999999" customHeight="1"/>
    <row r="226" ht="16.149999999999999" customHeight="1"/>
    <row r="227" ht="16.149999999999999" customHeight="1"/>
    <row r="228" ht="16.149999999999999" customHeight="1"/>
    <row r="229" ht="16.149999999999999" customHeight="1"/>
    <row r="230" ht="16.149999999999999" customHeight="1"/>
    <row r="231" ht="16.149999999999999" customHeight="1"/>
    <row r="232" ht="16.149999999999999" customHeight="1"/>
    <row r="233" ht="16.149999999999999" customHeight="1"/>
    <row r="234" ht="16.149999999999999" customHeight="1"/>
    <row r="235" ht="16.149999999999999" customHeight="1"/>
    <row r="236" ht="16.149999999999999" customHeight="1"/>
    <row r="237" ht="16.149999999999999" customHeight="1"/>
    <row r="238" ht="16.149999999999999" customHeight="1"/>
    <row r="239" ht="16.149999999999999" customHeight="1"/>
    <row r="240" ht="16.149999999999999" customHeight="1"/>
    <row r="241" ht="16.149999999999999" customHeight="1"/>
    <row r="242" ht="16.149999999999999" customHeight="1"/>
    <row r="243" ht="16.149999999999999" customHeight="1"/>
    <row r="244" ht="16.149999999999999" customHeight="1"/>
    <row r="245" ht="16.149999999999999" customHeight="1"/>
    <row r="246" ht="16.149999999999999" customHeight="1"/>
    <row r="247" ht="16.149999999999999" customHeight="1"/>
    <row r="248" ht="16.149999999999999" customHeight="1"/>
    <row r="249" ht="16.149999999999999" customHeight="1"/>
    <row r="250" ht="16.149999999999999" customHeight="1"/>
    <row r="251" ht="16.149999999999999" customHeight="1"/>
    <row r="252" ht="16.149999999999999" customHeight="1"/>
    <row r="253" ht="16.149999999999999" customHeight="1"/>
    <row r="254" ht="16.149999999999999" customHeight="1"/>
    <row r="255" ht="16.149999999999999" customHeight="1"/>
    <row r="256" ht="16.149999999999999" customHeight="1"/>
    <row r="257" ht="16.149999999999999" customHeight="1"/>
    <row r="258" ht="16.149999999999999" customHeight="1"/>
    <row r="259" ht="16.149999999999999" customHeight="1"/>
    <row r="260" ht="16.149999999999999" customHeight="1"/>
    <row r="261" ht="16.149999999999999" customHeight="1"/>
    <row r="262" ht="16.149999999999999" customHeight="1"/>
    <row r="263" ht="16.149999999999999" customHeight="1"/>
    <row r="264" ht="16.149999999999999" customHeight="1"/>
    <row r="265" ht="16.149999999999999" customHeight="1"/>
    <row r="266" ht="16.149999999999999" customHeight="1"/>
    <row r="267" ht="16.149999999999999" customHeight="1"/>
    <row r="268" ht="16.149999999999999" customHeight="1"/>
    <row r="269" ht="16.149999999999999" customHeight="1"/>
    <row r="270" ht="16.149999999999999" customHeight="1"/>
    <row r="271" ht="16.149999999999999" customHeight="1"/>
    <row r="272" ht="16.149999999999999" customHeight="1"/>
    <row r="273" ht="16.149999999999999" customHeight="1"/>
    <row r="274" ht="16.149999999999999" customHeight="1"/>
    <row r="275" ht="16.149999999999999" customHeight="1"/>
    <row r="276" ht="16.149999999999999" customHeight="1"/>
    <row r="277" ht="16.149999999999999" customHeight="1"/>
    <row r="278" ht="16.149999999999999" customHeight="1"/>
    <row r="279" ht="16.149999999999999" customHeight="1"/>
    <row r="280" ht="16.149999999999999" customHeight="1"/>
    <row r="281" ht="16.149999999999999" customHeight="1"/>
    <row r="282" ht="16.149999999999999" customHeight="1"/>
    <row r="283" ht="16.149999999999999" customHeight="1"/>
    <row r="284" ht="16.149999999999999" customHeight="1"/>
    <row r="285" ht="16.149999999999999" customHeight="1"/>
    <row r="286" ht="16.149999999999999" customHeight="1"/>
    <row r="287" ht="16.149999999999999" customHeight="1"/>
    <row r="288" ht="16.149999999999999" customHeight="1"/>
    <row r="289" ht="16.149999999999999" customHeight="1"/>
    <row r="290" ht="16.149999999999999" customHeight="1"/>
    <row r="291" ht="16.149999999999999" customHeight="1"/>
    <row r="292" ht="16.149999999999999" customHeight="1"/>
    <row r="293" ht="16.149999999999999" customHeight="1"/>
    <row r="294" ht="16.149999999999999" customHeight="1"/>
    <row r="295" ht="16.149999999999999" customHeight="1"/>
    <row r="296" ht="16.149999999999999" customHeight="1"/>
    <row r="297" ht="16.149999999999999" customHeight="1"/>
    <row r="298" ht="16.149999999999999" customHeight="1"/>
    <row r="299" ht="16.149999999999999" customHeight="1"/>
    <row r="300" ht="16.149999999999999" customHeight="1"/>
    <row r="301" ht="16.149999999999999" customHeight="1"/>
    <row r="302" ht="16.149999999999999" customHeight="1"/>
    <row r="303" ht="16.149999999999999" customHeight="1"/>
    <row r="304" ht="16.149999999999999" customHeight="1"/>
    <row r="305" ht="16.149999999999999" customHeight="1"/>
    <row r="306" ht="16.149999999999999" customHeight="1"/>
    <row r="307" ht="16.149999999999999" customHeight="1"/>
    <row r="308" ht="16.149999999999999" customHeight="1"/>
    <row r="309" ht="16.149999999999999" customHeight="1"/>
    <row r="310" ht="16.149999999999999" customHeight="1"/>
    <row r="311" ht="16.149999999999999" customHeight="1"/>
    <row r="312" ht="16.149999999999999" customHeight="1"/>
    <row r="313" ht="16.149999999999999" customHeight="1"/>
    <row r="314" ht="16.149999999999999" customHeight="1"/>
    <row r="315" ht="16.149999999999999" customHeight="1"/>
    <row r="316" ht="16.149999999999999" customHeight="1"/>
    <row r="317" ht="16.149999999999999" customHeight="1"/>
    <row r="318" ht="16.149999999999999" customHeight="1"/>
    <row r="319" ht="16.149999999999999" customHeight="1"/>
    <row r="320" ht="16.149999999999999" customHeight="1"/>
    <row r="321" ht="16.149999999999999" customHeight="1"/>
    <row r="322" ht="16.149999999999999" customHeight="1"/>
    <row r="323" ht="16.149999999999999" customHeight="1"/>
    <row r="324" ht="16.149999999999999" customHeight="1"/>
    <row r="325" ht="16.149999999999999" customHeight="1"/>
    <row r="326" ht="16.149999999999999" customHeight="1"/>
    <row r="327" ht="16.149999999999999" customHeight="1"/>
    <row r="328" ht="16.149999999999999" customHeight="1"/>
    <row r="329" ht="16.149999999999999" customHeight="1"/>
    <row r="330" ht="16.149999999999999" customHeight="1"/>
    <row r="331" ht="16.149999999999999" customHeight="1"/>
    <row r="332" ht="16.149999999999999" customHeight="1"/>
    <row r="333" ht="16.149999999999999" customHeight="1"/>
    <row r="334" ht="16.149999999999999" customHeight="1"/>
    <row r="335" ht="16.149999999999999" customHeight="1"/>
    <row r="336" ht="16.149999999999999" customHeight="1"/>
    <row r="337" ht="16.149999999999999" customHeight="1"/>
    <row r="338" ht="16.149999999999999" customHeight="1"/>
    <row r="339" ht="16.149999999999999" customHeight="1"/>
    <row r="340" ht="16.149999999999999" customHeight="1"/>
    <row r="341" ht="16.149999999999999" customHeight="1"/>
    <row r="342" ht="16.149999999999999" customHeight="1"/>
    <row r="343" ht="16.149999999999999" customHeight="1"/>
    <row r="344" ht="16.149999999999999" customHeight="1"/>
    <row r="345" ht="16.149999999999999" customHeight="1"/>
    <row r="346" ht="16.149999999999999" customHeight="1"/>
    <row r="347" ht="16.149999999999999" customHeight="1"/>
    <row r="348" ht="16.149999999999999" customHeight="1"/>
    <row r="349" ht="16.149999999999999" customHeight="1"/>
    <row r="350" ht="16.149999999999999" customHeight="1"/>
    <row r="351" ht="16.149999999999999" customHeight="1"/>
    <row r="352" ht="16.149999999999999" customHeight="1"/>
    <row r="353" ht="16.149999999999999" customHeight="1"/>
    <row r="354" ht="16.149999999999999" customHeight="1"/>
    <row r="355" ht="16.149999999999999" customHeight="1"/>
    <row r="356" ht="16.149999999999999" customHeight="1"/>
    <row r="357" ht="16.149999999999999" customHeight="1"/>
    <row r="358" ht="16.149999999999999" customHeight="1"/>
    <row r="359" ht="16.149999999999999" customHeight="1"/>
    <row r="360" ht="16.149999999999999" customHeight="1"/>
    <row r="361" ht="16.149999999999999" customHeight="1"/>
    <row r="362" ht="16.149999999999999" customHeight="1"/>
    <row r="363" ht="16.149999999999999" customHeight="1"/>
    <row r="364" ht="16.149999999999999" customHeight="1"/>
    <row r="365" ht="16.149999999999999" customHeight="1"/>
    <row r="366" ht="16.149999999999999" customHeight="1"/>
    <row r="367" ht="16.149999999999999" customHeight="1"/>
    <row r="368" ht="16.149999999999999" customHeight="1"/>
    <row r="369" ht="16.149999999999999" customHeight="1"/>
    <row r="370" ht="16.149999999999999" customHeight="1"/>
    <row r="371" ht="16.149999999999999" customHeight="1"/>
    <row r="372" ht="16.149999999999999" customHeight="1"/>
    <row r="373" ht="16.149999999999999" customHeight="1"/>
    <row r="374" ht="16.149999999999999" customHeight="1"/>
    <row r="375" ht="16.149999999999999" customHeight="1"/>
    <row r="376" ht="16.149999999999999" customHeight="1"/>
    <row r="377" ht="16.149999999999999" customHeight="1"/>
    <row r="378" ht="16.149999999999999" customHeight="1"/>
    <row r="379" ht="16.149999999999999" customHeight="1"/>
    <row r="380" ht="16.149999999999999" customHeight="1"/>
    <row r="381" ht="16.149999999999999" customHeight="1"/>
    <row r="382" ht="16.149999999999999" customHeight="1"/>
    <row r="383" ht="16.149999999999999" customHeight="1"/>
    <row r="384" ht="16.149999999999999" customHeight="1"/>
    <row r="385" ht="16.149999999999999" customHeight="1"/>
    <row r="386" ht="16.149999999999999" customHeight="1"/>
    <row r="387" ht="16.149999999999999" customHeight="1"/>
    <row r="388" ht="16.149999999999999" customHeight="1"/>
    <row r="389" ht="16.149999999999999" customHeight="1"/>
    <row r="390" ht="16.149999999999999" customHeight="1"/>
    <row r="391" ht="16.149999999999999" customHeight="1"/>
    <row r="392" ht="16.149999999999999" customHeight="1"/>
    <row r="393" ht="16.149999999999999" customHeight="1"/>
    <row r="394" ht="16.149999999999999" customHeight="1"/>
    <row r="395" ht="16.149999999999999" customHeight="1"/>
    <row r="396" ht="16.149999999999999" customHeight="1"/>
    <row r="397" ht="16.149999999999999" customHeight="1"/>
    <row r="398" ht="16.149999999999999" customHeight="1"/>
    <row r="399" ht="16.149999999999999" customHeight="1"/>
    <row r="400" ht="16.149999999999999" customHeight="1"/>
    <row r="401" ht="16.149999999999999" customHeight="1"/>
    <row r="402" ht="16.149999999999999" customHeight="1"/>
    <row r="403" ht="16.149999999999999" customHeight="1"/>
    <row r="404" ht="16.149999999999999" customHeight="1"/>
    <row r="405" ht="16.149999999999999" customHeight="1"/>
    <row r="406" ht="16.149999999999999" customHeight="1"/>
    <row r="407" ht="16.149999999999999" customHeight="1"/>
    <row r="408" ht="16.149999999999999" customHeight="1"/>
    <row r="409" ht="16.149999999999999" customHeight="1"/>
    <row r="410" ht="16.149999999999999" customHeight="1"/>
    <row r="411" ht="16.149999999999999" customHeight="1"/>
    <row r="412" ht="16.149999999999999" customHeight="1"/>
    <row r="413" ht="16.149999999999999" customHeight="1"/>
    <row r="414" ht="16.149999999999999" customHeight="1"/>
    <row r="415" ht="16.149999999999999" customHeight="1"/>
    <row r="416" ht="16.149999999999999" customHeight="1"/>
    <row r="417" ht="16.149999999999999" customHeight="1"/>
    <row r="418" ht="16.149999999999999" customHeight="1"/>
    <row r="419" ht="16.149999999999999" customHeight="1"/>
    <row r="420" ht="16.149999999999999" customHeight="1"/>
    <row r="421" ht="16.149999999999999" customHeight="1"/>
    <row r="422" ht="16.149999999999999" customHeight="1"/>
    <row r="423" ht="16.149999999999999" customHeight="1"/>
    <row r="424" ht="16.149999999999999" customHeight="1"/>
    <row r="425" ht="16.149999999999999" customHeight="1"/>
    <row r="426" ht="16.149999999999999" customHeight="1"/>
    <row r="427" ht="16.149999999999999" customHeight="1"/>
    <row r="428" ht="16.149999999999999" customHeight="1"/>
    <row r="429" ht="16.149999999999999" customHeight="1"/>
    <row r="430" ht="16.149999999999999" customHeight="1"/>
    <row r="431" ht="16.149999999999999" customHeight="1"/>
    <row r="432" ht="16.149999999999999" customHeight="1"/>
    <row r="433" ht="16.149999999999999" customHeight="1"/>
    <row r="434" ht="16.149999999999999" customHeight="1"/>
    <row r="435" ht="16.149999999999999" customHeight="1"/>
    <row r="436" ht="16.149999999999999" customHeight="1"/>
    <row r="437" ht="16.149999999999999" customHeight="1"/>
    <row r="438" ht="16.149999999999999" customHeight="1"/>
    <row r="439" ht="16.149999999999999" customHeight="1"/>
    <row r="440" ht="16.149999999999999" customHeight="1"/>
    <row r="441" ht="16.149999999999999" customHeight="1"/>
    <row r="442" ht="16.149999999999999" customHeight="1"/>
    <row r="443" ht="16.149999999999999" customHeight="1"/>
    <row r="444" ht="16.149999999999999" customHeight="1"/>
    <row r="445" ht="16.149999999999999" customHeight="1"/>
    <row r="446" ht="16.149999999999999" customHeight="1"/>
    <row r="447" ht="16.149999999999999" customHeight="1"/>
    <row r="448" ht="16.149999999999999" customHeight="1"/>
    <row r="449" ht="16.149999999999999" customHeight="1"/>
    <row r="450" ht="16.149999999999999" customHeight="1"/>
    <row r="451" ht="16.149999999999999" customHeight="1"/>
    <row r="452" ht="16.149999999999999" customHeight="1"/>
    <row r="453" ht="16.149999999999999" customHeight="1"/>
    <row r="454" ht="16.149999999999999" customHeight="1"/>
    <row r="455" ht="16.149999999999999" customHeight="1"/>
    <row r="456" ht="16.149999999999999" customHeight="1"/>
    <row r="457" ht="16.149999999999999" customHeight="1"/>
    <row r="458" ht="16.149999999999999" customHeight="1"/>
    <row r="459" ht="16.149999999999999" customHeight="1"/>
    <row r="460" ht="16.149999999999999" customHeight="1"/>
    <row r="461" ht="16.149999999999999" customHeight="1"/>
    <row r="462" ht="16.149999999999999" customHeight="1"/>
    <row r="463" ht="16.149999999999999" customHeight="1"/>
    <row r="464" ht="16.149999999999999" customHeight="1"/>
    <row r="465" ht="16.149999999999999" customHeight="1"/>
    <row r="466" ht="16.149999999999999" customHeight="1"/>
    <row r="467" ht="16.149999999999999" customHeight="1"/>
    <row r="468" ht="16.149999999999999" customHeight="1"/>
    <row r="469" ht="16.149999999999999" customHeight="1"/>
    <row r="470" ht="16.149999999999999" customHeight="1"/>
    <row r="471" ht="16.149999999999999" customHeight="1"/>
    <row r="472" ht="16.149999999999999" customHeight="1"/>
    <row r="473" ht="16.149999999999999" customHeight="1"/>
    <row r="474" ht="16.149999999999999" customHeight="1"/>
    <row r="475" ht="16.149999999999999" customHeight="1"/>
    <row r="476" ht="16.149999999999999" customHeight="1"/>
    <row r="477" ht="16.149999999999999" customHeight="1"/>
    <row r="478" ht="16.149999999999999" customHeight="1"/>
    <row r="479" ht="16.149999999999999" customHeight="1"/>
    <row r="480" ht="16.149999999999999" customHeight="1"/>
    <row r="481" ht="16.149999999999999" customHeight="1"/>
    <row r="482" ht="16.149999999999999" customHeight="1"/>
    <row r="483" ht="16.149999999999999" customHeight="1"/>
    <row r="484" ht="16.149999999999999" customHeight="1"/>
    <row r="485" ht="16.149999999999999" customHeight="1"/>
    <row r="486" ht="16.149999999999999" customHeight="1"/>
    <row r="487" ht="16.149999999999999" customHeight="1"/>
    <row r="488" ht="16.149999999999999" customHeight="1"/>
    <row r="489" ht="16.149999999999999" customHeight="1"/>
    <row r="490" ht="16.149999999999999" customHeight="1"/>
    <row r="491" ht="16.149999999999999" customHeight="1"/>
    <row r="492" ht="16.149999999999999" customHeight="1"/>
    <row r="493" ht="16.149999999999999" customHeight="1"/>
    <row r="494" ht="16.149999999999999" customHeight="1"/>
    <row r="495" ht="16.149999999999999" customHeight="1"/>
    <row r="496" ht="16.149999999999999" customHeight="1"/>
    <row r="497" ht="16.149999999999999" customHeight="1"/>
    <row r="498" ht="16.149999999999999" customHeight="1"/>
    <row r="499" ht="16.149999999999999" customHeight="1"/>
    <row r="500" ht="16.149999999999999" customHeight="1"/>
    <row r="501" ht="16.149999999999999" customHeight="1"/>
    <row r="502" ht="16.149999999999999" customHeight="1"/>
    <row r="503" ht="16.149999999999999" customHeight="1"/>
    <row r="504" ht="16.149999999999999" customHeight="1"/>
    <row r="505" ht="16.149999999999999" customHeight="1"/>
    <row r="506" ht="16.149999999999999" customHeight="1"/>
    <row r="507" ht="16.149999999999999" customHeight="1"/>
    <row r="508" ht="16.149999999999999" customHeight="1"/>
    <row r="509" ht="16.149999999999999" customHeight="1"/>
    <row r="510" ht="16.149999999999999" customHeight="1"/>
    <row r="511" ht="16.149999999999999" customHeight="1"/>
    <row r="512" ht="16.149999999999999" customHeight="1"/>
    <row r="513" ht="16.149999999999999" customHeight="1"/>
    <row r="514" ht="16.149999999999999" customHeight="1"/>
    <row r="515" ht="16.149999999999999" customHeight="1"/>
    <row r="516" ht="16.149999999999999" customHeight="1"/>
    <row r="517" ht="16.149999999999999" customHeight="1"/>
    <row r="518" ht="16.149999999999999" customHeight="1"/>
    <row r="519" ht="16.149999999999999" customHeight="1"/>
    <row r="520" ht="16.149999999999999" customHeight="1"/>
    <row r="521" ht="16.149999999999999" customHeight="1"/>
    <row r="522" ht="16.149999999999999" customHeight="1"/>
    <row r="523" ht="16.149999999999999" customHeight="1"/>
    <row r="524" ht="16.149999999999999" customHeight="1"/>
    <row r="525" ht="16.149999999999999" customHeight="1"/>
    <row r="526" ht="16.149999999999999" customHeight="1"/>
    <row r="527" ht="16.149999999999999" customHeight="1"/>
    <row r="528" ht="16.149999999999999" customHeight="1"/>
    <row r="529" ht="16.149999999999999" customHeight="1"/>
    <row r="530" ht="16.149999999999999" customHeight="1"/>
    <row r="531" ht="16.149999999999999" customHeight="1"/>
    <row r="532" ht="16.149999999999999" customHeight="1"/>
    <row r="533" ht="16.149999999999999" customHeight="1"/>
    <row r="534" ht="16.149999999999999" customHeight="1"/>
    <row r="535" ht="16.149999999999999" customHeight="1"/>
    <row r="536" ht="16.149999999999999" customHeight="1"/>
    <row r="537" ht="16.149999999999999" customHeight="1"/>
    <row r="538" ht="16.149999999999999" customHeight="1"/>
    <row r="539" ht="16.149999999999999" customHeight="1"/>
    <row r="540" ht="16.149999999999999" customHeight="1"/>
    <row r="541" ht="16.149999999999999" customHeight="1"/>
    <row r="542" ht="16.149999999999999" customHeight="1"/>
    <row r="543" ht="16.149999999999999" customHeight="1"/>
    <row r="544" ht="16.149999999999999" customHeight="1"/>
    <row r="545" ht="16.149999999999999" customHeight="1"/>
    <row r="546" ht="16.149999999999999" customHeight="1"/>
    <row r="547" ht="16.149999999999999" customHeight="1"/>
    <row r="548" ht="16.149999999999999" customHeight="1"/>
    <row r="549" ht="16.149999999999999" customHeight="1"/>
    <row r="550" ht="16.149999999999999" customHeight="1"/>
    <row r="551" ht="16.149999999999999" customHeight="1"/>
    <row r="552" ht="16.149999999999999" customHeight="1"/>
    <row r="553" ht="16.149999999999999" customHeight="1"/>
    <row r="554" ht="16.149999999999999" customHeight="1"/>
    <row r="555" ht="16.149999999999999" customHeight="1"/>
    <row r="556" ht="16.149999999999999" customHeight="1"/>
    <row r="557" ht="16.149999999999999" customHeight="1"/>
    <row r="558" ht="16.149999999999999" customHeight="1"/>
    <row r="559" ht="16.149999999999999" customHeight="1"/>
    <row r="560" ht="16.149999999999999" customHeight="1"/>
    <row r="561" ht="16.149999999999999" customHeight="1"/>
    <row r="562" ht="16.149999999999999" customHeight="1"/>
    <row r="563" ht="16.149999999999999" customHeight="1"/>
    <row r="564" ht="16.149999999999999" customHeight="1"/>
    <row r="565" ht="16.149999999999999" customHeight="1"/>
    <row r="566" ht="16.149999999999999" customHeight="1"/>
    <row r="567" ht="16.149999999999999" customHeight="1"/>
    <row r="568" ht="16.149999999999999" customHeight="1"/>
    <row r="569" ht="16.149999999999999" customHeight="1"/>
    <row r="570" ht="16.149999999999999" customHeight="1"/>
    <row r="571" ht="16.149999999999999" customHeight="1"/>
    <row r="572" ht="16.149999999999999" customHeight="1"/>
    <row r="573" ht="16.149999999999999" customHeight="1"/>
    <row r="574" ht="16.149999999999999" customHeight="1"/>
    <row r="575" ht="16.149999999999999" customHeight="1"/>
    <row r="576" ht="16.149999999999999" customHeight="1"/>
    <row r="577" ht="16.149999999999999" customHeight="1"/>
    <row r="578" ht="16.149999999999999" customHeight="1"/>
    <row r="579" ht="16.149999999999999" customHeight="1"/>
    <row r="580" ht="16.149999999999999" customHeight="1"/>
    <row r="581" ht="16.149999999999999" customHeight="1"/>
    <row r="582" ht="16.149999999999999" customHeight="1"/>
    <row r="583" ht="16.149999999999999" customHeight="1"/>
    <row r="584" ht="16.149999999999999" customHeight="1"/>
    <row r="585" ht="16.149999999999999" customHeight="1"/>
    <row r="586" ht="16.149999999999999" customHeight="1"/>
    <row r="587" ht="16.149999999999999" customHeight="1"/>
    <row r="588" ht="16.149999999999999" customHeight="1"/>
    <row r="589" ht="16.149999999999999" customHeight="1"/>
    <row r="590" ht="16.149999999999999" customHeight="1"/>
    <row r="591" ht="16.149999999999999" customHeight="1"/>
    <row r="592" ht="16.149999999999999" customHeight="1"/>
    <row r="593" ht="16.149999999999999" customHeight="1"/>
    <row r="594" ht="16.149999999999999" customHeight="1"/>
    <row r="595" ht="16.149999999999999" customHeight="1"/>
    <row r="596" ht="16.149999999999999" customHeight="1"/>
    <row r="597" ht="16.149999999999999" customHeight="1"/>
    <row r="598" ht="16.149999999999999" customHeight="1"/>
    <row r="599" ht="16.149999999999999" customHeight="1"/>
    <row r="600" ht="16.149999999999999" customHeight="1"/>
    <row r="601" ht="16.149999999999999" customHeight="1"/>
    <row r="602" ht="16.149999999999999" customHeight="1"/>
    <row r="603" ht="16.149999999999999" customHeight="1"/>
    <row r="604" ht="16.149999999999999" customHeight="1"/>
    <row r="605" ht="16.149999999999999" customHeight="1"/>
    <row r="606" ht="16.149999999999999" customHeight="1"/>
    <row r="607" ht="16.149999999999999" customHeight="1"/>
    <row r="608" ht="16.149999999999999" customHeight="1"/>
    <row r="609" ht="16.149999999999999" customHeight="1"/>
    <row r="610" ht="16.149999999999999" customHeight="1"/>
    <row r="611" ht="16.149999999999999" customHeight="1"/>
    <row r="612" ht="16.149999999999999" customHeight="1"/>
    <row r="613" ht="16.149999999999999" customHeight="1"/>
    <row r="614" ht="16.149999999999999" customHeight="1"/>
    <row r="615" ht="16.149999999999999" customHeight="1"/>
    <row r="616" ht="16.149999999999999" customHeight="1"/>
    <row r="617" ht="16.149999999999999" customHeight="1"/>
    <row r="618" ht="16.149999999999999" customHeight="1"/>
    <row r="619" ht="16.149999999999999" customHeight="1"/>
    <row r="620" ht="16.149999999999999" customHeight="1"/>
    <row r="621" ht="16.149999999999999" customHeight="1"/>
    <row r="622" ht="16.149999999999999" customHeight="1"/>
    <row r="623" ht="16.149999999999999" customHeight="1"/>
    <row r="624" ht="16.149999999999999" customHeight="1"/>
    <row r="625" ht="16.149999999999999" customHeight="1"/>
    <row r="626" ht="16.149999999999999" customHeight="1"/>
    <row r="627" ht="16.149999999999999" customHeight="1"/>
    <row r="628" ht="16.149999999999999" customHeight="1"/>
    <row r="629" ht="16.149999999999999" customHeight="1"/>
    <row r="630" ht="16.149999999999999" customHeight="1"/>
    <row r="631" ht="16.149999999999999" customHeight="1"/>
    <row r="632" ht="16.149999999999999" customHeight="1"/>
    <row r="633" ht="16.149999999999999" customHeight="1"/>
    <row r="634" ht="16.149999999999999" customHeight="1"/>
    <row r="635" ht="16.149999999999999" customHeight="1"/>
    <row r="636" ht="16.149999999999999" customHeight="1"/>
    <row r="637" ht="16.149999999999999" customHeight="1"/>
    <row r="638" ht="16.149999999999999" customHeight="1"/>
    <row r="639" ht="16.149999999999999" customHeight="1"/>
    <row r="640" ht="16.149999999999999" customHeight="1"/>
    <row r="641" ht="16.149999999999999" customHeight="1"/>
    <row r="642" ht="16.149999999999999" customHeight="1"/>
    <row r="643" ht="16.149999999999999" customHeight="1"/>
    <row r="644" ht="16.149999999999999" customHeight="1"/>
    <row r="645" ht="16.149999999999999" customHeight="1"/>
    <row r="646" ht="16.149999999999999" customHeight="1"/>
    <row r="647" ht="16.149999999999999" customHeight="1"/>
    <row r="648" ht="16.149999999999999" customHeight="1"/>
    <row r="649" ht="16.149999999999999" customHeight="1"/>
    <row r="650" ht="16.149999999999999" customHeight="1"/>
    <row r="651" ht="16.149999999999999" customHeight="1"/>
    <row r="652" ht="16.149999999999999" customHeight="1"/>
    <row r="653" ht="16.149999999999999" customHeight="1"/>
    <row r="654" ht="16.149999999999999" customHeight="1"/>
    <row r="655" ht="16.149999999999999" customHeight="1"/>
    <row r="656" ht="16.149999999999999" customHeight="1"/>
    <row r="657" ht="16.149999999999999" customHeight="1"/>
    <row r="658" ht="16.149999999999999" customHeight="1"/>
    <row r="659" ht="16.149999999999999" customHeight="1"/>
    <row r="660" ht="16.149999999999999" customHeight="1"/>
    <row r="661" ht="16.149999999999999" customHeight="1"/>
    <row r="662" ht="16.149999999999999" customHeight="1"/>
    <row r="663" ht="16.149999999999999" customHeight="1"/>
    <row r="664" ht="16.149999999999999" customHeight="1"/>
    <row r="665" ht="16.149999999999999" customHeight="1"/>
    <row r="666" ht="16.149999999999999" customHeight="1"/>
    <row r="667" ht="16.149999999999999" customHeight="1"/>
    <row r="668" ht="16.149999999999999" customHeight="1"/>
    <row r="669" ht="16.149999999999999" customHeight="1"/>
    <row r="670" ht="16.149999999999999" customHeight="1"/>
    <row r="671" ht="16.149999999999999" customHeight="1"/>
    <row r="672" ht="16.149999999999999" customHeight="1"/>
    <row r="673" ht="16.149999999999999" customHeight="1"/>
    <row r="674" ht="16.149999999999999" customHeight="1"/>
    <row r="675" ht="16.149999999999999" customHeight="1"/>
    <row r="676" ht="16.149999999999999" customHeight="1"/>
    <row r="677" ht="16.149999999999999" customHeight="1"/>
    <row r="678" ht="16.149999999999999" customHeight="1"/>
    <row r="679" ht="16.149999999999999" customHeight="1"/>
    <row r="680" ht="16.149999999999999" customHeight="1"/>
    <row r="681" ht="16.149999999999999" customHeight="1"/>
    <row r="682" ht="16.149999999999999" customHeight="1"/>
    <row r="683" ht="16.149999999999999" customHeight="1"/>
    <row r="684" ht="16.149999999999999" customHeight="1"/>
    <row r="685" ht="16.149999999999999" customHeight="1"/>
    <row r="686" ht="16.149999999999999" customHeight="1"/>
    <row r="687" ht="16.149999999999999" customHeight="1"/>
    <row r="688" ht="16.149999999999999" customHeight="1"/>
    <row r="689" ht="16.149999999999999" customHeight="1"/>
    <row r="690" ht="16.149999999999999" customHeight="1"/>
    <row r="691" ht="16.149999999999999" customHeight="1"/>
    <row r="692" ht="16.149999999999999" customHeight="1"/>
    <row r="693" ht="16.149999999999999" customHeight="1"/>
    <row r="694" ht="16.149999999999999" customHeight="1"/>
    <row r="695" ht="16.149999999999999" customHeight="1"/>
    <row r="696" ht="16.149999999999999" customHeight="1"/>
    <row r="697" ht="16.149999999999999" customHeight="1"/>
    <row r="698" ht="16.149999999999999" customHeight="1"/>
    <row r="699" ht="16.149999999999999" customHeight="1"/>
    <row r="700" ht="16.149999999999999" customHeight="1"/>
    <row r="701" ht="16.149999999999999" customHeight="1"/>
    <row r="702" ht="16.149999999999999" customHeight="1"/>
    <row r="703" ht="16.149999999999999" customHeight="1"/>
    <row r="704" ht="16.149999999999999" customHeight="1"/>
    <row r="705" ht="16.149999999999999" customHeight="1"/>
    <row r="706" ht="16.149999999999999" customHeight="1"/>
    <row r="707" ht="16.149999999999999" customHeight="1"/>
    <row r="708" ht="16.149999999999999" customHeight="1"/>
    <row r="709" ht="16.149999999999999" customHeight="1"/>
    <row r="710" ht="16.149999999999999" customHeight="1"/>
    <row r="711" ht="16.149999999999999" customHeight="1"/>
    <row r="712" ht="16.149999999999999" customHeight="1"/>
    <row r="713" ht="16.149999999999999" customHeight="1"/>
    <row r="714" ht="16.149999999999999" customHeight="1"/>
    <row r="715" ht="16.149999999999999" customHeight="1"/>
    <row r="716" ht="16.149999999999999" customHeight="1"/>
    <row r="717" ht="16.149999999999999" customHeight="1"/>
    <row r="718" ht="16.149999999999999" customHeight="1"/>
    <row r="719" ht="16.149999999999999" customHeight="1"/>
    <row r="720" ht="16.149999999999999" customHeight="1"/>
    <row r="721" ht="16.149999999999999" customHeight="1"/>
    <row r="722" ht="16.149999999999999" customHeight="1"/>
    <row r="723" ht="16.149999999999999" customHeight="1"/>
    <row r="724" ht="16.149999999999999" customHeight="1"/>
    <row r="725" ht="16.149999999999999" customHeight="1"/>
    <row r="726" ht="16.149999999999999" customHeight="1"/>
    <row r="727" ht="16.149999999999999" customHeight="1"/>
    <row r="728" ht="16.149999999999999" customHeight="1"/>
    <row r="729" ht="16.149999999999999" customHeight="1"/>
    <row r="730" ht="16.149999999999999" customHeight="1"/>
    <row r="731" ht="16.149999999999999" customHeight="1"/>
    <row r="732" ht="16.149999999999999" customHeight="1"/>
    <row r="733" ht="16.149999999999999" customHeight="1"/>
    <row r="734" ht="16.149999999999999" customHeight="1"/>
    <row r="735" ht="16.149999999999999" customHeight="1"/>
    <row r="736" ht="16.149999999999999" customHeight="1"/>
    <row r="737" ht="16.149999999999999" customHeight="1"/>
    <row r="738" ht="16.149999999999999" customHeight="1"/>
    <row r="739" ht="16.149999999999999" customHeight="1"/>
    <row r="740" ht="16.149999999999999" customHeight="1"/>
    <row r="741" ht="16.149999999999999" customHeight="1"/>
    <row r="742" ht="16.149999999999999" customHeight="1"/>
    <row r="743" ht="16.149999999999999" customHeight="1"/>
    <row r="744" ht="16.149999999999999" customHeight="1"/>
    <row r="745" ht="16.149999999999999" customHeight="1"/>
    <row r="746" ht="16.149999999999999" customHeight="1"/>
    <row r="747" ht="16.149999999999999" customHeight="1"/>
    <row r="748" ht="16.149999999999999" customHeight="1"/>
    <row r="749" ht="16.149999999999999" customHeight="1"/>
    <row r="750" ht="16.149999999999999" customHeight="1"/>
    <row r="751" ht="16.149999999999999" customHeight="1"/>
    <row r="752" ht="16.149999999999999" customHeight="1"/>
    <row r="753" ht="16.149999999999999" customHeight="1"/>
    <row r="754" ht="16.149999999999999" customHeight="1"/>
    <row r="755" ht="16.149999999999999" customHeight="1"/>
    <row r="756" ht="16.149999999999999" customHeight="1"/>
    <row r="757" ht="16.149999999999999" customHeight="1"/>
    <row r="758" ht="16.149999999999999" customHeight="1"/>
    <row r="759" ht="16.149999999999999" customHeight="1"/>
    <row r="760" ht="16.149999999999999" customHeight="1"/>
    <row r="761" ht="16.149999999999999" customHeight="1"/>
    <row r="762" ht="16.149999999999999" customHeight="1"/>
    <row r="763" ht="16.149999999999999" customHeight="1"/>
    <row r="764" ht="16.149999999999999" customHeight="1"/>
    <row r="765" ht="16.149999999999999" customHeight="1"/>
    <row r="766" ht="16.149999999999999" customHeight="1"/>
    <row r="767" ht="16.149999999999999" customHeight="1"/>
    <row r="768" ht="16.149999999999999" customHeight="1"/>
    <row r="769" ht="16.149999999999999" customHeight="1"/>
    <row r="770" ht="16.149999999999999" customHeight="1"/>
    <row r="771" ht="16.149999999999999" customHeight="1"/>
    <row r="772" ht="16.149999999999999" customHeight="1"/>
    <row r="773" ht="16.149999999999999" customHeight="1"/>
    <row r="774" ht="16.149999999999999" customHeight="1"/>
    <row r="775" ht="16.149999999999999" customHeight="1"/>
    <row r="776" ht="16.149999999999999" customHeight="1"/>
    <row r="777" ht="16.149999999999999" customHeight="1"/>
    <row r="778" ht="16.149999999999999" customHeight="1"/>
    <row r="779" ht="16.149999999999999" customHeight="1"/>
    <row r="780" ht="16.149999999999999" customHeight="1"/>
    <row r="781" ht="16.149999999999999" customHeight="1"/>
    <row r="782" ht="16.149999999999999" customHeight="1"/>
    <row r="783" ht="16.149999999999999" customHeight="1"/>
    <row r="784" ht="16.149999999999999" customHeight="1"/>
    <row r="785" ht="16.149999999999999" customHeight="1"/>
    <row r="786" ht="16.149999999999999" customHeight="1"/>
    <row r="787" ht="16.149999999999999" customHeight="1"/>
    <row r="788" ht="16.149999999999999" customHeight="1"/>
    <row r="789" ht="16.149999999999999" customHeight="1"/>
    <row r="790" ht="16.149999999999999" customHeight="1"/>
    <row r="791" ht="16.149999999999999" customHeight="1"/>
    <row r="792" ht="16.149999999999999" customHeight="1"/>
    <row r="793" ht="16.149999999999999" customHeight="1"/>
    <row r="794" ht="16.149999999999999" customHeight="1"/>
    <row r="795" ht="16.149999999999999" customHeight="1"/>
    <row r="796" ht="16.149999999999999" customHeight="1"/>
    <row r="797" ht="16.149999999999999" customHeight="1"/>
    <row r="798" ht="16.149999999999999" customHeight="1"/>
    <row r="799" ht="16.149999999999999" customHeight="1"/>
    <row r="800" ht="16.149999999999999" customHeight="1"/>
    <row r="801" ht="16.149999999999999" customHeight="1"/>
    <row r="802" ht="16.149999999999999" customHeight="1"/>
    <row r="803" ht="16.149999999999999" customHeight="1"/>
    <row r="804" ht="16.149999999999999" customHeight="1"/>
    <row r="805" ht="16.149999999999999" customHeight="1"/>
    <row r="806" ht="16.149999999999999" customHeight="1"/>
    <row r="807" ht="16.149999999999999" customHeight="1"/>
    <row r="808" ht="16.149999999999999" customHeight="1"/>
    <row r="809" ht="16.149999999999999" customHeight="1"/>
    <row r="810" ht="16.149999999999999" customHeight="1"/>
    <row r="811" ht="16.149999999999999" customHeight="1"/>
    <row r="812" ht="16.149999999999999" customHeight="1"/>
    <row r="813" ht="16.149999999999999" customHeight="1"/>
    <row r="814" ht="16.149999999999999" customHeight="1"/>
    <row r="815" ht="16.149999999999999" customHeight="1"/>
    <row r="816" ht="16.149999999999999" customHeight="1"/>
    <row r="817" ht="16.149999999999999" customHeight="1"/>
    <row r="818" ht="16.149999999999999" customHeight="1"/>
    <row r="819" ht="16.149999999999999" customHeight="1"/>
    <row r="820" ht="16.149999999999999" customHeight="1"/>
    <row r="821" ht="16.149999999999999" customHeight="1"/>
    <row r="822" ht="16.149999999999999" customHeight="1"/>
    <row r="823" ht="16.149999999999999" customHeight="1"/>
    <row r="824" ht="16.149999999999999" customHeight="1"/>
    <row r="825" ht="16.149999999999999" customHeight="1"/>
    <row r="826" ht="16.149999999999999" customHeight="1"/>
    <row r="827" ht="16.149999999999999" customHeight="1"/>
    <row r="828" ht="16.149999999999999" customHeight="1"/>
    <row r="829" ht="16.149999999999999" customHeight="1"/>
    <row r="830" ht="16.149999999999999" customHeight="1"/>
    <row r="831" ht="16.149999999999999" customHeight="1"/>
    <row r="832" ht="16.149999999999999" customHeight="1"/>
    <row r="833" ht="16.149999999999999" customHeight="1"/>
    <row r="834" ht="16.149999999999999" customHeight="1"/>
    <row r="835" ht="16.149999999999999" customHeight="1"/>
    <row r="836" ht="16.149999999999999" customHeight="1"/>
    <row r="837" ht="16.149999999999999" customHeight="1"/>
    <row r="838" ht="16.149999999999999" customHeight="1"/>
    <row r="839" ht="16.149999999999999" customHeight="1"/>
    <row r="840" ht="16.149999999999999" customHeight="1"/>
    <row r="841" ht="16.149999999999999" customHeight="1"/>
    <row r="842" ht="16.149999999999999" customHeight="1"/>
    <row r="843" ht="16.149999999999999" customHeight="1"/>
    <row r="844" ht="16.149999999999999" customHeight="1"/>
    <row r="845" ht="16.149999999999999" customHeight="1"/>
    <row r="846" ht="16.149999999999999" customHeight="1"/>
    <row r="847" ht="16.149999999999999" customHeight="1"/>
    <row r="848" ht="16.149999999999999" customHeight="1"/>
    <row r="849" ht="16.149999999999999" customHeight="1"/>
    <row r="850" ht="16.149999999999999" customHeight="1"/>
    <row r="851" ht="16.149999999999999" customHeight="1"/>
    <row r="852" ht="16.149999999999999" customHeight="1"/>
    <row r="853" ht="16.149999999999999" customHeight="1"/>
    <row r="854" ht="16.149999999999999" customHeight="1"/>
    <row r="855" ht="16.149999999999999" customHeight="1"/>
    <row r="856" ht="16.149999999999999" customHeight="1"/>
    <row r="857" ht="16.149999999999999" customHeight="1"/>
    <row r="858" ht="16.149999999999999" customHeight="1"/>
    <row r="859" ht="16.149999999999999" customHeight="1"/>
    <row r="860" ht="16.149999999999999" customHeight="1"/>
    <row r="861" ht="16.149999999999999" customHeight="1"/>
    <row r="862" ht="16.149999999999999" customHeight="1"/>
    <row r="863" ht="16.149999999999999" customHeight="1"/>
    <row r="864" ht="16.149999999999999" customHeight="1"/>
    <row r="865" ht="16.149999999999999" customHeight="1"/>
    <row r="866" ht="16.149999999999999" customHeight="1"/>
    <row r="867" ht="16.149999999999999" customHeight="1"/>
    <row r="868" ht="16.149999999999999" customHeight="1"/>
    <row r="869" ht="16.149999999999999" customHeight="1"/>
    <row r="870" ht="16.149999999999999" customHeight="1"/>
    <row r="871" ht="16.149999999999999" customHeight="1"/>
    <row r="872" ht="16.149999999999999" customHeight="1"/>
    <row r="873" ht="16.149999999999999" customHeight="1"/>
    <row r="874" ht="16.149999999999999" customHeight="1"/>
    <row r="875" ht="16.149999999999999" customHeight="1"/>
    <row r="876" ht="16.149999999999999" customHeight="1"/>
    <row r="877" ht="16.149999999999999" customHeight="1"/>
    <row r="878" ht="16.149999999999999" customHeight="1"/>
    <row r="879" ht="16.149999999999999" customHeight="1"/>
    <row r="880" ht="16.149999999999999" customHeight="1"/>
    <row r="881" ht="16.149999999999999" customHeight="1"/>
    <row r="882" ht="16.149999999999999" customHeight="1"/>
    <row r="883" ht="16.149999999999999" customHeight="1"/>
    <row r="884" ht="16.149999999999999" customHeight="1"/>
    <row r="885" ht="16.149999999999999" customHeight="1"/>
    <row r="886" ht="16.149999999999999" customHeight="1"/>
    <row r="887" ht="16.149999999999999" customHeight="1"/>
    <row r="888" ht="16.149999999999999" customHeight="1"/>
    <row r="889" ht="16.149999999999999" customHeight="1"/>
    <row r="890" ht="16.149999999999999" customHeight="1"/>
    <row r="891" ht="16.149999999999999" customHeight="1"/>
    <row r="892" ht="16.149999999999999" customHeight="1"/>
    <row r="893" ht="16.149999999999999" customHeight="1"/>
    <row r="894" ht="16.149999999999999" customHeight="1"/>
    <row r="895" ht="16.149999999999999" customHeight="1"/>
    <row r="896" ht="16.149999999999999" customHeight="1"/>
    <row r="897" ht="16.149999999999999" customHeight="1"/>
    <row r="898" ht="16.149999999999999" customHeight="1"/>
    <row r="899" ht="16.149999999999999" customHeight="1"/>
    <row r="900" ht="16.149999999999999" customHeight="1"/>
    <row r="901" ht="16.149999999999999" customHeight="1"/>
    <row r="902" ht="16.149999999999999" customHeight="1"/>
    <row r="903" ht="16.149999999999999" customHeight="1"/>
    <row r="904" ht="16.149999999999999" customHeight="1"/>
    <row r="905" ht="16.149999999999999" customHeight="1"/>
    <row r="906" ht="16.149999999999999" customHeight="1"/>
    <row r="907" ht="16.149999999999999" customHeight="1"/>
    <row r="908" ht="16.149999999999999" customHeight="1"/>
    <row r="909" ht="16.149999999999999" customHeight="1"/>
    <row r="910" ht="16.149999999999999" customHeight="1"/>
    <row r="911" ht="16.149999999999999" customHeight="1"/>
    <row r="912" ht="16.149999999999999" customHeight="1"/>
    <row r="913" ht="16.149999999999999" customHeight="1"/>
    <row r="914" ht="16.149999999999999" customHeight="1"/>
    <row r="915" ht="16.149999999999999" customHeight="1"/>
    <row r="916" ht="16.149999999999999" customHeight="1"/>
    <row r="917" ht="16.149999999999999" customHeight="1"/>
    <row r="918" ht="16.149999999999999" customHeight="1"/>
    <row r="919" ht="16.149999999999999" customHeight="1"/>
    <row r="920" ht="16.149999999999999" customHeight="1"/>
    <row r="921" ht="16.149999999999999" customHeight="1"/>
    <row r="922" ht="16.149999999999999" customHeight="1"/>
    <row r="923" ht="16.149999999999999" customHeight="1"/>
    <row r="924" ht="16.149999999999999" customHeight="1"/>
    <row r="925" ht="16.149999999999999" customHeight="1"/>
    <row r="926" ht="16.149999999999999" customHeight="1"/>
    <row r="927" ht="16.149999999999999" customHeight="1"/>
    <row r="928" ht="16.149999999999999" customHeight="1"/>
    <row r="929" ht="16.149999999999999" customHeight="1"/>
    <row r="930" ht="16.149999999999999" customHeight="1"/>
    <row r="931" ht="16.149999999999999" customHeight="1"/>
    <row r="932" ht="16.149999999999999" customHeight="1"/>
    <row r="933" ht="16.149999999999999" customHeight="1"/>
    <row r="934" ht="16.149999999999999" customHeight="1"/>
    <row r="935" ht="16.149999999999999" customHeight="1"/>
    <row r="936" ht="16.149999999999999" customHeight="1"/>
    <row r="937" ht="16.149999999999999" customHeight="1"/>
    <row r="938" ht="16.149999999999999" customHeight="1"/>
    <row r="939" ht="16.149999999999999" customHeight="1"/>
    <row r="940" ht="16.149999999999999" customHeight="1"/>
    <row r="941" ht="16.149999999999999" customHeight="1"/>
    <row r="942" ht="16.149999999999999" customHeight="1"/>
    <row r="943" ht="16.149999999999999" customHeight="1"/>
    <row r="944" ht="16.149999999999999" customHeight="1"/>
    <row r="945" ht="16.149999999999999" customHeight="1"/>
    <row r="946" ht="16.149999999999999" customHeight="1"/>
    <row r="947" ht="16.149999999999999" customHeight="1"/>
    <row r="948" ht="16.149999999999999" customHeight="1"/>
    <row r="949" ht="16.149999999999999" customHeight="1"/>
    <row r="950" ht="16.149999999999999" customHeight="1"/>
    <row r="951" ht="16.149999999999999" customHeight="1"/>
    <row r="952" ht="16.149999999999999" customHeight="1"/>
    <row r="953" ht="16.149999999999999" customHeight="1"/>
    <row r="954" ht="16.149999999999999" customHeight="1"/>
    <row r="955" ht="16.149999999999999" customHeight="1"/>
    <row r="956" ht="16.149999999999999" customHeight="1"/>
    <row r="957" ht="16.149999999999999" customHeight="1"/>
    <row r="958" ht="16.149999999999999" customHeight="1"/>
    <row r="959" ht="16.149999999999999" customHeight="1"/>
    <row r="960" ht="16.149999999999999" customHeight="1"/>
    <row r="961" ht="16.149999999999999" customHeight="1"/>
    <row r="962" ht="16.149999999999999" customHeight="1"/>
    <row r="963" ht="16.149999999999999" customHeight="1"/>
    <row r="964" ht="16.149999999999999" customHeight="1"/>
    <row r="965" ht="16.149999999999999" customHeight="1"/>
    <row r="966" ht="16.149999999999999" customHeight="1"/>
    <row r="967" ht="16.149999999999999" customHeight="1"/>
    <row r="968" ht="16.149999999999999" customHeight="1"/>
    <row r="969" ht="16.149999999999999" customHeight="1"/>
    <row r="970" ht="16.149999999999999" customHeight="1"/>
    <row r="971" ht="16.149999999999999" customHeight="1"/>
    <row r="972" ht="16.149999999999999" customHeight="1"/>
    <row r="973" ht="16.149999999999999" customHeight="1"/>
    <row r="974" ht="16.149999999999999" customHeight="1"/>
    <row r="975" ht="16.149999999999999" customHeight="1"/>
    <row r="976" ht="16.149999999999999" customHeight="1"/>
    <row r="977" ht="16.149999999999999" customHeight="1"/>
    <row r="978" ht="16.149999999999999" customHeight="1"/>
    <row r="979" ht="16.149999999999999" customHeight="1"/>
    <row r="980" ht="16.149999999999999" customHeight="1"/>
    <row r="981" ht="16.149999999999999" customHeight="1"/>
    <row r="982" ht="16.149999999999999" customHeight="1"/>
    <row r="983" ht="16.149999999999999" customHeight="1"/>
    <row r="984" ht="16.149999999999999" customHeight="1"/>
    <row r="985" ht="16.149999999999999" customHeight="1"/>
    <row r="986" ht="16.149999999999999" customHeight="1"/>
    <row r="987" ht="16.149999999999999" customHeight="1"/>
    <row r="988" ht="16.149999999999999" customHeight="1"/>
    <row r="989" ht="16.149999999999999" customHeight="1"/>
    <row r="990" ht="16.149999999999999" customHeight="1"/>
    <row r="991" ht="16.149999999999999" customHeight="1"/>
    <row r="992" ht="16.149999999999999" customHeight="1"/>
    <row r="993" ht="16.149999999999999" customHeight="1"/>
    <row r="994" ht="16.149999999999999" customHeight="1"/>
    <row r="995" ht="16.149999999999999" customHeight="1"/>
    <row r="996" ht="16.149999999999999" customHeight="1"/>
    <row r="997" ht="16.149999999999999" customHeight="1"/>
    <row r="998" ht="16.149999999999999" customHeight="1"/>
    <row r="999" ht="16.149999999999999" customHeight="1"/>
    <row r="1000" ht="16.149999999999999" customHeight="1"/>
    <row r="1001" ht="16.149999999999999" customHeight="1"/>
    <row r="1002" ht="16.149999999999999" customHeight="1"/>
    <row r="1003" ht="16.149999999999999" customHeight="1"/>
    <row r="1004" ht="16.149999999999999" customHeight="1"/>
    <row r="1005" ht="16.149999999999999" customHeight="1"/>
    <row r="1006" ht="16.149999999999999" customHeight="1"/>
    <row r="1007" ht="16.149999999999999" customHeight="1"/>
    <row r="1008" ht="16.149999999999999" customHeight="1"/>
    <row r="1009" ht="16.149999999999999" customHeight="1"/>
    <row r="1010" ht="16.149999999999999" customHeight="1"/>
    <row r="1011" ht="16.149999999999999" customHeight="1"/>
    <row r="1012" ht="16.149999999999999" customHeight="1"/>
    <row r="1013" ht="16.149999999999999" customHeight="1"/>
    <row r="1014" ht="16.149999999999999" customHeight="1"/>
    <row r="1015" ht="16.149999999999999" customHeight="1"/>
    <row r="1016" ht="16.149999999999999" customHeight="1"/>
    <row r="1017" ht="16.149999999999999" customHeight="1"/>
    <row r="1018" ht="16.149999999999999" customHeight="1"/>
    <row r="1019" ht="16.149999999999999" customHeight="1"/>
    <row r="1020" ht="16.149999999999999" customHeight="1"/>
    <row r="1021" ht="16.149999999999999" customHeight="1"/>
    <row r="1022" ht="16.149999999999999" customHeight="1"/>
    <row r="1023" ht="16.149999999999999" customHeight="1"/>
    <row r="1024" ht="16.149999999999999" customHeight="1"/>
    <row r="1025" ht="16.149999999999999" customHeight="1"/>
    <row r="1026" ht="16.149999999999999" customHeight="1"/>
    <row r="1027" ht="16.149999999999999" customHeight="1"/>
    <row r="1028" ht="16.149999999999999" customHeight="1"/>
    <row r="1029" ht="16.149999999999999" customHeight="1"/>
    <row r="1030" ht="16.149999999999999" customHeight="1"/>
    <row r="1031" ht="16.149999999999999" customHeight="1"/>
    <row r="1032" ht="16.149999999999999" customHeight="1"/>
    <row r="1033" ht="16.149999999999999" customHeight="1"/>
    <row r="1034" ht="16.149999999999999" customHeight="1"/>
    <row r="1035" ht="16.149999999999999" customHeight="1"/>
    <row r="1036" ht="16.149999999999999" customHeight="1"/>
    <row r="1037" ht="16.149999999999999" customHeight="1"/>
    <row r="1038" ht="16.149999999999999" customHeight="1"/>
    <row r="1039" ht="16.149999999999999" customHeight="1"/>
    <row r="1040" ht="16.149999999999999" customHeight="1"/>
    <row r="1041" ht="16.149999999999999" customHeight="1"/>
    <row r="1042" ht="16.149999999999999" customHeight="1"/>
    <row r="1043" ht="16.149999999999999" customHeight="1"/>
    <row r="1044" ht="16.149999999999999" customHeight="1"/>
    <row r="1045" ht="16.149999999999999" customHeight="1"/>
    <row r="1046" ht="16.149999999999999" customHeight="1"/>
    <row r="1047" ht="16.149999999999999" customHeight="1"/>
    <row r="1048" ht="16.149999999999999" customHeight="1"/>
    <row r="1049" ht="16.149999999999999" customHeight="1"/>
    <row r="1050" ht="16.149999999999999" customHeight="1"/>
    <row r="1051" ht="16.149999999999999" customHeight="1"/>
    <row r="1052" ht="16.149999999999999" customHeight="1"/>
    <row r="1053" ht="16.149999999999999" customHeight="1"/>
    <row r="1054" ht="16.149999999999999" customHeight="1"/>
    <row r="1055" ht="16.149999999999999" customHeight="1"/>
    <row r="1056" ht="16.149999999999999" customHeight="1"/>
    <row r="1057" ht="16.149999999999999" customHeight="1"/>
    <row r="1058" ht="16.149999999999999" customHeight="1"/>
    <row r="1059" ht="16.149999999999999" customHeight="1"/>
    <row r="1060" ht="16.149999999999999" customHeight="1"/>
    <row r="1061" ht="16.149999999999999" customHeight="1"/>
    <row r="1062" ht="16.149999999999999" customHeight="1"/>
    <row r="1063" ht="16.149999999999999" customHeight="1"/>
    <row r="1064" ht="16.149999999999999" customHeight="1"/>
    <row r="1065" ht="16.149999999999999" customHeight="1"/>
    <row r="1066" ht="16.149999999999999" customHeight="1"/>
    <row r="1067" ht="16.149999999999999" customHeight="1"/>
    <row r="1068" ht="16.149999999999999" customHeight="1"/>
    <row r="1069" ht="16.149999999999999" customHeight="1"/>
    <row r="1070" ht="16.149999999999999" customHeight="1"/>
    <row r="1071" ht="16.149999999999999" customHeight="1"/>
    <row r="1072" ht="16.149999999999999" customHeight="1"/>
    <row r="1073" ht="16.149999999999999" customHeight="1"/>
    <row r="1074" ht="16.149999999999999" customHeight="1"/>
    <row r="1075" ht="16.149999999999999" customHeight="1"/>
    <row r="1076" ht="16.149999999999999" customHeight="1"/>
    <row r="1077" ht="16.149999999999999" customHeight="1"/>
    <row r="1078" ht="16.149999999999999" customHeight="1"/>
    <row r="1079" ht="16.149999999999999" customHeight="1"/>
    <row r="1080" ht="16.149999999999999" customHeight="1"/>
    <row r="1081" ht="16.149999999999999" customHeight="1"/>
    <row r="1082" ht="16.149999999999999" customHeight="1"/>
    <row r="1083" ht="16.149999999999999" customHeight="1"/>
    <row r="1084" ht="16.149999999999999" customHeight="1"/>
    <row r="1085" ht="16.149999999999999" customHeight="1"/>
    <row r="1086" ht="16.149999999999999" customHeight="1"/>
    <row r="1087" ht="16.149999999999999" customHeight="1"/>
    <row r="1088" ht="16.149999999999999" customHeight="1"/>
    <row r="1089" ht="16.149999999999999" customHeight="1"/>
    <row r="1090" ht="16.149999999999999" customHeight="1"/>
    <row r="1091" ht="16.149999999999999" customHeight="1"/>
    <row r="1092" ht="16.149999999999999" customHeight="1"/>
    <row r="1093" ht="16.149999999999999" customHeight="1"/>
    <row r="1094" ht="16.149999999999999" customHeight="1"/>
    <row r="1095" ht="16.149999999999999" customHeight="1"/>
    <row r="1096" ht="16.149999999999999" customHeight="1"/>
    <row r="1097" ht="16.149999999999999" customHeight="1"/>
    <row r="1098" ht="16.149999999999999" customHeight="1"/>
    <row r="1099" ht="16.149999999999999" customHeight="1"/>
    <row r="1100" ht="16.149999999999999" customHeight="1"/>
    <row r="1101" ht="16.149999999999999" customHeight="1"/>
    <row r="1102" ht="16.149999999999999" customHeight="1"/>
    <row r="1103" ht="16.149999999999999" customHeight="1"/>
    <row r="1104" ht="16.149999999999999" customHeight="1"/>
    <row r="1105" ht="16.149999999999999" customHeight="1"/>
    <row r="1106" ht="16.149999999999999" customHeight="1"/>
    <row r="1107" ht="16.149999999999999" customHeight="1"/>
    <row r="1108" ht="16.149999999999999" customHeight="1"/>
    <row r="1109" ht="16.149999999999999" customHeight="1"/>
    <row r="1110" ht="16.149999999999999" customHeight="1"/>
    <row r="1111" ht="16.149999999999999" customHeight="1"/>
    <row r="1112" ht="16.149999999999999" customHeight="1"/>
    <row r="1113" ht="16.149999999999999" customHeight="1"/>
    <row r="1114" ht="16.149999999999999" customHeight="1"/>
    <row r="1115" ht="16.149999999999999" customHeight="1"/>
    <row r="1116" ht="16.149999999999999" customHeight="1"/>
    <row r="1117" ht="16.149999999999999" customHeight="1"/>
    <row r="1118" ht="16.149999999999999" customHeight="1"/>
    <row r="1119" ht="16.149999999999999" customHeight="1"/>
    <row r="1120" ht="16.149999999999999" customHeight="1"/>
    <row r="1121" ht="16.149999999999999" customHeight="1"/>
    <row r="1122" ht="16.149999999999999" customHeight="1"/>
    <row r="1123" ht="16.149999999999999" customHeight="1"/>
    <row r="1124" ht="16.149999999999999" customHeight="1"/>
    <row r="1125" ht="16.149999999999999" customHeight="1"/>
    <row r="1126" ht="16.149999999999999" customHeight="1"/>
    <row r="1127" ht="16.149999999999999" customHeight="1"/>
    <row r="1128" ht="16.149999999999999" customHeight="1"/>
    <row r="1129" ht="16.149999999999999" customHeight="1"/>
    <row r="1130" ht="16.149999999999999" customHeight="1"/>
    <row r="1131" ht="16.149999999999999" customHeight="1"/>
    <row r="1132" ht="16.149999999999999" customHeight="1"/>
    <row r="1133" ht="16.149999999999999" customHeight="1"/>
    <row r="1134" ht="16.149999999999999" customHeight="1"/>
    <row r="1135" ht="16.149999999999999" customHeight="1"/>
    <row r="1136" ht="16.149999999999999" customHeight="1"/>
    <row r="1137" ht="16.149999999999999" customHeight="1"/>
    <row r="1138" ht="16.149999999999999" customHeight="1"/>
    <row r="1139" ht="16.149999999999999" customHeight="1"/>
    <row r="1140" ht="16.149999999999999" customHeight="1"/>
    <row r="1141" ht="16.149999999999999" customHeight="1"/>
    <row r="1142" ht="16.149999999999999" customHeight="1"/>
    <row r="1143" ht="16.149999999999999" customHeight="1"/>
    <row r="1144" ht="16.149999999999999" customHeight="1"/>
    <row r="1145" ht="16.149999999999999" customHeight="1"/>
    <row r="1146" ht="16.149999999999999" customHeight="1"/>
    <row r="1147" ht="16.149999999999999" customHeight="1"/>
    <row r="1148" ht="16.149999999999999" customHeight="1"/>
    <row r="1149" ht="16.149999999999999" customHeight="1"/>
    <row r="1150" ht="16.149999999999999" customHeight="1"/>
    <row r="1151" ht="16.149999999999999" customHeight="1"/>
    <row r="1152" ht="16.149999999999999" customHeight="1"/>
    <row r="1153" ht="16.149999999999999" customHeight="1"/>
    <row r="1154" ht="16.149999999999999" customHeight="1"/>
    <row r="1155" ht="16.149999999999999" customHeight="1"/>
    <row r="1156" ht="16.149999999999999" customHeight="1"/>
    <row r="1157" ht="16.149999999999999" customHeight="1"/>
    <row r="1158" ht="16.149999999999999" customHeight="1"/>
    <row r="1159" ht="16.149999999999999" customHeight="1"/>
    <row r="1160" ht="16.149999999999999" customHeight="1"/>
    <row r="1161" ht="16.149999999999999" customHeight="1"/>
    <row r="1162" ht="16.149999999999999" customHeight="1"/>
    <row r="1163" ht="16.149999999999999" customHeight="1"/>
    <row r="1164" ht="16.149999999999999" customHeight="1"/>
    <row r="1165" ht="16.149999999999999" customHeight="1"/>
    <row r="1166" ht="16.149999999999999" customHeight="1"/>
    <row r="1167" ht="16.149999999999999" customHeight="1"/>
    <row r="1168" ht="16.149999999999999" customHeight="1"/>
    <row r="1169" ht="16.149999999999999" customHeight="1"/>
    <row r="1170" ht="16.149999999999999" customHeight="1"/>
    <row r="1171" ht="16.149999999999999" customHeight="1"/>
    <row r="1172" ht="16.149999999999999" customHeight="1"/>
    <row r="1173" ht="16.149999999999999" customHeight="1"/>
    <row r="1174" ht="16.149999999999999" customHeight="1"/>
    <row r="1175" ht="16.149999999999999" customHeight="1"/>
    <row r="1176" ht="16.149999999999999" customHeight="1"/>
    <row r="1177" ht="16.149999999999999" customHeight="1"/>
    <row r="1178" ht="16.149999999999999" customHeight="1"/>
    <row r="1179" ht="16.149999999999999" customHeight="1"/>
    <row r="1180" ht="16.149999999999999" customHeight="1"/>
    <row r="1181" ht="16.149999999999999" customHeight="1"/>
    <row r="1182" ht="16.149999999999999" customHeight="1"/>
    <row r="1183" ht="16.149999999999999" customHeight="1"/>
    <row r="1184" ht="16.149999999999999" customHeight="1"/>
    <row r="1185" ht="16.149999999999999" customHeight="1"/>
    <row r="1186" ht="16.149999999999999" customHeight="1"/>
    <row r="1187" ht="16.149999999999999" customHeight="1"/>
    <row r="1188" ht="16.149999999999999" customHeight="1"/>
    <row r="1189" ht="16.149999999999999" customHeight="1"/>
    <row r="1190" ht="16.149999999999999" customHeight="1"/>
    <row r="1191" ht="16.149999999999999" customHeight="1"/>
    <row r="1192" ht="16.149999999999999" customHeight="1"/>
    <row r="1193" ht="16.149999999999999" customHeight="1"/>
    <row r="1194" ht="16.149999999999999" customHeight="1"/>
    <row r="1195" ht="16.149999999999999" customHeight="1"/>
    <row r="1196" ht="16.149999999999999" customHeight="1"/>
    <row r="1197" ht="16.149999999999999" customHeight="1"/>
    <row r="1198" ht="16.149999999999999" customHeight="1"/>
    <row r="1199" ht="16.149999999999999" customHeight="1"/>
    <row r="1200" ht="16.149999999999999" customHeight="1"/>
    <row r="1201" ht="16.149999999999999" customHeight="1"/>
    <row r="1202" ht="16.149999999999999" customHeight="1"/>
    <row r="1203" ht="16.149999999999999" customHeight="1"/>
    <row r="1204" ht="16.149999999999999" customHeight="1"/>
    <row r="1205" ht="16.149999999999999" customHeight="1"/>
    <row r="1206" ht="16.149999999999999" customHeight="1"/>
    <row r="1207" ht="16.149999999999999" customHeight="1"/>
    <row r="1208" ht="16.149999999999999" customHeight="1"/>
    <row r="1209" ht="16.149999999999999" customHeight="1"/>
    <row r="1210" ht="16.149999999999999" customHeight="1"/>
    <row r="1211" ht="16.149999999999999" customHeight="1"/>
    <row r="1212" ht="16.149999999999999" customHeight="1"/>
    <row r="1213" ht="16.149999999999999" customHeight="1"/>
    <row r="1214" ht="16.149999999999999" customHeight="1"/>
    <row r="1215" ht="16.149999999999999" customHeight="1"/>
    <row r="1216" ht="16.149999999999999" customHeight="1"/>
    <row r="1217" ht="16.149999999999999" customHeight="1"/>
    <row r="1218" ht="16.149999999999999" customHeight="1"/>
    <row r="1219" ht="16.149999999999999" customHeight="1"/>
    <row r="1220" ht="16.149999999999999" customHeight="1"/>
    <row r="1221" ht="16.149999999999999" customHeight="1"/>
    <row r="1222" ht="16.149999999999999" customHeight="1"/>
    <row r="1223" ht="16.149999999999999" customHeight="1"/>
    <row r="1224" ht="16.149999999999999" customHeight="1"/>
    <row r="1225" ht="16.149999999999999" customHeight="1"/>
    <row r="1226" ht="16.149999999999999" customHeight="1"/>
    <row r="1227" ht="16.149999999999999" customHeight="1"/>
    <row r="1228" ht="16.149999999999999" customHeight="1"/>
    <row r="1229" ht="16.149999999999999" customHeight="1"/>
    <row r="1230" ht="16.149999999999999" customHeight="1"/>
    <row r="1231" ht="16.149999999999999" customHeight="1"/>
    <row r="1232" ht="16.149999999999999" customHeight="1"/>
    <row r="1233" ht="16.149999999999999" customHeight="1"/>
    <row r="1234" ht="16.149999999999999" customHeight="1"/>
    <row r="1235" ht="16.149999999999999" customHeight="1"/>
    <row r="1236" ht="16.149999999999999" customHeight="1"/>
    <row r="1237" ht="16.149999999999999" customHeight="1"/>
    <row r="1238" ht="16.149999999999999" customHeight="1"/>
    <row r="1239" ht="16.149999999999999" customHeight="1"/>
    <row r="1240" ht="16.149999999999999" customHeight="1"/>
    <row r="1241" ht="16.149999999999999" customHeight="1"/>
    <row r="1242" ht="16.149999999999999" customHeight="1"/>
    <row r="1243" ht="16.149999999999999" customHeight="1"/>
    <row r="1244" ht="16.149999999999999" customHeight="1"/>
    <row r="1245" ht="16.149999999999999" customHeight="1"/>
    <row r="1246" ht="16.149999999999999" customHeight="1"/>
    <row r="1247" ht="16.149999999999999" customHeight="1"/>
    <row r="1248" ht="16.149999999999999" customHeight="1"/>
    <row r="1249" ht="16.149999999999999" customHeight="1"/>
    <row r="1250" ht="16.149999999999999" customHeight="1"/>
    <row r="1251" ht="16.149999999999999" customHeight="1"/>
    <row r="1252" ht="16.149999999999999" customHeight="1"/>
    <row r="1253" ht="16.149999999999999" customHeight="1"/>
    <row r="1254" ht="16.149999999999999" customHeight="1"/>
    <row r="1255" ht="16.149999999999999" customHeight="1"/>
    <row r="1256" ht="16.149999999999999" customHeight="1"/>
    <row r="1257" ht="16.149999999999999" customHeight="1"/>
    <row r="1258" ht="16.149999999999999" customHeight="1"/>
    <row r="1259" ht="16.149999999999999" customHeight="1"/>
    <row r="1260" ht="16.149999999999999" customHeight="1"/>
    <row r="1261" ht="16.149999999999999" customHeight="1"/>
    <row r="1262" ht="16.149999999999999" customHeight="1"/>
    <row r="1263" ht="16.149999999999999" customHeight="1"/>
    <row r="1264" ht="16.149999999999999" customHeight="1"/>
    <row r="1265" ht="16.149999999999999" customHeight="1"/>
    <row r="1266" ht="16.149999999999999" customHeight="1"/>
    <row r="1267" ht="16.149999999999999" customHeight="1"/>
    <row r="1268" ht="16.149999999999999" customHeight="1"/>
    <row r="1269" ht="16.149999999999999" customHeight="1"/>
    <row r="1270" ht="16.149999999999999" customHeight="1"/>
    <row r="1271" ht="16.149999999999999" customHeight="1"/>
    <row r="1272" ht="16.149999999999999" customHeight="1"/>
    <row r="1273" ht="16.149999999999999" customHeight="1"/>
    <row r="1274" ht="16.149999999999999" customHeight="1"/>
    <row r="1275" ht="16.149999999999999" customHeight="1"/>
    <row r="1276" ht="16.149999999999999" customHeight="1"/>
    <row r="1277" ht="16.149999999999999" customHeight="1"/>
    <row r="1278" ht="16.149999999999999" customHeight="1"/>
    <row r="1279" ht="16.149999999999999" customHeight="1"/>
    <row r="1280" ht="16.149999999999999" customHeight="1"/>
    <row r="1281" ht="16.149999999999999" customHeight="1"/>
    <row r="1282" ht="16.149999999999999" customHeight="1"/>
    <row r="1283" ht="16.149999999999999" customHeight="1"/>
    <row r="1284" ht="16.149999999999999" customHeight="1"/>
    <row r="1285" ht="16.149999999999999" customHeight="1"/>
    <row r="1286" ht="16.149999999999999" customHeight="1"/>
    <row r="1287" ht="16.149999999999999" customHeight="1"/>
    <row r="1288" ht="16.149999999999999" customHeight="1"/>
    <row r="1289" ht="16.149999999999999" customHeight="1"/>
    <row r="1290" ht="16.149999999999999" customHeight="1"/>
    <row r="1291" ht="16.149999999999999" customHeight="1"/>
    <row r="1292" ht="16.149999999999999" customHeight="1"/>
    <row r="1293" ht="16.149999999999999" customHeight="1"/>
    <row r="1294" ht="16.149999999999999" customHeight="1"/>
    <row r="1295" ht="16.149999999999999" customHeight="1"/>
    <row r="1296" ht="16.149999999999999" customHeight="1"/>
    <row r="1297" ht="16.149999999999999" customHeight="1"/>
    <row r="1298" ht="16.149999999999999" customHeight="1"/>
    <row r="1299" ht="16.149999999999999" customHeight="1"/>
    <row r="1300" ht="16.149999999999999" customHeight="1"/>
    <row r="1301" ht="16.149999999999999" customHeight="1"/>
    <row r="1302" ht="16.149999999999999" customHeight="1"/>
    <row r="1303" ht="16.149999999999999" customHeight="1"/>
    <row r="1304" ht="16.149999999999999" customHeight="1"/>
    <row r="1305" ht="16.149999999999999" customHeight="1"/>
    <row r="1306" ht="16.149999999999999" customHeight="1"/>
    <row r="1307" ht="16.149999999999999" customHeight="1"/>
    <row r="1308" ht="16.149999999999999" customHeight="1"/>
    <row r="1309" ht="16.149999999999999" customHeight="1"/>
    <row r="1310" ht="16.149999999999999" customHeight="1"/>
    <row r="1311" ht="16.149999999999999" customHeight="1"/>
    <row r="1312" ht="16.149999999999999" customHeight="1"/>
    <row r="1313" ht="16.149999999999999" customHeight="1"/>
    <row r="1314" ht="16.149999999999999" customHeight="1"/>
    <row r="1315" ht="16.149999999999999" customHeight="1"/>
    <row r="1316" ht="16.149999999999999" customHeight="1"/>
    <row r="1317" ht="16.149999999999999" customHeight="1"/>
    <row r="1318" ht="16.149999999999999" customHeight="1"/>
    <row r="1319" ht="16.149999999999999" customHeight="1"/>
    <row r="1320" ht="16.149999999999999" customHeight="1"/>
    <row r="1321" ht="16.149999999999999" customHeight="1"/>
    <row r="1322" ht="16.149999999999999" customHeight="1"/>
    <row r="1323" ht="16.149999999999999" customHeight="1"/>
    <row r="1324" ht="16.149999999999999" customHeight="1"/>
    <row r="1325" ht="16.149999999999999" customHeight="1"/>
    <row r="1326" ht="16.149999999999999" customHeight="1"/>
    <row r="1327" ht="16.149999999999999" customHeight="1"/>
    <row r="1328" ht="16.149999999999999" customHeight="1"/>
    <row r="1329" ht="16.149999999999999" customHeight="1"/>
    <row r="1330" ht="16.149999999999999" customHeight="1"/>
    <row r="1331" ht="16.149999999999999" customHeight="1"/>
    <row r="1332" ht="16.149999999999999" customHeight="1"/>
    <row r="1333" ht="16.149999999999999" customHeight="1"/>
    <row r="1334" ht="16.149999999999999" customHeight="1"/>
    <row r="1335" ht="16.149999999999999" customHeight="1"/>
    <row r="1336" ht="16.149999999999999" customHeight="1"/>
    <row r="1337" ht="16.149999999999999" customHeight="1"/>
    <row r="1338" ht="16.149999999999999" customHeight="1"/>
    <row r="1339" ht="16.149999999999999" customHeight="1"/>
    <row r="1340" ht="16.149999999999999" customHeight="1"/>
    <row r="1341" ht="16.149999999999999" customHeight="1"/>
    <row r="1342" ht="16.149999999999999" customHeight="1"/>
    <row r="1343" ht="16.149999999999999" customHeight="1"/>
    <row r="1344" ht="16.149999999999999" customHeight="1"/>
    <row r="1345" ht="16.149999999999999" customHeight="1"/>
    <row r="1346" ht="16.149999999999999" customHeight="1"/>
    <row r="1347" ht="16.149999999999999" customHeight="1"/>
    <row r="1348" ht="16.149999999999999" customHeight="1"/>
    <row r="1349" ht="16.149999999999999" customHeight="1"/>
    <row r="1350" ht="16.149999999999999" customHeight="1"/>
    <row r="1351" ht="16.149999999999999" customHeight="1"/>
    <row r="1352" ht="16.149999999999999" customHeight="1"/>
    <row r="1353" ht="16.149999999999999" customHeight="1"/>
    <row r="1354" ht="16.149999999999999" customHeight="1"/>
    <row r="1355" ht="16.149999999999999" customHeight="1"/>
    <row r="1356" ht="16.149999999999999" customHeight="1"/>
    <row r="1357" ht="16.149999999999999" customHeight="1"/>
    <row r="1358" ht="16.149999999999999" customHeight="1"/>
    <row r="1359" ht="16.149999999999999" customHeight="1"/>
    <row r="1360" ht="16.149999999999999" customHeight="1"/>
    <row r="1361" ht="16.149999999999999" customHeight="1"/>
    <row r="1362" ht="16.149999999999999" customHeight="1"/>
    <row r="1363" ht="16.149999999999999" customHeight="1"/>
    <row r="1364" ht="16.149999999999999" customHeight="1"/>
    <row r="1365" ht="16.149999999999999" customHeight="1"/>
    <row r="1366" ht="16.149999999999999" customHeight="1"/>
    <row r="1367" ht="16.149999999999999" customHeight="1"/>
    <row r="1368" ht="16.149999999999999" customHeight="1"/>
    <row r="1369" ht="16.149999999999999" customHeight="1"/>
    <row r="1370" ht="16.149999999999999" customHeight="1"/>
    <row r="1371" ht="16.149999999999999" customHeight="1"/>
    <row r="1372" ht="16.149999999999999" customHeight="1"/>
    <row r="1373" ht="16.149999999999999" customHeight="1"/>
    <row r="1374" ht="16.149999999999999" customHeight="1"/>
    <row r="1375" ht="16.149999999999999" customHeight="1"/>
    <row r="1376" ht="16.149999999999999" customHeight="1"/>
    <row r="1377" ht="16.149999999999999" customHeight="1"/>
    <row r="1378" ht="16.149999999999999" customHeight="1"/>
    <row r="1379" ht="16.149999999999999" customHeight="1"/>
    <row r="1380" ht="16.149999999999999" customHeight="1"/>
    <row r="1381" ht="16.149999999999999" customHeight="1"/>
    <row r="1382" ht="16.149999999999999" customHeight="1"/>
    <row r="1383" ht="16.149999999999999" customHeight="1"/>
    <row r="1384" ht="16.149999999999999" customHeight="1"/>
    <row r="1385" ht="16.149999999999999" customHeight="1"/>
    <row r="1386" ht="16.149999999999999" customHeight="1"/>
    <row r="1387" ht="16.149999999999999" customHeight="1"/>
    <row r="1388" ht="16.149999999999999" customHeight="1"/>
    <row r="1389" ht="16.149999999999999" customHeight="1"/>
    <row r="1390" ht="16.149999999999999" customHeight="1"/>
    <row r="1391" ht="16.149999999999999" customHeight="1"/>
    <row r="1392" ht="16.149999999999999" customHeight="1"/>
    <row r="1393" ht="16.149999999999999" customHeight="1"/>
    <row r="1394" ht="16.149999999999999" customHeight="1"/>
    <row r="1395" ht="16.149999999999999" customHeight="1"/>
    <row r="1396" ht="16.149999999999999" customHeight="1"/>
    <row r="1397" ht="16.149999999999999" customHeight="1"/>
    <row r="1398" ht="16.149999999999999" customHeight="1"/>
    <row r="1399" ht="16.149999999999999" customHeight="1"/>
    <row r="1400" ht="16.149999999999999" customHeight="1"/>
    <row r="1401" ht="16.149999999999999" customHeight="1"/>
    <row r="1402" ht="16.149999999999999" customHeight="1"/>
    <row r="1403" ht="16.149999999999999" customHeight="1"/>
    <row r="1404" ht="16.149999999999999" customHeight="1"/>
    <row r="1405" ht="16.149999999999999" customHeight="1"/>
    <row r="1406" ht="16.149999999999999" customHeight="1"/>
    <row r="1407" ht="16.149999999999999" customHeight="1"/>
    <row r="1408" ht="16.149999999999999" customHeight="1"/>
    <row r="1409" ht="16.149999999999999" customHeight="1"/>
    <row r="1410" ht="16.149999999999999" customHeight="1"/>
    <row r="1411" ht="16.149999999999999" customHeight="1"/>
    <row r="1412" ht="16.149999999999999" customHeight="1"/>
    <row r="1413" ht="16.149999999999999" customHeight="1"/>
    <row r="1414" ht="16.149999999999999" customHeight="1"/>
    <row r="1415" ht="16.149999999999999" customHeight="1"/>
    <row r="1416" ht="16.149999999999999" customHeight="1"/>
    <row r="1417" ht="16.149999999999999" customHeight="1"/>
    <row r="1418" ht="16.149999999999999" customHeight="1"/>
    <row r="1419" ht="16.149999999999999" customHeight="1"/>
    <row r="1420" ht="16.149999999999999" customHeight="1"/>
    <row r="1421" ht="16.149999999999999" customHeight="1"/>
    <row r="1422" ht="16.149999999999999" customHeight="1"/>
    <row r="1423" ht="16.149999999999999" customHeight="1"/>
    <row r="1424" ht="16.149999999999999" customHeight="1"/>
    <row r="1425" ht="16.149999999999999" customHeight="1"/>
    <row r="1426" ht="16.149999999999999" customHeight="1"/>
    <row r="1427" ht="16.149999999999999" customHeight="1"/>
    <row r="1428" ht="16.149999999999999" customHeight="1"/>
    <row r="1429" ht="16.149999999999999" customHeight="1"/>
    <row r="1430" ht="16.149999999999999" customHeight="1"/>
    <row r="1431" ht="16.149999999999999" customHeight="1"/>
    <row r="1432" ht="16.149999999999999" customHeight="1"/>
    <row r="1433" ht="16.149999999999999" customHeight="1"/>
    <row r="1434" ht="16.149999999999999" customHeight="1"/>
    <row r="1435" ht="16.149999999999999" customHeight="1"/>
    <row r="1436" ht="16.149999999999999" customHeight="1"/>
    <row r="1437" ht="16.149999999999999" customHeight="1"/>
    <row r="1438" ht="16.149999999999999" customHeight="1"/>
    <row r="1439" ht="16.149999999999999" customHeight="1"/>
    <row r="1440" ht="16.149999999999999" customHeight="1"/>
    <row r="1441" ht="16.149999999999999" customHeight="1"/>
    <row r="1442" ht="16.149999999999999" customHeight="1"/>
    <row r="1443" ht="16.149999999999999" customHeight="1"/>
    <row r="1444" ht="16.149999999999999" customHeight="1"/>
    <row r="1445" ht="16.149999999999999" customHeight="1"/>
    <row r="1446" ht="16.149999999999999" customHeight="1"/>
    <row r="1447" ht="16.149999999999999" customHeight="1"/>
    <row r="1448" ht="16.149999999999999" customHeight="1"/>
    <row r="1449" ht="16.149999999999999" customHeight="1"/>
    <row r="1450" ht="16.149999999999999" customHeight="1"/>
    <row r="1451" ht="16.149999999999999" customHeight="1"/>
    <row r="1452" ht="16.149999999999999" customHeight="1"/>
    <row r="1453" ht="16.149999999999999" customHeight="1"/>
    <row r="1454" ht="16.149999999999999" customHeight="1"/>
    <row r="1455" ht="16.149999999999999" customHeight="1"/>
    <row r="1456" ht="16.149999999999999" customHeight="1"/>
    <row r="1457" ht="16.149999999999999" customHeight="1"/>
    <row r="1458" ht="16.149999999999999" customHeight="1"/>
    <row r="1459" ht="16.149999999999999" customHeight="1"/>
    <row r="1460" ht="16.149999999999999" customHeight="1"/>
    <row r="1461" ht="16.149999999999999" customHeight="1"/>
    <row r="1462" ht="16.149999999999999" customHeight="1"/>
    <row r="1463" ht="16.149999999999999" customHeight="1"/>
    <row r="1464" ht="16.149999999999999" customHeight="1"/>
    <row r="1465" ht="16.149999999999999" customHeight="1"/>
    <row r="1466" ht="16.149999999999999" customHeight="1"/>
    <row r="1467" ht="16.149999999999999" customHeight="1"/>
    <row r="1468" ht="16.149999999999999" customHeight="1"/>
    <row r="1469" ht="16.149999999999999" customHeight="1"/>
    <row r="1470" ht="16.149999999999999" customHeight="1"/>
    <row r="1471" ht="16.149999999999999" customHeight="1"/>
    <row r="1472" ht="16.149999999999999" customHeight="1"/>
    <row r="1473" ht="16.149999999999999" customHeight="1"/>
    <row r="1474" ht="16.149999999999999" customHeight="1"/>
    <row r="1475" ht="16.149999999999999" customHeight="1"/>
    <row r="1476" ht="16.149999999999999" customHeight="1"/>
    <row r="1477" ht="16.149999999999999" customHeight="1"/>
    <row r="1478" ht="16.149999999999999" customHeight="1"/>
    <row r="1479" ht="16.149999999999999" customHeight="1"/>
    <row r="1480" ht="16.149999999999999" customHeight="1"/>
    <row r="1481" ht="16.149999999999999" customHeight="1"/>
    <row r="1482" ht="16.149999999999999" customHeight="1"/>
    <row r="1483" ht="16.149999999999999" customHeight="1"/>
    <row r="1484" ht="16.149999999999999" customHeight="1"/>
    <row r="1485" ht="16.149999999999999" customHeight="1"/>
    <row r="1486" ht="16.149999999999999" customHeight="1"/>
    <row r="1487" ht="16.149999999999999" customHeight="1"/>
    <row r="1488" ht="16.149999999999999" customHeight="1"/>
    <row r="1489" ht="16.149999999999999" customHeight="1"/>
    <row r="1490" ht="16.149999999999999" customHeight="1"/>
    <row r="1491" ht="16.149999999999999" customHeight="1"/>
    <row r="1492" ht="16.149999999999999" customHeight="1"/>
    <row r="1493" ht="16.149999999999999" customHeight="1"/>
    <row r="1494" ht="16.149999999999999" customHeight="1"/>
    <row r="1495" ht="16.149999999999999" customHeight="1"/>
    <row r="1496" ht="16.149999999999999" customHeight="1"/>
    <row r="1497" ht="16.149999999999999" customHeight="1"/>
    <row r="1498" ht="16.149999999999999" customHeight="1"/>
    <row r="1499" ht="16.149999999999999" customHeight="1"/>
    <row r="1500" ht="16.149999999999999" customHeight="1"/>
    <row r="1501" ht="16.149999999999999" customHeight="1"/>
    <row r="1502" ht="16.149999999999999" customHeight="1"/>
    <row r="1503" ht="16.149999999999999" customHeight="1"/>
    <row r="1504" ht="16.149999999999999" customHeight="1"/>
    <row r="1505" ht="16.149999999999999" customHeight="1"/>
    <row r="1506" ht="16.149999999999999" customHeight="1"/>
    <row r="1507" ht="16.149999999999999" customHeight="1"/>
    <row r="1508" ht="16.149999999999999" customHeight="1"/>
    <row r="1509" ht="16.149999999999999" customHeight="1"/>
    <row r="1510" ht="16.149999999999999" customHeight="1"/>
    <row r="1511" ht="16.149999999999999" customHeight="1"/>
    <row r="1512" ht="16.149999999999999" customHeight="1"/>
    <row r="1513" ht="16.149999999999999" customHeight="1"/>
    <row r="1514" ht="16.149999999999999" customHeight="1"/>
    <row r="1515" ht="16.149999999999999" customHeight="1"/>
    <row r="1516" ht="16.149999999999999" customHeight="1"/>
    <row r="1517" ht="16.149999999999999" customHeight="1"/>
    <row r="1518" ht="16.149999999999999" customHeight="1"/>
    <row r="1519" ht="16.149999999999999" customHeight="1"/>
    <row r="1520" ht="16.149999999999999" customHeight="1"/>
    <row r="1521" ht="16.149999999999999" customHeight="1"/>
    <row r="1522" ht="16.149999999999999" customHeight="1"/>
    <row r="1523" ht="16.149999999999999" customHeight="1"/>
    <row r="1524" ht="16.149999999999999" customHeight="1"/>
    <row r="1525" ht="16.149999999999999" customHeight="1"/>
    <row r="1526" ht="16.149999999999999" customHeight="1"/>
    <row r="1527" ht="16.149999999999999" customHeight="1"/>
    <row r="1528" ht="16.149999999999999" customHeight="1"/>
    <row r="1529" ht="16.149999999999999" customHeight="1"/>
    <row r="1530" ht="16.149999999999999" customHeight="1"/>
    <row r="1531" ht="16.149999999999999" customHeight="1"/>
    <row r="1532" ht="16.149999999999999" customHeight="1"/>
    <row r="1533" ht="16.149999999999999" customHeight="1"/>
    <row r="1534" ht="16.149999999999999" customHeight="1"/>
    <row r="1535" ht="16.149999999999999" customHeight="1"/>
    <row r="1536" ht="16.149999999999999" customHeight="1"/>
    <row r="1537" ht="16.149999999999999" customHeight="1"/>
    <row r="1538" ht="16.149999999999999" customHeight="1"/>
    <row r="1539" ht="16.149999999999999" customHeight="1"/>
    <row r="1540" ht="16.149999999999999" customHeight="1"/>
    <row r="1541" ht="16.149999999999999" customHeight="1"/>
    <row r="1542" ht="16.149999999999999" customHeight="1"/>
    <row r="1543" ht="16.149999999999999" customHeight="1"/>
    <row r="1544" ht="16.149999999999999" customHeight="1"/>
    <row r="1545" ht="16.149999999999999" customHeight="1"/>
    <row r="1546" ht="16.149999999999999" customHeight="1"/>
    <row r="1547" ht="16.149999999999999" customHeight="1"/>
    <row r="1548" ht="16.149999999999999" customHeight="1"/>
    <row r="1549" ht="16.149999999999999" customHeight="1"/>
    <row r="1550" ht="16.149999999999999" customHeight="1"/>
    <row r="1551" ht="16.149999999999999" customHeight="1"/>
    <row r="1552" ht="16.149999999999999" customHeight="1"/>
    <row r="1553" ht="16.149999999999999" customHeight="1"/>
    <row r="1554" ht="16.149999999999999" customHeight="1"/>
    <row r="1555" ht="16.149999999999999" customHeight="1"/>
    <row r="1556" ht="16.149999999999999" customHeight="1"/>
    <row r="1557" ht="16.149999999999999" customHeight="1"/>
    <row r="1558" ht="16.149999999999999" customHeight="1"/>
    <row r="1559" ht="16.149999999999999" customHeight="1"/>
    <row r="1560" ht="16.149999999999999" customHeight="1"/>
    <row r="1561" ht="16.149999999999999" customHeight="1"/>
    <row r="1562" ht="16.149999999999999" customHeight="1"/>
    <row r="1563" ht="16.149999999999999" customHeight="1"/>
    <row r="1564" ht="16.149999999999999" customHeight="1"/>
    <row r="1565" ht="16.149999999999999" customHeight="1"/>
    <row r="1566" ht="16.149999999999999" customHeight="1"/>
    <row r="1567" ht="16.149999999999999" customHeight="1"/>
    <row r="1568" ht="16.149999999999999" customHeight="1"/>
    <row r="1569" ht="16.149999999999999" customHeight="1"/>
    <row r="1570" ht="16.149999999999999" customHeight="1"/>
    <row r="1571" ht="16.149999999999999" customHeight="1"/>
    <row r="1572" ht="16.149999999999999" customHeight="1"/>
    <row r="1573" ht="16.149999999999999" customHeight="1"/>
    <row r="1574" ht="16.149999999999999" customHeight="1"/>
    <row r="1575" ht="16.149999999999999" customHeight="1"/>
    <row r="1576" ht="16.149999999999999" customHeight="1"/>
    <row r="1577" ht="16.149999999999999" customHeight="1"/>
    <row r="1578" ht="16.149999999999999" customHeight="1"/>
    <row r="1579" ht="16.149999999999999" customHeight="1"/>
    <row r="1580" ht="16.149999999999999" customHeight="1"/>
    <row r="1581" ht="16.149999999999999" customHeight="1"/>
    <row r="1582" ht="16.149999999999999" customHeight="1"/>
    <row r="1583" ht="16.149999999999999" customHeight="1"/>
    <row r="1584" ht="16.149999999999999" customHeight="1"/>
    <row r="1585" ht="16.149999999999999" customHeight="1"/>
    <row r="1586" ht="16.149999999999999" customHeight="1"/>
    <row r="1587" ht="16.149999999999999" customHeight="1"/>
    <row r="1588" ht="16.149999999999999" customHeight="1"/>
    <row r="1589" ht="16.149999999999999" customHeight="1"/>
    <row r="1590" ht="16.149999999999999" customHeight="1"/>
    <row r="1591" ht="16.149999999999999" customHeight="1"/>
    <row r="1592" ht="16.149999999999999" customHeight="1"/>
    <row r="1593" ht="16.149999999999999" customHeight="1"/>
    <row r="1594" ht="16.149999999999999" customHeight="1"/>
    <row r="1595" ht="16.149999999999999" customHeight="1"/>
    <row r="1596" ht="16.149999999999999" customHeight="1"/>
    <row r="1597" ht="16.149999999999999" customHeight="1"/>
    <row r="1598" ht="16.149999999999999" customHeight="1"/>
    <row r="1599" ht="16.149999999999999" customHeight="1"/>
    <row r="1600" ht="16.149999999999999" customHeight="1"/>
    <row r="1601" ht="16.149999999999999" customHeight="1"/>
    <row r="1602" ht="16.149999999999999" customHeight="1"/>
    <row r="1603" ht="16.149999999999999" customHeight="1"/>
    <row r="1604" ht="16.149999999999999" customHeight="1"/>
    <row r="1605" ht="16.149999999999999" customHeight="1"/>
    <row r="1606" ht="16.149999999999999" customHeight="1"/>
    <row r="1607" ht="16.149999999999999" customHeight="1"/>
    <row r="1608" ht="16.149999999999999" customHeight="1"/>
    <row r="1609" ht="16.149999999999999" customHeight="1"/>
    <row r="1610" ht="16.149999999999999" customHeight="1"/>
    <row r="1611" ht="16.149999999999999" customHeight="1"/>
    <row r="1612" ht="16.149999999999999" customHeight="1"/>
    <row r="1613" ht="16.149999999999999" customHeight="1"/>
    <row r="1614" ht="16.149999999999999" customHeight="1"/>
    <row r="1615" ht="16.149999999999999" customHeight="1"/>
    <row r="1616" ht="16.149999999999999" customHeight="1"/>
    <row r="1617" ht="16.149999999999999" customHeight="1"/>
    <row r="1618" ht="16.149999999999999" customHeight="1"/>
    <row r="1619" ht="16.149999999999999" customHeight="1"/>
    <row r="1620" ht="16.149999999999999" customHeight="1"/>
    <row r="1621" ht="16.149999999999999" customHeight="1"/>
    <row r="1622" ht="16.149999999999999" customHeight="1"/>
    <row r="1623" ht="16.149999999999999" customHeight="1"/>
    <row r="1624" ht="16.149999999999999" customHeight="1"/>
    <row r="1625" ht="16.149999999999999" customHeight="1"/>
    <row r="1626" ht="16.149999999999999" customHeight="1"/>
    <row r="1627" ht="16.149999999999999" customHeight="1"/>
    <row r="1628" ht="16.149999999999999" customHeight="1"/>
    <row r="1629" ht="16.149999999999999" customHeight="1"/>
    <row r="1630" ht="16.149999999999999" customHeight="1"/>
    <row r="1631" ht="16.149999999999999" customHeight="1"/>
    <row r="1632" ht="16.149999999999999" customHeight="1"/>
    <row r="1633" ht="16.149999999999999" customHeight="1"/>
    <row r="1634" ht="16.149999999999999" customHeight="1"/>
    <row r="1635" ht="16.149999999999999" customHeight="1"/>
    <row r="1636" ht="16.149999999999999" customHeight="1"/>
    <row r="1637" ht="16.149999999999999" customHeight="1"/>
    <row r="1638" ht="16.149999999999999" customHeight="1"/>
    <row r="1639" ht="16.149999999999999" customHeight="1"/>
    <row r="1640" ht="16.149999999999999" customHeight="1"/>
    <row r="1641" ht="16.149999999999999" customHeight="1"/>
    <row r="1642" ht="16.149999999999999" customHeight="1"/>
    <row r="1643" ht="16.149999999999999" customHeight="1"/>
    <row r="1644" ht="16.149999999999999" customHeight="1"/>
    <row r="1645" ht="16.149999999999999" customHeight="1"/>
    <row r="1646" ht="16.149999999999999" customHeight="1"/>
    <row r="1647" ht="16.149999999999999" customHeight="1"/>
    <row r="1648" ht="16.149999999999999" customHeight="1"/>
    <row r="1649" ht="16.149999999999999" customHeight="1"/>
    <row r="1650" ht="16.149999999999999" customHeight="1"/>
    <row r="1651" ht="16.149999999999999" customHeight="1"/>
    <row r="1652" ht="16.149999999999999" customHeight="1"/>
    <row r="1653" ht="16.149999999999999" customHeight="1"/>
    <row r="1654" ht="16.149999999999999" customHeight="1"/>
    <row r="1655" ht="16.149999999999999" customHeight="1"/>
    <row r="1656" ht="16.149999999999999" customHeight="1"/>
    <row r="1657" ht="16.149999999999999" customHeight="1"/>
    <row r="1658" ht="16.149999999999999" customHeight="1"/>
    <row r="1659" ht="16.149999999999999" customHeight="1"/>
    <row r="1660" ht="16.149999999999999" customHeight="1"/>
    <row r="1661" ht="16.149999999999999" customHeight="1"/>
    <row r="1662" ht="16.149999999999999" customHeight="1"/>
    <row r="1663" ht="16.149999999999999" customHeight="1"/>
    <row r="1664" ht="16.149999999999999" customHeight="1"/>
    <row r="1665" ht="16.149999999999999" customHeight="1"/>
    <row r="1666" ht="16.149999999999999" customHeight="1"/>
    <row r="1667" ht="16.149999999999999" customHeight="1"/>
    <row r="1668" ht="16.149999999999999" customHeight="1"/>
    <row r="1669" ht="16.149999999999999" customHeight="1"/>
    <row r="1670" ht="16.149999999999999" customHeight="1"/>
    <row r="1671" ht="16.149999999999999" customHeight="1"/>
    <row r="1672" ht="16.149999999999999" customHeight="1"/>
    <row r="1673" ht="16.149999999999999" customHeight="1"/>
    <row r="1674" ht="16.149999999999999" customHeight="1"/>
    <row r="1675" ht="16.149999999999999" customHeight="1"/>
    <row r="1676" ht="16.149999999999999" customHeight="1"/>
    <row r="1677" ht="16.149999999999999" customHeight="1"/>
    <row r="1678" ht="16.149999999999999" customHeight="1"/>
    <row r="1679" ht="16.149999999999999" customHeight="1"/>
    <row r="1680" ht="16.149999999999999" customHeight="1"/>
    <row r="1681" ht="16.149999999999999" customHeight="1"/>
    <row r="1682" ht="16.149999999999999" customHeight="1"/>
    <row r="1683" ht="16.149999999999999" customHeight="1"/>
    <row r="1684" ht="16.149999999999999" customHeight="1"/>
    <row r="1685" ht="16.149999999999999" customHeight="1"/>
    <row r="1686" ht="16.149999999999999" customHeight="1"/>
    <row r="1687" ht="16.149999999999999" customHeight="1"/>
    <row r="1688" ht="16.149999999999999" customHeight="1"/>
    <row r="1689" ht="16.149999999999999" customHeight="1"/>
    <row r="1690" ht="16.149999999999999" customHeight="1"/>
    <row r="1691" ht="16.149999999999999" customHeight="1"/>
    <row r="1692" ht="16.149999999999999" customHeight="1"/>
    <row r="1693" ht="16.149999999999999" customHeight="1"/>
    <row r="1694" ht="16.149999999999999" customHeight="1"/>
    <row r="1695" ht="16.149999999999999" customHeight="1"/>
    <row r="1696" ht="16.149999999999999" customHeight="1"/>
    <row r="1697" ht="16.149999999999999" customHeight="1"/>
    <row r="1698" ht="16.149999999999999" customHeight="1"/>
    <row r="1699" ht="16.149999999999999" customHeight="1"/>
    <row r="1700" ht="16.149999999999999" customHeight="1"/>
    <row r="1701" ht="16.149999999999999" customHeight="1"/>
    <row r="1702" ht="16.149999999999999" customHeight="1"/>
    <row r="1703" ht="16.149999999999999" customHeight="1"/>
    <row r="1704" ht="16.149999999999999" customHeight="1"/>
    <row r="1705" ht="16.149999999999999" customHeight="1"/>
    <row r="1706" ht="16.149999999999999" customHeight="1"/>
    <row r="1707" ht="16.149999999999999" customHeight="1"/>
    <row r="1708" ht="16.149999999999999" customHeight="1"/>
    <row r="1709" ht="16.149999999999999" customHeight="1"/>
    <row r="1710" ht="16.149999999999999" customHeight="1"/>
    <row r="1711" ht="16.149999999999999" customHeight="1"/>
    <row r="1712" ht="16.149999999999999" customHeight="1"/>
    <row r="1713" ht="16.149999999999999" customHeight="1"/>
    <row r="1714" ht="16.149999999999999" customHeight="1"/>
    <row r="1715" ht="16.149999999999999" customHeight="1"/>
    <row r="1716" ht="16.149999999999999" customHeight="1"/>
    <row r="1717" ht="16.149999999999999" customHeight="1"/>
    <row r="1718" ht="16.149999999999999" customHeight="1"/>
    <row r="1719" ht="16.149999999999999" customHeight="1"/>
    <row r="1720" ht="16.149999999999999" customHeight="1"/>
    <row r="1721" ht="16.149999999999999" customHeight="1"/>
    <row r="1722" ht="16.149999999999999" customHeight="1"/>
    <row r="1723" ht="16.149999999999999" customHeight="1"/>
    <row r="1724" ht="16.149999999999999" customHeight="1"/>
    <row r="1725" ht="16.149999999999999" customHeight="1"/>
    <row r="1726" ht="16.149999999999999" customHeight="1"/>
    <row r="1727" ht="16.149999999999999" customHeight="1"/>
    <row r="1728" ht="16.149999999999999" customHeight="1"/>
    <row r="1729" ht="16.149999999999999" customHeight="1"/>
    <row r="1730" ht="16.149999999999999" customHeight="1"/>
    <row r="1731" ht="16.149999999999999" customHeight="1"/>
    <row r="1732" ht="16.149999999999999" customHeight="1"/>
    <row r="1733" ht="16.149999999999999" customHeight="1"/>
    <row r="1734" ht="16.149999999999999" customHeight="1"/>
    <row r="1735" ht="16.149999999999999" customHeight="1"/>
    <row r="1736" ht="16.149999999999999" customHeight="1"/>
    <row r="1737" ht="16.149999999999999" customHeight="1"/>
    <row r="1738" ht="16.149999999999999" customHeight="1"/>
    <row r="1739" ht="16.149999999999999" customHeight="1"/>
    <row r="1740" ht="16.149999999999999" customHeight="1"/>
    <row r="1741" ht="16.149999999999999" customHeight="1"/>
    <row r="1742" ht="16.149999999999999" customHeight="1"/>
    <row r="1743" ht="16.149999999999999" customHeight="1"/>
    <row r="1744" ht="16.149999999999999" customHeight="1"/>
    <row r="1745" ht="16.149999999999999" customHeight="1"/>
    <row r="1746" ht="16.149999999999999" customHeight="1"/>
    <row r="1747" ht="16.149999999999999" customHeight="1"/>
    <row r="1748" ht="16.149999999999999" customHeight="1"/>
    <row r="1749" ht="16.149999999999999" customHeight="1"/>
    <row r="1750" ht="16.149999999999999" customHeight="1"/>
    <row r="1751" ht="16.149999999999999" customHeight="1"/>
    <row r="1752" ht="16.149999999999999" customHeight="1"/>
    <row r="1753" ht="16.149999999999999" customHeight="1"/>
    <row r="1754" ht="16.149999999999999" customHeight="1"/>
    <row r="1755" ht="16.149999999999999" customHeight="1"/>
    <row r="1756" ht="16.149999999999999" customHeight="1"/>
    <row r="1757" ht="16.149999999999999" customHeight="1"/>
    <row r="1758" ht="16.149999999999999" customHeight="1"/>
    <row r="1759" ht="16.149999999999999" customHeight="1"/>
    <row r="1760" ht="16.149999999999999" customHeight="1"/>
    <row r="1761" ht="16.149999999999999" customHeight="1"/>
    <row r="1762" ht="16.149999999999999" customHeight="1"/>
    <row r="1763" ht="16.149999999999999" customHeight="1"/>
    <row r="1764" ht="16.149999999999999" customHeight="1"/>
    <row r="1765" ht="16.149999999999999" customHeight="1"/>
    <row r="1766" ht="16.149999999999999" customHeight="1"/>
    <row r="1767" ht="16.149999999999999" customHeight="1"/>
    <row r="1768" ht="16.149999999999999" customHeight="1"/>
    <row r="1769" ht="16.149999999999999" customHeight="1"/>
    <row r="1770" ht="16.149999999999999" customHeight="1"/>
    <row r="1771" ht="16.149999999999999" customHeight="1"/>
    <row r="1772" ht="16.149999999999999" customHeight="1"/>
    <row r="1773" ht="16.149999999999999" customHeight="1"/>
    <row r="1774" ht="16.149999999999999" customHeight="1"/>
    <row r="1775" ht="16.149999999999999" customHeight="1"/>
    <row r="1776" ht="16.149999999999999" customHeight="1"/>
    <row r="1777" ht="16.149999999999999" customHeight="1"/>
    <row r="1778" ht="16.149999999999999" customHeight="1"/>
    <row r="1779" ht="16.149999999999999" customHeight="1"/>
    <row r="1780" ht="16.149999999999999" customHeight="1"/>
    <row r="1781" ht="16.149999999999999" customHeight="1"/>
    <row r="1782" ht="16.149999999999999" customHeight="1"/>
    <row r="1783" ht="16.149999999999999" customHeight="1"/>
    <row r="1784" ht="16.149999999999999" customHeight="1"/>
    <row r="1785" ht="16.149999999999999" customHeight="1"/>
    <row r="1786" ht="16.149999999999999" customHeight="1"/>
    <row r="1787" ht="16.149999999999999" customHeight="1"/>
    <row r="1788" ht="16.149999999999999" customHeight="1"/>
    <row r="1789" ht="16.149999999999999" customHeight="1"/>
    <row r="1790" ht="16.149999999999999" customHeight="1"/>
    <row r="1791" ht="16.149999999999999" customHeight="1"/>
    <row r="1792" ht="16.149999999999999" customHeight="1"/>
    <row r="1793" ht="16.149999999999999" customHeight="1"/>
    <row r="1794" ht="16.149999999999999" customHeight="1"/>
    <row r="1795" ht="16.149999999999999" customHeight="1"/>
    <row r="1796" ht="16.149999999999999" customHeight="1"/>
    <row r="1797" ht="16.149999999999999" customHeight="1"/>
    <row r="1798" ht="16.149999999999999" customHeight="1"/>
    <row r="1799" ht="16.149999999999999" customHeight="1"/>
    <row r="1800" ht="16.149999999999999" customHeight="1"/>
    <row r="1801" ht="16.149999999999999" customHeight="1"/>
    <row r="1802" ht="16.149999999999999" customHeight="1"/>
    <row r="1803" ht="16.149999999999999" customHeight="1"/>
    <row r="1804" ht="16.149999999999999" customHeight="1"/>
    <row r="1805" ht="16.149999999999999" customHeight="1"/>
    <row r="1806" ht="16.149999999999999" customHeight="1"/>
    <row r="1807" ht="16.149999999999999" customHeight="1"/>
    <row r="1808" ht="16.149999999999999" customHeight="1"/>
    <row r="1809" ht="16.149999999999999" customHeight="1"/>
    <row r="1810" ht="16.149999999999999" customHeight="1"/>
    <row r="1811" ht="16.149999999999999" customHeight="1"/>
    <row r="1812" ht="16.149999999999999" customHeight="1"/>
    <row r="1813" ht="16.149999999999999" customHeight="1"/>
    <row r="1814" ht="16.149999999999999" customHeight="1"/>
    <row r="1815" ht="16.149999999999999" customHeight="1"/>
    <row r="1816" ht="16.149999999999999" customHeight="1"/>
    <row r="1817" ht="16.149999999999999" customHeight="1"/>
    <row r="1818" ht="16.149999999999999" customHeight="1"/>
    <row r="1819" ht="16.149999999999999" customHeight="1"/>
    <row r="1820" ht="16.149999999999999" customHeight="1"/>
    <row r="1821" ht="16.149999999999999" customHeight="1"/>
    <row r="1822" ht="16.149999999999999" customHeight="1"/>
    <row r="1823" ht="16.149999999999999" customHeight="1"/>
    <row r="1824" ht="16.149999999999999" customHeight="1"/>
    <row r="1825" ht="16.149999999999999" customHeight="1"/>
    <row r="1826" ht="16.149999999999999" customHeight="1"/>
    <row r="1827" ht="16.149999999999999" customHeight="1"/>
    <row r="1828" ht="16.149999999999999" customHeight="1"/>
    <row r="1829" ht="16.149999999999999" customHeight="1"/>
    <row r="1830" ht="16.149999999999999" customHeight="1"/>
    <row r="1831" ht="16.149999999999999" customHeight="1"/>
    <row r="1832" ht="16.149999999999999" customHeight="1"/>
    <row r="1833" ht="16.149999999999999" customHeight="1"/>
    <row r="1834" ht="16.149999999999999" customHeight="1"/>
    <row r="1835" ht="16.149999999999999" customHeight="1"/>
    <row r="1836" ht="16.149999999999999" customHeight="1"/>
    <row r="1837" ht="16.149999999999999" customHeight="1"/>
    <row r="1838" ht="16.149999999999999" customHeight="1"/>
    <row r="1839" ht="16.149999999999999" customHeight="1"/>
    <row r="1840" ht="16.149999999999999" customHeight="1"/>
    <row r="1841" ht="16.149999999999999" customHeight="1"/>
    <row r="1842" ht="16.149999999999999" customHeight="1"/>
    <row r="1843" ht="16.149999999999999" customHeight="1"/>
    <row r="1844" ht="16.149999999999999" customHeight="1"/>
    <row r="1845" ht="16.149999999999999" customHeight="1"/>
    <row r="1846" ht="16.149999999999999" customHeight="1"/>
    <row r="1847" ht="16.149999999999999" customHeight="1"/>
    <row r="1848" ht="16.149999999999999" customHeight="1"/>
    <row r="1849" ht="16.149999999999999" customHeight="1"/>
    <row r="1850" ht="16.149999999999999" customHeight="1"/>
    <row r="1851" ht="16.149999999999999" customHeight="1"/>
    <row r="1852" ht="16.149999999999999" customHeight="1"/>
    <row r="1853" ht="16.149999999999999" customHeight="1"/>
    <row r="1854" ht="16.149999999999999" customHeight="1"/>
    <row r="1855" ht="16.149999999999999" customHeight="1"/>
    <row r="1856" ht="16.149999999999999" customHeight="1"/>
    <row r="1857" ht="16.149999999999999" customHeight="1"/>
    <row r="1858" ht="16.149999999999999" customHeight="1"/>
    <row r="1859" ht="16.149999999999999" customHeight="1"/>
    <row r="1860" ht="16.149999999999999" customHeight="1"/>
    <row r="1861" ht="16.149999999999999" customHeight="1"/>
    <row r="1862" ht="16.149999999999999" customHeight="1"/>
    <row r="1863" ht="16.149999999999999" customHeight="1"/>
    <row r="1864" ht="16.149999999999999" customHeight="1"/>
    <row r="1865" ht="16.149999999999999" customHeight="1"/>
    <row r="1866" ht="16.149999999999999" customHeight="1"/>
    <row r="1867" ht="16.149999999999999" customHeight="1"/>
    <row r="1868" ht="16.149999999999999" customHeight="1"/>
    <row r="1869" ht="16.149999999999999" customHeight="1"/>
    <row r="1870" ht="16.149999999999999" customHeight="1"/>
    <row r="1871" ht="16.149999999999999" customHeight="1"/>
    <row r="1872" ht="16.149999999999999" customHeight="1"/>
    <row r="1873" ht="16.149999999999999" customHeight="1"/>
    <row r="1874" ht="16.149999999999999" customHeight="1"/>
    <row r="1875" ht="16.149999999999999" customHeight="1"/>
    <row r="1876" ht="16.149999999999999" customHeight="1"/>
    <row r="1877" ht="16.149999999999999" customHeight="1"/>
    <row r="1878" ht="16.149999999999999" customHeight="1"/>
    <row r="1879" ht="16.149999999999999" customHeight="1"/>
    <row r="1880" ht="16.149999999999999" customHeight="1"/>
    <row r="1881" ht="16.149999999999999" customHeight="1"/>
    <row r="1882" ht="16.149999999999999" customHeight="1"/>
    <row r="1883" ht="16.149999999999999" customHeight="1"/>
    <row r="1884" ht="16.149999999999999" customHeight="1"/>
    <row r="1885" ht="16.149999999999999" customHeight="1"/>
    <row r="1886" ht="16.149999999999999" customHeight="1"/>
    <row r="1887" ht="16.149999999999999" customHeight="1"/>
    <row r="1888" ht="16.149999999999999" customHeight="1"/>
    <row r="1889" ht="16.149999999999999" customHeight="1"/>
    <row r="1890" ht="16.149999999999999" customHeight="1"/>
    <row r="1891" ht="16.149999999999999" customHeight="1"/>
    <row r="1892" ht="16.149999999999999" customHeight="1"/>
    <row r="1893" ht="16.149999999999999" customHeight="1"/>
    <row r="1894" ht="16.149999999999999" customHeight="1"/>
    <row r="1895" ht="16.149999999999999" customHeight="1"/>
    <row r="1896" ht="16.149999999999999" customHeight="1"/>
    <row r="1897" ht="16.149999999999999" customHeight="1"/>
    <row r="1898" ht="16.149999999999999" customHeight="1"/>
    <row r="1899" ht="16.149999999999999" customHeight="1"/>
    <row r="1900" ht="16.149999999999999" customHeight="1"/>
    <row r="1901" ht="16.149999999999999" customHeight="1"/>
    <row r="1902" ht="16.149999999999999" customHeight="1"/>
    <row r="1903" ht="16.149999999999999" customHeight="1"/>
    <row r="1904" ht="16.149999999999999" customHeight="1"/>
    <row r="1905" ht="16.149999999999999" customHeight="1"/>
    <row r="1906" ht="16.149999999999999" customHeight="1"/>
    <row r="1907" ht="16.149999999999999" customHeight="1"/>
    <row r="1908" ht="16.149999999999999" customHeight="1"/>
    <row r="1909" ht="16.149999999999999" customHeight="1"/>
    <row r="1910" ht="16.149999999999999" customHeight="1"/>
    <row r="1911" ht="16.149999999999999" customHeight="1"/>
    <row r="1912" ht="16.149999999999999" customHeight="1"/>
    <row r="1913" ht="16.149999999999999" customHeight="1"/>
    <row r="1914" ht="16.149999999999999" customHeight="1"/>
    <row r="1915" ht="16.149999999999999" customHeight="1"/>
    <row r="1916" ht="16.149999999999999" customHeight="1"/>
    <row r="1917" ht="16.149999999999999" customHeight="1"/>
    <row r="1918" ht="16.149999999999999" customHeight="1"/>
    <row r="1919" ht="16.149999999999999" customHeight="1"/>
    <row r="1920" ht="16.149999999999999" customHeight="1"/>
    <row r="1921" ht="16.149999999999999" customHeight="1"/>
    <row r="1922" ht="16.149999999999999" customHeight="1"/>
    <row r="1923" ht="16.149999999999999" customHeight="1"/>
    <row r="1924" ht="16.149999999999999" customHeight="1"/>
    <row r="1925" ht="16.149999999999999" customHeight="1"/>
    <row r="1926" ht="16.149999999999999" customHeight="1"/>
    <row r="1927" ht="16.149999999999999" customHeight="1"/>
    <row r="1928" ht="16.149999999999999" customHeight="1"/>
    <row r="1929" ht="16.149999999999999" customHeight="1"/>
    <row r="1930" ht="16.149999999999999" customHeight="1"/>
    <row r="1931" ht="16.149999999999999" customHeight="1"/>
    <row r="1932" ht="16.149999999999999" customHeight="1"/>
    <row r="1933" ht="16.149999999999999" customHeight="1"/>
    <row r="1934" ht="16.149999999999999" customHeight="1"/>
    <row r="1935" ht="16.149999999999999" customHeight="1"/>
    <row r="1936" ht="16.149999999999999" customHeight="1"/>
    <row r="1937" ht="16.149999999999999" customHeight="1"/>
    <row r="1938" ht="16.149999999999999" customHeight="1"/>
    <row r="1939" ht="16.149999999999999" customHeight="1"/>
    <row r="1940" ht="16.149999999999999" customHeight="1"/>
    <row r="1941" ht="16.149999999999999" customHeight="1"/>
    <row r="1942" ht="16.149999999999999" customHeight="1"/>
    <row r="1943" ht="16.149999999999999" customHeight="1"/>
    <row r="1944" ht="16.149999999999999" customHeight="1"/>
    <row r="1945" ht="16.149999999999999" customHeight="1"/>
    <row r="1946" ht="16.149999999999999" customHeight="1"/>
    <row r="1947" ht="16.149999999999999" customHeight="1"/>
    <row r="1948" ht="16.149999999999999" customHeight="1"/>
    <row r="1949" ht="16.149999999999999" customHeight="1"/>
    <row r="1950" ht="16.149999999999999" customHeight="1"/>
    <row r="1951" ht="16.149999999999999" customHeight="1"/>
    <row r="1952" ht="16.149999999999999" customHeight="1"/>
    <row r="1953" ht="16.149999999999999" customHeight="1"/>
    <row r="1954" ht="16.149999999999999" customHeight="1"/>
    <row r="1955" ht="16.149999999999999" customHeight="1"/>
    <row r="1956" ht="16.149999999999999" customHeight="1"/>
    <row r="1957" ht="16.149999999999999" customHeight="1"/>
    <row r="1958" ht="16.149999999999999" customHeight="1"/>
    <row r="1959" ht="16.149999999999999" customHeight="1"/>
    <row r="1960" ht="16.149999999999999" customHeight="1"/>
    <row r="1961" ht="16.149999999999999" customHeight="1"/>
    <row r="1962" ht="16.149999999999999" customHeight="1"/>
    <row r="1963" ht="16.149999999999999" customHeight="1"/>
    <row r="1964" ht="16.149999999999999" customHeight="1"/>
    <row r="1965" ht="16.149999999999999" customHeight="1"/>
    <row r="1966" ht="16.149999999999999" customHeight="1"/>
    <row r="1967" ht="16.149999999999999" customHeight="1"/>
    <row r="1968" ht="16.149999999999999" customHeight="1"/>
    <row r="1969" ht="16.149999999999999" customHeight="1"/>
    <row r="1970" ht="16.149999999999999" customHeight="1"/>
    <row r="1971" ht="16.149999999999999" customHeight="1"/>
    <row r="1972" ht="16.149999999999999" customHeight="1"/>
    <row r="1973" ht="16.149999999999999" customHeight="1"/>
    <row r="1974" ht="16.149999999999999" customHeight="1"/>
    <row r="1975" ht="16.149999999999999" customHeight="1"/>
    <row r="1976" ht="16.149999999999999" customHeight="1"/>
    <row r="1977" ht="16.149999999999999" customHeight="1"/>
    <row r="1978" ht="16.149999999999999" customHeight="1"/>
    <row r="1979" ht="16.149999999999999" customHeight="1"/>
    <row r="1980" ht="16.149999999999999" customHeight="1"/>
    <row r="1981" ht="16.149999999999999" customHeight="1"/>
    <row r="1982" ht="16.149999999999999" customHeight="1"/>
    <row r="1983" ht="16.149999999999999" customHeight="1"/>
    <row r="1984" ht="16.149999999999999" customHeight="1"/>
    <row r="1985" ht="16.149999999999999" customHeight="1"/>
    <row r="1986" ht="16.149999999999999" customHeight="1"/>
    <row r="1987" ht="16.149999999999999" customHeight="1"/>
    <row r="1988" ht="16.149999999999999" customHeight="1"/>
    <row r="1989" ht="16.149999999999999" customHeight="1"/>
    <row r="1990" ht="16.149999999999999" customHeight="1"/>
    <row r="1991" ht="16.149999999999999" customHeight="1"/>
    <row r="1992" ht="16.149999999999999" customHeight="1"/>
    <row r="1993" ht="16.149999999999999" customHeight="1"/>
    <row r="1994" ht="16.149999999999999" customHeight="1"/>
    <row r="1995" ht="16.149999999999999" customHeight="1"/>
    <row r="1996" ht="16.149999999999999" customHeight="1"/>
    <row r="1997" ht="16.149999999999999" customHeight="1"/>
    <row r="1998" ht="16.149999999999999" customHeight="1"/>
    <row r="1999" ht="16.149999999999999" customHeight="1"/>
    <row r="2000" ht="16.149999999999999" customHeight="1"/>
    <row r="2001" ht="16.149999999999999" customHeight="1"/>
    <row r="2002" ht="16.149999999999999" customHeight="1"/>
    <row r="2003" ht="16.149999999999999" customHeight="1"/>
    <row r="2004" ht="16.149999999999999" customHeight="1"/>
    <row r="2005" ht="16.149999999999999" customHeight="1"/>
    <row r="2006" ht="16.149999999999999" customHeight="1"/>
    <row r="2007" ht="16.149999999999999" customHeight="1"/>
    <row r="2008" ht="16.149999999999999" customHeight="1"/>
    <row r="2009" ht="16.149999999999999" customHeight="1"/>
    <row r="2010" ht="16.149999999999999" customHeight="1"/>
    <row r="2011" ht="16.149999999999999" customHeight="1"/>
    <row r="2012" ht="16.149999999999999" customHeight="1"/>
    <row r="2013" ht="16.149999999999999" customHeight="1"/>
    <row r="2014" ht="16.149999999999999" customHeight="1"/>
    <row r="2015" ht="16.149999999999999" customHeight="1"/>
    <row r="2016" ht="16.149999999999999" customHeight="1"/>
    <row r="2017" ht="16.149999999999999" customHeight="1"/>
    <row r="2018" ht="16.149999999999999" customHeight="1"/>
    <row r="2019" ht="16.149999999999999" customHeight="1"/>
    <row r="2020" ht="16.149999999999999" customHeight="1"/>
    <row r="2021" ht="16.149999999999999" customHeight="1"/>
    <row r="2022" ht="16.149999999999999" customHeight="1"/>
    <row r="2023" ht="16.149999999999999" customHeight="1"/>
    <row r="2024" ht="16.149999999999999" customHeight="1"/>
    <row r="2025" ht="16.149999999999999" customHeight="1"/>
    <row r="2026" ht="16.149999999999999" customHeight="1"/>
    <row r="2027" ht="16.149999999999999" customHeight="1"/>
    <row r="2028" ht="16.149999999999999" customHeight="1"/>
    <row r="2029" ht="16.149999999999999" customHeight="1"/>
    <row r="2030" ht="16.149999999999999" customHeight="1"/>
    <row r="2031" ht="16.149999999999999" customHeight="1"/>
    <row r="2032" ht="16.149999999999999" customHeight="1"/>
    <row r="2033" ht="16.149999999999999" customHeight="1"/>
    <row r="2034" ht="16.149999999999999" customHeight="1"/>
    <row r="2035" ht="16.149999999999999" customHeight="1"/>
    <row r="2036" ht="16.149999999999999" customHeight="1"/>
    <row r="2037" ht="16.149999999999999" customHeight="1"/>
    <row r="2038" ht="16.149999999999999" customHeight="1"/>
    <row r="2039" ht="16.149999999999999" customHeight="1"/>
    <row r="2040" ht="16.149999999999999" customHeight="1"/>
    <row r="2041" ht="16.149999999999999" customHeight="1"/>
    <row r="2042" ht="16.149999999999999" customHeight="1"/>
    <row r="2043" ht="16.149999999999999" customHeight="1"/>
    <row r="2044" ht="16.149999999999999" customHeight="1"/>
    <row r="2045" ht="16.149999999999999" customHeight="1"/>
    <row r="2046" ht="16.149999999999999" customHeight="1"/>
    <row r="2047" ht="16.149999999999999" customHeight="1"/>
    <row r="2048" ht="16.149999999999999" customHeight="1"/>
    <row r="2049" ht="16.149999999999999" customHeight="1"/>
    <row r="2050" ht="16.149999999999999" customHeight="1"/>
    <row r="2051" ht="16.149999999999999" customHeight="1"/>
    <row r="2052" ht="16.149999999999999" customHeight="1"/>
    <row r="2053" ht="16.149999999999999" customHeight="1"/>
    <row r="2054" ht="16.149999999999999" customHeight="1"/>
    <row r="2055" ht="16.149999999999999" customHeight="1"/>
    <row r="2056" ht="16.149999999999999" customHeight="1"/>
    <row r="2057" ht="16.149999999999999" customHeight="1"/>
    <row r="2058" ht="16.149999999999999" customHeight="1"/>
    <row r="2059" ht="16.149999999999999" customHeight="1"/>
    <row r="2060" ht="16.149999999999999" customHeight="1"/>
    <row r="2061" ht="16.149999999999999" customHeight="1"/>
    <row r="2062" ht="16.149999999999999" customHeight="1"/>
    <row r="2063" ht="16.149999999999999" customHeight="1"/>
    <row r="2064" ht="16.149999999999999" customHeight="1"/>
    <row r="2065" ht="16.149999999999999" customHeight="1"/>
    <row r="2066" ht="16.149999999999999" customHeight="1"/>
    <row r="2067" ht="16.149999999999999" customHeight="1"/>
    <row r="2068" ht="16.149999999999999" customHeight="1"/>
    <row r="2069" ht="16.149999999999999" customHeight="1"/>
    <row r="2070" ht="16.149999999999999" customHeight="1"/>
    <row r="2071" ht="16.149999999999999" customHeight="1"/>
    <row r="2072" ht="16.149999999999999" customHeight="1"/>
    <row r="2073" ht="16.149999999999999" customHeight="1"/>
    <row r="2074" ht="16.149999999999999" customHeight="1"/>
    <row r="2075" ht="16.149999999999999" customHeight="1"/>
    <row r="2076" ht="16.149999999999999" customHeight="1"/>
    <row r="2077" ht="16.149999999999999" customHeight="1"/>
    <row r="2078" ht="16.149999999999999" customHeight="1"/>
    <row r="2079" ht="16.149999999999999" customHeight="1"/>
    <row r="2080" ht="16.149999999999999" customHeight="1"/>
    <row r="2081" ht="16.149999999999999" customHeight="1"/>
    <row r="2082" ht="16.149999999999999" customHeight="1"/>
    <row r="2083" ht="16.149999999999999" customHeight="1"/>
    <row r="2084" ht="16.149999999999999" customHeight="1"/>
    <row r="2085" ht="16.149999999999999" customHeight="1"/>
    <row r="2086" ht="16.149999999999999" customHeight="1"/>
    <row r="2087" ht="16.149999999999999" customHeight="1"/>
    <row r="2088" ht="16.149999999999999" customHeight="1"/>
    <row r="2089" ht="16.149999999999999" customHeight="1"/>
    <row r="2090" ht="16.149999999999999" customHeight="1"/>
    <row r="2091" ht="16.149999999999999" customHeight="1"/>
    <row r="2092" ht="16.149999999999999" customHeight="1"/>
    <row r="2093" ht="16.149999999999999" customHeight="1"/>
    <row r="2094" ht="16.149999999999999" customHeight="1"/>
    <row r="2095" ht="16.149999999999999" customHeight="1"/>
    <row r="2096" ht="16.149999999999999" customHeight="1"/>
    <row r="2097" ht="16.149999999999999" customHeight="1"/>
    <row r="2098" ht="16.149999999999999" customHeight="1"/>
    <row r="2099" ht="16.149999999999999" customHeight="1"/>
    <row r="2100" ht="16.149999999999999" customHeight="1"/>
    <row r="2101" ht="16.149999999999999" customHeight="1"/>
    <row r="2102" ht="16.149999999999999" customHeight="1"/>
    <row r="2103" ht="16.149999999999999" customHeight="1"/>
    <row r="2104" ht="16.149999999999999" customHeight="1"/>
    <row r="2105" ht="16.149999999999999" customHeight="1"/>
    <row r="2106" ht="16.149999999999999" customHeight="1"/>
    <row r="2107" ht="16.149999999999999" customHeight="1"/>
    <row r="2108" ht="16.149999999999999" customHeight="1"/>
    <row r="2109" ht="16.149999999999999" customHeight="1"/>
    <row r="2110" ht="16.149999999999999" customHeight="1"/>
    <row r="2111" ht="16.149999999999999" customHeight="1"/>
    <row r="2112" ht="16.149999999999999" customHeight="1"/>
    <row r="2113" ht="16.149999999999999" customHeight="1"/>
    <row r="2114" ht="16.149999999999999" customHeight="1"/>
    <row r="2115" ht="16.149999999999999" customHeight="1"/>
    <row r="2116" ht="16.149999999999999" customHeight="1"/>
    <row r="2117" ht="16.149999999999999" customHeight="1"/>
    <row r="2118" ht="16.149999999999999" customHeight="1"/>
    <row r="2119" ht="16.149999999999999" customHeight="1"/>
    <row r="2120" ht="16.149999999999999" customHeight="1"/>
    <row r="2121" ht="16.149999999999999" customHeight="1"/>
    <row r="2122" ht="16.149999999999999" customHeight="1"/>
    <row r="2123" ht="16.149999999999999" customHeight="1"/>
    <row r="2124" ht="16.149999999999999" customHeight="1"/>
    <row r="2125" ht="16.149999999999999" customHeight="1"/>
    <row r="2126" ht="16.149999999999999" customHeight="1"/>
    <row r="2127" ht="16.149999999999999" customHeight="1"/>
    <row r="2128" ht="16.149999999999999" customHeight="1"/>
    <row r="2129" ht="16.149999999999999" customHeight="1"/>
    <row r="2130" ht="16.149999999999999" customHeight="1"/>
    <row r="2131" ht="16.149999999999999" customHeight="1"/>
    <row r="2132" ht="16.149999999999999" customHeight="1"/>
    <row r="2133" ht="16.149999999999999" customHeight="1"/>
    <row r="2134" ht="16.149999999999999" customHeight="1"/>
    <row r="2135" ht="16.149999999999999" customHeight="1"/>
    <row r="2136" ht="16.149999999999999" customHeight="1"/>
    <row r="2137" ht="16.149999999999999" customHeight="1"/>
    <row r="2138" ht="16.149999999999999" customHeight="1"/>
    <row r="2139" ht="16.149999999999999" customHeight="1"/>
    <row r="2140" ht="16.149999999999999" customHeight="1"/>
    <row r="2141" ht="16.149999999999999" customHeight="1"/>
    <row r="2142" ht="16.149999999999999" customHeight="1"/>
    <row r="2143" ht="16.149999999999999" customHeight="1"/>
    <row r="2144" ht="16.149999999999999" customHeight="1"/>
    <row r="2145" ht="16.149999999999999" customHeight="1"/>
    <row r="2146" ht="16.149999999999999" customHeight="1"/>
    <row r="2147" ht="16.149999999999999" customHeight="1"/>
    <row r="2148" ht="16.149999999999999" customHeight="1"/>
    <row r="2149" ht="16.149999999999999" customHeight="1"/>
    <row r="2150" ht="16.149999999999999" customHeight="1"/>
    <row r="2151" ht="16.149999999999999" customHeight="1"/>
    <row r="2152" ht="16.149999999999999" customHeight="1"/>
    <row r="2153" ht="16.149999999999999" customHeight="1"/>
    <row r="2154" ht="16.149999999999999" customHeight="1"/>
    <row r="2155" ht="16.149999999999999" customHeight="1"/>
    <row r="2156" ht="16.149999999999999" customHeight="1"/>
    <row r="2157" ht="16.149999999999999" customHeight="1"/>
    <row r="2158" ht="16.149999999999999" customHeight="1"/>
    <row r="2159" ht="16.149999999999999" customHeight="1"/>
    <row r="2160" ht="16.149999999999999" customHeight="1"/>
    <row r="2161" ht="16.149999999999999" customHeight="1"/>
    <row r="2162" ht="16.149999999999999" customHeight="1"/>
    <row r="2163" ht="16.149999999999999" customHeight="1"/>
    <row r="2164" ht="16.149999999999999" customHeight="1"/>
    <row r="2165" ht="16.149999999999999" customHeight="1"/>
    <row r="2166" ht="16.149999999999999" customHeight="1"/>
    <row r="2167" ht="16.149999999999999" customHeight="1"/>
    <row r="2168" ht="16.149999999999999" customHeight="1"/>
    <row r="2169" ht="16.149999999999999" customHeight="1"/>
    <row r="2170" ht="16.149999999999999" customHeight="1"/>
    <row r="2171" ht="16.149999999999999" customHeight="1"/>
    <row r="2172" ht="16.149999999999999" customHeight="1"/>
    <row r="2173" ht="16.149999999999999" customHeight="1"/>
    <row r="2174" ht="16.149999999999999" customHeight="1"/>
    <row r="2175" ht="16.149999999999999" customHeight="1"/>
    <row r="2176" ht="16.149999999999999" customHeight="1"/>
    <row r="2177" ht="16.149999999999999" customHeight="1"/>
    <row r="2178" ht="16.149999999999999" customHeight="1"/>
    <row r="2179" ht="16.149999999999999" customHeight="1"/>
    <row r="2180" ht="16.149999999999999" customHeight="1"/>
    <row r="2181" ht="16.149999999999999" customHeight="1"/>
    <row r="2182" ht="16.149999999999999" customHeight="1"/>
    <row r="2183" ht="16.149999999999999" customHeight="1"/>
    <row r="2184" ht="16.149999999999999" customHeight="1"/>
    <row r="2185" ht="16.149999999999999" customHeight="1"/>
    <row r="2186" ht="16.149999999999999" customHeight="1"/>
    <row r="2187" ht="16.149999999999999" customHeight="1"/>
    <row r="2188" ht="16.149999999999999" customHeight="1"/>
    <row r="2189" ht="16.149999999999999" customHeight="1"/>
    <row r="2190" ht="16.149999999999999" customHeight="1"/>
    <row r="2191" ht="16.149999999999999" customHeight="1"/>
    <row r="2192" ht="16.149999999999999" customHeight="1"/>
    <row r="2193" ht="16.149999999999999" customHeight="1"/>
    <row r="2194" ht="16.149999999999999" customHeight="1"/>
    <row r="2195" ht="16.149999999999999" customHeight="1"/>
    <row r="2196" ht="16.149999999999999" customHeight="1"/>
    <row r="2197" ht="16.149999999999999" customHeight="1"/>
    <row r="2198" ht="16.149999999999999" customHeight="1"/>
    <row r="2199" ht="16.149999999999999" customHeight="1"/>
    <row r="2200" ht="16.149999999999999" customHeight="1"/>
    <row r="2201" ht="16.149999999999999" customHeight="1"/>
    <row r="2202" ht="16.149999999999999" customHeight="1"/>
    <row r="2203" ht="16.149999999999999" customHeight="1"/>
    <row r="2204" ht="16.149999999999999" customHeight="1"/>
    <row r="2205" ht="16.149999999999999" customHeight="1"/>
    <row r="2206" ht="16.149999999999999" customHeight="1"/>
    <row r="2207" ht="16.149999999999999" customHeight="1"/>
    <row r="2208" ht="16.149999999999999" customHeight="1"/>
    <row r="2209" ht="16.149999999999999" customHeight="1"/>
    <row r="2210" ht="16.149999999999999" customHeight="1"/>
    <row r="2211" ht="16.149999999999999" customHeight="1"/>
    <row r="2212" ht="16.149999999999999" customHeight="1"/>
    <row r="2213" ht="16.149999999999999" customHeight="1"/>
    <row r="2214" ht="16.149999999999999" customHeight="1"/>
    <row r="2215" ht="16.149999999999999" customHeight="1"/>
    <row r="2216" ht="16.149999999999999" customHeight="1"/>
    <row r="2217" ht="16.149999999999999" customHeight="1"/>
    <row r="2218" ht="16.149999999999999" customHeight="1"/>
    <row r="2219" ht="16.149999999999999" customHeight="1"/>
    <row r="2220" ht="16.149999999999999" customHeight="1"/>
    <row r="2221" ht="16.149999999999999" customHeight="1"/>
    <row r="2222" ht="16.149999999999999" customHeight="1"/>
    <row r="2223" ht="16.149999999999999" customHeight="1"/>
    <row r="2224" ht="16.149999999999999" customHeight="1"/>
    <row r="2225" ht="16.149999999999999" customHeight="1"/>
    <row r="2226" ht="16.149999999999999" customHeight="1"/>
    <row r="2227" ht="16.149999999999999" customHeight="1"/>
    <row r="2228" ht="16.149999999999999" customHeight="1"/>
    <row r="2229" ht="16.149999999999999" customHeight="1"/>
    <row r="2230" ht="16.149999999999999" customHeight="1"/>
    <row r="2231" ht="16.149999999999999" customHeight="1"/>
    <row r="2232" ht="16.149999999999999" customHeight="1"/>
    <row r="2233" ht="16.149999999999999" customHeight="1"/>
    <row r="2234" ht="16.149999999999999" customHeight="1"/>
    <row r="2235" ht="16.149999999999999" customHeight="1"/>
    <row r="2236" ht="16.149999999999999" customHeight="1"/>
    <row r="2237" ht="16.149999999999999" customHeight="1"/>
    <row r="2238" ht="16.149999999999999" customHeight="1"/>
    <row r="2239" ht="16.149999999999999" customHeight="1"/>
    <row r="2240" ht="16.149999999999999" customHeight="1"/>
    <row r="2241" ht="16.149999999999999" customHeight="1"/>
    <row r="2242" ht="16.149999999999999" customHeight="1"/>
    <row r="2243" ht="16.149999999999999" customHeight="1"/>
    <row r="2244" ht="16.149999999999999" customHeight="1"/>
    <row r="2245" ht="16.149999999999999" customHeight="1"/>
    <row r="2246" ht="16.149999999999999" customHeight="1"/>
    <row r="2247" ht="16.149999999999999" customHeight="1"/>
    <row r="2248" ht="16.149999999999999" customHeight="1"/>
    <row r="2249" ht="16.149999999999999" customHeight="1"/>
    <row r="2250" ht="16.149999999999999" customHeight="1"/>
    <row r="2251" ht="16.149999999999999" customHeight="1"/>
    <row r="2252" ht="16.149999999999999" customHeight="1"/>
    <row r="2253" ht="16.149999999999999" customHeight="1"/>
    <row r="2254" ht="16.149999999999999" customHeight="1"/>
    <row r="2255" ht="16.149999999999999" customHeight="1"/>
    <row r="2256" ht="16.149999999999999" customHeight="1"/>
    <row r="2257" ht="16.149999999999999" customHeight="1"/>
    <row r="2258" ht="16.149999999999999" customHeight="1"/>
    <row r="2259" ht="16.149999999999999" customHeight="1"/>
    <row r="2260" ht="16.149999999999999" customHeight="1"/>
    <row r="2261" ht="16.149999999999999" customHeight="1"/>
    <row r="2262" ht="16.149999999999999" customHeight="1"/>
    <row r="2263" ht="16.149999999999999" customHeight="1"/>
    <row r="2264" ht="16.149999999999999" customHeight="1"/>
    <row r="2265" ht="16.149999999999999" customHeight="1"/>
    <row r="2266" ht="16.149999999999999" customHeight="1"/>
    <row r="2267" ht="16.149999999999999" customHeight="1"/>
    <row r="2268" ht="16.149999999999999" customHeight="1"/>
    <row r="2269" ht="16.149999999999999" customHeight="1"/>
    <row r="2270" ht="16.149999999999999" customHeight="1"/>
    <row r="2271" ht="16.149999999999999" customHeight="1"/>
    <row r="2272" ht="16.149999999999999" customHeight="1"/>
    <row r="2273" ht="16.149999999999999" customHeight="1"/>
    <row r="2274" ht="16.149999999999999" customHeight="1"/>
    <row r="2275" ht="16.149999999999999" customHeight="1"/>
    <row r="2276" ht="16.149999999999999" customHeight="1"/>
    <row r="2277" ht="16.149999999999999" customHeight="1"/>
    <row r="2278" ht="16.149999999999999" customHeight="1"/>
    <row r="2279" ht="16.149999999999999" customHeight="1"/>
    <row r="2280" ht="16.149999999999999" customHeight="1"/>
    <row r="2281" ht="16.149999999999999" customHeight="1"/>
    <row r="2282" ht="16.149999999999999" customHeight="1"/>
    <row r="2283" ht="16.149999999999999" customHeight="1"/>
    <row r="2284" ht="16.149999999999999" customHeight="1"/>
    <row r="2285" ht="16.149999999999999" customHeight="1"/>
    <row r="2286" ht="16.149999999999999" customHeight="1"/>
    <row r="2287" ht="16.149999999999999" customHeight="1"/>
    <row r="2288" ht="16.149999999999999" customHeight="1"/>
    <row r="2289" ht="16.149999999999999" customHeight="1"/>
    <row r="2290" ht="16.149999999999999" customHeight="1"/>
    <row r="2291" ht="16.149999999999999" customHeight="1"/>
    <row r="2292" ht="16.149999999999999" customHeight="1"/>
    <row r="2293" ht="16.149999999999999" customHeight="1"/>
    <row r="2294" ht="16.149999999999999" customHeight="1"/>
    <row r="2295" ht="16.149999999999999" customHeight="1"/>
    <row r="2296" ht="16.149999999999999" customHeight="1"/>
    <row r="2297" ht="16.149999999999999" customHeight="1"/>
    <row r="2298" ht="16.149999999999999" customHeight="1"/>
    <row r="2299" ht="16.149999999999999" customHeight="1"/>
    <row r="2300" ht="16.149999999999999" customHeight="1"/>
    <row r="2301" ht="16.149999999999999" customHeight="1"/>
    <row r="2302" ht="16.149999999999999" customHeight="1"/>
    <row r="2303" ht="16.149999999999999" customHeight="1"/>
    <row r="2304" ht="16.149999999999999" customHeight="1"/>
    <row r="2305" ht="16.149999999999999" customHeight="1"/>
    <row r="2306" ht="16.149999999999999" customHeight="1"/>
    <row r="2307" ht="16.149999999999999" customHeight="1"/>
    <row r="2308" ht="16.149999999999999" customHeight="1"/>
    <row r="2309" ht="16.149999999999999" customHeight="1"/>
    <row r="2310" ht="16.149999999999999" customHeight="1"/>
    <row r="2311" ht="16.149999999999999" customHeight="1"/>
    <row r="2312" ht="16.149999999999999" customHeight="1"/>
    <row r="2313" ht="16.149999999999999" customHeight="1"/>
    <row r="2314" ht="16.149999999999999" customHeight="1"/>
    <row r="2315" ht="16.149999999999999" customHeight="1"/>
    <row r="2316" ht="16.149999999999999" customHeight="1"/>
    <row r="2317" ht="16.149999999999999" customHeight="1"/>
    <row r="2318" ht="16.149999999999999" customHeight="1"/>
    <row r="2319" ht="16.149999999999999" customHeight="1"/>
    <row r="2320" ht="16.149999999999999" customHeight="1"/>
    <row r="2321" ht="16.149999999999999" customHeight="1"/>
    <row r="2322" ht="16.149999999999999" customHeight="1"/>
    <row r="2323" ht="16.149999999999999" customHeight="1"/>
    <row r="2324" ht="16.149999999999999" customHeight="1"/>
    <row r="2325" ht="16.149999999999999" customHeight="1"/>
    <row r="2326" ht="16.149999999999999" customHeight="1"/>
    <row r="2327" ht="16.149999999999999" customHeight="1"/>
    <row r="2328" ht="16.149999999999999" customHeight="1"/>
    <row r="2329" ht="16.149999999999999" customHeight="1"/>
    <row r="2330" ht="16.149999999999999" customHeight="1"/>
    <row r="2331" ht="16.149999999999999" customHeight="1"/>
    <row r="2332" ht="16.149999999999999" customHeight="1"/>
    <row r="2333" ht="16.149999999999999" customHeight="1"/>
    <row r="2334" ht="16.149999999999999" customHeight="1"/>
    <row r="2335" ht="16.149999999999999" customHeight="1"/>
    <row r="2336" ht="16.149999999999999" customHeight="1"/>
    <row r="2337" ht="16.149999999999999" customHeight="1"/>
    <row r="2338" ht="16.149999999999999" customHeight="1"/>
    <row r="2339" ht="16.149999999999999" customHeight="1"/>
    <row r="2340" ht="16.149999999999999" customHeight="1"/>
    <row r="2341" ht="16.149999999999999" customHeight="1"/>
    <row r="2342" ht="16.149999999999999" customHeight="1"/>
    <row r="2343" ht="16.149999999999999" customHeight="1"/>
    <row r="2344" ht="16.149999999999999" customHeight="1"/>
    <row r="2345" ht="16.149999999999999" customHeight="1"/>
    <row r="2346" ht="16.149999999999999" customHeight="1"/>
    <row r="2347" ht="16.149999999999999" customHeight="1"/>
    <row r="2348" ht="16.149999999999999" customHeight="1"/>
    <row r="2349" ht="16.149999999999999" customHeight="1"/>
    <row r="2350" ht="16.149999999999999" customHeight="1"/>
    <row r="2351" ht="16.149999999999999" customHeight="1"/>
    <row r="2352" ht="16.149999999999999" customHeight="1"/>
    <row r="2353" ht="16.149999999999999" customHeight="1"/>
    <row r="2354" ht="16.149999999999999" customHeight="1"/>
    <row r="2355" ht="16.149999999999999" customHeight="1"/>
    <row r="2356" ht="16.149999999999999" customHeight="1"/>
    <row r="2357" ht="16.149999999999999" customHeight="1"/>
    <row r="2358" ht="16.149999999999999" customHeight="1"/>
    <row r="2359" ht="16.149999999999999" customHeight="1"/>
    <row r="2360" ht="16.149999999999999" customHeight="1"/>
    <row r="2361" ht="16.149999999999999" customHeight="1"/>
    <row r="2362" ht="16.149999999999999" customHeight="1"/>
    <row r="2363" ht="16.149999999999999" customHeight="1"/>
    <row r="2364" ht="16.149999999999999" customHeight="1"/>
    <row r="2365" ht="16.149999999999999" customHeight="1"/>
    <row r="2366" ht="16.149999999999999" customHeight="1"/>
    <row r="2367" ht="16.149999999999999" customHeight="1"/>
    <row r="2368" ht="16.149999999999999" customHeight="1"/>
    <row r="2369" ht="16.149999999999999" customHeight="1"/>
    <row r="2370" ht="16.149999999999999" customHeight="1"/>
    <row r="2371" ht="16.149999999999999" customHeight="1"/>
    <row r="2372" ht="16.149999999999999" customHeight="1"/>
    <row r="2373" ht="16.149999999999999" customHeight="1"/>
    <row r="2374" ht="16.149999999999999" customHeight="1"/>
    <row r="2375" ht="16.149999999999999" customHeight="1"/>
    <row r="2376" ht="16.149999999999999" customHeight="1"/>
    <row r="2377" ht="16.149999999999999" customHeight="1"/>
    <row r="2378" ht="16.149999999999999" customHeight="1"/>
    <row r="2379" ht="16.149999999999999" customHeight="1"/>
    <row r="2380" ht="16.149999999999999" customHeight="1"/>
    <row r="2381" ht="16.149999999999999" customHeight="1"/>
    <row r="2382" ht="16.149999999999999" customHeight="1"/>
    <row r="2383" ht="16.149999999999999" customHeight="1"/>
    <row r="2384" ht="16.149999999999999" customHeight="1"/>
    <row r="2385" ht="16.149999999999999" customHeight="1"/>
    <row r="2386" ht="16.149999999999999" customHeight="1"/>
    <row r="2387" ht="16.149999999999999" customHeight="1"/>
    <row r="2388" ht="16.149999999999999" customHeight="1"/>
    <row r="2389" ht="16.149999999999999" customHeight="1"/>
    <row r="2390" ht="16.149999999999999" customHeight="1"/>
    <row r="2391" ht="16.149999999999999" customHeight="1"/>
    <row r="2392" ht="16.149999999999999" customHeight="1"/>
    <row r="2393" ht="16.149999999999999" customHeight="1"/>
    <row r="2394" ht="16.149999999999999" customHeight="1"/>
    <row r="2395" ht="16.149999999999999" customHeight="1"/>
    <row r="2396" ht="16.149999999999999" customHeight="1"/>
    <row r="2397" ht="16.149999999999999" customHeight="1"/>
    <row r="2398" ht="16.149999999999999" customHeight="1"/>
    <row r="2399" ht="16.149999999999999" customHeight="1"/>
    <row r="2400" ht="16.149999999999999" customHeight="1"/>
    <row r="2401" ht="16.149999999999999" customHeight="1"/>
    <row r="2402" ht="16.149999999999999" customHeight="1"/>
    <row r="2403" ht="16.149999999999999" customHeight="1"/>
    <row r="2404" ht="16.149999999999999" customHeight="1"/>
    <row r="2405" ht="16.149999999999999" customHeight="1"/>
    <row r="2406" ht="16.149999999999999" customHeight="1"/>
    <row r="2407" ht="16.149999999999999" customHeight="1"/>
    <row r="2408" ht="16.149999999999999" customHeight="1"/>
    <row r="2409" ht="16.149999999999999" customHeight="1"/>
    <row r="2410" ht="16.149999999999999" customHeight="1"/>
    <row r="2411" ht="16.149999999999999" customHeight="1"/>
    <row r="2412" ht="16.149999999999999" customHeight="1"/>
    <row r="2413" ht="16.149999999999999" customHeight="1"/>
    <row r="2414" ht="16.149999999999999" customHeight="1"/>
    <row r="2415" ht="16.149999999999999" customHeight="1"/>
    <row r="2416" ht="16.149999999999999" customHeight="1"/>
    <row r="2417" ht="16.149999999999999" customHeight="1"/>
    <row r="2418" ht="16.149999999999999" customHeight="1"/>
    <row r="2419" ht="16.149999999999999" customHeight="1"/>
    <row r="2420" ht="16.149999999999999" customHeight="1"/>
    <row r="2421" ht="16.149999999999999" customHeight="1"/>
    <row r="2422" ht="16.149999999999999" customHeight="1"/>
    <row r="2423" ht="16.149999999999999" customHeight="1"/>
    <row r="2424" ht="16.149999999999999" customHeight="1"/>
    <row r="2425" ht="16.149999999999999" customHeight="1"/>
    <row r="2426" ht="16.149999999999999" customHeight="1"/>
    <row r="2427" ht="16.149999999999999" customHeight="1"/>
    <row r="2428" ht="16.149999999999999" customHeight="1"/>
    <row r="2429" ht="16.149999999999999" customHeight="1"/>
    <row r="2430" ht="16.149999999999999" customHeight="1"/>
    <row r="2431" ht="16.149999999999999" customHeight="1"/>
    <row r="2432" ht="16.149999999999999" customHeight="1"/>
    <row r="2433" ht="16.149999999999999" customHeight="1"/>
    <row r="2434" ht="16.149999999999999" customHeight="1"/>
    <row r="2435" ht="16.149999999999999" customHeight="1"/>
    <row r="2436" ht="16.149999999999999" customHeight="1"/>
    <row r="2437" ht="16.149999999999999" customHeight="1"/>
    <row r="2438" ht="16.149999999999999" customHeight="1"/>
    <row r="2439" ht="16.149999999999999" customHeight="1"/>
    <row r="2440" ht="16.149999999999999" customHeight="1"/>
    <row r="2441" ht="16.149999999999999" customHeight="1"/>
    <row r="2442" ht="16.149999999999999" customHeight="1"/>
    <row r="2443" ht="16.149999999999999" customHeight="1"/>
    <row r="2444" ht="16.149999999999999" customHeight="1"/>
    <row r="2445" ht="16.149999999999999" customHeight="1"/>
    <row r="2446" ht="16.149999999999999" customHeight="1"/>
    <row r="2447" ht="16.149999999999999" customHeight="1"/>
    <row r="2448" ht="16.149999999999999" customHeight="1"/>
    <row r="2449" ht="16.149999999999999" customHeight="1"/>
    <row r="2450" ht="16.149999999999999" customHeight="1"/>
    <row r="2451" ht="16.149999999999999" customHeight="1"/>
    <row r="2452" ht="16.149999999999999" customHeight="1"/>
    <row r="2453" ht="16.149999999999999" customHeight="1"/>
    <row r="2454" ht="16.149999999999999" customHeight="1"/>
    <row r="2455" ht="16.149999999999999" customHeight="1"/>
    <row r="2456" ht="16.149999999999999" customHeight="1"/>
    <row r="2457" ht="16.149999999999999" customHeight="1"/>
    <row r="2458" ht="16.149999999999999" customHeight="1"/>
    <row r="2459" ht="16.149999999999999" customHeight="1"/>
    <row r="2460" ht="16.149999999999999" customHeight="1"/>
    <row r="2461" ht="16.149999999999999" customHeight="1"/>
    <row r="2462" ht="16.149999999999999" customHeight="1"/>
    <row r="2463" ht="16.149999999999999" customHeight="1"/>
    <row r="2464" ht="16.149999999999999" customHeight="1"/>
    <row r="2465" ht="16.149999999999999" customHeight="1"/>
    <row r="2466" ht="16.149999999999999" customHeight="1"/>
    <row r="2467" ht="16.149999999999999" customHeight="1"/>
    <row r="2468" ht="16.149999999999999" customHeight="1"/>
    <row r="2469" ht="16.149999999999999" customHeight="1"/>
    <row r="2470" ht="16.149999999999999" customHeight="1"/>
    <row r="2471" ht="16.149999999999999" customHeight="1"/>
    <row r="2472" ht="16.149999999999999" customHeight="1"/>
    <row r="2473" ht="16.149999999999999" customHeight="1"/>
    <row r="2474" ht="16.149999999999999" customHeight="1"/>
    <row r="2475" ht="16.149999999999999" customHeight="1"/>
    <row r="2476" ht="16.149999999999999" customHeight="1"/>
    <row r="2477" ht="16.149999999999999" customHeight="1"/>
    <row r="2478" ht="16.149999999999999" customHeight="1"/>
    <row r="2479" ht="16.149999999999999" customHeight="1"/>
    <row r="2480" ht="16.149999999999999" customHeight="1"/>
    <row r="2481" ht="16.149999999999999" customHeight="1"/>
    <row r="2482" ht="16.149999999999999" customHeight="1"/>
    <row r="2483" ht="16.149999999999999" customHeight="1"/>
    <row r="2484" ht="16.149999999999999" customHeight="1"/>
    <row r="2485" ht="16.149999999999999" customHeight="1"/>
    <row r="2486" ht="16.149999999999999" customHeight="1"/>
    <row r="2487" ht="16.149999999999999" customHeight="1"/>
    <row r="2488" ht="16.149999999999999" customHeight="1"/>
    <row r="2489" ht="16.149999999999999" customHeight="1"/>
    <row r="2490" ht="16.149999999999999" customHeight="1"/>
    <row r="2491" ht="16.149999999999999" customHeight="1"/>
    <row r="2492" ht="16.149999999999999" customHeight="1"/>
    <row r="2493" ht="16.149999999999999" customHeight="1"/>
    <row r="2494" ht="16.149999999999999" customHeight="1"/>
    <row r="2495" ht="16.149999999999999" customHeight="1"/>
    <row r="2496" ht="16.149999999999999" customHeight="1"/>
    <row r="2497" ht="16.149999999999999" customHeight="1"/>
    <row r="2498" ht="16.149999999999999" customHeight="1"/>
    <row r="2499" ht="16.149999999999999" customHeight="1"/>
    <row r="2500" ht="16.149999999999999" customHeight="1"/>
    <row r="2501" ht="16.149999999999999" customHeight="1"/>
    <row r="2502" ht="16.149999999999999" customHeight="1"/>
    <row r="2503" ht="16.149999999999999" customHeight="1"/>
    <row r="2504" ht="16.149999999999999" customHeight="1"/>
    <row r="2505" ht="16.149999999999999" customHeight="1"/>
    <row r="2506" ht="16.149999999999999" customHeight="1"/>
    <row r="2507" ht="16.149999999999999" customHeight="1"/>
    <row r="2508" ht="16.149999999999999" customHeight="1"/>
    <row r="2509" ht="16.149999999999999" customHeight="1"/>
    <row r="2510" ht="16.149999999999999" customHeight="1"/>
    <row r="2511" ht="16.149999999999999" customHeight="1"/>
    <row r="2512" ht="16.149999999999999" customHeight="1"/>
    <row r="2513" ht="16.149999999999999" customHeight="1"/>
    <row r="2514" ht="16.149999999999999" customHeight="1"/>
    <row r="2515" ht="16.149999999999999" customHeight="1"/>
    <row r="2516" ht="16.149999999999999" customHeight="1"/>
    <row r="2517" ht="16.149999999999999" customHeight="1"/>
    <row r="2518" ht="16.149999999999999" customHeight="1"/>
    <row r="2519" ht="16.149999999999999" customHeight="1"/>
    <row r="2520" ht="16.149999999999999" customHeight="1"/>
    <row r="2521" ht="16.149999999999999" customHeight="1"/>
    <row r="2522" ht="16.149999999999999" customHeight="1"/>
    <row r="2523" ht="16.149999999999999" customHeight="1"/>
    <row r="2524" ht="16.149999999999999" customHeight="1"/>
    <row r="2525" ht="16.149999999999999" customHeight="1"/>
    <row r="2526" ht="16.149999999999999" customHeight="1"/>
    <row r="2527" ht="16.149999999999999" customHeight="1"/>
    <row r="2528" ht="16.149999999999999" customHeight="1"/>
    <row r="2529" ht="16.149999999999999" customHeight="1"/>
    <row r="2530" ht="16.149999999999999" customHeight="1"/>
    <row r="2531" ht="16.149999999999999" customHeight="1"/>
    <row r="2532" ht="16.149999999999999" customHeight="1"/>
    <row r="2533" ht="16.149999999999999" customHeight="1"/>
    <row r="2534" ht="16.149999999999999" customHeight="1"/>
    <row r="2535" ht="16.149999999999999" customHeight="1"/>
    <row r="2536" ht="16.149999999999999" customHeight="1"/>
    <row r="2537" ht="16.149999999999999" customHeight="1"/>
    <row r="2538" ht="16.149999999999999" customHeight="1"/>
    <row r="2539" ht="16.149999999999999" customHeight="1"/>
    <row r="2540" ht="16.149999999999999" customHeight="1"/>
    <row r="2541" ht="16.149999999999999" customHeight="1"/>
    <row r="2542" ht="16.149999999999999" customHeight="1"/>
    <row r="2543" ht="16.149999999999999" customHeight="1"/>
    <row r="2544" ht="16.149999999999999" customHeight="1"/>
    <row r="2545" ht="16.149999999999999" customHeight="1"/>
    <row r="2546" ht="16.149999999999999" customHeight="1"/>
    <row r="2547" ht="16.149999999999999" customHeight="1"/>
    <row r="2548" ht="16.149999999999999" customHeight="1"/>
    <row r="2549" ht="16.149999999999999" customHeight="1"/>
    <row r="2550" ht="16.149999999999999" customHeight="1"/>
    <row r="2551" ht="16.149999999999999" customHeight="1"/>
    <row r="2552" ht="16.149999999999999" customHeight="1"/>
    <row r="2553" ht="16.149999999999999" customHeight="1"/>
    <row r="2554" ht="16.149999999999999" customHeight="1"/>
    <row r="2555" ht="16.149999999999999" customHeight="1"/>
    <row r="2556" ht="16.149999999999999" customHeight="1"/>
    <row r="2557" ht="16.149999999999999" customHeight="1"/>
    <row r="2558" ht="16.149999999999999" customHeight="1"/>
    <row r="2559" ht="16.149999999999999" customHeight="1"/>
    <row r="2560" ht="16.149999999999999" customHeight="1"/>
    <row r="2561" ht="16.149999999999999" customHeight="1"/>
    <row r="2562" ht="16.149999999999999" customHeight="1"/>
    <row r="2563" ht="16.149999999999999" customHeight="1"/>
    <row r="2564" ht="16.149999999999999" customHeight="1"/>
    <row r="2565" ht="16.149999999999999" customHeight="1"/>
    <row r="2566" ht="16.149999999999999" customHeight="1"/>
    <row r="2567" ht="16.149999999999999" customHeight="1"/>
    <row r="2568" ht="16.149999999999999" customHeight="1"/>
    <row r="2569" ht="16.149999999999999" customHeight="1"/>
    <row r="2570" ht="16.149999999999999" customHeight="1"/>
    <row r="2571" ht="16.149999999999999" customHeight="1"/>
    <row r="2572" ht="16.149999999999999" customHeight="1"/>
    <row r="2573" ht="16.149999999999999" customHeight="1"/>
    <row r="2574" ht="16.149999999999999" customHeight="1"/>
    <row r="2575" ht="16.149999999999999" customHeight="1"/>
    <row r="2576" ht="16.149999999999999" customHeight="1"/>
    <row r="2577" ht="16.149999999999999" customHeight="1"/>
    <row r="2578" ht="16.149999999999999" customHeight="1"/>
    <row r="2579" ht="16.149999999999999" customHeight="1"/>
    <row r="2580" ht="16.149999999999999" customHeight="1"/>
    <row r="2581" ht="16.149999999999999" customHeight="1"/>
    <row r="2582" ht="16.149999999999999" customHeight="1"/>
    <row r="2583" ht="16.149999999999999" customHeight="1"/>
    <row r="2584" ht="16.149999999999999" customHeight="1"/>
    <row r="2585" ht="16.149999999999999" customHeight="1"/>
    <row r="2586" ht="16.149999999999999" customHeight="1"/>
    <row r="2587" ht="16.149999999999999" customHeight="1"/>
    <row r="2588" ht="16.149999999999999" customHeight="1"/>
    <row r="2589" ht="16.149999999999999" customHeight="1"/>
    <row r="2590" ht="16.149999999999999" customHeight="1"/>
    <row r="2591" ht="16.149999999999999" customHeight="1"/>
    <row r="2592" ht="16.149999999999999" customHeight="1"/>
    <row r="2593" ht="16.149999999999999" customHeight="1"/>
    <row r="2594" ht="16.149999999999999" customHeight="1"/>
    <row r="2595" ht="16.149999999999999" customHeight="1"/>
    <row r="2596" ht="16.149999999999999" customHeight="1"/>
    <row r="2597" ht="16.149999999999999" customHeight="1"/>
    <row r="2598" ht="16.149999999999999" customHeight="1"/>
    <row r="2599" ht="16.149999999999999" customHeight="1"/>
    <row r="2600" ht="16.149999999999999" customHeight="1"/>
    <row r="2601" ht="16.149999999999999" customHeight="1"/>
    <row r="2602" ht="16.149999999999999" customHeight="1"/>
    <row r="2603" ht="16.149999999999999" customHeight="1"/>
    <row r="2604" ht="16.149999999999999" customHeight="1"/>
    <row r="2605" ht="16.149999999999999" customHeight="1"/>
    <row r="2606" ht="16.149999999999999" customHeight="1"/>
    <row r="2607" ht="16.149999999999999" customHeight="1"/>
    <row r="2608" ht="16.149999999999999" customHeight="1"/>
    <row r="2609" ht="16.149999999999999" customHeight="1"/>
    <row r="2610" ht="16.149999999999999" customHeight="1"/>
    <row r="2611" ht="16.149999999999999" customHeight="1"/>
    <row r="2612" ht="16.149999999999999" customHeight="1"/>
    <row r="2613" ht="16.149999999999999" customHeight="1"/>
    <row r="2614" ht="16.149999999999999" customHeight="1"/>
    <row r="2615" ht="16.149999999999999" customHeight="1"/>
    <row r="2616" ht="16.149999999999999" customHeight="1"/>
    <row r="2617" ht="16.149999999999999" customHeight="1"/>
    <row r="2618" ht="16.149999999999999" customHeight="1"/>
    <row r="2619" ht="16.149999999999999" customHeight="1"/>
    <row r="2620" ht="16.149999999999999" customHeight="1"/>
    <row r="2621" ht="16.149999999999999" customHeight="1"/>
    <row r="2622" ht="16.149999999999999" customHeight="1"/>
    <row r="2623" ht="16.149999999999999" customHeight="1"/>
    <row r="2624" ht="16.149999999999999" customHeight="1"/>
    <row r="2625" ht="16.149999999999999" customHeight="1"/>
    <row r="2626" ht="16.149999999999999" customHeight="1"/>
    <row r="2627" ht="16.149999999999999" customHeight="1"/>
    <row r="2628" ht="16.149999999999999" customHeight="1"/>
    <row r="2629" ht="16.149999999999999" customHeight="1"/>
    <row r="2630" ht="16.149999999999999" customHeight="1"/>
    <row r="2631" ht="16.149999999999999" customHeight="1"/>
    <row r="2632" ht="16.149999999999999" customHeight="1"/>
    <row r="2633" ht="16.149999999999999" customHeight="1"/>
    <row r="2634" ht="16.149999999999999" customHeight="1"/>
    <row r="2635" ht="16.149999999999999" customHeight="1"/>
    <row r="2636" ht="16.149999999999999" customHeight="1"/>
    <row r="2637" ht="16.149999999999999" customHeight="1"/>
    <row r="2638" ht="16.149999999999999" customHeight="1"/>
    <row r="2639" ht="16.149999999999999" customHeight="1"/>
    <row r="2640" ht="16.149999999999999" customHeight="1"/>
    <row r="2641" ht="16.149999999999999" customHeight="1"/>
    <row r="2642" ht="16.149999999999999" customHeight="1"/>
    <row r="2643" ht="16.149999999999999" customHeight="1"/>
    <row r="2644" ht="16.149999999999999" customHeight="1"/>
    <row r="2645" ht="16.149999999999999" customHeight="1"/>
    <row r="2646" ht="16.149999999999999" customHeight="1"/>
    <row r="2647" ht="16.149999999999999" customHeight="1"/>
    <row r="2648" ht="16.149999999999999" customHeight="1"/>
    <row r="2649" ht="16.149999999999999" customHeight="1"/>
    <row r="2650" ht="16.149999999999999" customHeight="1"/>
    <row r="2651" ht="16.149999999999999" customHeight="1"/>
    <row r="2652" ht="16.149999999999999" customHeight="1"/>
    <row r="2653" ht="16.149999999999999" customHeight="1"/>
    <row r="2654" ht="16.149999999999999" customHeight="1"/>
    <row r="2655" ht="16.149999999999999" customHeight="1"/>
    <row r="2656" ht="16.149999999999999" customHeight="1"/>
    <row r="2657" ht="16.149999999999999" customHeight="1"/>
    <row r="2658" ht="16.149999999999999" customHeight="1"/>
    <row r="2659" ht="16.149999999999999" customHeight="1"/>
    <row r="2660" ht="16.149999999999999" customHeight="1"/>
    <row r="2661" ht="16.149999999999999" customHeight="1"/>
    <row r="2662" ht="16.149999999999999" customHeight="1"/>
    <row r="2663" ht="16.149999999999999" customHeight="1"/>
    <row r="2664" ht="16.149999999999999" customHeight="1"/>
    <row r="2665" ht="16.149999999999999" customHeight="1"/>
    <row r="2666" ht="16.149999999999999" customHeight="1"/>
    <row r="2667" ht="16.149999999999999" customHeight="1"/>
    <row r="2668" ht="16.149999999999999" customHeight="1"/>
    <row r="2669" ht="16.149999999999999" customHeight="1"/>
    <row r="2670" ht="16.149999999999999" customHeight="1"/>
    <row r="2671" ht="16.149999999999999" customHeight="1"/>
    <row r="2672" ht="16.149999999999999" customHeight="1"/>
    <row r="2673" ht="16.149999999999999" customHeight="1"/>
    <row r="2674" ht="16.149999999999999" customHeight="1"/>
    <row r="2675" ht="16.149999999999999" customHeight="1"/>
    <row r="2676" ht="16.149999999999999" customHeight="1"/>
    <row r="2677" ht="16.149999999999999" customHeight="1"/>
    <row r="2678" ht="16.149999999999999" customHeight="1"/>
    <row r="2679" ht="16.149999999999999" customHeight="1"/>
    <row r="2680" ht="16.149999999999999" customHeight="1"/>
    <row r="2681" ht="16.149999999999999" customHeight="1"/>
    <row r="2682" ht="16.149999999999999" customHeight="1"/>
    <row r="2683" ht="16.149999999999999" customHeight="1"/>
    <row r="2684" ht="16.149999999999999" customHeight="1"/>
    <row r="2685" ht="16.149999999999999" customHeight="1"/>
    <row r="2686" ht="16.149999999999999" customHeight="1"/>
    <row r="2687" ht="16.149999999999999" customHeight="1"/>
    <row r="2688" ht="16.149999999999999" customHeight="1"/>
    <row r="2689" ht="16.149999999999999" customHeight="1"/>
    <row r="2690" ht="16.149999999999999" customHeight="1"/>
    <row r="2691" ht="16.149999999999999" customHeight="1"/>
    <row r="2692" ht="16.149999999999999" customHeight="1"/>
    <row r="2693" ht="16.149999999999999" customHeight="1"/>
    <row r="2694" ht="16.149999999999999" customHeight="1"/>
    <row r="2695" ht="16.149999999999999" customHeight="1"/>
    <row r="2696" ht="16.149999999999999" customHeight="1"/>
    <row r="2697" ht="16.149999999999999" customHeight="1"/>
    <row r="2698" ht="16.149999999999999" customHeight="1"/>
    <row r="2699" ht="16.149999999999999" customHeight="1"/>
    <row r="2700" ht="16.149999999999999" customHeight="1"/>
    <row r="2701" ht="16.149999999999999" customHeight="1"/>
    <row r="2702" ht="16.149999999999999" customHeight="1"/>
    <row r="2703" ht="16.149999999999999" customHeight="1"/>
    <row r="2704" ht="16.149999999999999" customHeight="1"/>
    <row r="2705" ht="16.149999999999999" customHeight="1"/>
    <row r="2706" ht="16.149999999999999" customHeight="1"/>
    <row r="2707" ht="16.149999999999999" customHeight="1"/>
    <row r="2708" ht="16.149999999999999" customHeight="1"/>
    <row r="2709" ht="16.149999999999999" customHeight="1"/>
    <row r="2710" ht="16.149999999999999" customHeight="1"/>
    <row r="2711" ht="16.149999999999999" customHeight="1"/>
    <row r="2712" ht="16.149999999999999" customHeight="1"/>
    <row r="2713" ht="16.149999999999999" customHeight="1"/>
    <row r="2714" ht="16.149999999999999" customHeight="1"/>
    <row r="2715" ht="16.149999999999999" customHeight="1"/>
    <row r="2716" ht="16.149999999999999" customHeight="1"/>
    <row r="2717" ht="16.149999999999999" customHeight="1"/>
    <row r="2718" ht="16.149999999999999" customHeight="1"/>
    <row r="2719" ht="16.149999999999999" customHeight="1"/>
    <row r="2720" ht="16.149999999999999" customHeight="1"/>
    <row r="2721" ht="16.149999999999999" customHeight="1"/>
    <row r="2722" ht="16.149999999999999" customHeight="1"/>
    <row r="2723" ht="16.149999999999999" customHeight="1"/>
    <row r="2724" ht="16.149999999999999" customHeight="1"/>
    <row r="2725" ht="16.149999999999999" customHeight="1"/>
    <row r="2726" ht="16.149999999999999" customHeight="1"/>
    <row r="2727" ht="16.149999999999999" customHeight="1"/>
    <row r="2728" ht="16.149999999999999" customHeight="1"/>
    <row r="2729" ht="16.149999999999999" customHeight="1"/>
    <row r="2730" ht="16.149999999999999" customHeight="1"/>
    <row r="2731" ht="16.149999999999999" customHeight="1"/>
    <row r="2732" ht="16.149999999999999" customHeight="1"/>
    <row r="2733" ht="16.149999999999999" customHeight="1"/>
    <row r="2734" ht="16.149999999999999" customHeight="1"/>
    <row r="2735" ht="16.149999999999999" customHeight="1"/>
    <row r="2736" ht="16.149999999999999" customHeight="1"/>
    <row r="2737" ht="16.149999999999999" customHeight="1"/>
    <row r="2738" ht="16.149999999999999" customHeight="1"/>
    <row r="2739" ht="16.149999999999999" customHeight="1"/>
    <row r="2740" ht="16.149999999999999" customHeight="1"/>
    <row r="2741" ht="16.149999999999999" customHeight="1"/>
    <row r="2742" ht="16.149999999999999" customHeight="1"/>
    <row r="2743" ht="16.149999999999999" customHeight="1"/>
    <row r="2744" ht="16.149999999999999" customHeight="1"/>
    <row r="2745" ht="16.149999999999999" customHeight="1"/>
    <row r="2746" ht="16.149999999999999" customHeight="1"/>
    <row r="2747" ht="16.149999999999999" customHeight="1"/>
    <row r="2748" ht="16.149999999999999" customHeight="1"/>
    <row r="2749" ht="16.149999999999999" customHeight="1"/>
    <row r="2750" ht="16.149999999999999" customHeight="1"/>
    <row r="2751" ht="16.149999999999999" customHeight="1"/>
    <row r="2752" ht="16.149999999999999" customHeight="1"/>
    <row r="2753" ht="16.149999999999999" customHeight="1"/>
    <row r="2754" ht="16.149999999999999" customHeight="1"/>
    <row r="2755" ht="16.149999999999999" customHeight="1"/>
    <row r="2756" ht="16.149999999999999" customHeight="1"/>
    <row r="2757" ht="16.149999999999999" customHeight="1"/>
    <row r="2758" ht="16.149999999999999" customHeight="1"/>
    <row r="2759" ht="16.149999999999999" customHeight="1"/>
    <row r="2760" ht="16.149999999999999" customHeight="1"/>
    <row r="2761" ht="16.149999999999999" customHeight="1"/>
    <row r="2762" ht="16.149999999999999" customHeight="1"/>
    <row r="2763" ht="16.149999999999999" customHeight="1"/>
    <row r="2764" ht="16.149999999999999" customHeight="1"/>
    <row r="2765" ht="16.149999999999999" customHeight="1"/>
    <row r="2766" ht="16.149999999999999" customHeight="1"/>
    <row r="2767" ht="16.149999999999999" customHeight="1"/>
    <row r="2768" ht="16.149999999999999" customHeight="1"/>
    <row r="2769" ht="16.149999999999999" customHeight="1"/>
    <row r="2770" ht="16.149999999999999" customHeight="1"/>
    <row r="2771" ht="16.149999999999999" customHeight="1"/>
    <row r="2772" ht="16.149999999999999" customHeight="1"/>
    <row r="2773" ht="16.149999999999999" customHeight="1"/>
    <row r="2774" ht="16.149999999999999" customHeight="1"/>
    <row r="2775" ht="16.149999999999999" customHeight="1"/>
    <row r="2776" ht="16.149999999999999" customHeight="1"/>
    <row r="2777" ht="16.149999999999999" customHeight="1"/>
    <row r="2778" ht="16.149999999999999" customHeight="1"/>
    <row r="2779" ht="16.149999999999999" customHeight="1"/>
    <row r="2780" ht="16.149999999999999" customHeight="1"/>
    <row r="2781" ht="16.149999999999999" customHeight="1"/>
    <row r="2782" ht="16.149999999999999" customHeight="1"/>
    <row r="2783" ht="16.149999999999999" customHeight="1"/>
    <row r="2784" ht="16.149999999999999" customHeight="1"/>
    <row r="2785" ht="16.149999999999999" customHeight="1"/>
    <row r="2786" ht="16.149999999999999" customHeight="1"/>
    <row r="2787" ht="16.149999999999999" customHeight="1"/>
    <row r="2788" ht="16.149999999999999" customHeight="1"/>
    <row r="2789" ht="16.149999999999999" customHeight="1"/>
    <row r="2790" ht="16.149999999999999" customHeight="1"/>
    <row r="2791" ht="16.149999999999999" customHeight="1"/>
    <row r="2792" ht="16.149999999999999" customHeight="1"/>
    <row r="2793" ht="16.149999999999999" customHeight="1"/>
    <row r="2794" ht="16.149999999999999" customHeight="1"/>
    <row r="2795" ht="16.149999999999999" customHeight="1"/>
    <row r="2796" ht="16.149999999999999" customHeight="1"/>
    <row r="2797" ht="16.149999999999999" customHeight="1"/>
    <row r="2798" ht="16.149999999999999" customHeight="1"/>
    <row r="2799" ht="16.149999999999999" customHeight="1"/>
    <row r="2800" ht="16.149999999999999" customHeight="1"/>
    <row r="2801" ht="16.149999999999999" customHeight="1"/>
    <row r="2802" ht="16.149999999999999" customHeight="1"/>
    <row r="2803" ht="16.149999999999999" customHeight="1"/>
    <row r="2804" ht="16.149999999999999" customHeight="1"/>
    <row r="2805" ht="16.149999999999999" customHeight="1"/>
    <row r="2806" ht="16.149999999999999" customHeight="1"/>
    <row r="2807" ht="16.149999999999999" customHeight="1"/>
    <row r="2808" ht="16.149999999999999" customHeight="1"/>
    <row r="2809" ht="16.149999999999999" customHeight="1"/>
    <row r="2810" ht="16.149999999999999" customHeight="1"/>
    <row r="2811" ht="16.149999999999999" customHeight="1"/>
    <row r="2812" ht="16.149999999999999" customHeight="1"/>
    <row r="2813" ht="16.149999999999999" customHeight="1"/>
    <row r="2814" ht="16.149999999999999" customHeight="1"/>
    <row r="2815" ht="16.149999999999999" customHeight="1"/>
    <row r="2816" ht="16.149999999999999" customHeight="1"/>
    <row r="2817" ht="16.149999999999999" customHeight="1"/>
    <row r="2818" ht="16.149999999999999" customHeight="1"/>
    <row r="2819" ht="16.149999999999999" customHeight="1"/>
    <row r="2820" ht="16.149999999999999" customHeight="1"/>
    <row r="2821" ht="16.149999999999999" customHeight="1"/>
    <row r="2822" ht="16.149999999999999" customHeight="1"/>
    <row r="2823" ht="16.149999999999999" customHeight="1"/>
    <row r="2824" ht="16.149999999999999" customHeight="1"/>
    <row r="2825" ht="16.149999999999999" customHeight="1"/>
    <row r="2826" ht="16.149999999999999" customHeight="1"/>
    <row r="2827" ht="16.149999999999999" customHeight="1"/>
    <row r="2828" ht="16.149999999999999" customHeight="1"/>
    <row r="2829" ht="16.149999999999999" customHeight="1"/>
    <row r="2830" ht="16.149999999999999" customHeight="1"/>
    <row r="2831" ht="16.149999999999999" customHeight="1"/>
    <row r="2832" ht="16.149999999999999" customHeight="1"/>
    <row r="2833" ht="16.149999999999999" customHeight="1"/>
    <row r="2834" ht="16.149999999999999" customHeight="1"/>
    <row r="2835" ht="16.149999999999999" customHeight="1"/>
    <row r="2836" ht="16.149999999999999" customHeight="1"/>
    <row r="2837" ht="16.149999999999999" customHeight="1"/>
    <row r="2838" ht="16.149999999999999" customHeight="1"/>
    <row r="2839" ht="16.149999999999999" customHeight="1"/>
    <row r="2840" ht="16.149999999999999" customHeight="1"/>
    <row r="2841" ht="16.149999999999999" customHeight="1"/>
    <row r="2842" ht="16.149999999999999" customHeight="1"/>
    <row r="2843" ht="16.149999999999999" customHeight="1"/>
    <row r="2844" ht="16.149999999999999" customHeight="1"/>
    <row r="2845" ht="16.149999999999999" customHeight="1"/>
    <row r="2846" ht="16.149999999999999" customHeight="1"/>
    <row r="2847" ht="16.149999999999999" customHeight="1"/>
    <row r="2848" ht="16.149999999999999" customHeight="1"/>
    <row r="2849" ht="16.149999999999999" customHeight="1"/>
    <row r="2850" ht="16.149999999999999" customHeight="1"/>
    <row r="2851" ht="16.149999999999999" customHeight="1"/>
    <row r="2852" ht="16.149999999999999" customHeight="1"/>
    <row r="2853" ht="16.149999999999999" customHeight="1"/>
    <row r="2854" ht="16.149999999999999" customHeight="1"/>
    <row r="2855" ht="16.149999999999999" customHeight="1"/>
    <row r="2856" ht="16.149999999999999" customHeight="1"/>
    <row r="2857" ht="16.149999999999999" customHeight="1"/>
    <row r="2858" ht="16.149999999999999" customHeight="1"/>
    <row r="2859" ht="16.149999999999999" customHeight="1"/>
    <row r="2860" ht="16.149999999999999" customHeight="1"/>
    <row r="2861" ht="16.149999999999999" customHeight="1"/>
    <row r="2862" ht="16.149999999999999" customHeight="1"/>
    <row r="2863" ht="16.149999999999999" customHeight="1"/>
    <row r="2864" ht="16.149999999999999" customHeight="1"/>
    <row r="2865" ht="16.149999999999999" customHeight="1"/>
    <row r="2866" ht="16.149999999999999" customHeight="1"/>
    <row r="2867" ht="16.149999999999999" customHeight="1"/>
    <row r="2868" ht="16.149999999999999" customHeight="1"/>
    <row r="2869" ht="16.149999999999999" customHeight="1"/>
    <row r="2870" ht="16.149999999999999" customHeight="1"/>
    <row r="2871" ht="16.149999999999999" customHeight="1"/>
    <row r="2872" ht="16.149999999999999" customHeight="1"/>
    <row r="2873" ht="16.149999999999999" customHeight="1"/>
    <row r="2874" ht="16.149999999999999" customHeight="1"/>
    <row r="2875" ht="16.149999999999999" customHeight="1"/>
    <row r="2876" ht="16.149999999999999" customHeight="1"/>
    <row r="2877" ht="16.149999999999999" customHeight="1"/>
    <row r="2878" ht="16.149999999999999" customHeight="1"/>
    <row r="2879" ht="16.149999999999999" customHeight="1"/>
    <row r="2880" ht="16.149999999999999" customHeight="1"/>
    <row r="2881" ht="16.149999999999999" customHeight="1"/>
    <row r="2882" ht="16.149999999999999" customHeight="1"/>
    <row r="2883" ht="16.149999999999999" customHeight="1"/>
    <row r="2884" ht="16.149999999999999" customHeight="1"/>
    <row r="2885" ht="16.149999999999999" customHeight="1"/>
    <row r="2886" ht="16.149999999999999" customHeight="1"/>
    <row r="2887" ht="16.149999999999999" customHeight="1"/>
    <row r="2888" ht="16.149999999999999" customHeight="1"/>
    <row r="2889" ht="16.149999999999999" customHeight="1"/>
    <row r="2890" ht="16.149999999999999" customHeight="1"/>
    <row r="2891" ht="16.149999999999999" customHeight="1"/>
    <row r="2892" ht="16.149999999999999" customHeight="1"/>
    <row r="2893" ht="16.149999999999999" customHeight="1"/>
    <row r="2894" ht="16.149999999999999" customHeight="1"/>
    <row r="2895" ht="16.149999999999999" customHeight="1"/>
    <row r="2896" ht="16.149999999999999" customHeight="1"/>
    <row r="2897" ht="16.149999999999999" customHeight="1"/>
    <row r="2898" ht="16.149999999999999" customHeight="1"/>
    <row r="2899" ht="16.149999999999999" customHeight="1"/>
    <row r="2900" ht="16.149999999999999" customHeight="1"/>
    <row r="2901" ht="16.149999999999999" customHeight="1"/>
    <row r="2902" ht="16.149999999999999" customHeight="1"/>
    <row r="2903" ht="16.149999999999999" customHeight="1"/>
    <row r="2904" ht="16.149999999999999" customHeight="1"/>
    <row r="2905" ht="16.149999999999999" customHeight="1"/>
    <row r="2906" ht="16.149999999999999" customHeight="1"/>
    <row r="2907" ht="16.149999999999999" customHeight="1"/>
    <row r="2908" ht="16.149999999999999" customHeight="1"/>
    <row r="2909" ht="16.149999999999999" customHeight="1"/>
    <row r="2910" ht="16.149999999999999" customHeight="1"/>
    <row r="2911" ht="16.149999999999999" customHeight="1"/>
    <row r="2912" ht="16.149999999999999" customHeight="1"/>
    <row r="2913" ht="16.149999999999999" customHeight="1"/>
    <row r="2914" ht="16.149999999999999" customHeight="1"/>
    <row r="2915" ht="16.149999999999999" customHeight="1"/>
    <row r="2916" ht="16.149999999999999" customHeight="1"/>
    <row r="2917" ht="16.149999999999999" customHeight="1"/>
    <row r="2918" ht="16.149999999999999" customHeight="1"/>
    <row r="2919" ht="16.149999999999999" customHeight="1"/>
    <row r="2920" ht="16.149999999999999" customHeight="1"/>
    <row r="2921" ht="16.149999999999999" customHeight="1"/>
    <row r="2922" ht="16.149999999999999" customHeight="1"/>
    <row r="2923" ht="16.149999999999999" customHeight="1"/>
    <row r="2924" ht="16.149999999999999" customHeight="1"/>
    <row r="2925" ht="16.149999999999999" customHeight="1"/>
    <row r="2926" ht="16.149999999999999" customHeight="1"/>
    <row r="2927" ht="16.149999999999999" customHeight="1"/>
    <row r="2928" ht="16.149999999999999" customHeight="1"/>
    <row r="2929" ht="16.149999999999999" customHeight="1"/>
    <row r="2930" ht="16.149999999999999" customHeight="1"/>
    <row r="2931" ht="16.149999999999999" customHeight="1"/>
    <row r="2932" ht="16.149999999999999" customHeight="1"/>
    <row r="2933" ht="16.149999999999999" customHeight="1"/>
    <row r="2934" ht="16.149999999999999" customHeight="1"/>
    <row r="2935" ht="16.149999999999999" customHeight="1"/>
    <row r="2936" ht="16.149999999999999" customHeight="1"/>
    <row r="2937" ht="16.149999999999999" customHeight="1"/>
    <row r="2938" ht="16.149999999999999" customHeight="1"/>
    <row r="2939" ht="16.149999999999999" customHeight="1"/>
    <row r="2940" ht="16.149999999999999" customHeight="1"/>
    <row r="2941" ht="16.149999999999999" customHeight="1"/>
    <row r="2942" ht="16.149999999999999" customHeight="1"/>
    <row r="2943" ht="16.149999999999999" customHeight="1"/>
    <row r="2944" ht="16.149999999999999" customHeight="1"/>
    <row r="2945" ht="16.149999999999999" customHeight="1"/>
    <row r="2946" ht="16.149999999999999" customHeight="1"/>
    <row r="2947" ht="16.149999999999999" customHeight="1"/>
    <row r="2948" ht="16.149999999999999" customHeight="1"/>
    <row r="2949" ht="16.149999999999999" customHeight="1"/>
    <row r="2950" ht="16.149999999999999" customHeight="1"/>
    <row r="2951" ht="16.149999999999999" customHeight="1"/>
    <row r="2952" ht="16.149999999999999" customHeight="1"/>
    <row r="2953" ht="16.149999999999999" customHeight="1"/>
    <row r="2954" ht="16.149999999999999" customHeight="1"/>
    <row r="2955" ht="16.149999999999999" customHeight="1"/>
    <row r="2956" ht="16.149999999999999" customHeight="1"/>
    <row r="2957" ht="16.149999999999999" customHeight="1"/>
    <row r="2958" ht="16.149999999999999" customHeight="1"/>
    <row r="2959" ht="16.149999999999999" customHeight="1"/>
    <row r="2960" ht="16.149999999999999" customHeight="1"/>
    <row r="2961" ht="16.149999999999999" customHeight="1"/>
    <row r="2962" ht="16.149999999999999" customHeight="1"/>
    <row r="2963" ht="16.149999999999999" customHeight="1"/>
    <row r="2964" ht="16.149999999999999" customHeight="1"/>
    <row r="2965" ht="16.149999999999999" customHeight="1"/>
    <row r="2966" ht="16.149999999999999" customHeight="1"/>
    <row r="2967" ht="16.149999999999999" customHeight="1"/>
    <row r="2968" ht="16.149999999999999" customHeight="1"/>
    <row r="2969" ht="16.149999999999999" customHeight="1"/>
    <row r="2970" ht="16.149999999999999" customHeight="1"/>
    <row r="2971" ht="16.149999999999999" customHeight="1"/>
    <row r="2972" ht="16.149999999999999" customHeight="1"/>
    <row r="2973" ht="16.149999999999999" customHeight="1"/>
    <row r="2974" ht="16.149999999999999" customHeight="1"/>
    <row r="2975" ht="16.149999999999999" customHeight="1"/>
    <row r="2976" ht="16.149999999999999" customHeight="1"/>
    <row r="2977" ht="16.149999999999999" customHeight="1"/>
    <row r="2978" ht="16.149999999999999" customHeight="1"/>
    <row r="2979" ht="16.149999999999999" customHeight="1"/>
    <row r="2980" ht="16.149999999999999" customHeight="1"/>
    <row r="2981" ht="16.149999999999999" customHeight="1"/>
    <row r="2982" ht="16.149999999999999" customHeight="1"/>
    <row r="2983" ht="16.149999999999999" customHeight="1"/>
    <row r="2984" ht="16.149999999999999" customHeight="1"/>
    <row r="2985" ht="16.149999999999999" customHeight="1"/>
    <row r="2986" ht="16.149999999999999" customHeight="1"/>
    <row r="2987" ht="16.149999999999999" customHeight="1"/>
    <row r="2988" ht="16.149999999999999" customHeight="1"/>
    <row r="2989" ht="16.149999999999999" customHeight="1"/>
    <row r="2990" ht="16.149999999999999" customHeight="1"/>
    <row r="2991" ht="16.149999999999999" customHeight="1"/>
    <row r="2992" ht="16.149999999999999" customHeight="1"/>
    <row r="2993" ht="16.149999999999999" customHeight="1"/>
    <row r="2994" ht="16.149999999999999" customHeight="1"/>
    <row r="2995" ht="16.149999999999999" customHeight="1"/>
    <row r="2996" ht="16.149999999999999" customHeight="1"/>
    <row r="2997" ht="16.149999999999999" customHeight="1"/>
    <row r="2998" ht="16.149999999999999" customHeight="1"/>
    <row r="2999" ht="16.149999999999999" customHeight="1"/>
    <row r="3000" ht="16.149999999999999" customHeight="1"/>
    <row r="3001" ht="16.149999999999999" customHeight="1"/>
    <row r="3002" ht="16.149999999999999" customHeight="1"/>
    <row r="3003" ht="16.149999999999999" customHeight="1"/>
    <row r="3004" ht="16.149999999999999" customHeight="1"/>
    <row r="3005" ht="16.149999999999999" customHeight="1"/>
    <row r="3006" ht="16.149999999999999" customHeight="1"/>
    <row r="3007" ht="16.149999999999999" customHeight="1"/>
    <row r="3008" ht="16.149999999999999" customHeight="1"/>
    <row r="3009" ht="16.149999999999999" customHeight="1"/>
    <row r="3010" ht="16.149999999999999" customHeight="1"/>
    <row r="3011" ht="16.149999999999999" customHeight="1"/>
    <row r="3012" ht="16.149999999999999" customHeight="1"/>
    <row r="3013" ht="16.149999999999999" customHeight="1"/>
    <row r="3014" ht="16.149999999999999" customHeight="1"/>
    <row r="3015" ht="16.149999999999999" customHeight="1"/>
    <row r="3016" ht="16.149999999999999" customHeight="1"/>
    <row r="3017" ht="16.149999999999999" customHeight="1"/>
    <row r="3018" ht="16.149999999999999" customHeight="1"/>
    <row r="3019" ht="16.149999999999999" customHeight="1"/>
    <row r="3020" ht="16.149999999999999" customHeight="1"/>
    <row r="3021" ht="16.149999999999999" customHeight="1"/>
    <row r="3022" ht="16.149999999999999" customHeight="1"/>
    <row r="3023" ht="16.149999999999999" customHeight="1"/>
  </sheetData>
  <sheetProtection algorithmName="SHA-512" hashValue="TpPuS5QeaSMm3jaxclObQBF7BGNf5J5ENvVXbnzbnX9IcZwRzFu1ug6sz9f4WqeoscjBFUY+hjDnaQsjhiT4CA==" saltValue="Fc5B9K5ihjBdzb0rcov9yw==" spinCount="100000" sheet="1" formatColumns="0" formatRows="0"/>
  <mergeCells count="9">
    <mergeCell ref="A2:M2"/>
    <mergeCell ref="A3:M3"/>
    <mergeCell ref="A4:M4"/>
    <mergeCell ref="E5:G5"/>
    <mergeCell ref="E6:G6"/>
    <mergeCell ref="H5:J5"/>
    <mergeCell ref="H6:J6"/>
    <mergeCell ref="K5:M5"/>
    <mergeCell ref="K6:M6"/>
  </mergeCells>
  <conditionalFormatting sqref="E59">
    <cfRule type="containsText" dxfId="12" priority="4" operator="containsText" text="Out of Balance">
      <formula>NOT(ISERROR(SEARCH("Out of Balance",E59)))</formula>
    </cfRule>
  </conditionalFormatting>
  <conditionalFormatting sqref="H59">
    <cfRule type="containsText" dxfId="11" priority="3" operator="containsText" text="Out of Balance">
      <formula>NOT(ISERROR(SEARCH("Out of Balance",H59)))</formula>
    </cfRule>
  </conditionalFormatting>
  <conditionalFormatting sqref="K59">
    <cfRule type="containsText" dxfId="10" priority="2" operator="containsText" text="Out of Balance">
      <formula>NOT(ISERROR(SEARCH("Out of Balance",K59)))</formula>
    </cfRule>
  </conditionalFormatting>
  <dataValidations disablePrompts="1" count="6">
    <dataValidation operator="lessThan" allowBlank="1" showInputMessage="1" showErrorMessage="1" sqref="M47:M49 E51:M51 E53:G53" xr:uid="{00000000-0002-0000-0700-000000000000}"/>
    <dataValidation allowBlank="1" showInputMessage="1" showErrorMessage="1" prompt="This value should be negative. If you have CORRECTLY entered a positive value, provide an explanation along with your submission." sqref="F21:F50 E25:E28 E30:E50 E22:E23 L35:M35 I22:J46 H43:H46 K43:M46 H50:M50 L22:M23 G22:G50 L12:M12 F52:G52 I52:J52" xr:uid="{00000000-0002-0000-0700-000001000000}"/>
    <dataValidation type="whole" operator="greaterThan" allowBlank="1" showInputMessage="1" showErrorMessage="1" prompt="Enter positve values for increases in reserves" sqref="I12:J12 F11:G11" xr:uid="{00000000-0002-0000-0700-000002000000}">
      <formula1>0</formula1>
    </dataValidation>
    <dataValidation operator="lessThan" allowBlank="1" showInputMessage="1" showErrorMessage="1" prompt="Please allocate according to asset type. This cell CANNOT be positive!" sqref="E52" xr:uid="{00000000-0002-0000-0700-000003000000}"/>
    <dataValidation allowBlank="1" showInputMessage="1" showErrorMessage="1" prompt="Please allocate according to asset type. This cell CANNOT be positive!" sqref="H52 K52" xr:uid="{00000000-0002-0000-0700-000004000000}"/>
    <dataValidation allowBlank="1" showInputMessage="1" showErrorMessage="1" prompt="Enter positive values for increases in reserves" sqref="E11" xr:uid="{00000000-0002-0000-0700-000005000000}"/>
  </dataValidations>
  <printOptions horizontalCentered="1"/>
  <pageMargins left="0.51181102362204722" right="0.51181102362204722" top="0.70866141732283472" bottom="0.70866141732283472" header="0.31496062992125984" footer="0.31496062992125984"/>
  <pageSetup scale="39" orientation="landscape" blackAndWhite="1" r:id="rId1"/>
  <headerFooter>
    <oddFooter>&amp;LClassification: Protected A&amp;CPage 7 of 10</oddFooter>
  </headerFooter>
  <customProperties>
    <customPr name="_pios_id" r:id="rId2"/>
  </customProperties>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G87"/>
  <sheetViews>
    <sheetView topLeftCell="A38" workbookViewId="0">
      <selection activeCell="A34" sqref="A34:E34"/>
    </sheetView>
  </sheetViews>
  <sheetFormatPr defaultColWidth="9.28515625" defaultRowHeight="12.75"/>
  <cols>
    <col min="1" max="1" width="50" style="966" customWidth="1"/>
    <col min="2" max="4" width="17.42578125" style="966" customWidth="1"/>
    <col min="5" max="5" width="57.5703125" style="966" customWidth="1"/>
    <col min="6" max="16384" width="9.28515625" style="966"/>
  </cols>
  <sheetData>
    <row r="1" spans="1:7" ht="13.5" thickBot="1">
      <c r="D1" s="455" t="s">
        <v>5</v>
      </c>
      <c r="E1" s="456">
        <f>Coversht!H2</f>
        <v>224</v>
      </c>
    </row>
    <row r="2" spans="1:7" ht="32.25" customHeight="1">
      <c r="C2" s="970" t="s">
        <v>1059</v>
      </c>
    </row>
    <row r="3" spans="1:7" ht="20.100000000000001" customHeight="1">
      <c r="C3" s="972" t="s">
        <v>1077</v>
      </c>
    </row>
    <row r="4" spans="1:7" ht="20.100000000000001" customHeight="1">
      <c r="C4" s="971" t="s">
        <v>1504</v>
      </c>
    </row>
    <row r="5" spans="1:7" s="454" customFormat="1" ht="6" customHeight="1">
      <c r="A5" s="457"/>
      <c r="B5" s="457"/>
      <c r="C5" s="457"/>
      <c r="D5" s="458"/>
      <c r="E5" s="458"/>
      <c r="F5" s="963"/>
      <c r="G5" s="963"/>
    </row>
    <row r="6" spans="1:7">
      <c r="A6" s="116" t="s">
        <v>1150</v>
      </c>
    </row>
    <row r="7" spans="1:7">
      <c r="A7" s="116" t="s">
        <v>1161</v>
      </c>
      <c r="D7"/>
      <c r="E7"/>
    </row>
    <row r="8" spans="1:7" ht="8.25" customHeight="1">
      <c r="A8" s="116"/>
    </row>
    <row r="9" spans="1:7">
      <c r="A9" s="977" t="s">
        <v>1162</v>
      </c>
    </row>
    <row r="10" spans="1:7">
      <c r="A10" s="116" t="s">
        <v>1505</v>
      </c>
    </row>
    <row r="11" spans="1:7">
      <c r="A11" s="116" t="s">
        <v>1506</v>
      </c>
    </row>
    <row r="12" spans="1:7">
      <c r="A12" s="116" t="s">
        <v>1507</v>
      </c>
    </row>
    <row r="13" spans="1:7">
      <c r="A13" s="116" t="s">
        <v>1508</v>
      </c>
    </row>
    <row r="14" spans="1:7">
      <c r="A14" s="116" t="s">
        <v>1157</v>
      </c>
    </row>
    <row r="15" spans="1:7" ht="8.25" customHeight="1">
      <c r="A15" s="116"/>
    </row>
    <row r="16" spans="1:7">
      <c r="A16" s="977" t="s">
        <v>1160</v>
      </c>
    </row>
    <row r="17" spans="1:6">
      <c r="A17" s="116" t="s">
        <v>1509</v>
      </c>
      <c r="D17"/>
      <c r="E17"/>
    </row>
    <row r="18" spans="1:6">
      <c r="A18" s="116" t="s">
        <v>1159</v>
      </c>
    </row>
    <row r="20" spans="1:6" ht="13.5" thickBot="1">
      <c r="A20" s="959" t="s">
        <v>1145</v>
      </c>
      <c r="B20" s="959"/>
      <c r="C20" s="959"/>
      <c r="D20" s="959"/>
      <c r="E20" s="959"/>
    </row>
    <row r="21" spans="1:6" ht="20.100000000000001" customHeight="1">
      <c r="D21" s="962" t="s">
        <v>632</v>
      </c>
    </row>
    <row r="22" spans="1:6" ht="20.100000000000001" customHeight="1">
      <c r="A22" s="900" t="s">
        <v>1518</v>
      </c>
      <c r="D22" s="901">
        <f>+AOS!E32</f>
        <v>230521.25999999981</v>
      </c>
    </row>
    <row r="23" spans="1:6" ht="20.100000000000001" customHeight="1">
      <c r="A23" s="900" t="s">
        <v>1519</v>
      </c>
      <c r="D23" s="1070">
        <f>IFERROR(VLOOKUP($E$1,SGF!B:D,3,0),0)</f>
        <v>54516</v>
      </c>
    </row>
    <row r="24" spans="1:6" ht="20.100000000000001" customHeight="1">
      <c r="A24" s="459" t="s">
        <v>1520</v>
      </c>
      <c r="B24" s="902">
        <f>IFERROR(D24/Operations!I26,0)</f>
        <v>0.10963329226879462</v>
      </c>
      <c r="D24" s="993">
        <f>+D22-D23</f>
        <v>176005.25999999981</v>
      </c>
      <c r="E24" s="994"/>
      <c r="F24" s="976"/>
    </row>
    <row r="25" spans="1:6" ht="20.100000000000001" customHeight="1">
      <c r="A25" s="900"/>
    </row>
    <row r="26" spans="1:6" ht="20.100000000000001" customHeight="1">
      <c r="A26" s="900" t="s">
        <v>1521</v>
      </c>
      <c r="B26" s="917">
        <v>0.06</v>
      </c>
      <c r="D26" s="903">
        <f>IF(B26*Operations!I26&lt;100000,100000,B26*Operations!I26)</f>
        <v>100000</v>
      </c>
    </row>
    <row r="27" spans="1:6" ht="20.100000000000001" customHeight="1">
      <c r="A27" s="459" t="s">
        <v>1522</v>
      </c>
      <c r="D27" s="460">
        <f>MAX(0,+D24-D26)</f>
        <v>76005.259999999806</v>
      </c>
      <c r="E27" s="995" t="str">
        <f>IF(D27&gt;0,"Complete sections A and B below."," ")</f>
        <v>Complete sections A and B below.</v>
      </c>
    </row>
    <row r="28" spans="1:6" ht="36" customHeight="1">
      <c r="A28" s="905" t="s">
        <v>1515</v>
      </c>
    </row>
    <row r="29" spans="1:6" ht="20.100000000000001" customHeight="1">
      <c r="A29" s="360" t="s">
        <v>1510</v>
      </c>
      <c r="D29" s="460"/>
      <c r="E29" s="1004">
        <f>IF(VLOOKUP($E$1,'Datasheet BUDGET'!B:HB,75,FALSE)=0,"Not Applicable",VLOOKUP($E$1,'Datasheet BUDGET'!B:HB,75,FALSE))</f>
        <v>36005.260000000009</v>
      </c>
    </row>
    <row r="30" spans="1:6" ht="18" customHeight="1">
      <c r="A30" s="1005" t="s">
        <v>1511</v>
      </c>
      <c r="B30"/>
      <c r="C30"/>
      <c r="D30"/>
      <c r="E30" s="1004" t="str">
        <f>IF(VLOOKUP($E$1,'Datasheet BUDGET'!B:HB,76,FALSE)=0,"Not Applicable",VLOOKUP($E$1,'Datasheet BUDGET'!B:HB,76,FALSE))</f>
        <v>2025/26</v>
      </c>
    </row>
    <row r="31" spans="1:6" ht="20.25" customHeight="1">
      <c r="A31" s="116" t="s">
        <v>1512</v>
      </c>
      <c r="E31" s="975"/>
    </row>
    <row r="32" spans="1:6" ht="16.5" customHeight="1">
      <c r="A32" s="118" t="s">
        <v>1513</v>
      </c>
      <c r="D32" s="460"/>
    </row>
    <row r="33" spans="1:5" ht="16.5" customHeight="1">
      <c r="A33" s="118" t="s">
        <v>1158</v>
      </c>
      <c r="D33" s="460"/>
    </row>
    <row r="34" spans="1:5" ht="84" customHeight="1">
      <c r="A34" s="1231" t="s">
        <v>1807</v>
      </c>
      <c r="B34" s="1231"/>
      <c r="C34" s="1231"/>
      <c r="D34" s="1231"/>
      <c r="E34" s="1231"/>
    </row>
    <row r="35" spans="1:5" ht="36" customHeight="1">
      <c r="A35" s="905" t="s">
        <v>1060</v>
      </c>
    </row>
    <row r="36" spans="1:5" ht="23.25" customHeight="1">
      <c r="A36" s="116" t="s">
        <v>1514</v>
      </c>
      <c r="E36" s="907">
        <f>D27</f>
        <v>76005.259999999806</v>
      </c>
    </row>
    <row r="37" spans="1:5" ht="23.25" customHeight="1">
      <c r="A37" s="118" t="s">
        <v>1156</v>
      </c>
    </row>
    <row r="38" spans="1:5" ht="84" customHeight="1">
      <c r="A38" s="1230" t="s">
        <v>1805</v>
      </c>
      <c r="B38" s="1230"/>
      <c r="C38" s="1230"/>
      <c r="D38" s="1230"/>
      <c r="E38" s="1230"/>
    </row>
    <row r="40" spans="1:5">
      <c r="A40" s="966" t="s">
        <v>1155</v>
      </c>
    </row>
    <row r="41" spans="1:5" ht="5.25" customHeight="1"/>
    <row r="42" spans="1:5" ht="20.100000000000001" customHeight="1">
      <c r="B42" s="908" t="s">
        <v>1062</v>
      </c>
      <c r="C42" s="908" t="s">
        <v>1154</v>
      </c>
      <c r="D42" s="909" t="s">
        <v>1516</v>
      </c>
      <c r="E42" s="967" t="s">
        <v>1063</v>
      </c>
    </row>
    <row r="43" spans="1:5" ht="20.100000000000001" customHeight="1">
      <c r="A43" s="6" t="s">
        <v>1064</v>
      </c>
      <c r="B43" s="910">
        <f>+D24</f>
        <v>176005.25999999981</v>
      </c>
      <c r="C43" s="910">
        <f>+B50</f>
        <v>176005.25999999981</v>
      </c>
      <c r="D43" s="911">
        <f>+C50</f>
        <v>176005.25999999981</v>
      </c>
    </row>
    <row r="44" spans="1:5" ht="20.100000000000001" customHeight="1">
      <c r="A44" s="957" t="s">
        <v>1140</v>
      </c>
      <c r="B44" s="958"/>
      <c r="C44" s="958"/>
      <c r="D44" s="958"/>
      <c r="E44" s="958"/>
    </row>
    <row r="45" spans="1:5" ht="20.100000000000001" customHeight="1">
      <c r="A45" s="957" t="s">
        <v>1140</v>
      </c>
      <c r="B45" s="958"/>
      <c r="C45" s="958"/>
      <c r="D45" s="958"/>
      <c r="E45" s="958"/>
    </row>
    <row r="46" spans="1:5" ht="20.100000000000001" customHeight="1">
      <c r="A46" s="957" t="s">
        <v>1140</v>
      </c>
      <c r="B46" s="958"/>
      <c r="C46" s="958"/>
      <c r="D46" s="958"/>
      <c r="E46" s="958"/>
    </row>
    <row r="47" spans="1:5" ht="20.100000000000001" customHeight="1">
      <c r="A47" s="957" t="s">
        <v>1140</v>
      </c>
      <c r="B47" s="958"/>
      <c r="C47" s="958"/>
      <c r="D47" s="958"/>
      <c r="E47" s="958"/>
    </row>
    <row r="48" spans="1:5" ht="20.100000000000001" customHeight="1">
      <c r="A48" s="957" t="s">
        <v>1140</v>
      </c>
      <c r="B48" s="958"/>
      <c r="C48" s="958"/>
      <c r="D48" s="958"/>
      <c r="E48" s="958"/>
    </row>
    <row r="49" spans="1:7" ht="20.100000000000001" customHeight="1">
      <c r="A49" s="957" t="s">
        <v>1140</v>
      </c>
      <c r="B49" s="958"/>
      <c r="C49" s="958"/>
      <c r="D49" s="958"/>
      <c r="E49" s="958"/>
    </row>
    <row r="50" spans="1:7" ht="27" customHeight="1">
      <c r="B50" s="1146">
        <f>SUM(B43:B49)</f>
        <v>176005.25999999981</v>
      </c>
      <c r="C50" s="912">
        <f>SUM(C43:C49)</f>
        <v>176005.25999999981</v>
      </c>
      <c r="D50" s="912">
        <f>SUM(D43:D49)</f>
        <v>176005.25999999981</v>
      </c>
      <c r="E50" s="1149" t="s">
        <v>1785</v>
      </c>
    </row>
    <row r="51" spans="1:7" ht="20.100000000000001" customHeight="1">
      <c r="B51" s="913">
        <f>IFERROR(+B50/Operations!$I$26,0)</f>
        <v>0.10963329226879462</v>
      </c>
      <c r="C51" s="913">
        <f>IFERROR(+C50/Operations!$I$26,0)</f>
        <v>0.10963329226879462</v>
      </c>
      <c r="D51" s="913">
        <f>IFERROR(+D50/Operations!$I$26,0)</f>
        <v>0.10963329226879462</v>
      </c>
    </row>
    <row r="52" spans="1:7" s="906" customFormat="1" ht="36.75" customHeight="1" thickBot="1">
      <c r="A52" s="959" t="s">
        <v>1144</v>
      </c>
      <c r="B52" s="968"/>
      <c r="C52" s="968"/>
      <c r="D52" s="969"/>
      <c r="E52" s="969"/>
      <c r="F52" s="900"/>
      <c r="G52" s="900"/>
    </row>
    <row r="53" spans="1:7">
      <c r="A53" s="116" t="s">
        <v>1517</v>
      </c>
    </row>
    <row r="54" spans="1:7">
      <c r="A54" s="116" t="s">
        <v>1149</v>
      </c>
    </row>
    <row r="56" spans="1:7" s="454" customFormat="1" ht="20.100000000000001" customHeight="1">
      <c r="C56" s="459"/>
      <c r="D56" s="932" t="s">
        <v>1061</v>
      </c>
      <c r="E56" s="962" t="s">
        <v>1141</v>
      </c>
    </row>
    <row r="57" spans="1:7" s="454" customFormat="1" ht="32.25" customHeight="1">
      <c r="C57" s="964" t="s">
        <v>1142</v>
      </c>
      <c r="D57" s="955">
        <v>0</v>
      </c>
      <c r="E57" s="965"/>
    </row>
    <row r="58" spans="1:7" s="454" customFormat="1" ht="3" customHeight="1">
      <c r="C58" s="964"/>
      <c r="D58" s="964"/>
      <c r="E58" s="964"/>
    </row>
    <row r="59" spans="1:7" s="454" customFormat="1" ht="32.25" customHeight="1">
      <c r="C59" s="964" t="s">
        <v>1143</v>
      </c>
      <c r="D59" s="956">
        <v>0</v>
      </c>
      <c r="E59" s="965"/>
    </row>
    <row r="60" spans="1:7" s="454" customFormat="1" ht="20.100000000000001" customHeight="1">
      <c r="C60" s="964" t="s">
        <v>1076</v>
      </c>
      <c r="D60" s="910">
        <f>SUM(D57:D59)</f>
        <v>0</v>
      </c>
      <c r="E60" s="904"/>
    </row>
    <row r="61" spans="1:7" s="454" customFormat="1" ht="24" customHeight="1">
      <c r="C61" s="459"/>
      <c r="D61" s="931" t="str">
        <f>IF(D60&lt;&gt;SUM(AOS!F30:G31),"Does not agree to AOS tab","")</f>
        <v/>
      </c>
      <c r="E61" s="904"/>
    </row>
    <row r="62" spans="1:7" s="454" customFormat="1">
      <c r="C62" s="459"/>
      <c r="D62" s="931"/>
      <c r="E62" s="904"/>
    </row>
    <row r="63" spans="1:7" s="454" customFormat="1" ht="20.100000000000001" customHeight="1">
      <c r="C63" s="459"/>
      <c r="D63" s="932" t="s">
        <v>1062</v>
      </c>
      <c r="E63" s="962" t="s">
        <v>1141</v>
      </c>
    </row>
    <row r="64" spans="1:7" s="454" customFormat="1" ht="32.25" customHeight="1">
      <c r="C64" s="964" t="s">
        <v>1142</v>
      </c>
      <c r="D64" s="955">
        <v>0</v>
      </c>
      <c r="E64" s="965"/>
    </row>
    <row r="65" spans="1:5" s="454" customFormat="1" ht="3" customHeight="1">
      <c r="C65" s="964"/>
      <c r="D65" s="964"/>
      <c r="E65" s="964"/>
    </row>
    <row r="66" spans="1:5" s="454" customFormat="1" ht="32.25" customHeight="1">
      <c r="C66" s="964" t="s">
        <v>1143</v>
      </c>
      <c r="D66" s="956">
        <v>0</v>
      </c>
      <c r="E66" s="965"/>
    </row>
    <row r="67" spans="1:5" s="454" customFormat="1" ht="20.100000000000001" customHeight="1">
      <c r="C67" s="964" t="s">
        <v>1076</v>
      </c>
      <c r="D67" s="910">
        <f>SUM(D64:D66)</f>
        <v>0</v>
      </c>
      <c r="E67" s="360"/>
    </row>
    <row r="68" spans="1:5" s="454" customFormat="1" ht="24" customHeight="1">
      <c r="C68" s="459"/>
      <c r="D68" s="931" t="str">
        <f>IF(D67&lt;&gt;SUM(AOS!F50:G51),"Does not agree to AOS tab","")</f>
        <v/>
      </c>
      <c r="E68" s="904"/>
    </row>
    <row r="69" spans="1:5">
      <c r="A69" s="454"/>
      <c r="B69" s="454"/>
      <c r="C69" s="459"/>
      <c r="D69" s="931"/>
      <c r="E69" s="904"/>
    </row>
    <row r="70" spans="1:5">
      <c r="A70" s="454"/>
      <c r="B70" s="454"/>
      <c r="C70" s="459"/>
      <c r="D70" s="931"/>
      <c r="E70" s="904"/>
    </row>
    <row r="71" spans="1:5" s="454" customFormat="1" ht="20.100000000000001" customHeight="1">
      <c r="C71" s="459"/>
      <c r="D71" s="931"/>
      <c r="E71" s="904"/>
    </row>
    <row r="72" spans="1:5" s="454" customFormat="1" ht="32.25" customHeight="1">
      <c r="C72" s="459"/>
      <c r="D72" s="931"/>
      <c r="E72" s="904"/>
    </row>
    <row r="73" spans="1:5" s="454" customFormat="1" ht="3" customHeight="1">
      <c r="C73" s="459"/>
      <c r="D73" s="931"/>
      <c r="E73" s="904"/>
    </row>
    <row r="74" spans="1:5" s="454" customFormat="1" ht="32.25" customHeight="1">
      <c r="C74" s="459"/>
      <c r="D74" s="931"/>
      <c r="E74" s="904"/>
    </row>
    <row r="75" spans="1:5" s="454" customFormat="1" ht="20.100000000000001" customHeight="1">
      <c r="C75" s="459"/>
      <c r="D75" s="931"/>
      <c r="E75" s="904"/>
    </row>
    <row r="76" spans="1:5">
      <c r="A76" s="454"/>
      <c r="B76" s="454"/>
      <c r="C76" s="459"/>
      <c r="D76" s="931"/>
      <c r="E76" s="904"/>
    </row>
    <row r="77" spans="1:5" s="454" customFormat="1" ht="20.100000000000001" customHeight="1">
      <c r="C77" s="459"/>
      <c r="D77" s="931"/>
      <c r="E77" s="904"/>
    </row>
    <row r="78" spans="1:5" s="454" customFormat="1" ht="20.100000000000001" customHeight="1">
      <c r="C78" s="459"/>
      <c r="D78" s="931"/>
      <c r="E78" s="904"/>
    </row>
    <row r="79" spans="1:5" s="454" customFormat="1" ht="32.25" customHeight="1">
      <c r="C79" s="459"/>
      <c r="D79" s="931"/>
      <c r="E79" s="904"/>
    </row>
    <row r="80" spans="1:5" s="454" customFormat="1" ht="3" customHeight="1">
      <c r="C80" s="459"/>
      <c r="D80" s="931"/>
      <c r="E80" s="904"/>
    </row>
    <row r="81" spans="1:5" s="454" customFormat="1" ht="32.25" customHeight="1">
      <c r="C81" s="459"/>
      <c r="D81" s="931"/>
      <c r="E81" s="904"/>
    </row>
    <row r="82" spans="1:5" s="454" customFormat="1" ht="20.100000000000001" customHeight="1">
      <c r="C82" s="459"/>
      <c r="D82" s="931"/>
      <c r="E82" s="904"/>
    </row>
    <row r="83" spans="1:5">
      <c r="A83" s="454"/>
      <c r="B83" s="454"/>
      <c r="C83" s="459"/>
      <c r="D83" s="931"/>
      <c r="E83" s="904"/>
    </row>
    <row r="84" spans="1:5">
      <c r="A84" s="454"/>
      <c r="B84" s="454"/>
      <c r="C84" s="459"/>
      <c r="D84" s="931"/>
      <c r="E84" s="904"/>
    </row>
    <row r="85" spans="1:5">
      <c r="A85" s="454"/>
      <c r="B85" s="454"/>
      <c r="C85" s="459"/>
      <c r="D85" s="931"/>
      <c r="E85" s="904"/>
    </row>
    <row r="86" spans="1:5">
      <c r="A86" s="454"/>
      <c r="B86" s="454"/>
      <c r="C86" s="459"/>
      <c r="D86" s="931"/>
      <c r="E86" s="904"/>
    </row>
    <row r="87" spans="1:5">
      <c r="A87" s="454"/>
      <c r="B87" s="454"/>
      <c r="C87" s="459"/>
      <c r="D87" s="931"/>
      <c r="E87" s="904"/>
    </row>
  </sheetData>
  <sheetProtection algorithmName="SHA-512" hashValue="UWiXZJ/WDx1euwQ+3/IrEgjLSZytblitTidwoCft4t0JP/rOQrj+TNHvMG5GFRXDdK371+9re/xNyAwgKAFrKA==" saltValue="161WwYt7O5MuXiVl9/ee5w==" spinCount="100000" sheet="1" formatColumns="0" formatRows="0"/>
  <mergeCells count="2">
    <mergeCell ref="A38:E38"/>
    <mergeCell ref="A34:E34"/>
  </mergeCells>
  <conditionalFormatting sqref="B51:D51">
    <cfRule type="cellIs" dxfId="9" priority="3" operator="lessThan">
      <formula>0.06</formula>
    </cfRule>
    <cfRule type="cellIs" dxfId="8" priority="4" operator="greaterThan">
      <formula>0.06</formula>
    </cfRule>
  </conditionalFormatting>
  <printOptions horizontalCentered="1"/>
  <pageMargins left="0.51181102362204722" right="0.51181102362204722" top="0.70866141732283472" bottom="0.70866141732283472" header="0.31496062992125984" footer="0.31496062992125984"/>
  <pageSetup scale="50" orientation="portrait" blackAndWhite="1" r:id="rId1"/>
  <headerFooter>
    <oddFooter>&amp;LClassification: Protected A&amp;CPage 8 of 10</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pageSetUpPr fitToPage="1"/>
  </sheetPr>
  <dimension ref="A1:V2280"/>
  <sheetViews>
    <sheetView topLeftCell="A10" workbookViewId="0">
      <selection activeCell="E12" sqref="E12"/>
    </sheetView>
  </sheetViews>
  <sheetFormatPr defaultColWidth="26.7109375" defaultRowHeight="23.25" outlineLevelCol="1"/>
  <cols>
    <col min="1" max="1" width="4.28515625" style="496" customWidth="1"/>
    <col min="2" max="2" width="2.7109375" style="496" customWidth="1"/>
    <col min="3" max="3" width="38.28515625" style="496" customWidth="1"/>
    <col min="4" max="4" width="13.28515625" style="496" hidden="1" customWidth="1"/>
    <col min="5" max="5" width="16" style="496" customWidth="1"/>
    <col min="6" max="7" width="16" style="622" customWidth="1"/>
    <col min="8" max="8" width="46.7109375" style="623" customWidth="1"/>
    <col min="9" max="9" width="31.28515625" style="496" hidden="1" customWidth="1"/>
    <col min="10" max="10" width="27.28515625" style="496" hidden="1" customWidth="1"/>
    <col min="11" max="11" width="9.28515625" style="496" customWidth="1"/>
    <col min="12" max="12" width="4.7109375" style="496" customWidth="1"/>
    <col min="13" max="13" width="4" style="496" customWidth="1"/>
    <col min="14" max="14" width="10" style="504" hidden="1" customWidth="1" outlineLevel="1"/>
    <col min="15" max="15" width="35" style="495" hidden="1" customWidth="1" outlineLevel="1"/>
    <col min="16" max="16" width="20.28515625" style="495" hidden="1" customWidth="1" outlineLevel="1"/>
    <col min="17" max="20" width="15.7109375" style="495" hidden="1" customWidth="1" outlineLevel="1"/>
    <col min="21" max="21" width="18.42578125" style="495" hidden="1" customWidth="1" outlineLevel="1"/>
    <col min="22" max="22" width="4" style="496" customWidth="1" collapsed="1"/>
    <col min="23" max="16384" width="26.7109375" style="496"/>
  </cols>
  <sheetData>
    <row r="1" spans="1:22" ht="22.15" customHeight="1" thickBot="1">
      <c r="A1" s="461"/>
      <c r="B1" s="462"/>
      <c r="C1" s="462"/>
      <c r="D1" s="462"/>
      <c r="E1" s="462"/>
      <c r="F1" s="497"/>
      <c r="G1" s="497"/>
      <c r="H1" s="498"/>
      <c r="I1" s="499"/>
      <c r="J1" s="500" t="s">
        <v>5</v>
      </c>
      <c r="K1" s="501">
        <f>Coversht!H2</f>
        <v>224</v>
      </c>
      <c r="N1" s="502"/>
      <c r="O1" s="502"/>
      <c r="P1" s="502"/>
      <c r="Q1" s="502"/>
      <c r="R1" s="502"/>
      <c r="S1" s="502"/>
      <c r="T1" s="502"/>
      <c r="U1" s="502"/>
    </row>
    <row r="2" spans="1:22" s="503" customFormat="1" ht="4.5" customHeight="1">
      <c r="A2" s="1240"/>
      <c r="B2" s="1240"/>
      <c r="C2" s="1240"/>
      <c r="D2" s="1240"/>
      <c r="E2" s="1240"/>
      <c r="F2" s="1240"/>
      <c r="G2" s="1240"/>
      <c r="H2" s="1240"/>
      <c r="I2" s="1240"/>
      <c r="J2" s="1240"/>
      <c r="K2" s="1240"/>
      <c r="N2" s="504"/>
      <c r="O2" s="495"/>
      <c r="P2" s="495"/>
      <c r="Q2" s="495"/>
      <c r="R2" s="495"/>
      <c r="S2" s="495"/>
      <c r="T2" s="495"/>
      <c r="U2" s="495"/>
    </row>
    <row r="3" spans="1:22" s="503" customFormat="1" ht="25.5">
      <c r="A3" s="1241" t="s">
        <v>70</v>
      </c>
      <c r="B3" s="1241"/>
      <c r="C3" s="1241"/>
      <c r="D3" s="1241"/>
      <c r="E3" s="1241"/>
      <c r="F3" s="1241"/>
      <c r="G3" s="1241"/>
      <c r="H3" s="1241"/>
      <c r="I3" s="1241"/>
      <c r="J3" s="1241"/>
      <c r="K3" s="1241"/>
      <c r="N3" s="504"/>
      <c r="O3" s="495"/>
      <c r="P3" s="505"/>
      <c r="Q3" s="505"/>
      <c r="R3" s="505"/>
      <c r="S3" s="495"/>
      <c r="T3" s="495"/>
      <c r="U3" s="495"/>
    </row>
    <row r="4" spans="1:22" s="503" customFormat="1" ht="25.5">
      <c r="A4" s="1241" t="s">
        <v>33</v>
      </c>
      <c r="B4" s="1241"/>
      <c r="C4" s="1241"/>
      <c r="D4" s="1241"/>
      <c r="E4" s="1241"/>
      <c r="F4" s="1241"/>
      <c r="G4" s="1241"/>
      <c r="H4" s="1241"/>
      <c r="I4" s="1241"/>
      <c r="J4" s="1241"/>
      <c r="K4" s="1241"/>
      <c r="N4" s="504"/>
      <c r="O4" s="495"/>
      <c r="P4" s="505"/>
      <c r="Q4" s="505"/>
      <c r="R4" s="505"/>
      <c r="S4" s="506"/>
      <c r="T4" s="506"/>
      <c r="U4" s="507"/>
    </row>
    <row r="5" spans="1:22" ht="3.75" customHeight="1">
      <c r="A5" s="463"/>
      <c r="B5" s="463"/>
      <c r="C5" s="463"/>
      <c r="D5" s="463"/>
      <c r="E5" s="463"/>
      <c r="F5" s="463"/>
      <c r="G5" s="463"/>
      <c r="H5" s="508"/>
      <c r="I5" s="463"/>
      <c r="J5" s="463"/>
      <c r="K5" s="463"/>
      <c r="O5" s="509"/>
      <c r="P5" s="505"/>
      <c r="Q5" s="505"/>
      <c r="R5" s="505"/>
      <c r="S5" s="506"/>
      <c r="T5" s="506"/>
      <c r="U5" s="507"/>
    </row>
    <row r="6" spans="1:22" s="495" customFormat="1" ht="15.75">
      <c r="A6" s="190"/>
      <c r="B6" s="142"/>
      <c r="C6" s="464"/>
      <c r="D6" s="464"/>
      <c r="E6" s="510" t="s">
        <v>45</v>
      </c>
      <c r="F6" s="510" t="s">
        <v>27</v>
      </c>
      <c r="G6" s="510" t="s">
        <v>27</v>
      </c>
      <c r="H6" s="511"/>
      <c r="I6" s="512"/>
      <c r="J6" s="513"/>
      <c r="K6" s="514"/>
      <c r="N6" s="504"/>
      <c r="P6" s="505"/>
      <c r="Q6" s="505"/>
      <c r="R6" s="505"/>
      <c r="S6" s="506"/>
      <c r="T6" s="506"/>
      <c r="U6" s="507"/>
    </row>
    <row r="7" spans="1:22" s="495" customFormat="1" ht="15.75">
      <c r="A7" s="190"/>
      <c r="B7" s="142"/>
      <c r="C7" s="464"/>
      <c r="D7" s="464"/>
      <c r="E7" s="515" t="str">
        <f>+Operations!G7</f>
        <v>2026/2027</v>
      </c>
      <c r="F7" s="515" t="str">
        <f>+Operations!H7</f>
        <v>2025/2026</v>
      </c>
      <c r="G7" s="515" t="str">
        <f>Fees!I7</f>
        <v>2024/2025</v>
      </c>
      <c r="H7" s="1244"/>
      <c r="I7" s="1244"/>
      <c r="J7" s="1244"/>
      <c r="K7" s="1244"/>
      <c r="N7" s="504"/>
      <c r="P7" s="505"/>
      <c r="Q7" s="505"/>
      <c r="R7" s="505"/>
      <c r="S7" s="506"/>
      <c r="T7" s="506"/>
      <c r="U7" s="507"/>
    </row>
    <row r="8" spans="1:22" s="495" customFormat="1" ht="16.5" customHeight="1" thickBot="1">
      <c r="A8" s="217"/>
      <c r="B8" s="217"/>
      <c r="C8" s="217"/>
      <c r="D8" s="217"/>
      <c r="E8" s="516" t="s">
        <v>77</v>
      </c>
      <c r="F8" s="517"/>
      <c r="G8" s="517"/>
      <c r="H8" s="1245" t="s">
        <v>19</v>
      </c>
      <c r="I8" s="1245"/>
      <c r="J8" s="1245"/>
      <c r="K8" s="1245"/>
      <c r="N8" s="504"/>
      <c r="P8" s="518"/>
      <c r="Q8" s="519"/>
      <c r="R8" s="520"/>
      <c r="S8" s="521"/>
      <c r="T8" s="522"/>
      <c r="U8" s="522"/>
    </row>
    <row r="9" spans="1:22" s="495" customFormat="1" ht="24.75" customHeight="1">
      <c r="A9" s="1234" t="s">
        <v>822</v>
      </c>
      <c r="B9" s="1235"/>
      <c r="C9" s="1235"/>
      <c r="D9" s="1235"/>
      <c r="E9" s="523"/>
      <c r="F9" s="523"/>
      <c r="G9" s="523"/>
      <c r="H9" s="524"/>
      <c r="I9" s="525"/>
      <c r="J9" s="525"/>
      <c r="K9" s="526"/>
    </row>
    <row r="10" spans="1:22" s="495" customFormat="1" ht="30.75" customHeight="1">
      <c r="A10" s="465"/>
      <c r="B10" s="466" t="s">
        <v>53</v>
      </c>
      <c r="C10" s="467"/>
      <c r="D10" s="467"/>
      <c r="E10" s="527"/>
      <c r="F10" s="528"/>
      <c r="G10" s="527"/>
      <c r="H10" s="529"/>
      <c r="I10" s="530"/>
      <c r="J10" s="531"/>
      <c r="K10" s="532"/>
      <c r="N10" s="565"/>
      <c r="O10" s="565"/>
      <c r="P10" s="1246" t="s">
        <v>1792</v>
      </c>
      <c r="Q10" s="1248" t="s">
        <v>1011</v>
      </c>
      <c r="R10" s="1250" t="s">
        <v>1012</v>
      </c>
      <c r="S10" s="1252" t="s">
        <v>1010</v>
      </c>
      <c r="T10" s="1252"/>
      <c r="U10" s="393"/>
    </row>
    <row r="11" spans="1:22" s="495" customFormat="1" ht="30.75" customHeight="1" thickBot="1">
      <c r="A11" s="465"/>
      <c r="B11" s="146"/>
      <c r="C11" s="468" t="s">
        <v>28</v>
      </c>
      <c r="D11" s="533"/>
      <c r="E11" s="534">
        <v>73</v>
      </c>
      <c r="F11" s="551">
        <f>VLOOKUP($K$1,'Datasheet AFS'!B:JT,226,FALSE)</f>
        <v>68</v>
      </c>
      <c r="G11" s="551">
        <f>VLOOKUP($K$1,'Datasheet AFS'!B:JT,146,FALSE)</f>
        <v>52</v>
      </c>
      <c r="H11" s="535" t="s">
        <v>49</v>
      </c>
      <c r="I11" s="536"/>
      <c r="J11" s="537"/>
      <c r="K11" s="538"/>
      <c r="L11" s="625"/>
      <c r="M11" s="625"/>
      <c r="N11" s="571" t="s">
        <v>1013</v>
      </c>
      <c r="O11" s="846"/>
      <c r="P11" s="1247"/>
      <c r="Q11" s="1249"/>
      <c r="R11" s="1251"/>
      <c r="S11" s="847" t="s">
        <v>1014</v>
      </c>
      <c r="T11" s="847" t="s">
        <v>1011</v>
      </c>
      <c r="U11" s="393"/>
      <c r="V11" s="625"/>
    </row>
    <row r="12" spans="1:22" s="495" customFormat="1" ht="30.75" customHeight="1">
      <c r="A12" s="465"/>
      <c r="B12" s="146"/>
      <c r="C12" s="469" t="s">
        <v>821</v>
      </c>
      <c r="D12" s="533"/>
      <c r="E12" s="539">
        <v>0</v>
      </c>
      <c r="F12" s="892">
        <f>VLOOKUP($K$1,'Datasheet AFS'!B:JT,227,FALSE)</f>
        <v>0</v>
      </c>
      <c r="G12" s="892">
        <f>VLOOKUP($K$1,'Datasheet AFS'!B:JT,147,FALSE)</f>
        <v>0</v>
      </c>
      <c r="H12" s="535" t="s">
        <v>49</v>
      </c>
      <c r="I12" s="536"/>
      <c r="J12" s="537"/>
      <c r="K12" s="538"/>
      <c r="L12" s="625"/>
      <c r="M12" s="625"/>
      <c r="N12" s="848" t="s">
        <v>13</v>
      </c>
      <c r="O12" s="979" t="str">
        <f>E7</f>
        <v>2026/2027</v>
      </c>
      <c r="P12" s="849">
        <f>'Program Operations'!$K$9+Operations!$G$12</f>
        <v>1851781</v>
      </c>
      <c r="Q12" s="850">
        <f>E13+E27*E30/950</f>
        <v>73</v>
      </c>
      <c r="R12" s="850">
        <f>P12/Q12</f>
        <v>25366.863013698628</v>
      </c>
      <c r="S12" s="851"/>
      <c r="T12" s="851"/>
      <c r="U12" s="393"/>
      <c r="V12" s="625"/>
    </row>
    <row r="13" spans="1:22" s="495" customFormat="1" ht="30.75" customHeight="1">
      <c r="A13" s="470"/>
      <c r="B13" s="146"/>
      <c r="C13" s="471" t="s">
        <v>823</v>
      </c>
      <c r="D13" s="540"/>
      <c r="E13" s="541">
        <f>SUM(E11:E12)</f>
        <v>73</v>
      </c>
      <c r="F13" s="541">
        <f t="shared" ref="F13:G13" si="0">SUM(F11:F12)</f>
        <v>68</v>
      </c>
      <c r="G13" s="541">
        <f t="shared" si="0"/>
        <v>52</v>
      </c>
      <c r="H13" s="542" t="s">
        <v>1793</v>
      </c>
      <c r="I13" s="543"/>
      <c r="J13" s="544"/>
      <c r="K13" s="538"/>
      <c r="L13" s="625"/>
      <c r="M13" s="625"/>
      <c r="N13" s="848" t="s">
        <v>27</v>
      </c>
      <c r="O13" s="980" t="str">
        <f>+F7</f>
        <v>2025/2026</v>
      </c>
      <c r="P13" s="868">
        <f>VLOOKUP($K$1,'Datasheet AFS'!B:JT,3,0)+Operations!H12</f>
        <v>0</v>
      </c>
      <c r="Q13" s="852">
        <f>+F13+F27*F30/950</f>
        <v>70.25</v>
      </c>
      <c r="R13" s="852">
        <f>P13/Q13</f>
        <v>0</v>
      </c>
      <c r="S13" s="872" t="e">
        <f>(P12-P13)/P13</f>
        <v>#DIV/0!</v>
      </c>
      <c r="T13" s="872">
        <f>(Q12-Q13)/Q13</f>
        <v>3.9145907473309607E-2</v>
      </c>
      <c r="U13" s="848" t="s">
        <v>1164</v>
      </c>
      <c r="V13" s="625"/>
    </row>
    <row r="14" spans="1:22" s="495" customFormat="1" ht="30.75" customHeight="1">
      <c r="A14" s="465"/>
      <c r="B14" s="472"/>
      <c r="C14" s="473" t="s">
        <v>1010</v>
      </c>
      <c r="D14" s="545"/>
      <c r="E14" s="546">
        <f>IF(F13=0,0,((E13-F13)/F13))</f>
        <v>7.3529411764705885E-2</v>
      </c>
      <c r="F14" s="546">
        <f>IF(G13=0,0,((F13-G13)/G13))</f>
        <v>0.30769230769230771</v>
      </c>
      <c r="G14" s="547"/>
      <c r="H14" s="973" t="s">
        <v>1787</v>
      </c>
      <c r="I14" s="534"/>
      <c r="J14" s="534"/>
      <c r="K14" s="538"/>
      <c r="N14" s="848" t="s">
        <v>27</v>
      </c>
      <c r="O14" s="980" t="str">
        <f>+G7</f>
        <v>2024/2025</v>
      </c>
      <c r="P14" s="853">
        <f>'Program Operations'!$L$9+Operations!I12</f>
        <v>1339678</v>
      </c>
      <c r="Q14" s="852">
        <f>G13+G27*G30/950</f>
        <v>55</v>
      </c>
      <c r="R14" s="852">
        <f>P14/Q14</f>
        <v>24357.781818181818</v>
      </c>
      <c r="S14" s="872">
        <f>(P13-P14)/P14</f>
        <v>-1</v>
      </c>
      <c r="T14" s="872">
        <f>(Q13-Q14)/Q14</f>
        <v>0.27727272727272728</v>
      </c>
      <c r="U14" s="848" t="s">
        <v>1165</v>
      </c>
    </row>
    <row r="15" spans="1:22" s="495" customFormat="1" ht="18.75" customHeight="1">
      <c r="A15" s="465"/>
      <c r="B15" s="474" t="s">
        <v>55</v>
      </c>
      <c r="C15" s="467"/>
      <c r="D15" s="467"/>
      <c r="E15" s="547"/>
      <c r="F15" s="547"/>
      <c r="G15" s="547"/>
      <c r="H15" s="548"/>
      <c r="I15" s="549"/>
      <c r="J15" s="550"/>
      <c r="K15" s="538"/>
      <c r="N15" s="848"/>
      <c r="O15" s="393"/>
      <c r="P15" s="647"/>
      <c r="Q15" s="647"/>
      <c r="R15" s="647"/>
      <c r="S15" s="854"/>
      <c r="T15" s="854"/>
      <c r="U15" s="854"/>
    </row>
    <row r="16" spans="1:22" s="495" customFormat="1" ht="22.5" customHeight="1">
      <c r="A16" s="465"/>
      <c r="B16" s="146"/>
      <c r="C16" s="468" t="s">
        <v>29</v>
      </c>
      <c r="D16" s="533"/>
      <c r="E16" s="534">
        <v>4</v>
      </c>
      <c r="F16" s="551">
        <f>VLOOKUP($K$1,'Datasheet AFS'!B:JT,233,FALSE)</f>
        <v>4</v>
      </c>
      <c r="G16" s="551">
        <f>VLOOKUP($K$1,'Datasheet AFS'!B:JT,153,FALSE)</f>
        <v>12</v>
      </c>
      <c r="H16" s="552" t="s">
        <v>75</v>
      </c>
      <c r="I16" s="549"/>
      <c r="J16" s="550"/>
      <c r="K16" s="538"/>
      <c r="N16" s="848"/>
      <c r="O16" s="1081"/>
      <c r="P16" s="1081"/>
      <c r="Q16" s="1081"/>
      <c r="R16" s="647"/>
      <c r="S16" s="854"/>
      <c r="T16" s="854"/>
      <c r="U16" s="854"/>
    </row>
    <row r="17" spans="1:21" s="495" customFormat="1" ht="18.75" customHeight="1">
      <c r="A17" s="465"/>
      <c r="B17" s="146"/>
      <c r="C17" s="146"/>
      <c r="D17" s="467"/>
      <c r="E17" s="547"/>
      <c r="F17" s="547"/>
      <c r="G17" s="547"/>
      <c r="H17" s="548"/>
      <c r="I17" s="549"/>
      <c r="J17" s="550"/>
      <c r="K17" s="538"/>
      <c r="N17" s="848"/>
      <c r="O17" s="393"/>
      <c r="P17" s="1082"/>
      <c r="Q17" s="1082"/>
      <c r="R17" s="1082"/>
      <c r="S17" s="854"/>
      <c r="T17" s="854"/>
      <c r="U17" s="854"/>
    </row>
    <row r="18" spans="1:21" s="495" customFormat="1" ht="22.5" customHeight="1">
      <c r="A18" s="465"/>
      <c r="B18" s="475" t="s">
        <v>30</v>
      </c>
      <c r="C18" s="468"/>
      <c r="D18" s="533"/>
      <c r="E18" s="553">
        <f>E16+E13</f>
        <v>77</v>
      </c>
      <c r="F18" s="553">
        <f>F16+F13</f>
        <v>72</v>
      </c>
      <c r="G18" s="553">
        <f>G16+G13</f>
        <v>64</v>
      </c>
      <c r="H18" s="1239"/>
      <c r="I18" s="1239"/>
      <c r="J18" s="550"/>
      <c r="K18" s="538"/>
      <c r="N18" s="848"/>
      <c r="O18" s="393"/>
      <c r="P18" s="1083"/>
      <c r="Q18" s="1083"/>
      <c r="R18" s="1083"/>
      <c r="S18" s="854"/>
      <c r="T18" s="854"/>
      <c r="U18" s="854"/>
    </row>
    <row r="19" spans="1:21" s="495" customFormat="1" ht="22.5" customHeight="1">
      <c r="A19" s="465"/>
      <c r="B19" s="475" t="s">
        <v>640</v>
      </c>
      <c r="C19" s="468"/>
      <c r="D19" s="554"/>
      <c r="E19" s="555">
        <v>0</v>
      </c>
      <c r="F19" s="556">
        <f>VLOOKUP($K$1,'Datasheet AFS'!B:JT,235,FALSE)</f>
        <v>0</v>
      </c>
      <c r="G19" s="556">
        <f>VLOOKUP($K$1,'Datasheet AFS'!B:JT,155,FALSE)</f>
        <v>0</v>
      </c>
      <c r="H19" s="1238" t="s">
        <v>633</v>
      </c>
      <c r="I19" s="1238"/>
      <c r="J19" s="550"/>
      <c r="K19" s="538"/>
      <c r="N19" s="848"/>
      <c r="O19" s="393"/>
      <c r="P19" s="1083"/>
      <c r="Q19" s="1083"/>
      <c r="R19" s="1083"/>
      <c r="S19" s="854"/>
      <c r="T19" s="854"/>
      <c r="U19" s="854"/>
    </row>
    <row r="20" spans="1:21" s="495" customFormat="1" ht="22.5" customHeight="1" thickBot="1">
      <c r="A20" s="465"/>
      <c r="B20" s="475" t="s">
        <v>824</v>
      </c>
      <c r="C20" s="468"/>
      <c r="D20" s="467"/>
      <c r="E20" s="557">
        <f>SUM(E18:E19)</f>
        <v>77</v>
      </c>
      <c r="F20" s="557">
        <f>SUM(F18:F19)</f>
        <v>72</v>
      </c>
      <c r="G20" s="557">
        <f>SUM(G18:G19)</f>
        <v>64</v>
      </c>
      <c r="H20" s="548"/>
      <c r="I20" s="549"/>
      <c r="J20" s="550"/>
      <c r="K20" s="538"/>
      <c r="N20" s="848"/>
      <c r="O20" s="393"/>
      <c r="P20" s="1083"/>
      <c r="Q20" s="1083"/>
      <c r="R20" s="1083"/>
      <c r="S20" s="854"/>
      <c r="T20" s="854"/>
      <c r="U20" s="854"/>
    </row>
    <row r="21" spans="1:21" s="495" customFormat="1" ht="30.75" customHeight="1">
      <c r="A21" s="465"/>
      <c r="B21" s="472"/>
      <c r="C21" s="476" t="s">
        <v>162</v>
      </c>
      <c r="D21" s="545"/>
      <c r="E21" s="558">
        <f>IF(F20=0,0,((E20-F20)/F20))</f>
        <v>6.9444444444444448E-2</v>
      </c>
      <c r="F21" s="558">
        <f>IF(G20=0,0,((F20-G20)/G20))</f>
        <v>0.125</v>
      </c>
      <c r="G21" s="467"/>
      <c r="H21" s="548"/>
      <c r="I21" s="559"/>
      <c r="J21" s="559"/>
      <c r="K21" s="538"/>
      <c r="N21" s="504"/>
    </row>
    <row r="22" spans="1:21" s="495" customFormat="1" ht="18.75" customHeight="1">
      <c r="A22" s="465"/>
      <c r="B22" s="146" t="s">
        <v>72</v>
      </c>
      <c r="C22" s="467"/>
      <c r="D22" s="467"/>
      <c r="E22" s="467"/>
      <c r="F22" s="467"/>
      <c r="G22" s="467"/>
      <c r="H22" s="548"/>
      <c r="I22" s="559"/>
      <c r="J22" s="559"/>
      <c r="K22" s="538"/>
      <c r="N22" s="504"/>
      <c r="P22" s="1079" t="str">
        <f t="shared" ref="P22:R23" si="1">E6</f>
        <v>Budgeted</v>
      </c>
      <c r="Q22" s="1079" t="str">
        <f t="shared" si="1"/>
        <v>Actual</v>
      </c>
      <c r="R22" s="1080" t="str">
        <f t="shared" si="1"/>
        <v>Actual</v>
      </c>
    </row>
    <row r="23" spans="1:21" s="495" customFormat="1" ht="30.75" customHeight="1" thickBot="1">
      <c r="A23" s="465"/>
      <c r="B23" s="146"/>
      <c r="C23" s="477" t="s">
        <v>328</v>
      </c>
      <c r="D23" s="560"/>
      <c r="E23" s="534">
        <v>0</v>
      </c>
      <c r="F23" s="551">
        <f>VLOOKUP($K$1,'Datasheet AFS'!B:JT,237,FALSE)</f>
        <v>0</v>
      </c>
      <c r="G23" s="551">
        <f>VLOOKUP($K$1,'Datasheet AFS'!B:JT,157,FALSE)</f>
        <v>0</v>
      </c>
      <c r="H23" s="561" t="s">
        <v>331</v>
      </c>
      <c r="I23" s="562"/>
      <c r="J23" s="563"/>
      <c r="K23" s="564"/>
      <c r="N23" s="848"/>
      <c r="O23" s="565"/>
      <c r="P23" s="978" t="str">
        <f t="shared" si="1"/>
        <v>2026/2027</v>
      </c>
      <c r="Q23" s="978" t="str">
        <f t="shared" si="1"/>
        <v>2025/2026</v>
      </c>
      <c r="R23" s="978" t="str">
        <f t="shared" si="1"/>
        <v>2024/2025</v>
      </c>
      <c r="S23" s="1246" t="s">
        <v>1015</v>
      </c>
      <c r="T23" s="1246" t="s">
        <v>1016</v>
      </c>
      <c r="U23" s="1246" t="s">
        <v>1017</v>
      </c>
    </row>
    <row r="24" spans="1:21" s="495" customFormat="1" ht="30.75" customHeight="1" thickBot="1">
      <c r="A24" s="465"/>
      <c r="B24" s="146"/>
      <c r="C24" s="478" t="s">
        <v>329</v>
      </c>
      <c r="D24" s="566"/>
      <c r="E24" s="567">
        <v>0</v>
      </c>
      <c r="F24" s="893">
        <f>VLOOKUP($K$1,'Datasheet AFS'!B:JT,238,FALSE)</f>
        <v>0</v>
      </c>
      <c r="G24" s="893">
        <f>VLOOKUP($K$1,'Datasheet AFS'!B:JT,158,FALSE)</f>
        <v>0</v>
      </c>
      <c r="H24" s="568" t="s">
        <v>330</v>
      </c>
      <c r="I24" s="569"/>
      <c r="J24" s="570"/>
      <c r="K24" s="564"/>
      <c r="N24" s="571" t="s">
        <v>1018</v>
      </c>
      <c r="O24" s="855"/>
      <c r="P24" s="864" t="s">
        <v>1019</v>
      </c>
      <c r="Q24" s="864" t="s">
        <v>1020</v>
      </c>
      <c r="R24" s="864" t="s">
        <v>1021</v>
      </c>
      <c r="S24" s="1247"/>
      <c r="T24" s="1247"/>
      <c r="U24" s="1247"/>
    </row>
    <row r="25" spans="1:21" s="495" customFormat="1" ht="9.4" customHeight="1" thickBot="1">
      <c r="A25" s="465"/>
      <c r="B25" s="472"/>
      <c r="C25" s="479"/>
      <c r="D25" s="479"/>
      <c r="E25" s="547"/>
      <c r="F25" s="547"/>
      <c r="G25" s="547"/>
      <c r="H25" s="572"/>
      <c r="I25" s="573"/>
      <c r="J25" s="574"/>
      <c r="K25" s="575"/>
      <c r="N25" s="856"/>
      <c r="O25" s="857"/>
      <c r="P25" s="857"/>
      <c r="Q25" s="857"/>
      <c r="R25" s="857"/>
      <c r="S25" s="857"/>
      <c r="T25" s="857"/>
      <c r="U25" s="857"/>
    </row>
    <row r="26" spans="1:21" s="495" customFormat="1" ht="30.75" customHeight="1">
      <c r="A26" s="1242" t="s">
        <v>825</v>
      </c>
      <c r="B26" s="1243"/>
      <c r="C26" s="1243"/>
      <c r="D26" s="1243"/>
      <c r="E26" s="547"/>
      <c r="F26" s="547"/>
      <c r="G26" s="547"/>
      <c r="H26" s="548"/>
      <c r="I26" s="549"/>
      <c r="J26" s="550"/>
      <c r="K26" s="538"/>
      <c r="N26" s="848"/>
      <c r="O26" s="858" t="s">
        <v>818</v>
      </c>
      <c r="P26" s="626">
        <f>$E$30/950*$E$27*0.5</f>
        <v>0</v>
      </c>
      <c r="Q26" s="627">
        <f>$F$30/950*$F$27*0.3</f>
        <v>0.67499999999999993</v>
      </c>
      <c r="R26" s="627">
        <f>$G$30/950*$G$27*0.2</f>
        <v>0.60000000000000009</v>
      </c>
      <c r="S26" s="628">
        <f>SUM(P26:R26)</f>
        <v>1.2749999999999999</v>
      </c>
      <c r="T26" s="862">
        <v>3380.22</v>
      </c>
      <c r="U26" s="865">
        <f>S26*T26</f>
        <v>4309.7804999999998</v>
      </c>
    </row>
    <row r="27" spans="1:21" s="495" customFormat="1" ht="30.75" customHeight="1">
      <c r="A27" s="480"/>
      <c r="B27" s="468" t="s">
        <v>73</v>
      </c>
      <c r="C27" s="481"/>
      <c r="D27" s="576"/>
      <c r="E27" s="534">
        <v>3</v>
      </c>
      <c r="F27" s="551">
        <f>VLOOKUP($K$1,'Datasheet AFS'!B:JT,239,FALSE)</f>
        <v>4.5</v>
      </c>
      <c r="G27" s="551">
        <f>VLOOKUP($K$1,'Datasheet AFS'!B:JT,159,FALSE)</f>
        <v>6</v>
      </c>
      <c r="H27" s="535" t="s">
        <v>1794</v>
      </c>
      <c r="I27" s="536"/>
      <c r="J27" s="537"/>
      <c r="K27" s="538"/>
      <c r="N27" s="393"/>
      <c r="O27" s="859" t="s">
        <v>1022</v>
      </c>
      <c r="P27" s="629">
        <f>$E$11*0.5</f>
        <v>36.5</v>
      </c>
      <c r="Q27" s="629">
        <f>$F$11*0.3</f>
        <v>20.399999999999999</v>
      </c>
      <c r="R27" s="629">
        <f>$G$11*0.2</f>
        <v>10.4</v>
      </c>
      <c r="S27" s="630">
        <f>SUM(P27:R27)</f>
        <v>67.3</v>
      </c>
      <c r="T27" s="862">
        <v>6760.44</v>
      </c>
      <c r="U27" s="865">
        <f t="shared" ref="U27:U28" si="2">S27*T27</f>
        <v>454977.61199999996</v>
      </c>
    </row>
    <row r="28" spans="1:21" s="495" customFormat="1" ht="30.75" customHeight="1">
      <c r="A28" s="465"/>
      <c r="B28" s="482" t="s">
        <v>241</v>
      </c>
      <c r="C28" s="483"/>
      <c r="D28" s="577"/>
      <c r="E28" s="578">
        <v>0</v>
      </c>
      <c r="F28" s="676">
        <f>VLOOKUP($K$1,'Datasheet AFS'!B:JT,240,FALSE)</f>
        <v>0</v>
      </c>
      <c r="G28" s="676">
        <f>VLOOKUP($K$1,'Datasheet AFS'!B:JT,160,FALSE)</f>
        <v>0</v>
      </c>
      <c r="H28" s="579" t="s">
        <v>1795</v>
      </c>
      <c r="I28" s="580"/>
      <c r="J28" s="581"/>
      <c r="K28" s="538"/>
      <c r="N28" s="393"/>
      <c r="O28" s="860" t="s">
        <v>1023</v>
      </c>
      <c r="P28" s="631">
        <f>$E$12*0.5</f>
        <v>0</v>
      </c>
      <c r="Q28" s="631">
        <f>$F$12*0.3</f>
        <v>0</v>
      </c>
      <c r="R28" s="631">
        <f>$G$12*0.2</f>
        <v>0</v>
      </c>
      <c r="S28" s="632">
        <f>SUM(P28:R28)</f>
        <v>0</v>
      </c>
      <c r="T28" s="863">
        <v>7436.48</v>
      </c>
      <c r="U28" s="866">
        <f t="shared" si="2"/>
        <v>0</v>
      </c>
    </row>
    <row r="29" spans="1:21" s="495" customFormat="1" ht="22.5" customHeight="1" thickBot="1">
      <c r="A29" s="465"/>
      <c r="B29" s="484" t="s">
        <v>826</v>
      </c>
      <c r="C29" s="483"/>
      <c r="D29" s="577"/>
      <c r="E29" s="582">
        <f>SUM(E27:E28)</f>
        <v>3</v>
      </c>
      <c r="F29" s="582">
        <f>SUM(F27:F28)</f>
        <v>4.5</v>
      </c>
      <c r="G29" s="582">
        <f>SUM(G27:G28)</f>
        <v>6</v>
      </c>
      <c r="H29" s="579"/>
      <c r="I29" s="580"/>
      <c r="J29" s="581"/>
      <c r="K29" s="538"/>
      <c r="N29" s="848"/>
      <c r="O29" s="861" t="s">
        <v>1024</v>
      </c>
      <c r="P29" s="633">
        <f>SUM(P26:P28)</f>
        <v>36.5</v>
      </c>
      <c r="Q29" s="633">
        <f t="shared" ref="Q29:R29" si="3">SUM(Q26:Q28)</f>
        <v>21.074999999999999</v>
      </c>
      <c r="R29" s="633">
        <f t="shared" si="3"/>
        <v>11</v>
      </c>
      <c r="S29" s="633">
        <f>SUM(S26:S28)</f>
        <v>68.575000000000003</v>
      </c>
      <c r="T29" s="633"/>
      <c r="U29" s="867">
        <f>SUM(U26:U28)</f>
        <v>459287.39249999996</v>
      </c>
    </row>
    <row r="30" spans="1:21" s="495" customFormat="1" ht="22.5" customHeight="1">
      <c r="A30" s="465"/>
      <c r="B30" s="482" t="s">
        <v>31</v>
      </c>
      <c r="C30" s="483"/>
      <c r="D30" s="577"/>
      <c r="E30" s="578">
        <v>0</v>
      </c>
      <c r="F30" s="676">
        <f>VLOOKUP($K$1,'Datasheet AFS'!B:JT,242,FALSE)</f>
        <v>475</v>
      </c>
      <c r="G30" s="676">
        <f>VLOOKUP($K$1,'Datasheet AFS'!B:JT,162,FALSE)</f>
        <v>475</v>
      </c>
      <c r="H30" s="579" t="s">
        <v>1025</v>
      </c>
      <c r="I30" s="580"/>
      <c r="J30" s="581"/>
      <c r="K30" s="538"/>
      <c r="N30" s="504"/>
    </row>
    <row r="31" spans="1:21" s="495" customFormat="1" ht="21" customHeight="1">
      <c r="A31" s="465"/>
      <c r="B31" s="482" t="s">
        <v>32</v>
      </c>
      <c r="C31" s="483"/>
      <c r="D31" s="577"/>
      <c r="E31" s="583">
        <f>E30/950</f>
        <v>0</v>
      </c>
      <c r="F31" s="583">
        <f>F30/950</f>
        <v>0.5</v>
      </c>
      <c r="G31" s="583">
        <f>G30/950</f>
        <v>0.5</v>
      </c>
      <c r="H31" s="579" t="s">
        <v>829</v>
      </c>
      <c r="I31" s="580"/>
      <c r="J31" s="581"/>
      <c r="K31" s="538"/>
      <c r="N31" s="504"/>
    </row>
    <row r="32" spans="1:21" s="495" customFormat="1" ht="22.5" customHeight="1">
      <c r="A32" s="465"/>
      <c r="B32" s="484" t="s">
        <v>827</v>
      </c>
      <c r="C32" s="483"/>
      <c r="D32" s="577"/>
      <c r="E32" s="584">
        <f>E29*E31</f>
        <v>0</v>
      </c>
      <c r="F32" s="584">
        <f>F29*F31</f>
        <v>2.25</v>
      </c>
      <c r="G32" s="584">
        <f>G29*G31</f>
        <v>3</v>
      </c>
      <c r="H32" s="585"/>
      <c r="I32" s="586"/>
      <c r="J32" s="587"/>
      <c r="K32" s="538"/>
      <c r="N32" s="504"/>
    </row>
    <row r="33" spans="1:19" s="495" customFormat="1" ht="37.5" customHeight="1">
      <c r="A33" s="465"/>
      <c r="B33" s="485"/>
      <c r="C33" s="473" t="s">
        <v>1010</v>
      </c>
      <c r="D33" s="588"/>
      <c r="E33" s="589">
        <f>IF(F32=0,0,((E32-F32)/F32))</f>
        <v>-1</v>
      </c>
      <c r="F33" s="589">
        <f>IF(G32=0,0,((F32-G32)/G32))</f>
        <v>-0.25</v>
      </c>
      <c r="G33" s="590"/>
      <c r="H33" s="973" t="s">
        <v>1787</v>
      </c>
      <c r="I33" s="915"/>
      <c r="J33" s="915"/>
      <c r="K33" s="538"/>
      <c r="N33" s="504"/>
    </row>
    <row r="34" spans="1:19" s="495" customFormat="1" ht="30.75" customHeight="1">
      <c r="A34" s="465"/>
      <c r="B34" s="485"/>
      <c r="C34" s="473"/>
      <c r="D34" s="588"/>
      <c r="E34" s="591"/>
      <c r="F34" s="591"/>
      <c r="G34" s="547"/>
      <c r="H34" s="547"/>
      <c r="I34" s="836"/>
      <c r="J34" s="836"/>
      <c r="K34" s="538"/>
    </row>
    <row r="35" spans="1:19" s="495" customFormat="1" ht="30.75" customHeight="1">
      <c r="A35" s="480"/>
      <c r="B35" s="468" t="s">
        <v>640</v>
      </c>
      <c r="C35" s="481"/>
      <c r="D35" s="576"/>
      <c r="E35" s="534">
        <v>0</v>
      </c>
      <c r="F35" s="551">
        <f>VLOOKUP($K$1,'Datasheet AFS'!B:JT,265,FALSE)</f>
        <v>0</v>
      </c>
      <c r="G35" s="551">
        <f>VLOOKUP($K$1,'Datasheet AFS'!B:JT,198,FALSE)</f>
        <v>0</v>
      </c>
      <c r="H35" s="535" t="s">
        <v>916</v>
      </c>
      <c r="I35" s="536"/>
      <c r="J35" s="537"/>
      <c r="K35" s="538"/>
    </row>
    <row r="36" spans="1:19" s="495" customFormat="1" ht="22.5" customHeight="1">
      <c r="A36" s="465"/>
      <c r="B36" s="450" t="s">
        <v>915</v>
      </c>
      <c r="C36" s="554"/>
      <c r="D36" s="830"/>
      <c r="E36" s="829">
        <f>E29+E35</f>
        <v>3</v>
      </c>
      <c r="F36" s="829">
        <f>F29+F35</f>
        <v>4.5</v>
      </c>
      <c r="G36" s="829">
        <f>G29+G35</f>
        <v>6</v>
      </c>
      <c r="H36" s="831"/>
      <c r="I36" s="536"/>
      <c r="J36" s="537"/>
      <c r="K36" s="538"/>
      <c r="N36" s="504"/>
    </row>
    <row r="37" spans="1:19" s="495" customFormat="1" ht="22.5" customHeight="1">
      <c r="A37" s="834"/>
      <c r="B37" s="835"/>
      <c r="C37" s="832" t="s">
        <v>162</v>
      </c>
      <c r="D37" s="833"/>
      <c r="E37" s="624">
        <f>IF(F36=0,0,((E36-F36)/F36))</f>
        <v>-0.33333333333333331</v>
      </c>
      <c r="F37" s="624">
        <f>IF(G36=0,0,((F36-G36)/G36))</f>
        <v>-0.25</v>
      </c>
      <c r="G37" s="30"/>
      <c r="H37" s="548"/>
      <c r="I37" s="592"/>
      <c r="J37" s="593"/>
      <c r="K37" s="594"/>
      <c r="N37" s="504"/>
    </row>
    <row r="38" spans="1:19" s="495" customFormat="1" ht="22.5" customHeight="1">
      <c r="A38" s="465"/>
      <c r="B38" s="146" t="s">
        <v>74</v>
      </c>
      <c r="C38" s="467"/>
      <c r="D38" s="479"/>
      <c r="E38" s="467"/>
      <c r="F38" s="467"/>
      <c r="G38" s="467"/>
      <c r="H38" s="548"/>
      <c r="I38" s="559"/>
      <c r="J38" s="559"/>
      <c r="K38" s="538"/>
      <c r="N38" s="504"/>
    </row>
    <row r="39" spans="1:19" s="495" customFormat="1" ht="39.75" customHeight="1">
      <c r="A39" s="465"/>
      <c r="B39" s="146"/>
      <c r="C39" s="477" t="s">
        <v>634</v>
      </c>
      <c r="D39" s="595"/>
      <c r="E39" s="534">
        <v>0</v>
      </c>
      <c r="F39" s="551">
        <f>VLOOKUP($K$1,'Datasheet AFS'!B:JT,243,FALSE)</f>
        <v>0</v>
      </c>
      <c r="G39" s="551">
        <f>VLOOKUP($K$1,'Datasheet AFS'!B:JT,163,FALSE)</f>
        <v>0</v>
      </c>
      <c r="H39" s="561" t="s">
        <v>331</v>
      </c>
      <c r="I39" s="562"/>
      <c r="J39" s="563"/>
      <c r="K39" s="564"/>
      <c r="N39" s="504"/>
    </row>
    <row r="40" spans="1:19" s="495" customFormat="1" ht="33" customHeight="1">
      <c r="A40" s="465"/>
      <c r="B40" s="146"/>
      <c r="C40" s="478" t="s">
        <v>329</v>
      </c>
      <c r="D40" s="596"/>
      <c r="E40" s="567">
        <v>0</v>
      </c>
      <c r="F40" s="893">
        <f>VLOOKUP($K$1,'Datasheet AFS'!B:JT,244,FALSE)</f>
        <v>0</v>
      </c>
      <c r="G40" s="893">
        <f>VLOOKUP($K$1,'Datasheet AFS'!B:JT,164,FALSE)</f>
        <v>0</v>
      </c>
      <c r="H40" s="568" t="s">
        <v>330</v>
      </c>
      <c r="I40" s="569"/>
      <c r="J40" s="570"/>
      <c r="K40" s="564"/>
      <c r="N40" s="504"/>
    </row>
    <row r="41" spans="1:19" s="495" customFormat="1" ht="22.5" customHeight="1">
      <c r="A41" s="465"/>
      <c r="B41" s="472"/>
      <c r="C41" s="479"/>
      <c r="D41" s="479"/>
      <c r="E41" s="597"/>
      <c r="F41" s="597"/>
      <c r="G41" s="597"/>
      <c r="H41" s="598"/>
      <c r="I41" s="599"/>
      <c r="J41" s="600"/>
      <c r="K41" s="601"/>
      <c r="N41" s="504"/>
    </row>
    <row r="42" spans="1:19" s="495" customFormat="1" ht="16.5" thickBot="1">
      <c r="A42" s="486"/>
      <c r="B42" s="487"/>
      <c r="C42" s="488"/>
      <c r="D42" s="488"/>
      <c r="E42" s="602"/>
      <c r="F42" s="602"/>
      <c r="G42" s="602"/>
      <c r="H42" s="603"/>
      <c r="I42" s="604"/>
      <c r="J42" s="605"/>
      <c r="K42" s="606"/>
      <c r="N42" s="607"/>
      <c r="Q42" s="608"/>
      <c r="S42" s="608"/>
    </row>
    <row r="43" spans="1:19" s="495" customFormat="1" ht="8.25" hidden="1" customHeight="1" thickBot="1">
      <c r="A43" s="489"/>
      <c r="B43" s="490"/>
      <c r="C43" s="490"/>
      <c r="D43" s="490"/>
      <c r="E43" s="490"/>
      <c r="F43" s="609"/>
      <c r="G43" s="609"/>
      <c r="H43" s="610"/>
      <c r="I43" s="490"/>
      <c r="J43" s="490"/>
      <c r="K43" s="611"/>
      <c r="N43" s="607"/>
      <c r="Q43" s="608"/>
      <c r="R43" s="608"/>
    </row>
    <row r="44" spans="1:19" s="495" customFormat="1" ht="16.5" thickTop="1">
      <c r="A44" s="491"/>
      <c r="B44" s="190"/>
      <c r="C44" s="190"/>
      <c r="D44" s="190"/>
      <c r="E44" s="190"/>
      <c r="F44" s="527"/>
      <c r="G44" s="527"/>
      <c r="H44" s="192"/>
      <c r="I44" s="190"/>
      <c r="J44" s="190"/>
      <c r="K44" s="612"/>
      <c r="N44" s="504"/>
    </row>
    <row r="45" spans="1:19" s="495" customFormat="1" ht="24" customHeight="1">
      <c r="A45" s="492" t="s">
        <v>41</v>
      </c>
      <c r="B45" s="142"/>
      <c r="C45" s="464"/>
      <c r="D45" s="464"/>
      <c r="E45" s="464"/>
      <c r="F45" s="613"/>
      <c r="G45" s="613"/>
      <c r="H45" s="614"/>
      <c r="I45" s="615"/>
      <c r="J45" s="616"/>
      <c r="K45" s="617"/>
      <c r="N45" s="504"/>
    </row>
    <row r="46" spans="1:19" s="715" customFormat="1" ht="24" customHeight="1">
      <c r="A46" s="804" t="s">
        <v>46</v>
      </c>
      <c r="B46" s="805" t="s">
        <v>80</v>
      </c>
      <c r="C46" s="806"/>
      <c r="D46" s="806"/>
      <c r="E46" s="806"/>
      <c r="F46" s="807"/>
      <c r="G46" s="807"/>
      <c r="H46" s="808"/>
      <c r="I46" s="809"/>
      <c r="J46" s="810"/>
      <c r="K46" s="811"/>
      <c r="N46" s="812"/>
    </row>
    <row r="47" spans="1:19" s="715" customFormat="1" ht="6.75" customHeight="1">
      <c r="A47" s="813"/>
      <c r="B47" s="814"/>
      <c r="C47" s="806"/>
      <c r="D47" s="806"/>
      <c r="E47" s="806"/>
      <c r="F47" s="807"/>
      <c r="G47" s="807"/>
      <c r="H47" s="808"/>
      <c r="I47" s="809"/>
      <c r="J47" s="810"/>
      <c r="K47" s="811"/>
      <c r="N47" s="812"/>
    </row>
    <row r="48" spans="1:19" s="715" customFormat="1" ht="24" customHeight="1">
      <c r="A48" s="804" t="s">
        <v>47</v>
      </c>
      <c r="B48" s="1232" t="s">
        <v>1783</v>
      </c>
      <c r="C48" s="1236"/>
      <c r="D48" s="1236"/>
      <c r="E48" s="1236"/>
      <c r="F48" s="1236"/>
      <c r="G48" s="1236"/>
      <c r="H48" s="1236"/>
      <c r="I48" s="1236"/>
      <c r="J48" s="1236"/>
      <c r="K48" s="1237"/>
      <c r="N48" s="812"/>
    </row>
    <row r="49" spans="1:21" s="815" customFormat="1" ht="6.75" customHeight="1">
      <c r="A49" s="813"/>
      <c r="B49" s="814"/>
      <c r="C49" s="806"/>
      <c r="D49" s="806"/>
      <c r="E49" s="806"/>
      <c r="F49" s="807"/>
      <c r="G49" s="807"/>
      <c r="H49" s="808"/>
      <c r="I49" s="809"/>
      <c r="J49" s="810"/>
      <c r="K49" s="811"/>
      <c r="N49" s="812"/>
      <c r="O49" s="715"/>
      <c r="P49" s="715"/>
      <c r="Q49" s="715"/>
      <c r="R49" s="715"/>
      <c r="S49" s="715"/>
      <c r="T49" s="715"/>
      <c r="U49" s="715"/>
    </row>
    <row r="50" spans="1:21" s="815" customFormat="1" ht="24" customHeight="1">
      <c r="A50" s="804" t="s">
        <v>48</v>
      </c>
      <c r="B50" s="1232" t="s">
        <v>1796</v>
      </c>
      <c r="C50" s="1232"/>
      <c r="D50" s="1232"/>
      <c r="E50" s="1232"/>
      <c r="F50" s="1232"/>
      <c r="G50" s="1232"/>
      <c r="H50" s="1232"/>
      <c r="I50" s="1232"/>
      <c r="J50" s="1232"/>
      <c r="K50" s="1233"/>
      <c r="N50" s="812"/>
      <c r="O50" s="715"/>
      <c r="P50" s="715"/>
      <c r="Q50" s="715"/>
      <c r="R50" s="715"/>
      <c r="S50" s="715"/>
      <c r="T50" s="715"/>
      <c r="U50" s="715"/>
    </row>
    <row r="51" spans="1:21" s="815" customFormat="1" ht="24" customHeight="1">
      <c r="A51" s="816"/>
      <c r="B51" s="1232"/>
      <c r="C51" s="1232"/>
      <c r="D51" s="1232"/>
      <c r="E51" s="1232"/>
      <c r="F51" s="1232"/>
      <c r="G51" s="1232"/>
      <c r="H51" s="1232"/>
      <c r="I51" s="1232"/>
      <c r="J51" s="1232"/>
      <c r="K51" s="1233"/>
      <c r="N51" s="812"/>
      <c r="O51" s="715"/>
      <c r="P51" s="715"/>
      <c r="Q51" s="715"/>
      <c r="R51" s="715"/>
      <c r="S51" s="715"/>
      <c r="T51" s="715"/>
      <c r="U51" s="715"/>
    </row>
    <row r="52" spans="1:21" s="715" customFormat="1" ht="6.75" customHeight="1">
      <c r="A52" s="817"/>
      <c r="B52" s="805"/>
      <c r="C52" s="806"/>
      <c r="D52" s="806"/>
      <c r="E52" s="806"/>
      <c r="F52" s="807"/>
      <c r="G52" s="807"/>
      <c r="H52" s="808"/>
      <c r="I52" s="809"/>
      <c r="J52" s="810"/>
      <c r="K52" s="818"/>
      <c r="N52" s="812"/>
    </row>
    <row r="53" spans="1:21" s="715" customFormat="1" ht="30.75" customHeight="1">
      <c r="A53" s="804" t="s">
        <v>76</v>
      </c>
      <c r="B53" s="1232" t="s">
        <v>986</v>
      </c>
      <c r="C53" s="1232"/>
      <c r="D53" s="1232"/>
      <c r="E53" s="1232"/>
      <c r="F53" s="1232"/>
      <c r="G53" s="1232"/>
      <c r="H53" s="1232"/>
      <c r="I53" s="1232"/>
      <c r="J53" s="1232"/>
      <c r="K53" s="1233"/>
      <c r="N53" s="812"/>
    </row>
    <row r="54" spans="1:21" s="495" customFormat="1" ht="8.25" customHeight="1">
      <c r="A54" s="493"/>
      <c r="B54" s="1232"/>
      <c r="C54" s="1232"/>
      <c r="D54" s="1232"/>
      <c r="E54" s="1232"/>
      <c r="F54" s="1232"/>
      <c r="G54" s="1232"/>
      <c r="H54" s="1232"/>
      <c r="I54" s="1232"/>
      <c r="J54" s="1232"/>
      <c r="K54" s="1233"/>
      <c r="N54" s="504"/>
    </row>
    <row r="55" spans="1:21" s="495" customFormat="1" ht="16.149999999999999" hidden="1" customHeight="1">
      <c r="A55" s="493"/>
      <c r="B55" s="1232"/>
      <c r="C55" s="1232"/>
      <c r="D55" s="1232"/>
      <c r="E55" s="1232"/>
      <c r="F55" s="1232"/>
      <c r="G55" s="1232"/>
      <c r="H55" s="1232"/>
      <c r="I55" s="1232"/>
      <c r="J55" s="1232"/>
      <c r="K55" s="1233"/>
      <c r="N55" s="504"/>
    </row>
    <row r="56" spans="1:21" s="495" customFormat="1" ht="11.25" customHeight="1" thickBot="1">
      <c r="A56" s="486"/>
      <c r="B56" s="494"/>
      <c r="C56" s="494"/>
      <c r="D56" s="494"/>
      <c r="E56" s="494"/>
      <c r="F56" s="618"/>
      <c r="G56" s="618"/>
      <c r="H56" s="619"/>
      <c r="I56" s="494"/>
      <c r="J56" s="494"/>
      <c r="K56" s="620"/>
      <c r="N56" s="504"/>
    </row>
    <row r="57" spans="1:21" s="495" customFormat="1" ht="16.149999999999999" customHeight="1">
      <c r="F57" s="509"/>
      <c r="G57" s="509"/>
      <c r="H57" s="621"/>
      <c r="N57" s="504"/>
    </row>
    <row r="58" spans="1:21" s="495" customFormat="1" ht="16.149999999999999" customHeight="1">
      <c r="F58" s="509"/>
      <c r="G58" s="509"/>
      <c r="H58" s="621"/>
      <c r="N58" s="504"/>
    </row>
    <row r="59" spans="1:21" s="495" customFormat="1" ht="16.149999999999999" customHeight="1">
      <c r="F59" s="509"/>
      <c r="G59" s="509"/>
      <c r="H59" s="621"/>
      <c r="N59" s="504"/>
    </row>
    <row r="60" spans="1:21" s="495" customFormat="1" ht="16.149999999999999" customHeight="1">
      <c r="F60" s="509"/>
      <c r="G60" s="509"/>
      <c r="H60" s="621"/>
      <c r="N60" s="504"/>
    </row>
    <row r="61" spans="1:21" s="495" customFormat="1" ht="16.149999999999999" customHeight="1">
      <c r="F61" s="509"/>
      <c r="G61" s="509"/>
      <c r="H61" s="621"/>
      <c r="N61" s="504"/>
    </row>
    <row r="62" spans="1:21" s="495" customFormat="1" ht="16.149999999999999" customHeight="1">
      <c r="F62" s="509"/>
      <c r="G62" s="509"/>
      <c r="H62" s="621"/>
      <c r="N62" s="504"/>
    </row>
    <row r="63" spans="1:21" s="495" customFormat="1" ht="16.149999999999999" customHeight="1">
      <c r="F63" s="509"/>
      <c r="G63" s="509"/>
      <c r="H63" s="621"/>
      <c r="N63" s="504"/>
    </row>
    <row r="64" spans="1:21" s="495" customFormat="1" ht="16.149999999999999" customHeight="1">
      <c r="F64" s="509"/>
      <c r="G64" s="509"/>
      <c r="H64" s="621"/>
      <c r="N64" s="504"/>
    </row>
    <row r="65" spans="6:14" s="495" customFormat="1" ht="16.149999999999999" customHeight="1">
      <c r="F65" s="509"/>
      <c r="G65" s="509"/>
      <c r="H65" s="621"/>
      <c r="N65" s="504"/>
    </row>
    <row r="66" spans="6:14" s="495" customFormat="1" ht="16.149999999999999" customHeight="1">
      <c r="F66" s="509"/>
      <c r="G66" s="509"/>
      <c r="H66" s="621"/>
      <c r="N66" s="504"/>
    </row>
    <row r="67" spans="6:14" s="495" customFormat="1" ht="16.149999999999999" customHeight="1">
      <c r="F67" s="509"/>
      <c r="G67" s="509"/>
      <c r="H67" s="621"/>
      <c r="N67" s="504"/>
    </row>
    <row r="68" spans="6:14" s="495" customFormat="1" ht="16.149999999999999" customHeight="1">
      <c r="F68" s="509"/>
      <c r="G68" s="509"/>
      <c r="H68" s="621"/>
      <c r="N68" s="504"/>
    </row>
    <row r="69" spans="6:14" s="495" customFormat="1" ht="16.149999999999999" customHeight="1">
      <c r="F69" s="509"/>
      <c r="G69" s="509"/>
      <c r="H69" s="621"/>
      <c r="N69" s="504"/>
    </row>
    <row r="70" spans="6:14" s="495" customFormat="1" ht="16.149999999999999" customHeight="1">
      <c r="F70" s="509"/>
      <c r="G70" s="509"/>
      <c r="H70" s="621"/>
      <c r="N70" s="504"/>
    </row>
    <row r="71" spans="6:14" s="495" customFormat="1" ht="16.149999999999999" customHeight="1">
      <c r="F71" s="509"/>
      <c r="G71" s="509"/>
      <c r="H71" s="621"/>
      <c r="N71" s="504"/>
    </row>
    <row r="72" spans="6:14" s="495" customFormat="1" ht="16.149999999999999" customHeight="1">
      <c r="F72" s="509"/>
      <c r="G72" s="509"/>
      <c r="H72" s="621"/>
      <c r="N72" s="504"/>
    </row>
    <row r="73" spans="6:14" s="495" customFormat="1" ht="16.149999999999999" customHeight="1">
      <c r="F73" s="509"/>
      <c r="G73" s="509"/>
      <c r="H73" s="621"/>
      <c r="N73" s="504"/>
    </row>
    <row r="74" spans="6:14" s="495" customFormat="1" ht="16.149999999999999" customHeight="1">
      <c r="F74" s="509"/>
      <c r="G74" s="509"/>
      <c r="H74" s="621"/>
      <c r="N74" s="504"/>
    </row>
    <row r="75" spans="6:14" s="495" customFormat="1" ht="16.149999999999999" customHeight="1">
      <c r="F75" s="509"/>
      <c r="G75" s="509"/>
      <c r="H75" s="621"/>
      <c r="N75" s="504"/>
    </row>
    <row r="76" spans="6:14" s="495" customFormat="1" ht="16.149999999999999" customHeight="1">
      <c r="F76" s="509"/>
      <c r="G76" s="509"/>
      <c r="H76" s="621"/>
      <c r="N76" s="504"/>
    </row>
    <row r="77" spans="6:14" s="495" customFormat="1" ht="16.149999999999999" customHeight="1">
      <c r="F77" s="509"/>
      <c r="G77" s="509"/>
      <c r="H77" s="621"/>
      <c r="N77" s="504"/>
    </row>
    <row r="78" spans="6:14" s="495" customFormat="1" ht="16.149999999999999" customHeight="1">
      <c r="F78" s="509"/>
      <c r="G78" s="509"/>
      <c r="H78" s="621"/>
      <c r="N78" s="504"/>
    </row>
    <row r="79" spans="6:14" s="495" customFormat="1" ht="16.149999999999999" customHeight="1">
      <c r="F79" s="509"/>
      <c r="G79" s="509"/>
      <c r="H79" s="621"/>
      <c r="N79" s="504"/>
    </row>
    <row r="80" spans="6:14" s="495" customFormat="1" ht="16.149999999999999" customHeight="1">
      <c r="F80" s="509"/>
      <c r="G80" s="509"/>
      <c r="H80" s="621"/>
      <c r="N80" s="504"/>
    </row>
    <row r="81" spans="6:14" s="495" customFormat="1" ht="16.149999999999999" customHeight="1">
      <c r="F81" s="509"/>
      <c r="G81" s="509"/>
      <c r="H81" s="621"/>
      <c r="N81" s="504"/>
    </row>
    <row r="82" spans="6:14" s="495" customFormat="1" ht="16.149999999999999" customHeight="1">
      <c r="F82" s="509"/>
      <c r="G82" s="509"/>
      <c r="H82" s="621"/>
      <c r="N82" s="504"/>
    </row>
    <row r="83" spans="6:14" s="495" customFormat="1" ht="16.149999999999999" customHeight="1">
      <c r="F83" s="509"/>
      <c r="G83" s="509"/>
      <c r="H83" s="621"/>
      <c r="N83" s="504"/>
    </row>
    <row r="84" spans="6:14" s="495" customFormat="1" ht="16.149999999999999" customHeight="1">
      <c r="F84" s="509"/>
      <c r="G84" s="509"/>
      <c r="H84" s="621"/>
      <c r="N84" s="504"/>
    </row>
    <row r="85" spans="6:14" s="495" customFormat="1" ht="16.149999999999999" customHeight="1">
      <c r="F85" s="509"/>
      <c r="G85" s="509"/>
      <c r="H85" s="621"/>
      <c r="N85" s="504"/>
    </row>
    <row r="86" spans="6:14" s="495" customFormat="1" ht="16.149999999999999" customHeight="1">
      <c r="F86" s="509"/>
      <c r="G86" s="509"/>
      <c r="H86" s="621"/>
      <c r="N86" s="504"/>
    </row>
    <row r="87" spans="6:14" s="495" customFormat="1" ht="16.149999999999999" customHeight="1">
      <c r="F87" s="509"/>
      <c r="G87" s="509"/>
      <c r="H87" s="621"/>
      <c r="N87" s="504"/>
    </row>
    <row r="88" spans="6:14" s="495" customFormat="1" ht="16.149999999999999" customHeight="1">
      <c r="F88" s="509"/>
      <c r="G88" s="509"/>
      <c r="H88" s="621"/>
      <c r="N88" s="504"/>
    </row>
    <row r="89" spans="6:14" s="495" customFormat="1" ht="16.149999999999999" customHeight="1">
      <c r="F89" s="509"/>
      <c r="G89" s="509"/>
      <c r="H89" s="621"/>
      <c r="N89" s="504"/>
    </row>
    <row r="90" spans="6:14" s="495" customFormat="1" ht="16.149999999999999" customHeight="1">
      <c r="F90" s="509"/>
      <c r="G90" s="509"/>
      <c r="H90" s="621"/>
      <c r="N90" s="504"/>
    </row>
    <row r="91" spans="6:14" s="495" customFormat="1" ht="16.149999999999999" customHeight="1">
      <c r="F91" s="509"/>
      <c r="G91" s="509"/>
      <c r="H91" s="621"/>
      <c r="N91" s="504"/>
    </row>
    <row r="92" spans="6:14" s="495" customFormat="1" ht="16.149999999999999" customHeight="1">
      <c r="F92" s="509"/>
      <c r="G92" s="509"/>
      <c r="H92" s="621"/>
      <c r="N92" s="504"/>
    </row>
    <row r="93" spans="6:14" s="495" customFormat="1" ht="16.149999999999999" customHeight="1">
      <c r="F93" s="509"/>
      <c r="G93" s="509"/>
      <c r="H93" s="621"/>
      <c r="N93" s="504"/>
    </row>
    <row r="94" spans="6:14" s="495" customFormat="1" ht="16.149999999999999" customHeight="1">
      <c r="F94" s="509"/>
      <c r="G94" s="509"/>
      <c r="H94" s="621"/>
      <c r="N94" s="504"/>
    </row>
    <row r="95" spans="6:14" s="495" customFormat="1" ht="16.149999999999999" customHeight="1">
      <c r="F95" s="509"/>
      <c r="G95" s="509"/>
      <c r="H95" s="621"/>
      <c r="N95" s="504"/>
    </row>
    <row r="96" spans="6:14" s="495" customFormat="1" ht="16.149999999999999" customHeight="1">
      <c r="F96" s="509"/>
      <c r="G96" s="509"/>
      <c r="H96" s="621"/>
      <c r="N96" s="504"/>
    </row>
    <row r="97" spans="1:14" s="495" customFormat="1" ht="16.149999999999999" customHeight="1">
      <c r="F97" s="509"/>
      <c r="G97" s="509"/>
      <c r="H97" s="621"/>
      <c r="N97" s="504"/>
    </row>
    <row r="98" spans="1:14" s="495" customFormat="1" ht="16.149999999999999" customHeight="1">
      <c r="F98" s="509"/>
      <c r="G98" s="509"/>
      <c r="H98" s="621"/>
      <c r="N98" s="504"/>
    </row>
    <row r="99" spans="1:14" s="495" customFormat="1" ht="16.149999999999999" customHeight="1">
      <c r="F99" s="509"/>
      <c r="G99" s="509"/>
      <c r="H99" s="621"/>
      <c r="N99" s="504"/>
    </row>
    <row r="100" spans="1:14" s="495" customFormat="1" ht="16.149999999999999" customHeight="1">
      <c r="F100" s="509"/>
      <c r="G100" s="509"/>
      <c r="H100" s="621"/>
      <c r="N100" s="504"/>
    </row>
    <row r="101" spans="1:14" s="495" customFormat="1" ht="16.149999999999999" customHeight="1">
      <c r="F101" s="509"/>
      <c r="G101" s="509"/>
      <c r="H101" s="621"/>
      <c r="N101" s="504"/>
    </row>
    <row r="102" spans="1:14" s="495" customFormat="1" ht="16.149999999999999" customHeight="1">
      <c r="F102" s="509"/>
      <c r="G102" s="509"/>
      <c r="H102" s="621"/>
      <c r="N102" s="504"/>
    </row>
    <row r="103" spans="1:14" s="495" customFormat="1" ht="16.149999999999999" customHeight="1">
      <c r="F103" s="509"/>
      <c r="G103" s="509"/>
      <c r="H103" s="621"/>
      <c r="N103" s="504"/>
    </row>
    <row r="104" spans="1:14" s="495" customFormat="1" ht="16.149999999999999" customHeight="1">
      <c r="F104" s="509"/>
      <c r="G104" s="509"/>
      <c r="H104" s="621"/>
      <c r="N104" s="504"/>
    </row>
    <row r="105" spans="1:14" s="495" customFormat="1" ht="16.149999999999999" customHeight="1">
      <c r="F105" s="509"/>
      <c r="G105" s="509"/>
      <c r="H105" s="621"/>
      <c r="N105" s="504"/>
    </row>
    <row r="106" spans="1:14" ht="16.149999999999999" customHeight="1">
      <c r="A106" s="495"/>
      <c r="B106" s="495"/>
      <c r="C106" s="495"/>
      <c r="D106" s="495"/>
      <c r="E106" s="495"/>
      <c r="F106" s="509"/>
      <c r="G106" s="509"/>
      <c r="H106" s="621"/>
      <c r="I106" s="495"/>
      <c r="J106" s="495"/>
      <c r="K106" s="495"/>
    </row>
    <row r="107" spans="1:14" ht="16.149999999999999" customHeight="1">
      <c r="A107" s="495"/>
      <c r="B107" s="495"/>
      <c r="C107" s="495"/>
      <c r="D107" s="495"/>
      <c r="E107" s="495"/>
      <c r="F107" s="509"/>
      <c r="G107" s="509"/>
      <c r="H107" s="621"/>
      <c r="I107" s="495"/>
      <c r="J107" s="495"/>
      <c r="K107" s="495"/>
    </row>
    <row r="108" spans="1:14" ht="16.149999999999999" customHeight="1">
      <c r="A108" s="495"/>
      <c r="B108" s="495"/>
      <c r="C108" s="495"/>
      <c r="D108" s="495"/>
      <c r="E108" s="495"/>
      <c r="F108" s="509"/>
      <c r="G108" s="509"/>
      <c r="H108" s="621"/>
      <c r="I108" s="495"/>
      <c r="J108" s="495"/>
      <c r="K108" s="495"/>
    </row>
    <row r="109" spans="1:14" ht="16.149999999999999" customHeight="1">
      <c r="A109" s="495"/>
      <c r="B109" s="495"/>
      <c r="C109" s="495"/>
      <c r="D109" s="495"/>
      <c r="E109" s="495"/>
      <c r="F109" s="509"/>
      <c r="G109" s="509"/>
      <c r="H109" s="621"/>
      <c r="I109" s="495"/>
      <c r="J109" s="495"/>
      <c r="K109" s="495"/>
    </row>
    <row r="110" spans="1:14" ht="16.149999999999999" customHeight="1"/>
    <row r="111" spans="1:14" ht="16.149999999999999" customHeight="1"/>
    <row r="112" spans="1:14" ht="16.149999999999999" customHeight="1"/>
    <row r="113" ht="16.149999999999999" customHeight="1"/>
    <row r="114" ht="16.149999999999999" customHeight="1"/>
    <row r="115" ht="16.149999999999999" customHeight="1"/>
    <row r="116" ht="16.149999999999999" customHeight="1"/>
    <row r="117" ht="16.149999999999999" customHeight="1"/>
    <row r="118" ht="16.149999999999999" customHeight="1"/>
    <row r="119" ht="16.149999999999999" customHeight="1"/>
    <row r="120" ht="16.149999999999999" customHeight="1"/>
    <row r="121" ht="16.149999999999999" customHeight="1"/>
    <row r="122" ht="16.149999999999999" customHeight="1"/>
    <row r="123" ht="16.149999999999999" customHeight="1"/>
    <row r="124" ht="16.149999999999999" customHeight="1"/>
    <row r="125" ht="16.149999999999999" customHeight="1"/>
    <row r="126" ht="16.149999999999999" customHeight="1"/>
    <row r="127" ht="16.149999999999999" customHeight="1"/>
    <row r="128" ht="16.149999999999999" customHeight="1"/>
    <row r="129" ht="16.149999999999999" customHeight="1"/>
    <row r="130" ht="16.149999999999999" customHeight="1"/>
    <row r="131" ht="16.149999999999999" customHeight="1"/>
    <row r="132" ht="16.149999999999999" customHeight="1"/>
    <row r="133" ht="16.149999999999999" customHeight="1"/>
    <row r="134" ht="16.149999999999999" customHeight="1"/>
    <row r="135" ht="16.149999999999999" customHeight="1"/>
    <row r="136" ht="16.149999999999999" customHeight="1"/>
    <row r="137" ht="16.149999999999999" customHeight="1"/>
    <row r="138" ht="16.149999999999999" customHeight="1"/>
    <row r="139" ht="16.149999999999999" customHeight="1"/>
    <row r="140" ht="16.149999999999999" customHeight="1"/>
    <row r="141" ht="16.149999999999999" customHeight="1"/>
    <row r="142" ht="16.149999999999999" customHeight="1"/>
    <row r="143" ht="16.149999999999999" customHeight="1"/>
    <row r="144" ht="16.149999999999999" customHeight="1"/>
    <row r="145" ht="16.149999999999999" customHeight="1"/>
    <row r="146" ht="16.149999999999999" customHeight="1"/>
    <row r="147" ht="16.149999999999999" customHeight="1"/>
    <row r="148" ht="16.149999999999999" customHeight="1"/>
    <row r="149" ht="16.149999999999999" customHeight="1"/>
    <row r="150" ht="16.149999999999999" customHeight="1"/>
    <row r="151" ht="16.149999999999999" customHeight="1"/>
    <row r="152" ht="16.149999999999999" customHeight="1"/>
    <row r="153" ht="16.149999999999999" customHeight="1"/>
    <row r="154" ht="16.149999999999999" customHeight="1"/>
    <row r="155" ht="16.149999999999999" customHeight="1"/>
    <row r="156" ht="16.149999999999999" customHeight="1"/>
    <row r="157" ht="16.149999999999999" customHeight="1"/>
    <row r="158" ht="16.149999999999999" customHeight="1"/>
    <row r="159" ht="16.149999999999999" customHeight="1"/>
    <row r="160" ht="16.149999999999999" customHeight="1"/>
    <row r="161" ht="16.149999999999999" customHeight="1"/>
    <row r="162" ht="16.149999999999999" customHeight="1"/>
    <row r="163" ht="16.149999999999999" customHeight="1"/>
    <row r="164" ht="16.149999999999999" customHeight="1"/>
    <row r="165" ht="16.149999999999999" customHeight="1"/>
    <row r="166" ht="16.149999999999999" customHeight="1"/>
    <row r="167" ht="16.149999999999999" customHeight="1"/>
    <row r="168" ht="16.149999999999999" customHeight="1"/>
    <row r="169" ht="16.149999999999999" customHeight="1"/>
    <row r="170" ht="16.149999999999999" customHeight="1"/>
    <row r="171" ht="16.149999999999999" customHeight="1"/>
    <row r="172" ht="16.149999999999999" customHeight="1"/>
    <row r="173" ht="16.149999999999999" customHeight="1"/>
    <row r="174" ht="16.149999999999999" customHeight="1"/>
    <row r="175" ht="16.149999999999999" customHeight="1"/>
    <row r="176" ht="16.149999999999999" customHeight="1"/>
    <row r="177" ht="16.149999999999999" customHeight="1"/>
    <row r="178" ht="16.149999999999999" customHeight="1"/>
    <row r="179" ht="16.149999999999999" customHeight="1"/>
    <row r="180" ht="16.149999999999999" customHeight="1"/>
    <row r="181" ht="16.149999999999999" customHeight="1"/>
    <row r="182" ht="16.149999999999999" customHeight="1"/>
    <row r="183" ht="16.149999999999999" customHeight="1"/>
    <row r="184" ht="16.149999999999999" customHeight="1"/>
    <row r="185" ht="16.149999999999999" customHeight="1"/>
    <row r="186" ht="16.149999999999999" customHeight="1"/>
    <row r="187" ht="16.149999999999999" customHeight="1"/>
    <row r="188" ht="16.149999999999999" customHeight="1"/>
    <row r="189" ht="16.149999999999999" customHeight="1"/>
    <row r="190" ht="16.149999999999999" customHeight="1"/>
    <row r="191" ht="16.149999999999999" customHeight="1"/>
    <row r="192" ht="16.149999999999999" customHeight="1"/>
    <row r="193" ht="16.149999999999999" customHeight="1"/>
    <row r="194" ht="16.149999999999999" customHeight="1"/>
    <row r="195" ht="16.149999999999999" customHeight="1"/>
    <row r="196" ht="16.149999999999999" customHeight="1"/>
    <row r="197" ht="16.149999999999999" customHeight="1"/>
    <row r="198" ht="16.149999999999999" customHeight="1"/>
    <row r="199" ht="16.149999999999999" customHeight="1"/>
    <row r="200" ht="16.149999999999999" customHeight="1"/>
    <row r="201" ht="16.149999999999999" customHeight="1"/>
    <row r="202" ht="16.149999999999999" customHeight="1"/>
    <row r="203" ht="16.149999999999999" customHeight="1"/>
    <row r="204" ht="16.149999999999999" customHeight="1"/>
    <row r="205" ht="16.149999999999999" customHeight="1"/>
    <row r="206" ht="16.149999999999999" customHeight="1"/>
    <row r="207" ht="16.149999999999999" customHeight="1"/>
    <row r="208" ht="16.149999999999999" customHeight="1"/>
    <row r="209" ht="16.149999999999999" customHeight="1"/>
    <row r="210" ht="16.149999999999999" customHeight="1"/>
    <row r="211" ht="16.149999999999999" customHeight="1"/>
    <row r="212" ht="16.149999999999999" customHeight="1"/>
    <row r="213" ht="16.149999999999999" customHeight="1"/>
    <row r="214" ht="16.149999999999999" customHeight="1"/>
    <row r="215" ht="16.149999999999999" customHeight="1"/>
    <row r="216" ht="16.149999999999999" customHeight="1"/>
    <row r="217" ht="16.149999999999999" customHeight="1"/>
    <row r="218" ht="16.149999999999999" customHeight="1"/>
    <row r="219" ht="16.149999999999999" customHeight="1"/>
    <row r="220" ht="16.149999999999999" customHeight="1"/>
    <row r="221" ht="16.149999999999999" customHeight="1"/>
    <row r="222" ht="16.149999999999999" customHeight="1"/>
    <row r="223" ht="16.149999999999999" customHeight="1"/>
    <row r="224" ht="16.149999999999999" customHeight="1"/>
    <row r="225" ht="16.149999999999999" customHeight="1"/>
    <row r="226" ht="16.149999999999999" customHeight="1"/>
    <row r="227" ht="16.149999999999999" customHeight="1"/>
    <row r="228" ht="16.149999999999999" customHeight="1"/>
    <row r="229" ht="16.149999999999999" customHeight="1"/>
    <row r="230" ht="16.149999999999999" customHeight="1"/>
    <row r="231" ht="16.149999999999999" customHeight="1"/>
    <row r="232" ht="16.149999999999999" customHeight="1"/>
    <row r="233" ht="16.149999999999999" customHeight="1"/>
    <row r="234" ht="16.149999999999999" customHeight="1"/>
    <row r="235" ht="16.149999999999999" customHeight="1"/>
    <row r="236" ht="16.149999999999999" customHeight="1"/>
    <row r="237" ht="16.149999999999999" customHeight="1"/>
    <row r="238" ht="16.149999999999999" customHeight="1"/>
    <row r="239" ht="16.149999999999999" customHeight="1"/>
    <row r="240" ht="16.149999999999999" customHeight="1"/>
    <row r="241" ht="16.149999999999999" customHeight="1"/>
    <row r="242" ht="16.149999999999999" customHeight="1"/>
    <row r="243" ht="16.149999999999999" customHeight="1"/>
    <row r="244" ht="16.149999999999999" customHeight="1"/>
    <row r="245" ht="16.149999999999999" customHeight="1"/>
    <row r="246" ht="16.149999999999999" customHeight="1"/>
    <row r="247" ht="16.149999999999999" customHeight="1"/>
    <row r="248" ht="16.149999999999999" customHeight="1"/>
    <row r="249" ht="16.149999999999999" customHeight="1"/>
    <row r="250" ht="16.149999999999999" customHeight="1"/>
    <row r="251" ht="16.149999999999999" customHeight="1"/>
    <row r="252" ht="16.149999999999999" customHeight="1"/>
    <row r="253" ht="16.149999999999999" customHeight="1"/>
    <row r="254" ht="16.149999999999999" customHeight="1"/>
    <row r="255" ht="16.149999999999999" customHeight="1"/>
    <row r="256" ht="16.149999999999999" customHeight="1"/>
    <row r="257" ht="16.149999999999999" customHeight="1"/>
    <row r="258" ht="16.149999999999999" customHeight="1"/>
    <row r="259" ht="16.149999999999999" customHeight="1"/>
    <row r="260" ht="16.149999999999999" customHeight="1"/>
    <row r="261" ht="16.149999999999999" customHeight="1"/>
    <row r="262" ht="16.149999999999999" customHeight="1"/>
    <row r="263" ht="16.149999999999999" customHeight="1"/>
    <row r="264" ht="16.149999999999999" customHeight="1"/>
    <row r="265" ht="16.149999999999999" customHeight="1"/>
    <row r="266" ht="16.149999999999999" customHeight="1"/>
    <row r="267" ht="16.149999999999999" customHeight="1"/>
    <row r="268" ht="16.149999999999999" customHeight="1"/>
    <row r="269" ht="16.149999999999999" customHeight="1"/>
    <row r="270" ht="16.149999999999999" customHeight="1"/>
    <row r="271" ht="16.149999999999999" customHeight="1"/>
    <row r="272" ht="16.149999999999999" customHeight="1"/>
    <row r="273" ht="16.149999999999999" customHeight="1"/>
    <row r="274" ht="16.149999999999999" customHeight="1"/>
    <row r="275" ht="16.149999999999999" customHeight="1"/>
    <row r="276" ht="16.149999999999999" customHeight="1"/>
    <row r="277" ht="16.149999999999999" customHeight="1"/>
    <row r="278" ht="16.149999999999999" customHeight="1"/>
    <row r="279" ht="16.149999999999999" customHeight="1"/>
    <row r="280" ht="16.149999999999999" customHeight="1"/>
    <row r="281" ht="16.149999999999999" customHeight="1"/>
    <row r="282" ht="16.149999999999999" customHeight="1"/>
    <row r="283" ht="16.149999999999999" customHeight="1"/>
    <row r="284" ht="16.149999999999999" customHeight="1"/>
    <row r="285" ht="16.149999999999999" customHeight="1"/>
    <row r="286" ht="16.149999999999999" customHeight="1"/>
    <row r="287" ht="16.149999999999999" customHeight="1"/>
    <row r="288" ht="16.149999999999999" customHeight="1"/>
    <row r="289" ht="16.149999999999999" customHeight="1"/>
    <row r="290" ht="16.149999999999999" customHeight="1"/>
    <row r="291" ht="16.149999999999999" customHeight="1"/>
    <row r="292" ht="16.149999999999999" customHeight="1"/>
    <row r="293" ht="16.149999999999999" customHeight="1"/>
    <row r="294" ht="16.149999999999999" customHeight="1"/>
    <row r="295" ht="16.149999999999999" customHeight="1"/>
    <row r="296" ht="16.149999999999999" customHeight="1"/>
    <row r="297" ht="16.149999999999999" customHeight="1"/>
    <row r="298" ht="16.149999999999999" customHeight="1"/>
    <row r="299" ht="16.149999999999999" customHeight="1"/>
    <row r="300" ht="16.149999999999999" customHeight="1"/>
    <row r="301" ht="16.149999999999999" customHeight="1"/>
    <row r="302" ht="16.149999999999999" customHeight="1"/>
    <row r="303" ht="16.149999999999999" customHeight="1"/>
    <row r="304" ht="16.149999999999999" customHeight="1"/>
    <row r="305" ht="16.149999999999999" customHeight="1"/>
    <row r="306" ht="16.149999999999999" customHeight="1"/>
    <row r="307" ht="16.149999999999999" customHeight="1"/>
    <row r="308" ht="16.149999999999999" customHeight="1"/>
    <row r="309" ht="16.149999999999999" customHeight="1"/>
    <row r="310" ht="16.149999999999999" customHeight="1"/>
    <row r="311" ht="16.149999999999999" customHeight="1"/>
    <row r="312" ht="16.149999999999999" customHeight="1"/>
    <row r="313" ht="16.149999999999999" customHeight="1"/>
    <row r="314" ht="16.149999999999999" customHeight="1"/>
    <row r="315" ht="16.149999999999999" customHeight="1"/>
    <row r="316" ht="16.149999999999999" customHeight="1"/>
    <row r="317" ht="16.149999999999999" customHeight="1"/>
    <row r="318" ht="16.149999999999999" customHeight="1"/>
    <row r="319" ht="16.149999999999999" customHeight="1"/>
    <row r="320" ht="16.149999999999999" customHeight="1"/>
    <row r="321" ht="16.149999999999999" customHeight="1"/>
    <row r="322" ht="16.149999999999999" customHeight="1"/>
    <row r="323" ht="16.149999999999999" customHeight="1"/>
    <row r="324" ht="16.149999999999999" customHeight="1"/>
    <row r="325" ht="16.149999999999999" customHeight="1"/>
    <row r="326" ht="16.149999999999999" customHeight="1"/>
    <row r="327" ht="16.149999999999999" customHeight="1"/>
    <row r="328" ht="16.149999999999999" customHeight="1"/>
    <row r="329" ht="16.149999999999999" customHeight="1"/>
    <row r="330" ht="16.149999999999999" customHeight="1"/>
    <row r="331" ht="16.149999999999999" customHeight="1"/>
    <row r="332" ht="16.149999999999999" customHeight="1"/>
    <row r="333" ht="16.149999999999999" customHeight="1"/>
    <row r="334" ht="16.149999999999999" customHeight="1"/>
    <row r="335" ht="16.149999999999999" customHeight="1"/>
    <row r="336" ht="16.149999999999999" customHeight="1"/>
    <row r="337" ht="16.149999999999999" customHeight="1"/>
    <row r="338" ht="16.149999999999999" customHeight="1"/>
    <row r="339" ht="16.149999999999999" customHeight="1"/>
    <row r="340" ht="16.149999999999999" customHeight="1"/>
    <row r="341" ht="16.149999999999999" customHeight="1"/>
    <row r="342" ht="16.149999999999999" customHeight="1"/>
    <row r="343" ht="16.149999999999999" customHeight="1"/>
    <row r="344" ht="16.149999999999999" customHeight="1"/>
    <row r="345" ht="16.149999999999999" customHeight="1"/>
    <row r="346" ht="16.149999999999999" customHeight="1"/>
    <row r="347" ht="16.149999999999999" customHeight="1"/>
    <row r="348" ht="16.149999999999999" customHeight="1"/>
    <row r="349" ht="16.149999999999999" customHeight="1"/>
    <row r="350" ht="16.149999999999999" customHeight="1"/>
    <row r="351" ht="16.149999999999999" customHeight="1"/>
    <row r="352" ht="16.149999999999999" customHeight="1"/>
    <row r="353" ht="16.149999999999999" customHeight="1"/>
    <row r="354" ht="16.149999999999999" customHeight="1"/>
    <row r="355" ht="16.149999999999999" customHeight="1"/>
    <row r="356" ht="16.149999999999999" customHeight="1"/>
    <row r="357" ht="16.149999999999999" customHeight="1"/>
    <row r="358" ht="16.149999999999999" customHeight="1"/>
    <row r="359" ht="16.149999999999999" customHeight="1"/>
    <row r="360" ht="16.149999999999999" customHeight="1"/>
    <row r="361" ht="16.149999999999999" customHeight="1"/>
    <row r="362" ht="16.149999999999999" customHeight="1"/>
    <row r="363" ht="16.149999999999999" customHeight="1"/>
    <row r="364" ht="16.149999999999999" customHeight="1"/>
    <row r="365" ht="16.149999999999999" customHeight="1"/>
    <row r="366" ht="16.149999999999999" customHeight="1"/>
    <row r="367" ht="16.149999999999999" customHeight="1"/>
    <row r="368" ht="16.149999999999999" customHeight="1"/>
    <row r="369" ht="16.149999999999999" customHeight="1"/>
    <row r="370" ht="16.149999999999999" customHeight="1"/>
    <row r="371" ht="16.149999999999999" customHeight="1"/>
    <row r="372" ht="16.149999999999999" customHeight="1"/>
    <row r="373" ht="16.149999999999999" customHeight="1"/>
    <row r="374" ht="16.149999999999999" customHeight="1"/>
    <row r="375" ht="16.149999999999999" customHeight="1"/>
    <row r="376" ht="16.149999999999999" customHeight="1"/>
    <row r="377" ht="16.149999999999999" customHeight="1"/>
    <row r="378" ht="16.149999999999999" customHeight="1"/>
    <row r="379" ht="16.149999999999999" customHeight="1"/>
    <row r="380" ht="16.149999999999999" customHeight="1"/>
    <row r="381" ht="16.149999999999999" customHeight="1"/>
    <row r="382" ht="16.149999999999999" customHeight="1"/>
    <row r="383" ht="16.149999999999999" customHeight="1"/>
    <row r="384" ht="16.149999999999999" customHeight="1"/>
    <row r="385" ht="16.149999999999999" customHeight="1"/>
    <row r="386" ht="16.149999999999999" customHeight="1"/>
    <row r="387" ht="16.149999999999999" customHeight="1"/>
    <row r="388" ht="16.149999999999999" customHeight="1"/>
    <row r="389" ht="16.149999999999999" customHeight="1"/>
    <row r="390" ht="16.149999999999999" customHeight="1"/>
    <row r="391" ht="16.149999999999999" customHeight="1"/>
    <row r="392" ht="16.149999999999999" customHeight="1"/>
    <row r="393" ht="16.149999999999999" customHeight="1"/>
    <row r="394" ht="16.149999999999999" customHeight="1"/>
    <row r="395" ht="16.149999999999999" customHeight="1"/>
    <row r="396" ht="16.149999999999999" customHeight="1"/>
    <row r="397" ht="16.149999999999999" customHeight="1"/>
    <row r="398" ht="16.149999999999999" customHeight="1"/>
    <row r="399" ht="16.149999999999999" customHeight="1"/>
    <row r="400" ht="16.149999999999999" customHeight="1"/>
    <row r="401" ht="16.149999999999999" customHeight="1"/>
    <row r="402" ht="16.149999999999999" customHeight="1"/>
    <row r="403" ht="16.149999999999999" customHeight="1"/>
    <row r="404" ht="16.149999999999999" customHeight="1"/>
    <row r="405" ht="16.149999999999999" customHeight="1"/>
    <row r="406" ht="16.149999999999999" customHeight="1"/>
    <row r="407" ht="16.149999999999999" customHeight="1"/>
    <row r="408" ht="16.149999999999999" customHeight="1"/>
    <row r="409" ht="16.149999999999999" customHeight="1"/>
    <row r="410" ht="16.149999999999999" customHeight="1"/>
    <row r="411" ht="16.149999999999999" customHeight="1"/>
    <row r="412" ht="16.149999999999999" customHeight="1"/>
    <row r="413" ht="16.149999999999999" customHeight="1"/>
    <row r="414" ht="16.149999999999999" customHeight="1"/>
    <row r="415" ht="16.149999999999999" customHeight="1"/>
    <row r="416" ht="16.149999999999999" customHeight="1"/>
    <row r="417" ht="16.149999999999999" customHeight="1"/>
    <row r="418" ht="16.149999999999999" customHeight="1"/>
    <row r="419" ht="16.149999999999999" customHeight="1"/>
    <row r="420" ht="16.149999999999999" customHeight="1"/>
    <row r="421" ht="16.149999999999999" customHeight="1"/>
    <row r="422" ht="16.149999999999999" customHeight="1"/>
    <row r="423" ht="16.149999999999999" customHeight="1"/>
    <row r="424" ht="16.149999999999999" customHeight="1"/>
    <row r="425" ht="16.149999999999999" customHeight="1"/>
    <row r="426" ht="16.149999999999999" customHeight="1"/>
    <row r="427" ht="16.149999999999999" customHeight="1"/>
    <row r="428" ht="16.149999999999999" customHeight="1"/>
    <row r="429" ht="16.149999999999999" customHeight="1"/>
    <row r="430" ht="16.149999999999999" customHeight="1"/>
    <row r="431" ht="16.149999999999999" customHeight="1"/>
    <row r="432" ht="16.149999999999999" customHeight="1"/>
    <row r="433" ht="16.149999999999999" customHeight="1"/>
    <row r="434" ht="16.149999999999999" customHeight="1"/>
    <row r="435" ht="16.149999999999999" customHeight="1"/>
    <row r="436" ht="16.149999999999999" customHeight="1"/>
    <row r="437" ht="16.149999999999999" customHeight="1"/>
    <row r="438" ht="16.149999999999999" customHeight="1"/>
    <row r="439" ht="16.149999999999999" customHeight="1"/>
    <row r="440" ht="16.149999999999999" customHeight="1"/>
    <row r="441" ht="16.149999999999999" customHeight="1"/>
    <row r="442" ht="16.149999999999999" customHeight="1"/>
    <row r="443" ht="16.149999999999999" customHeight="1"/>
    <row r="444" ht="16.149999999999999" customHeight="1"/>
    <row r="445" ht="16.149999999999999" customHeight="1"/>
    <row r="446" ht="16.149999999999999" customHeight="1"/>
    <row r="447" ht="16.149999999999999" customHeight="1"/>
    <row r="448" ht="16.149999999999999" customHeight="1"/>
    <row r="449" ht="16.149999999999999" customHeight="1"/>
    <row r="450" ht="16.149999999999999" customHeight="1"/>
    <row r="451" ht="16.149999999999999" customHeight="1"/>
    <row r="452" ht="16.149999999999999" customHeight="1"/>
    <row r="453" ht="16.149999999999999" customHeight="1"/>
    <row r="454" ht="16.149999999999999" customHeight="1"/>
    <row r="455" ht="16.149999999999999" customHeight="1"/>
    <row r="456" ht="16.149999999999999" customHeight="1"/>
    <row r="457" ht="16.149999999999999" customHeight="1"/>
    <row r="458" ht="16.149999999999999" customHeight="1"/>
    <row r="459" ht="16.149999999999999" customHeight="1"/>
    <row r="460" ht="16.149999999999999" customHeight="1"/>
    <row r="461" ht="16.149999999999999" customHeight="1"/>
    <row r="462" ht="16.149999999999999" customHeight="1"/>
    <row r="463" ht="16.149999999999999" customHeight="1"/>
    <row r="464" ht="16.149999999999999" customHeight="1"/>
    <row r="465" ht="16.149999999999999" customHeight="1"/>
    <row r="466" ht="16.149999999999999" customHeight="1"/>
    <row r="467" ht="16.149999999999999" customHeight="1"/>
    <row r="468" ht="16.149999999999999" customHeight="1"/>
    <row r="469" ht="16.149999999999999" customHeight="1"/>
    <row r="470" ht="16.149999999999999" customHeight="1"/>
    <row r="471" ht="16.149999999999999" customHeight="1"/>
    <row r="472" ht="16.149999999999999" customHeight="1"/>
    <row r="473" ht="16.149999999999999" customHeight="1"/>
    <row r="474" ht="16.149999999999999" customHeight="1"/>
    <row r="475" ht="16.149999999999999" customHeight="1"/>
    <row r="476" ht="16.149999999999999" customHeight="1"/>
    <row r="477" ht="16.149999999999999" customHeight="1"/>
    <row r="478" ht="16.149999999999999" customHeight="1"/>
    <row r="479" ht="16.149999999999999" customHeight="1"/>
    <row r="480" ht="16.149999999999999" customHeight="1"/>
    <row r="481" ht="16.149999999999999" customHeight="1"/>
    <row r="482" ht="16.149999999999999" customHeight="1"/>
    <row r="483" ht="16.149999999999999" customHeight="1"/>
    <row r="484" ht="16.149999999999999" customHeight="1"/>
    <row r="485" ht="16.149999999999999" customHeight="1"/>
    <row r="486" ht="16.149999999999999" customHeight="1"/>
    <row r="487" ht="16.149999999999999" customHeight="1"/>
    <row r="488" ht="16.149999999999999" customHeight="1"/>
    <row r="489" ht="16.149999999999999" customHeight="1"/>
    <row r="490" ht="16.149999999999999" customHeight="1"/>
    <row r="491" ht="16.149999999999999" customHeight="1"/>
    <row r="492" ht="16.149999999999999" customHeight="1"/>
    <row r="493" ht="16.149999999999999" customHeight="1"/>
    <row r="494" ht="16.149999999999999" customHeight="1"/>
    <row r="495" ht="16.149999999999999" customHeight="1"/>
    <row r="496" ht="16.149999999999999" customHeight="1"/>
    <row r="497" ht="16.149999999999999" customHeight="1"/>
    <row r="498" ht="16.149999999999999" customHeight="1"/>
    <row r="499" ht="16.149999999999999" customHeight="1"/>
    <row r="500" ht="16.149999999999999" customHeight="1"/>
    <row r="501" ht="16.149999999999999" customHeight="1"/>
    <row r="502" ht="16.149999999999999" customHeight="1"/>
    <row r="503" ht="16.149999999999999" customHeight="1"/>
    <row r="504" ht="16.149999999999999" customHeight="1"/>
    <row r="505" ht="16.149999999999999" customHeight="1"/>
    <row r="506" ht="16.149999999999999" customHeight="1"/>
    <row r="507" ht="16.149999999999999" customHeight="1"/>
    <row r="508" ht="16.149999999999999" customHeight="1"/>
    <row r="509" ht="16.149999999999999" customHeight="1"/>
    <row r="510" ht="16.149999999999999" customHeight="1"/>
    <row r="511" ht="16.149999999999999" customHeight="1"/>
    <row r="512" ht="16.149999999999999" customHeight="1"/>
    <row r="513" ht="16.149999999999999" customHeight="1"/>
    <row r="514" ht="16.149999999999999" customHeight="1"/>
    <row r="515" ht="16.149999999999999" customHeight="1"/>
    <row r="516" ht="16.149999999999999" customHeight="1"/>
    <row r="517" ht="16.149999999999999" customHeight="1"/>
    <row r="518" ht="16.149999999999999" customHeight="1"/>
    <row r="519" ht="16.149999999999999" customHeight="1"/>
    <row r="520" ht="16.149999999999999" customHeight="1"/>
    <row r="521" ht="16.149999999999999" customHeight="1"/>
    <row r="522" ht="16.149999999999999" customHeight="1"/>
    <row r="523" ht="16.149999999999999" customHeight="1"/>
    <row r="524" ht="16.149999999999999" customHeight="1"/>
    <row r="525" ht="16.149999999999999" customHeight="1"/>
    <row r="526" ht="16.149999999999999" customHeight="1"/>
    <row r="527" ht="16.149999999999999" customHeight="1"/>
    <row r="528" ht="16.149999999999999" customHeight="1"/>
    <row r="529" ht="16.149999999999999" customHeight="1"/>
    <row r="530" ht="16.149999999999999" customHeight="1"/>
    <row r="531" ht="16.149999999999999" customHeight="1"/>
    <row r="532" ht="16.149999999999999" customHeight="1"/>
    <row r="533" ht="16.149999999999999" customHeight="1"/>
    <row r="534" ht="16.149999999999999" customHeight="1"/>
    <row r="535" ht="16.149999999999999" customHeight="1"/>
    <row r="536" ht="16.149999999999999" customHeight="1"/>
    <row r="537" ht="16.149999999999999" customHeight="1"/>
    <row r="538" ht="16.149999999999999" customHeight="1"/>
    <row r="539" ht="16.149999999999999" customHeight="1"/>
    <row r="540" ht="16.149999999999999" customHeight="1"/>
    <row r="541" ht="16.149999999999999" customHeight="1"/>
    <row r="542" ht="16.149999999999999" customHeight="1"/>
    <row r="543" ht="16.149999999999999" customHeight="1"/>
    <row r="544" ht="16.149999999999999" customHeight="1"/>
    <row r="545" ht="16.149999999999999" customHeight="1"/>
    <row r="546" ht="16.149999999999999" customHeight="1"/>
    <row r="547" ht="16.149999999999999" customHeight="1"/>
    <row r="548" ht="16.149999999999999" customHeight="1"/>
    <row r="549" ht="16.149999999999999" customHeight="1"/>
    <row r="550" ht="16.149999999999999" customHeight="1"/>
    <row r="551" ht="16.149999999999999" customHeight="1"/>
    <row r="552" ht="16.149999999999999" customHeight="1"/>
    <row r="553" ht="16.149999999999999" customHeight="1"/>
    <row r="554" ht="16.149999999999999" customHeight="1"/>
    <row r="555" ht="16.149999999999999" customHeight="1"/>
    <row r="556" ht="16.149999999999999" customHeight="1"/>
    <row r="557" ht="16.149999999999999" customHeight="1"/>
    <row r="558" ht="16.149999999999999" customHeight="1"/>
    <row r="559" ht="16.149999999999999" customHeight="1"/>
    <row r="560" ht="16.149999999999999" customHeight="1"/>
    <row r="561" ht="16.149999999999999" customHeight="1"/>
    <row r="562" ht="16.149999999999999" customHeight="1"/>
    <row r="563" ht="16.149999999999999" customHeight="1"/>
    <row r="564" ht="16.149999999999999" customHeight="1"/>
    <row r="565" ht="16.149999999999999" customHeight="1"/>
    <row r="566" ht="16.149999999999999" customHeight="1"/>
    <row r="567" ht="16.149999999999999" customHeight="1"/>
    <row r="568" ht="16.149999999999999" customHeight="1"/>
    <row r="569" ht="16.149999999999999" customHeight="1"/>
    <row r="570" ht="16.149999999999999" customHeight="1"/>
    <row r="571" ht="16.149999999999999" customHeight="1"/>
    <row r="572" ht="16.149999999999999" customHeight="1"/>
    <row r="573" ht="16.149999999999999" customHeight="1"/>
    <row r="574" ht="16.149999999999999" customHeight="1"/>
    <row r="575" ht="16.149999999999999" customHeight="1"/>
    <row r="576" ht="16.149999999999999" customHeight="1"/>
    <row r="577" ht="16.149999999999999" customHeight="1"/>
    <row r="578" ht="16.149999999999999" customHeight="1"/>
    <row r="579" ht="16.149999999999999" customHeight="1"/>
    <row r="580" ht="16.149999999999999" customHeight="1"/>
    <row r="581" ht="16.149999999999999" customHeight="1"/>
    <row r="582" ht="16.149999999999999" customHeight="1"/>
    <row r="583" ht="16.149999999999999" customHeight="1"/>
    <row r="584" ht="16.149999999999999" customHeight="1"/>
    <row r="585" ht="16.149999999999999" customHeight="1"/>
    <row r="586" ht="16.149999999999999" customHeight="1"/>
    <row r="587" ht="16.149999999999999" customHeight="1"/>
    <row r="588" ht="16.149999999999999" customHeight="1"/>
    <row r="589" ht="16.149999999999999" customHeight="1"/>
    <row r="590" ht="16.149999999999999" customHeight="1"/>
    <row r="591" ht="16.149999999999999" customHeight="1"/>
    <row r="592" ht="16.149999999999999" customHeight="1"/>
    <row r="593" ht="16.149999999999999" customHeight="1"/>
    <row r="594" ht="16.149999999999999" customHeight="1"/>
    <row r="595" ht="16.149999999999999" customHeight="1"/>
    <row r="596" ht="16.149999999999999" customHeight="1"/>
    <row r="597" ht="16.149999999999999" customHeight="1"/>
    <row r="598" ht="16.149999999999999" customHeight="1"/>
    <row r="599" ht="16.149999999999999" customHeight="1"/>
    <row r="600" ht="16.149999999999999" customHeight="1"/>
    <row r="601" ht="16.149999999999999" customHeight="1"/>
    <row r="602" ht="16.149999999999999" customHeight="1"/>
    <row r="603" ht="16.149999999999999" customHeight="1"/>
    <row r="604" ht="16.149999999999999" customHeight="1"/>
    <row r="605" ht="16.149999999999999" customHeight="1"/>
    <row r="606" ht="16.149999999999999" customHeight="1"/>
    <row r="607" ht="16.149999999999999" customHeight="1"/>
    <row r="608" ht="16.149999999999999" customHeight="1"/>
    <row r="609" ht="16.149999999999999" customHeight="1"/>
    <row r="610" ht="16.149999999999999" customHeight="1"/>
    <row r="611" ht="16.149999999999999" customHeight="1"/>
    <row r="612" ht="16.149999999999999" customHeight="1"/>
    <row r="613" ht="16.149999999999999" customHeight="1"/>
    <row r="614" ht="16.149999999999999" customHeight="1"/>
    <row r="615" ht="16.149999999999999" customHeight="1"/>
    <row r="616" ht="16.149999999999999" customHeight="1"/>
    <row r="617" ht="16.149999999999999" customHeight="1"/>
    <row r="618" ht="16.149999999999999" customHeight="1"/>
    <row r="619" ht="16.149999999999999" customHeight="1"/>
    <row r="620" ht="16.149999999999999" customHeight="1"/>
    <row r="621" ht="16.149999999999999" customHeight="1"/>
    <row r="622" ht="16.149999999999999" customHeight="1"/>
    <row r="623" ht="16.149999999999999" customHeight="1"/>
    <row r="624" ht="16.149999999999999" customHeight="1"/>
    <row r="625" ht="16.149999999999999" customHeight="1"/>
    <row r="626" ht="16.149999999999999" customHeight="1"/>
    <row r="627" ht="16.149999999999999" customHeight="1"/>
    <row r="628" ht="16.149999999999999" customHeight="1"/>
    <row r="629" ht="16.149999999999999" customHeight="1"/>
    <row r="630" ht="16.149999999999999" customHeight="1"/>
    <row r="631" ht="16.149999999999999" customHeight="1"/>
    <row r="632" ht="16.149999999999999" customHeight="1"/>
    <row r="633" ht="16.149999999999999" customHeight="1"/>
    <row r="634" ht="16.149999999999999" customHeight="1"/>
    <row r="635" ht="16.149999999999999" customHeight="1"/>
    <row r="636" ht="16.149999999999999" customHeight="1"/>
    <row r="637" ht="16.149999999999999" customHeight="1"/>
    <row r="638" ht="16.149999999999999" customHeight="1"/>
    <row r="639" ht="16.149999999999999" customHeight="1"/>
    <row r="640" ht="16.149999999999999" customHeight="1"/>
    <row r="641" ht="16.149999999999999" customHeight="1"/>
    <row r="642" ht="16.149999999999999" customHeight="1"/>
    <row r="643" ht="16.149999999999999" customHeight="1"/>
    <row r="644" ht="16.149999999999999" customHeight="1"/>
    <row r="645" ht="16.149999999999999" customHeight="1"/>
    <row r="646" ht="16.149999999999999" customHeight="1"/>
    <row r="647" ht="16.149999999999999" customHeight="1"/>
    <row r="648" ht="16.149999999999999" customHeight="1"/>
    <row r="649" ht="16.149999999999999" customHeight="1"/>
    <row r="650" ht="16.149999999999999" customHeight="1"/>
    <row r="651" ht="16.149999999999999" customHeight="1"/>
    <row r="652" ht="16.149999999999999" customHeight="1"/>
    <row r="653" ht="16.149999999999999" customHeight="1"/>
    <row r="654" ht="16.149999999999999" customHeight="1"/>
    <row r="655" ht="16.149999999999999" customHeight="1"/>
    <row r="656" ht="16.149999999999999" customHeight="1"/>
    <row r="657" ht="16.149999999999999" customHeight="1"/>
    <row r="658" ht="16.149999999999999" customHeight="1"/>
    <row r="659" ht="16.149999999999999" customHeight="1"/>
    <row r="660" ht="16.149999999999999" customHeight="1"/>
    <row r="661" ht="16.149999999999999" customHeight="1"/>
    <row r="662" ht="16.149999999999999" customHeight="1"/>
    <row r="663" ht="16.149999999999999" customHeight="1"/>
    <row r="664" ht="16.149999999999999" customHeight="1"/>
    <row r="665" ht="16.149999999999999" customHeight="1"/>
    <row r="666" ht="16.149999999999999" customHeight="1"/>
    <row r="667" ht="16.149999999999999" customHeight="1"/>
    <row r="668" ht="16.149999999999999" customHeight="1"/>
    <row r="669" ht="16.149999999999999" customHeight="1"/>
    <row r="670" ht="16.149999999999999" customHeight="1"/>
    <row r="671" ht="16.149999999999999" customHeight="1"/>
    <row r="672" ht="16.149999999999999" customHeight="1"/>
    <row r="673" ht="16.149999999999999" customHeight="1"/>
    <row r="674" ht="16.149999999999999" customHeight="1"/>
    <row r="675" ht="16.149999999999999" customHeight="1"/>
    <row r="676" ht="16.149999999999999" customHeight="1"/>
    <row r="677" ht="16.149999999999999" customHeight="1"/>
    <row r="678" ht="16.149999999999999" customHeight="1"/>
    <row r="679" ht="16.149999999999999" customHeight="1"/>
    <row r="680" ht="16.149999999999999" customHeight="1"/>
    <row r="681" ht="16.149999999999999" customHeight="1"/>
    <row r="682" ht="16.149999999999999" customHeight="1"/>
    <row r="683" ht="16.149999999999999" customHeight="1"/>
    <row r="684" ht="16.149999999999999" customHeight="1"/>
    <row r="685" ht="16.149999999999999" customHeight="1"/>
    <row r="686" ht="16.149999999999999" customHeight="1"/>
    <row r="687" ht="16.149999999999999" customHeight="1"/>
    <row r="688" ht="16.149999999999999" customHeight="1"/>
    <row r="689" ht="16.149999999999999" customHeight="1"/>
    <row r="690" ht="16.149999999999999" customHeight="1"/>
    <row r="691" ht="16.149999999999999" customHeight="1"/>
    <row r="692" ht="16.149999999999999" customHeight="1"/>
    <row r="693" ht="16.149999999999999" customHeight="1"/>
    <row r="694" ht="16.149999999999999" customHeight="1"/>
    <row r="695" ht="16.149999999999999" customHeight="1"/>
    <row r="696" ht="16.149999999999999" customHeight="1"/>
    <row r="697" ht="16.149999999999999" customHeight="1"/>
    <row r="698" ht="16.149999999999999" customHeight="1"/>
    <row r="699" ht="16.149999999999999" customHeight="1"/>
    <row r="700" ht="16.149999999999999" customHeight="1"/>
    <row r="701" ht="16.149999999999999" customHeight="1"/>
    <row r="702" ht="16.149999999999999" customHeight="1"/>
    <row r="703" ht="16.149999999999999" customHeight="1"/>
    <row r="704" ht="16.149999999999999" customHeight="1"/>
    <row r="705" ht="16.149999999999999" customHeight="1"/>
    <row r="706" ht="16.149999999999999" customHeight="1"/>
    <row r="707" ht="16.149999999999999" customHeight="1"/>
    <row r="708" ht="16.149999999999999" customHeight="1"/>
    <row r="709" ht="16.149999999999999" customHeight="1"/>
    <row r="710" ht="16.149999999999999" customHeight="1"/>
    <row r="711" ht="16.149999999999999" customHeight="1"/>
    <row r="712" ht="16.149999999999999" customHeight="1"/>
    <row r="713" ht="16.149999999999999" customHeight="1"/>
    <row r="714" ht="16.149999999999999" customHeight="1"/>
    <row r="715" ht="16.149999999999999" customHeight="1"/>
    <row r="716" ht="16.149999999999999" customHeight="1"/>
    <row r="717" ht="16.149999999999999" customHeight="1"/>
    <row r="718" ht="16.149999999999999" customHeight="1"/>
    <row r="719" ht="16.149999999999999" customHeight="1"/>
    <row r="720" ht="16.149999999999999" customHeight="1"/>
    <row r="721" ht="16.149999999999999" customHeight="1"/>
    <row r="722" ht="16.149999999999999" customHeight="1"/>
    <row r="723" ht="16.149999999999999" customHeight="1"/>
    <row r="724" ht="16.149999999999999" customHeight="1"/>
    <row r="725" ht="16.149999999999999" customHeight="1"/>
    <row r="726" ht="16.149999999999999" customHeight="1"/>
    <row r="727" ht="16.149999999999999" customHeight="1"/>
    <row r="728" ht="16.149999999999999" customHeight="1"/>
    <row r="729" ht="16.149999999999999" customHeight="1"/>
    <row r="730" ht="16.149999999999999" customHeight="1"/>
    <row r="731" ht="16.149999999999999" customHeight="1"/>
    <row r="732" ht="16.149999999999999" customHeight="1"/>
    <row r="733" ht="16.149999999999999" customHeight="1"/>
    <row r="734" ht="16.149999999999999" customHeight="1"/>
    <row r="735" ht="16.149999999999999" customHeight="1"/>
    <row r="736" ht="16.149999999999999" customHeight="1"/>
    <row r="737" ht="16.149999999999999" customHeight="1"/>
    <row r="738" ht="16.149999999999999" customHeight="1"/>
    <row r="739" ht="16.149999999999999" customHeight="1"/>
    <row r="740" ht="16.149999999999999" customHeight="1"/>
    <row r="741" ht="16.149999999999999" customHeight="1"/>
    <row r="742" ht="16.149999999999999" customHeight="1"/>
    <row r="743" ht="16.149999999999999" customHeight="1"/>
    <row r="744" ht="16.149999999999999" customHeight="1"/>
    <row r="745" ht="16.149999999999999" customHeight="1"/>
    <row r="746" ht="16.149999999999999" customHeight="1"/>
    <row r="747" ht="16.149999999999999" customHeight="1"/>
    <row r="748" ht="16.149999999999999" customHeight="1"/>
    <row r="749" ht="16.149999999999999" customHeight="1"/>
    <row r="750" ht="16.149999999999999" customHeight="1"/>
    <row r="751" ht="16.149999999999999" customHeight="1"/>
    <row r="752" ht="16.149999999999999" customHeight="1"/>
    <row r="753" ht="16.149999999999999" customHeight="1"/>
    <row r="754" ht="16.149999999999999" customHeight="1"/>
    <row r="755" ht="16.149999999999999" customHeight="1"/>
    <row r="756" ht="16.149999999999999" customHeight="1"/>
    <row r="757" ht="16.149999999999999" customHeight="1"/>
    <row r="758" ht="16.149999999999999" customHeight="1"/>
    <row r="759" ht="16.149999999999999" customHeight="1"/>
    <row r="760" ht="16.149999999999999" customHeight="1"/>
    <row r="761" ht="16.149999999999999" customHeight="1"/>
    <row r="762" ht="16.149999999999999" customHeight="1"/>
    <row r="763" ht="16.149999999999999" customHeight="1"/>
    <row r="764" ht="16.149999999999999" customHeight="1"/>
    <row r="765" ht="16.149999999999999" customHeight="1"/>
    <row r="766" ht="16.149999999999999" customHeight="1"/>
    <row r="767" ht="16.149999999999999" customHeight="1"/>
    <row r="768" ht="16.149999999999999" customHeight="1"/>
    <row r="769" ht="16.149999999999999" customHeight="1"/>
    <row r="770" ht="16.149999999999999" customHeight="1"/>
    <row r="771" ht="16.149999999999999" customHeight="1"/>
    <row r="772" ht="16.149999999999999" customHeight="1"/>
    <row r="773" ht="16.149999999999999" customHeight="1"/>
    <row r="774" ht="16.149999999999999" customHeight="1"/>
    <row r="775" ht="16.149999999999999" customHeight="1"/>
    <row r="776" ht="16.149999999999999" customHeight="1"/>
    <row r="777" ht="16.149999999999999" customHeight="1"/>
    <row r="778" ht="16.149999999999999" customHeight="1"/>
    <row r="779" ht="16.149999999999999" customHeight="1"/>
    <row r="780" ht="16.149999999999999" customHeight="1"/>
    <row r="781" ht="16.149999999999999" customHeight="1"/>
    <row r="782" ht="16.149999999999999" customHeight="1"/>
    <row r="783" ht="16.149999999999999" customHeight="1"/>
    <row r="784" ht="16.149999999999999" customHeight="1"/>
    <row r="785" ht="16.149999999999999" customHeight="1"/>
    <row r="786" ht="16.149999999999999" customHeight="1"/>
    <row r="787" ht="16.149999999999999" customHeight="1"/>
    <row r="788" ht="16.149999999999999" customHeight="1"/>
    <row r="789" ht="16.149999999999999" customHeight="1"/>
    <row r="790" ht="16.149999999999999" customHeight="1"/>
    <row r="791" ht="16.149999999999999" customHeight="1"/>
    <row r="792" ht="16.149999999999999" customHeight="1"/>
    <row r="793" ht="16.149999999999999" customHeight="1"/>
    <row r="794" ht="16.149999999999999" customHeight="1"/>
    <row r="795" ht="16.149999999999999" customHeight="1"/>
    <row r="796" ht="16.149999999999999" customHeight="1"/>
    <row r="797" ht="16.149999999999999" customHeight="1"/>
    <row r="798" ht="16.149999999999999" customHeight="1"/>
    <row r="799" ht="16.149999999999999" customHeight="1"/>
    <row r="800" ht="16.149999999999999" customHeight="1"/>
    <row r="801" ht="16.149999999999999" customHeight="1"/>
    <row r="802" ht="16.149999999999999" customHeight="1"/>
    <row r="803" ht="16.149999999999999" customHeight="1"/>
    <row r="804" ht="16.149999999999999" customHeight="1"/>
    <row r="805" ht="16.149999999999999" customHeight="1"/>
    <row r="806" ht="16.149999999999999" customHeight="1"/>
    <row r="807" ht="16.149999999999999" customHeight="1"/>
    <row r="808" ht="16.149999999999999" customHeight="1"/>
    <row r="809" ht="16.149999999999999" customHeight="1"/>
    <row r="810" ht="16.149999999999999" customHeight="1"/>
    <row r="811" ht="16.149999999999999" customHeight="1"/>
    <row r="812" ht="16.149999999999999" customHeight="1"/>
    <row r="813" ht="16.149999999999999" customHeight="1"/>
    <row r="814" ht="16.149999999999999" customHeight="1"/>
    <row r="815" ht="16.149999999999999" customHeight="1"/>
    <row r="816" ht="16.149999999999999" customHeight="1"/>
    <row r="817" ht="16.149999999999999" customHeight="1"/>
    <row r="818" ht="16.149999999999999" customHeight="1"/>
    <row r="819" ht="16.149999999999999" customHeight="1"/>
    <row r="820" ht="16.149999999999999" customHeight="1"/>
    <row r="821" ht="16.149999999999999" customHeight="1"/>
    <row r="822" ht="16.149999999999999" customHeight="1"/>
    <row r="823" ht="16.149999999999999" customHeight="1"/>
    <row r="824" ht="16.149999999999999" customHeight="1"/>
    <row r="825" ht="16.149999999999999" customHeight="1"/>
    <row r="826" ht="16.149999999999999" customHeight="1"/>
    <row r="827" ht="16.149999999999999" customHeight="1"/>
    <row r="828" ht="16.149999999999999" customHeight="1"/>
    <row r="829" ht="16.149999999999999" customHeight="1"/>
    <row r="830" ht="16.149999999999999" customHeight="1"/>
    <row r="831" ht="16.149999999999999" customHeight="1"/>
    <row r="832" ht="16.149999999999999" customHeight="1"/>
    <row r="833" ht="16.149999999999999" customHeight="1"/>
    <row r="834" ht="16.149999999999999" customHeight="1"/>
    <row r="835" ht="16.149999999999999" customHeight="1"/>
    <row r="836" ht="16.149999999999999" customHeight="1"/>
    <row r="837" ht="16.149999999999999" customHeight="1"/>
    <row r="838" ht="16.149999999999999" customHeight="1"/>
    <row r="839" ht="16.149999999999999" customHeight="1"/>
    <row r="840" ht="16.149999999999999" customHeight="1"/>
    <row r="841" ht="16.149999999999999" customHeight="1"/>
    <row r="842" ht="16.149999999999999" customHeight="1"/>
    <row r="843" ht="16.149999999999999" customHeight="1"/>
    <row r="844" ht="16.149999999999999" customHeight="1"/>
    <row r="845" ht="16.149999999999999" customHeight="1"/>
    <row r="846" ht="16.149999999999999" customHeight="1"/>
    <row r="847" ht="16.149999999999999" customHeight="1"/>
    <row r="848" ht="16.149999999999999" customHeight="1"/>
    <row r="849" ht="16.149999999999999" customHeight="1"/>
    <row r="850" ht="16.149999999999999" customHeight="1"/>
    <row r="851" ht="16.149999999999999" customHeight="1"/>
    <row r="852" ht="16.149999999999999" customHeight="1"/>
    <row r="853" ht="16.149999999999999" customHeight="1"/>
    <row r="854" ht="16.149999999999999" customHeight="1"/>
    <row r="855" ht="16.149999999999999" customHeight="1"/>
    <row r="856" ht="16.149999999999999" customHeight="1"/>
    <row r="857" ht="16.149999999999999" customHeight="1"/>
    <row r="858" ht="16.149999999999999" customHeight="1"/>
    <row r="859" ht="16.149999999999999" customHeight="1"/>
    <row r="860" ht="16.149999999999999" customHeight="1"/>
    <row r="861" ht="16.149999999999999" customHeight="1"/>
    <row r="862" ht="16.149999999999999" customHeight="1"/>
    <row r="863" ht="16.149999999999999" customHeight="1"/>
    <row r="864" ht="16.149999999999999" customHeight="1"/>
    <row r="865" ht="16.149999999999999" customHeight="1"/>
    <row r="866" ht="16.149999999999999" customHeight="1"/>
    <row r="867" ht="16.149999999999999" customHeight="1"/>
    <row r="868" ht="16.149999999999999" customHeight="1"/>
    <row r="869" ht="16.149999999999999" customHeight="1"/>
    <row r="870" ht="16.149999999999999" customHeight="1"/>
    <row r="871" ht="16.149999999999999" customHeight="1"/>
    <row r="872" ht="16.149999999999999" customHeight="1"/>
    <row r="873" ht="16.149999999999999" customHeight="1"/>
    <row r="874" ht="16.149999999999999" customHeight="1"/>
    <row r="875" ht="16.149999999999999" customHeight="1"/>
    <row r="876" ht="16.149999999999999" customHeight="1"/>
    <row r="877" ht="16.149999999999999" customHeight="1"/>
    <row r="878" ht="16.149999999999999" customHeight="1"/>
    <row r="879" ht="16.149999999999999" customHeight="1"/>
    <row r="880" ht="16.149999999999999" customHeight="1"/>
    <row r="881" ht="16.149999999999999" customHeight="1"/>
    <row r="882" ht="16.149999999999999" customHeight="1"/>
    <row r="883" ht="16.149999999999999" customHeight="1"/>
    <row r="884" ht="16.149999999999999" customHeight="1"/>
    <row r="885" ht="16.149999999999999" customHeight="1"/>
    <row r="886" ht="16.149999999999999" customHeight="1"/>
    <row r="887" ht="16.149999999999999" customHeight="1"/>
    <row r="888" ht="16.149999999999999" customHeight="1"/>
    <row r="889" ht="16.149999999999999" customHeight="1"/>
    <row r="890" ht="16.149999999999999" customHeight="1"/>
    <row r="891" ht="16.149999999999999" customHeight="1"/>
    <row r="892" ht="16.149999999999999" customHeight="1"/>
    <row r="893" ht="16.149999999999999" customHeight="1"/>
    <row r="894" ht="16.149999999999999" customHeight="1"/>
    <row r="895" ht="16.149999999999999" customHeight="1"/>
    <row r="896" ht="16.149999999999999" customHeight="1"/>
    <row r="897" ht="16.149999999999999" customHeight="1"/>
    <row r="898" ht="16.149999999999999" customHeight="1"/>
    <row r="899" ht="16.149999999999999" customHeight="1"/>
    <row r="900" ht="16.149999999999999" customHeight="1"/>
    <row r="901" ht="16.149999999999999" customHeight="1"/>
    <row r="902" ht="16.149999999999999" customHeight="1"/>
    <row r="903" ht="16.149999999999999" customHeight="1"/>
    <row r="904" ht="16.149999999999999" customHeight="1"/>
    <row r="905" ht="16.149999999999999" customHeight="1"/>
    <row r="906" ht="16.149999999999999" customHeight="1"/>
    <row r="907" ht="16.149999999999999" customHeight="1"/>
    <row r="908" ht="16.149999999999999" customHeight="1"/>
    <row r="909" ht="16.149999999999999" customHeight="1"/>
    <row r="910" ht="16.149999999999999" customHeight="1"/>
    <row r="911" ht="16.149999999999999" customHeight="1"/>
    <row r="912" ht="16.149999999999999" customHeight="1"/>
    <row r="913" ht="16.149999999999999" customHeight="1"/>
    <row r="914" ht="16.149999999999999" customHeight="1"/>
    <row r="915" ht="16.149999999999999" customHeight="1"/>
    <row r="916" ht="16.149999999999999" customHeight="1"/>
    <row r="917" ht="16.149999999999999" customHeight="1"/>
    <row r="918" ht="16.149999999999999" customHeight="1"/>
    <row r="919" ht="16.149999999999999" customHeight="1"/>
    <row r="920" ht="16.149999999999999" customHeight="1"/>
    <row r="921" ht="16.149999999999999" customHeight="1"/>
    <row r="922" ht="16.149999999999999" customHeight="1"/>
    <row r="923" ht="16.149999999999999" customHeight="1"/>
    <row r="924" ht="16.149999999999999" customHeight="1"/>
    <row r="925" ht="16.149999999999999" customHeight="1"/>
    <row r="926" ht="16.149999999999999" customHeight="1"/>
    <row r="927" ht="16.149999999999999" customHeight="1"/>
    <row r="928" ht="16.149999999999999" customHeight="1"/>
    <row r="929" ht="16.149999999999999" customHeight="1"/>
    <row r="930" ht="16.149999999999999" customHeight="1"/>
    <row r="931" ht="16.149999999999999" customHeight="1"/>
    <row r="932" ht="16.149999999999999" customHeight="1"/>
    <row r="933" ht="16.149999999999999" customHeight="1"/>
    <row r="934" ht="16.149999999999999" customHeight="1"/>
    <row r="935" ht="16.149999999999999" customHeight="1"/>
    <row r="936" ht="16.149999999999999" customHeight="1"/>
    <row r="937" ht="16.149999999999999" customHeight="1"/>
    <row r="938" ht="16.149999999999999" customHeight="1"/>
    <row r="939" ht="16.149999999999999" customHeight="1"/>
    <row r="940" ht="16.149999999999999" customHeight="1"/>
    <row r="941" ht="16.149999999999999" customHeight="1"/>
    <row r="942" ht="16.149999999999999" customHeight="1"/>
    <row r="943" ht="16.149999999999999" customHeight="1"/>
    <row r="944" ht="16.149999999999999" customHeight="1"/>
    <row r="945" ht="16.149999999999999" customHeight="1"/>
    <row r="946" ht="16.149999999999999" customHeight="1"/>
    <row r="947" ht="16.149999999999999" customHeight="1"/>
    <row r="948" ht="16.149999999999999" customHeight="1"/>
    <row r="949" ht="16.149999999999999" customHeight="1"/>
    <row r="950" ht="16.149999999999999" customHeight="1"/>
    <row r="951" ht="16.149999999999999" customHeight="1"/>
    <row r="952" ht="16.149999999999999" customHeight="1"/>
    <row r="953" ht="16.149999999999999" customHeight="1"/>
    <row r="954" ht="16.149999999999999" customHeight="1"/>
    <row r="955" ht="16.149999999999999" customHeight="1"/>
    <row r="956" ht="16.149999999999999" customHeight="1"/>
    <row r="957" ht="16.149999999999999" customHeight="1"/>
    <row r="958" ht="16.149999999999999" customHeight="1"/>
    <row r="959" ht="16.149999999999999" customHeight="1"/>
    <row r="960" ht="16.149999999999999" customHeight="1"/>
    <row r="961" ht="16.149999999999999" customHeight="1"/>
    <row r="962" ht="16.149999999999999" customHeight="1"/>
    <row r="963" ht="16.149999999999999" customHeight="1"/>
    <row r="964" ht="16.149999999999999" customHeight="1"/>
    <row r="965" ht="16.149999999999999" customHeight="1"/>
    <row r="966" ht="16.149999999999999" customHeight="1"/>
    <row r="967" ht="16.149999999999999" customHeight="1"/>
    <row r="968" ht="16.149999999999999" customHeight="1"/>
    <row r="969" ht="16.149999999999999" customHeight="1"/>
    <row r="970" ht="16.149999999999999" customHeight="1"/>
    <row r="971" ht="16.149999999999999" customHeight="1"/>
    <row r="972" ht="16.149999999999999" customHeight="1"/>
    <row r="973" ht="16.149999999999999" customHeight="1"/>
    <row r="974" ht="16.149999999999999" customHeight="1"/>
    <row r="975" ht="16.149999999999999" customHeight="1"/>
    <row r="976" ht="16.149999999999999" customHeight="1"/>
    <row r="977" ht="16.149999999999999" customHeight="1"/>
    <row r="978" ht="16.149999999999999" customHeight="1"/>
    <row r="979" ht="16.149999999999999" customHeight="1"/>
    <row r="980" ht="16.149999999999999" customHeight="1"/>
    <row r="981" ht="16.149999999999999" customHeight="1"/>
    <row r="982" ht="16.149999999999999" customHeight="1"/>
    <row r="983" ht="16.149999999999999" customHeight="1"/>
    <row r="984" ht="16.149999999999999" customHeight="1"/>
    <row r="985" ht="16.149999999999999" customHeight="1"/>
    <row r="986" ht="16.149999999999999" customHeight="1"/>
    <row r="987" ht="16.149999999999999" customHeight="1"/>
    <row r="988" ht="16.149999999999999" customHeight="1"/>
    <row r="989" ht="16.149999999999999" customHeight="1"/>
    <row r="990" ht="16.149999999999999" customHeight="1"/>
    <row r="991" ht="16.149999999999999" customHeight="1"/>
    <row r="992" ht="16.149999999999999" customHeight="1"/>
    <row r="993" ht="16.149999999999999" customHeight="1"/>
    <row r="994" ht="16.149999999999999" customHeight="1"/>
    <row r="995" ht="16.149999999999999" customHeight="1"/>
    <row r="996" ht="16.149999999999999" customHeight="1"/>
    <row r="997" ht="16.149999999999999" customHeight="1"/>
    <row r="998" ht="16.149999999999999" customHeight="1"/>
    <row r="999" ht="16.149999999999999" customHeight="1"/>
    <row r="1000" ht="16.149999999999999" customHeight="1"/>
    <row r="1001" ht="16.149999999999999" customHeight="1"/>
    <row r="1002" ht="16.149999999999999" customHeight="1"/>
    <row r="1003" ht="16.149999999999999" customHeight="1"/>
    <row r="1004" ht="16.149999999999999" customHeight="1"/>
    <row r="1005" ht="16.149999999999999" customHeight="1"/>
    <row r="1006" ht="16.149999999999999" customHeight="1"/>
    <row r="1007" ht="16.149999999999999" customHeight="1"/>
    <row r="1008" ht="16.149999999999999" customHeight="1"/>
    <row r="1009" ht="16.149999999999999" customHeight="1"/>
    <row r="1010" ht="16.149999999999999" customHeight="1"/>
    <row r="1011" ht="16.149999999999999" customHeight="1"/>
    <row r="1012" ht="16.149999999999999" customHeight="1"/>
    <row r="1013" ht="16.149999999999999" customHeight="1"/>
    <row r="1014" ht="16.149999999999999" customHeight="1"/>
    <row r="1015" ht="16.149999999999999" customHeight="1"/>
    <row r="1016" ht="16.149999999999999" customHeight="1"/>
    <row r="1017" ht="16.149999999999999" customHeight="1"/>
    <row r="1018" ht="16.149999999999999" customHeight="1"/>
    <row r="1019" ht="16.149999999999999" customHeight="1"/>
    <row r="1020" ht="16.149999999999999" customHeight="1"/>
    <row r="1021" ht="16.149999999999999" customHeight="1"/>
    <row r="1022" ht="16.149999999999999" customHeight="1"/>
    <row r="1023" ht="16.149999999999999" customHeight="1"/>
    <row r="1024" ht="16.149999999999999" customHeight="1"/>
    <row r="1025" ht="16.149999999999999" customHeight="1"/>
    <row r="1026" ht="16.149999999999999" customHeight="1"/>
    <row r="1027" ht="16.149999999999999" customHeight="1"/>
    <row r="1028" ht="16.149999999999999" customHeight="1"/>
    <row r="1029" ht="16.149999999999999" customHeight="1"/>
    <row r="1030" ht="16.149999999999999" customHeight="1"/>
    <row r="1031" ht="16.149999999999999" customHeight="1"/>
    <row r="1032" ht="16.149999999999999" customHeight="1"/>
    <row r="1033" ht="16.149999999999999" customHeight="1"/>
    <row r="1034" ht="16.149999999999999" customHeight="1"/>
    <row r="1035" ht="16.149999999999999" customHeight="1"/>
    <row r="1036" ht="16.149999999999999" customHeight="1"/>
    <row r="1037" ht="16.149999999999999" customHeight="1"/>
    <row r="1038" ht="16.149999999999999" customHeight="1"/>
    <row r="1039" ht="16.149999999999999" customHeight="1"/>
    <row r="1040" ht="16.149999999999999" customHeight="1"/>
    <row r="1041" ht="16.149999999999999" customHeight="1"/>
    <row r="1042" ht="16.149999999999999" customHeight="1"/>
    <row r="1043" ht="16.149999999999999" customHeight="1"/>
    <row r="1044" ht="16.149999999999999" customHeight="1"/>
    <row r="1045" ht="16.149999999999999" customHeight="1"/>
    <row r="1046" ht="16.149999999999999" customHeight="1"/>
    <row r="1047" ht="16.149999999999999" customHeight="1"/>
    <row r="1048" ht="16.149999999999999" customHeight="1"/>
    <row r="1049" ht="16.149999999999999" customHeight="1"/>
    <row r="1050" ht="16.149999999999999" customHeight="1"/>
    <row r="1051" ht="16.149999999999999" customHeight="1"/>
    <row r="1052" ht="16.149999999999999" customHeight="1"/>
    <row r="1053" ht="16.149999999999999" customHeight="1"/>
    <row r="1054" ht="16.149999999999999" customHeight="1"/>
    <row r="1055" ht="16.149999999999999" customHeight="1"/>
    <row r="1056" ht="16.149999999999999" customHeight="1"/>
    <row r="1057" ht="16.149999999999999" customHeight="1"/>
    <row r="1058" ht="16.149999999999999" customHeight="1"/>
    <row r="1059" ht="16.149999999999999" customHeight="1"/>
    <row r="1060" ht="16.149999999999999" customHeight="1"/>
    <row r="1061" ht="16.149999999999999" customHeight="1"/>
    <row r="1062" ht="16.149999999999999" customHeight="1"/>
    <row r="1063" ht="16.149999999999999" customHeight="1"/>
    <row r="1064" ht="16.149999999999999" customHeight="1"/>
    <row r="1065" ht="16.149999999999999" customHeight="1"/>
    <row r="1066" ht="16.149999999999999" customHeight="1"/>
    <row r="1067" ht="16.149999999999999" customHeight="1"/>
    <row r="1068" ht="16.149999999999999" customHeight="1"/>
    <row r="1069" ht="16.149999999999999" customHeight="1"/>
    <row r="1070" ht="16.149999999999999" customHeight="1"/>
    <row r="1071" ht="16.149999999999999" customHeight="1"/>
    <row r="1072" ht="16.149999999999999" customHeight="1"/>
    <row r="1073" ht="16.149999999999999" customHeight="1"/>
    <row r="1074" ht="16.149999999999999" customHeight="1"/>
    <row r="1075" ht="16.149999999999999" customHeight="1"/>
    <row r="1076" ht="16.149999999999999" customHeight="1"/>
    <row r="1077" ht="16.149999999999999" customHeight="1"/>
    <row r="1078" ht="16.149999999999999" customHeight="1"/>
    <row r="1079" ht="16.149999999999999" customHeight="1"/>
    <row r="1080" ht="16.149999999999999" customHeight="1"/>
    <row r="1081" ht="16.149999999999999" customHeight="1"/>
    <row r="1082" ht="16.149999999999999" customHeight="1"/>
    <row r="1083" ht="16.149999999999999" customHeight="1"/>
    <row r="1084" ht="16.149999999999999" customHeight="1"/>
    <row r="1085" ht="16.149999999999999" customHeight="1"/>
    <row r="1086" ht="16.149999999999999" customHeight="1"/>
    <row r="1087" ht="16.149999999999999" customHeight="1"/>
    <row r="1088" ht="16.149999999999999" customHeight="1"/>
    <row r="1089" ht="16.149999999999999" customHeight="1"/>
    <row r="1090" ht="16.149999999999999" customHeight="1"/>
    <row r="1091" ht="16.149999999999999" customHeight="1"/>
    <row r="1092" ht="16.149999999999999" customHeight="1"/>
    <row r="1093" ht="16.149999999999999" customHeight="1"/>
    <row r="1094" ht="16.149999999999999" customHeight="1"/>
    <row r="1095" ht="16.149999999999999" customHeight="1"/>
    <row r="1096" ht="16.149999999999999" customHeight="1"/>
    <row r="1097" ht="16.149999999999999" customHeight="1"/>
    <row r="1098" ht="16.149999999999999" customHeight="1"/>
    <row r="1099" ht="16.149999999999999" customHeight="1"/>
    <row r="1100" ht="16.149999999999999" customHeight="1"/>
    <row r="1101" ht="16.149999999999999" customHeight="1"/>
    <row r="1102" ht="16.149999999999999" customHeight="1"/>
    <row r="1103" ht="16.149999999999999" customHeight="1"/>
    <row r="1104" ht="16.149999999999999" customHeight="1"/>
    <row r="1105" ht="16.149999999999999" customHeight="1"/>
    <row r="1106" ht="16.149999999999999" customHeight="1"/>
    <row r="1107" ht="16.149999999999999" customHeight="1"/>
    <row r="1108" ht="16.149999999999999" customHeight="1"/>
    <row r="1109" ht="16.149999999999999" customHeight="1"/>
    <row r="1110" ht="16.149999999999999" customHeight="1"/>
    <row r="1111" ht="16.149999999999999" customHeight="1"/>
    <row r="1112" ht="16.149999999999999" customHeight="1"/>
    <row r="1113" ht="16.149999999999999" customHeight="1"/>
    <row r="1114" ht="16.149999999999999" customHeight="1"/>
    <row r="1115" ht="16.149999999999999" customHeight="1"/>
    <row r="1116" ht="16.149999999999999" customHeight="1"/>
    <row r="1117" ht="16.149999999999999" customHeight="1"/>
    <row r="1118" ht="16.149999999999999" customHeight="1"/>
    <row r="1119" ht="16.149999999999999" customHeight="1"/>
    <row r="1120" ht="16.149999999999999" customHeight="1"/>
    <row r="1121" ht="16.149999999999999" customHeight="1"/>
    <row r="1122" ht="16.149999999999999" customHeight="1"/>
    <row r="1123" ht="16.149999999999999" customHeight="1"/>
    <row r="1124" ht="16.149999999999999" customHeight="1"/>
    <row r="1125" ht="16.149999999999999" customHeight="1"/>
    <row r="1126" ht="16.149999999999999" customHeight="1"/>
    <row r="1127" ht="16.149999999999999" customHeight="1"/>
    <row r="1128" ht="16.149999999999999" customHeight="1"/>
    <row r="1129" ht="16.149999999999999" customHeight="1"/>
    <row r="1130" ht="16.149999999999999" customHeight="1"/>
    <row r="1131" ht="16.149999999999999" customHeight="1"/>
    <row r="1132" ht="16.149999999999999" customHeight="1"/>
    <row r="1133" ht="16.149999999999999" customHeight="1"/>
    <row r="1134" ht="16.149999999999999" customHeight="1"/>
    <row r="1135" ht="16.149999999999999" customHeight="1"/>
    <row r="1136" ht="16.149999999999999" customHeight="1"/>
    <row r="1137" ht="16.149999999999999" customHeight="1"/>
    <row r="1138" ht="16.149999999999999" customHeight="1"/>
    <row r="1139" ht="16.149999999999999" customHeight="1"/>
    <row r="1140" ht="16.149999999999999" customHeight="1"/>
    <row r="1141" ht="16.149999999999999" customHeight="1"/>
    <row r="1142" ht="16.149999999999999" customHeight="1"/>
    <row r="1143" ht="16.149999999999999" customHeight="1"/>
    <row r="1144" ht="16.149999999999999" customHeight="1"/>
    <row r="1145" ht="16.149999999999999" customHeight="1"/>
    <row r="1146" ht="16.149999999999999" customHeight="1"/>
    <row r="1147" ht="16.149999999999999" customHeight="1"/>
    <row r="1148" ht="16.149999999999999" customHeight="1"/>
    <row r="1149" ht="16.149999999999999" customHeight="1"/>
    <row r="1150" ht="16.149999999999999" customHeight="1"/>
    <row r="1151" ht="16.149999999999999" customHeight="1"/>
    <row r="1152" ht="16.149999999999999" customHeight="1"/>
    <row r="1153" ht="16.149999999999999" customHeight="1"/>
    <row r="1154" ht="16.149999999999999" customHeight="1"/>
    <row r="1155" ht="16.149999999999999" customHeight="1"/>
    <row r="1156" ht="16.149999999999999" customHeight="1"/>
    <row r="1157" ht="16.149999999999999" customHeight="1"/>
    <row r="1158" ht="16.149999999999999" customHeight="1"/>
    <row r="1159" ht="16.149999999999999" customHeight="1"/>
    <row r="1160" ht="16.149999999999999" customHeight="1"/>
    <row r="1161" ht="16.149999999999999" customHeight="1"/>
    <row r="1162" ht="16.149999999999999" customHeight="1"/>
    <row r="1163" ht="16.149999999999999" customHeight="1"/>
    <row r="1164" ht="16.149999999999999" customHeight="1"/>
    <row r="1165" ht="16.149999999999999" customHeight="1"/>
    <row r="1166" ht="16.149999999999999" customHeight="1"/>
    <row r="1167" ht="16.149999999999999" customHeight="1"/>
    <row r="1168" ht="16.149999999999999" customHeight="1"/>
    <row r="1169" ht="16.149999999999999" customHeight="1"/>
    <row r="1170" ht="16.149999999999999" customHeight="1"/>
    <row r="1171" ht="16.149999999999999" customHeight="1"/>
    <row r="1172" ht="16.149999999999999" customHeight="1"/>
    <row r="1173" ht="16.149999999999999" customHeight="1"/>
    <row r="1174" ht="16.149999999999999" customHeight="1"/>
    <row r="1175" ht="16.149999999999999" customHeight="1"/>
    <row r="1176" ht="16.149999999999999" customHeight="1"/>
    <row r="1177" ht="16.149999999999999" customHeight="1"/>
    <row r="1178" ht="16.149999999999999" customHeight="1"/>
    <row r="1179" ht="16.149999999999999" customHeight="1"/>
    <row r="1180" ht="16.149999999999999" customHeight="1"/>
    <row r="1181" ht="16.149999999999999" customHeight="1"/>
    <row r="1182" ht="16.149999999999999" customHeight="1"/>
    <row r="1183" ht="16.149999999999999" customHeight="1"/>
    <row r="1184" ht="16.149999999999999" customHeight="1"/>
    <row r="1185" ht="16.149999999999999" customHeight="1"/>
    <row r="1186" ht="16.149999999999999" customHeight="1"/>
    <row r="1187" ht="16.149999999999999" customHeight="1"/>
    <row r="1188" ht="16.149999999999999" customHeight="1"/>
    <row r="1189" ht="16.149999999999999" customHeight="1"/>
    <row r="1190" ht="16.149999999999999" customHeight="1"/>
    <row r="1191" ht="16.149999999999999" customHeight="1"/>
    <row r="1192" ht="16.149999999999999" customHeight="1"/>
    <row r="1193" ht="16.149999999999999" customHeight="1"/>
    <row r="1194" ht="16.149999999999999" customHeight="1"/>
    <row r="1195" ht="16.149999999999999" customHeight="1"/>
    <row r="1196" ht="16.149999999999999" customHeight="1"/>
    <row r="1197" ht="16.149999999999999" customHeight="1"/>
    <row r="1198" ht="16.149999999999999" customHeight="1"/>
    <row r="1199" ht="16.149999999999999" customHeight="1"/>
    <row r="1200" ht="16.149999999999999" customHeight="1"/>
    <row r="1201" ht="16.149999999999999" customHeight="1"/>
    <row r="1202" ht="16.149999999999999" customHeight="1"/>
    <row r="1203" ht="16.149999999999999" customHeight="1"/>
    <row r="1204" ht="16.149999999999999" customHeight="1"/>
    <row r="1205" ht="16.149999999999999" customHeight="1"/>
    <row r="1206" ht="16.149999999999999" customHeight="1"/>
    <row r="1207" ht="16.149999999999999" customHeight="1"/>
    <row r="1208" ht="16.149999999999999" customHeight="1"/>
    <row r="1209" ht="16.149999999999999" customHeight="1"/>
    <row r="1210" ht="16.149999999999999" customHeight="1"/>
    <row r="1211" ht="16.149999999999999" customHeight="1"/>
    <row r="1212" ht="16.149999999999999" customHeight="1"/>
    <row r="1213" ht="16.149999999999999" customHeight="1"/>
    <row r="1214" ht="16.149999999999999" customHeight="1"/>
    <row r="1215" ht="16.149999999999999" customHeight="1"/>
    <row r="1216" ht="16.149999999999999" customHeight="1"/>
    <row r="1217" ht="16.149999999999999" customHeight="1"/>
    <row r="1218" ht="16.149999999999999" customHeight="1"/>
    <row r="1219" ht="16.149999999999999" customHeight="1"/>
    <row r="1220" ht="16.149999999999999" customHeight="1"/>
    <row r="1221" ht="16.149999999999999" customHeight="1"/>
    <row r="1222" ht="16.149999999999999" customHeight="1"/>
    <row r="1223" ht="16.149999999999999" customHeight="1"/>
    <row r="1224" ht="16.149999999999999" customHeight="1"/>
    <row r="1225" ht="16.149999999999999" customHeight="1"/>
    <row r="1226" ht="16.149999999999999" customHeight="1"/>
    <row r="1227" ht="16.149999999999999" customHeight="1"/>
    <row r="1228" ht="16.149999999999999" customHeight="1"/>
    <row r="1229" ht="16.149999999999999" customHeight="1"/>
    <row r="1230" ht="16.149999999999999" customHeight="1"/>
    <row r="1231" ht="16.149999999999999" customHeight="1"/>
    <row r="1232" ht="16.149999999999999" customHeight="1"/>
    <row r="1233" ht="16.149999999999999" customHeight="1"/>
    <row r="1234" ht="16.149999999999999" customHeight="1"/>
    <row r="1235" ht="16.149999999999999" customHeight="1"/>
    <row r="1236" ht="16.149999999999999" customHeight="1"/>
    <row r="1237" ht="16.149999999999999" customHeight="1"/>
    <row r="1238" ht="16.149999999999999" customHeight="1"/>
    <row r="1239" ht="16.149999999999999" customHeight="1"/>
    <row r="1240" ht="16.149999999999999" customHeight="1"/>
    <row r="1241" ht="16.149999999999999" customHeight="1"/>
    <row r="1242" ht="16.149999999999999" customHeight="1"/>
    <row r="1243" ht="16.149999999999999" customHeight="1"/>
    <row r="1244" ht="16.149999999999999" customHeight="1"/>
    <row r="1245" ht="16.149999999999999" customHeight="1"/>
    <row r="1246" ht="16.149999999999999" customHeight="1"/>
    <row r="1247" ht="16.149999999999999" customHeight="1"/>
    <row r="1248" ht="16.149999999999999" customHeight="1"/>
    <row r="1249" ht="16.149999999999999" customHeight="1"/>
    <row r="1250" ht="16.149999999999999" customHeight="1"/>
    <row r="1251" ht="16.149999999999999" customHeight="1"/>
    <row r="1252" ht="16.149999999999999" customHeight="1"/>
    <row r="1253" ht="16.149999999999999" customHeight="1"/>
    <row r="1254" ht="16.149999999999999" customHeight="1"/>
    <row r="1255" ht="16.149999999999999" customHeight="1"/>
    <row r="1256" ht="16.149999999999999" customHeight="1"/>
    <row r="1257" ht="16.149999999999999" customHeight="1"/>
    <row r="1258" ht="16.149999999999999" customHeight="1"/>
    <row r="1259" ht="16.149999999999999" customHeight="1"/>
    <row r="1260" ht="16.149999999999999" customHeight="1"/>
    <row r="1261" ht="16.149999999999999" customHeight="1"/>
    <row r="1262" ht="16.149999999999999" customHeight="1"/>
    <row r="1263" ht="16.149999999999999" customHeight="1"/>
    <row r="1264" ht="16.149999999999999" customHeight="1"/>
    <row r="1265" ht="16.149999999999999" customHeight="1"/>
    <row r="1266" ht="16.149999999999999" customHeight="1"/>
    <row r="1267" ht="16.149999999999999" customHeight="1"/>
    <row r="1268" ht="16.149999999999999" customHeight="1"/>
    <row r="1269" ht="16.149999999999999" customHeight="1"/>
    <row r="1270" ht="16.149999999999999" customHeight="1"/>
    <row r="1271" ht="16.149999999999999" customHeight="1"/>
    <row r="1272" ht="16.149999999999999" customHeight="1"/>
    <row r="1273" ht="16.149999999999999" customHeight="1"/>
    <row r="1274" ht="16.149999999999999" customHeight="1"/>
    <row r="1275" ht="16.149999999999999" customHeight="1"/>
    <row r="1276" ht="16.149999999999999" customHeight="1"/>
    <row r="1277" ht="16.149999999999999" customHeight="1"/>
    <row r="1278" ht="16.149999999999999" customHeight="1"/>
    <row r="1279" ht="16.149999999999999" customHeight="1"/>
    <row r="1280" ht="16.149999999999999" customHeight="1"/>
    <row r="1281" ht="16.149999999999999" customHeight="1"/>
    <row r="1282" ht="16.149999999999999" customHeight="1"/>
    <row r="1283" ht="16.149999999999999" customHeight="1"/>
    <row r="1284" ht="16.149999999999999" customHeight="1"/>
    <row r="1285" ht="16.149999999999999" customHeight="1"/>
    <row r="1286" ht="16.149999999999999" customHeight="1"/>
    <row r="1287" ht="16.149999999999999" customHeight="1"/>
    <row r="1288" ht="16.149999999999999" customHeight="1"/>
    <row r="1289" ht="16.149999999999999" customHeight="1"/>
    <row r="1290" ht="16.149999999999999" customHeight="1"/>
    <row r="1291" ht="16.149999999999999" customHeight="1"/>
    <row r="1292" ht="16.149999999999999" customHeight="1"/>
    <row r="1293" ht="16.149999999999999" customHeight="1"/>
    <row r="1294" ht="16.149999999999999" customHeight="1"/>
    <row r="1295" ht="16.149999999999999" customHeight="1"/>
    <row r="1296" ht="16.149999999999999" customHeight="1"/>
    <row r="1297" ht="16.149999999999999" customHeight="1"/>
    <row r="1298" ht="16.149999999999999" customHeight="1"/>
    <row r="1299" ht="16.149999999999999" customHeight="1"/>
    <row r="1300" ht="16.149999999999999" customHeight="1"/>
    <row r="1301" ht="16.149999999999999" customHeight="1"/>
    <row r="1302" ht="16.149999999999999" customHeight="1"/>
    <row r="1303" ht="16.149999999999999" customHeight="1"/>
    <row r="1304" ht="16.149999999999999" customHeight="1"/>
    <row r="1305" ht="16.149999999999999" customHeight="1"/>
    <row r="1306" ht="16.149999999999999" customHeight="1"/>
    <row r="1307" ht="16.149999999999999" customHeight="1"/>
    <row r="1308" ht="16.149999999999999" customHeight="1"/>
    <row r="1309" ht="16.149999999999999" customHeight="1"/>
    <row r="1310" ht="16.149999999999999" customHeight="1"/>
    <row r="1311" ht="16.149999999999999" customHeight="1"/>
    <row r="1312" ht="16.149999999999999" customHeight="1"/>
    <row r="1313" ht="16.149999999999999" customHeight="1"/>
    <row r="1314" ht="16.149999999999999" customHeight="1"/>
    <row r="1315" ht="16.149999999999999" customHeight="1"/>
    <row r="1316" ht="16.149999999999999" customHeight="1"/>
    <row r="1317" ht="16.149999999999999" customHeight="1"/>
    <row r="1318" ht="16.149999999999999" customHeight="1"/>
    <row r="1319" ht="16.149999999999999" customHeight="1"/>
    <row r="1320" ht="16.149999999999999" customHeight="1"/>
    <row r="1321" ht="16.149999999999999" customHeight="1"/>
    <row r="1322" ht="16.149999999999999" customHeight="1"/>
    <row r="1323" ht="16.149999999999999" customHeight="1"/>
    <row r="1324" ht="16.149999999999999" customHeight="1"/>
    <row r="1325" ht="16.149999999999999" customHeight="1"/>
    <row r="1326" ht="16.149999999999999" customHeight="1"/>
    <row r="1327" ht="16.149999999999999" customHeight="1"/>
    <row r="1328" ht="16.149999999999999" customHeight="1"/>
    <row r="1329" ht="16.149999999999999" customHeight="1"/>
    <row r="1330" ht="16.149999999999999" customHeight="1"/>
    <row r="1331" ht="16.149999999999999" customHeight="1"/>
    <row r="1332" ht="16.149999999999999" customHeight="1"/>
    <row r="1333" ht="16.149999999999999" customHeight="1"/>
    <row r="1334" ht="16.149999999999999" customHeight="1"/>
    <row r="1335" ht="16.149999999999999" customHeight="1"/>
    <row r="1336" ht="16.149999999999999" customHeight="1"/>
    <row r="1337" ht="16.149999999999999" customHeight="1"/>
    <row r="1338" ht="16.149999999999999" customHeight="1"/>
    <row r="1339" ht="16.149999999999999" customHeight="1"/>
    <row r="1340" ht="16.149999999999999" customHeight="1"/>
    <row r="1341" ht="16.149999999999999" customHeight="1"/>
    <row r="1342" ht="16.149999999999999" customHeight="1"/>
    <row r="1343" ht="16.149999999999999" customHeight="1"/>
    <row r="1344" ht="16.149999999999999" customHeight="1"/>
    <row r="1345" ht="16.149999999999999" customHeight="1"/>
    <row r="1346" ht="16.149999999999999" customHeight="1"/>
    <row r="1347" ht="16.149999999999999" customHeight="1"/>
    <row r="1348" ht="16.149999999999999" customHeight="1"/>
    <row r="1349" ht="16.149999999999999" customHeight="1"/>
    <row r="1350" ht="16.149999999999999" customHeight="1"/>
    <row r="1351" ht="16.149999999999999" customHeight="1"/>
    <row r="1352" ht="16.149999999999999" customHeight="1"/>
    <row r="1353" ht="16.149999999999999" customHeight="1"/>
    <row r="1354" ht="16.149999999999999" customHeight="1"/>
    <row r="1355" ht="16.149999999999999" customHeight="1"/>
    <row r="1356" ht="16.149999999999999" customHeight="1"/>
    <row r="1357" ht="16.149999999999999" customHeight="1"/>
    <row r="1358" ht="16.149999999999999" customHeight="1"/>
    <row r="1359" ht="16.149999999999999" customHeight="1"/>
    <row r="1360" ht="16.149999999999999" customHeight="1"/>
    <row r="1361" ht="16.149999999999999" customHeight="1"/>
    <row r="1362" ht="16.149999999999999" customHeight="1"/>
    <row r="1363" ht="16.149999999999999" customHeight="1"/>
    <row r="1364" ht="16.149999999999999" customHeight="1"/>
    <row r="1365" ht="16.149999999999999" customHeight="1"/>
    <row r="1366" ht="16.149999999999999" customHeight="1"/>
    <row r="1367" ht="16.149999999999999" customHeight="1"/>
    <row r="1368" ht="16.149999999999999" customHeight="1"/>
    <row r="1369" ht="16.149999999999999" customHeight="1"/>
    <row r="1370" ht="16.149999999999999" customHeight="1"/>
    <row r="1371" ht="16.149999999999999" customHeight="1"/>
    <row r="1372" ht="16.149999999999999" customHeight="1"/>
    <row r="1373" ht="16.149999999999999" customHeight="1"/>
    <row r="1374" ht="16.149999999999999" customHeight="1"/>
    <row r="1375" ht="16.149999999999999" customHeight="1"/>
    <row r="1376" ht="16.149999999999999" customHeight="1"/>
    <row r="1377" ht="16.149999999999999" customHeight="1"/>
    <row r="1378" ht="16.149999999999999" customHeight="1"/>
    <row r="1379" ht="16.149999999999999" customHeight="1"/>
    <row r="1380" ht="16.149999999999999" customHeight="1"/>
    <row r="1381" ht="16.149999999999999" customHeight="1"/>
    <row r="1382" ht="16.149999999999999" customHeight="1"/>
    <row r="1383" ht="16.149999999999999" customHeight="1"/>
    <row r="1384" ht="16.149999999999999" customHeight="1"/>
    <row r="1385" ht="16.149999999999999" customHeight="1"/>
    <row r="1386" ht="16.149999999999999" customHeight="1"/>
    <row r="1387" ht="16.149999999999999" customHeight="1"/>
    <row r="1388" ht="16.149999999999999" customHeight="1"/>
    <row r="1389" ht="16.149999999999999" customHeight="1"/>
    <row r="1390" ht="16.149999999999999" customHeight="1"/>
    <row r="1391" ht="16.149999999999999" customHeight="1"/>
    <row r="1392" ht="16.149999999999999" customHeight="1"/>
    <row r="1393" ht="16.149999999999999" customHeight="1"/>
    <row r="1394" ht="16.149999999999999" customHeight="1"/>
    <row r="1395" ht="16.149999999999999" customHeight="1"/>
    <row r="1396" ht="16.149999999999999" customHeight="1"/>
    <row r="1397" ht="16.149999999999999" customHeight="1"/>
    <row r="1398" ht="16.149999999999999" customHeight="1"/>
    <row r="1399" ht="16.149999999999999" customHeight="1"/>
    <row r="1400" ht="16.149999999999999" customHeight="1"/>
    <row r="1401" ht="16.149999999999999" customHeight="1"/>
    <row r="1402" ht="16.149999999999999" customHeight="1"/>
    <row r="1403" ht="16.149999999999999" customHeight="1"/>
    <row r="1404" ht="16.149999999999999" customHeight="1"/>
    <row r="1405" ht="16.149999999999999" customHeight="1"/>
    <row r="1406" ht="16.149999999999999" customHeight="1"/>
    <row r="1407" ht="16.149999999999999" customHeight="1"/>
    <row r="1408" ht="16.149999999999999" customHeight="1"/>
    <row r="1409" ht="16.149999999999999" customHeight="1"/>
    <row r="1410" ht="16.149999999999999" customHeight="1"/>
    <row r="1411" ht="16.149999999999999" customHeight="1"/>
    <row r="1412" ht="16.149999999999999" customHeight="1"/>
    <row r="1413" ht="16.149999999999999" customHeight="1"/>
    <row r="1414" ht="16.149999999999999" customHeight="1"/>
    <row r="1415" ht="16.149999999999999" customHeight="1"/>
    <row r="1416" ht="16.149999999999999" customHeight="1"/>
    <row r="1417" ht="16.149999999999999" customHeight="1"/>
    <row r="1418" ht="16.149999999999999" customHeight="1"/>
    <row r="1419" ht="16.149999999999999" customHeight="1"/>
    <row r="1420" ht="16.149999999999999" customHeight="1"/>
    <row r="1421" ht="16.149999999999999" customHeight="1"/>
    <row r="1422" ht="16.149999999999999" customHeight="1"/>
    <row r="1423" ht="16.149999999999999" customHeight="1"/>
    <row r="1424" ht="16.149999999999999" customHeight="1"/>
    <row r="1425" ht="16.149999999999999" customHeight="1"/>
    <row r="1426" ht="16.149999999999999" customHeight="1"/>
    <row r="1427" ht="16.149999999999999" customHeight="1"/>
    <row r="1428" ht="16.149999999999999" customHeight="1"/>
    <row r="1429" ht="16.149999999999999" customHeight="1"/>
    <row r="1430" ht="16.149999999999999" customHeight="1"/>
    <row r="1431" ht="16.149999999999999" customHeight="1"/>
    <row r="1432" ht="16.149999999999999" customHeight="1"/>
    <row r="1433" ht="16.149999999999999" customHeight="1"/>
    <row r="1434" ht="16.149999999999999" customHeight="1"/>
    <row r="1435" ht="16.149999999999999" customHeight="1"/>
    <row r="1436" ht="16.149999999999999" customHeight="1"/>
    <row r="1437" ht="16.149999999999999" customHeight="1"/>
    <row r="1438" ht="16.149999999999999" customHeight="1"/>
    <row r="1439" ht="16.149999999999999" customHeight="1"/>
    <row r="1440" ht="16.149999999999999" customHeight="1"/>
    <row r="1441" ht="16.149999999999999" customHeight="1"/>
    <row r="1442" ht="16.149999999999999" customHeight="1"/>
    <row r="1443" ht="16.149999999999999" customHeight="1"/>
    <row r="1444" ht="16.149999999999999" customHeight="1"/>
    <row r="1445" ht="16.149999999999999" customHeight="1"/>
    <row r="1446" ht="16.149999999999999" customHeight="1"/>
    <row r="1447" ht="16.149999999999999" customHeight="1"/>
    <row r="1448" ht="16.149999999999999" customHeight="1"/>
    <row r="1449" ht="16.149999999999999" customHeight="1"/>
    <row r="1450" ht="16.149999999999999" customHeight="1"/>
    <row r="1451" ht="16.149999999999999" customHeight="1"/>
    <row r="1452" ht="16.149999999999999" customHeight="1"/>
    <row r="1453" ht="16.149999999999999" customHeight="1"/>
    <row r="1454" ht="16.149999999999999" customHeight="1"/>
    <row r="1455" ht="16.149999999999999" customHeight="1"/>
    <row r="1456" ht="16.149999999999999" customHeight="1"/>
    <row r="1457" ht="16.149999999999999" customHeight="1"/>
    <row r="1458" ht="16.149999999999999" customHeight="1"/>
    <row r="1459" ht="16.149999999999999" customHeight="1"/>
    <row r="1460" ht="16.149999999999999" customHeight="1"/>
    <row r="1461" ht="16.149999999999999" customHeight="1"/>
    <row r="1462" ht="16.149999999999999" customHeight="1"/>
    <row r="1463" ht="16.149999999999999" customHeight="1"/>
    <row r="1464" ht="16.149999999999999" customHeight="1"/>
    <row r="1465" ht="16.149999999999999" customHeight="1"/>
    <row r="1466" ht="16.149999999999999" customHeight="1"/>
    <row r="1467" ht="16.149999999999999" customHeight="1"/>
    <row r="1468" ht="16.149999999999999" customHeight="1"/>
    <row r="1469" ht="16.149999999999999" customHeight="1"/>
    <row r="1470" ht="16.149999999999999" customHeight="1"/>
    <row r="1471" ht="16.149999999999999" customHeight="1"/>
    <row r="1472" ht="16.149999999999999" customHeight="1"/>
    <row r="1473" ht="16.149999999999999" customHeight="1"/>
    <row r="1474" ht="16.149999999999999" customHeight="1"/>
    <row r="1475" ht="16.149999999999999" customHeight="1"/>
    <row r="1476" ht="16.149999999999999" customHeight="1"/>
    <row r="1477" ht="16.149999999999999" customHeight="1"/>
    <row r="1478" ht="16.149999999999999" customHeight="1"/>
    <row r="1479" ht="16.149999999999999" customHeight="1"/>
    <row r="1480" ht="16.149999999999999" customHeight="1"/>
    <row r="1481" ht="16.149999999999999" customHeight="1"/>
    <row r="1482" ht="16.149999999999999" customHeight="1"/>
    <row r="1483" ht="16.149999999999999" customHeight="1"/>
    <row r="1484" ht="16.149999999999999" customHeight="1"/>
    <row r="1485" ht="16.149999999999999" customHeight="1"/>
    <row r="1486" ht="16.149999999999999" customHeight="1"/>
    <row r="1487" ht="16.149999999999999" customHeight="1"/>
    <row r="1488" ht="16.149999999999999" customHeight="1"/>
    <row r="1489" ht="16.149999999999999" customHeight="1"/>
    <row r="1490" ht="16.149999999999999" customHeight="1"/>
    <row r="1491" ht="16.149999999999999" customHeight="1"/>
    <row r="1492" ht="16.149999999999999" customHeight="1"/>
    <row r="1493" ht="16.149999999999999" customHeight="1"/>
    <row r="1494" ht="16.149999999999999" customHeight="1"/>
    <row r="1495" ht="16.149999999999999" customHeight="1"/>
    <row r="1496" ht="16.149999999999999" customHeight="1"/>
    <row r="1497" ht="16.149999999999999" customHeight="1"/>
    <row r="1498" ht="16.149999999999999" customHeight="1"/>
    <row r="1499" ht="16.149999999999999" customHeight="1"/>
    <row r="1500" ht="16.149999999999999" customHeight="1"/>
    <row r="1501" ht="16.149999999999999" customHeight="1"/>
    <row r="1502" ht="16.149999999999999" customHeight="1"/>
    <row r="1503" ht="16.149999999999999" customHeight="1"/>
    <row r="1504" ht="16.149999999999999" customHeight="1"/>
    <row r="1505" ht="16.149999999999999" customHeight="1"/>
    <row r="1506" ht="16.149999999999999" customHeight="1"/>
    <row r="1507" ht="16.149999999999999" customHeight="1"/>
    <row r="1508" ht="16.149999999999999" customHeight="1"/>
    <row r="1509" ht="16.149999999999999" customHeight="1"/>
    <row r="1510" ht="16.149999999999999" customHeight="1"/>
    <row r="1511" ht="16.149999999999999" customHeight="1"/>
    <row r="1512" ht="16.149999999999999" customHeight="1"/>
    <row r="1513" ht="16.149999999999999" customHeight="1"/>
    <row r="1514" ht="16.149999999999999" customHeight="1"/>
    <row r="1515" ht="16.149999999999999" customHeight="1"/>
    <row r="1516" ht="16.149999999999999" customHeight="1"/>
    <row r="1517" ht="16.149999999999999" customHeight="1"/>
    <row r="1518" ht="16.149999999999999" customHeight="1"/>
    <row r="1519" ht="16.149999999999999" customHeight="1"/>
    <row r="1520" ht="16.149999999999999" customHeight="1"/>
    <row r="1521" ht="16.149999999999999" customHeight="1"/>
    <row r="1522" ht="16.149999999999999" customHeight="1"/>
    <row r="1523" ht="16.149999999999999" customHeight="1"/>
    <row r="1524" ht="16.149999999999999" customHeight="1"/>
    <row r="1525" ht="16.149999999999999" customHeight="1"/>
    <row r="1526" ht="16.149999999999999" customHeight="1"/>
    <row r="1527" ht="16.149999999999999" customHeight="1"/>
    <row r="1528" ht="16.149999999999999" customHeight="1"/>
    <row r="1529" ht="16.149999999999999" customHeight="1"/>
    <row r="1530" ht="16.149999999999999" customHeight="1"/>
    <row r="1531" ht="16.149999999999999" customHeight="1"/>
    <row r="1532" ht="16.149999999999999" customHeight="1"/>
    <row r="1533" ht="16.149999999999999" customHeight="1"/>
    <row r="1534" ht="16.149999999999999" customHeight="1"/>
    <row r="1535" ht="16.149999999999999" customHeight="1"/>
    <row r="1536" ht="16.149999999999999" customHeight="1"/>
    <row r="1537" ht="16.149999999999999" customHeight="1"/>
    <row r="1538" ht="16.149999999999999" customHeight="1"/>
    <row r="1539" ht="16.149999999999999" customHeight="1"/>
    <row r="1540" ht="16.149999999999999" customHeight="1"/>
    <row r="1541" ht="16.149999999999999" customHeight="1"/>
    <row r="1542" ht="16.149999999999999" customHeight="1"/>
    <row r="1543" ht="16.149999999999999" customHeight="1"/>
    <row r="1544" ht="16.149999999999999" customHeight="1"/>
    <row r="1545" ht="16.149999999999999" customHeight="1"/>
    <row r="1546" ht="16.149999999999999" customHeight="1"/>
    <row r="1547" ht="16.149999999999999" customHeight="1"/>
    <row r="1548" ht="16.149999999999999" customHeight="1"/>
    <row r="1549" ht="16.149999999999999" customHeight="1"/>
    <row r="1550" ht="16.149999999999999" customHeight="1"/>
    <row r="1551" ht="16.149999999999999" customHeight="1"/>
    <row r="1552" ht="16.149999999999999" customHeight="1"/>
    <row r="1553" ht="16.149999999999999" customHeight="1"/>
    <row r="1554" ht="16.149999999999999" customHeight="1"/>
    <row r="1555" ht="16.149999999999999" customHeight="1"/>
    <row r="1556" ht="16.149999999999999" customHeight="1"/>
    <row r="1557" ht="16.149999999999999" customHeight="1"/>
    <row r="1558" ht="16.149999999999999" customHeight="1"/>
    <row r="1559" ht="16.149999999999999" customHeight="1"/>
    <row r="1560" ht="16.149999999999999" customHeight="1"/>
    <row r="1561" ht="16.149999999999999" customHeight="1"/>
    <row r="1562" ht="16.149999999999999" customHeight="1"/>
    <row r="1563" ht="16.149999999999999" customHeight="1"/>
    <row r="1564" ht="16.149999999999999" customHeight="1"/>
    <row r="1565" ht="16.149999999999999" customHeight="1"/>
    <row r="1566" ht="16.149999999999999" customHeight="1"/>
    <row r="1567" ht="16.149999999999999" customHeight="1"/>
    <row r="1568" ht="16.149999999999999" customHeight="1"/>
    <row r="1569" ht="16.149999999999999" customHeight="1"/>
    <row r="1570" ht="16.149999999999999" customHeight="1"/>
    <row r="1571" ht="16.149999999999999" customHeight="1"/>
    <row r="1572" ht="16.149999999999999" customHeight="1"/>
    <row r="1573" ht="16.149999999999999" customHeight="1"/>
    <row r="1574" ht="16.149999999999999" customHeight="1"/>
    <row r="1575" ht="16.149999999999999" customHeight="1"/>
    <row r="1576" ht="16.149999999999999" customHeight="1"/>
    <row r="1577" ht="16.149999999999999" customHeight="1"/>
    <row r="1578" ht="16.149999999999999" customHeight="1"/>
    <row r="1579" ht="16.149999999999999" customHeight="1"/>
    <row r="1580" ht="16.149999999999999" customHeight="1"/>
    <row r="1581" ht="16.149999999999999" customHeight="1"/>
    <row r="1582" ht="16.149999999999999" customHeight="1"/>
    <row r="1583" ht="16.149999999999999" customHeight="1"/>
    <row r="1584" ht="16.149999999999999" customHeight="1"/>
    <row r="1585" ht="16.149999999999999" customHeight="1"/>
    <row r="1586" ht="16.149999999999999" customHeight="1"/>
    <row r="1587" ht="16.149999999999999" customHeight="1"/>
    <row r="1588" ht="16.149999999999999" customHeight="1"/>
    <row r="1589" ht="16.149999999999999" customHeight="1"/>
    <row r="1590" ht="16.149999999999999" customHeight="1"/>
    <row r="1591" ht="16.149999999999999" customHeight="1"/>
    <row r="1592" ht="16.149999999999999" customHeight="1"/>
    <row r="1593" ht="16.149999999999999" customHeight="1"/>
    <row r="1594" ht="16.149999999999999" customHeight="1"/>
    <row r="1595" ht="16.149999999999999" customHeight="1"/>
    <row r="1596" ht="16.149999999999999" customHeight="1"/>
    <row r="1597" ht="16.149999999999999" customHeight="1"/>
    <row r="1598" ht="16.149999999999999" customHeight="1"/>
    <row r="1599" ht="16.149999999999999" customHeight="1"/>
    <row r="1600" ht="16.149999999999999" customHeight="1"/>
    <row r="1601" ht="16.149999999999999" customHeight="1"/>
    <row r="1602" ht="16.149999999999999" customHeight="1"/>
    <row r="1603" ht="16.149999999999999" customHeight="1"/>
    <row r="1604" ht="16.149999999999999" customHeight="1"/>
    <row r="1605" ht="16.149999999999999" customHeight="1"/>
    <row r="1606" ht="16.149999999999999" customHeight="1"/>
    <row r="1607" ht="16.149999999999999" customHeight="1"/>
    <row r="1608" ht="16.149999999999999" customHeight="1"/>
    <row r="1609" ht="16.149999999999999" customHeight="1"/>
    <row r="1610" ht="16.149999999999999" customHeight="1"/>
    <row r="1611" ht="16.149999999999999" customHeight="1"/>
    <row r="1612" ht="16.149999999999999" customHeight="1"/>
    <row r="1613" ht="16.149999999999999" customHeight="1"/>
    <row r="1614" ht="16.149999999999999" customHeight="1"/>
    <row r="1615" ht="16.149999999999999" customHeight="1"/>
    <row r="1616" ht="16.149999999999999" customHeight="1"/>
    <row r="1617" ht="16.149999999999999" customHeight="1"/>
    <row r="1618" ht="16.149999999999999" customHeight="1"/>
    <row r="1619" ht="16.149999999999999" customHeight="1"/>
    <row r="1620" ht="16.149999999999999" customHeight="1"/>
    <row r="1621" ht="16.149999999999999" customHeight="1"/>
    <row r="1622" ht="16.149999999999999" customHeight="1"/>
    <row r="1623" ht="16.149999999999999" customHeight="1"/>
    <row r="1624" ht="16.149999999999999" customHeight="1"/>
    <row r="1625" ht="16.149999999999999" customHeight="1"/>
    <row r="1626" ht="16.149999999999999" customHeight="1"/>
    <row r="1627" ht="16.149999999999999" customHeight="1"/>
    <row r="1628" ht="16.149999999999999" customHeight="1"/>
    <row r="1629" ht="16.149999999999999" customHeight="1"/>
    <row r="1630" ht="16.149999999999999" customHeight="1"/>
    <row r="1631" ht="16.149999999999999" customHeight="1"/>
    <row r="1632" ht="16.149999999999999" customHeight="1"/>
    <row r="1633" ht="16.149999999999999" customHeight="1"/>
    <row r="1634" ht="16.149999999999999" customHeight="1"/>
    <row r="1635" ht="16.149999999999999" customHeight="1"/>
    <row r="1636" ht="16.149999999999999" customHeight="1"/>
    <row r="1637" ht="16.149999999999999" customHeight="1"/>
    <row r="1638" ht="16.149999999999999" customHeight="1"/>
    <row r="1639" ht="16.149999999999999" customHeight="1"/>
    <row r="1640" ht="16.149999999999999" customHeight="1"/>
    <row r="1641" ht="16.149999999999999" customHeight="1"/>
    <row r="1642" ht="16.149999999999999" customHeight="1"/>
    <row r="1643" ht="16.149999999999999" customHeight="1"/>
    <row r="1644" ht="16.149999999999999" customHeight="1"/>
    <row r="1645" ht="16.149999999999999" customHeight="1"/>
    <row r="1646" ht="16.149999999999999" customHeight="1"/>
    <row r="1647" ht="16.149999999999999" customHeight="1"/>
    <row r="1648" ht="16.149999999999999" customHeight="1"/>
    <row r="1649" ht="16.149999999999999" customHeight="1"/>
    <row r="1650" ht="16.149999999999999" customHeight="1"/>
    <row r="1651" ht="16.149999999999999" customHeight="1"/>
    <row r="1652" ht="16.149999999999999" customHeight="1"/>
    <row r="1653" ht="16.149999999999999" customHeight="1"/>
    <row r="1654" ht="16.149999999999999" customHeight="1"/>
    <row r="1655" ht="16.149999999999999" customHeight="1"/>
    <row r="1656" ht="16.149999999999999" customHeight="1"/>
    <row r="1657" ht="16.149999999999999" customHeight="1"/>
    <row r="1658" ht="16.149999999999999" customHeight="1"/>
    <row r="1659" ht="16.149999999999999" customHeight="1"/>
    <row r="1660" ht="16.149999999999999" customHeight="1"/>
    <row r="1661" ht="16.149999999999999" customHeight="1"/>
    <row r="1662" ht="16.149999999999999" customHeight="1"/>
    <row r="1663" ht="16.149999999999999" customHeight="1"/>
    <row r="1664" ht="16.149999999999999" customHeight="1"/>
    <row r="1665" ht="16.149999999999999" customHeight="1"/>
    <row r="1666" ht="16.149999999999999" customHeight="1"/>
    <row r="1667" ht="16.149999999999999" customHeight="1"/>
    <row r="1668" ht="16.149999999999999" customHeight="1"/>
    <row r="1669" ht="16.149999999999999" customHeight="1"/>
    <row r="1670" ht="16.149999999999999" customHeight="1"/>
    <row r="1671" ht="16.149999999999999" customHeight="1"/>
    <row r="1672" ht="16.149999999999999" customHeight="1"/>
    <row r="1673" ht="16.149999999999999" customHeight="1"/>
    <row r="1674" ht="16.149999999999999" customHeight="1"/>
    <row r="1675" ht="16.149999999999999" customHeight="1"/>
    <row r="1676" ht="16.149999999999999" customHeight="1"/>
    <row r="1677" ht="16.149999999999999" customHeight="1"/>
    <row r="1678" ht="16.149999999999999" customHeight="1"/>
    <row r="1679" ht="16.149999999999999" customHeight="1"/>
    <row r="1680" ht="16.149999999999999" customHeight="1"/>
    <row r="1681" ht="16.149999999999999" customHeight="1"/>
    <row r="1682" ht="16.149999999999999" customHeight="1"/>
    <row r="1683" ht="16.149999999999999" customHeight="1"/>
    <row r="1684" ht="16.149999999999999" customHeight="1"/>
    <row r="1685" ht="16.149999999999999" customHeight="1"/>
    <row r="1686" ht="16.149999999999999" customHeight="1"/>
    <row r="1687" ht="16.149999999999999" customHeight="1"/>
    <row r="1688" ht="16.149999999999999" customHeight="1"/>
    <row r="1689" ht="16.149999999999999" customHeight="1"/>
    <row r="1690" ht="16.149999999999999" customHeight="1"/>
    <row r="1691" ht="16.149999999999999" customHeight="1"/>
    <row r="1692" ht="16.149999999999999" customHeight="1"/>
    <row r="1693" ht="16.149999999999999" customHeight="1"/>
    <row r="1694" ht="16.149999999999999" customHeight="1"/>
    <row r="1695" ht="16.149999999999999" customHeight="1"/>
    <row r="1696" ht="16.149999999999999" customHeight="1"/>
    <row r="1697" ht="16.149999999999999" customHeight="1"/>
    <row r="1698" ht="16.149999999999999" customHeight="1"/>
    <row r="1699" ht="16.149999999999999" customHeight="1"/>
    <row r="1700" ht="16.149999999999999" customHeight="1"/>
    <row r="1701" ht="16.149999999999999" customHeight="1"/>
    <row r="1702" ht="16.149999999999999" customHeight="1"/>
    <row r="1703" ht="16.149999999999999" customHeight="1"/>
    <row r="1704" ht="16.149999999999999" customHeight="1"/>
    <row r="1705" ht="16.149999999999999" customHeight="1"/>
    <row r="1706" ht="16.149999999999999" customHeight="1"/>
    <row r="1707" ht="16.149999999999999" customHeight="1"/>
    <row r="1708" ht="16.149999999999999" customHeight="1"/>
    <row r="1709" ht="16.149999999999999" customHeight="1"/>
    <row r="1710" ht="16.149999999999999" customHeight="1"/>
    <row r="1711" ht="16.149999999999999" customHeight="1"/>
    <row r="1712" ht="16.149999999999999" customHeight="1"/>
    <row r="1713" ht="16.149999999999999" customHeight="1"/>
    <row r="1714" ht="16.149999999999999" customHeight="1"/>
    <row r="1715" ht="16.149999999999999" customHeight="1"/>
    <row r="1716" ht="16.149999999999999" customHeight="1"/>
    <row r="1717" ht="16.149999999999999" customHeight="1"/>
    <row r="1718" ht="16.149999999999999" customHeight="1"/>
    <row r="1719" ht="16.149999999999999" customHeight="1"/>
    <row r="1720" ht="16.149999999999999" customHeight="1"/>
    <row r="1721" ht="16.149999999999999" customHeight="1"/>
    <row r="1722" ht="16.149999999999999" customHeight="1"/>
    <row r="1723" ht="16.149999999999999" customHeight="1"/>
    <row r="1724" ht="16.149999999999999" customHeight="1"/>
    <row r="1725" ht="16.149999999999999" customHeight="1"/>
    <row r="1726" ht="16.149999999999999" customHeight="1"/>
    <row r="1727" ht="16.149999999999999" customHeight="1"/>
    <row r="1728" ht="16.149999999999999" customHeight="1"/>
    <row r="1729" ht="16.149999999999999" customHeight="1"/>
    <row r="1730" ht="16.149999999999999" customHeight="1"/>
    <row r="1731" ht="16.149999999999999" customHeight="1"/>
    <row r="1732" ht="16.149999999999999" customHeight="1"/>
    <row r="1733" ht="16.149999999999999" customHeight="1"/>
    <row r="1734" ht="16.149999999999999" customHeight="1"/>
    <row r="1735" ht="16.149999999999999" customHeight="1"/>
    <row r="1736" ht="16.149999999999999" customHeight="1"/>
    <row r="1737" ht="16.149999999999999" customHeight="1"/>
    <row r="1738" ht="16.149999999999999" customHeight="1"/>
    <row r="1739" ht="16.149999999999999" customHeight="1"/>
    <row r="1740" ht="16.149999999999999" customHeight="1"/>
    <row r="1741" ht="16.149999999999999" customHeight="1"/>
    <row r="1742" ht="16.149999999999999" customHeight="1"/>
    <row r="1743" ht="16.149999999999999" customHeight="1"/>
    <row r="1744" ht="16.149999999999999" customHeight="1"/>
    <row r="1745" ht="16.149999999999999" customHeight="1"/>
    <row r="1746" ht="16.149999999999999" customHeight="1"/>
    <row r="1747" ht="16.149999999999999" customHeight="1"/>
    <row r="1748" ht="16.149999999999999" customHeight="1"/>
    <row r="1749" ht="16.149999999999999" customHeight="1"/>
    <row r="1750" ht="16.149999999999999" customHeight="1"/>
    <row r="1751" ht="16.149999999999999" customHeight="1"/>
    <row r="1752" ht="16.149999999999999" customHeight="1"/>
    <row r="1753" ht="16.149999999999999" customHeight="1"/>
    <row r="1754" ht="16.149999999999999" customHeight="1"/>
    <row r="1755" ht="16.149999999999999" customHeight="1"/>
    <row r="1756" ht="16.149999999999999" customHeight="1"/>
    <row r="1757" ht="16.149999999999999" customHeight="1"/>
    <row r="1758" ht="16.149999999999999" customHeight="1"/>
    <row r="1759" ht="16.149999999999999" customHeight="1"/>
    <row r="1760" ht="16.149999999999999" customHeight="1"/>
    <row r="1761" ht="16.149999999999999" customHeight="1"/>
    <row r="1762" ht="16.149999999999999" customHeight="1"/>
    <row r="1763" ht="16.149999999999999" customHeight="1"/>
    <row r="1764" ht="16.149999999999999" customHeight="1"/>
    <row r="1765" ht="16.149999999999999" customHeight="1"/>
    <row r="1766" ht="16.149999999999999" customHeight="1"/>
    <row r="1767" ht="16.149999999999999" customHeight="1"/>
    <row r="1768" ht="16.149999999999999" customHeight="1"/>
    <row r="1769" ht="16.149999999999999" customHeight="1"/>
    <row r="1770" ht="16.149999999999999" customHeight="1"/>
    <row r="1771" ht="16.149999999999999" customHeight="1"/>
    <row r="1772" ht="16.149999999999999" customHeight="1"/>
    <row r="1773" ht="16.149999999999999" customHeight="1"/>
    <row r="1774" ht="16.149999999999999" customHeight="1"/>
    <row r="1775" ht="16.149999999999999" customHeight="1"/>
    <row r="1776" ht="16.149999999999999" customHeight="1"/>
    <row r="1777" ht="16.149999999999999" customHeight="1"/>
    <row r="1778" ht="16.149999999999999" customHeight="1"/>
    <row r="1779" ht="16.149999999999999" customHeight="1"/>
    <row r="1780" ht="16.149999999999999" customHeight="1"/>
    <row r="1781" ht="16.149999999999999" customHeight="1"/>
    <row r="1782" ht="16.149999999999999" customHeight="1"/>
    <row r="1783" ht="16.149999999999999" customHeight="1"/>
    <row r="1784" ht="16.149999999999999" customHeight="1"/>
    <row r="1785" ht="16.149999999999999" customHeight="1"/>
    <row r="1786" ht="16.149999999999999" customHeight="1"/>
    <row r="1787" ht="16.149999999999999" customHeight="1"/>
    <row r="1788" ht="16.149999999999999" customHeight="1"/>
    <row r="1789" ht="16.149999999999999" customHeight="1"/>
    <row r="1790" ht="16.149999999999999" customHeight="1"/>
    <row r="1791" ht="16.149999999999999" customHeight="1"/>
    <row r="1792" ht="16.149999999999999" customHeight="1"/>
    <row r="1793" ht="16.149999999999999" customHeight="1"/>
    <row r="1794" ht="16.149999999999999" customHeight="1"/>
    <row r="1795" ht="16.149999999999999" customHeight="1"/>
    <row r="1796" ht="16.149999999999999" customHeight="1"/>
    <row r="1797" ht="16.149999999999999" customHeight="1"/>
    <row r="1798" ht="16.149999999999999" customHeight="1"/>
    <row r="1799" ht="16.149999999999999" customHeight="1"/>
    <row r="1800" ht="16.149999999999999" customHeight="1"/>
    <row r="1801" ht="16.149999999999999" customHeight="1"/>
    <row r="1802" ht="16.149999999999999" customHeight="1"/>
    <row r="1803" ht="16.149999999999999" customHeight="1"/>
    <row r="1804" ht="16.149999999999999" customHeight="1"/>
    <row r="1805" ht="16.149999999999999" customHeight="1"/>
    <row r="1806" ht="16.149999999999999" customHeight="1"/>
    <row r="1807" ht="16.149999999999999" customHeight="1"/>
    <row r="1808" ht="16.149999999999999" customHeight="1"/>
    <row r="1809" ht="16.149999999999999" customHeight="1"/>
    <row r="1810" ht="16.149999999999999" customHeight="1"/>
    <row r="1811" ht="16.149999999999999" customHeight="1"/>
    <row r="1812" ht="16.149999999999999" customHeight="1"/>
    <row r="1813" ht="16.149999999999999" customHeight="1"/>
    <row r="1814" ht="16.149999999999999" customHeight="1"/>
    <row r="1815" ht="16.149999999999999" customHeight="1"/>
    <row r="1816" ht="16.149999999999999" customHeight="1"/>
    <row r="1817" ht="16.149999999999999" customHeight="1"/>
    <row r="1818" ht="16.149999999999999" customHeight="1"/>
    <row r="1819" ht="16.149999999999999" customHeight="1"/>
    <row r="1820" ht="16.149999999999999" customHeight="1"/>
    <row r="1821" ht="16.149999999999999" customHeight="1"/>
    <row r="1822" ht="16.149999999999999" customHeight="1"/>
    <row r="1823" ht="16.149999999999999" customHeight="1"/>
    <row r="1824" ht="16.149999999999999" customHeight="1"/>
    <row r="1825" ht="16.149999999999999" customHeight="1"/>
    <row r="1826" ht="16.149999999999999" customHeight="1"/>
    <row r="1827" ht="16.149999999999999" customHeight="1"/>
    <row r="1828" ht="16.149999999999999" customHeight="1"/>
    <row r="1829" ht="16.149999999999999" customHeight="1"/>
    <row r="1830" ht="16.149999999999999" customHeight="1"/>
    <row r="1831" ht="16.149999999999999" customHeight="1"/>
    <row r="1832" ht="16.149999999999999" customHeight="1"/>
    <row r="1833" ht="16.149999999999999" customHeight="1"/>
    <row r="1834" ht="16.149999999999999" customHeight="1"/>
    <row r="1835" ht="16.149999999999999" customHeight="1"/>
    <row r="1836" ht="16.149999999999999" customHeight="1"/>
    <row r="1837" ht="16.149999999999999" customHeight="1"/>
    <row r="1838" ht="16.149999999999999" customHeight="1"/>
    <row r="1839" ht="16.149999999999999" customHeight="1"/>
    <row r="1840" ht="16.149999999999999" customHeight="1"/>
    <row r="1841" ht="16.149999999999999" customHeight="1"/>
    <row r="1842" ht="16.149999999999999" customHeight="1"/>
    <row r="1843" ht="16.149999999999999" customHeight="1"/>
    <row r="1844" ht="16.149999999999999" customHeight="1"/>
    <row r="1845" ht="16.149999999999999" customHeight="1"/>
    <row r="1846" ht="16.149999999999999" customHeight="1"/>
    <row r="1847" ht="16.149999999999999" customHeight="1"/>
    <row r="1848" ht="16.149999999999999" customHeight="1"/>
    <row r="1849" ht="16.149999999999999" customHeight="1"/>
    <row r="1850" ht="16.149999999999999" customHeight="1"/>
    <row r="1851" ht="16.149999999999999" customHeight="1"/>
    <row r="1852" ht="16.149999999999999" customHeight="1"/>
    <row r="1853" ht="16.149999999999999" customHeight="1"/>
    <row r="1854" ht="16.149999999999999" customHeight="1"/>
    <row r="1855" ht="16.149999999999999" customHeight="1"/>
    <row r="1856" ht="16.149999999999999" customHeight="1"/>
    <row r="1857" ht="16.149999999999999" customHeight="1"/>
    <row r="1858" ht="16.149999999999999" customHeight="1"/>
    <row r="1859" ht="16.149999999999999" customHeight="1"/>
    <row r="1860" ht="16.149999999999999" customHeight="1"/>
    <row r="1861" ht="16.149999999999999" customHeight="1"/>
    <row r="1862" ht="16.149999999999999" customHeight="1"/>
    <row r="1863" ht="16.149999999999999" customHeight="1"/>
    <row r="1864" ht="16.149999999999999" customHeight="1"/>
    <row r="1865" ht="16.149999999999999" customHeight="1"/>
    <row r="1866" ht="16.149999999999999" customHeight="1"/>
    <row r="1867" ht="16.149999999999999" customHeight="1"/>
    <row r="1868" ht="16.149999999999999" customHeight="1"/>
    <row r="1869" ht="16.149999999999999" customHeight="1"/>
    <row r="1870" ht="16.149999999999999" customHeight="1"/>
    <row r="1871" ht="16.149999999999999" customHeight="1"/>
    <row r="1872" ht="16.149999999999999" customHeight="1"/>
    <row r="1873" ht="16.149999999999999" customHeight="1"/>
    <row r="1874" ht="16.149999999999999" customHeight="1"/>
    <row r="1875" ht="16.149999999999999" customHeight="1"/>
    <row r="1876" ht="16.149999999999999" customHeight="1"/>
    <row r="1877" ht="16.149999999999999" customHeight="1"/>
    <row r="1878" ht="16.149999999999999" customHeight="1"/>
    <row r="1879" ht="16.149999999999999" customHeight="1"/>
    <row r="1880" ht="16.149999999999999" customHeight="1"/>
    <row r="1881" ht="16.149999999999999" customHeight="1"/>
    <row r="1882" ht="16.149999999999999" customHeight="1"/>
    <row r="1883" ht="16.149999999999999" customHeight="1"/>
    <row r="1884" ht="16.149999999999999" customHeight="1"/>
    <row r="1885" ht="16.149999999999999" customHeight="1"/>
    <row r="1886" ht="16.149999999999999" customHeight="1"/>
    <row r="1887" ht="16.149999999999999" customHeight="1"/>
    <row r="1888" ht="16.149999999999999" customHeight="1"/>
    <row r="1889" ht="16.149999999999999" customHeight="1"/>
    <row r="1890" ht="16.149999999999999" customHeight="1"/>
    <row r="1891" ht="16.149999999999999" customHeight="1"/>
    <row r="1892" ht="16.149999999999999" customHeight="1"/>
    <row r="1893" ht="16.149999999999999" customHeight="1"/>
    <row r="1894" ht="16.149999999999999" customHeight="1"/>
    <row r="1895" ht="16.149999999999999" customHeight="1"/>
    <row r="1896" ht="16.149999999999999" customHeight="1"/>
    <row r="1897" ht="16.149999999999999" customHeight="1"/>
    <row r="1898" ht="16.149999999999999" customHeight="1"/>
    <row r="1899" ht="16.149999999999999" customHeight="1"/>
    <row r="1900" ht="16.149999999999999" customHeight="1"/>
    <row r="1901" ht="16.149999999999999" customHeight="1"/>
    <row r="1902" ht="16.149999999999999" customHeight="1"/>
    <row r="1903" ht="16.149999999999999" customHeight="1"/>
    <row r="1904" ht="16.149999999999999" customHeight="1"/>
    <row r="1905" ht="16.149999999999999" customHeight="1"/>
    <row r="1906" ht="16.149999999999999" customHeight="1"/>
    <row r="1907" ht="16.149999999999999" customHeight="1"/>
    <row r="1908" ht="16.149999999999999" customHeight="1"/>
    <row r="1909" ht="16.149999999999999" customHeight="1"/>
    <row r="1910" ht="16.149999999999999" customHeight="1"/>
    <row r="1911" ht="16.149999999999999" customHeight="1"/>
    <row r="1912" ht="16.149999999999999" customHeight="1"/>
    <row r="1913" ht="16.149999999999999" customHeight="1"/>
    <row r="1914" ht="16.149999999999999" customHeight="1"/>
    <row r="1915" ht="16.149999999999999" customHeight="1"/>
    <row r="1916" ht="16.149999999999999" customHeight="1"/>
    <row r="1917" ht="16.149999999999999" customHeight="1"/>
    <row r="1918" ht="16.149999999999999" customHeight="1"/>
    <row r="1919" ht="16.149999999999999" customHeight="1"/>
    <row r="1920" ht="16.149999999999999" customHeight="1"/>
    <row r="1921" ht="16.149999999999999" customHeight="1"/>
    <row r="1922" ht="16.149999999999999" customHeight="1"/>
    <row r="1923" ht="16.149999999999999" customHeight="1"/>
    <row r="1924" ht="16.149999999999999" customHeight="1"/>
    <row r="1925" ht="16.149999999999999" customHeight="1"/>
    <row r="1926" ht="16.149999999999999" customHeight="1"/>
    <row r="1927" ht="16.149999999999999" customHeight="1"/>
    <row r="1928" ht="16.149999999999999" customHeight="1"/>
    <row r="1929" ht="16.149999999999999" customHeight="1"/>
    <row r="1930" ht="16.149999999999999" customHeight="1"/>
    <row r="1931" ht="16.149999999999999" customHeight="1"/>
    <row r="1932" ht="16.149999999999999" customHeight="1"/>
    <row r="1933" ht="16.149999999999999" customHeight="1"/>
    <row r="1934" ht="16.149999999999999" customHeight="1"/>
    <row r="1935" ht="16.149999999999999" customHeight="1"/>
    <row r="1936" ht="16.149999999999999" customHeight="1"/>
    <row r="1937" ht="16.149999999999999" customHeight="1"/>
    <row r="1938" ht="16.149999999999999" customHeight="1"/>
    <row r="1939" ht="16.149999999999999" customHeight="1"/>
    <row r="1940" ht="16.149999999999999" customHeight="1"/>
    <row r="1941" ht="16.149999999999999" customHeight="1"/>
    <row r="1942" ht="16.149999999999999" customHeight="1"/>
    <row r="1943" ht="16.149999999999999" customHeight="1"/>
    <row r="1944" ht="16.149999999999999" customHeight="1"/>
    <row r="1945" ht="16.149999999999999" customHeight="1"/>
    <row r="1946" ht="16.149999999999999" customHeight="1"/>
    <row r="1947" ht="16.149999999999999" customHeight="1"/>
    <row r="1948" ht="16.149999999999999" customHeight="1"/>
    <row r="1949" ht="16.149999999999999" customHeight="1"/>
    <row r="1950" ht="16.149999999999999" customHeight="1"/>
    <row r="1951" ht="16.149999999999999" customHeight="1"/>
    <row r="1952" ht="16.149999999999999" customHeight="1"/>
    <row r="1953" ht="16.149999999999999" customHeight="1"/>
    <row r="1954" ht="16.149999999999999" customHeight="1"/>
    <row r="1955" ht="16.149999999999999" customHeight="1"/>
    <row r="1956" ht="16.149999999999999" customHeight="1"/>
    <row r="1957" ht="16.149999999999999" customHeight="1"/>
    <row r="1958" ht="16.149999999999999" customHeight="1"/>
    <row r="1959" ht="16.149999999999999" customHeight="1"/>
    <row r="1960" ht="16.149999999999999" customHeight="1"/>
    <row r="1961" ht="16.149999999999999" customHeight="1"/>
    <row r="1962" ht="16.149999999999999" customHeight="1"/>
    <row r="1963" ht="16.149999999999999" customHeight="1"/>
    <row r="1964" ht="16.149999999999999" customHeight="1"/>
    <row r="1965" ht="16.149999999999999" customHeight="1"/>
    <row r="1966" ht="16.149999999999999" customHeight="1"/>
    <row r="1967" ht="16.149999999999999" customHeight="1"/>
    <row r="1968" ht="16.149999999999999" customHeight="1"/>
    <row r="1969" ht="16.149999999999999" customHeight="1"/>
    <row r="1970" ht="16.149999999999999" customHeight="1"/>
    <row r="1971" ht="16.149999999999999" customHeight="1"/>
    <row r="1972" ht="16.149999999999999" customHeight="1"/>
    <row r="1973" ht="16.149999999999999" customHeight="1"/>
    <row r="1974" ht="16.149999999999999" customHeight="1"/>
    <row r="1975" ht="16.149999999999999" customHeight="1"/>
    <row r="1976" ht="16.149999999999999" customHeight="1"/>
    <row r="1977" ht="16.149999999999999" customHeight="1"/>
    <row r="1978" ht="16.149999999999999" customHeight="1"/>
    <row r="1979" ht="16.149999999999999" customHeight="1"/>
    <row r="1980" ht="16.149999999999999" customHeight="1"/>
    <row r="1981" ht="16.149999999999999" customHeight="1"/>
    <row r="1982" ht="16.149999999999999" customHeight="1"/>
    <row r="1983" ht="16.149999999999999" customHeight="1"/>
    <row r="1984" ht="16.149999999999999" customHeight="1"/>
    <row r="1985" ht="16.149999999999999" customHeight="1"/>
    <row r="1986" ht="16.149999999999999" customHeight="1"/>
    <row r="1987" ht="16.149999999999999" customHeight="1"/>
    <row r="1988" ht="16.149999999999999" customHeight="1"/>
    <row r="1989" ht="16.149999999999999" customHeight="1"/>
    <row r="1990" ht="16.149999999999999" customHeight="1"/>
    <row r="1991" ht="16.149999999999999" customHeight="1"/>
    <row r="1992" ht="16.149999999999999" customHeight="1"/>
    <row r="1993" ht="16.149999999999999" customHeight="1"/>
    <row r="1994" ht="16.149999999999999" customHeight="1"/>
    <row r="1995" ht="16.149999999999999" customHeight="1"/>
    <row r="1996" ht="16.149999999999999" customHeight="1"/>
    <row r="1997" ht="16.149999999999999" customHeight="1"/>
    <row r="1998" ht="16.149999999999999" customHeight="1"/>
    <row r="1999" ht="16.149999999999999" customHeight="1"/>
    <row r="2000" ht="16.149999999999999" customHeight="1"/>
    <row r="2001" ht="16.149999999999999" customHeight="1"/>
    <row r="2002" ht="16.149999999999999" customHeight="1"/>
    <row r="2003" ht="16.149999999999999" customHeight="1"/>
    <row r="2004" ht="16.149999999999999" customHeight="1"/>
    <row r="2005" ht="16.149999999999999" customHeight="1"/>
    <row r="2006" ht="16.149999999999999" customHeight="1"/>
    <row r="2007" ht="16.149999999999999" customHeight="1"/>
    <row r="2008" ht="16.149999999999999" customHeight="1"/>
    <row r="2009" ht="16.149999999999999" customHeight="1"/>
    <row r="2010" ht="16.149999999999999" customHeight="1"/>
    <row r="2011" ht="16.149999999999999" customHeight="1"/>
    <row r="2012" ht="16.149999999999999" customHeight="1"/>
    <row r="2013" ht="16.149999999999999" customHeight="1"/>
    <row r="2014" ht="16.149999999999999" customHeight="1"/>
    <row r="2015" ht="16.149999999999999" customHeight="1"/>
    <row r="2016" ht="16.149999999999999" customHeight="1"/>
    <row r="2017" ht="16.149999999999999" customHeight="1"/>
    <row r="2018" ht="16.149999999999999" customHeight="1"/>
    <row r="2019" ht="16.149999999999999" customHeight="1"/>
    <row r="2020" ht="16.149999999999999" customHeight="1"/>
    <row r="2021" ht="16.149999999999999" customHeight="1"/>
    <row r="2022" ht="16.149999999999999" customHeight="1"/>
    <row r="2023" ht="16.149999999999999" customHeight="1"/>
    <row r="2024" ht="16.149999999999999" customHeight="1"/>
    <row r="2025" ht="16.149999999999999" customHeight="1"/>
    <row r="2026" ht="16.149999999999999" customHeight="1"/>
    <row r="2027" ht="16.149999999999999" customHeight="1"/>
    <row r="2028" ht="16.149999999999999" customHeight="1"/>
    <row r="2029" ht="16.149999999999999" customHeight="1"/>
    <row r="2030" ht="16.149999999999999" customHeight="1"/>
    <row r="2031" ht="16.149999999999999" customHeight="1"/>
    <row r="2032" ht="16.149999999999999" customHeight="1"/>
    <row r="2033" ht="16.149999999999999" customHeight="1"/>
    <row r="2034" ht="16.149999999999999" customHeight="1"/>
    <row r="2035" ht="16.149999999999999" customHeight="1"/>
    <row r="2036" ht="16.149999999999999" customHeight="1"/>
    <row r="2037" ht="16.149999999999999" customHeight="1"/>
    <row r="2038" ht="16.149999999999999" customHeight="1"/>
    <row r="2039" ht="16.149999999999999" customHeight="1"/>
    <row r="2040" ht="16.149999999999999" customHeight="1"/>
    <row r="2041" ht="16.149999999999999" customHeight="1"/>
    <row r="2042" ht="16.149999999999999" customHeight="1"/>
    <row r="2043" ht="16.149999999999999" customHeight="1"/>
    <row r="2044" ht="16.149999999999999" customHeight="1"/>
    <row r="2045" ht="16.149999999999999" customHeight="1"/>
    <row r="2046" ht="16.149999999999999" customHeight="1"/>
    <row r="2047" ht="16.149999999999999" customHeight="1"/>
    <row r="2048" ht="16.149999999999999" customHeight="1"/>
    <row r="2049" ht="16.149999999999999" customHeight="1"/>
    <row r="2050" ht="16.149999999999999" customHeight="1"/>
    <row r="2051" ht="16.149999999999999" customHeight="1"/>
    <row r="2052" ht="16.149999999999999" customHeight="1"/>
    <row r="2053" ht="16.149999999999999" customHeight="1"/>
    <row r="2054" ht="16.149999999999999" customHeight="1"/>
    <row r="2055" ht="16.149999999999999" customHeight="1"/>
    <row r="2056" ht="16.149999999999999" customHeight="1"/>
    <row r="2057" ht="16.149999999999999" customHeight="1"/>
    <row r="2058" ht="16.149999999999999" customHeight="1"/>
    <row r="2059" ht="16.149999999999999" customHeight="1"/>
    <row r="2060" ht="16.149999999999999" customHeight="1"/>
    <row r="2061" ht="16.149999999999999" customHeight="1"/>
    <row r="2062" ht="16.149999999999999" customHeight="1"/>
    <row r="2063" ht="16.149999999999999" customHeight="1"/>
    <row r="2064" ht="16.149999999999999" customHeight="1"/>
    <row r="2065" ht="16.149999999999999" customHeight="1"/>
    <row r="2066" ht="16.149999999999999" customHeight="1"/>
    <row r="2067" ht="16.149999999999999" customHeight="1"/>
    <row r="2068" ht="16.149999999999999" customHeight="1"/>
    <row r="2069" ht="16.149999999999999" customHeight="1"/>
    <row r="2070" ht="16.149999999999999" customHeight="1"/>
    <row r="2071" ht="16.149999999999999" customHeight="1"/>
    <row r="2072" ht="16.149999999999999" customHeight="1"/>
    <row r="2073" ht="16.149999999999999" customHeight="1"/>
    <row r="2074" ht="16.149999999999999" customHeight="1"/>
    <row r="2075" ht="16.149999999999999" customHeight="1"/>
    <row r="2076" ht="16.149999999999999" customHeight="1"/>
    <row r="2077" ht="16.149999999999999" customHeight="1"/>
    <row r="2078" ht="16.149999999999999" customHeight="1"/>
    <row r="2079" ht="16.149999999999999" customHeight="1"/>
    <row r="2080" ht="16.149999999999999" customHeight="1"/>
    <row r="2081" ht="16.149999999999999" customHeight="1"/>
    <row r="2082" ht="16.149999999999999" customHeight="1"/>
    <row r="2083" ht="16.149999999999999" customHeight="1"/>
    <row r="2084" ht="16.149999999999999" customHeight="1"/>
    <row r="2085" ht="16.149999999999999" customHeight="1"/>
    <row r="2086" ht="16.149999999999999" customHeight="1"/>
    <row r="2087" ht="16.149999999999999" customHeight="1"/>
    <row r="2088" ht="16.149999999999999" customHeight="1"/>
    <row r="2089" ht="16.149999999999999" customHeight="1"/>
    <row r="2090" ht="16.149999999999999" customHeight="1"/>
    <row r="2091" ht="16.149999999999999" customHeight="1"/>
    <row r="2092" ht="16.149999999999999" customHeight="1"/>
    <row r="2093" ht="16.149999999999999" customHeight="1"/>
    <row r="2094" ht="16.149999999999999" customHeight="1"/>
    <row r="2095" ht="16.149999999999999" customHeight="1"/>
    <row r="2096" ht="16.149999999999999" customHeight="1"/>
    <row r="2097" ht="16.149999999999999" customHeight="1"/>
    <row r="2098" ht="16.149999999999999" customHeight="1"/>
    <row r="2099" ht="16.149999999999999" customHeight="1"/>
    <row r="2100" ht="16.149999999999999" customHeight="1"/>
    <row r="2101" ht="16.149999999999999" customHeight="1"/>
    <row r="2102" ht="16.149999999999999" customHeight="1"/>
    <row r="2103" ht="16.149999999999999" customHeight="1"/>
    <row r="2104" ht="16.149999999999999" customHeight="1"/>
    <row r="2105" ht="16.149999999999999" customHeight="1"/>
    <row r="2106" ht="16.149999999999999" customHeight="1"/>
    <row r="2107" ht="16.149999999999999" customHeight="1"/>
    <row r="2108" ht="16.149999999999999" customHeight="1"/>
    <row r="2109" ht="16.149999999999999" customHeight="1"/>
    <row r="2110" ht="16.149999999999999" customHeight="1"/>
    <row r="2111" ht="16.149999999999999" customHeight="1"/>
    <row r="2112" ht="16.149999999999999" customHeight="1"/>
    <row r="2113" ht="16.149999999999999" customHeight="1"/>
    <row r="2114" ht="16.149999999999999" customHeight="1"/>
    <row r="2115" ht="16.149999999999999" customHeight="1"/>
    <row r="2116" ht="16.149999999999999" customHeight="1"/>
    <row r="2117" ht="16.149999999999999" customHeight="1"/>
    <row r="2118" ht="16.149999999999999" customHeight="1"/>
    <row r="2119" ht="16.149999999999999" customHeight="1"/>
    <row r="2120" ht="16.149999999999999" customHeight="1"/>
    <row r="2121" ht="16.149999999999999" customHeight="1"/>
    <row r="2122" ht="16.149999999999999" customHeight="1"/>
    <row r="2123" ht="16.149999999999999" customHeight="1"/>
    <row r="2124" ht="16.149999999999999" customHeight="1"/>
    <row r="2125" ht="16.149999999999999" customHeight="1"/>
    <row r="2126" ht="16.149999999999999" customHeight="1"/>
    <row r="2127" ht="16.149999999999999" customHeight="1"/>
    <row r="2128" ht="16.149999999999999" customHeight="1"/>
    <row r="2129" ht="16.149999999999999" customHeight="1"/>
    <row r="2130" ht="16.149999999999999" customHeight="1"/>
    <row r="2131" ht="16.149999999999999" customHeight="1"/>
    <row r="2132" ht="16.149999999999999" customHeight="1"/>
    <row r="2133" ht="16.149999999999999" customHeight="1"/>
    <row r="2134" ht="16.149999999999999" customHeight="1"/>
    <row r="2135" ht="16.149999999999999" customHeight="1"/>
    <row r="2136" ht="16.149999999999999" customHeight="1"/>
    <row r="2137" ht="16.149999999999999" customHeight="1"/>
    <row r="2138" ht="16.149999999999999" customHeight="1"/>
    <row r="2139" ht="16.149999999999999" customHeight="1"/>
    <row r="2140" ht="16.149999999999999" customHeight="1"/>
    <row r="2141" ht="16.149999999999999" customHeight="1"/>
    <row r="2142" ht="16.149999999999999" customHeight="1"/>
    <row r="2143" ht="16.149999999999999" customHeight="1"/>
    <row r="2144" ht="16.149999999999999" customHeight="1"/>
    <row r="2145" ht="16.149999999999999" customHeight="1"/>
    <row r="2146" ht="16.149999999999999" customHeight="1"/>
    <row r="2147" ht="16.149999999999999" customHeight="1"/>
    <row r="2148" ht="16.149999999999999" customHeight="1"/>
    <row r="2149" ht="16.149999999999999" customHeight="1"/>
    <row r="2150" ht="16.149999999999999" customHeight="1"/>
    <row r="2151" ht="16.149999999999999" customHeight="1"/>
    <row r="2152" ht="16.149999999999999" customHeight="1"/>
    <row r="2153" ht="16.149999999999999" customHeight="1"/>
    <row r="2154" ht="16.149999999999999" customHeight="1"/>
    <row r="2155" ht="16.149999999999999" customHeight="1"/>
    <row r="2156" ht="16.149999999999999" customHeight="1"/>
    <row r="2157" ht="16.149999999999999" customHeight="1"/>
    <row r="2158" ht="16.149999999999999" customHeight="1"/>
    <row r="2159" ht="16.149999999999999" customHeight="1"/>
    <row r="2160" ht="16.149999999999999" customHeight="1"/>
    <row r="2161" ht="16.149999999999999" customHeight="1"/>
    <row r="2162" ht="16.149999999999999" customHeight="1"/>
    <row r="2163" ht="16.149999999999999" customHeight="1"/>
    <row r="2164" ht="16.149999999999999" customHeight="1"/>
    <row r="2165" ht="16.149999999999999" customHeight="1"/>
    <row r="2166" ht="16.149999999999999" customHeight="1"/>
    <row r="2167" ht="16.149999999999999" customHeight="1"/>
    <row r="2168" ht="16.149999999999999" customHeight="1"/>
    <row r="2169" ht="16.149999999999999" customHeight="1"/>
    <row r="2170" ht="16.149999999999999" customHeight="1"/>
    <row r="2171" ht="16.149999999999999" customHeight="1"/>
    <row r="2172" ht="16.149999999999999" customHeight="1"/>
    <row r="2173" ht="16.149999999999999" customHeight="1"/>
    <row r="2174" ht="16.149999999999999" customHeight="1"/>
    <row r="2175" ht="16.149999999999999" customHeight="1"/>
    <row r="2176" ht="16.149999999999999" customHeight="1"/>
    <row r="2177" ht="16.149999999999999" customHeight="1"/>
    <row r="2178" ht="16.149999999999999" customHeight="1"/>
    <row r="2179" ht="16.149999999999999" customHeight="1"/>
    <row r="2180" ht="16.149999999999999" customHeight="1"/>
    <row r="2181" ht="16.149999999999999" customHeight="1"/>
    <row r="2182" ht="16.149999999999999" customHeight="1"/>
    <row r="2183" ht="16.149999999999999" customHeight="1"/>
    <row r="2184" ht="16.149999999999999" customHeight="1"/>
    <row r="2185" ht="16.149999999999999" customHeight="1"/>
    <row r="2186" ht="16.149999999999999" customHeight="1"/>
    <row r="2187" ht="16.149999999999999" customHeight="1"/>
    <row r="2188" ht="16.149999999999999" customHeight="1"/>
    <row r="2189" ht="16.149999999999999" customHeight="1"/>
    <row r="2190" ht="16.149999999999999" customHeight="1"/>
    <row r="2191" ht="16.149999999999999" customHeight="1"/>
    <row r="2192" ht="16.149999999999999" customHeight="1"/>
    <row r="2193" ht="16.149999999999999" customHeight="1"/>
    <row r="2194" ht="16.149999999999999" customHeight="1"/>
    <row r="2195" ht="16.149999999999999" customHeight="1"/>
    <row r="2196" ht="16.149999999999999" customHeight="1"/>
    <row r="2197" ht="16.149999999999999" customHeight="1"/>
    <row r="2198" ht="16.149999999999999" customHeight="1"/>
    <row r="2199" ht="16.149999999999999" customHeight="1"/>
    <row r="2200" ht="16.149999999999999" customHeight="1"/>
    <row r="2201" ht="16.149999999999999" customHeight="1"/>
    <row r="2202" ht="16.149999999999999" customHeight="1"/>
    <row r="2203" ht="16.149999999999999" customHeight="1"/>
    <row r="2204" ht="16.149999999999999" customHeight="1"/>
    <row r="2205" ht="16.149999999999999" customHeight="1"/>
    <row r="2206" ht="16.149999999999999" customHeight="1"/>
    <row r="2207" ht="16.149999999999999" customHeight="1"/>
    <row r="2208" ht="16.149999999999999" customHeight="1"/>
    <row r="2209" ht="16.149999999999999" customHeight="1"/>
    <row r="2210" ht="16.149999999999999" customHeight="1"/>
    <row r="2211" ht="16.149999999999999" customHeight="1"/>
    <row r="2212" ht="16.149999999999999" customHeight="1"/>
    <row r="2213" ht="16.149999999999999" customHeight="1"/>
    <row r="2214" ht="16.149999999999999" customHeight="1"/>
    <row r="2215" ht="16.149999999999999" customHeight="1"/>
    <row r="2216" ht="16.149999999999999" customHeight="1"/>
    <row r="2217" ht="16.149999999999999" customHeight="1"/>
    <row r="2218" ht="16.149999999999999" customHeight="1"/>
    <row r="2219" ht="16.149999999999999" customHeight="1"/>
    <row r="2220" ht="16.149999999999999" customHeight="1"/>
    <row r="2221" ht="16.149999999999999" customHeight="1"/>
    <row r="2222" ht="16.149999999999999" customHeight="1"/>
    <row r="2223" ht="16.149999999999999" customHeight="1"/>
    <row r="2224" ht="16.149999999999999" customHeight="1"/>
    <row r="2225" ht="16.149999999999999" customHeight="1"/>
    <row r="2226" ht="16.149999999999999" customHeight="1"/>
    <row r="2227" ht="16.149999999999999" customHeight="1"/>
    <row r="2228" ht="16.149999999999999" customHeight="1"/>
    <row r="2229" ht="16.149999999999999" customHeight="1"/>
    <row r="2230" ht="16.149999999999999" customHeight="1"/>
    <row r="2231" ht="16.149999999999999" customHeight="1"/>
    <row r="2232" ht="16.149999999999999" customHeight="1"/>
    <row r="2233" ht="16.149999999999999" customHeight="1"/>
    <row r="2234" ht="16.149999999999999" customHeight="1"/>
    <row r="2235" ht="16.149999999999999" customHeight="1"/>
    <row r="2236" ht="16.149999999999999" customHeight="1"/>
    <row r="2237" ht="16.149999999999999" customHeight="1"/>
    <row r="2238" ht="16.149999999999999" customHeight="1"/>
    <row r="2239" ht="16.149999999999999" customHeight="1"/>
    <row r="2240" ht="16.149999999999999" customHeight="1"/>
    <row r="2241" ht="16.149999999999999" customHeight="1"/>
    <row r="2242" ht="16.149999999999999" customHeight="1"/>
    <row r="2243" ht="16.149999999999999" customHeight="1"/>
    <row r="2244" ht="16.149999999999999" customHeight="1"/>
    <row r="2245" ht="16.149999999999999" customHeight="1"/>
    <row r="2246" ht="16.149999999999999" customHeight="1"/>
    <row r="2247" ht="16.149999999999999" customHeight="1"/>
    <row r="2248" ht="16.149999999999999" customHeight="1"/>
    <row r="2249" ht="16.149999999999999" customHeight="1"/>
    <row r="2250" ht="16.149999999999999" customHeight="1"/>
    <row r="2251" ht="16.149999999999999" customHeight="1"/>
    <row r="2252" ht="16.149999999999999" customHeight="1"/>
    <row r="2253" ht="16.149999999999999" customHeight="1"/>
    <row r="2254" ht="16.149999999999999" customHeight="1"/>
    <row r="2255" ht="16.149999999999999" customHeight="1"/>
    <row r="2256" ht="16.149999999999999" customHeight="1"/>
    <row r="2257" ht="16.149999999999999" customHeight="1"/>
    <row r="2258" ht="16.149999999999999" customHeight="1"/>
    <row r="2259" ht="16.149999999999999" customHeight="1"/>
    <row r="2260" ht="16.149999999999999" customHeight="1"/>
    <row r="2261" ht="16.149999999999999" customHeight="1"/>
    <row r="2262" ht="16.149999999999999" customHeight="1"/>
    <row r="2263" ht="16.149999999999999" customHeight="1"/>
    <row r="2264" ht="16.149999999999999" customHeight="1"/>
    <row r="2265" ht="16.149999999999999" customHeight="1"/>
    <row r="2266" ht="16.149999999999999" customHeight="1"/>
    <row r="2267" ht="16.149999999999999" customHeight="1"/>
    <row r="2268" ht="16.149999999999999" customHeight="1"/>
    <row r="2269" ht="16.149999999999999" customHeight="1"/>
    <row r="2270" ht="16.149999999999999" customHeight="1"/>
    <row r="2271" ht="16.149999999999999" customHeight="1"/>
    <row r="2272" ht="16.149999999999999" customHeight="1"/>
    <row r="2273" ht="16.149999999999999" customHeight="1"/>
    <row r="2274" ht="16.149999999999999" customHeight="1"/>
    <row r="2275" ht="16.149999999999999" customHeight="1"/>
    <row r="2276" ht="16.149999999999999" customHeight="1"/>
    <row r="2277" ht="16.149999999999999" customHeight="1"/>
    <row r="2278" ht="16.149999999999999" customHeight="1"/>
    <row r="2279" ht="16.149999999999999" customHeight="1"/>
    <row r="2280" ht="16.149999999999999" customHeight="1"/>
  </sheetData>
  <sheetProtection algorithmName="SHA-512" hashValue="F3lHizB5SD/zHX9fRt09HEOlC1hJUwCSiNaXBG+phEpsdGAeCSxyWKdZ51ODZhLVPU3WnC/8MSANbYEIQcZqaw==" saltValue="K6KK8ftjD3yJ6iZuz7uc5Q==" spinCount="100000" sheet="1" formatColumns="0" formatRows="0"/>
  <mergeCells count="18">
    <mergeCell ref="S23:S24"/>
    <mergeCell ref="T23:T24"/>
    <mergeCell ref="U23:U24"/>
    <mergeCell ref="P10:P11"/>
    <mergeCell ref="Q10:Q11"/>
    <mergeCell ref="R10:R11"/>
    <mergeCell ref="S10:T10"/>
    <mergeCell ref="A2:K2"/>
    <mergeCell ref="A3:K3"/>
    <mergeCell ref="A4:K4"/>
    <mergeCell ref="A26:D26"/>
    <mergeCell ref="H7:K8"/>
    <mergeCell ref="B53:K55"/>
    <mergeCell ref="A9:D9"/>
    <mergeCell ref="B50:K51"/>
    <mergeCell ref="B48:K48"/>
    <mergeCell ref="H19:I19"/>
    <mergeCell ref="H18:I18"/>
  </mergeCells>
  <phoneticPr fontId="0" type="noConversion"/>
  <conditionalFormatting sqref="H30">
    <cfRule type="expression" dxfId="7" priority="1">
      <formula>IF($E$29&gt;0,$E$30&lt;475,0)</formula>
    </cfRule>
  </conditionalFormatting>
  <dataValidations count="1">
    <dataValidation allowBlank="1" showInputMessage="1" showErrorMessage="1" prompt="Provide variance analysis for change &gt; + or - 3% from prior year." sqref="H14 H33" xr:uid="{00000000-0002-0000-0900-000000000000}"/>
  </dataValidations>
  <printOptions horizontalCentered="1"/>
  <pageMargins left="0.51181102362204722" right="0.51181102362204722" top="0.70866141732283472" bottom="0.70866141732283472" header="0.31496062992125984" footer="0.31496062992125984"/>
  <pageSetup scale="56" orientation="portrait" blackAndWhite="1" r:id="rId1"/>
  <headerFooter>
    <oddFooter>&amp;LClassification: Protected A&amp;CPage 9 of 10</oddFoot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pageSetUpPr fitToPage="1"/>
  </sheetPr>
  <dimension ref="A1:Y2228"/>
  <sheetViews>
    <sheetView topLeftCell="A35" workbookViewId="0">
      <selection activeCell="F43" sqref="F43"/>
    </sheetView>
  </sheetViews>
  <sheetFormatPr defaultColWidth="26.5703125" defaultRowHeight="23.25" outlineLevelCol="1"/>
  <cols>
    <col min="1" max="2" width="4.5703125" style="641" customWidth="1"/>
    <col min="3" max="3" width="44.7109375" style="641" customWidth="1"/>
    <col min="4" max="4" width="3.28515625" style="641" customWidth="1"/>
    <col min="5" max="6" width="12.7109375" style="641" customWidth="1"/>
    <col min="7" max="10" width="12.7109375" style="763" customWidth="1"/>
    <col min="11" max="11" width="66.42578125" style="764" customWidth="1"/>
    <col min="12" max="13" width="27.42578125" style="641" hidden="1" customWidth="1"/>
    <col min="14" max="14" width="8.28515625" style="641" customWidth="1"/>
    <col min="15" max="16" width="4.5703125" style="641" customWidth="1"/>
    <col min="17" max="17" width="4" style="504" hidden="1" customWidth="1" outlineLevel="1"/>
    <col min="18" max="18" width="53.42578125" style="495" hidden="1" customWidth="1" outlineLevel="1"/>
    <col min="19" max="21" width="24" style="495" hidden="1" customWidth="1" outlineLevel="1"/>
    <col min="22" max="22" width="11.7109375" style="495" hidden="1" customWidth="1" outlineLevel="1"/>
    <col min="23" max="24" width="11.7109375" style="641" hidden="1" customWidth="1" outlineLevel="1"/>
    <col min="25" max="25" width="2.7109375" style="641" customWidth="1" collapsed="1"/>
    <col min="26" max="16384" width="26.5703125" style="641"/>
  </cols>
  <sheetData>
    <row r="1" spans="1:24" ht="24" thickBot="1">
      <c r="A1" s="634"/>
      <c r="B1" s="635"/>
      <c r="C1" s="635"/>
      <c r="D1" s="635"/>
      <c r="E1" s="635"/>
      <c r="F1" s="635"/>
      <c r="G1" s="636"/>
      <c r="H1" s="636"/>
      <c r="I1" s="636"/>
      <c r="J1" s="636"/>
      <c r="K1" s="637"/>
      <c r="L1" s="638"/>
      <c r="M1" s="639" t="s">
        <v>5</v>
      </c>
      <c r="N1" s="640">
        <f>Coversht!H2</f>
        <v>224</v>
      </c>
      <c r="Q1" s="1267"/>
      <c r="R1" s="1267"/>
      <c r="S1" s="1267"/>
      <c r="T1" s="1267"/>
      <c r="U1" s="1267"/>
      <c r="V1" s="1267"/>
    </row>
    <row r="2" spans="1:24" s="642" customFormat="1" ht="4.5" customHeight="1">
      <c r="A2" s="1273"/>
      <c r="B2" s="1273"/>
      <c r="C2" s="1273"/>
      <c r="D2" s="1273"/>
      <c r="E2" s="1273"/>
      <c r="F2" s="1273"/>
      <c r="G2" s="1273"/>
      <c r="H2" s="1273"/>
      <c r="I2" s="1273"/>
      <c r="J2" s="1273"/>
      <c r="K2" s="1273"/>
      <c r="L2" s="1273"/>
      <c r="M2" s="1273"/>
      <c r="N2" s="1273"/>
      <c r="Q2" s="504"/>
      <c r="R2" s="643"/>
      <c r="S2" s="522"/>
      <c r="T2" s="522"/>
      <c r="U2" s="495"/>
      <c r="V2" s="644"/>
    </row>
    <row r="3" spans="1:24" s="642" customFormat="1" ht="20.25" customHeight="1">
      <c r="A3" s="1274" t="s">
        <v>71</v>
      </c>
      <c r="B3" s="1274"/>
      <c r="C3" s="1274"/>
      <c r="D3" s="1274"/>
      <c r="E3" s="1274"/>
      <c r="F3" s="1274"/>
      <c r="G3" s="1274"/>
      <c r="H3" s="1274"/>
      <c r="I3" s="1274"/>
      <c r="J3" s="1274"/>
      <c r="K3" s="1274"/>
      <c r="L3" s="1274"/>
      <c r="M3" s="1274"/>
      <c r="N3" s="1274"/>
      <c r="Q3" s="504"/>
      <c r="R3" s="643"/>
      <c r="S3" s="522"/>
      <c r="T3" s="522"/>
      <c r="U3" s="495"/>
      <c r="V3" s="1246"/>
    </row>
    <row r="4" spans="1:24" s="642" customFormat="1" ht="20.25" customHeight="1">
      <c r="A4" s="1274" t="s">
        <v>67</v>
      </c>
      <c r="B4" s="1274"/>
      <c r="C4" s="1274"/>
      <c r="D4" s="1274"/>
      <c r="E4" s="1274"/>
      <c r="F4" s="1274"/>
      <c r="G4" s="1274"/>
      <c r="H4" s="1274"/>
      <c r="I4" s="1274"/>
      <c r="J4" s="1274"/>
      <c r="K4" s="1274"/>
      <c r="L4" s="1274"/>
      <c r="M4" s="1274"/>
      <c r="N4" s="1274"/>
      <c r="Q4" s="504"/>
      <c r="R4" s="643"/>
      <c r="S4" s="505"/>
      <c r="T4" s="505"/>
      <c r="U4" s="505"/>
      <c r="V4" s="1246"/>
    </row>
    <row r="5" spans="1:24" ht="10.35" customHeight="1">
      <c r="A5" s="645"/>
      <c r="B5" s="645"/>
      <c r="C5" s="645"/>
      <c r="D5" s="645"/>
      <c r="E5" s="645"/>
      <c r="F5" s="645"/>
      <c r="G5" s="645"/>
      <c r="H5" s="645"/>
      <c r="I5" s="645"/>
      <c r="J5" s="645"/>
      <c r="K5" s="646"/>
      <c r="L5" s="645"/>
      <c r="M5" s="645"/>
      <c r="N5" s="645"/>
      <c r="R5" s="643"/>
      <c r="S5" s="505"/>
      <c r="T5" s="505"/>
      <c r="U5" s="505"/>
      <c r="V5" s="647"/>
    </row>
    <row r="6" spans="1:24" ht="19.5" customHeight="1">
      <c r="A6" s="648"/>
      <c r="B6" s="649"/>
      <c r="C6" s="650"/>
      <c r="D6" s="650"/>
      <c r="E6" s="1263" t="s">
        <v>13</v>
      </c>
      <c r="F6" s="1263"/>
      <c r="G6" s="1263" t="s">
        <v>27</v>
      </c>
      <c r="H6" s="1263"/>
      <c r="I6" s="1263" t="s">
        <v>27</v>
      </c>
      <c r="J6" s="1263"/>
      <c r="K6" s="651"/>
      <c r="L6" s="652"/>
      <c r="M6" s="653"/>
      <c r="N6" s="654"/>
      <c r="R6" s="643"/>
      <c r="S6" s="505"/>
      <c r="T6" s="505"/>
      <c r="U6" s="505"/>
      <c r="V6" s="647"/>
    </row>
    <row r="7" spans="1:24" ht="19.5" customHeight="1">
      <c r="A7" s="648"/>
      <c r="B7" s="649"/>
      <c r="C7" s="650"/>
      <c r="D7" s="650"/>
      <c r="E7" s="1264" t="str">
        <f>'Student STATS'!E7</f>
        <v>2026/2027</v>
      </c>
      <c r="F7" s="1264"/>
      <c r="G7" s="1264" t="str">
        <f>'Student STATS'!F7</f>
        <v>2025/2026</v>
      </c>
      <c r="H7" s="1264"/>
      <c r="I7" s="1264" t="str">
        <f>'Student STATS'!G7</f>
        <v>2024/2025</v>
      </c>
      <c r="J7" s="1264"/>
      <c r="K7" s="1268" t="s">
        <v>19</v>
      </c>
      <c r="L7" s="1268"/>
      <c r="M7" s="1268"/>
      <c r="N7" s="1268"/>
      <c r="R7" s="643"/>
      <c r="S7" s="505" t="s">
        <v>13</v>
      </c>
      <c r="T7" s="505" t="s">
        <v>27</v>
      </c>
      <c r="U7" s="505" t="s">
        <v>27</v>
      </c>
      <c r="V7" s="647"/>
    </row>
    <row r="8" spans="1:24" ht="19.5" customHeight="1" thickBot="1">
      <c r="A8" s="1265" t="s">
        <v>63</v>
      </c>
      <c r="B8" s="1265"/>
      <c r="C8" s="1265"/>
      <c r="D8" s="1265"/>
      <c r="E8" s="655" t="s">
        <v>373</v>
      </c>
      <c r="F8" s="656" t="s">
        <v>786</v>
      </c>
      <c r="G8" s="656" t="s">
        <v>373</v>
      </c>
      <c r="H8" s="656" t="s">
        <v>786</v>
      </c>
      <c r="I8" s="656" t="s">
        <v>373</v>
      </c>
      <c r="J8" s="656" t="s">
        <v>786</v>
      </c>
      <c r="K8" s="1269"/>
      <c r="L8" s="1269"/>
      <c r="M8" s="1269"/>
      <c r="N8" s="1269"/>
      <c r="R8" s="643"/>
      <c r="S8" s="505" t="str">
        <f>'Student STATS'!P23</f>
        <v>2026/2027</v>
      </c>
      <c r="T8" s="505" t="str">
        <f>'Student STATS'!Q23</f>
        <v>2025/2026</v>
      </c>
      <c r="U8" s="505" t="str">
        <f>'Student STATS'!R23</f>
        <v>2024/2025</v>
      </c>
      <c r="V8" s="1247" t="s">
        <v>1034</v>
      </c>
      <c r="W8" s="1247"/>
      <c r="X8" s="1247"/>
    </row>
    <row r="9" spans="1:24" s="662" customFormat="1" ht="25.5" customHeight="1" thickTop="1">
      <c r="A9" s="1270"/>
      <c r="B9" s="1271"/>
      <c r="C9" s="1271"/>
      <c r="D9" s="1271"/>
      <c r="E9" s="657"/>
      <c r="F9" s="657"/>
      <c r="G9" s="657"/>
      <c r="H9" s="657"/>
      <c r="I9" s="657"/>
      <c r="J9" s="657"/>
      <c r="K9" s="658"/>
      <c r="L9" s="659"/>
      <c r="M9" s="660"/>
      <c r="N9" s="661"/>
      <c r="Q9" s="663" t="s">
        <v>1026</v>
      </c>
      <c r="R9" s="664"/>
      <c r="S9" s="665"/>
      <c r="T9" s="665"/>
      <c r="U9" s="665"/>
      <c r="V9" s="954" t="s">
        <v>1630</v>
      </c>
      <c r="W9" s="954" t="s">
        <v>1631</v>
      </c>
      <c r="X9" s="954" t="s">
        <v>1632</v>
      </c>
    </row>
    <row r="10" spans="1:24" s="662" customFormat="1" ht="30" customHeight="1">
      <c r="A10" s="666"/>
      <c r="B10" s="666"/>
      <c r="C10" s="667" t="s">
        <v>78</v>
      </c>
      <c r="D10" s="667"/>
      <c r="E10" s="996">
        <v>6.6</v>
      </c>
      <c r="F10" s="996">
        <v>6.6</v>
      </c>
      <c r="G10" s="997">
        <f>VLOOKUP($N$1,'Datasheet AFS'!B:JT,69,FALSE)</f>
        <v>5</v>
      </c>
      <c r="H10" s="997">
        <f>VLOOKUP($N$1,'Datasheet AFS'!B:JT,199,FALSE)</f>
        <v>5</v>
      </c>
      <c r="I10" s="997">
        <f>VLOOKUP($N$1,'Datasheet AFS'!B:JT,171,FALSE)</f>
        <v>3.5</v>
      </c>
      <c r="J10" s="997">
        <f>VLOOKUP($N$1,'Datasheet AFS'!B:JT,188,FALSE)</f>
        <v>3.5</v>
      </c>
      <c r="K10" s="668" t="s">
        <v>68</v>
      </c>
      <c r="L10" s="669"/>
      <c r="M10" s="670"/>
      <c r="N10" s="671"/>
      <c r="Q10" s="504"/>
      <c r="R10" s="672" t="s">
        <v>1027</v>
      </c>
      <c r="S10" s="673">
        <f>Operations!$G$39</f>
        <v>778895</v>
      </c>
      <c r="T10" s="673">
        <f>Operations!$H$39</f>
        <v>493943</v>
      </c>
      <c r="U10" s="673">
        <f>Operations!$I$39</f>
        <v>491524</v>
      </c>
      <c r="V10" s="674">
        <f>(S10-T10)/T10</f>
        <v>0.57689247544757194</v>
      </c>
      <c r="W10" s="674">
        <f>(S10-U10)/U10</f>
        <v>0.58465303830535231</v>
      </c>
      <c r="X10" s="674">
        <f>(T10-U10)/U10</f>
        <v>4.9214280482743466E-3</v>
      </c>
    </row>
    <row r="11" spans="1:24" s="662" customFormat="1" ht="30" customHeight="1">
      <c r="A11" s="666"/>
      <c r="B11" s="666"/>
      <c r="C11" s="675" t="s">
        <v>79</v>
      </c>
      <c r="D11" s="675"/>
      <c r="E11" s="998">
        <v>0.6</v>
      </c>
      <c r="F11" s="998"/>
      <c r="G11" s="999">
        <f>VLOOKUP($N$1,'Datasheet AFS'!B:JT,70,FALSE)</f>
        <v>0</v>
      </c>
      <c r="H11" s="999">
        <f>VLOOKUP($N$1,'Datasheet AFS'!B:JT,200,FALSE)</f>
        <v>0</v>
      </c>
      <c r="I11" s="999">
        <f>VLOOKUP($N$1,'Datasheet AFS'!B:JT,172,FALSE)</f>
        <v>0</v>
      </c>
      <c r="J11" s="999">
        <f>VLOOKUP($N$1,'Datasheet AFS'!B:JT,189,FALSE)</f>
        <v>0</v>
      </c>
      <c r="K11" s="677" t="s">
        <v>69</v>
      </c>
      <c r="L11" s="669"/>
      <c r="M11" s="670"/>
      <c r="N11" s="671"/>
      <c r="Q11" s="504"/>
      <c r="R11" s="678" t="s">
        <v>1028</v>
      </c>
      <c r="S11" s="679">
        <f>$E$12</f>
        <v>7.1999999999999993</v>
      </c>
      <c r="T11" s="679">
        <f>$G$12</f>
        <v>5</v>
      </c>
      <c r="U11" s="679">
        <f>$I$12</f>
        <v>3.5</v>
      </c>
      <c r="V11" s="716">
        <f t="shared" ref="V11:V12" si="0">(S11-T11)/T11</f>
        <v>0.43999999999999984</v>
      </c>
      <c r="W11" s="716">
        <f>(S11-U11)/U11</f>
        <v>1.0571428571428569</v>
      </c>
      <c r="X11" s="716">
        <f>(T11-U11)/U11</f>
        <v>0.42857142857142855</v>
      </c>
    </row>
    <row r="12" spans="1:24" s="662" customFormat="1" ht="33.75" customHeight="1" thickBot="1">
      <c r="A12" s="666"/>
      <c r="B12" s="666"/>
      <c r="C12" s="841" t="s">
        <v>1040</v>
      </c>
      <c r="D12" s="681"/>
      <c r="E12" s="682">
        <f t="shared" ref="E12:J12" si="1">SUM(E10:E11)</f>
        <v>7.1999999999999993</v>
      </c>
      <c r="F12" s="682">
        <f t="shared" si="1"/>
        <v>6.6</v>
      </c>
      <c r="G12" s="682">
        <f t="shared" si="1"/>
        <v>5</v>
      </c>
      <c r="H12" s="682">
        <f t="shared" si="1"/>
        <v>5</v>
      </c>
      <c r="I12" s="682">
        <f t="shared" si="1"/>
        <v>3.5</v>
      </c>
      <c r="J12" s="682">
        <f t="shared" si="1"/>
        <v>3.5</v>
      </c>
      <c r="K12" s="683" t="s">
        <v>65</v>
      </c>
      <c r="L12" s="669"/>
      <c r="M12" s="670"/>
      <c r="N12" s="671"/>
      <c r="Q12" s="504"/>
      <c r="R12" s="684" t="s">
        <v>1029</v>
      </c>
      <c r="S12" s="750">
        <f>S10/S11</f>
        <v>108179.86111111112</v>
      </c>
      <c r="T12" s="750">
        <f t="shared" ref="T12:U12" si="2">T10/T11</f>
        <v>98788.6</v>
      </c>
      <c r="U12" s="750">
        <f t="shared" si="2"/>
        <v>140435.42857142858</v>
      </c>
      <c r="V12" s="953">
        <f t="shared" si="0"/>
        <v>9.5064219060813873E-2</v>
      </c>
      <c r="W12" s="953">
        <f>(S12-U12)/U12</f>
        <v>-0.22968255082378702</v>
      </c>
      <c r="X12" s="953">
        <f>(T12-U12)/U12</f>
        <v>-0.29655500036620797</v>
      </c>
    </row>
    <row r="13" spans="1:24" s="662" customFormat="1" ht="32.25" customHeight="1">
      <c r="C13" s="840" t="s">
        <v>1010</v>
      </c>
      <c r="D13" s="686"/>
      <c r="E13" s="546">
        <f>IF(G12=0,0,((E12-G12)/G12))</f>
        <v>0.43999999999999984</v>
      </c>
      <c r="F13" s="687"/>
      <c r="G13" s="546">
        <f>IF(I12=0,0,((G12-I12)/I12))</f>
        <v>0.42857142857142855</v>
      </c>
      <c r="H13" s="687"/>
      <c r="I13" s="546">
        <f>IF(I12=0,0,((E12-I12)/I12))</f>
        <v>1.0571428571428569</v>
      </c>
      <c r="J13" s="687"/>
      <c r="K13" s="960" t="s">
        <v>1804</v>
      </c>
      <c r="L13" s="688"/>
      <c r="M13" s="688"/>
      <c r="N13" s="671"/>
      <c r="Q13" s="504"/>
      <c r="R13" s="643"/>
      <c r="S13" s="951">
        <f>(S12-T12)/T12</f>
        <v>9.5064219060813873E-2</v>
      </c>
      <c r="T13" s="951">
        <f>(T12-U12)/U12</f>
        <v>-0.29655500036620797</v>
      </c>
      <c r="U13" s="495"/>
      <c r="V13" s="644"/>
    </row>
    <row r="14" spans="1:24" s="662" customFormat="1" ht="9" customHeight="1">
      <c r="A14" s="666"/>
      <c r="B14" s="666"/>
      <c r="C14" s="689"/>
      <c r="D14" s="689"/>
      <c r="E14" s="687"/>
      <c r="F14" s="687"/>
      <c r="G14" s="547"/>
      <c r="H14" s="547"/>
      <c r="I14" s="547"/>
      <c r="J14" s="547"/>
      <c r="K14" s="690"/>
      <c r="L14" s="669"/>
      <c r="M14" s="670"/>
      <c r="N14" s="671"/>
    </row>
    <row r="15" spans="1:24" s="662" customFormat="1" ht="30" customHeight="1">
      <c r="A15" s="691"/>
      <c r="B15" s="691"/>
      <c r="C15" s="692" t="s">
        <v>258</v>
      </c>
      <c r="D15" s="692"/>
      <c r="E15" s="693">
        <v>0</v>
      </c>
      <c r="F15" s="896"/>
      <c r="G15" s="694">
        <f>VLOOKUP($N$1,'Datasheet AFS'!B:JT,266,FALSE)</f>
        <v>0</v>
      </c>
      <c r="H15" s="894"/>
      <c r="I15" s="694">
        <f>VLOOKUP($N$1,'Datasheet AFS'!B:JT,174,FALSE)</f>
        <v>0</v>
      </c>
      <c r="J15" s="894"/>
      <c r="K15" s="690"/>
      <c r="L15" s="669"/>
      <c r="M15" s="670"/>
      <c r="N15" s="671"/>
      <c r="Q15" s="695" t="s">
        <v>1030</v>
      </c>
      <c r="R15" s="696"/>
      <c r="S15" s="952">
        <f>(S12-U12)/U12</f>
        <v>-0.22968255082378702</v>
      </c>
      <c r="T15" s="697"/>
      <c r="U15" s="697"/>
      <c r="V15" s="698"/>
    </row>
    <row r="16" spans="1:24" s="662" customFormat="1" ht="30" customHeight="1">
      <c r="A16" s="691"/>
      <c r="B16" s="691"/>
      <c r="C16" s="692" t="s">
        <v>277</v>
      </c>
      <c r="D16" s="692"/>
      <c r="E16" s="974">
        <f>IFERROR(('Student STATS'!E20+'Student STATS'!E32)/E12,0)</f>
        <v>10.694444444444445</v>
      </c>
      <c r="F16" s="699"/>
      <c r="G16" s="974">
        <f>IFERROR(('Student STATS'!F20+'Student STATS'!F32)/'Staff STATS'!G12,0)</f>
        <v>14.85</v>
      </c>
      <c r="H16" s="700"/>
      <c r="I16" s="974">
        <f>+IFERROR(('Student STATS'!G20+'Student STATS'!G32)/'Staff STATS'!I12,0)</f>
        <v>19.142857142857142</v>
      </c>
      <c r="J16" s="700"/>
      <c r="K16" s="690"/>
      <c r="L16" s="669"/>
      <c r="M16" s="670"/>
      <c r="N16" s="671"/>
      <c r="Q16" s="504"/>
      <c r="R16" s="701" t="s">
        <v>1031</v>
      </c>
      <c r="S16" s="673">
        <f>Operations!$G$40</f>
        <v>60991</v>
      </c>
      <c r="T16" s="673">
        <f>Operations!$H$40</f>
        <v>56709</v>
      </c>
      <c r="U16" s="673">
        <f>Operations!$I$40</f>
        <v>57522</v>
      </c>
      <c r="V16" s="702">
        <f t="shared" ref="V16:V18" si="3">(S16-T16)/T16</f>
        <v>7.5508296743021383E-2</v>
      </c>
      <c r="W16" s="674">
        <f>(S16-U16)/U16</f>
        <v>6.0307360662007578E-2</v>
      </c>
      <c r="X16" s="674">
        <f>(T16-U16)/U16</f>
        <v>-1.4133722749556691E-2</v>
      </c>
    </row>
    <row r="17" spans="1:24" s="662" customFormat="1" ht="25.5" customHeight="1">
      <c r="A17" s="666"/>
      <c r="B17" s="703" t="s">
        <v>787</v>
      </c>
      <c r="C17" s="704"/>
      <c r="D17" s="704"/>
      <c r="E17" s="705"/>
      <c r="F17" s="705"/>
      <c r="G17" s="706"/>
      <c r="H17" s="706"/>
      <c r="I17" s="706"/>
      <c r="J17" s="706"/>
      <c r="K17" s="707"/>
      <c r="L17" s="670"/>
      <c r="M17" s="671"/>
      <c r="N17" s="671"/>
      <c r="Q17" s="504"/>
      <c r="R17" s="678" t="s">
        <v>1028</v>
      </c>
      <c r="S17" s="679">
        <f>$E$12</f>
        <v>7.1999999999999993</v>
      </c>
      <c r="T17" s="679">
        <f>$G$12</f>
        <v>5</v>
      </c>
      <c r="U17" s="679">
        <f>$I$12</f>
        <v>3.5</v>
      </c>
      <c r="V17" s="680">
        <f t="shared" si="3"/>
        <v>0.43999999999999984</v>
      </c>
      <c r="W17" s="716">
        <f>(S17-U17)/U17</f>
        <v>1.0571428571428569</v>
      </c>
      <c r="X17" s="716">
        <f>(T17-U17)/U17</f>
        <v>0.42857142857142855</v>
      </c>
    </row>
    <row r="18" spans="1:24" s="662" customFormat="1" ht="30" customHeight="1" thickBot="1">
      <c r="A18" s="666"/>
      <c r="B18" s="703"/>
      <c r="C18" s="704" t="str">
        <f>IFERROR(IF(E21&lt;&gt;(E12-G12),"Please Allocate Below",""),"")</f>
        <v>Please Allocate Below</v>
      </c>
      <c r="D18" s="704"/>
      <c r="E18" s="708">
        <f>IF((+E12-G12)&lt;&gt;E21,(E12-G12),0)</f>
        <v>2.1999999999999993</v>
      </c>
      <c r="F18" s="708"/>
      <c r="G18" s="706"/>
      <c r="H18" s="706"/>
      <c r="I18" s="706"/>
      <c r="J18" s="706"/>
      <c r="K18" s="707"/>
      <c r="L18" s="670"/>
      <c r="M18" s="671"/>
      <c r="N18" s="671"/>
      <c r="Q18" s="504"/>
      <c r="R18" s="684" t="s">
        <v>1032</v>
      </c>
      <c r="S18" s="750">
        <f>S16/S17</f>
        <v>8470.9722222222226</v>
      </c>
      <c r="T18" s="750">
        <f t="shared" ref="T18:U18" si="4">T16/T17</f>
        <v>11341.8</v>
      </c>
      <c r="U18" s="750">
        <f t="shared" si="4"/>
        <v>16434.857142857141</v>
      </c>
      <c r="V18" s="685">
        <f t="shared" si="3"/>
        <v>-0.25311923837290173</v>
      </c>
      <c r="W18" s="953">
        <f>(S18-U18)/U18</f>
        <v>-0.48457281078930181</v>
      </c>
      <c r="X18" s="953">
        <f>(T18-U18)/U18</f>
        <v>-0.30989360592468967</v>
      </c>
    </row>
    <row r="19" spans="1:24" s="662" customFormat="1" ht="30" customHeight="1" thickTop="1">
      <c r="A19" s="666"/>
      <c r="B19" s="666"/>
      <c r="C19" s="667" t="s">
        <v>278</v>
      </c>
      <c r="D19" s="667"/>
      <c r="E19" s="996">
        <v>0</v>
      </c>
      <c r="F19" s="996">
        <v>0</v>
      </c>
      <c r="G19" s="706"/>
      <c r="H19" s="706"/>
      <c r="I19" s="706"/>
      <c r="J19" s="706"/>
      <c r="K19" s="707"/>
      <c r="L19" s="710"/>
      <c r="M19" s="710"/>
      <c r="N19" s="671"/>
      <c r="S19" s="951">
        <f>(S18-T18)/T18</f>
        <v>-0.25311923837290173</v>
      </c>
      <c r="T19" s="951">
        <f>(T18-U18)/U18</f>
        <v>-0.30989360592468967</v>
      </c>
    </row>
    <row r="20" spans="1:24" s="662" customFormat="1" ht="30" customHeight="1">
      <c r="A20" s="666"/>
      <c r="B20" s="666"/>
      <c r="C20" s="675" t="s">
        <v>279</v>
      </c>
      <c r="D20" s="675"/>
      <c r="E20" s="1000">
        <v>1.6</v>
      </c>
      <c r="F20" s="1000">
        <v>1.6</v>
      </c>
      <c r="G20" s="706"/>
      <c r="H20" s="706"/>
      <c r="I20" s="706"/>
      <c r="J20" s="706"/>
      <c r="K20" s="1003" t="s">
        <v>1801</v>
      </c>
      <c r="L20" s="710"/>
      <c r="M20" s="710"/>
      <c r="N20" s="671"/>
      <c r="R20" s="1076"/>
      <c r="S20" s="1077">
        <f>(S18-U18)/U18</f>
        <v>-0.48457281078930181</v>
      </c>
      <c r="T20" s="1078"/>
      <c r="U20" s="1078"/>
      <c r="V20" s="644"/>
    </row>
    <row r="21" spans="1:24" s="662" customFormat="1" ht="25.5" customHeight="1">
      <c r="A21" s="666"/>
      <c r="B21" s="666"/>
      <c r="C21" s="841" t="s">
        <v>1042</v>
      </c>
      <c r="D21" s="681"/>
      <c r="E21" s="711">
        <f>SUM(E19:E20)</f>
        <v>1.6</v>
      </c>
      <c r="F21" s="711">
        <f>SUM(F19:F20)</f>
        <v>1.6</v>
      </c>
      <c r="G21" s="706"/>
      <c r="H21" s="706"/>
      <c r="I21" s="712"/>
      <c r="J21" s="706"/>
      <c r="K21" s="690" t="s">
        <v>280</v>
      </c>
      <c r="L21" s="670"/>
      <c r="M21" s="671"/>
      <c r="N21" s="671"/>
      <c r="Q21" s="504"/>
      <c r="S21" s="1266"/>
      <c r="T21" s="1266"/>
      <c r="U21" s="1266"/>
      <c r="V21" s="680"/>
    </row>
    <row r="22" spans="1:24" s="662" customFormat="1" ht="12" customHeight="1">
      <c r="A22" s="666"/>
      <c r="B22" s="666"/>
      <c r="C22" s="666"/>
      <c r="D22" s="704"/>
      <c r="G22" s="706"/>
      <c r="H22" s="706"/>
      <c r="I22" s="713"/>
      <c r="J22" s="706"/>
      <c r="K22" s="707"/>
      <c r="L22" s="670"/>
      <c r="M22" s="671"/>
      <c r="N22" s="714"/>
      <c r="Q22" s="504"/>
      <c r="V22" s="716"/>
    </row>
    <row r="23" spans="1:24" s="662" customFormat="1" ht="25.5" customHeight="1">
      <c r="A23" s="666"/>
      <c r="B23" s="703" t="s">
        <v>281</v>
      </c>
      <c r="C23" s="704"/>
      <c r="D23" s="704"/>
      <c r="E23" s="547"/>
      <c r="F23" s="547"/>
      <c r="G23" s="706"/>
      <c r="H23" s="706"/>
      <c r="I23" s="706"/>
      <c r="J23" s="706"/>
      <c r="K23" s="707"/>
      <c r="L23" s="670"/>
      <c r="M23" s="671"/>
      <c r="N23" s="714"/>
      <c r="R23" s="695" t="s">
        <v>1094</v>
      </c>
      <c r="S23" s="505" t="str">
        <f>CONCATENATE(Operations!G37," Budget % of Total")</f>
        <v>2026/2027 Budget % of Total</v>
      </c>
      <c r="T23" s="505" t="str">
        <f>CONCATENATE(Operations!H37," Budget % of Total")</f>
        <v>2025/2026 Budget % of Total</v>
      </c>
      <c r="U23" s="505" t="str">
        <f>CONCATENATE(Operations!I37," Actual % of Total")</f>
        <v>2024/2025 Actual % of Total</v>
      </c>
    </row>
    <row r="24" spans="1:24" s="662" customFormat="1" ht="30" customHeight="1">
      <c r="A24" s="666"/>
      <c r="B24" s="666"/>
      <c r="C24" s="667" t="s">
        <v>282</v>
      </c>
      <c r="D24" s="667"/>
      <c r="E24" s="996">
        <v>0</v>
      </c>
      <c r="F24" s="996">
        <v>0</v>
      </c>
      <c r="G24" s="706"/>
      <c r="H24" s="706"/>
      <c r="I24" s="706"/>
      <c r="J24" s="706"/>
      <c r="K24" s="668" t="s">
        <v>283</v>
      </c>
      <c r="L24" s="670"/>
      <c r="M24" s="671"/>
      <c r="N24" s="714"/>
      <c r="R24" s="701" t="s">
        <v>1091</v>
      </c>
      <c r="S24" s="951">
        <f>IFERROR(Operations!G40/Operations!G39,0)</f>
        <v>7.8304521148550188E-2</v>
      </c>
      <c r="T24" s="951">
        <f>IFERROR(Operations!H40/Operations!H39,0)</f>
        <v>0.11480879372721144</v>
      </c>
      <c r="U24" s="951">
        <f>IFERROR(Operations!I40/Operations!I39,0)</f>
        <v>0.11702785621861801</v>
      </c>
    </row>
    <row r="25" spans="1:24" s="662" customFormat="1" ht="30" customHeight="1">
      <c r="A25" s="666"/>
      <c r="B25" s="666"/>
      <c r="C25" s="675" t="s">
        <v>284</v>
      </c>
      <c r="D25" s="675"/>
      <c r="E25" s="996">
        <v>0</v>
      </c>
      <c r="F25" s="996">
        <v>0</v>
      </c>
      <c r="G25" s="706"/>
      <c r="H25" s="706"/>
      <c r="I25" s="706"/>
      <c r="J25" s="706"/>
      <c r="K25" s="719" t="s">
        <v>283</v>
      </c>
      <c r="L25" s="670"/>
      <c r="M25" s="671"/>
      <c r="N25" s="714"/>
      <c r="R25" s="701" t="s">
        <v>1092</v>
      </c>
      <c r="S25" s="951">
        <f>IFERROR(Operations!G42/Operations!G41,0)</f>
        <v>3.9455013525565741E-2</v>
      </c>
      <c r="T25" s="951">
        <f>IFERROR(Operations!H42/Operations!H41,0)</f>
        <v>3.9605306504494425E-2</v>
      </c>
      <c r="U25" s="951">
        <f>IFERROR(Operations!I42/Operations!I41,0)</f>
        <v>0.1146427347450152</v>
      </c>
    </row>
    <row r="26" spans="1:24" s="662" customFormat="1" ht="30" customHeight="1">
      <c r="A26" s="666"/>
      <c r="B26" s="666"/>
      <c r="C26" s="667" t="s">
        <v>285</v>
      </c>
      <c r="D26" s="667"/>
      <c r="E26" s="996">
        <v>0</v>
      </c>
      <c r="F26" s="996">
        <v>0</v>
      </c>
      <c r="G26" s="706"/>
      <c r="H26" s="706"/>
      <c r="I26" s="706"/>
      <c r="J26" s="706"/>
      <c r="K26" s="709"/>
      <c r="L26" s="720"/>
      <c r="M26" s="720"/>
      <c r="N26" s="714"/>
      <c r="R26" s="701" t="s">
        <v>1093</v>
      </c>
      <c r="S26" s="951">
        <f>IFERROR((Operations!G42+Operations!G39+Operations!G41+Operations!G40)/Operations!G26,0)</f>
        <v>0.67303878004443551</v>
      </c>
      <c r="T26" s="951">
        <f>IFERROR((Operations!H42+Operations!H39+Operations!H41+Operations!H40)/Operations!H26,0)</f>
        <v>0.6456245702186183</v>
      </c>
      <c r="U26" s="951">
        <f>IFERROR((Operations!I42+Operations!I39+Operations!I41+Operations!I40)/Operations!I26,0)</f>
        <v>0.58916089279321238</v>
      </c>
    </row>
    <row r="27" spans="1:24" s="662" customFormat="1" ht="30" customHeight="1">
      <c r="A27" s="666"/>
      <c r="B27" s="666"/>
      <c r="C27" s="842" t="s">
        <v>1041</v>
      </c>
      <c r="D27" s="666"/>
      <c r="E27" s="711">
        <f>SUM(E24:E26)</f>
        <v>0</v>
      </c>
      <c r="F27" s="711">
        <f>SUM(F24:F26)</f>
        <v>0</v>
      </c>
      <c r="G27" s="706"/>
      <c r="H27" s="706"/>
      <c r="J27" s="706"/>
      <c r="K27" s="837" t="s">
        <v>286</v>
      </c>
      <c r="L27" s="670"/>
      <c r="M27" s="671"/>
      <c r="N27" s="714"/>
    </row>
    <row r="28" spans="1:24" s="662" customFormat="1" ht="12" customHeight="1">
      <c r="A28" s="666"/>
      <c r="B28" s="666"/>
      <c r="C28" s="666"/>
      <c r="D28" s="704"/>
      <c r="E28" s="662" t="s">
        <v>788</v>
      </c>
      <c r="G28" s="706"/>
      <c r="H28" s="706"/>
      <c r="I28" s="713"/>
      <c r="J28" s="706"/>
      <c r="K28" s="707"/>
      <c r="L28" s="670"/>
      <c r="M28" s="671"/>
      <c r="N28" s="714"/>
    </row>
    <row r="29" spans="1:24" s="662" customFormat="1" ht="25.5" customHeight="1">
      <c r="A29" s="666"/>
      <c r="B29" s="666"/>
      <c r="C29" s="721" t="s">
        <v>603</v>
      </c>
      <c r="D29" s="722"/>
      <c r="E29" s="722"/>
      <c r="F29" s="722"/>
      <c r="G29" s="722"/>
      <c r="H29" s="722"/>
      <c r="I29" s="722"/>
      <c r="J29" s="722"/>
      <c r="K29" s="714"/>
      <c r="L29" s="714"/>
      <c r="M29" s="714"/>
      <c r="N29" s="714"/>
      <c r="S29" s="1272" t="str">
        <f>CONCATENATE(T8," to ",S8)</f>
        <v>2025/2026 to 2026/2027</v>
      </c>
      <c r="T29" s="1272"/>
      <c r="U29" s="1272" t="str">
        <f>CONCATENATE(U8," to ",T8)</f>
        <v>2024/2025 to 2025/2026</v>
      </c>
      <c r="V29" s="1272"/>
    </row>
    <row r="30" spans="1:24" s="662" customFormat="1" ht="25.5" customHeight="1">
      <c r="A30" s="666"/>
      <c r="B30" s="703"/>
      <c r="C30" s="723" t="s">
        <v>604</v>
      </c>
      <c r="D30" s="704"/>
      <c r="E30" s="547"/>
      <c r="F30" s="547"/>
      <c r="G30" s="706"/>
      <c r="H30" s="706"/>
      <c r="I30" s="706"/>
      <c r="J30" s="706"/>
      <c r="K30" s="707"/>
      <c r="L30" s="670"/>
      <c r="M30" s="671"/>
      <c r="N30" s="714"/>
      <c r="Q30" s="695" t="s">
        <v>1033</v>
      </c>
      <c r="R30" s="724"/>
      <c r="S30" s="697" t="s">
        <v>1001</v>
      </c>
      <c r="T30" s="697" t="s">
        <v>1002</v>
      </c>
      <c r="U30" s="697" t="s">
        <v>1001</v>
      </c>
      <c r="V30" s="697" t="s">
        <v>1002</v>
      </c>
    </row>
    <row r="31" spans="1:24" s="662" customFormat="1" ht="24" customHeight="1">
      <c r="A31" s="666"/>
      <c r="B31" s="666"/>
      <c r="C31" s="667" t="s">
        <v>605</v>
      </c>
      <c r="D31" s="667"/>
      <c r="E31" s="996">
        <v>5</v>
      </c>
      <c r="F31" s="996">
        <v>5</v>
      </c>
      <c r="G31" s="997">
        <f>VLOOKUP($N$1,'Datasheet AFS'!B:JT,245,FALSE)</f>
        <v>5</v>
      </c>
      <c r="H31" s="997">
        <f>VLOOKUP($N$1,'Datasheet AFS'!B:JT,210,FALSE)</f>
        <v>0</v>
      </c>
      <c r="I31" s="997">
        <f>VLOOKUP($N$1,'Datasheet AFS'!B:JT,175,FALSE)</f>
        <v>3</v>
      </c>
      <c r="J31" s="997">
        <f>VLOOKUP($N$1,'Datasheet AFS'!B:JT,256,FALSE)</f>
        <v>0</v>
      </c>
      <c r="K31" s="725"/>
      <c r="L31" s="670"/>
      <c r="M31" s="671"/>
      <c r="N31" s="714"/>
      <c r="Q31" s="504"/>
      <c r="R31" s="726" t="s">
        <v>605</v>
      </c>
      <c r="S31" s="727">
        <f>IFERROR(T31/G31,0)</f>
        <v>0</v>
      </c>
      <c r="T31" s="869">
        <f>E31-G31</f>
        <v>0</v>
      </c>
      <c r="U31" s="727">
        <f>IFERROR(V31/I31,0)</f>
        <v>0.66666666666666663</v>
      </c>
      <c r="V31" s="869">
        <f>G31-I31</f>
        <v>2</v>
      </c>
    </row>
    <row r="32" spans="1:24" s="662" customFormat="1" ht="24" customHeight="1">
      <c r="A32" s="666"/>
      <c r="B32" s="666"/>
      <c r="C32" s="667" t="s">
        <v>606</v>
      </c>
      <c r="D32" s="667"/>
      <c r="E32" s="996">
        <v>0</v>
      </c>
      <c r="F32" s="996">
        <v>0</v>
      </c>
      <c r="G32" s="997">
        <f>VLOOKUP($N$1,'Datasheet AFS'!B:JT,246,FALSE)</f>
        <v>0</v>
      </c>
      <c r="H32" s="997">
        <f>VLOOKUP($N$1,'Datasheet AFS'!B:JT,211,FALSE)</f>
        <v>0</v>
      </c>
      <c r="I32" s="997">
        <f>VLOOKUP($N$1,'Datasheet AFS'!B:JT,176,FALSE)</f>
        <v>0</v>
      </c>
      <c r="J32" s="997">
        <f>VLOOKUP($N$1,'Datasheet AFS'!B:JT,257,FALSE)</f>
        <v>0</v>
      </c>
      <c r="K32" s="707"/>
      <c r="L32" s="670"/>
      <c r="M32" s="671"/>
      <c r="N32" s="714"/>
      <c r="Q32" s="504"/>
      <c r="R32" s="728" t="s">
        <v>606</v>
      </c>
      <c r="S32" s="729">
        <f>IFERROR(T32/G32,0)</f>
        <v>0</v>
      </c>
      <c r="T32" s="870">
        <f t="shared" ref="T32:T36" si="5">E32-G32</f>
        <v>0</v>
      </c>
      <c r="U32" s="729">
        <f>IFERROR(V32/I32,0)</f>
        <v>0</v>
      </c>
      <c r="V32" s="871">
        <f>G32-I32</f>
        <v>0</v>
      </c>
    </row>
    <row r="33" spans="1:24" s="662" customFormat="1" ht="24" customHeight="1">
      <c r="A33" s="666"/>
      <c r="B33" s="666"/>
      <c r="C33" s="667" t="s">
        <v>607</v>
      </c>
      <c r="D33" s="667"/>
      <c r="E33" s="996">
        <v>1</v>
      </c>
      <c r="F33" s="996">
        <v>1</v>
      </c>
      <c r="G33" s="997">
        <f>VLOOKUP($N$1,'Datasheet AFS'!B:JT,247,FALSE)</f>
        <v>0</v>
      </c>
      <c r="H33" s="997">
        <f>VLOOKUP($N$1,'Datasheet AFS'!B:JT,212,FALSE)</f>
        <v>0</v>
      </c>
      <c r="I33" s="997">
        <f>VLOOKUP($N$1,'Datasheet AFS'!B:JT,177,FALSE)</f>
        <v>0</v>
      </c>
      <c r="J33" s="997">
        <f>VLOOKUP($N$1,'Datasheet AFS'!B:JT,258,FALSE)</f>
        <v>0</v>
      </c>
      <c r="K33" s="707"/>
      <c r="L33" s="670"/>
      <c r="M33" s="671"/>
      <c r="N33" s="714"/>
      <c r="Q33" s="504"/>
      <c r="R33" s="728" t="s">
        <v>607</v>
      </c>
      <c r="S33" s="729">
        <f t="shared" ref="S33:S36" si="6">IFERROR(T33/G33,0)</f>
        <v>0</v>
      </c>
      <c r="T33" s="870">
        <f t="shared" si="5"/>
        <v>1</v>
      </c>
      <c r="U33" s="729">
        <f t="shared" ref="U33:U36" si="7">IFERROR(V33/I33,0)</f>
        <v>0</v>
      </c>
      <c r="V33" s="871">
        <f t="shared" ref="V33:V36" si="8">G33-I33</f>
        <v>0</v>
      </c>
    </row>
    <row r="34" spans="1:24" s="662" customFormat="1" ht="24" customHeight="1">
      <c r="A34" s="666"/>
      <c r="B34" s="666"/>
      <c r="C34" s="667" t="s">
        <v>608</v>
      </c>
      <c r="D34" s="667"/>
      <c r="E34" s="996"/>
      <c r="F34" s="996"/>
      <c r="G34" s="997">
        <f>VLOOKUP($N$1,'Datasheet AFS'!B:JT,248,FALSE)</f>
        <v>0</v>
      </c>
      <c r="H34" s="997">
        <f>VLOOKUP($N$1,'Datasheet AFS'!B:JT,213,FALSE)</f>
        <v>0</v>
      </c>
      <c r="I34" s="997">
        <f>VLOOKUP($N$1,'Datasheet AFS'!B:JT,178,FALSE)</f>
        <v>0.55000000000000004</v>
      </c>
      <c r="J34" s="997">
        <f>VLOOKUP($N$1,'Datasheet AFS'!B:JT,259,FALSE)</f>
        <v>0</v>
      </c>
      <c r="K34" s="707"/>
      <c r="L34" s="670"/>
      <c r="M34" s="671"/>
      <c r="N34" s="714"/>
      <c r="Q34" s="504"/>
      <c r="R34" s="728" t="s">
        <v>608</v>
      </c>
      <c r="S34" s="729">
        <f t="shared" si="6"/>
        <v>0</v>
      </c>
      <c r="T34" s="870">
        <f t="shared" si="5"/>
        <v>0</v>
      </c>
      <c r="U34" s="729">
        <f t="shared" si="7"/>
        <v>-1</v>
      </c>
      <c r="V34" s="871">
        <f t="shared" si="8"/>
        <v>-0.55000000000000004</v>
      </c>
    </row>
    <row r="35" spans="1:24" s="662" customFormat="1" ht="24" customHeight="1">
      <c r="A35" s="666"/>
      <c r="B35" s="666"/>
      <c r="C35" s="667" t="s">
        <v>609</v>
      </c>
      <c r="D35" s="667"/>
      <c r="E35" s="996">
        <v>0</v>
      </c>
      <c r="F35" s="996">
        <v>0</v>
      </c>
      <c r="G35" s="997">
        <f>VLOOKUP($N$1,'Datasheet AFS'!B:JT,249,FALSE)</f>
        <v>0</v>
      </c>
      <c r="H35" s="997">
        <f>VLOOKUP($N$1,'Datasheet AFS'!B:JT,214,FALSE)</f>
        <v>0</v>
      </c>
      <c r="I35" s="997">
        <f>VLOOKUP($N$1,'Datasheet AFS'!B:JT,179,FALSE)</f>
        <v>0</v>
      </c>
      <c r="J35" s="997">
        <f>VLOOKUP($N$1,'Datasheet AFS'!B:JT,260,FALSE)</f>
        <v>0</v>
      </c>
      <c r="K35" s="707"/>
      <c r="L35" s="670"/>
      <c r="M35" s="671"/>
      <c r="N35" s="714"/>
      <c r="Q35" s="504"/>
      <c r="R35" s="728" t="s">
        <v>609</v>
      </c>
      <c r="S35" s="729">
        <f t="shared" si="6"/>
        <v>0</v>
      </c>
      <c r="T35" s="870">
        <f t="shared" si="5"/>
        <v>0</v>
      </c>
      <c r="U35" s="729">
        <f t="shared" si="7"/>
        <v>0</v>
      </c>
      <c r="V35" s="871">
        <f t="shared" si="8"/>
        <v>0</v>
      </c>
    </row>
    <row r="36" spans="1:24" s="662" customFormat="1" ht="24" customHeight="1">
      <c r="A36" s="666"/>
      <c r="B36" s="666"/>
      <c r="C36" s="667" t="s">
        <v>610</v>
      </c>
      <c r="D36" s="667"/>
      <c r="E36" s="996">
        <v>0.6</v>
      </c>
      <c r="F36" s="996">
        <v>0.6</v>
      </c>
      <c r="G36" s="997">
        <f>VLOOKUP($N$1,'Datasheet AFS'!B:JT,250,FALSE)</f>
        <v>0</v>
      </c>
      <c r="H36" s="997">
        <f>VLOOKUP($N$1,'Datasheet AFS'!B:JT,215,FALSE)</f>
        <v>0</v>
      </c>
      <c r="I36" s="997">
        <f>VLOOKUP($N$1,'Datasheet AFS'!B:JT,180,FALSE)</f>
        <v>0</v>
      </c>
      <c r="J36" s="997">
        <f>VLOOKUP($N$1,'Datasheet AFS'!B:JT,261,FALSE)</f>
        <v>0</v>
      </c>
      <c r="K36" s="707"/>
      <c r="L36" s="670"/>
      <c r="M36" s="671"/>
      <c r="N36" s="714"/>
      <c r="Q36" s="504"/>
      <c r="R36" s="728" t="s">
        <v>610</v>
      </c>
      <c r="S36" s="729">
        <f t="shared" si="6"/>
        <v>0</v>
      </c>
      <c r="T36" s="870">
        <f t="shared" si="5"/>
        <v>0.6</v>
      </c>
      <c r="U36" s="729">
        <f t="shared" si="7"/>
        <v>0</v>
      </c>
      <c r="V36" s="871">
        <f t="shared" si="8"/>
        <v>0</v>
      </c>
    </row>
    <row r="37" spans="1:24" s="662" customFormat="1" ht="25.5" customHeight="1" thickBot="1">
      <c r="A37" s="730"/>
      <c r="B37" s="731"/>
      <c r="C37" s="732"/>
      <c r="D37" s="732"/>
      <c r="E37" s="733"/>
      <c r="F37" s="733"/>
      <c r="G37" s="733"/>
      <c r="H37" s="733"/>
      <c r="I37" s="733"/>
      <c r="J37" s="733"/>
      <c r="K37" s="734"/>
      <c r="L37" s="735"/>
      <c r="M37" s="736"/>
      <c r="N37" s="737"/>
      <c r="Q37" s="738"/>
      <c r="R37" s="738"/>
      <c r="S37" s="738"/>
      <c r="T37" s="738"/>
      <c r="U37" s="738"/>
      <c r="V37" s="738"/>
    </row>
    <row r="38" spans="1:24" s="662" customFormat="1" ht="25.5" customHeight="1" thickTop="1">
      <c r="A38" s="1262" t="s">
        <v>64</v>
      </c>
      <c r="B38" s="1262"/>
      <c r="C38" s="1262"/>
      <c r="D38" s="1262"/>
      <c r="E38" s="547"/>
      <c r="F38" s="547"/>
      <c r="G38" s="547"/>
      <c r="H38" s="547"/>
      <c r="I38" s="547"/>
      <c r="J38" s="547"/>
      <c r="K38" s="690"/>
      <c r="L38" s="669"/>
      <c r="M38" s="670"/>
      <c r="N38" s="671"/>
      <c r="R38" s="643"/>
      <c r="S38" s="505"/>
      <c r="T38" s="505"/>
      <c r="U38" s="505"/>
      <c r="V38" s="1246" t="s">
        <v>1034</v>
      </c>
      <c r="W38" s="1246"/>
      <c r="X38" s="1246"/>
    </row>
    <row r="39" spans="1:24" s="391" customFormat="1" ht="45" customHeight="1">
      <c r="A39" s="739"/>
      <c r="B39" s="740" t="s">
        <v>757</v>
      </c>
      <c r="C39" s="741"/>
      <c r="D39" s="717"/>
      <c r="E39" s="996">
        <v>4</v>
      </c>
      <c r="F39" s="996">
        <v>0</v>
      </c>
      <c r="G39" s="997">
        <f>VLOOKUP($N$1,'Datasheet AFS'!B:JT,71,FALSE)</f>
        <v>2</v>
      </c>
      <c r="H39" s="997">
        <f>VLOOKUP($N$1,'Datasheet AFS'!B:JT,216,FALSE)</f>
        <v>0</v>
      </c>
      <c r="I39" s="997">
        <f>VLOOKUP($N$1,'Datasheet AFS'!B:JT,181,FALSE)</f>
        <v>2</v>
      </c>
      <c r="J39" s="997">
        <f>VLOOKUP($N$1,'Datasheet AFS'!B:JT,191,FALSE)</f>
        <v>0</v>
      </c>
      <c r="K39" s="668" t="s">
        <v>762</v>
      </c>
      <c r="L39" s="742"/>
      <c r="M39" s="742"/>
      <c r="N39" s="742"/>
      <c r="Q39" s="695" t="s">
        <v>1035</v>
      </c>
      <c r="R39" s="696"/>
      <c r="S39" s="505" t="str">
        <f>S8</f>
        <v>2026/2027</v>
      </c>
      <c r="T39" s="505" t="str">
        <f>T8</f>
        <v>2025/2026</v>
      </c>
      <c r="U39" s="505" t="str">
        <f>U8</f>
        <v>2024/2025</v>
      </c>
      <c r="V39" s="954" t="str">
        <f>V9</f>
        <v>B26/27-A25/26</v>
      </c>
      <c r="W39" s="954" t="str">
        <f t="shared" ref="W39:X39" si="9">W9</f>
        <v>B26/27-A24/25</v>
      </c>
      <c r="X39" s="954" t="str">
        <f t="shared" si="9"/>
        <v>A25/26-A24/25</v>
      </c>
    </row>
    <row r="40" spans="1:24" s="391" customFormat="1" ht="33" customHeight="1">
      <c r="A40" s="739"/>
      <c r="B40" s="743" t="s">
        <v>756</v>
      </c>
      <c r="C40" s="744"/>
      <c r="D40" s="718"/>
      <c r="E40" s="1001">
        <v>1</v>
      </c>
      <c r="F40" s="1001">
        <v>0</v>
      </c>
      <c r="G40" s="997">
        <f>VLOOKUP($N$1,'Datasheet AFS'!B:JT,72,FALSE)</f>
        <v>1</v>
      </c>
      <c r="H40" s="997">
        <f>VLOOKUP($N$1,'Datasheet AFS'!B:JT,217,FALSE)</f>
        <v>0</v>
      </c>
      <c r="I40" s="997">
        <f>VLOOKUP($N$1,'Datasheet AFS'!B:JT,182,FALSE)</f>
        <v>0</v>
      </c>
      <c r="J40" s="997">
        <f>VLOOKUP($N$1,'Datasheet AFS'!B:JT,192,FALSE)</f>
        <v>0</v>
      </c>
      <c r="K40" s="719" t="s">
        <v>763</v>
      </c>
      <c r="L40" s="742"/>
      <c r="M40" s="742"/>
      <c r="N40" s="742"/>
      <c r="Q40" s="504"/>
      <c r="R40" s="672" t="s">
        <v>1036</v>
      </c>
      <c r="S40" s="673">
        <f>Operations!$G$41</f>
        <v>474287</v>
      </c>
      <c r="T40" s="673">
        <f>Operations!$H$41</f>
        <v>382474</v>
      </c>
      <c r="U40" s="673">
        <f>Operations!$I$41</f>
        <v>355982</v>
      </c>
      <c r="V40" s="674">
        <f>(S40-T40)/T40</f>
        <v>0.24005030407295661</v>
      </c>
      <c r="W40" s="674">
        <f>(S40-U40)/U40</f>
        <v>0.33233421914591188</v>
      </c>
      <c r="X40" s="674">
        <f>(T40-U40)/U40</f>
        <v>7.4419493120438676E-2</v>
      </c>
    </row>
    <row r="41" spans="1:24" s="391" customFormat="1" ht="30" customHeight="1">
      <c r="A41" s="745"/>
      <c r="B41" s="743" t="s">
        <v>641</v>
      </c>
      <c r="C41" s="744"/>
      <c r="D41" s="718"/>
      <c r="E41" s="1001">
        <v>0.75</v>
      </c>
      <c r="F41" s="1001">
        <v>0</v>
      </c>
      <c r="G41" s="997">
        <f>VLOOKUP($N$1,'Datasheet AFS'!B:JT,73,FALSE)</f>
        <v>1</v>
      </c>
      <c r="H41" s="997">
        <f>VLOOKUP($N$1,'Datasheet AFS'!B:JT,218,FALSE)</f>
        <v>0</v>
      </c>
      <c r="I41" s="997">
        <f>VLOOKUP($N$1,'Datasheet AFS'!B:JT,183,FALSE)</f>
        <v>1</v>
      </c>
      <c r="J41" s="997">
        <f>VLOOKUP($N$1,'Datasheet AFS'!B:JT,193,FALSE)</f>
        <v>0</v>
      </c>
      <c r="K41" s="719" t="s">
        <v>159</v>
      </c>
      <c r="L41" s="746"/>
      <c r="M41" s="747"/>
      <c r="N41" s="748"/>
      <c r="Q41" s="504"/>
      <c r="R41" s="749" t="s">
        <v>1037</v>
      </c>
      <c r="S41" s="679">
        <f>$E$45</f>
        <v>12.75</v>
      </c>
      <c r="T41" s="679">
        <f>$G$45</f>
        <v>10</v>
      </c>
      <c r="U41" s="679">
        <f>$I$45</f>
        <v>11.3</v>
      </c>
      <c r="V41" s="716">
        <f t="shared" ref="V41:V42" si="10">(S41-T41)/T41</f>
        <v>0.27500000000000002</v>
      </c>
      <c r="W41" s="716">
        <f>(S41-U41)/U41</f>
        <v>0.12831858407079638</v>
      </c>
      <c r="X41" s="716">
        <f>(T41-U41)/U41</f>
        <v>-0.11504424778761067</v>
      </c>
    </row>
    <row r="42" spans="1:24" s="391" customFormat="1" ht="30" customHeight="1" thickBot="1">
      <c r="A42" s="745"/>
      <c r="B42" s="743" t="s">
        <v>758</v>
      </c>
      <c r="C42" s="744"/>
      <c r="D42" s="718"/>
      <c r="E42" s="1001">
        <v>4</v>
      </c>
      <c r="F42" s="1001">
        <v>0</v>
      </c>
      <c r="G42" s="997">
        <f>VLOOKUP($N$1,'Datasheet AFS'!B:JT,74,FALSE)</f>
        <v>3</v>
      </c>
      <c r="H42" s="997">
        <f>VLOOKUP($N$1,'Datasheet AFS'!B:JT,219,FALSE)</f>
        <v>0</v>
      </c>
      <c r="I42" s="997">
        <f>VLOOKUP($N$1,'Datasheet AFS'!B:JT,184,FALSE)</f>
        <v>3</v>
      </c>
      <c r="J42" s="997">
        <f>VLOOKUP($N$1,'Datasheet AFS'!B:JT,194,FALSE)</f>
        <v>0</v>
      </c>
      <c r="K42" s="719" t="s">
        <v>760</v>
      </c>
      <c r="L42" s="746"/>
      <c r="M42" s="747"/>
      <c r="N42" s="748"/>
      <c r="Q42" s="504"/>
      <c r="R42" s="684" t="s">
        <v>1029</v>
      </c>
      <c r="S42" s="750">
        <f>S40/S41</f>
        <v>37198.98039215686</v>
      </c>
      <c r="T42" s="750">
        <f t="shared" ref="T42:U42" si="11">T40/T41</f>
        <v>38247.4</v>
      </c>
      <c r="U42" s="750">
        <f t="shared" si="11"/>
        <v>31502.831858407077</v>
      </c>
      <c r="V42" s="953">
        <f t="shared" si="10"/>
        <v>-2.7411526217289053E-2</v>
      </c>
      <c r="W42" s="953">
        <f>(S42-U42)/U42</f>
        <v>0.18081385696853369</v>
      </c>
      <c r="X42" s="953">
        <f>(T42-U42)/U42</f>
        <v>0.21409402722609586</v>
      </c>
    </row>
    <row r="43" spans="1:24" s="391" customFormat="1" ht="33" customHeight="1" thickTop="1">
      <c r="A43" s="745"/>
      <c r="B43" s="743" t="s">
        <v>759</v>
      </c>
      <c r="C43" s="744"/>
      <c r="D43" s="718"/>
      <c r="E43" s="1001">
        <v>1</v>
      </c>
      <c r="F43" s="1001">
        <v>0</v>
      </c>
      <c r="G43" s="997">
        <f>VLOOKUP($N$1,'Datasheet AFS'!B:JT,75,FALSE)</f>
        <v>1</v>
      </c>
      <c r="H43" s="997">
        <f>VLOOKUP($N$1,'Datasheet AFS'!B:JT,220,FALSE)</f>
        <v>0</v>
      </c>
      <c r="I43" s="997">
        <f>VLOOKUP($N$1,'Datasheet AFS'!B:JT,185,FALSE)</f>
        <v>1</v>
      </c>
      <c r="J43" s="997">
        <f>VLOOKUP($N$1,'Datasheet AFS'!B:JT,195,FALSE)</f>
        <v>0</v>
      </c>
      <c r="K43" s="719" t="s">
        <v>761</v>
      </c>
      <c r="L43" s="746"/>
      <c r="M43" s="747"/>
      <c r="N43" s="748"/>
      <c r="Q43" s="695" t="s">
        <v>1038</v>
      </c>
      <c r="R43" s="696"/>
      <c r="S43" s="751"/>
      <c r="T43" s="751"/>
      <c r="U43" s="751"/>
      <c r="V43" s="698"/>
    </row>
    <row r="44" spans="1:24" s="391" customFormat="1" ht="30" customHeight="1">
      <c r="A44" s="146"/>
      <c r="B44" s="743" t="s">
        <v>296</v>
      </c>
      <c r="C44" s="744"/>
      <c r="D44" s="718"/>
      <c r="E44" s="1000">
        <v>2</v>
      </c>
      <c r="F44" s="1000">
        <v>0</v>
      </c>
      <c r="G44" s="997">
        <f>VLOOKUP($N$1,'Datasheet AFS'!B:JT,76,FALSE)</f>
        <v>2</v>
      </c>
      <c r="H44" s="997">
        <f>VLOOKUP($N$1,'Datasheet AFS'!B:JT,221,FALSE)</f>
        <v>0</v>
      </c>
      <c r="I44" s="997">
        <f>VLOOKUP($N$1,'Datasheet AFS'!B:JT,186,FALSE)</f>
        <v>4.3</v>
      </c>
      <c r="J44" s="997">
        <f>VLOOKUP($N$1,'Datasheet AFS'!B:JT,196,FALSE)</f>
        <v>0</v>
      </c>
      <c r="K44" s="719" t="s">
        <v>643</v>
      </c>
      <c r="L44" s="746"/>
      <c r="M44" s="747"/>
      <c r="N44" s="748"/>
      <c r="Q44" s="504"/>
      <c r="R44" s="672" t="s">
        <v>1039</v>
      </c>
      <c r="S44" s="673">
        <f>Operations!$G$42</f>
        <v>18713</v>
      </c>
      <c r="T44" s="673">
        <f>Operations!$H$42</f>
        <v>15148</v>
      </c>
      <c r="U44" s="673">
        <f>Operations!$I$42</f>
        <v>40810.75</v>
      </c>
      <c r="V44" s="674">
        <f>(S44-T44)/T44</f>
        <v>0.23534459994718776</v>
      </c>
      <c r="W44" s="674">
        <f>(S44-U44)/U44</f>
        <v>-0.54146885318206595</v>
      </c>
      <c r="X44" s="674">
        <f>(T44-U44)/U44</f>
        <v>-0.62882328798172049</v>
      </c>
    </row>
    <row r="45" spans="1:24" s="391" customFormat="1" ht="35.25" customHeight="1" thickBot="1">
      <c r="A45" s="146"/>
      <c r="B45" s="843" t="s">
        <v>1043</v>
      </c>
      <c r="C45" s="744"/>
      <c r="D45" s="895"/>
      <c r="E45" s="838">
        <f>SUM(E39:E44)</f>
        <v>12.75</v>
      </c>
      <c r="F45" s="838">
        <f>SUM(F39:F44)</f>
        <v>0</v>
      </c>
      <c r="G45" s="838">
        <f>SUM(G39:G44)</f>
        <v>10</v>
      </c>
      <c r="H45" s="838">
        <f t="shared" ref="H45:J45" si="12">SUM(H39:H44)</f>
        <v>0</v>
      </c>
      <c r="I45" s="838">
        <f>SUM(I39:I44)</f>
        <v>11.3</v>
      </c>
      <c r="J45" s="838">
        <f t="shared" si="12"/>
        <v>0</v>
      </c>
      <c r="K45" s="839" t="s">
        <v>66</v>
      </c>
      <c r="L45" s="746"/>
      <c r="M45" s="747"/>
      <c r="N45" s="748"/>
      <c r="Q45" s="504"/>
      <c r="R45" s="749" t="s">
        <v>1037</v>
      </c>
      <c r="S45" s="679">
        <f>$E$45</f>
        <v>12.75</v>
      </c>
      <c r="T45" s="679">
        <f>$G$45</f>
        <v>10</v>
      </c>
      <c r="U45" s="679">
        <f>$I$45</f>
        <v>11.3</v>
      </c>
      <c r="V45" s="716">
        <f t="shared" ref="V45:V46" si="13">(S45-T45)/T45</f>
        <v>0.27500000000000002</v>
      </c>
      <c r="W45" s="716">
        <f>(S45-U45)/U45</f>
        <v>0.12831858407079638</v>
      </c>
      <c r="X45" s="716">
        <f>(T45-U45)/U45</f>
        <v>-0.11504424778761067</v>
      </c>
    </row>
    <row r="46" spans="1:24" s="391" customFormat="1" ht="25.5" customHeight="1" thickBot="1">
      <c r="A46" s="146"/>
      <c r="B46" s="485"/>
      <c r="C46" s="759" t="s">
        <v>162</v>
      </c>
      <c r="D46" s="545"/>
      <c r="E46" s="546">
        <f>IF(G45=0,0,((E45-G45)/G45))</f>
        <v>0.27500000000000002</v>
      </c>
      <c r="F46" s="687"/>
      <c r="G46" s="546">
        <f>IF(I45=0,0,((G45-I45)/I45))</f>
        <v>-0.11504424778761067</v>
      </c>
      <c r="H46" s="687"/>
      <c r="I46" s="546">
        <f>IF(I45=0,0,((E45-I45)/I45))</f>
        <v>0.12831858407079638</v>
      </c>
      <c r="J46" s="687"/>
      <c r="K46" s="742"/>
      <c r="L46" s="746"/>
      <c r="M46" s="747"/>
      <c r="N46" s="748"/>
      <c r="Q46" s="504"/>
      <c r="R46" s="684" t="s">
        <v>1029</v>
      </c>
      <c r="S46" s="750">
        <f>S44/S45</f>
        <v>1467.686274509804</v>
      </c>
      <c r="T46" s="750">
        <f t="shared" ref="T46:U46" si="14">T44/T45</f>
        <v>1514.8</v>
      </c>
      <c r="U46" s="750">
        <f t="shared" si="14"/>
        <v>3611.5707964601766</v>
      </c>
      <c r="V46" s="953">
        <f t="shared" si="13"/>
        <v>-3.1102274551225228E-2</v>
      </c>
      <c r="W46" s="953">
        <f>(S46-U46)/U46</f>
        <v>-0.5936155326241056</v>
      </c>
      <c r="X46" s="953">
        <f>(T46-U46)/U46</f>
        <v>-0.58057031541934423</v>
      </c>
    </row>
    <row r="47" spans="1:24" s="391" customFormat="1" ht="8.25" customHeight="1" thickTop="1">
      <c r="A47" s="146"/>
      <c r="B47" s="485"/>
      <c r="D47" s="545"/>
      <c r="E47" s="687"/>
      <c r="F47" s="687"/>
      <c r="G47" s="687"/>
      <c r="H47" s="687"/>
      <c r="I47" s="687"/>
      <c r="J47" s="687"/>
      <c r="K47" s="742"/>
      <c r="L47" s="746"/>
      <c r="M47" s="747"/>
      <c r="N47" s="748"/>
      <c r="Q47" s="504"/>
      <c r="R47" s="643"/>
      <c r="S47" s="495"/>
      <c r="T47" s="495"/>
      <c r="U47" s="495"/>
      <c r="V47" s="495"/>
    </row>
    <row r="48" spans="1:24" s="391" customFormat="1" ht="29.25" customHeight="1">
      <c r="A48" s="146"/>
      <c r="B48" s="146"/>
      <c r="C48" s="485" t="s">
        <v>811</v>
      </c>
      <c r="D48" s="467"/>
      <c r="E48" s="547"/>
      <c r="F48" s="547"/>
      <c r="G48" s="547"/>
      <c r="H48" s="547"/>
      <c r="I48" s="547"/>
      <c r="J48" s="547"/>
      <c r="K48" s="742"/>
      <c r="L48" s="746"/>
      <c r="M48" s="747"/>
    </row>
    <row r="49" spans="1:22" s="391" customFormat="1" ht="25.5" customHeight="1">
      <c r="A49" s="146"/>
      <c r="B49" s="146"/>
      <c r="C49" s="1253" t="s">
        <v>1802</v>
      </c>
      <c r="D49" s="1254"/>
      <c r="E49" s="1254"/>
      <c r="F49" s="1254"/>
      <c r="G49" s="1254"/>
      <c r="H49" s="1254"/>
      <c r="I49" s="1254"/>
      <c r="J49" s="1254"/>
      <c r="K49" s="1255"/>
      <c r="L49" s="752"/>
      <c r="M49" s="752"/>
      <c r="Q49" s="504"/>
      <c r="R49" s="643"/>
      <c r="S49" s="495"/>
      <c r="T49" s="495"/>
      <c r="U49" s="495"/>
      <c r="V49" s="495"/>
    </row>
    <row r="50" spans="1:22" s="391" customFormat="1" ht="25.5" customHeight="1">
      <c r="A50" s="146"/>
      <c r="B50" s="146"/>
      <c r="C50" s="1256"/>
      <c r="D50" s="1257"/>
      <c r="E50" s="1257"/>
      <c r="F50" s="1257"/>
      <c r="G50" s="1257"/>
      <c r="H50" s="1257"/>
      <c r="I50" s="1257"/>
      <c r="J50" s="1257"/>
      <c r="K50" s="1258"/>
      <c r="L50" s="753"/>
      <c r="M50" s="753"/>
      <c r="Q50" s="504"/>
      <c r="R50" s="495"/>
      <c r="S50" s="495"/>
      <c r="T50" s="495"/>
      <c r="U50" s="495"/>
      <c r="V50" s="495"/>
    </row>
    <row r="51" spans="1:22" s="391" customFormat="1" ht="25.5" customHeight="1">
      <c r="A51" s="146"/>
      <c r="B51" s="146"/>
      <c r="C51" s="1259"/>
      <c r="D51" s="1260"/>
      <c r="E51" s="1260"/>
      <c r="F51" s="1260"/>
      <c r="G51" s="1260"/>
      <c r="H51" s="1260"/>
      <c r="I51" s="1260"/>
      <c r="J51" s="1260"/>
      <c r="K51" s="1261"/>
      <c r="L51" s="754"/>
      <c r="M51" s="754"/>
      <c r="Q51" s="504"/>
      <c r="R51" s="495"/>
      <c r="S51" s="495"/>
      <c r="T51" s="495"/>
      <c r="U51" s="495"/>
      <c r="V51" s="495"/>
    </row>
    <row r="52" spans="1:22" s="391" customFormat="1" ht="7.5" customHeight="1">
      <c r="A52" s="146"/>
      <c r="C52" s="755"/>
      <c r="D52" s="755"/>
      <c r="E52" s="755"/>
      <c r="F52" s="755"/>
      <c r="G52" s="755"/>
      <c r="H52" s="755"/>
      <c r="I52" s="755"/>
      <c r="J52" s="755"/>
      <c r="K52" s="756"/>
      <c r="L52" s="755"/>
      <c r="M52" s="755"/>
      <c r="N52" s="392"/>
      <c r="Q52" s="504"/>
      <c r="R52" s="495"/>
      <c r="S52" s="495"/>
      <c r="T52" s="495"/>
      <c r="U52" s="495"/>
      <c r="V52" s="495"/>
    </row>
    <row r="53" spans="1:22" s="391" customFormat="1" ht="25.5" customHeight="1">
      <c r="A53" s="485"/>
      <c r="B53" s="485" t="s">
        <v>261</v>
      </c>
      <c r="C53" s="755"/>
      <c r="D53" s="755"/>
      <c r="G53" s="755"/>
      <c r="H53" s="755"/>
      <c r="I53" s="755"/>
      <c r="J53" s="755"/>
      <c r="K53" s="756"/>
      <c r="L53" s="755"/>
      <c r="M53" s="755"/>
      <c r="N53" s="755"/>
      <c r="Q53" s="504"/>
      <c r="R53" s="495"/>
      <c r="S53" s="495"/>
      <c r="T53" s="495"/>
      <c r="U53" s="495"/>
      <c r="V53" s="495"/>
    </row>
    <row r="54" spans="1:22" s="391" customFormat="1" ht="31.5" customHeight="1">
      <c r="A54" s="146"/>
      <c r="C54" s="755" t="s">
        <v>260</v>
      </c>
      <c r="D54" s="757"/>
      <c r="E54" s="758" t="s">
        <v>1803</v>
      </c>
      <c r="F54" s="755"/>
      <c r="G54" s="755"/>
      <c r="H54" s="755"/>
      <c r="I54" s="755"/>
      <c r="J54" s="755"/>
      <c r="K54" s="756"/>
      <c r="L54" s="755"/>
      <c r="M54" s="755"/>
      <c r="N54" s="755"/>
      <c r="Q54" s="504"/>
      <c r="R54" s="495"/>
      <c r="S54" s="495"/>
      <c r="T54" s="495"/>
      <c r="U54" s="495"/>
      <c r="V54" s="495"/>
    </row>
    <row r="55" spans="1:22" s="391" customFormat="1" ht="30.75" customHeight="1">
      <c r="A55" s="146"/>
      <c r="C55" s="759" t="s">
        <v>1629</v>
      </c>
      <c r="D55" s="755"/>
      <c r="E55" s="755"/>
      <c r="F55" s="755"/>
      <c r="G55" s="755"/>
      <c r="H55" s="755"/>
      <c r="I55" s="755"/>
      <c r="J55" s="755"/>
      <c r="K55" s="756"/>
      <c r="L55" s="755"/>
      <c r="M55" s="755"/>
      <c r="N55" s="755"/>
      <c r="Q55" s="504"/>
      <c r="R55" s="495"/>
      <c r="S55" s="495"/>
      <c r="T55" s="495"/>
      <c r="U55" s="495"/>
      <c r="V55" s="495"/>
    </row>
    <row r="56" spans="1:22" s="391" customFormat="1" ht="25.5" customHeight="1">
      <c r="A56" s="146"/>
      <c r="B56" s="146"/>
      <c r="C56" s="1253"/>
      <c r="D56" s="1254"/>
      <c r="E56" s="1254"/>
      <c r="F56" s="1254"/>
      <c r="G56" s="1254"/>
      <c r="H56" s="1254"/>
      <c r="I56" s="1254"/>
      <c r="J56" s="1254"/>
      <c r="K56" s="1255"/>
      <c r="L56" s="752"/>
      <c r="M56" s="752"/>
      <c r="Q56" s="504"/>
      <c r="R56" s="495"/>
      <c r="S56" s="495"/>
      <c r="T56" s="495"/>
      <c r="U56" s="495"/>
      <c r="V56" s="495"/>
    </row>
    <row r="57" spans="1:22" s="391" customFormat="1" ht="25.5" customHeight="1">
      <c r="A57" s="146"/>
      <c r="B57" s="146"/>
      <c r="C57" s="1256"/>
      <c r="D57" s="1257"/>
      <c r="E57" s="1257"/>
      <c r="F57" s="1257"/>
      <c r="G57" s="1257"/>
      <c r="H57" s="1257"/>
      <c r="I57" s="1257"/>
      <c r="J57" s="1257"/>
      <c r="K57" s="1258"/>
      <c r="L57" s="753"/>
      <c r="M57" s="753"/>
      <c r="Q57" s="504"/>
      <c r="R57" s="495"/>
      <c r="S57" s="495"/>
      <c r="T57" s="495"/>
      <c r="U57" s="495"/>
      <c r="V57" s="495"/>
    </row>
    <row r="58" spans="1:22" s="391" customFormat="1" ht="25.5" customHeight="1">
      <c r="A58" s="146"/>
      <c r="B58" s="146"/>
      <c r="C58" s="1259"/>
      <c r="D58" s="1260"/>
      <c r="E58" s="1260"/>
      <c r="F58" s="1260"/>
      <c r="G58" s="1260"/>
      <c r="H58" s="1260"/>
      <c r="I58" s="1260"/>
      <c r="J58" s="1260"/>
      <c r="K58" s="1261"/>
      <c r="L58" s="754"/>
      <c r="M58" s="754"/>
      <c r="Q58" s="504"/>
      <c r="R58" s="495"/>
      <c r="S58" s="495"/>
      <c r="T58" s="495"/>
      <c r="U58" s="495"/>
      <c r="V58" s="495"/>
    </row>
    <row r="59" spans="1:22" s="391" customFormat="1" ht="25.5" customHeight="1" thickBot="1">
      <c r="A59" s="760"/>
      <c r="B59" s="761"/>
      <c r="C59" s="761"/>
      <c r="D59" s="761"/>
      <c r="E59" s="761"/>
      <c r="F59" s="761"/>
      <c r="G59" s="733"/>
      <c r="H59" s="733"/>
      <c r="I59" s="733"/>
      <c r="J59" s="733"/>
      <c r="K59" s="762"/>
      <c r="L59" s="761"/>
      <c r="M59" s="761"/>
      <c r="N59" s="761"/>
      <c r="Q59" s="504"/>
      <c r="R59" s="495"/>
      <c r="S59" s="495"/>
      <c r="T59" s="495"/>
      <c r="U59" s="495"/>
      <c r="V59" s="495"/>
    </row>
    <row r="60" spans="1:22" ht="16.149999999999999" customHeight="1" thickTop="1"/>
    <row r="61" spans="1:22" ht="16.149999999999999" customHeight="1"/>
    <row r="62" spans="1:22" ht="16.149999999999999" customHeight="1"/>
    <row r="63" spans="1:22" ht="16.149999999999999" customHeight="1"/>
    <row r="64" spans="1:22" ht="16.149999999999999" customHeight="1"/>
    <row r="65" ht="16.149999999999999" customHeight="1"/>
    <row r="66" ht="16.149999999999999" customHeight="1"/>
    <row r="67" ht="16.149999999999999" customHeight="1"/>
    <row r="68" ht="16.149999999999999" customHeight="1"/>
    <row r="69" ht="16.149999999999999" customHeight="1"/>
    <row r="70" ht="16.149999999999999" customHeight="1"/>
    <row r="71" ht="16.149999999999999" customHeight="1"/>
    <row r="72" ht="16.149999999999999" customHeight="1"/>
    <row r="73" ht="16.149999999999999" customHeight="1"/>
    <row r="74" ht="16.149999999999999" customHeight="1"/>
    <row r="75" ht="16.149999999999999" customHeight="1"/>
    <row r="76" ht="16.149999999999999" customHeight="1"/>
    <row r="77" ht="16.149999999999999" customHeight="1"/>
    <row r="78" ht="16.149999999999999" customHeight="1"/>
    <row r="79" ht="16.149999999999999" customHeight="1"/>
    <row r="80" ht="16.149999999999999" customHeight="1"/>
    <row r="81" ht="16.149999999999999" customHeight="1"/>
    <row r="82" ht="16.149999999999999" customHeight="1"/>
    <row r="83" ht="16.149999999999999" customHeight="1"/>
    <row r="84" ht="16.149999999999999" customHeight="1"/>
    <row r="85" ht="16.149999999999999" customHeight="1"/>
    <row r="86" ht="16.149999999999999" customHeight="1"/>
    <row r="87" ht="16.149999999999999" customHeight="1"/>
    <row r="88" ht="16.149999999999999" customHeight="1"/>
    <row r="89" ht="16.149999999999999" customHeight="1"/>
    <row r="90" ht="16.149999999999999" customHeight="1"/>
    <row r="91" ht="16.149999999999999" customHeight="1"/>
    <row r="92" ht="16.149999999999999" customHeight="1"/>
    <row r="93" ht="16.149999999999999" customHeight="1"/>
    <row r="94" ht="16.149999999999999" customHeight="1"/>
    <row r="95" ht="16.149999999999999" customHeight="1"/>
    <row r="96" ht="16.149999999999999" customHeight="1"/>
    <row r="97" ht="16.149999999999999" customHeight="1"/>
    <row r="98" ht="16.149999999999999" customHeight="1"/>
    <row r="99" ht="16.149999999999999" customHeight="1"/>
    <row r="100" ht="16.149999999999999" customHeight="1"/>
    <row r="101" ht="16.149999999999999" customHeight="1"/>
    <row r="102" ht="16.149999999999999" customHeight="1"/>
    <row r="103" ht="16.149999999999999" customHeight="1"/>
    <row r="104" ht="16.149999999999999" customHeight="1"/>
    <row r="105" ht="16.149999999999999" customHeight="1"/>
    <row r="106" ht="16.149999999999999" customHeight="1"/>
    <row r="107" ht="16.149999999999999" customHeight="1"/>
    <row r="108" ht="16.149999999999999" customHeight="1"/>
    <row r="109" ht="16.149999999999999" customHeight="1"/>
    <row r="110" ht="16.149999999999999" customHeight="1"/>
    <row r="111" ht="16.149999999999999" customHeight="1"/>
    <row r="112" ht="16.149999999999999" customHeight="1"/>
    <row r="113" ht="16.149999999999999" customHeight="1"/>
    <row r="114" ht="16.149999999999999" customHeight="1"/>
    <row r="115" ht="16.149999999999999" customHeight="1"/>
    <row r="116" ht="16.149999999999999" customHeight="1"/>
    <row r="117" ht="16.149999999999999" customHeight="1"/>
    <row r="118" ht="16.149999999999999" customHeight="1"/>
    <row r="119" ht="16.149999999999999" customHeight="1"/>
    <row r="120" ht="16.149999999999999" customHeight="1"/>
    <row r="121" ht="16.149999999999999" customHeight="1"/>
    <row r="122" ht="16.149999999999999" customHeight="1"/>
    <row r="123" ht="16.149999999999999" customHeight="1"/>
    <row r="124" ht="16.149999999999999" customHeight="1"/>
    <row r="125" ht="16.149999999999999" customHeight="1"/>
    <row r="126" ht="16.149999999999999" customHeight="1"/>
    <row r="127" ht="16.149999999999999" customHeight="1"/>
    <row r="128" ht="16.149999999999999" customHeight="1"/>
    <row r="129" ht="16.149999999999999" customHeight="1"/>
    <row r="130" ht="16.149999999999999" customHeight="1"/>
    <row r="131" ht="16.149999999999999" customHeight="1"/>
    <row r="132" ht="16.149999999999999" customHeight="1"/>
    <row r="133" ht="16.149999999999999" customHeight="1"/>
    <row r="134" ht="16.149999999999999" customHeight="1"/>
    <row r="135" ht="16.149999999999999" customHeight="1"/>
    <row r="136" ht="16.149999999999999" customHeight="1"/>
    <row r="137" ht="16.149999999999999" customHeight="1"/>
    <row r="138" ht="16.149999999999999" customHeight="1"/>
    <row r="139" ht="16.149999999999999" customHeight="1"/>
    <row r="140" ht="16.149999999999999" customHeight="1"/>
    <row r="141" ht="16.149999999999999" customHeight="1"/>
    <row r="142" ht="16.149999999999999" customHeight="1"/>
    <row r="143" ht="16.149999999999999" customHeight="1"/>
    <row r="144" ht="16.149999999999999" customHeight="1"/>
    <row r="145" ht="16.149999999999999" customHeight="1"/>
    <row r="146" ht="16.149999999999999" customHeight="1"/>
    <row r="147" ht="16.149999999999999" customHeight="1"/>
    <row r="148" ht="16.149999999999999" customHeight="1"/>
    <row r="149" ht="16.149999999999999" customHeight="1"/>
    <row r="150" ht="16.149999999999999" customHeight="1"/>
    <row r="151" ht="16.149999999999999" customHeight="1"/>
    <row r="152" ht="16.149999999999999" customHeight="1"/>
    <row r="153" ht="16.149999999999999" customHeight="1"/>
    <row r="154" ht="16.149999999999999" customHeight="1"/>
    <row r="155" ht="16.149999999999999" customHeight="1"/>
    <row r="156" ht="16.149999999999999" customHeight="1"/>
    <row r="157" ht="16.149999999999999" customHeight="1"/>
    <row r="158" ht="16.149999999999999" customHeight="1"/>
    <row r="159" ht="16.149999999999999" customHeight="1"/>
    <row r="160" ht="16.149999999999999" customHeight="1"/>
    <row r="161" ht="16.149999999999999" customHeight="1"/>
    <row r="162" ht="16.149999999999999" customHeight="1"/>
    <row r="163" ht="16.149999999999999" customHeight="1"/>
    <row r="164" ht="16.149999999999999" customHeight="1"/>
    <row r="165" ht="16.149999999999999" customHeight="1"/>
    <row r="166" ht="16.149999999999999" customHeight="1"/>
    <row r="167" ht="16.149999999999999" customHeight="1"/>
    <row r="168" ht="16.149999999999999" customHeight="1"/>
    <row r="169" ht="16.149999999999999" customHeight="1"/>
    <row r="170" ht="16.149999999999999" customHeight="1"/>
    <row r="171" ht="16.149999999999999" customHeight="1"/>
    <row r="172" ht="16.149999999999999" customHeight="1"/>
    <row r="173" ht="16.149999999999999" customHeight="1"/>
    <row r="174" ht="16.149999999999999" customHeight="1"/>
    <row r="175" ht="16.149999999999999" customHeight="1"/>
    <row r="176" ht="16.149999999999999" customHeight="1"/>
    <row r="177" ht="16.149999999999999" customHeight="1"/>
    <row r="178" ht="16.149999999999999" customHeight="1"/>
    <row r="179" ht="16.149999999999999" customHeight="1"/>
    <row r="180" ht="16.149999999999999" customHeight="1"/>
    <row r="181" ht="16.149999999999999" customHeight="1"/>
    <row r="182" ht="16.149999999999999" customHeight="1"/>
    <row r="183" ht="16.149999999999999" customHeight="1"/>
    <row r="184" ht="16.149999999999999" customHeight="1"/>
    <row r="185" ht="16.149999999999999" customHeight="1"/>
    <row r="186" ht="16.149999999999999" customHeight="1"/>
    <row r="187" ht="16.149999999999999" customHeight="1"/>
    <row r="188" ht="16.149999999999999" customHeight="1"/>
    <row r="189" ht="16.149999999999999" customHeight="1"/>
    <row r="190" ht="16.149999999999999" customHeight="1"/>
    <row r="191" ht="16.149999999999999" customHeight="1"/>
    <row r="192" ht="16.149999999999999" customHeight="1"/>
    <row r="193" ht="16.149999999999999" customHeight="1"/>
    <row r="194" ht="16.149999999999999" customHeight="1"/>
    <row r="195" ht="16.149999999999999" customHeight="1"/>
    <row r="196" ht="16.149999999999999" customHeight="1"/>
    <row r="197" ht="16.149999999999999" customHeight="1"/>
    <row r="198" ht="16.149999999999999" customHeight="1"/>
    <row r="199" ht="16.149999999999999" customHeight="1"/>
    <row r="200" ht="16.149999999999999" customHeight="1"/>
    <row r="201" ht="16.149999999999999" customHeight="1"/>
    <row r="202" ht="16.149999999999999" customHeight="1"/>
    <row r="203" ht="16.149999999999999" customHeight="1"/>
    <row r="204" ht="16.149999999999999" customHeight="1"/>
    <row r="205" ht="16.149999999999999" customHeight="1"/>
    <row r="206" ht="16.149999999999999" customHeight="1"/>
    <row r="207" ht="16.149999999999999" customHeight="1"/>
    <row r="208" ht="16.149999999999999" customHeight="1"/>
    <row r="209" ht="16.149999999999999" customHeight="1"/>
    <row r="210" ht="16.149999999999999" customHeight="1"/>
    <row r="211" ht="16.149999999999999" customHeight="1"/>
    <row r="212" ht="16.149999999999999" customHeight="1"/>
    <row r="213" ht="16.149999999999999" customHeight="1"/>
    <row r="214" ht="16.149999999999999" customHeight="1"/>
    <row r="215" ht="16.149999999999999" customHeight="1"/>
    <row r="216" ht="16.149999999999999" customHeight="1"/>
    <row r="217" ht="16.149999999999999" customHeight="1"/>
    <row r="218" ht="16.149999999999999" customHeight="1"/>
    <row r="219" ht="16.149999999999999" customHeight="1"/>
    <row r="220" ht="16.149999999999999" customHeight="1"/>
    <row r="221" ht="16.149999999999999" customHeight="1"/>
    <row r="222" ht="16.149999999999999" customHeight="1"/>
    <row r="223" ht="16.149999999999999" customHeight="1"/>
    <row r="224" ht="16.149999999999999" customHeight="1"/>
    <row r="225" ht="16.149999999999999" customHeight="1"/>
    <row r="226" ht="16.149999999999999" customHeight="1"/>
    <row r="227" ht="16.149999999999999" customHeight="1"/>
    <row r="228" ht="16.149999999999999" customHeight="1"/>
    <row r="229" ht="16.149999999999999" customHeight="1"/>
    <row r="230" ht="16.149999999999999" customHeight="1"/>
    <row r="231" ht="16.149999999999999" customHeight="1"/>
    <row r="232" ht="16.149999999999999" customHeight="1"/>
    <row r="233" ht="16.149999999999999" customHeight="1"/>
    <row r="234" ht="16.149999999999999" customHeight="1"/>
    <row r="235" ht="16.149999999999999" customHeight="1"/>
    <row r="236" ht="16.149999999999999" customHeight="1"/>
    <row r="237" ht="16.149999999999999" customHeight="1"/>
    <row r="238" ht="16.149999999999999" customHeight="1"/>
    <row r="239" ht="16.149999999999999" customHeight="1"/>
    <row r="240" ht="16.149999999999999" customHeight="1"/>
    <row r="241" ht="16.149999999999999" customHeight="1"/>
    <row r="242" ht="16.149999999999999" customHeight="1"/>
    <row r="243" ht="16.149999999999999" customHeight="1"/>
    <row r="244" ht="16.149999999999999" customHeight="1"/>
    <row r="245" ht="16.149999999999999" customHeight="1"/>
    <row r="246" ht="16.149999999999999" customHeight="1"/>
    <row r="247" ht="16.149999999999999" customHeight="1"/>
    <row r="248" ht="16.149999999999999" customHeight="1"/>
    <row r="249" ht="16.149999999999999" customHeight="1"/>
    <row r="250" ht="16.149999999999999" customHeight="1"/>
    <row r="251" ht="16.149999999999999" customHeight="1"/>
    <row r="252" ht="16.149999999999999" customHeight="1"/>
    <row r="253" ht="16.149999999999999" customHeight="1"/>
    <row r="254" ht="16.149999999999999" customHeight="1"/>
    <row r="255" ht="16.149999999999999" customHeight="1"/>
    <row r="256" ht="16.149999999999999" customHeight="1"/>
    <row r="257" ht="16.149999999999999" customHeight="1"/>
    <row r="258" ht="16.149999999999999" customHeight="1"/>
    <row r="259" ht="16.149999999999999" customHeight="1"/>
    <row r="260" ht="16.149999999999999" customHeight="1"/>
    <row r="261" ht="16.149999999999999" customHeight="1"/>
    <row r="262" ht="16.149999999999999" customHeight="1"/>
    <row r="263" ht="16.149999999999999" customHeight="1"/>
    <row r="264" ht="16.149999999999999" customHeight="1"/>
    <row r="265" ht="16.149999999999999" customHeight="1"/>
    <row r="266" ht="16.149999999999999" customHeight="1"/>
    <row r="267" ht="16.149999999999999" customHeight="1"/>
    <row r="268" ht="16.149999999999999" customHeight="1"/>
    <row r="269" ht="16.149999999999999" customHeight="1"/>
    <row r="270" ht="16.149999999999999" customHeight="1"/>
    <row r="271" ht="16.149999999999999" customHeight="1"/>
    <row r="272" ht="16.149999999999999" customHeight="1"/>
    <row r="273" ht="16.149999999999999" customHeight="1"/>
    <row r="274" ht="16.149999999999999" customHeight="1"/>
    <row r="275" ht="16.149999999999999" customHeight="1"/>
    <row r="276" ht="16.149999999999999" customHeight="1"/>
    <row r="277" ht="16.149999999999999" customHeight="1"/>
    <row r="278" ht="16.149999999999999" customHeight="1"/>
    <row r="279" ht="16.149999999999999" customHeight="1"/>
    <row r="280" ht="16.149999999999999" customHeight="1"/>
    <row r="281" ht="16.149999999999999" customHeight="1"/>
    <row r="282" ht="16.149999999999999" customHeight="1"/>
    <row r="283" ht="16.149999999999999" customHeight="1"/>
    <row r="284" ht="16.149999999999999" customHeight="1"/>
    <row r="285" ht="16.149999999999999" customHeight="1"/>
    <row r="286" ht="16.149999999999999" customHeight="1"/>
    <row r="287" ht="16.149999999999999" customHeight="1"/>
    <row r="288" ht="16.149999999999999" customHeight="1"/>
    <row r="289" ht="16.149999999999999" customHeight="1"/>
    <row r="290" ht="16.149999999999999" customHeight="1"/>
    <row r="291" ht="16.149999999999999" customHeight="1"/>
    <row r="292" ht="16.149999999999999" customHeight="1"/>
    <row r="293" ht="16.149999999999999" customHeight="1"/>
    <row r="294" ht="16.149999999999999" customHeight="1"/>
    <row r="295" ht="16.149999999999999" customHeight="1"/>
    <row r="296" ht="16.149999999999999" customHeight="1"/>
    <row r="297" ht="16.149999999999999" customHeight="1"/>
    <row r="298" ht="16.149999999999999" customHeight="1"/>
    <row r="299" ht="16.149999999999999" customHeight="1"/>
    <row r="300" ht="16.149999999999999" customHeight="1"/>
    <row r="301" ht="16.149999999999999" customHeight="1"/>
    <row r="302" ht="16.149999999999999" customHeight="1"/>
    <row r="303" ht="16.149999999999999" customHeight="1"/>
    <row r="304" ht="16.149999999999999" customHeight="1"/>
    <row r="305" ht="16.149999999999999" customHeight="1"/>
    <row r="306" ht="16.149999999999999" customHeight="1"/>
    <row r="307" ht="16.149999999999999" customHeight="1"/>
    <row r="308" ht="16.149999999999999" customHeight="1"/>
    <row r="309" ht="16.149999999999999" customHeight="1"/>
    <row r="310" ht="16.149999999999999" customHeight="1"/>
    <row r="311" ht="16.149999999999999" customHeight="1"/>
    <row r="312" ht="16.149999999999999" customHeight="1"/>
    <row r="313" ht="16.149999999999999" customHeight="1"/>
    <row r="314" ht="16.149999999999999" customHeight="1"/>
    <row r="315" ht="16.149999999999999" customHeight="1"/>
    <row r="316" ht="16.149999999999999" customHeight="1"/>
    <row r="317" ht="16.149999999999999" customHeight="1"/>
    <row r="318" ht="16.149999999999999" customHeight="1"/>
    <row r="319" ht="16.149999999999999" customHeight="1"/>
    <row r="320" ht="16.149999999999999" customHeight="1"/>
    <row r="321" ht="16.149999999999999" customHeight="1"/>
    <row r="322" ht="16.149999999999999" customHeight="1"/>
    <row r="323" ht="16.149999999999999" customHeight="1"/>
    <row r="324" ht="16.149999999999999" customHeight="1"/>
    <row r="325" ht="16.149999999999999" customHeight="1"/>
    <row r="326" ht="16.149999999999999" customHeight="1"/>
    <row r="327" ht="16.149999999999999" customHeight="1"/>
    <row r="328" ht="16.149999999999999" customHeight="1"/>
    <row r="329" ht="16.149999999999999" customHeight="1"/>
    <row r="330" ht="16.149999999999999" customHeight="1"/>
    <row r="331" ht="16.149999999999999" customHeight="1"/>
    <row r="332" ht="16.149999999999999" customHeight="1"/>
    <row r="333" ht="16.149999999999999" customHeight="1"/>
    <row r="334" ht="16.149999999999999" customHeight="1"/>
    <row r="335" ht="16.149999999999999" customHeight="1"/>
    <row r="336" ht="16.149999999999999" customHeight="1"/>
    <row r="337" ht="16.149999999999999" customHeight="1"/>
    <row r="338" ht="16.149999999999999" customHeight="1"/>
    <row r="339" ht="16.149999999999999" customHeight="1"/>
    <row r="340" ht="16.149999999999999" customHeight="1"/>
    <row r="341" ht="16.149999999999999" customHeight="1"/>
    <row r="342" ht="16.149999999999999" customHeight="1"/>
    <row r="343" ht="16.149999999999999" customHeight="1"/>
    <row r="344" ht="16.149999999999999" customHeight="1"/>
    <row r="345" ht="16.149999999999999" customHeight="1"/>
    <row r="346" ht="16.149999999999999" customHeight="1"/>
    <row r="347" ht="16.149999999999999" customHeight="1"/>
    <row r="348" ht="16.149999999999999" customHeight="1"/>
    <row r="349" ht="16.149999999999999" customHeight="1"/>
    <row r="350" ht="16.149999999999999" customHeight="1"/>
    <row r="351" ht="16.149999999999999" customHeight="1"/>
    <row r="352" ht="16.149999999999999" customHeight="1"/>
    <row r="353" ht="16.149999999999999" customHeight="1"/>
    <row r="354" ht="16.149999999999999" customHeight="1"/>
    <row r="355" ht="16.149999999999999" customHeight="1"/>
    <row r="356" ht="16.149999999999999" customHeight="1"/>
    <row r="357" ht="16.149999999999999" customHeight="1"/>
    <row r="358" ht="16.149999999999999" customHeight="1"/>
    <row r="359" ht="16.149999999999999" customHeight="1"/>
    <row r="360" ht="16.149999999999999" customHeight="1"/>
    <row r="361" ht="16.149999999999999" customHeight="1"/>
    <row r="362" ht="16.149999999999999" customHeight="1"/>
    <row r="363" ht="16.149999999999999" customHeight="1"/>
    <row r="364" ht="16.149999999999999" customHeight="1"/>
    <row r="365" ht="16.149999999999999" customHeight="1"/>
    <row r="366" ht="16.149999999999999" customHeight="1"/>
    <row r="367" ht="16.149999999999999" customHeight="1"/>
    <row r="368" ht="16.149999999999999" customHeight="1"/>
    <row r="369" ht="16.149999999999999" customHeight="1"/>
    <row r="370" ht="16.149999999999999" customHeight="1"/>
    <row r="371" ht="16.149999999999999" customHeight="1"/>
    <row r="372" ht="16.149999999999999" customHeight="1"/>
    <row r="373" ht="16.149999999999999" customHeight="1"/>
    <row r="374" ht="16.149999999999999" customHeight="1"/>
    <row r="375" ht="16.149999999999999" customHeight="1"/>
    <row r="376" ht="16.149999999999999" customHeight="1"/>
    <row r="377" ht="16.149999999999999" customHeight="1"/>
    <row r="378" ht="16.149999999999999" customHeight="1"/>
    <row r="379" ht="16.149999999999999" customHeight="1"/>
    <row r="380" ht="16.149999999999999" customHeight="1"/>
    <row r="381" ht="16.149999999999999" customHeight="1"/>
    <row r="382" ht="16.149999999999999" customHeight="1"/>
    <row r="383" ht="16.149999999999999" customHeight="1"/>
    <row r="384" ht="16.149999999999999" customHeight="1"/>
    <row r="385" ht="16.149999999999999" customHeight="1"/>
    <row r="386" ht="16.149999999999999" customHeight="1"/>
    <row r="387" ht="16.149999999999999" customHeight="1"/>
    <row r="388" ht="16.149999999999999" customHeight="1"/>
    <row r="389" ht="16.149999999999999" customHeight="1"/>
    <row r="390" ht="16.149999999999999" customHeight="1"/>
    <row r="391" ht="16.149999999999999" customHeight="1"/>
    <row r="392" ht="16.149999999999999" customHeight="1"/>
    <row r="393" ht="16.149999999999999" customHeight="1"/>
    <row r="394" ht="16.149999999999999" customHeight="1"/>
    <row r="395" ht="16.149999999999999" customHeight="1"/>
    <row r="396" ht="16.149999999999999" customHeight="1"/>
    <row r="397" ht="16.149999999999999" customHeight="1"/>
    <row r="398" ht="16.149999999999999" customHeight="1"/>
    <row r="399" ht="16.149999999999999" customHeight="1"/>
    <row r="400" ht="16.149999999999999" customHeight="1"/>
    <row r="401" ht="16.149999999999999" customHeight="1"/>
    <row r="402" ht="16.149999999999999" customHeight="1"/>
    <row r="403" ht="16.149999999999999" customHeight="1"/>
    <row r="404" ht="16.149999999999999" customHeight="1"/>
    <row r="405" ht="16.149999999999999" customHeight="1"/>
    <row r="406" ht="16.149999999999999" customHeight="1"/>
    <row r="407" ht="16.149999999999999" customHeight="1"/>
    <row r="408" ht="16.149999999999999" customHeight="1"/>
    <row r="409" ht="16.149999999999999" customHeight="1"/>
    <row r="410" ht="16.149999999999999" customHeight="1"/>
    <row r="411" ht="16.149999999999999" customHeight="1"/>
    <row r="412" ht="16.149999999999999" customHeight="1"/>
    <row r="413" ht="16.149999999999999" customHeight="1"/>
    <row r="414" ht="16.149999999999999" customHeight="1"/>
    <row r="415" ht="16.149999999999999" customHeight="1"/>
    <row r="416" ht="16.149999999999999" customHeight="1"/>
    <row r="417" ht="16.149999999999999" customHeight="1"/>
    <row r="418" ht="16.149999999999999" customHeight="1"/>
    <row r="419" ht="16.149999999999999" customHeight="1"/>
    <row r="420" ht="16.149999999999999" customHeight="1"/>
    <row r="421" ht="16.149999999999999" customHeight="1"/>
    <row r="422" ht="16.149999999999999" customHeight="1"/>
    <row r="423" ht="16.149999999999999" customHeight="1"/>
    <row r="424" ht="16.149999999999999" customHeight="1"/>
    <row r="425" ht="16.149999999999999" customHeight="1"/>
    <row r="426" ht="16.149999999999999" customHeight="1"/>
    <row r="427" ht="16.149999999999999" customHeight="1"/>
    <row r="428" ht="16.149999999999999" customHeight="1"/>
    <row r="429" ht="16.149999999999999" customHeight="1"/>
    <row r="430" ht="16.149999999999999" customHeight="1"/>
    <row r="431" ht="16.149999999999999" customHeight="1"/>
    <row r="432" ht="16.149999999999999" customHeight="1"/>
    <row r="433" ht="16.149999999999999" customHeight="1"/>
    <row r="434" ht="16.149999999999999" customHeight="1"/>
    <row r="435" ht="16.149999999999999" customHeight="1"/>
    <row r="436" ht="16.149999999999999" customHeight="1"/>
    <row r="437" ht="16.149999999999999" customHeight="1"/>
    <row r="438" ht="16.149999999999999" customHeight="1"/>
    <row r="439" ht="16.149999999999999" customHeight="1"/>
    <row r="440" ht="16.149999999999999" customHeight="1"/>
    <row r="441" ht="16.149999999999999" customHeight="1"/>
    <row r="442" ht="16.149999999999999" customHeight="1"/>
    <row r="443" ht="16.149999999999999" customHeight="1"/>
    <row r="444" ht="16.149999999999999" customHeight="1"/>
    <row r="445" ht="16.149999999999999" customHeight="1"/>
    <row r="446" ht="16.149999999999999" customHeight="1"/>
    <row r="447" ht="16.149999999999999" customHeight="1"/>
    <row r="448" ht="16.149999999999999" customHeight="1"/>
    <row r="449" ht="16.149999999999999" customHeight="1"/>
    <row r="450" ht="16.149999999999999" customHeight="1"/>
    <row r="451" ht="16.149999999999999" customHeight="1"/>
    <row r="452" ht="16.149999999999999" customHeight="1"/>
    <row r="453" ht="16.149999999999999" customHeight="1"/>
    <row r="454" ht="16.149999999999999" customHeight="1"/>
    <row r="455" ht="16.149999999999999" customHeight="1"/>
    <row r="456" ht="16.149999999999999" customHeight="1"/>
    <row r="457" ht="16.149999999999999" customHeight="1"/>
    <row r="458" ht="16.149999999999999" customHeight="1"/>
    <row r="459" ht="16.149999999999999" customHeight="1"/>
    <row r="460" ht="16.149999999999999" customHeight="1"/>
    <row r="461" ht="16.149999999999999" customHeight="1"/>
    <row r="462" ht="16.149999999999999" customHeight="1"/>
    <row r="463" ht="16.149999999999999" customHeight="1"/>
    <row r="464" ht="16.149999999999999" customHeight="1"/>
    <row r="465" ht="16.149999999999999" customHeight="1"/>
    <row r="466" ht="16.149999999999999" customHeight="1"/>
    <row r="467" ht="16.149999999999999" customHeight="1"/>
    <row r="468" ht="16.149999999999999" customHeight="1"/>
    <row r="469" ht="16.149999999999999" customHeight="1"/>
    <row r="470" ht="16.149999999999999" customHeight="1"/>
    <row r="471" ht="16.149999999999999" customHeight="1"/>
    <row r="472" ht="16.149999999999999" customHeight="1"/>
    <row r="473" ht="16.149999999999999" customHeight="1"/>
    <row r="474" ht="16.149999999999999" customHeight="1"/>
    <row r="475" ht="16.149999999999999" customHeight="1"/>
    <row r="476" ht="16.149999999999999" customHeight="1"/>
    <row r="477" ht="16.149999999999999" customHeight="1"/>
    <row r="478" ht="16.149999999999999" customHeight="1"/>
    <row r="479" ht="16.149999999999999" customHeight="1"/>
    <row r="480" ht="16.149999999999999" customHeight="1"/>
    <row r="481" ht="16.149999999999999" customHeight="1"/>
    <row r="482" ht="16.149999999999999" customHeight="1"/>
    <row r="483" ht="16.149999999999999" customHeight="1"/>
    <row r="484" ht="16.149999999999999" customHeight="1"/>
    <row r="485" ht="16.149999999999999" customHeight="1"/>
    <row r="486" ht="16.149999999999999" customHeight="1"/>
    <row r="487" ht="16.149999999999999" customHeight="1"/>
    <row r="488" ht="16.149999999999999" customHeight="1"/>
    <row r="489" ht="16.149999999999999" customHeight="1"/>
    <row r="490" ht="16.149999999999999" customHeight="1"/>
    <row r="491" ht="16.149999999999999" customHeight="1"/>
    <row r="492" ht="16.149999999999999" customHeight="1"/>
    <row r="493" ht="16.149999999999999" customHeight="1"/>
    <row r="494" ht="16.149999999999999" customHeight="1"/>
    <row r="495" ht="16.149999999999999" customHeight="1"/>
    <row r="496" ht="16.149999999999999" customHeight="1"/>
    <row r="497" ht="16.149999999999999" customHeight="1"/>
    <row r="498" ht="16.149999999999999" customHeight="1"/>
    <row r="499" ht="16.149999999999999" customHeight="1"/>
    <row r="500" ht="16.149999999999999" customHeight="1"/>
    <row r="501" ht="16.149999999999999" customHeight="1"/>
    <row r="502" ht="16.149999999999999" customHeight="1"/>
    <row r="503" ht="16.149999999999999" customHeight="1"/>
    <row r="504" ht="16.149999999999999" customHeight="1"/>
    <row r="505" ht="16.149999999999999" customHeight="1"/>
    <row r="506" ht="16.149999999999999" customHeight="1"/>
    <row r="507" ht="16.149999999999999" customHeight="1"/>
    <row r="508" ht="16.149999999999999" customHeight="1"/>
    <row r="509" ht="16.149999999999999" customHeight="1"/>
    <row r="510" ht="16.149999999999999" customHeight="1"/>
    <row r="511" ht="16.149999999999999" customHeight="1"/>
    <row r="512" ht="16.149999999999999" customHeight="1"/>
    <row r="513" ht="16.149999999999999" customHeight="1"/>
    <row r="514" ht="16.149999999999999" customHeight="1"/>
    <row r="515" ht="16.149999999999999" customHeight="1"/>
    <row r="516" ht="16.149999999999999" customHeight="1"/>
    <row r="517" ht="16.149999999999999" customHeight="1"/>
    <row r="518" ht="16.149999999999999" customHeight="1"/>
    <row r="519" ht="16.149999999999999" customHeight="1"/>
    <row r="520" ht="16.149999999999999" customHeight="1"/>
    <row r="521" ht="16.149999999999999" customHeight="1"/>
    <row r="522" ht="16.149999999999999" customHeight="1"/>
    <row r="523" ht="16.149999999999999" customHeight="1"/>
    <row r="524" ht="16.149999999999999" customHeight="1"/>
    <row r="525" ht="16.149999999999999" customHeight="1"/>
    <row r="526" ht="16.149999999999999" customHeight="1"/>
    <row r="527" ht="16.149999999999999" customHeight="1"/>
    <row r="528" ht="16.149999999999999" customHeight="1"/>
    <row r="529" ht="16.149999999999999" customHeight="1"/>
    <row r="530" ht="16.149999999999999" customHeight="1"/>
    <row r="531" ht="16.149999999999999" customHeight="1"/>
    <row r="532" ht="16.149999999999999" customHeight="1"/>
    <row r="533" ht="16.149999999999999" customHeight="1"/>
    <row r="534" ht="16.149999999999999" customHeight="1"/>
    <row r="535" ht="16.149999999999999" customHeight="1"/>
    <row r="536" ht="16.149999999999999" customHeight="1"/>
    <row r="537" ht="16.149999999999999" customHeight="1"/>
    <row r="538" ht="16.149999999999999" customHeight="1"/>
    <row r="539" ht="16.149999999999999" customHeight="1"/>
    <row r="540" ht="16.149999999999999" customHeight="1"/>
    <row r="541" ht="16.149999999999999" customHeight="1"/>
    <row r="542" ht="16.149999999999999" customHeight="1"/>
    <row r="543" ht="16.149999999999999" customHeight="1"/>
    <row r="544" ht="16.149999999999999" customHeight="1"/>
    <row r="545" ht="16.149999999999999" customHeight="1"/>
    <row r="546" ht="16.149999999999999" customHeight="1"/>
    <row r="547" ht="16.149999999999999" customHeight="1"/>
    <row r="548" ht="16.149999999999999" customHeight="1"/>
    <row r="549" ht="16.149999999999999" customHeight="1"/>
    <row r="550" ht="16.149999999999999" customHeight="1"/>
    <row r="551" ht="16.149999999999999" customHeight="1"/>
    <row r="552" ht="16.149999999999999" customHeight="1"/>
    <row r="553" ht="16.149999999999999" customHeight="1"/>
    <row r="554" ht="16.149999999999999" customHeight="1"/>
    <row r="555" ht="16.149999999999999" customHeight="1"/>
    <row r="556" ht="16.149999999999999" customHeight="1"/>
    <row r="557" ht="16.149999999999999" customHeight="1"/>
    <row r="558" ht="16.149999999999999" customHeight="1"/>
    <row r="559" ht="16.149999999999999" customHeight="1"/>
    <row r="560" ht="16.149999999999999" customHeight="1"/>
    <row r="561" ht="16.149999999999999" customHeight="1"/>
    <row r="562" ht="16.149999999999999" customHeight="1"/>
    <row r="563" ht="16.149999999999999" customHeight="1"/>
    <row r="564" ht="16.149999999999999" customHeight="1"/>
    <row r="565" ht="16.149999999999999" customHeight="1"/>
    <row r="566" ht="16.149999999999999" customHeight="1"/>
    <row r="567" ht="16.149999999999999" customHeight="1"/>
    <row r="568" ht="16.149999999999999" customHeight="1"/>
    <row r="569" ht="16.149999999999999" customHeight="1"/>
    <row r="570" ht="16.149999999999999" customHeight="1"/>
    <row r="571" ht="16.149999999999999" customHeight="1"/>
    <row r="572" ht="16.149999999999999" customHeight="1"/>
    <row r="573" ht="16.149999999999999" customHeight="1"/>
    <row r="574" ht="16.149999999999999" customHeight="1"/>
    <row r="575" ht="16.149999999999999" customHeight="1"/>
    <row r="576" ht="16.149999999999999" customHeight="1"/>
    <row r="577" ht="16.149999999999999" customHeight="1"/>
    <row r="578" ht="16.149999999999999" customHeight="1"/>
    <row r="579" ht="16.149999999999999" customHeight="1"/>
    <row r="580" ht="16.149999999999999" customHeight="1"/>
    <row r="581" ht="16.149999999999999" customHeight="1"/>
    <row r="582" ht="16.149999999999999" customHeight="1"/>
    <row r="583" ht="16.149999999999999" customHeight="1"/>
    <row r="584" ht="16.149999999999999" customHeight="1"/>
    <row r="585" ht="16.149999999999999" customHeight="1"/>
    <row r="586" ht="16.149999999999999" customHeight="1"/>
    <row r="587" ht="16.149999999999999" customHeight="1"/>
    <row r="588" ht="16.149999999999999" customHeight="1"/>
    <row r="589" ht="16.149999999999999" customHeight="1"/>
    <row r="590" ht="16.149999999999999" customHeight="1"/>
    <row r="591" ht="16.149999999999999" customHeight="1"/>
    <row r="592" ht="16.149999999999999" customHeight="1"/>
    <row r="593" ht="16.149999999999999" customHeight="1"/>
    <row r="594" ht="16.149999999999999" customHeight="1"/>
    <row r="595" ht="16.149999999999999" customHeight="1"/>
    <row r="596" ht="16.149999999999999" customHeight="1"/>
    <row r="597" ht="16.149999999999999" customHeight="1"/>
    <row r="598" ht="16.149999999999999" customHeight="1"/>
    <row r="599" ht="16.149999999999999" customHeight="1"/>
    <row r="600" ht="16.149999999999999" customHeight="1"/>
    <row r="601" ht="16.149999999999999" customHeight="1"/>
    <row r="602" ht="16.149999999999999" customHeight="1"/>
    <row r="603" ht="16.149999999999999" customHeight="1"/>
    <row r="604" ht="16.149999999999999" customHeight="1"/>
    <row r="605" ht="16.149999999999999" customHeight="1"/>
    <row r="606" ht="16.149999999999999" customHeight="1"/>
    <row r="607" ht="16.149999999999999" customHeight="1"/>
    <row r="608" ht="16.149999999999999" customHeight="1"/>
    <row r="609" ht="16.149999999999999" customHeight="1"/>
    <row r="610" ht="16.149999999999999" customHeight="1"/>
    <row r="611" ht="16.149999999999999" customHeight="1"/>
    <row r="612" ht="16.149999999999999" customHeight="1"/>
    <row r="613" ht="16.149999999999999" customHeight="1"/>
    <row r="614" ht="16.149999999999999" customHeight="1"/>
    <row r="615" ht="16.149999999999999" customHeight="1"/>
    <row r="616" ht="16.149999999999999" customHeight="1"/>
    <row r="617" ht="16.149999999999999" customHeight="1"/>
    <row r="618" ht="16.149999999999999" customHeight="1"/>
    <row r="619" ht="16.149999999999999" customHeight="1"/>
    <row r="620" ht="16.149999999999999" customHeight="1"/>
    <row r="621" ht="16.149999999999999" customHeight="1"/>
    <row r="622" ht="16.149999999999999" customHeight="1"/>
    <row r="623" ht="16.149999999999999" customHeight="1"/>
    <row r="624" ht="16.149999999999999" customHeight="1"/>
    <row r="625" ht="16.149999999999999" customHeight="1"/>
    <row r="626" ht="16.149999999999999" customHeight="1"/>
    <row r="627" ht="16.149999999999999" customHeight="1"/>
    <row r="628" ht="16.149999999999999" customHeight="1"/>
    <row r="629" ht="16.149999999999999" customHeight="1"/>
    <row r="630" ht="16.149999999999999" customHeight="1"/>
    <row r="631" ht="16.149999999999999" customHeight="1"/>
    <row r="632" ht="16.149999999999999" customHeight="1"/>
    <row r="633" ht="16.149999999999999" customHeight="1"/>
    <row r="634" ht="16.149999999999999" customHeight="1"/>
    <row r="635" ht="16.149999999999999" customHeight="1"/>
    <row r="636" ht="16.149999999999999" customHeight="1"/>
    <row r="637" ht="16.149999999999999" customHeight="1"/>
    <row r="638" ht="16.149999999999999" customHeight="1"/>
    <row r="639" ht="16.149999999999999" customHeight="1"/>
    <row r="640" ht="16.149999999999999" customHeight="1"/>
    <row r="641" ht="16.149999999999999" customHeight="1"/>
    <row r="642" ht="16.149999999999999" customHeight="1"/>
    <row r="643" ht="16.149999999999999" customHeight="1"/>
    <row r="644" ht="16.149999999999999" customHeight="1"/>
    <row r="645" ht="16.149999999999999" customHeight="1"/>
    <row r="646" ht="16.149999999999999" customHeight="1"/>
    <row r="647" ht="16.149999999999999" customHeight="1"/>
    <row r="648" ht="16.149999999999999" customHeight="1"/>
    <row r="649" ht="16.149999999999999" customHeight="1"/>
    <row r="650" ht="16.149999999999999" customHeight="1"/>
    <row r="651" ht="16.149999999999999" customHeight="1"/>
    <row r="652" ht="16.149999999999999" customHeight="1"/>
    <row r="653" ht="16.149999999999999" customHeight="1"/>
    <row r="654" ht="16.149999999999999" customHeight="1"/>
    <row r="655" ht="16.149999999999999" customHeight="1"/>
    <row r="656" ht="16.149999999999999" customHeight="1"/>
    <row r="657" ht="16.149999999999999" customHeight="1"/>
    <row r="658" ht="16.149999999999999" customHeight="1"/>
    <row r="659" ht="16.149999999999999" customHeight="1"/>
    <row r="660" ht="16.149999999999999" customHeight="1"/>
    <row r="661" ht="16.149999999999999" customHeight="1"/>
    <row r="662" ht="16.149999999999999" customHeight="1"/>
    <row r="663" ht="16.149999999999999" customHeight="1"/>
    <row r="664" ht="16.149999999999999" customHeight="1"/>
    <row r="665" ht="16.149999999999999" customHeight="1"/>
    <row r="666" ht="16.149999999999999" customHeight="1"/>
    <row r="667" ht="16.149999999999999" customHeight="1"/>
    <row r="668" ht="16.149999999999999" customHeight="1"/>
    <row r="669" ht="16.149999999999999" customHeight="1"/>
    <row r="670" ht="16.149999999999999" customHeight="1"/>
    <row r="671" ht="16.149999999999999" customHeight="1"/>
    <row r="672" ht="16.149999999999999" customHeight="1"/>
    <row r="673" ht="16.149999999999999" customHeight="1"/>
    <row r="674" ht="16.149999999999999" customHeight="1"/>
    <row r="675" ht="16.149999999999999" customHeight="1"/>
    <row r="676" ht="16.149999999999999" customHeight="1"/>
    <row r="677" ht="16.149999999999999" customHeight="1"/>
    <row r="678" ht="16.149999999999999" customHeight="1"/>
    <row r="679" ht="16.149999999999999" customHeight="1"/>
    <row r="680" ht="16.149999999999999" customHeight="1"/>
    <row r="681" ht="16.149999999999999" customHeight="1"/>
    <row r="682" ht="16.149999999999999" customHeight="1"/>
    <row r="683" ht="16.149999999999999" customHeight="1"/>
    <row r="684" ht="16.149999999999999" customHeight="1"/>
    <row r="685" ht="16.149999999999999" customHeight="1"/>
    <row r="686" ht="16.149999999999999" customHeight="1"/>
    <row r="687" ht="16.149999999999999" customHeight="1"/>
    <row r="688" ht="16.149999999999999" customHeight="1"/>
    <row r="689" ht="16.149999999999999" customHeight="1"/>
    <row r="690" ht="16.149999999999999" customHeight="1"/>
    <row r="691" ht="16.149999999999999" customHeight="1"/>
    <row r="692" ht="16.149999999999999" customHeight="1"/>
    <row r="693" ht="16.149999999999999" customHeight="1"/>
    <row r="694" ht="16.149999999999999" customHeight="1"/>
    <row r="695" ht="16.149999999999999" customHeight="1"/>
    <row r="696" ht="16.149999999999999" customHeight="1"/>
    <row r="697" ht="16.149999999999999" customHeight="1"/>
    <row r="698" ht="16.149999999999999" customHeight="1"/>
    <row r="699" ht="16.149999999999999" customHeight="1"/>
    <row r="700" ht="16.149999999999999" customHeight="1"/>
    <row r="701" ht="16.149999999999999" customHeight="1"/>
    <row r="702" ht="16.149999999999999" customHeight="1"/>
    <row r="703" ht="16.149999999999999" customHeight="1"/>
    <row r="704" ht="16.149999999999999" customHeight="1"/>
    <row r="705" ht="16.149999999999999" customHeight="1"/>
    <row r="706" ht="16.149999999999999" customHeight="1"/>
    <row r="707" ht="16.149999999999999" customHeight="1"/>
    <row r="708" ht="16.149999999999999" customHeight="1"/>
    <row r="709" ht="16.149999999999999" customHeight="1"/>
    <row r="710" ht="16.149999999999999" customHeight="1"/>
    <row r="711" ht="16.149999999999999" customHeight="1"/>
    <row r="712" ht="16.149999999999999" customHeight="1"/>
    <row r="713" ht="16.149999999999999" customHeight="1"/>
    <row r="714" ht="16.149999999999999" customHeight="1"/>
    <row r="715" ht="16.149999999999999" customHeight="1"/>
    <row r="716" ht="16.149999999999999" customHeight="1"/>
    <row r="717" ht="16.149999999999999" customHeight="1"/>
    <row r="718" ht="16.149999999999999" customHeight="1"/>
    <row r="719" ht="16.149999999999999" customHeight="1"/>
    <row r="720" ht="16.149999999999999" customHeight="1"/>
    <row r="721" ht="16.149999999999999" customHeight="1"/>
    <row r="722" ht="16.149999999999999" customHeight="1"/>
    <row r="723" ht="16.149999999999999" customHeight="1"/>
    <row r="724" ht="16.149999999999999" customHeight="1"/>
    <row r="725" ht="16.149999999999999" customHeight="1"/>
    <row r="726" ht="16.149999999999999" customHeight="1"/>
    <row r="727" ht="16.149999999999999" customHeight="1"/>
    <row r="728" ht="16.149999999999999" customHeight="1"/>
    <row r="729" ht="16.149999999999999" customHeight="1"/>
    <row r="730" ht="16.149999999999999" customHeight="1"/>
    <row r="731" ht="16.149999999999999" customHeight="1"/>
    <row r="732" ht="16.149999999999999" customHeight="1"/>
    <row r="733" ht="16.149999999999999" customHeight="1"/>
    <row r="734" ht="16.149999999999999" customHeight="1"/>
    <row r="735" ht="16.149999999999999" customHeight="1"/>
    <row r="736" ht="16.149999999999999" customHeight="1"/>
    <row r="737" ht="16.149999999999999" customHeight="1"/>
    <row r="738" ht="16.149999999999999" customHeight="1"/>
    <row r="739" ht="16.149999999999999" customHeight="1"/>
    <row r="740" ht="16.149999999999999" customHeight="1"/>
    <row r="741" ht="16.149999999999999" customHeight="1"/>
    <row r="742" ht="16.149999999999999" customHeight="1"/>
    <row r="743" ht="16.149999999999999" customHeight="1"/>
    <row r="744" ht="16.149999999999999" customHeight="1"/>
    <row r="745" ht="16.149999999999999" customHeight="1"/>
    <row r="746" ht="16.149999999999999" customHeight="1"/>
    <row r="747" ht="16.149999999999999" customHeight="1"/>
    <row r="748" ht="16.149999999999999" customHeight="1"/>
    <row r="749" ht="16.149999999999999" customHeight="1"/>
    <row r="750" ht="16.149999999999999" customHeight="1"/>
    <row r="751" ht="16.149999999999999" customHeight="1"/>
    <row r="752" ht="16.149999999999999" customHeight="1"/>
    <row r="753" ht="16.149999999999999" customHeight="1"/>
    <row r="754" ht="16.149999999999999" customHeight="1"/>
    <row r="755" ht="16.149999999999999" customHeight="1"/>
    <row r="756" ht="16.149999999999999" customHeight="1"/>
    <row r="757" ht="16.149999999999999" customHeight="1"/>
    <row r="758" ht="16.149999999999999" customHeight="1"/>
    <row r="759" ht="16.149999999999999" customHeight="1"/>
    <row r="760" ht="16.149999999999999" customHeight="1"/>
    <row r="761" ht="16.149999999999999" customHeight="1"/>
    <row r="762" ht="16.149999999999999" customHeight="1"/>
    <row r="763" ht="16.149999999999999" customHeight="1"/>
    <row r="764" ht="16.149999999999999" customHeight="1"/>
    <row r="765" ht="16.149999999999999" customHeight="1"/>
    <row r="766" ht="16.149999999999999" customHeight="1"/>
    <row r="767" ht="16.149999999999999" customHeight="1"/>
    <row r="768" ht="16.149999999999999" customHeight="1"/>
    <row r="769" ht="16.149999999999999" customHeight="1"/>
    <row r="770" ht="16.149999999999999" customHeight="1"/>
    <row r="771" ht="16.149999999999999" customHeight="1"/>
    <row r="772" ht="16.149999999999999" customHeight="1"/>
    <row r="773" ht="16.149999999999999" customHeight="1"/>
    <row r="774" ht="16.149999999999999" customHeight="1"/>
    <row r="775" ht="16.149999999999999" customHeight="1"/>
    <row r="776" ht="16.149999999999999" customHeight="1"/>
    <row r="777" ht="16.149999999999999" customHeight="1"/>
    <row r="778" ht="16.149999999999999" customHeight="1"/>
    <row r="779" ht="16.149999999999999" customHeight="1"/>
    <row r="780" ht="16.149999999999999" customHeight="1"/>
    <row r="781" ht="16.149999999999999" customHeight="1"/>
    <row r="782" ht="16.149999999999999" customHeight="1"/>
    <row r="783" ht="16.149999999999999" customHeight="1"/>
    <row r="784" ht="16.149999999999999" customHeight="1"/>
    <row r="785" ht="16.149999999999999" customHeight="1"/>
    <row r="786" ht="16.149999999999999" customHeight="1"/>
    <row r="787" ht="16.149999999999999" customHeight="1"/>
    <row r="788" ht="16.149999999999999" customHeight="1"/>
    <row r="789" ht="16.149999999999999" customHeight="1"/>
    <row r="790" ht="16.149999999999999" customHeight="1"/>
    <row r="791" ht="16.149999999999999" customHeight="1"/>
    <row r="792" ht="16.149999999999999" customHeight="1"/>
    <row r="793" ht="16.149999999999999" customHeight="1"/>
    <row r="794" ht="16.149999999999999" customHeight="1"/>
    <row r="795" ht="16.149999999999999" customHeight="1"/>
    <row r="796" ht="16.149999999999999" customHeight="1"/>
    <row r="797" ht="16.149999999999999" customHeight="1"/>
    <row r="798" ht="16.149999999999999" customHeight="1"/>
    <row r="799" ht="16.149999999999999" customHeight="1"/>
    <row r="800" ht="16.149999999999999" customHeight="1"/>
    <row r="801" ht="16.149999999999999" customHeight="1"/>
    <row r="802" ht="16.149999999999999" customHeight="1"/>
    <row r="803" ht="16.149999999999999" customHeight="1"/>
    <row r="804" ht="16.149999999999999" customHeight="1"/>
    <row r="805" ht="16.149999999999999" customHeight="1"/>
    <row r="806" ht="16.149999999999999" customHeight="1"/>
    <row r="807" ht="16.149999999999999" customHeight="1"/>
    <row r="808" ht="16.149999999999999" customHeight="1"/>
    <row r="809" ht="16.149999999999999" customHeight="1"/>
    <row r="810" ht="16.149999999999999" customHeight="1"/>
    <row r="811" ht="16.149999999999999" customHeight="1"/>
    <row r="812" ht="16.149999999999999" customHeight="1"/>
    <row r="813" ht="16.149999999999999" customHeight="1"/>
    <row r="814" ht="16.149999999999999" customHeight="1"/>
    <row r="815" ht="16.149999999999999" customHeight="1"/>
    <row r="816" ht="16.149999999999999" customHeight="1"/>
    <row r="817" ht="16.149999999999999" customHeight="1"/>
    <row r="818" ht="16.149999999999999" customHeight="1"/>
    <row r="819" ht="16.149999999999999" customHeight="1"/>
    <row r="820" ht="16.149999999999999" customHeight="1"/>
    <row r="821" ht="16.149999999999999" customHeight="1"/>
    <row r="822" ht="16.149999999999999" customHeight="1"/>
    <row r="823" ht="16.149999999999999" customHeight="1"/>
    <row r="824" ht="16.149999999999999" customHeight="1"/>
    <row r="825" ht="16.149999999999999" customHeight="1"/>
    <row r="826" ht="16.149999999999999" customHeight="1"/>
    <row r="827" ht="16.149999999999999" customHeight="1"/>
    <row r="828" ht="16.149999999999999" customHeight="1"/>
    <row r="829" ht="16.149999999999999" customHeight="1"/>
    <row r="830" ht="16.149999999999999" customHeight="1"/>
    <row r="831" ht="16.149999999999999" customHeight="1"/>
    <row r="832" ht="16.149999999999999" customHeight="1"/>
    <row r="833" ht="16.149999999999999" customHeight="1"/>
    <row r="834" ht="16.149999999999999" customHeight="1"/>
    <row r="835" ht="16.149999999999999" customHeight="1"/>
    <row r="836" ht="16.149999999999999" customHeight="1"/>
    <row r="837" ht="16.149999999999999" customHeight="1"/>
    <row r="838" ht="16.149999999999999" customHeight="1"/>
    <row r="839" ht="16.149999999999999" customHeight="1"/>
    <row r="840" ht="16.149999999999999" customHeight="1"/>
    <row r="841" ht="16.149999999999999" customHeight="1"/>
    <row r="842" ht="16.149999999999999" customHeight="1"/>
    <row r="843" ht="16.149999999999999" customHeight="1"/>
    <row r="844" ht="16.149999999999999" customHeight="1"/>
    <row r="845" ht="16.149999999999999" customHeight="1"/>
    <row r="846" ht="16.149999999999999" customHeight="1"/>
    <row r="847" ht="16.149999999999999" customHeight="1"/>
    <row r="848" ht="16.149999999999999" customHeight="1"/>
    <row r="849" ht="16.149999999999999" customHeight="1"/>
    <row r="850" ht="16.149999999999999" customHeight="1"/>
    <row r="851" ht="16.149999999999999" customHeight="1"/>
    <row r="852" ht="16.149999999999999" customHeight="1"/>
    <row r="853" ht="16.149999999999999" customHeight="1"/>
    <row r="854" ht="16.149999999999999" customHeight="1"/>
    <row r="855" ht="16.149999999999999" customHeight="1"/>
    <row r="856" ht="16.149999999999999" customHeight="1"/>
    <row r="857" ht="16.149999999999999" customHeight="1"/>
    <row r="858" ht="16.149999999999999" customHeight="1"/>
    <row r="859" ht="16.149999999999999" customHeight="1"/>
    <row r="860" ht="16.149999999999999" customHeight="1"/>
    <row r="861" ht="16.149999999999999" customHeight="1"/>
    <row r="862" ht="16.149999999999999" customHeight="1"/>
    <row r="863" ht="16.149999999999999" customHeight="1"/>
    <row r="864" ht="16.149999999999999" customHeight="1"/>
    <row r="865" ht="16.149999999999999" customHeight="1"/>
    <row r="866" ht="16.149999999999999" customHeight="1"/>
    <row r="867" ht="16.149999999999999" customHeight="1"/>
    <row r="868" ht="16.149999999999999" customHeight="1"/>
    <row r="869" ht="16.149999999999999" customHeight="1"/>
    <row r="870" ht="16.149999999999999" customHeight="1"/>
    <row r="871" ht="16.149999999999999" customHeight="1"/>
    <row r="872" ht="16.149999999999999" customHeight="1"/>
    <row r="873" ht="16.149999999999999" customHeight="1"/>
    <row r="874" ht="16.149999999999999" customHeight="1"/>
    <row r="875" ht="16.149999999999999" customHeight="1"/>
    <row r="876" ht="16.149999999999999" customHeight="1"/>
    <row r="877" ht="16.149999999999999" customHeight="1"/>
    <row r="878" ht="16.149999999999999" customHeight="1"/>
    <row r="879" ht="16.149999999999999" customHeight="1"/>
    <row r="880" ht="16.149999999999999" customHeight="1"/>
    <row r="881" ht="16.149999999999999" customHeight="1"/>
    <row r="882" ht="16.149999999999999" customHeight="1"/>
    <row r="883" ht="16.149999999999999" customHeight="1"/>
    <row r="884" ht="16.149999999999999" customHeight="1"/>
    <row r="885" ht="16.149999999999999" customHeight="1"/>
    <row r="886" ht="16.149999999999999" customHeight="1"/>
    <row r="887" ht="16.149999999999999" customHeight="1"/>
    <row r="888" ht="16.149999999999999" customHeight="1"/>
    <row r="889" ht="16.149999999999999" customHeight="1"/>
    <row r="890" ht="16.149999999999999" customHeight="1"/>
    <row r="891" ht="16.149999999999999" customHeight="1"/>
    <row r="892" ht="16.149999999999999" customHeight="1"/>
    <row r="893" ht="16.149999999999999" customHeight="1"/>
    <row r="894" ht="16.149999999999999" customHeight="1"/>
    <row r="895" ht="16.149999999999999" customHeight="1"/>
    <row r="896" ht="16.149999999999999" customHeight="1"/>
    <row r="897" ht="16.149999999999999" customHeight="1"/>
    <row r="898" ht="16.149999999999999" customHeight="1"/>
    <row r="899" ht="16.149999999999999" customHeight="1"/>
    <row r="900" ht="16.149999999999999" customHeight="1"/>
    <row r="901" ht="16.149999999999999" customHeight="1"/>
    <row r="902" ht="16.149999999999999" customHeight="1"/>
    <row r="903" ht="16.149999999999999" customHeight="1"/>
    <row r="904" ht="16.149999999999999" customHeight="1"/>
    <row r="905" ht="16.149999999999999" customHeight="1"/>
    <row r="906" ht="16.149999999999999" customHeight="1"/>
    <row r="907" ht="16.149999999999999" customHeight="1"/>
    <row r="908" ht="16.149999999999999" customHeight="1"/>
    <row r="909" ht="16.149999999999999" customHeight="1"/>
    <row r="910" ht="16.149999999999999" customHeight="1"/>
    <row r="911" ht="16.149999999999999" customHeight="1"/>
    <row r="912" ht="16.149999999999999" customHeight="1"/>
    <row r="913" ht="16.149999999999999" customHeight="1"/>
    <row r="914" ht="16.149999999999999" customHeight="1"/>
    <row r="915" ht="16.149999999999999" customHeight="1"/>
    <row r="916" ht="16.149999999999999" customHeight="1"/>
    <row r="917" ht="16.149999999999999" customHeight="1"/>
    <row r="918" ht="16.149999999999999" customHeight="1"/>
    <row r="919" ht="16.149999999999999" customHeight="1"/>
    <row r="920" ht="16.149999999999999" customHeight="1"/>
    <row r="921" ht="16.149999999999999" customHeight="1"/>
    <row r="922" ht="16.149999999999999" customHeight="1"/>
    <row r="923" ht="16.149999999999999" customHeight="1"/>
    <row r="924" ht="16.149999999999999" customHeight="1"/>
    <row r="925" ht="16.149999999999999" customHeight="1"/>
    <row r="926" ht="16.149999999999999" customHeight="1"/>
    <row r="927" ht="16.149999999999999" customHeight="1"/>
    <row r="928" ht="16.149999999999999" customHeight="1"/>
    <row r="929" ht="16.149999999999999" customHeight="1"/>
    <row r="930" ht="16.149999999999999" customHeight="1"/>
    <row r="931" ht="16.149999999999999" customHeight="1"/>
    <row r="932" ht="16.149999999999999" customHeight="1"/>
    <row r="933" ht="16.149999999999999" customHeight="1"/>
    <row r="934" ht="16.149999999999999" customHeight="1"/>
    <row r="935" ht="16.149999999999999" customHeight="1"/>
    <row r="936" ht="16.149999999999999" customHeight="1"/>
    <row r="937" ht="16.149999999999999" customHeight="1"/>
    <row r="938" ht="16.149999999999999" customHeight="1"/>
    <row r="939" ht="16.149999999999999" customHeight="1"/>
    <row r="940" ht="16.149999999999999" customHeight="1"/>
    <row r="941" ht="16.149999999999999" customHeight="1"/>
    <row r="942" ht="16.149999999999999" customHeight="1"/>
    <row r="943" ht="16.149999999999999" customHeight="1"/>
    <row r="944" ht="16.149999999999999" customHeight="1"/>
    <row r="945" ht="16.149999999999999" customHeight="1"/>
    <row r="946" ht="16.149999999999999" customHeight="1"/>
    <row r="947" ht="16.149999999999999" customHeight="1"/>
    <row r="948" ht="16.149999999999999" customHeight="1"/>
    <row r="949" ht="16.149999999999999" customHeight="1"/>
    <row r="950" ht="16.149999999999999" customHeight="1"/>
    <row r="951" ht="16.149999999999999" customHeight="1"/>
    <row r="952" ht="16.149999999999999" customHeight="1"/>
    <row r="953" ht="16.149999999999999" customHeight="1"/>
    <row r="954" ht="16.149999999999999" customHeight="1"/>
    <row r="955" ht="16.149999999999999" customHeight="1"/>
    <row r="956" ht="16.149999999999999" customHeight="1"/>
    <row r="957" ht="16.149999999999999" customHeight="1"/>
    <row r="958" ht="16.149999999999999" customHeight="1"/>
    <row r="959" ht="16.149999999999999" customHeight="1"/>
    <row r="960" ht="16.149999999999999" customHeight="1"/>
    <row r="961" ht="16.149999999999999" customHeight="1"/>
    <row r="962" ht="16.149999999999999" customHeight="1"/>
    <row r="963" ht="16.149999999999999" customHeight="1"/>
    <row r="964" ht="16.149999999999999" customHeight="1"/>
    <row r="965" ht="16.149999999999999" customHeight="1"/>
    <row r="966" ht="16.149999999999999" customHeight="1"/>
    <row r="967" ht="16.149999999999999" customHeight="1"/>
    <row r="968" ht="16.149999999999999" customHeight="1"/>
    <row r="969" ht="16.149999999999999" customHeight="1"/>
    <row r="970" ht="16.149999999999999" customHeight="1"/>
    <row r="971" ht="16.149999999999999" customHeight="1"/>
    <row r="972" ht="16.149999999999999" customHeight="1"/>
    <row r="973" ht="16.149999999999999" customHeight="1"/>
    <row r="974" ht="16.149999999999999" customHeight="1"/>
    <row r="975" ht="16.149999999999999" customHeight="1"/>
    <row r="976" ht="16.149999999999999" customHeight="1"/>
    <row r="977" ht="16.149999999999999" customHeight="1"/>
    <row r="978" ht="16.149999999999999" customHeight="1"/>
    <row r="979" ht="16.149999999999999" customHeight="1"/>
    <row r="980" ht="16.149999999999999" customHeight="1"/>
    <row r="981" ht="16.149999999999999" customHeight="1"/>
    <row r="982" ht="16.149999999999999" customHeight="1"/>
    <row r="983" ht="16.149999999999999" customHeight="1"/>
    <row r="984" ht="16.149999999999999" customHeight="1"/>
    <row r="985" ht="16.149999999999999" customHeight="1"/>
    <row r="986" ht="16.149999999999999" customHeight="1"/>
    <row r="987" ht="16.149999999999999" customHeight="1"/>
    <row r="988" ht="16.149999999999999" customHeight="1"/>
    <row r="989" ht="16.149999999999999" customHeight="1"/>
    <row r="990" ht="16.149999999999999" customHeight="1"/>
    <row r="991" ht="16.149999999999999" customHeight="1"/>
    <row r="992" ht="16.149999999999999" customHeight="1"/>
    <row r="993" ht="16.149999999999999" customHeight="1"/>
    <row r="994" ht="16.149999999999999" customHeight="1"/>
    <row r="995" ht="16.149999999999999" customHeight="1"/>
    <row r="996" ht="16.149999999999999" customHeight="1"/>
    <row r="997" ht="16.149999999999999" customHeight="1"/>
    <row r="998" ht="16.149999999999999" customHeight="1"/>
    <row r="999" ht="16.149999999999999" customHeight="1"/>
    <row r="1000" ht="16.149999999999999" customHeight="1"/>
    <row r="1001" ht="16.149999999999999" customHeight="1"/>
    <row r="1002" ht="16.149999999999999" customHeight="1"/>
    <row r="1003" ht="16.149999999999999" customHeight="1"/>
    <row r="1004" ht="16.149999999999999" customHeight="1"/>
    <row r="1005" ht="16.149999999999999" customHeight="1"/>
    <row r="1006" ht="16.149999999999999" customHeight="1"/>
    <row r="1007" ht="16.149999999999999" customHeight="1"/>
    <row r="1008" ht="16.149999999999999" customHeight="1"/>
    <row r="1009" ht="16.149999999999999" customHeight="1"/>
    <row r="1010" ht="16.149999999999999" customHeight="1"/>
    <row r="1011" ht="16.149999999999999" customHeight="1"/>
    <row r="1012" ht="16.149999999999999" customHeight="1"/>
    <row r="1013" ht="16.149999999999999" customHeight="1"/>
    <row r="1014" ht="16.149999999999999" customHeight="1"/>
    <row r="1015" ht="16.149999999999999" customHeight="1"/>
    <row r="1016" ht="16.149999999999999" customHeight="1"/>
    <row r="1017" ht="16.149999999999999" customHeight="1"/>
    <row r="1018" ht="16.149999999999999" customHeight="1"/>
    <row r="1019" ht="16.149999999999999" customHeight="1"/>
    <row r="1020" ht="16.149999999999999" customHeight="1"/>
    <row r="1021" ht="16.149999999999999" customHeight="1"/>
    <row r="1022" ht="16.149999999999999" customHeight="1"/>
    <row r="1023" ht="16.149999999999999" customHeight="1"/>
    <row r="1024" ht="16.149999999999999" customHeight="1"/>
    <row r="1025" ht="16.149999999999999" customHeight="1"/>
    <row r="1026" ht="16.149999999999999" customHeight="1"/>
    <row r="1027" ht="16.149999999999999" customHeight="1"/>
    <row r="1028" ht="16.149999999999999" customHeight="1"/>
    <row r="1029" ht="16.149999999999999" customHeight="1"/>
    <row r="1030" ht="16.149999999999999" customHeight="1"/>
    <row r="1031" ht="16.149999999999999" customHeight="1"/>
    <row r="1032" ht="16.149999999999999" customHeight="1"/>
    <row r="1033" ht="16.149999999999999" customHeight="1"/>
    <row r="1034" ht="16.149999999999999" customHeight="1"/>
    <row r="1035" ht="16.149999999999999" customHeight="1"/>
    <row r="1036" ht="16.149999999999999" customHeight="1"/>
    <row r="1037" ht="16.149999999999999" customHeight="1"/>
    <row r="1038" ht="16.149999999999999" customHeight="1"/>
    <row r="1039" ht="16.149999999999999" customHeight="1"/>
    <row r="1040" ht="16.149999999999999" customHeight="1"/>
    <row r="1041" ht="16.149999999999999" customHeight="1"/>
    <row r="1042" ht="16.149999999999999" customHeight="1"/>
    <row r="1043" ht="16.149999999999999" customHeight="1"/>
    <row r="1044" ht="16.149999999999999" customHeight="1"/>
    <row r="1045" ht="16.149999999999999" customHeight="1"/>
    <row r="1046" ht="16.149999999999999" customHeight="1"/>
    <row r="1047" ht="16.149999999999999" customHeight="1"/>
    <row r="1048" ht="16.149999999999999" customHeight="1"/>
    <row r="1049" ht="16.149999999999999" customHeight="1"/>
    <row r="1050" ht="16.149999999999999" customHeight="1"/>
    <row r="1051" ht="16.149999999999999" customHeight="1"/>
    <row r="1052" ht="16.149999999999999" customHeight="1"/>
    <row r="1053" ht="16.149999999999999" customHeight="1"/>
    <row r="1054" ht="16.149999999999999" customHeight="1"/>
    <row r="1055" ht="16.149999999999999" customHeight="1"/>
    <row r="1056" ht="16.149999999999999" customHeight="1"/>
    <row r="1057" ht="16.149999999999999" customHeight="1"/>
    <row r="1058" ht="16.149999999999999" customHeight="1"/>
    <row r="1059" ht="16.149999999999999" customHeight="1"/>
    <row r="1060" ht="16.149999999999999" customHeight="1"/>
    <row r="1061" ht="16.149999999999999" customHeight="1"/>
    <row r="1062" ht="16.149999999999999" customHeight="1"/>
    <row r="1063" ht="16.149999999999999" customHeight="1"/>
    <row r="1064" ht="16.149999999999999" customHeight="1"/>
    <row r="1065" ht="16.149999999999999" customHeight="1"/>
    <row r="1066" ht="16.149999999999999" customHeight="1"/>
    <row r="1067" ht="16.149999999999999" customHeight="1"/>
    <row r="1068" ht="16.149999999999999" customHeight="1"/>
    <row r="1069" ht="16.149999999999999" customHeight="1"/>
    <row r="1070" ht="16.149999999999999" customHeight="1"/>
    <row r="1071" ht="16.149999999999999" customHeight="1"/>
    <row r="1072" ht="16.149999999999999" customHeight="1"/>
    <row r="1073" ht="16.149999999999999" customHeight="1"/>
    <row r="1074" ht="16.149999999999999" customHeight="1"/>
    <row r="1075" ht="16.149999999999999" customHeight="1"/>
    <row r="1076" ht="16.149999999999999" customHeight="1"/>
    <row r="1077" ht="16.149999999999999" customHeight="1"/>
    <row r="1078" ht="16.149999999999999" customHeight="1"/>
    <row r="1079" ht="16.149999999999999" customHeight="1"/>
    <row r="1080" ht="16.149999999999999" customHeight="1"/>
    <row r="1081" ht="16.149999999999999" customHeight="1"/>
    <row r="1082" ht="16.149999999999999" customHeight="1"/>
    <row r="1083" ht="16.149999999999999" customHeight="1"/>
    <row r="1084" ht="16.149999999999999" customHeight="1"/>
    <row r="1085" ht="16.149999999999999" customHeight="1"/>
    <row r="1086" ht="16.149999999999999" customHeight="1"/>
    <row r="1087" ht="16.149999999999999" customHeight="1"/>
    <row r="1088" ht="16.149999999999999" customHeight="1"/>
    <row r="1089" ht="16.149999999999999" customHeight="1"/>
    <row r="1090" ht="16.149999999999999" customHeight="1"/>
    <row r="1091" ht="16.149999999999999" customHeight="1"/>
    <row r="1092" ht="16.149999999999999" customHeight="1"/>
    <row r="1093" ht="16.149999999999999" customHeight="1"/>
    <row r="1094" ht="16.149999999999999" customHeight="1"/>
    <row r="1095" ht="16.149999999999999" customHeight="1"/>
    <row r="1096" ht="16.149999999999999" customHeight="1"/>
    <row r="1097" ht="16.149999999999999" customHeight="1"/>
    <row r="1098" ht="16.149999999999999" customHeight="1"/>
    <row r="1099" ht="16.149999999999999" customHeight="1"/>
    <row r="1100" ht="16.149999999999999" customHeight="1"/>
    <row r="1101" ht="16.149999999999999" customHeight="1"/>
    <row r="1102" ht="16.149999999999999" customHeight="1"/>
    <row r="1103" ht="16.149999999999999" customHeight="1"/>
    <row r="1104" ht="16.149999999999999" customHeight="1"/>
    <row r="1105" ht="16.149999999999999" customHeight="1"/>
    <row r="1106" ht="16.149999999999999" customHeight="1"/>
    <row r="1107" ht="16.149999999999999" customHeight="1"/>
    <row r="1108" ht="16.149999999999999" customHeight="1"/>
    <row r="1109" ht="16.149999999999999" customHeight="1"/>
    <row r="1110" ht="16.149999999999999" customHeight="1"/>
    <row r="1111" ht="16.149999999999999" customHeight="1"/>
    <row r="1112" ht="16.149999999999999" customHeight="1"/>
    <row r="1113" ht="16.149999999999999" customHeight="1"/>
    <row r="1114" ht="16.149999999999999" customHeight="1"/>
    <row r="1115" ht="16.149999999999999" customHeight="1"/>
    <row r="1116" ht="16.149999999999999" customHeight="1"/>
    <row r="1117" ht="16.149999999999999" customHeight="1"/>
    <row r="1118" ht="16.149999999999999" customHeight="1"/>
    <row r="1119" ht="16.149999999999999" customHeight="1"/>
    <row r="1120" ht="16.149999999999999" customHeight="1"/>
    <row r="1121" ht="16.149999999999999" customHeight="1"/>
    <row r="1122" ht="16.149999999999999" customHeight="1"/>
    <row r="1123" ht="16.149999999999999" customHeight="1"/>
    <row r="1124" ht="16.149999999999999" customHeight="1"/>
    <row r="1125" ht="16.149999999999999" customHeight="1"/>
    <row r="1126" ht="16.149999999999999" customHeight="1"/>
    <row r="1127" ht="16.149999999999999" customHeight="1"/>
    <row r="1128" ht="16.149999999999999" customHeight="1"/>
    <row r="1129" ht="16.149999999999999" customHeight="1"/>
    <row r="1130" ht="16.149999999999999" customHeight="1"/>
    <row r="1131" ht="16.149999999999999" customHeight="1"/>
    <row r="1132" ht="16.149999999999999" customHeight="1"/>
    <row r="1133" ht="16.149999999999999" customHeight="1"/>
    <row r="1134" ht="16.149999999999999" customHeight="1"/>
    <row r="1135" ht="16.149999999999999" customHeight="1"/>
    <row r="1136" ht="16.149999999999999" customHeight="1"/>
    <row r="1137" ht="16.149999999999999" customHeight="1"/>
    <row r="1138" ht="16.149999999999999" customHeight="1"/>
    <row r="1139" ht="16.149999999999999" customHeight="1"/>
    <row r="1140" ht="16.149999999999999" customHeight="1"/>
    <row r="1141" ht="16.149999999999999" customHeight="1"/>
    <row r="1142" ht="16.149999999999999" customHeight="1"/>
    <row r="1143" ht="16.149999999999999" customHeight="1"/>
    <row r="1144" ht="16.149999999999999" customHeight="1"/>
    <row r="1145" ht="16.149999999999999" customHeight="1"/>
    <row r="1146" ht="16.149999999999999" customHeight="1"/>
    <row r="1147" ht="16.149999999999999" customHeight="1"/>
    <row r="1148" ht="16.149999999999999" customHeight="1"/>
    <row r="1149" ht="16.149999999999999" customHeight="1"/>
    <row r="1150" ht="16.149999999999999" customHeight="1"/>
    <row r="1151" ht="16.149999999999999" customHeight="1"/>
    <row r="1152" ht="16.149999999999999" customHeight="1"/>
    <row r="1153" ht="16.149999999999999" customHeight="1"/>
    <row r="1154" ht="16.149999999999999" customHeight="1"/>
    <row r="1155" ht="16.149999999999999" customHeight="1"/>
    <row r="1156" ht="16.149999999999999" customHeight="1"/>
    <row r="1157" ht="16.149999999999999" customHeight="1"/>
    <row r="1158" ht="16.149999999999999" customHeight="1"/>
    <row r="1159" ht="16.149999999999999" customHeight="1"/>
    <row r="1160" ht="16.149999999999999" customHeight="1"/>
    <row r="1161" ht="16.149999999999999" customHeight="1"/>
    <row r="1162" ht="16.149999999999999" customHeight="1"/>
    <row r="1163" ht="16.149999999999999" customHeight="1"/>
    <row r="1164" ht="16.149999999999999" customHeight="1"/>
    <row r="1165" ht="16.149999999999999" customHeight="1"/>
    <row r="1166" ht="16.149999999999999" customHeight="1"/>
    <row r="1167" ht="16.149999999999999" customHeight="1"/>
    <row r="1168" ht="16.149999999999999" customHeight="1"/>
    <row r="1169" ht="16.149999999999999" customHeight="1"/>
    <row r="1170" ht="16.149999999999999" customHeight="1"/>
    <row r="1171" ht="16.149999999999999" customHeight="1"/>
    <row r="1172" ht="16.149999999999999" customHeight="1"/>
    <row r="1173" ht="16.149999999999999" customHeight="1"/>
    <row r="1174" ht="16.149999999999999" customHeight="1"/>
    <row r="1175" ht="16.149999999999999" customHeight="1"/>
    <row r="1176" ht="16.149999999999999" customHeight="1"/>
    <row r="1177" ht="16.149999999999999" customHeight="1"/>
    <row r="1178" ht="16.149999999999999" customHeight="1"/>
    <row r="1179" ht="16.149999999999999" customHeight="1"/>
    <row r="1180" ht="16.149999999999999" customHeight="1"/>
    <row r="1181" ht="16.149999999999999" customHeight="1"/>
    <row r="1182" ht="16.149999999999999" customHeight="1"/>
    <row r="1183" ht="16.149999999999999" customHeight="1"/>
    <row r="1184" ht="16.149999999999999" customHeight="1"/>
    <row r="1185" ht="16.149999999999999" customHeight="1"/>
    <row r="1186" ht="16.149999999999999" customHeight="1"/>
    <row r="1187" ht="16.149999999999999" customHeight="1"/>
    <row r="1188" ht="16.149999999999999" customHeight="1"/>
    <row r="1189" ht="16.149999999999999" customHeight="1"/>
    <row r="1190" ht="16.149999999999999" customHeight="1"/>
    <row r="1191" ht="16.149999999999999" customHeight="1"/>
    <row r="1192" ht="16.149999999999999" customHeight="1"/>
    <row r="1193" ht="16.149999999999999" customHeight="1"/>
    <row r="1194" ht="16.149999999999999" customHeight="1"/>
    <row r="1195" ht="16.149999999999999" customHeight="1"/>
    <row r="1196" ht="16.149999999999999" customHeight="1"/>
    <row r="1197" ht="16.149999999999999" customHeight="1"/>
    <row r="1198" ht="16.149999999999999" customHeight="1"/>
    <row r="1199" ht="16.149999999999999" customHeight="1"/>
    <row r="1200" ht="16.149999999999999" customHeight="1"/>
    <row r="1201" ht="16.149999999999999" customHeight="1"/>
    <row r="1202" ht="16.149999999999999" customHeight="1"/>
    <row r="1203" ht="16.149999999999999" customHeight="1"/>
    <row r="1204" ht="16.149999999999999" customHeight="1"/>
    <row r="1205" ht="16.149999999999999" customHeight="1"/>
    <row r="1206" ht="16.149999999999999" customHeight="1"/>
    <row r="1207" ht="16.149999999999999" customHeight="1"/>
    <row r="1208" ht="16.149999999999999" customHeight="1"/>
    <row r="1209" ht="16.149999999999999" customHeight="1"/>
    <row r="1210" ht="16.149999999999999" customHeight="1"/>
    <row r="1211" ht="16.149999999999999" customHeight="1"/>
    <row r="1212" ht="16.149999999999999" customHeight="1"/>
    <row r="1213" ht="16.149999999999999" customHeight="1"/>
    <row r="1214" ht="16.149999999999999" customHeight="1"/>
    <row r="1215" ht="16.149999999999999" customHeight="1"/>
    <row r="1216" ht="16.149999999999999" customHeight="1"/>
    <row r="1217" ht="16.149999999999999" customHeight="1"/>
    <row r="1218" ht="16.149999999999999" customHeight="1"/>
    <row r="1219" ht="16.149999999999999" customHeight="1"/>
    <row r="1220" ht="16.149999999999999" customHeight="1"/>
    <row r="1221" ht="16.149999999999999" customHeight="1"/>
    <row r="1222" ht="16.149999999999999" customHeight="1"/>
    <row r="1223" ht="16.149999999999999" customHeight="1"/>
    <row r="1224" ht="16.149999999999999" customHeight="1"/>
    <row r="1225" ht="16.149999999999999" customHeight="1"/>
    <row r="1226" ht="16.149999999999999" customHeight="1"/>
    <row r="1227" ht="16.149999999999999" customHeight="1"/>
    <row r="1228" ht="16.149999999999999" customHeight="1"/>
    <row r="1229" ht="16.149999999999999" customHeight="1"/>
    <row r="1230" ht="16.149999999999999" customHeight="1"/>
    <row r="1231" ht="16.149999999999999" customHeight="1"/>
    <row r="1232" ht="16.149999999999999" customHeight="1"/>
    <row r="1233" ht="16.149999999999999" customHeight="1"/>
    <row r="1234" ht="16.149999999999999" customHeight="1"/>
    <row r="1235" ht="16.149999999999999" customHeight="1"/>
    <row r="1236" ht="16.149999999999999" customHeight="1"/>
    <row r="1237" ht="16.149999999999999" customHeight="1"/>
    <row r="1238" ht="16.149999999999999" customHeight="1"/>
    <row r="1239" ht="16.149999999999999" customHeight="1"/>
    <row r="1240" ht="16.149999999999999" customHeight="1"/>
    <row r="1241" ht="16.149999999999999" customHeight="1"/>
    <row r="1242" ht="16.149999999999999" customHeight="1"/>
    <row r="1243" ht="16.149999999999999" customHeight="1"/>
    <row r="1244" ht="16.149999999999999" customHeight="1"/>
    <row r="1245" ht="16.149999999999999" customHeight="1"/>
    <row r="1246" ht="16.149999999999999" customHeight="1"/>
    <row r="1247" ht="16.149999999999999" customHeight="1"/>
    <row r="1248" ht="16.149999999999999" customHeight="1"/>
    <row r="1249" ht="16.149999999999999" customHeight="1"/>
    <row r="1250" ht="16.149999999999999" customHeight="1"/>
    <row r="1251" ht="16.149999999999999" customHeight="1"/>
    <row r="1252" ht="16.149999999999999" customHeight="1"/>
    <row r="1253" ht="16.149999999999999" customHeight="1"/>
    <row r="1254" ht="16.149999999999999" customHeight="1"/>
    <row r="1255" ht="16.149999999999999" customHeight="1"/>
    <row r="1256" ht="16.149999999999999" customHeight="1"/>
    <row r="1257" ht="16.149999999999999" customHeight="1"/>
    <row r="1258" ht="16.149999999999999" customHeight="1"/>
    <row r="1259" ht="16.149999999999999" customHeight="1"/>
    <row r="1260" ht="16.149999999999999" customHeight="1"/>
    <row r="1261" ht="16.149999999999999" customHeight="1"/>
    <row r="1262" ht="16.149999999999999" customHeight="1"/>
    <row r="1263" ht="16.149999999999999" customHeight="1"/>
    <row r="1264" ht="16.149999999999999" customHeight="1"/>
    <row r="1265" ht="16.149999999999999" customHeight="1"/>
    <row r="1266" ht="16.149999999999999" customHeight="1"/>
    <row r="1267" ht="16.149999999999999" customHeight="1"/>
    <row r="1268" ht="16.149999999999999" customHeight="1"/>
    <row r="1269" ht="16.149999999999999" customHeight="1"/>
    <row r="1270" ht="16.149999999999999" customHeight="1"/>
    <row r="1271" ht="16.149999999999999" customHeight="1"/>
    <row r="1272" ht="16.149999999999999" customHeight="1"/>
    <row r="1273" ht="16.149999999999999" customHeight="1"/>
    <row r="1274" ht="16.149999999999999" customHeight="1"/>
    <row r="1275" ht="16.149999999999999" customHeight="1"/>
    <row r="1276" ht="16.149999999999999" customHeight="1"/>
    <row r="1277" ht="16.149999999999999" customHeight="1"/>
    <row r="1278" ht="16.149999999999999" customHeight="1"/>
    <row r="1279" ht="16.149999999999999" customHeight="1"/>
    <row r="1280" ht="16.149999999999999" customHeight="1"/>
    <row r="1281" ht="16.149999999999999" customHeight="1"/>
    <row r="1282" ht="16.149999999999999" customHeight="1"/>
    <row r="1283" ht="16.149999999999999" customHeight="1"/>
    <row r="1284" ht="16.149999999999999" customHeight="1"/>
    <row r="1285" ht="16.149999999999999" customHeight="1"/>
    <row r="1286" ht="16.149999999999999" customHeight="1"/>
    <row r="1287" ht="16.149999999999999" customHeight="1"/>
    <row r="1288" ht="16.149999999999999" customHeight="1"/>
    <row r="1289" ht="16.149999999999999" customHeight="1"/>
    <row r="1290" ht="16.149999999999999" customHeight="1"/>
    <row r="1291" ht="16.149999999999999" customHeight="1"/>
    <row r="1292" ht="16.149999999999999" customHeight="1"/>
    <row r="1293" ht="16.149999999999999" customHeight="1"/>
    <row r="1294" ht="16.149999999999999" customHeight="1"/>
    <row r="1295" ht="16.149999999999999" customHeight="1"/>
    <row r="1296" ht="16.149999999999999" customHeight="1"/>
    <row r="1297" ht="16.149999999999999" customHeight="1"/>
    <row r="1298" ht="16.149999999999999" customHeight="1"/>
    <row r="1299" ht="16.149999999999999" customHeight="1"/>
    <row r="1300" ht="16.149999999999999" customHeight="1"/>
    <row r="1301" ht="16.149999999999999" customHeight="1"/>
    <row r="1302" ht="16.149999999999999" customHeight="1"/>
    <row r="1303" ht="16.149999999999999" customHeight="1"/>
    <row r="1304" ht="16.149999999999999" customHeight="1"/>
    <row r="1305" ht="16.149999999999999" customHeight="1"/>
    <row r="1306" ht="16.149999999999999" customHeight="1"/>
    <row r="1307" ht="16.149999999999999" customHeight="1"/>
    <row r="1308" ht="16.149999999999999" customHeight="1"/>
    <row r="1309" ht="16.149999999999999" customHeight="1"/>
    <row r="1310" ht="16.149999999999999" customHeight="1"/>
    <row r="1311" ht="16.149999999999999" customHeight="1"/>
    <row r="1312" ht="16.149999999999999" customHeight="1"/>
    <row r="1313" ht="16.149999999999999" customHeight="1"/>
    <row r="1314" ht="16.149999999999999" customHeight="1"/>
    <row r="1315" ht="16.149999999999999" customHeight="1"/>
    <row r="1316" ht="16.149999999999999" customHeight="1"/>
    <row r="1317" ht="16.149999999999999" customHeight="1"/>
    <row r="1318" ht="16.149999999999999" customHeight="1"/>
    <row r="1319" ht="16.149999999999999" customHeight="1"/>
    <row r="1320" ht="16.149999999999999" customHeight="1"/>
    <row r="1321" ht="16.149999999999999" customHeight="1"/>
    <row r="1322" ht="16.149999999999999" customHeight="1"/>
    <row r="1323" ht="16.149999999999999" customHeight="1"/>
    <row r="1324" ht="16.149999999999999" customHeight="1"/>
    <row r="1325" ht="16.149999999999999" customHeight="1"/>
    <row r="1326" ht="16.149999999999999" customHeight="1"/>
    <row r="1327" ht="16.149999999999999" customHeight="1"/>
    <row r="1328" ht="16.149999999999999" customHeight="1"/>
    <row r="1329" ht="16.149999999999999" customHeight="1"/>
    <row r="1330" ht="16.149999999999999" customHeight="1"/>
    <row r="1331" ht="16.149999999999999" customHeight="1"/>
    <row r="1332" ht="16.149999999999999" customHeight="1"/>
    <row r="1333" ht="16.149999999999999" customHeight="1"/>
    <row r="1334" ht="16.149999999999999" customHeight="1"/>
    <row r="1335" ht="16.149999999999999" customHeight="1"/>
    <row r="1336" ht="16.149999999999999" customHeight="1"/>
    <row r="1337" ht="16.149999999999999" customHeight="1"/>
    <row r="1338" ht="16.149999999999999" customHeight="1"/>
    <row r="1339" ht="16.149999999999999" customHeight="1"/>
    <row r="1340" ht="16.149999999999999" customHeight="1"/>
    <row r="1341" ht="16.149999999999999" customHeight="1"/>
    <row r="1342" ht="16.149999999999999" customHeight="1"/>
    <row r="1343" ht="16.149999999999999" customHeight="1"/>
    <row r="1344" ht="16.149999999999999" customHeight="1"/>
    <row r="1345" ht="16.149999999999999" customHeight="1"/>
    <row r="1346" ht="16.149999999999999" customHeight="1"/>
    <row r="1347" ht="16.149999999999999" customHeight="1"/>
    <row r="1348" ht="16.149999999999999" customHeight="1"/>
    <row r="1349" ht="16.149999999999999" customHeight="1"/>
    <row r="1350" ht="16.149999999999999" customHeight="1"/>
    <row r="1351" ht="16.149999999999999" customHeight="1"/>
    <row r="1352" ht="16.149999999999999" customHeight="1"/>
    <row r="1353" ht="16.149999999999999" customHeight="1"/>
    <row r="1354" ht="16.149999999999999" customHeight="1"/>
    <row r="1355" ht="16.149999999999999" customHeight="1"/>
    <row r="1356" ht="16.149999999999999" customHeight="1"/>
    <row r="1357" ht="16.149999999999999" customHeight="1"/>
    <row r="1358" ht="16.149999999999999" customHeight="1"/>
    <row r="1359" ht="16.149999999999999" customHeight="1"/>
    <row r="1360" ht="16.149999999999999" customHeight="1"/>
    <row r="1361" ht="16.149999999999999" customHeight="1"/>
    <row r="1362" ht="16.149999999999999" customHeight="1"/>
    <row r="1363" ht="16.149999999999999" customHeight="1"/>
    <row r="1364" ht="16.149999999999999" customHeight="1"/>
    <row r="1365" ht="16.149999999999999" customHeight="1"/>
    <row r="1366" ht="16.149999999999999" customHeight="1"/>
    <row r="1367" ht="16.149999999999999" customHeight="1"/>
    <row r="1368" ht="16.149999999999999" customHeight="1"/>
    <row r="1369" ht="16.149999999999999" customHeight="1"/>
    <row r="1370" ht="16.149999999999999" customHeight="1"/>
    <row r="1371" ht="16.149999999999999" customHeight="1"/>
    <row r="1372" ht="16.149999999999999" customHeight="1"/>
    <row r="1373" ht="16.149999999999999" customHeight="1"/>
    <row r="1374" ht="16.149999999999999" customHeight="1"/>
    <row r="1375" ht="16.149999999999999" customHeight="1"/>
    <row r="1376" ht="16.149999999999999" customHeight="1"/>
    <row r="1377" ht="16.149999999999999" customHeight="1"/>
    <row r="1378" ht="16.149999999999999" customHeight="1"/>
    <row r="1379" ht="16.149999999999999" customHeight="1"/>
    <row r="1380" ht="16.149999999999999" customHeight="1"/>
    <row r="1381" ht="16.149999999999999" customHeight="1"/>
    <row r="1382" ht="16.149999999999999" customHeight="1"/>
    <row r="1383" ht="16.149999999999999" customHeight="1"/>
    <row r="1384" ht="16.149999999999999" customHeight="1"/>
    <row r="1385" ht="16.149999999999999" customHeight="1"/>
    <row r="1386" ht="16.149999999999999" customHeight="1"/>
    <row r="1387" ht="16.149999999999999" customHeight="1"/>
    <row r="1388" ht="16.149999999999999" customHeight="1"/>
    <row r="1389" ht="16.149999999999999" customHeight="1"/>
    <row r="1390" ht="16.149999999999999" customHeight="1"/>
    <row r="1391" ht="16.149999999999999" customHeight="1"/>
    <row r="1392" ht="16.149999999999999" customHeight="1"/>
    <row r="1393" ht="16.149999999999999" customHeight="1"/>
    <row r="1394" ht="16.149999999999999" customHeight="1"/>
    <row r="1395" ht="16.149999999999999" customHeight="1"/>
    <row r="1396" ht="16.149999999999999" customHeight="1"/>
    <row r="1397" ht="16.149999999999999" customHeight="1"/>
    <row r="1398" ht="16.149999999999999" customHeight="1"/>
    <row r="1399" ht="16.149999999999999" customHeight="1"/>
    <row r="1400" ht="16.149999999999999" customHeight="1"/>
    <row r="1401" ht="16.149999999999999" customHeight="1"/>
    <row r="1402" ht="16.149999999999999" customHeight="1"/>
    <row r="1403" ht="16.149999999999999" customHeight="1"/>
    <row r="1404" ht="16.149999999999999" customHeight="1"/>
    <row r="1405" ht="16.149999999999999" customHeight="1"/>
    <row r="1406" ht="16.149999999999999" customHeight="1"/>
    <row r="1407" ht="16.149999999999999" customHeight="1"/>
    <row r="1408" ht="16.149999999999999" customHeight="1"/>
    <row r="1409" ht="16.149999999999999" customHeight="1"/>
    <row r="1410" ht="16.149999999999999" customHeight="1"/>
    <row r="1411" ht="16.149999999999999" customHeight="1"/>
    <row r="1412" ht="16.149999999999999" customHeight="1"/>
    <row r="1413" ht="16.149999999999999" customHeight="1"/>
    <row r="1414" ht="16.149999999999999" customHeight="1"/>
    <row r="1415" ht="16.149999999999999" customHeight="1"/>
    <row r="1416" ht="16.149999999999999" customHeight="1"/>
    <row r="1417" ht="16.149999999999999" customHeight="1"/>
    <row r="1418" ht="16.149999999999999" customHeight="1"/>
    <row r="1419" ht="16.149999999999999" customHeight="1"/>
    <row r="1420" ht="16.149999999999999" customHeight="1"/>
    <row r="1421" ht="16.149999999999999" customHeight="1"/>
    <row r="1422" ht="16.149999999999999" customHeight="1"/>
    <row r="1423" ht="16.149999999999999" customHeight="1"/>
    <row r="1424" ht="16.149999999999999" customHeight="1"/>
    <row r="1425" ht="16.149999999999999" customHeight="1"/>
    <row r="1426" ht="16.149999999999999" customHeight="1"/>
    <row r="1427" ht="16.149999999999999" customHeight="1"/>
    <row r="1428" ht="16.149999999999999" customHeight="1"/>
    <row r="1429" ht="16.149999999999999" customHeight="1"/>
    <row r="1430" ht="16.149999999999999" customHeight="1"/>
    <row r="1431" ht="16.149999999999999" customHeight="1"/>
    <row r="1432" ht="16.149999999999999" customHeight="1"/>
    <row r="1433" ht="16.149999999999999" customHeight="1"/>
    <row r="1434" ht="16.149999999999999" customHeight="1"/>
    <row r="1435" ht="16.149999999999999" customHeight="1"/>
    <row r="1436" ht="16.149999999999999" customHeight="1"/>
    <row r="1437" ht="16.149999999999999" customHeight="1"/>
    <row r="1438" ht="16.149999999999999" customHeight="1"/>
    <row r="1439" ht="16.149999999999999" customHeight="1"/>
    <row r="1440" ht="16.149999999999999" customHeight="1"/>
    <row r="1441" ht="16.149999999999999" customHeight="1"/>
    <row r="1442" ht="16.149999999999999" customHeight="1"/>
    <row r="1443" ht="16.149999999999999" customHeight="1"/>
    <row r="1444" ht="16.149999999999999" customHeight="1"/>
    <row r="1445" ht="16.149999999999999" customHeight="1"/>
    <row r="1446" ht="16.149999999999999" customHeight="1"/>
    <row r="1447" ht="16.149999999999999" customHeight="1"/>
    <row r="1448" ht="16.149999999999999" customHeight="1"/>
    <row r="1449" ht="16.149999999999999" customHeight="1"/>
    <row r="1450" ht="16.149999999999999" customHeight="1"/>
    <row r="1451" ht="16.149999999999999" customHeight="1"/>
    <row r="1452" ht="16.149999999999999" customHeight="1"/>
    <row r="1453" ht="16.149999999999999" customHeight="1"/>
    <row r="1454" ht="16.149999999999999" customHeight="1"/>
    <row r="1455" ht="16.149999999999999" customHeight="1"/>
    <row r="1456" ht="16.149999999999999" customHeight="1"/>
    <row r="1457" ht="16.149999999999999" customHeight="1"/>
    <row r="1458" ht="16.149999999999999" customHeight="1"/>
    <row r="1459" ht="16.149999999999999" customHeight="1"/>
    <row r="1460" ht="16.149999999999999" customHeight="1"/>
    <row r="1461" ht="16.149999999999999" customHeight="1"/>
    <row r="1462" ht="16.149999999999999" customHeight="1"/>
    <row r="1463" ht="16.149999999999999" customHeight="1"/>
    <row r="1464" ht="16.149999999999999" customHeight="1"/>
    <row r="1465" ht="16.149999999999999" customHeight="1"/>
    <row r="1466" ht="16.149999999999999" customHeight="1"/>
    <row r="1467" ht="16.149999999999999" customHeight="1"/>
    <row r="1468" ht="16.149999999999999" customHeight="1"/>
    <row r="1469" ht="16.149999999999999" customHeight="1"/>
    <row r="1470" ht="16.149999999999999" customHeight="1"/>
    <row r="1471" ht="16.149999999999999" customHeight="1"/>
    <row r="1472" ht="16.149999999999999" customHeight="1"/>
    <row r="1473" ht="16.149999999999999" customHeight="1"/>
    <row r="1474" ht="16.149999999999999" customHeight="1"/>
    <row r="1475" ht="16.149999999999999" customHeight="1"/>
    <row r="1476" ht="16.149999999999999" customHeight="1"/>
    <row r="1477" ht="16.149999999999999" customHeight="1"/>
    <row r="1478" ht="16.149999999999999" customHeight="1"/>
    <row r="1479" ht="16.149999999999999" customHeight="1"/>
    <row r="1480" ht="16.149999999999999" customHeight="1"/>
    <row r="1481" ht="16.149999999999999" customHeight="1"/>
    <row r="1482" ht="16.149999999999999" customHeight="1"/>
    <row r="1483" ht="16.149999999999999" customHeight="1"/>
    <row r="1484" ht="16.149999999999999" customHeight="1"/>
    <row r="1485" ht="16.149999999999999" customHeight="1"/>
    <row r="1486" ht="16.149999999999999" customHeight="1"/>
    <row r="1487" ht="16.149999999999999" customHeight="1"/>
    <row r="1488" ht="16.149999999999999" customHeight="1"/>
    <row r="1489" ht="16.149999999999999" customHeight="1"/>
    <row r="1490" ht="16.149999999999999" customHeight="1"/>
    <row r="1491" ht="16.149999999999999" customHeight="1"/>
    <row r="1492" ht="16.149999999999999" customHeight="1"/>
    <row r="1493" ht="16.149999999999999" customHeight="1"/>
    <row r="1494" ht="16.149999999999999" customHeight="1"/>
    <row r="1495" ht="16.149999999999999" customHeight="1"/>
    <row r="1496" ht="16.149999999999999" customHeight="1"/>
    <row r="1497" ht="16.149999999999999" customHeight="1"/>
    <row r="1498" ht="16.149999999999999" customHeight="1"/>
    <row r="1499" ht="16.149999999999999" customHeight="1"/>
    <row r="1500" ht="16.149999999999999" customHeight="1"/>
    <row r="1501" ht="16.149999999999999" customHeight="1"/>
    <row r="1502" ht="16.149999999999999" customHeight="1"/>
    <row r="1503" ht="16.149999999999999" customHeight="1"/>
    <row r="1504" ht="16.149999999999999" customHeight="1"/>
    <row r="1505" ht="16.149999999999999" customHeight="1"/>
    <row r="1506" ht="16.149999999999999" customHeight="1"/>
    <row r="1507" ht="16.149999999999999" customHeight="1"/>
    <row r="1508" ht="16.149999999999999" customHeight="1"/>
    <row r="1509" ht="16.149999999999999" customHeight="1"/>
    <row r="1510" ht="16.149999999999999" customHeight="1"/>
    <row r="1511" ht="16.149999999999999" customHeight="1"/>
    <row r="1512" ht="16.149999999999999" customHeight="1"/>
    <row r="1513" ht="16.149999999999999" customHeight="1"/>
    <row r="1514" ht="16.149999999999999" customHeight="1"/>
    <row r="1515" ht="16.149999999999999" customHeight="1"/>
    <row r="1516" ht="16.149999999999999" customHeight="1"/>
    <row r="1517" ht="16.149999999999999" customHeight="1"/>
    <row r="1518" ht="16.149999999999999" customHeight="1"/>
    <row r="1519" ht="16.149999999999999" customHeight="1"/>
    <row r="1520" ht="16.149999999999999" customHeight="1"/>
    <row r="1521" ht="16.149999999999999" customHeight="1"/>
    <row r="1522" ht="16.149999999999999" customHeight="1"/>
    <row r="1523" ht="16.149999999999999" customHeight="1"/>
    <row r="1524" ht="16.149999999999999" customHeight="1"/>
    <row r="1525" ht="16.149999999999999" customHeight="1"/>
    <row r="1526" ht="16.149999999999999" customHeight="1"/>
    <row r="1527" ht="16.149999999999999" customHeight="1"/>
    <row r="1528" ht="16.149999999999999" customHeight="1"/>
    <row r="1529" ht="16.149999999999999" customHeight="1"/>
    <row r="1530" ht="16.149999999999999" customHeight="1"/>
    <row r="1531" ht="16.149999999999999" customHeight="1"/>
    <row r="1532" ht="16.149999999999999" customHeight="1"/>
    <row r="1533" ht="16.149999999999999" customHeight="1"/>
    <row r="1534" ht="16.149999999999999" customHeight="1"/>
    <row r="1535" ht="16.149999999999999" customHeight="1"/>
    <row r="1536" ht="16.149999999999999" customHeight="1"/>
    <row r="1537" ht="16.149999999999999" customHeight="1"/>
    <row r="1538" ht="16.149999999999999" customHeight="1"/>
    <row r="1539" ht="16.149999999999999" customHeight="1"/>
    <row r="1540" ht="16.149999999999999" customHeight="1"/>
    <row r="1541" ht="16.149999999999999" customHeight="1"/>
    <row r="1542" ht="16.149999999999999" customHeight="1"/>
    <row r="1543" ht="16.149999999999999" customHeight="1"/>
    <row r="1544" ht="16.149999999999999" customHeight="1"/>
    <row r="1545" ht="16.149999999999999" customHeight="1"/>
    <row r="1546" ht="16.149999999999999" customHeight="1"/>
    <row r="1547" ht="16.149999999999999" customHeight="1"/>
    <row r="1548" ht="16.149999999999999" customHeight="1"/>
    <row r="1549" ht="16.149999999999999" customHeight="1"/>
    <row r="1550" ht="16.149999999999999" customHeight="1"/>
    <row r="1551" ht="16.149999999999999" customHeight="1"/>
    <row r="1552" ht="16.149999999999999" customHeight="1"/>
    <row r="1553" ht="16.149999999999999" customHeight="1"/>
    <row r="1554" ht="16.149999999999999" customHeight="1"/>
    <row r="1555" ht="16.149999999999999" customHeight="1"/>
    <row r="1556" ht="16.149999999999999" customHeight="1"/>
    <row r="1557" ht="16.149999999999999" customHeight="1"/>
    <row r="1558" ht="16.149999999999999" customHeight="1"/>
    <row r="1559" ht="16.149999999999999" customHeight="1"/>
    <row r="1560" ht="16.149999999999999" customHeight="1"/>
    <row r="1561" ht="16.149999999999999" customHeight="1"/>
    <row r="1562" ht="16.149999999999999" customHeight="1"/>
    <row r="1563" ht="16.149999999999999" customHeight="1"/>
    <row r="1564" ht="16.149999999999999" customHeight="1"/>
    <row r="1565" ht="16.149999999999999" customHeight="1"/>
    <row r="1566" ht="16.149999999999999" customHeight="1"/>
    <row r="1567" ht="16.149999999999999" customHeight="1"/>
    <row r="1568" ht="16.149999999999999" customHeight="1"/>
    <row r="1569" ht="16.149999999999999" customHeight="1"/>
    <row r="1570" ht="16.149999999999999" customHeight="1"/>
    <row r="1571" ht="16.149999999999999" customHeight="1"/>
    <row r="1572" ht="16.149999999999999" customHeight="1"/>
    <row r="1573" ht="16.149999999999999" customHeight="1"/>
    <row r="1574" ht="16.149999999999999" customHeight="1"/>
    <row r="1575" ht="16.149999999999999" customHeight="1"/>
    <row r="1576" ht="16.149999999999999" customHeight="1"/>
    <row r="1577" ht="16.149999999999999" customHeight="1"/>
    <row r="1578" ht="16.149999999999999" customHeight="1"/>
    <row r="1579" ht="16.149999999999999" customHeight="1"/>
    <row r="1580" ht="16.149999999999999" customHeight="1"/>
    <row r="1581" ht="16.149999999999999" customHeight="1"/>
    <row r="1582" ht="16.149999999999999" customHeight="1"/>
    <row r="1583" ht="16.149999999999999" customHeight="1"/>
    <row r="1584" ht="16.149999999999999" customHeight="1"/>
    <row r="1585" ht="16.149999999999999" customHeight="1"/>
    <row r="1586" ht="16.149999999999999" customHeight="1"/>
    <row r="1587" ht="16.149999999999999" customHeight="1"/>
    <row r="1588" ht="16.149999999999999" customHeight="1"/>
    <row r="1589" ht="16.149999999999999" customHeight="1"/>
    <row r="1590" ht="16.149999999999999" customHeight="1"/>
    <row r="1591" ht="16.149999999999999" customHeight="1"/>
    <row r="1592" ht="16.149999999999999" customHeight="1"/>
    <row r="1593" ht="16.149999999999999" customHeight="1"/>
    <row r="1594" ht="16.149999999999999" customHeight="1"/>
    <row r="1595" ht="16.149999999999999" customHeight="1"/>
    <row r="1596" ht="16.149999999999999" customHeight="1"/>
    <row r="1597" ht="16.149999999999999" customHeight="1"/>
    <row r="1598" ht="16.149999999999999" customHeight="1"/>
    <row r="1599" ht="16.149999999999999" customHeight="1"/>
    <row r="1600" ht="16.149999999999999" customHeight="1"/>
    <row r="1601" ht="16.149999999999999" customHeight="1"/>
    <row r="1602" ht="16.149999999999999" customHeight="1"/>
    <row r="1603" ht="16.149999999999999" customHeight="1"/>
    <row r="1604" ht="16.149999999999999" customHeight="1"/>
    <row r="1605" ht="16.149999999999999" customHeight="1"/>
    <row r="1606" ht="16.149999999999999" customHeight="1"/>
    <row r="1607" ht="16.149999999999999" customHeight="1"/>
    <row r="1608" ht="16.149999999999999" customHeight="1"/>
    <row r="1609" ht="16.149999999999999" customHeight="1"/>
    <row r="1610" ht="16.149999999999999" customHeight="1"/>
    <row r="1611" ht="16.149999999999999" customHeight="1"/>
    <row r="1612" ht="16.149999999999999" customHeight="1"/>
    <row r="1613" ht="16.149999999999999" customHeight="1"/>
    <row r="1614" ht="16.149999999999999" customHeight="1"/>
    <row r="1615" ht="16.149999999999999" customHeight="1"/>
    <row r="1616" ht="16.149999999999999" customHeight="1"/>
    <row r="1617" ht="16.149999999999999" customHeight="1"/>
    <row r="1618" ht="16.149999999999999" customHeight="1"/>
    <row r="1619" ht="16.149999999999999" customHeight="1"/>
    <row r="1620" ht="16.149999999999999" customHeight="1"/>
    <row r="1621" ht="16.149999999999999" customHeight="1"/>
    <row r="1622" ht="16.149999999999999" customHeight="1"/>
    <row r="1623" ht="16.149999999999999" customHeight="1"/>
    <row r="1624" ht="16.149999999999999" customHeight="1"/>
    <row r="1625" ht="16.149999999999999" customHeight="1"/>
    <row r="1626" ht="16.149999999999999" customHeight="1"/>
    <row r="1627" ht="16.149999999999999" customHeight="1"/>
    <row r="1628" ht="16.149999999999999" customHeight="1"/>
    <row r="1629" ht="16.149999999999999" customHeight="1"/>
    <row r="1630" ht="16.149999999999999" customHeight="1"/>
    <row r="1631" ht="16.149999999999999" customHeight="1"/>
    <row r="1632" ht="16.149999999999999" customHeight="1"/>
    <row r="1633" ht="16.149999999999999" customHeight="1"/>
    <row r="1634" ht="16.149999999999999" customHeight="1"/>
    <row r="1635" ht="16.149999999999999" customHeight="1"/>
    <row r="1636" ht="16.149999999999999" customHeight="1"/>
    <row r="1637" ht="16.149999999999999" customHeight="1"/>
    <row r="1638" ht="16.149999999999999" customHeight="1"/>
    <row r="1639" ht="16.149999999999999" customHeight="1"/>
    <row r="1640" ht="16.149999999999999" customHeight="1"/>
    <row r="1641" ht="16.149999999999999" customHeight="1"/>
    <row r="1642" ht="16.149999999999999" customHeight="1"/>
    <row r="1643" ht="16.149999999999999" customHeight="1"/>
    <row r="1644" ht="16.149999999999999" customHeight="1"/>
    <row r="1645" ht="16.149999999999999" customHeight="1"/>
    <row r="1646" ht="16.149999999999999" customHeight="1"/>
    <row r="1647" ht="16.149999999999999" customHeight="1"/>
    <row r="1648" ht="16.149999999999999" customHeight="1"/>
    <row r="1649" ht="16.149999999999999" customHeight="1"/>
    <row r="1650" ht="16.149999999999999" customHeight="1"/>
    <row r="1651" ht="16.149999999999999" customHeight="1"/>
    <row r="1652" ht="16.149999999999999" customHeight="1"/>
    <row r="1653" ht="16.149999999999999" customHeight="1"/>
    <row r="1654" ht="16.149999999999999" customHeight="1"/>
    <row r="1655" ht="16.149999999999999" customHeight="1"/>
    <row r="1656" ht="16.149999999999999" customHeight="1"/>
    <row r="1657" ht="16.149999999999999" customHeight="1"/>
    <row r="1658" ht="16.149999999999999" customHeight="1"/>
    <row r="1659" ht="16.149999999999999" customHeight="1"/>
    <row r="1660" ht="16.149999999999999" customHeight="1"/>
    <row r="1661" ht="16.149999999999999" customHeight="1"/>
    <row r="1662" ht="16.149999999999999" customHeight="1"/>
    <row r="1663" ht="16.149999999999999" customHeight="1"/>
    <row r="1664" ht="16.149999999999999" customHeight="1"/>
    <row r="1665" ht="16.149999999999999" customHeight="1"/>
    <row r="1666" ht="16.149999999999999" customHeight="1"/>
    <row r="1667" ht="16.149999999999999" customHeight="1"/>
    <row r="1668" ht="16.149999999999999" customHeight="1"/>
    <row r="1669" ht="16.149999999999999" customHeight="1"/>
    <row r="1670" ht="16.149999999999999" customHeight="1"/>
    <row r="1671" ht="16.149999999999999" customHeight="1"/>
    <row r="1672" ht="16.149999999999999" customHeight="1"/>
    <row r="1673" ht="16.149999999999999" customHeight="1"/>
    <row r="1674" ht="16.149999999999999" customHeight="1"/>
    <row r="1675" ht="16.149999999999999" customHeight="1"/>
    <row r="1676" ht="16.149999999999999" customHeight="1"/>
    <row r="1677" ht="16.149999999999999" customHeight="1"/>
    <row r="1678" ht="16.149999999999999" customHeight="1"/>
    <row r="1679" ht="16.149999999999999" customHeight="1"/>
    <row r="1680" ht="16.149999999999999" customHeight="1"/>
    <row r="1681" ht="16.149999999999999" customHeight="1"/>
    <row r="1682" ht="16.149999999999999" customHeight="1"/>
    <row r="1683" ht="16.149999999999999" customHeight="1"/>
    <row r="1684" ht="16.149999999999999" customHeight="1"/>
    <row r="1685" ht="16.149999999999999" customHeight="1"/>
    <row r="1686" ht="16.149999999999999" customHeight="1"/>
    <row r="1687" ht="16.149999999999999" customHeight="1"/>
    <row r="1688" ht="16.149999999999999" customHeight="1"/>
    <row r="1689" ht="16.149999999999999" customHeight="1"/>
    <row r="1690" ht="16.149999999999999" customHeight="1"/>
    <row r="1691" ht="16.149999999999999" customHeight="1"/>
    <row r="1692" ht="16.149999999999999" customHeight="1"/>
    <row r="1693" ht="16.149999999999999" customHeight="1"/>
    <row r="1694" ht="16.149999999999999" customHeight="1"/>
    <row r="1695" ht="16.149999999999999" customHeight="1"/>
    <row r="1696" ht="16.149999999999999" customHeight="1"/>
    <row r="1697" ht="16.149999999999999" customHeight="1"/>
    <row r="1698" ht="16.149999999999999" customHeight="1"/>
    <row r="1699" ht="16.149999999999999" customHeight="1"/>
    <row r="1700" ht="16.149999999999999" customHeight="1"/>
    <row r="1701" ht="16.149999999999999" customHeight="1"/>
    <row r="1702" ht="16.149999999999999" customHeight="1"/>
    <row r="1703" ht="16.149999999999999" customHeight="1"/>
    <row r="1704" ht="16.149999999999999" customHeight="1"/>
    <row r="1705" ht="16.149999999999999" customHeight="1"/>
    <row r="1706" ht="16.149999999999999" customHeight="1"/>
    <row r="1707" ht="16.149999999999999" customHeight="1"/>
    <row r="1708" ht="16.149999999999999" customHeight="1"/>
    <row r="1709" ht="16.149999999999999" customHeight="1"/>
    <row r="1710" ht="16.149999999999999" customHeight="1"/>
    <row r="1711" ht="16.149999999999999" customHeight="1"/>
    <row r="1712" ht="16.149999999999999" customHeight="1"/>
    <row r="1713" ht="16.149999999999999" customHeight="1"/>
    <row r="1714" ht="16.149999999999999" customHeight="1"/>
    <row r="1715" ht="16.149999999999999" customHeight="1"/>
    <row r="1716" ht="16.149999999999999" customHeight="1"/>
    <row r="1717" ht="16.149999999999999" customHeight="1"/>
    <row r="1718" ht="16.149999999999999" customHeight="1"/>
    <row r="1719" ht="16.149999999999999" customHeight="1"/>
    <row r="1720" ht="16.149999999999999" customHeight="1"/>
    <row r="1721" ht="16.149999999999999" customHeight="1"/>
    <row r="1722" ht="16.149999999999999" customHeight="1"/>
    <row r="1723" ht="16.149999999999999" customHeight="1"/>
    <row r="1724" ht="16.149999999999999" customHeight="1"/>
    <row r="1725" ht="16.149999999999999" customHeight="1"/>
    <row r="1726" ht="16.149999999999999" customHeight="1"/>
    <row r="1727" ht="16.149999999999999" customHeight="1"/>
    <row r="1728" ht="16.149999999999999" customHeight="1"/>
    <row r="1729" ht="16.149999999999999" customHeight="1"/>
    <row r="1730" ht="16.149999999999999" customHeight="1"/>
    <row r="1731" ht="16.149999999999999" customHeight="1"/>
    <row r="1732" ht="16.149999999999999" customHeight="1"/>
    <row r="1733" ht="16.149999999999999" customHeight="1"/>
    <row r="1734" ht="16.149999999999999" customHeight="1"/>
    <row r="1735" ht="16.149999999999999" customHeight="1"/>
    <row r="1736" ht="16.149999999999999" customHeight="1"/>
    <row r="1737" ht="16.149999999999999" customHeight="1"/>
    <row r="1738" ht="16.149999999999999" customHeight="1"/>
    <row r="1739" ht="16.149999999999999" customHeight="1"/>
    <row r="1740" ht="16.149999999999999" customHeight="1"/>
    <row r="1741" ht="16.149999999999999" customHeight="1"/>
    <row r="1742" ht="16.149999999999999" customHeight="1"/>
    <row r="1743" ht="16.149999999999999" customHeight="1"/>
    <row r="1744" ht="16.149999999999999" customHeight="1"/>
    <row r="1745" ht="16.149999999999999" customHeight="1"/>
    <row r="1746" ht="16.149999999999999" customHeight="1"/>
    <row r="1747" ht="16.149999999999999" customHeight="1"/>
    <row r="1748" ht="16.149999999999999" customHeight="1"/>
    <row r="1749" ht="16.149999999999999" customHeight="1"/>
    <row r="1750" ht="16.149999999999999" customHeight="1"/>
    <row r="1751" ht="16.149999999999999" customHeight="1"/>
    <row r="1752" ht="16.149999999999999" customHeight="1"/>
    <row r="1753" ht="16.149999999999999" customHeight="1"/>
    <row r="1754" ht="16.149999999999999" customHeight="1"/>
    <row r="1755" ht="16.149999999999999" customHeight="1"/>
    <row r="1756" ht="16.149999999999999" customHeight="1"/>
    <row r="1757" ht="16.149999999999999" customHeight="1"/>
    <row r="1758" ht="16.149999999999999" customHeight="1"/>
    <row r="1759" ht="16.149999999999999" customHeight="1"/>
    <row r="1760" ht="16.149999999999999" customHeight="1"/>
    <row r="1761" ht="16.149999999999999" customHeight="1"/>
    <row r="1762" ht="16.149999999999999" customHeight="1"/>
    <row r="1763" ht="16.149999999999999" customHeight="1"/>
    <row r="1764" ht="16.149999999999999" customHeight="1"/>
    <row r="1765" ht="16.149999999999999" customHeight="1"/>
    <row r="1766" ht="16.149999999999999" customHeight="1"/>
    <row r="1767" ht="16.149999999999999" customHeight="1"/>
    <row r="1768" ht="16.149999999999999" customHeight="1"/>
    <row r="1769" ht="16.149999999999999" customHeight="1"/>
    <row r="1770" ht="16.149999999999999" customHeight="1"/>
    <row r="1771" ht="16.149999999999999" customHeight="1"/>
    <row r="1772" ht="16.149999999999999" customHeight="1"/>
    <row r="1773" ht="16.149999999999999" customHeight="1"/>
    <row r="1774" ht="16.149999999999999" customHeight="1"/>
    <row r="1775" ht="16.149999999999999" customHeight="1"/>
    <row r="1776" ht="16.149999999999999" customHeight="1"/>
    <row r="1777" ht="16.149999999999999" customHeight="1"/>
    <row r="1778" ht="16.149999999999999" customHeight="1"/>
    <row r="1779" ht="16.149999999999999" customHeight="1"/>
    <row r="1780" ht="16.149999999999999" customHeight="1"/>
    <row r="1781" ht="16.149999999999999" customHeight="1"/>
    <row r="1782" ht="16.149999999999999" customHeight="1"/>
    <row r="1783" ht="16.149999999999999" customHeight="1"/>
    <row r="1784" ht="16.149999999999999" customHeight="1"/>
    <row r="1785" ht="16.149999999999999" customHeight="1"/>
    <row r="1786" ht="16.149999999999999" customHeight="1"/>
    <row r="1787" ht="16.149999999999999" customHeight="1"/>
    <row r="1788" ht="16.149999999999999" customHeight="1"/>
    <row r="1789" ht="16.149999999999999" customHeight="1"/>
    <row r="1790" ht="16.149999999999999" customHeight="1"/>
    <row r="1791" ht="16.149999999999999" customHeight="1"/>
    <row r="1792" ht="16.149999999999999" customHeight="1"/>
    <row r="1793" ht="16.149999999999999" customHeight="1"/>
    <row r="1794" ht="16.149999999999999" customHeight="1"/>
    <row r="1795" ht="16.149999999999999" customHeight="1"/>
    <row r="1796" ht="16.149999999999999" customHeight="1"/>
    <row r="1797" ht="16.149999999999999" customHeight="1"/>
    <row r="1798" ht="16.149999999999999" customHeight="1"/>
    <row r="1799" ht="16.149999999999999" customHeight="1"/>
    <row r="1800" ht="16.149999999999999" customHeight="1"/>
    <row r="1801" ht="16.149999999999999" customHeight="1"/>
    <row r="1802" ht="16.149999999999999" customHeight="1"/>
    <row r="1803" ht="16.149999999999999" customHeight="1"/>
    <row r="1804" ht="16.149999999999999" customHeight="1"/>
    <row r="1805" ht="16.149999999999999" customHeight="1"/>
    <row r="1806" ht="16.149999999999999" customHeight="1"/>
    <row r="1807" ht="16.149999999999999" customHeight="1"/>
    <row r="1808" ht="16.149999999999999" customHeight="1"/>
    <row r="1809" ht="16.149999999999999" customHeight="1"/>
    <row r="1810" ht="16.149999999999999" customHeight="1"/>
    <row r="1811" ht="16.149999999999999" customHeight="1"/>
    <row r="1812" ht="16.149999999999999" customHeight="1"/>
    <row r="1813" ht="16.149999999999999" customHeight="1"/>
    <row r="1814" ht="16.149999999999999" customHeight="1"/>
    <row r="1815" ht="16.149999999999999" customHeight="1"/>
    <row r="1816" ht="16.149999999999999" customHeight="1"/>
    <row r="1817" ht="16.149999999999999" customHeight="1"/>
    <row r="1818" ht="16.149999999999999" customHeight="1"/>
    <row r="1819" ht="16.149999999999999" customHeight="1"/>
    <row r="1820" ht="16.149999999999999" customHeight="1"/>
    <row r="1821" ht="16.149999999999999" customHeight="1"/>
    <row r="1822" ht="16.149999999999999" customHeight="1"/>
    <row r="1823" ht="16.149999999999999" customHeight="1"/>
    <row r="1824" ht="16.149999999999999" customHeight="1"/>
    <row r="1825" ht="16.149999999999999" customHeight="1"/>
    <row r="1826" ht="16.149999999999999" customHeight="1"/>
    <row r="1827" ht="16.149999999999999" customHeight="1"/>
    <row r="1828" ht="16.149999999999999" customHeight="1"/>
    <row r="1829" ht="16.149999999999999" customHeight="1"/>
    <row r="1830" ht="16.149999999999999" customHeight="1"/>
    <row r="1831" ht="16.149999999999999" customHeight="1"/>
    <row r="1832" ht="16.149999999999999" customHeight="1"/>
    <row r="1833" ht="16.149999999999999" customHeight="1"/>
    <row r="1834" ht="16.149999999999999" customHeight="1"/>
    <row r="1835" ht="16.149999999999999" customHeight="1"/>
    <row r="1836" ht="16.149999999999999" customHeight="1"/>
    <row r="1837" ht="16.149999999999999" customHeight="1"/>
    <row r="1838" ht="16.149999999999999" customHeight="1"/>
    <row r="1839" ht="16.149999999999999" customHeight="1"/>
    <row r="1840" ht="16.149999999999999" customHeight="1"/>
    <row r="1841" ht="16.149999999999999" customHeight="1"/>
    <row r="1842" ht="16.149999999999999" customHeight="1"/>
    <row r="1843" ht="16.149999999999999" customHeight="1"/>
    <row r="1844" ht="16.149999999999999" customHeight="1"/>
    <row r="1845" ht="16.149999999999999" customHeight="1"/>
    <row r="1846" ht="16.149999999999999" customHeight="1"/>
    <row r="1847" ht="16.149999999999999" customHeight="1"/>
    <row r="1848" ht="16.149999999999999" customHeight="1"/>
    <row r="1849" ht="16.149999999999999" customHeight="1"/>
    <row r="1850" ht="16.149999999999999" customHeight="1"/>
    <row r="1851" ht="16.149999999999999" customHeight="1"/>
    <row r="1852" ht="16.149999999999999" customHeight="1"/>
    <row r="1853" ht="16.149999999999999" customHeight="1"/>
    <row r="1854" ht="16.149999999999999" customHeight="1"/>
    <row r="1855" ht="16.149999999999999" customHeight="1"/>
    <row r="1856" ht="16.149999999999999" customHeight="1"/>
    <row r="1857" ht="16.149999999999999" customHeight="1"/>
    <row r="1858" ht="16.149999999999999" customHeight="1"/>
    <row r="1859" ht="16.149999999999999" customHeight="1"/>
    <row r="1860" ht="16.149999999999999" customHeight="1"/>
    <row r="1861" ht="16.149999999999999" customHeight="1"/>
    <row r="1862" ht="16.149999999999999" customHeight="1"/>
    <row r="1863" ht="16.149999999999999" customHeight="1"/>
    <row r="1864" ht="16.149999999999999" customHeight="1"/>
    <row r="1865" ht="16.149999999999999" customHeight="1"/>
    <row r="1866" ht="16.149999999999999" customHeight="1"/>
    <row r="1867" ht="16.149999999999999" customHeight="1"/>
    <row r="1868" ht="16.149999999999999" customHeight="1"/>
    <row r="1869" ht="16.149999999999999" customHeight="1"/>
    <row r="1870" ht="16.149999999999999" customHeight="1"/>
    <row r="1871" ht="16.149999999999999" customHeight="1"/>
    <row r="1872" ht="16.149999999999999" customHeight="1"/>
    <row r="1873" ht="16.149999999999999" customHeight="1"/>
    <row r="1874" ht="16.149999999999999" customHeight="1"/>
    <row r="1875" ht="16.149999999999999" customHeight="1"/>
    <row r="1876" ht="16.149999999999999" customHeight="1"/>
    <row r="1877" ht="16.149999999999999" customHeight="1"/>
    <row r="1878" ht="16.149999999999999" customHeight="1"/>
    <row r="1879" ht="16.149999999999999" customHeight="1"/>
    <row r="1880" ht="16.149999999999999" customHeight="1"/>
    <row r="1881" ht="16.149999999999999" customHeight="1"/>
    <row r="1882" ht="16.149999999999999" customHeight="1"/>
    <row r="1883" ht="16.149999999999999" customHeight="1"/>
    <row r="1884" ht="16.149999999999999" customHeight="1"/>
    <row r="1885" ht="16.149999999999999" customHeight="1"/>
    <row r="1886" ht="16.149999999999999" customHeight="1"/>
    <row r="1887" ht="16.149999999999999" customHeight="1"/>
    <row r="1888" ht="16.149999999999999" customHeight="1"/>
    <row r="1889" ht="16.149999999999999" customHeight="1"/>
    <row r="1890" ht="16.149999999999999" customHeight="1"/>
    <row r="1891" ht="16.149999999999999" customHeight="1"/>
    <row r="1892" ht="16.149999999999999" customHeight="1"/>
    <row r="1893" ht="16.149999999999999" customHeight="1"/>
    <row r="1894" ht="16.149999999999999" customHeight="1"/>
    <row r="1895" ht="16.149999999999999" customHeight="1"/>
    <row r="1896" ht="16.149999999999999" customHeight="1"/>
    <row r="1897" ht="16.149999999999999" customHeight="1"/>
    <row r="1898" ht="16.149999999999999" customHeight="1"/>
    <row r="1899" ht="16.149999999999999" customHeight="1"/>
    <row r="1900" ht="16.149999999999999" customHeight="1"/>
    <row r="1901" ht="16.149999999999999" customHeight="1"/>
    <row r="1902" ht="16.149999999999999" customHeight="1"/>
    <row r="1903" ht="16.149999999999999" customHeight="1"/>
    <row r="1904" ht="16.149999999999999" customHeight="1"/>
    <row r="1905" ht="16.149999999999999" customHeight="1"/>
    <row r="1906" ht="16.149999999999999" customHeight="1"/>
    <row r="1907" ht="16.149999999999999" customHeight="1"/>
    <row r="1908" ht="16.149999999999999" customHeight="1"/>
    <row r="1909" ht="16.149999999999999" customHeight="1"/>
    <row r="1910" ht="16.149999999999999" customHeight="1"/>
    <row r="1911" ht="16.149999999999999" customHeight="1"/>
    <row r="1912" ht="16.149999999999999" customHeight="1"/>
    <row r="1913" ht="16.149999999999999" customHeight="1"/>
    <row r="1914" ht="16.149999999999999" customHeight="1"/>
    <row r="1915" ht="16.149999999999999" customHeight="1"/>
    <row r="1916" ht="16.149999999999999" customHeight="1"/>
    <row r="1917" ht="16.149999999999999" customHeight="1"/>
    <row r="1918" ht="16.149999999999999" customHeight="1"/>
    <row r="1919" ht="16.149999999999999" customHeight="1"/>
    <row r="1920" ht="16.149999999999999" customHeight="1"/>
    <row r="1921" ht="16.149999999999999" customHeight="1"/>
    <row r="1922" ht="16.149999999999999" customHeight="1"/>
    <row r="1923" ht="16.149999999999999" customHeight="1"/>
    <row r="1924" ht="16.149999999999999" customHeight="1"/>
    <row r="1925" ht="16.149999999999999" customHeight="1"/>
    <row r="1926" ht="16.149999999999999" customHeight="1"/>
    <row r="1927" ht="16.149999999999999" customHeight="1"/>
    <row r="1928" ht="16.149999999999999" customHeight="1"/>
    <row r="1929" ht="16.149999999999999" customHeight="1"/>
    <row r="1930" ht="16.149999999999999" customHeight="1"/>
    <row r="1931" ht="16.149999999999999" customHeight="1"/>
    <row r="1932" ht="16.149999999999999" customHeight="1"/>
    <row r="1933" ht="16.149999999999999" customHeight="1"/>
    <row r="1934" ht="16.149999999999999" customHeight="1"/>
    <row r="1935" ht="16.149999999999999" customHeight="1"/>
    <row r="1936" ht="16.149999999999999" customHeight="1"/>
    <row r="1937" ht="16.149999999999999" customHeight="1"/>
    <row r="1938" ht="16.149999999999999" customHeight="1"/>
    <row r="1939" ht="16.149999999999999" customHeight="1"/>
    <row r="1940" ht="16.149999999999999" customHeight="1"/>
    <row r="1941" ht="16.149999999999999" customHeight="1"/>
    <row r="1942" ht="16.149999999999999" customHeight="1"/>
    <row r="1943" ht="16.149999999999999" customHeight="1"/>
    <row r="1944" ht="16.149999999999999" customHeight="1"/>
    <row r="1945" ht="16.149999999999999" customHeight="1"/>
    <row r="1946" ht="16.149999999999999" customHeight="1"/>
    <row r="1947" ht="16.149999999999999" customHeight="1"/>
    <row r="1948" ht="16.149999999999999" customHeight="1"/>
    <row r="1949" ht="16.149999999999999" customHeight="1"/>
    <row r="1950" ht="16.149999999999999" customHeight="1"/>
    <row r="1951" ht="16.149999999999999" customHeight="1"/>
    <row r="1952" ht="16.149999999999999" customHeight="1"/>
    <row r="1953" ht="16.149999999999999" customHeight="1"/>
    <row r="1954" ht="16.149999999999999" customHeight="1"/>
    <row r="1955" ht="16.149999999999999" customHeight="1"/>
    <row r="1956" ht="16.149999999999999" customHeight="1"/>
    <row r="1957" ht="16.149999999999999" customHeight="1"/>
    <row r="1958" ht="16.149999999999999" customHeight="1"/>
    <row r="1959" ht="16.149999999999999" customHeight="1"/>
    <row r="1960" ht="16.149999999999999" customHeight="1"/>
    <row r="1961" ht="16.149999999999999" customHeight="1"/>
    <row r="1962" ht="16.149999999999999" customHeight="1"/>
    <row r="1963" ht="16.149999999999999" customHeight="1"/>
    <row r="1964" ht="16.149999999999999" customHeight="1"/>
    <row r="1965" ht="16.149999999999999" customHeight="1"/>
    <row r="1966" ht="16.149999999999999" customHeight="1"/>
    <row r="1967" ht="16.149999999999999" customHeight="1"/>
    <row r="1968" ht="16.149999999999999" customHeight="1"/>
    <row r="1969" ht="16.149999999999999" customHeight="1"/>
    <row r="1970" ht="16.149999999999999" customHeight="1"/>
    <row r="1971" ht="16.149999999999999" customHeight="1"/>
    <row r="1972" ht="16.149999999999999" customHeight="1"/>
    <row r="1973" ht="16.149999999999999" customHeight="1"/>
    <row r="1974" ht="16.149999999999999" customHeight="1"/>
    <row r="1975" ht="16.149999999999999" customHeight="1"/>
    <row r="1976" ht="16.149999999999999" customHeight="1"/>
    <row r="1977" ht="16.149999999999999" customHeight="1"/>
    <row r="1978" ht="16.149999999999999" customHeight="1"/>
    <row r="1979" ht="16.149999999999999" customHeight="1"/>
    <row r="1980" ht="16.149999999999999" customHeight="1"/>
    <row r="1981" ht="16.149999999999999" customHeight="1"/>
    <row r="1982" ht="16.149999999999999" customHeight="1"/>
    <row r="1983" ht="16.149999999999999" customHeight="1"/>
    <row r="1984" ht="16.149999999999999" customHeight="1"/>
    <row r="1985" ht="16.149999999999999" customHeight="1"/>
    <row r="1986" ht="16.149999999999999" customHeight="1"/>
    <row r="1987" ht="16.149999999999999" customHeight="1"/>
    <row r="1988" ht="16.149999999999999" customHeight="1"/>
    <row r="1989" ht="16.149999999999999" customHeight="1"/>
    <row r="1990" ht="16.149999999999999" customHeight="1"/>
    <row r="1991" ht="16.149999999999999" customHeight="1"/>
    <row r="1992" ht="16.149999999999999" customHeight="1"/>
    <row r="1993" ht="16.149999999999999" customHeight="1"/>
    <row r="1994" ht="16.149999999999999" customHeight="1"/>
    <row r="1995" ht="16.149999999999999" customHeight="1"/>
    <row r="1996" ht="16.149999999999999" customHeight="1"/>
    <row r="1997" ht="16.149999999999999" customHeight="1"/>
    <row r="1998" ht="16.149999999999999" customHeight="1"/>
    <row r="1999" ht="16.149999999999999" customHeight="1"/>
    <row r="2000" ht="16.149999999999999" customHeight="1"/>
    <row r="2001" ht="16.149999999999999" customHeight="1"/>
    <row r="2002" ht="16.149999999999999" customHeight="1"/>
    <row r="2003" ht="16.149999999999999" customHeight="1"/>
    <row r="2004" ht="16.149999999999999" customHeight="1"/>
    <row r="2005" ht="16.149999999999999" customHeight="1"/>
    <row r="2006" ht="16.149999999999999" customHeight="1"/>
    <row r="2007" ht="16.149999999999999" customHeight="1"/>
    <row r="2008" ht="16.149999999999999" customHeight="1"/>
    <row r="2009" ht="16.149999999999999" customHeight="1"/>
    <row r="2010" ht="16.149999999999999" customHeight="1"/>
    <row r="2011" ht="16.149999999999999" customHeight="1"/>
    <row r="2012" ht="16.149999999999999" customHeight="1"/>
    <row r="2013" ht="16.149999999999999" customHeight="1"/>
    <row r="2014" ht="16.149999999999999" customHeight="1"/>
    <row r="2015" ht="16.149999999999999" customHeight="1"/>
    <row r="2016" ht="16.149999999999999" customHeight="1"/>
    <row r="2017" ht="16.149999999999999" customHeight="1"/>
    <row r="2018" ht="16.149999999999999" customHeight="1"/>
    <row r="2019" ht="16.149999999999999" customHeight="1"/>
    <row r="2020" ht="16.149999999999999" customHeight="1"/>
    <row r="2021" ht="16.149999999999999" customHeight="1"/>
    <row r="2022" ht="16.149999999999999" customHeight="1"/>
    <row r="2023" ht="16.149999999999999" customHeight="1"/>
    <row r="2024" ht="16.149999999999999" customHeight="1"/>
    <row r="2025" ht="16.149999999999999" customHeight="1"/>
    <row r="2026" ht="16.149999999999999" customHeight="1"/>
    <row r="2027" ht="16.149999999999999" customHeight="1"/>
    <row r="2028" ht="16.149999999999999" customHeight="1"/>
    <row r="2029" ht="16.149999999999999" customHeight="1"/>
    <row r="2030" ht="16.149999999999999" customHeight="1"/>
    <row r="2031" ht="16.149999999999999" customHeight="1"/>
    <row r="2032" ht="16.149999999999999" customHeight="1"/>
    <row r="2033" ht="16.149999999999999" customHeight="1"/>
    <row r="2034" ht="16.149999999999999" customHeight="1"/>
    <row r="2035" ht="16.149999999999999" customHeight="1"/>
    <row r="2036" ht="16.149999999999999" customHeight="1"/>
    <row r="2037" ht="16.149999999999999" customHeight="1"/>
    <row r="2038" ht="16.149999999999999" customHeight="1"/>
    <row r="2039" ht="16.149999999999999" customHeight="1"/>
    <row r="2040" ht="16.149999999999999" customHeight="1"/>
    <row r="2041" ht="16.149999999999999" customHeight="1"/>
    <row r="2042" ht="16.149999999999999" customHeight="1"/>
    <row r="2043" ht="16.149999999999999" customHeight="1"/>
    <row r="2044" ht="16.149999999999999" customHeight="1"/>
    <row r="2045" ht="16.149999999999999" customHeight="1"/>
    <row r="2046" ht="16.149999999999999" customHeight="1"/>
    <row r="2047" ht="16.149999999999999" customHeight="1"/>
    <row r="2048" ht="16.149999999999999" customHeight="1"/>
    <row r="2049" ht="16.149999999999999" customHeight="1"/>
    <row r="2050" ht="16.149999999999999" customHeight="1"/>
    <row r="2051" ht="16.149999999999999" customHeight="1"/>
    <row r="2052" ht="16.149999999999999" customHeight="1"/>
    <row r="2053" ht="16.149999999999999" customHeight="1"/>
    <row r="2054" ht="16.149999999999999" customHeight="1"/>
    <row r="2055" ht="16.149999999999999" customHeight="1"/>
    <row r="2056" ht="16.149999999999999" customHeight="1"/>
    <row r="2057" ht="16.149999999999999" customHeight="1"/>
    <row r="2058" ht="16.149999999999999" customHeight="1"/>
    <row r="2059" ht="16.149999999999999" customHeight="1"/>
    <row r="2060" ht="16.149999999999999" customHeight="1"/>
    <row r="2061" ht="16.149999999999999" customHeight="1"/>
    <row r="2062" ht="16.149999999999999" customHeight="1"/>
    <row r="2063" ht="16.149999999999999" customHeight="1"/>
    <row r="2064" ht="16.149999999999999" customHeight="1"/>
    <row r="2065" ht="16.149999999999999" customHeight="1"/>
    <row r="2066" ht="16.149999999999999" customHeight="1"/>
    <row r="2067" ht="16.149999999999999" customHeight="1"/>
    <row r="2068" ht="16.149999999999999" customHeight="1"/>
    <row r="2069" ht="16.149999999999999" customHeight="1"/>
    <row r="2070" ht="16.149999999999999" customHeight="1"/>
    <row r="2071" ht="16.149999999999999" customHeight="1"/>
    <row r="2072" ht="16.149999999999999" customHeight="1"/>
    <row r="2073" ht="16.149999999999999" customHeight="1"/>
    <row r="2074" ht="16.149999999999999" customHeight="1"/>
    <row r="2075" ht="16.149999999999999" customHeight="1"/>
    <row r="2076" ht="16.149999999999999" customHeight="1"/>
    <row r="2077" ht="16.149999999999999" customHeight="1"/>
    <row r="2078" ht="16.149999999999999" customHeight="1"/>
    <row r="2079" ht="16.149999999999999" customHeight="1"/>
    <row r="2080" ht="16.149999999999999" customHeight="1"/>
    <row r="2081" ht="16.149999999999999" customHeight="1"/>
    <row r="2082" ht="16.149999999999999" customHeight="1"/>
    <row r="2083" ht="16.149999999999999" customHeight="1"/>
    <row r="2084" ht="16.149999999999999" customHeight="1"/>
    <row r="2085" ht="16.149999999999999" customHeight="1"/>
    <row r="2086" ht="16.149999999999999" customHeight="1"/>
    <row r="2087" ht="16.149999999999999" customHeight="1"/>
    <row r="2088" ht="16.149999999999999" customHeight="1"/>
    <row r="2089" ht="16.149999999999999" customHeight="1"/>
    <row r="2090" ht="16.149999999999999" customHeight="1"/>
    <row r="2091" ht="16.149999999999999" customHeight="1"/>
    <row r="2092" ht="16.149999999999999" customHeight="1"/>
    <row r="2093" ht="16.149999999999999" customHeight="1"/>
    <row r="2094" ht="16.149999999999999" customHeight="1"/>
    <row r="2095" ht="16.149999999999999" customHeight="1"/>
    <row r="2096" ht="16.149999999999999" customHeight="1"/>
    <row r="2097" ht="16.149999999999999" customHeight="1"/>
    <row r="2098" ht="16.149999999999999" customHeight="1"/>
    <row r="2099" ht="16.149999999999999" customHeight="1"/>
    <row r="2100" ht="16.149999999999999" customHeight="1"/>
    <row r="2101" ht="16.149999999999999" customHeight="1"/>
    <row r="2102" ht="16.149999999999999" customHeight="1"/>
    <row r="2103" ht="16.149999999999999" customHeight="1"/>
    <row r="2104" ht="16.149999999999999" customHeight="1"/>
    <row r="2105" ht="16.149999999999999" customHeight="1"/>
    <row r="2106" ht="16.149999999999999" customHeight="1"/>
    <row r="2107" ht="16.149999999999999" customHeight="1"/>
    <row r="2108" ht="16.149999999999999" customHeight="1"/>
    <row r="2109" ht="16.149999999999999" customHeight="1"/>
    <row r="2110" ht="16.149999999999999" customHeight="1"/>
    <row r="2111" ht="16.149999999999999" customHeight="1"/>
    <row r="2112" ht="16.149999999999999" customHeight="1"/>
    <row r="2113" ht="16.149999999999999" customHeight="1"/>
    <row r="2114" ht="16.149999999999999" customHeight="1"/>
    <row r="2115" ht="16.149999999999999" customHeight="1"/>
    <row r="2116" ht="16.149999999999999" customHeight="1"/>
    <row r="2117" ht="16.149999999999999" customHeight="1"/>
    <row r="2118" ht="16.149999999999999" customHeight="1"/>
    <row r="2119" ht="16.149999999999999" customHeight="1"/>
    <row r="2120" ht="16.149999999999999" customHeight="1"/>
    <row r="2121" ht="16.149999999999999" customHeight="1"/>
    <row r="2122" ht="16.149999999999999" customHeight="1"/>
    <row r="2123" ht="16.149999999999999" customHeight="1"/>
    <row r="2124" ht="16.149999999999999" customHeight="1"/>
    <row r="2125" ht="16.149999999999999" customHeight="1"/>
    <row r="2126" ht="16.149999999999999" customHeight="1"/>
    <row r="2127" ht="16.149999999999999" customHeight="1"/>
    <row r="2128" ht="16.149999999999999" customHeight="1"/>
    <row r="2129" ht="16.149999999999999" customHeight="1"/>
    <row r="2130" ht="16.149999999999999" customHeight="1"/>
    <row r="2131" ht="16.149999999999999" customHeight="1"/>
    <row r="2132" ht="16.149999999999999" customHeight="1"/>
    <row r="2133" ht="16.149999999999999" customHeight="1"/>
    <row r="2134" ht="16.149999999999999" customHeight="1"/>
    <row r="2135" ht="16.149999999999999" customHeight="1"/>
    <row r="2136" ht="16.149999999999999" customHeight="1"/>
    <row r="2137" ht="16.149999999999999" customHeight="1"/>
    <row r="2138" ht="16.149999999999999" customHeight="1"/>
    <row r="2139" ht="16.149999999999999" customHeight="1"/>
    <row r="2140" ht="16.149999999999999" customHeight="1"/>
    <row r="2141" ht="16.149999999999999" customHeight="1"/>
    <row r="2142" ht="16.149999999999999" customHeight="1"/>
    <row r="2143" ht="16.149999999999999" customHeight="1"/>
    <row r="2144" ht="16.149999999999999" customHeight="1"/>
    <row r="2145" ht="16.149999999999999" customHeight="1"/>
    <row r="2146" ht="16.149999999999999" customHeight="1"/>
    <row r="2147" ht="16.149999999999999" customHeight="1"/>
    <row r="2148" ht="16.149999999999999" customHeight="1"/>
    <row r="2149" ht="16.149999999999999" customHeight="1"/>
    <row r="2150" ht="16.149999999999999" customHeight="1"/>
    <row r="2151" ht="16.149999999999999" customHeight="1"/>
    <row r="2152" ht="16.149999999999999" customHeight="1"/>
    <row r="2153" ht="16.149999999999999" customHeight="1"/>
    <row r="2154" ht="16.149999999999999" customHeight="1"/>
    <row r="2155" ht="16.149999999999999" customHeight="1"/>
    <row r="2156" ht="16.149999999999999" customHeight="1"/>
    <row r="2157" ht="16.149999999999999" customHeight="1"/>
    <row r="2158" ht="16.149999999999999" customHeight="1"/>
    <row r="2159" ht="16.149999999999999" customHeight="1"/>
    <row r="2160" ht="16.149999999999999" customHeight="1"/>
    <row r="2161" ht="16.149999999999999" customHeight="1"/>
    <row r="2162" ht="16.149999999999999" customHeight="1"/>
    <row r="2163" ht="16.149999999999999" customHeight="1"/>
    <row r="2164" ht="16.149999999999999" customHeight="1"/>
    <row r="2165" ht="16.149999999999999" customHeight="1"/>
    <row r="2166" ht="16.149999999999999" customHeight="1"/>
    <row r="2167" ht="16.149999999999999" customHeight="1"/>
    <row r="2168" ht="16.149999999999999" customHeight="1"/>
    <row r="2169" ht="16.149999999999999" customHeight="1"/>
    <row r="2170" ht="16.149999999999999" customHeight="1"/>
    <row r="2171" ht="16.149999999999999" customHeight="1"/>
    <row r="2172" ht="16.149999999999999" customHeight="1"/>
    <row r="2173" ht="16.149999999999999" customHeight="1"/>
    <row r="2174" ht="16.149999999999999" customHeight="1"/>
    <row r="2175" ht="16.149999999999999" customHeight="1"/>
    <row r="2176" ht="16.149999999999999" customHeight="1"/>
    <row r="2177" ht="16.149999999999999" customHeight="1"/>
    <row r="2178" ht="16.149999999999999" customHeight="1"/>
    <row r="2179" ht="16.149999999999999" customHeight="1"/>
    <row r="2180" ht="16.149999999999999" customHeight="1"/>
    <row r="2181" ht="16.149999999999999" customHeight="1"/>
    <row r="2182" ht="16.149999999999999" customHeight="1"/>
    <row r="2183" ht="16.149999999999999" customHeight="1"/>
    <row r="2184" ht="16.149999999999999" customHeight="1"/>
    <row r="2185" ht="16.149999999999999" customHeight="1"/>
    <row r="2186" ht="16.149999999999999" customHeight="1"/>
    <row r="2187" ht="16.149999999999999" customHeight="1"/>
    <row r="2188" ht="16.149999999999999" customHeight="1"/>
    <row r="2189" ht="16.149999999999999" customHeight="1"/>
    <row r="2190" ht="16.149999999999999" customHeight="1"/>
    <row r="2191" ht="16.149999999999999" customHeight="1"/>
    <row r="2192" ht="16.149999999999999" customHeight="1"/>
    <row r="2193" ht="16.149999999999999" customHeight="1"/>
    <row r="2194" ht="16.149999999999999" customHeight="1"/>
    <row r="2195" ht="16.149999999999999" customHeight="1"/>
    <row r="2196" ht="16.149999999999999" customHeight="1"/>
    <row r="2197" ht="16.149999999999999" customHeight="1"/>
    <row r="2198" ht="16.149999999999999" customHeight="1"/>
    <row r="2199" ht="16.149999999999999" customHeight="1"/>
    <row r="2200" ht="16.149999999999999" customHeight="1"/>
    <row r="2201" ht="16.149999999999999" customHeight="1"/>
    <row r="2202" ht="16.149999999999999" customHeight="1"/>
    <row r="2203" ht="16.149999999999999" customHeight="1"/>
    <row r="2204" ht="16.149999999999999" customHeight="1"/>
    <row r="2205" ht="16.149999999999999" customHeight="1"/>
    <row r="2206" ht="16.149999999999999" customHeight="1"/>
    <row r="2207" ht="16.149999999999999" customHeight="1"/>
    <row r="2208" ht="16.149999999999999" customHeight="1"/>
    <row r="2209" ht="16.149999999999999" customHeight="1"/>
    <row r="2210" ht="16.149999999999999" customHeight="1"/>
    <row r="2211" ht="16.149999999999999" customHeight="1"/>
    <row r="2212" ht="16.149999999999999" customHeight="1"/>
    <row r="2213" ht="16.149999999999999" customHeight="1"/>
    <row r="2214" ht="16.149999999999999" customHeight="1"/>
    <row r="2215" ht="16.149999999999999" customHeight="1"/>
    <row r="2216" ht="16.149999999999999" customHeight="1"/>
    <row r="2217" ht="16.149999999999999" customHeight="1"/>
    <row r="2218" ht="16.149999999999999" customHeight="1"/>
    <row r="2219" ht="16.149999999999999" customHeight="1"/>
    <row r="2220" ht="16.149999999999999" customHeight="1"/>
    <row r="2221" ht="16.149999999999999" customHeight="1"/>
    <row r="2222" ht="16.149999999999999" customHeight="1"/>
    <row r="2223" ht="16.149999999999999" customHeight="1"/>
    <row r="2224" ht="16.149999999999999" customHeight="1"/>
    <row r="2225" ht="16.149999999999999" customHeight="1"/>
    <row r="2226" ht="16.149999999999999" customHeight="1"/>
    <row r="2227" ht="16.149999999999999" customHeight="1"/>
    <row r="2228" ht="16.149999999999999" customHeight="1"/>
  </sheetData>
  <sheetProtection algorithmName="SHA-512" hashValue="5zwyvaNWvxOXRTqfBpsHtty5MmeDI+3RMnSqG3ZDY0lWT0bYHFkLJBHtIZnZxJtEuejdH4cqhsfurfq5e96t9Q==" saltValue="6mto/WpaMmnqvTvVqKRKkw==" spinCount="100000" sheet="1" formatRows="0"/>
  <mergeCells count="22">
    <mergeCell ref="Q1:V1"/>
    <mergeCell ref="V3:V4"/>
    <mergeCell ref="K7:N8"/>
    <mergeCell ref="A9:D9"/>
    <mergeCell ref="S29:T29"/>
    <mergeCell ref="U29:V29"/>
    <mergeCell ref="A2:N2"/>
    <mergeCell ref="A3:N3"/>
    <mergeCell ref="A4:N4"/>
    <mergeCell ref="E6:F6"/>
    <mergeCell ref="I6:J6"/>
    <mergeCell ref="V8:X8"/>
    <mergeCell ref="V38:X38"/>
    <mergeCell ref="C49:K51"/>
    <mergeCell ref="C56:K58"/>
    <mergeCell ref="A38:D38"/>
    <mergeCell ref="G6:H6"/>
    <mergeCell ref="G7:H7"/>
    <mergeCell ref="E7:F7"/>
    <mergeCell ref="I7:J7"/>
    <mergeCell ref="A8:D8"/>
    <mergeCell ref="S21:U21"/>
  </mergeCells>
  <conditionalFormatting sqref="E17:F17">
    <cfRule type="cellIs" dxfId="6" priority="5" operator="equal">
      <formula>"Please Allocate"</formula>
    </cfRule>
  </conditionalFormatting>
  <conditionalFormatting sqref="E18:F18">
    <cfRule type="cellIs" dxfId="5" priority="4" operator="notEqual">
      <formula>0</formula>
    </cfRule>
  </conditionalFormatting>
  <conditionalFormatting sqref="E29:F29">
    <cfRule type="cellIs" dxfId="4" priority="13" operator="equal">
      <formula>"Please Allocate"</formula>
    </cfRule>
  </conditionalFormatting>
  <conditionalFormatting sqref="K13 K20">
    <cfRule type="expression" dxfId="3" priority="1">
      <formula>$E$33&lt;-3%</formula>
    </cfRule>
    <cfRule type="expression" dxfId="2" priority="2">
      <formula>$E$33&gt;3%</formula>
    </cfRule>
  </conditionalFormatting>
  <conditionalFormatting sqref="L19:M20">
    <cfRule type="cellIs" dxfId="1" priority="10" operator="equal">
      <formula>"PLEASE EXPLAIN HERE!"</formula>
    </cfRule>
  </conditionalFormatting>
  <conditionalFormatting sqref="L26:M26">
    <cfRule type="cellIs" dxfId="0" priority="17" operator="equal">
      <formula>"PLEASE EXPLAIN HERE!"</formula>
    </cfRule>
  </conditionalFormatting>
  <dataValidations count="2">
    <dataValidation allowBlank="1" showInputMessage="1" showErrorMessage="1" prompt="Description required" sqref="K26" xr:uid="{00000000-0002-0000-0A00-000000000000}"/>
    <dataValidation allowBlank="1" showInputMessage="1" showErrorMessage="1" prompt="Provide variance analysis for change &gt; + or - 3% from prior year." sqref="K13" xr:uid="{00000000-0002-0000-0A00-000001000000}"/>
  </dataValidations>
  <printOptions horizontalCentered="1"/>
  <pageMargins left="0.51181102362204722" right="0.51181102362204722" top="0.70866141732283472" bottom="0.70866141732283472" header="0.31496062992125984" footer="0.31496062992125984"/>
  <pageSetup scale="46" orientation="portrait" blackAndWhite="1" r:id="rId1"/>
  <headerFooter>
    <oddFooter>&amp;LClassification: Protected A&amp;CPage 10 of 10</oddFooter>
  </headerFooter>
  <customProperties>
    <customPr name="_pios_id" r:id="rId2"/>
  </customProperties>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pageSetUpPr fitToPage="1"/>
  </sheetPr>
  <dimension ref="A1:F6"/>
  <sheetViews>
    <sheetView workbookViewId="0">
      <selection activeCell="C6" sqref="C6"/>
    </sheetView>
  </sheetViews>
  <sheetFormatPr defaultColWidth="8.7109375" defaultRowHeight="15"/>
  <cols>
    <col min="1" max="1" width="43.28515625" style="14" customWidth="1"/>
    <col min="2" max="2" width="2.28515625" style="14" customWidth="1"/>
    <col min="3" max="3" width="20.7109375" style="14" customWidth="1"/>
    <col min="4" max="4" width="8.7109375" style="14"/>
    <col min="5" max="5" width="28.28515625" style="14" bestFit="1" customWidth="1"/>
    <col min="6" max="6" width="9" style="14" bestFit="1" customWidth="1"/>
    <col min="7" max="16384" width="8.7109375" style="14"/>
  </cols>
  <sheetData>
    <row r="1" spans="1:6" ht="16.5" thickBot="1">
      <c r="A1" s="1006" t="s">
        <v>5</v>
      </c>
      <c r="C1" s="1007">
        <f>Coversht!H2</f>
        <v>224</v>
      </c>
    </row>
    <row r="2" spans="1:6" ht="18">
      <c r="A2" s="1006"/>
      <c r="C2" s="1008"/>
    </row>
    <row r="3" spans="1:6" ht="16.5" thickBot="1">
      <c r="D3" s="1009"/>
      <c r="E3" s="1010"/>
      <c r="F3" s="1010"/>
    </row>
    <row r="4" spans="1:6" ht="16.5" thickBot="1">
      <c r="A4" s="1275" t="s">
        <v>1366</v>
      </c>
      <c r="B4" s="1276"/>
      <c r="C4" s="1277"/>
      <c r="D4" s="1006"/>
    </row>
    <row r="5" spans="1:6" ht="15.75">
      <c r="A5" s="1011"/>
      <c r="B5" s="1012"/>
      <c r="C5" s="1013"/>
      <c r="D5" s="1010"/>
      <c r="E5" s="1010"/>
      <c r="F5" s="1010"/>
    </row>
    <row r="6" spans="1:6" ht="16.5" thickBot="1">
      <c r="A6" s="1014" t="str">
        <f>Coversht!A10</f>
        <v>0224   Valhalla School Foundation</v>
      </c>
      <c r="B6" s="1015"/>
      <c r="C6" s="1016">
        <f>IFERROR(VLOOKUP($C$1,'System Admin'!A:F,4,FALSE),"N/A")</f>
        <v>0.05</v>
      </c>
      <c r="D6" s="1017"/>
      <c r="E6" s="1018"/>
      <c r="F6" s="1018"/>
    </row>
  </sheetData>
  <sheetProtection algorithmName="SHA-512" hashValue="j4WvlhTWLsoF3G4NxVaJ7IVnJwLPTnC2eswjU6l9F/ssaiM3PYuM+x1MpWd9UxPJrqzTuGv6U8C5NIpJ1MRz9g==" saltValue="SPscqsOHvc/TRT4W0sKr9Q==" spinCount="100000" sheet="1" formatColumns="0" formatRows="0"/>
  <mergeCells count="1">
    <mergeCell ref="A4:C4"/>
  </mergeCells>
  <pageMargins left="0.51181102362204722" right="0.51181102362204722" top="0.70866141732283472" bottom="0.70866141732283472" header="0.31496062992125984" footer="0.31496062992125984"/>
  <pageSetup scale="94" orientation="portrait" blackAndWhite="1" r:id="rId1"/>
  <headerFooter>
    <oddFooter>&amp;LClassification: Protected A</oddFooter>
  </headerFooter>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00B050"/>
    <pageSetUpPr fitToPage="1"/>
  </sheetPr>
  <dimension ref="A1:N90"/>
  <sheetViews>
    <sheetView topLeftCell="D1" zoomScale="115" zoomScaleNormal="115" workbookViewId="0">
      <selection activeCell="F22" sqref="F22"/>
    </sheetView>
  </sheetViews>
  <sheetFormatPr defaultColWidth="9.28515625" defaultRowHeight="12.75" customHeight="1"/>
  <cols>
    <col min="1" max="1" width="9.28515625" style="36"/>
    <col min="2" max="2" width="7.5703125" style="36" customWidth="1"/>
    <col min="3" max="3" width="47.42578125" style="36" bestFit="1" customWidth="1"/>
    <col min="4" max="4" width="52.140625" style="36" bestFit="1" customWidth="1"/>
    <col min="5" max="5" width="22.28515625" style="36" bestFit="1" customWidth="1"/>
    <col min="6" max="6" width="19.28515625" style="43" bestFit="1" customWidth="1"/>
    <col min="7" max="7" width="41.140625" style="43" bestFit="1" customWidth="1"/>
    <col min="8" max="10" width="19.28515625" style="43" bestFit="1" customWidth="1"/>
    <col min="11" max="11" width="18.28515625" style="43" bestFit="1" customWidth="1"/>
    <col min="12" max="13" width="7.28515625" style="43" bestFit="1" customWidth="1"/>
    <col min="14" max="14" width="21.7109375" style="43" bestFit="1" customWidth="1"/>
    <col min="15" max="16384" width="9.28515625" style="36"/>
  </cols>
  <sheetData>
    <row r="1" spans="1:14" ht="12.75" customHeight="1">
      <c r="F1" s="36"/>
      <c r="G1" s="36"/>
      <c r="H1" s="36"/>
      <c r="I1" s="36"/>
      <c r="J1" s="36"/>
      <c r="K1" s="36"/>
      <c r="L1" s="36"/>
      <c r="M1" s="36"/>
      <c r="N1" s="36"/>
    </row>
    <row r="2" spans="1:14" ht="12.75" customHeight="1" thickBot="1">
      <c r="B2" s="37">
        <v>1</v>
      </c>
      <c r="C2" s="37">
        <v>2</v>
      </c>
      <c r="D2" s="37">
        <v>3</v>
      </c>
      <c r="E2" s="37">
        <v>4</v>
      </c>
      <c r="F2" s="37">
        <v>5</v>
      </c>
      <c r="G2" s="37">
        <v>6</v>
      </c>
      <c r="H2" s="37">
        <v>7</v>
      </c>
      <c r="I2" s="37">
        <v>8</v>
      </c>
      <c r="J2" s="37">
        <v>9</v>
      </c>
      <c r="K2" s="37">
        <v>10</v>
      </c>
      <c r="L2" s="37">
        <v>11</v>
      </c>
      <c r="M2" s="37">
        <v>12</v>
      </c>
      <c r="N2" s="37">
        <v>13</v>
      </c>
    </row>
    <row r="3" spans="1:14" ht="12.75" customHeight="1" thickBot="1">
      <c r="A3" s="48" t="s">
        <v>420</v>
      </c>
      <c r="B3" s="38" t="s">
        <v>103</v>
      </c>
      <c r="C3" s="38" t="s">
        <v>104</v>
      </c>
      <c r="D3" s="38" t="s">
        <v>412</v>
      </c>
      <c r="E3" s="38" t="s">
        <v>105</v>
      </c>
      <c r="F3" s="39" t="s">
        <v>106</v>
      </c>
      <c r="G3" s="39" t="s">
        <v>413</v>
      </c>
      <c r="H3" s="1002" t="s">
        <v>1279</v>
      </c>
      <c r="I3" s="39" t="s">
        <v>422</v>
      </c>
      <c r="J3" s="39" t="s">
        <v>414</v>
      </c>
      <c r="K3" s="39" t="s">
        <v>415</v>
      </c>
      <c r="L3" s="39" t="s">
        <v>416</v>
      </c>
      <c r="M3" s="39" t="s">
        <v>416</v>
      </c>
      <c r="N3" s="39" t="s">
        <v>406</v>
      </c>
    </row>
    <row r="4" spans="1:14" ht="12.75" customHeight="1" thickBot="1">
      <c r="A4" s="1089" t="s">
        <v>195</v>
      </c>
      <c r="B4" s="40">
        <v>9</v>
      </c>
      <c r="C4" s="45" t="s">
        <v>711</v>
      </c>
      <c r="D4" s="45" t="s">
        <v>595</v>
      </c>
      <c r="E4" s="45" t="s">
        <v>947</v>
      </c>
      <c r="F4" s="41" t="s">
        <v>107</v>
      </c>
      <c r="G4" s="1086" t="str">
        <f t="shared" ref="G4:G35" si="0">CONCATENATE(J4," ",K4," ",L4," ",M4)</f>
        <v>7000 Railway Street SE, Unit 110 Calgary AB AB T2H 3A8</v>
      </c>
      <c r="H4" s="41" t="s">
        <v>1309</v>
      </c>
      <c r="I4" s="41" t="s">
        <v>978</v>
      </c>
      <c r="J4" s="41" t="s">
        <v>803</v>
      </c>
      <c r="K4" s="41" t="s">
        <v>547</v>
      </c>
      <c r="L4" s="41" t="s">
        <v>288</v>
      </c>
      <c r="M4" s="41" t="s">
        <v>805</v>
      </c>
      <c r="N4" s="41" t="s">
        <v>1531</v>
      </c>
    </row>
    <row r="5" spans="1:14" ht="12.75" customHeight="1" thickBot="1">
      <c r="A5" s="1089" t="s">
        <v>231</v>
      </c>
      <c r="B5" s="40">
        <v>12</v>
      </c>
      <c r="C5" s="45" t="s">
        <v>100</v>
      </c>
      <c r="D5" s="45" t="s">
        <v>362</v>
      </c>
      <c r="E5" s="45" t="s">
        <v>952</v>
      </c>
      <c r="F5" s="41" t="s">
        <v>107</v>
      </c>
      <c r="G5" s="1086" t="str">
        <f t="shared" si="0"/>
        <v>10720 54 Avenue NW Edmonton AB AB T6A 2H9</v>
      </c>
      <c r="H5" s="41" t="s">
        <v>1350</v>
      </c>
      <c r="I5" s="41" t="s">
        <v>982</v>
      </c>
      <c r="J5" s="41" t="s">
        <v>540</v>
      </c>
      <c r="K5" s="41" t="s">
        <v>549</v>
      </c>
      <c r="L5" s="41" t="s">
        <v>288</v>
      </c>
      <c r="M5" s="41" t="s">
        <v>479</v>
      </c>
      <c r="N5" s="41" t="s">
        <v>411</v>
      </c>
    </row>
    <row r="6" spans="1:14" ht="12.75" customHeight="1" thickBot="1">
      <c r="A6" s="1089" t="s">
        <v>224</v>
      </c>
      <c r="B6" s="40">
        <v>19</v>
      </c>
      <c r="C6" s="45" t="s">
        <v>736</v>
      </c>
      <c r="D6" s="45" t="s">
        <v>781</v>
      </c>
      <c r="E6" s="45" t="s">
        <v>1137</v>
      </c>
      <c r="F6" s="41" t="s">
        <v>107</v>
      </c>
      <c r="G6" s="1086" t="str">
        <f t="shared" si="0"/>
        <v>5210 61 Street Red Deer AB AB T4N 6N8</v>
      </c>
      <c r="H6" s="41" t="s">
        <v>1342</v>
      </c>
      <c r="I6" s="41" t="s">
        <v>1127</v>
      </c>
      <c r="J6" s="41" t="s">
        <v>536</v>
      </c>
      <c r="K6" s="41" t="s">
        <v>583</v>
      </c>
      <c r="L6" s="41" t="s">
        <v>288</v>
      </c>
      <c r="M6" s="41" t="s">
        <v>473</v>
      </c>
      <c r="N6" s="41" t="s">
        <v>1568</v>
      </c>
    </row>
    <row r="7" spans="1:14" ht="12.75" customHeight="1" thickBot="1">
      <c r="A7" s="1089" t="s">
        <v>229</v>
      </c>
      <c r="B7" s="40">
        <v>20</v>
      </c>
      <c r="C7" s="45" t="s">
        <v>741</v>
      </c>
      <c r="D7" s="45" t="s">
        <v>783</v>
      </c>
      <c r="E7" s="45" t="s">
        <v>951</v>
      </c>
      <c r="F7" s="41" t="s">
        <v>107</v>
      </c>
      <c r="G7" s="1086" t="str">
        <f t="shared" si="0"/>
        <v>4906 50 Avenue  Leduc AB AB T9E 6W9</v>
      </c>
      <c r="H7" s="41" t="s">
        <v>1348</v>
      </c>
      <c r="I7" s="41" t="s">
        <v>1129</v>
      </c>
      <c r="J7" s="41" t="s">
        <v>538</v>
      </c>
      <c r="K7" s="41" t="s">
        <v>585</v>
      </c>
      <c r="L7" s="41" t="s">
        <v>288</v>
      </c>
      <c r="M7" s="41" t="s">
        <v>477</v>
      </c>
      <c r="N7" s="41" t="s">
        <v>1572</v>
      </c>
    </row>
    <row r="8" spans="1:14" ht="12.75" customHeight="1" thickBot="1">
      <c r="A8" s="1089" t="s">
        <v>204</v>
      </c>
      <c r="B8" s="40">
        <v>21</v>
      </c>
      <c r="C8" s="45" t="s">
        <v>718</v>
      </c>
      <c r="D8" s="45" t="s">
        <v>776</v>
      </c>
      <c r="E8" s="45" t="s">
        <v>1117</v>
      </c>
      <c r="F8" s="41" t="s">
        <v>107</v>
      </c>
      <c r="G8" s="1086" t="str">
        <f t="shared" si="0"/>
        <v>10307 99 Street NW Peace River AB AB T8T 1K1</v>
      </c>
      <c r="H8" s="41" t="s">
        <v>1319</v>
      </c>
      <c r="I8" s="41" t="s">
        <v>1116</v>
      </c>
      <c r="J8" s="41" t="s">
        <v>519</v>
      </c>
      <c r="K8" s="41" t="s">
        <v>572</v>
      </c>
      <c r="L8" s="41" t="s">
        <v>288</v>
      </c>
      <c r="M8" s="41" t="s">
        <v>573</v>
      </c>
      <c r="N8" s="41" t="s">
        <v>1552</v>
      </c>
    </row>
    <row r="9" spans="1:14" ht="12.75" customHeight="1" thickBot="1">
      <c r="A9" s="1089" t="s">
        <v>183</v>
      </c>
      <c r="B9" s="40">
        <v>45</v>
      </c>
      <c r="C9" s="45" t="s">
        <v>699</v>
      </c>
      <c r="D9" s="45" t="s">
        <v>360</v>
      </c>
      <c r="E9" s="45" t="s">
        <v>946</v>
      </c>
      <c r="F9" s="41" t="s">
        <v>107</v>
      </c>
      <c r="G9" s="1086" t="str">
        <f t="shared" si="0"/>
        <v>5915 Lewis Drive SW Calgary AB AB T3E 5Z4</v>
      </c>
      <c r="H9" s="41" t="s">
        <v>1297</v>
      </c>
      <c r="I9" s="41" t="s">
        <v>977</v>
      </c>
      <c r="J9" s="41" t="s">
        <v>508</v>
      </c>
      <c r="K9" s="41" t="s">
        <v>547</v>
      </c>
      <c r="L9" s="41" t="s">
        <v>288</v>
      </c>
      <c r="M9" s="41" t="s">
        <v>440</v>
      </c>
      <c r="N9" s="41" t="s">
        <v>592</v>
      </c>
    </row>
    <row r="10" spans="1:14" ht="12.75" customHeight="1" thickBot="1">
      <c r="A10" s="1089" t="s">
        <v>188</v>
      </c>
      <c r="B10" s="40">
        <v>46</v>
      </c>
      <c r="C10" s="45" t="s">
        <v>704</v>
      </c>
      <c r="D10" s="45" t="s">
        <v>774</v>
      </c>
      <c r="E10" s="45" t="s">
        <v>1112</v>
      </c>
      <c r="F10" s="41" t="s">
        <v>107</v>
      </c>
      <c r="G10" s="1086" t="str">
        <f t="shared" si="0"/>
        <v>310 Broadview Road Sherwood Park AB AB T8H 1A4</v>
      </c>
      <c r="H10" s="41" t="s">
        <v>1302</v>
      </c>
      <c r="I10" s="41" t="s">
        <v>1437</v>
      </c>
      <c r="J10" s="41" t="s">
        <v>1579</v>
      </c>
      <c r="K10" s="41" t="s">
        <v>561</v>
      </c>
      <c r="L10" s="41" t="s">
        <v>288</v>
      </c>
      <c r="M10" s="41" t="s">
        <v>1580</v>
      </c>
      <c r="N10" s="41" t="s">
        <v>960</v>
      </c>
    </row>
    <row r="11" spans="1:14" ht="12.75" customHeight="1" thickBot="1">
      <c r="A11" s="1089" t="s">
        <v>209</v>
      </c>
      <c r="B11" s="40">
        <v>47</v>
      </c>
      <c r="C11" s="45" t="s">
        <v>722</v>
      </c>
      <c r="D11" s="45" t="s">
        <v>777</v>
      </c>
      <c r="E11" s="45" t="s">
        <v>123</v>
      </c>
      <c r="F11" s="41" t="s">
        <v>109</v>
      </c>
      <c r="G11" s="1086" t="str">
        <f t="shared" si="0"/>
        <v>Box 1949 4204 Kepler Street Whitecourt AB AB T7S 1P6</v>
      </c>
      <c r="H11" s="41" t="s">
        <v>1324</v>
      </c>
      <c r="I11" s="41" t="s">
        <v>395</v>
      </c>
      <c r="J11" s="41" t="s">
        <v>524</v>
      </c>
      <c r="K11" s="41" t="s">
        <v>578</v>
      </c>
      <c r="L11" s="41" t="s">
        <v>288</v>
      </c>
      <c r="M11" s="41" t="s">
        <v>459</v>
      </c>
      <c r="N11" s="41" t="s">
        <v>409</v>
      </c>
    </row>
    <row r="12" spans="1:14" ht="12.75" customHeight="1" thickBot="1">
      <c r="A12" s="1089" t="s">
        <v>190</v>
      </c>
      <c r="B12" s="40">
        <v>48</v>
      </c>
      <c r="C12" s="45" t="s">
        <v>706</v>
      </c>
      <c r="D12" s="45" t="s">
        <v>775</v>
      </c>
      <c r="E12" s="45" t="s">
        <v>1114</v>
      </c>
      <c r="F12" s="41" t="s">
        <v>107</v>
      </c>
      <c r="G12" s="1086" t="str">
        <f t="shared" si="0"/>
        <v>Suite 110 381 Grove Drive Spruce Grove AB AB T7X 2Y9</v>
      </c>
      <c r="H12" s="41" t="s">
        <v>1304</v>
      </c>
      <c r="I12" s="41" t="s">
        <v>1113</v>
      </c>
      <c r="J12" s="41" t="s">
        <v>513</v>
      </c>
      <c r="K12" s="41" t="s">
        <v>562</v>
      </c>
      <c r="L12" s="41" t="s">
        <v>288</v>
      </c>
      <c r="M12" s="41" t="s">
        <v>445</v>
      </c>
      <c r="N12" s="41" t="s">
        <v>961</v>
      </c>
    </row>
    <row r="13" spans="1:14" ht="12.75" customHeight="1" thickBot="1">
      <c r="A13" s="1089" t="s">
        <v>182</v>
      </c>
      <c r="B13" s="40">
        <v>52</v>
      </c>
      <c r="C13" s="45" t="s">
        <v>790</v>
      </c>
      <c r="D13" s="45" t="s">
        <v>772</v>
      </c>
      <c r="E13" s="45" t="s">
        <v>1453</v>
      </c>
      <c r="F13" s="41" t="s">
        <v>107</v>
      </c>
      <c r="G13" s="1086" t="str">
        <f t="shared" si="0"/>
        <v>5031 50 Street Stettler AB AB T9C 2L9</v>
      </c>
      <c r="H13" s="41" t="s">
        <v>1296</v>
      </c>
      <c r="I13" s="41" t="s">
        <v>1438</v>
      </c>
      <c r="J13" s="41" t="s">
        <v>507</v>
      </c>
      <c r="K13" s="41" t="s">
        <v>557</v>
      </c>
      <c r="L13" s="41" t="s">
        <v>288</v>
      </c>
      <c r="M13" s="41" t="s">
        <v>558</v>
      </c>
      <c r="N13" s="41" t="s">
        <v>1542</v>
      </c>
    </row>
    <row r="14" spans="1:14" ht="12.75" customHeight="1" thickBot="1">
      <c r="A14" s="1089" t="s">
        <v>180</v>
      </c>
      <c r="B14" s="40">
        <v>53</v>
      </c>
      <c r="C14" s="45" t="s">
        <v>697</v>
      </c>
      <c r="D14" s="45" t="s">
        <v>771</v>
      </c>
      <c r="E14" s="45" t="s">
        <v>1111</v>
      </c>
      <c r="F14" s="41" t="s">
        <v>109</v>
      </c>
      <c r="G14" s="1086" t="str">
        <f t="shared" si="0"/>
        <v>4904 50 Street Innisfail AB AB T4G 1W4</v>
      </c>
      <c r="H14" s="41" t="s">
        <v>1294</v>
      </c>
      <c r="I14" s="41" t="s">
        <v>1110</v>
      </c>
      <c r="J14" s="41" t="s">
        <v>506</v>
      </c>
      <c r="K14" s="41" t="s">
        <v>555</v>
      </c>
      <c r="L14" s="41" t="s">
        <v>288</v>
      </c>
      <c r="M14" s="41" t="s">
        <v>438</v>
      </c>
      <c r="N14" s="41" t="s">
        <v>1540</v>
      </c>
    </row>
    <row r="15" spans="1:14" ht="12.75" customHeight="1" thickBot="1">
      <c r="A15" s="1089" t="s">
        <v>238</v>
      </c>
      <c r="B15" s="40">
        <v>54</v>
      </c>
      <c r="C15" s="45" t="s">
        <v>746</v>
      </c>
      <c r="D15" s="45" t="s">
        <v>785</v>
      </c>
      <c r="E15" s="45" t="s">
        <v>955</v>
      </c>
      <c r="F15" s="41" t="s">
        <v>107</v>
      </c>
      <c r="G15" s="1086" t="str">
        <f t="shared" si="0"/>
        <v>6000 Highway 2A Ponoka AB AB T4J 1P6</v>
      </c>
      <c r="H15" s="41" t="s">
        <v>1358</v>
      </c>
      <c r="I15" s="41" t="s">
        <v>985</v>
      </c>
      <c r="J15" s="41" t="s">
        <v>405</v>
      </c>
      <c r="K15" s="41" t="s">
        <v>591</v>
      </c>
      <c r="L15" s="41" t="s">
        <v>288</v>
      </c>
      <c r="M15" s="41" t="s">
        <v>485</v>
      </c>
      <c r="N15" s="41" t="s">
        <v>967</v>
      </c>
    </row>
    <row r="16" spans="1:14" ht="12.75" customHeight="1" thickBot="1">
      <c r="A16" s="1089" t="s">
        <v>235</v>
      </c>
      <c r="B16" s="40">
        <v>56</v>
      </c>
      <c r="C16" s="45" t="s">
        <v>744</v>
      </c>
      <c r="D16" s="45" t="s">
        <v>784</v>
      </c>
      <c r="E16" s="45" t="s">
        <v>419</v>
      </c>
      <c r="F16" s="41" t="s">
        <v>107</v>
      </c>
      <c r="G16" s="1086" t="str">
        <f t="shared" si="0"/>
        <v>445 Main Street PO Box 10 Cardston AB AB T0K 0K0</v>
      </c>
      <c r="H16" s="41" t="s">
        <v>1355</v>
      </c>
      <c r="I16" s="41" t="s">
        <v>426</v>
      </c>
      <c r="J16" s="41" t="s">
        <v>543</v>
      </c>
      <c r="K16" s="41" t="s">
        <v>588</v>
      </c>
      <c r="L16" s="41" t="s">
        <v>288</v>
      </c>
      <c r="M16" s="41" t="s">
        <v>482</v>
      </c>
      <c r="N16" s="41" t="s">
        <v>755</v>
      </c>
    </row>
    <row r="17" spans="1:14" ht="12.75" customHeight="1" thickBot="1">
      <c r="A17" s="1089" t="s">
        <v>234</v>
      </c>
      <c r="B17" s="40">
        <v>109</v>
      </c>
      <c r="C17" s="45" t="s">
        <v>101</v>
      </c>
      <c r="D17" s="45" t="s">
        <v>364</v>
      </c>
      <c r="E17" s="45" t="s">
        <v>1454</v>
      </c>
      <c r="F17" s="41" t="s">
        <v>109</v>
      </c>
      <c r="G17" s="1086" t="str">
        <f t="shared" si="0"/>
        <v>728 32 Street NW Calgary AB AB T2N 2V9</v>
      </c>
      <c r="H17" s="41" t="s">
        <v>1354</v>
      </c>
      <c r="I17" s="41" t="s">
        <v>1439</v>
      </c>
      <c r="J17" s="41" t="s">
        <v>542</v>
      </c>
      <c r="K17" s="41" t="s">
        <v>547</v>
      </c>
      <c r="L17" s="41" t="s">
        <v>288</v>
      </c>
      <c r="M17" s="41" t="s">
        <v>481</v>
      </c>
      <c r="N17" s="41" t="s">
        <v>1578</v>
      </c>
    </row>
    <row r="18" spans="1:14" ht="12.75" customHeight="1" thickBot="1">
      <c r="A18" s="1089" t="s">
        <v>186</v>
      </c>
      <c r="B18" s="40">
        <v>110</v>
      </c>
      <c r="C18" s="45" t="s">
        <v>702</v>
      </c>
      <c r="D18" s="45" t="s">
        <v>773</v>
      </c>
      <c r="E18" s="45" t="s">
        <v>1243</v>
      </c>
      <c r="F18" s="41" t="s">
        <v>109</v>
      </c>
      <c r="G18" s="1086" t="str">
        <f t="shared" si="0"/>
        <v>9807 106 Street Edmonton AB AB T5K 1C2</v>
      </c>
      <c r="H18" s="41" t="s">
        <v>1300</v>
      </c>
      <c r="I18" s="41" t="s">
        <v>1252</v>
      </c>
      <c r="J18" s="41" t="s">
        <v>511</v>
      </c>
      <c r="K18" s="41" t="s">
        <v>549</v>
      </c>
      <c r="L18" s="41" t="s">
        <v>288</v>
      </c>
      <c r="M18" s="41" t="s">
        <v>442</v>
      </c>
      <c r="N18" s="41" t="s">
        <v>1545</v>
      </c>
    </row>
    <row r="19" spans="1:14" ht="12.75" customHeight="1" thickBot="1">
      <c r="A19" s="1089" t="s">
        <v>175</v>
      </c>
      <c r="B19" s="40">
        <v>151</v>
      </c>
      <c r="C19" s="45" t="s">
        <v>97</v>
      </c>
      <c r="D19" s="45" t="s">
        <v>358</v>
      </c>
      <c r="E19" s="45" t="s">
        <v>943</v>
      </c>
      <c r="F19" s="41" t="s">
        <v>107</v>
      </c>
      <c r="G19" s="1086" t="str">
        <f t="shared" si="0"/>
        <v>640 14th Ave SE Calgary AB AB T2J1E8</v>
      </c>
      <c r="H19" s="41" t="s">
        <v>1287</v>
      </c>
      <c r="I19" s="41" t="s">
        <v>423</v>
      </c>
      <c r="J19" s="41" t="s">
        <v>1581</v>
      </c>
      <c r="K19" s="41" t="s">
        <v>547</v>
      </c>
      <c r="L19" s="41" t="s">
        <v>288</v>
      </c>
      <c r="M19" s="41" t="s">
        <v>1582</v>
      </c>
      <c r="N19" s="41" t="s">
        <v>1529</v>
      </c>
    </row>
    <row r="20" spans="1:14" ht="12.75" customHeight="1" thickBot="1">
      <c r="A20" s="1089" t="s">
        <v>176</v>
      </c>
      <c r="B20" s="40">
        <v>152</v>
      </c>
      <c r="C20" s="45" t="s">
        <v>98</v>
      </c>
      <c r="D20" s="45" t="s">
        <v>359</v>
      </c>
      <c r="E20" s="45" t="s">
        <v>1455</v>
      </c>
      <c r="F20" s="41" t="s">
        <v>107</v>
      </c>
      <c r="G20" s="1086" t="str">
        <f t="shared" si="0"/>
        <v>Unit C 7239 Flint Road SE Calgary AB AB T2H 1G2</v>
      </c>
      <c r="H20" s="41" t="s">
        <v>1289</v>
      </c>
      <c r="I20" s="41" t="s">
        <v>1440</v>
      </c>
      <c r="J20" s="41" t="s">
        <v>504</v>
      </c>
      <c r="K20" s="41" t="s">
        <v>547</v>
      </c>
      <c r="L20" s="41" t="s">
        <v>288</v>
      </c>
      <c r="M20" s="41" t="s">
        <v>434</v>
      </c>
      <c r="N20" s="41" t="s">
        <v>1530</v>
      </c>
    </row>
    <row r="21" spans="1:14" ht="12.75" customHeight="1" thickBot="1">
      <c r="A21" s="1089" t="s">
        <v>220</v>
      </c>
      <c r="B21" s="40">
        <v>177</v>
      </c>
      <c r="C21" s="45" t="s">
        <v>794</v>
      </c>
      <c r="D21" s="45" t="s">
        <v>779</v>
      </c>
      <c r="E21" s="45" t="s">
        <v>132</v>
      </c>
      <c r="F21" s="41" t="s">
        <v>107</v>
      </c>
      <c r="G21" s="1086" t="str">
        <f t="shared" si="0"/>
        <v>8611A 108 Street Grande Prairie AB AB T8V 4C5</v>
      </c>
      <c r="H21" s="41" t="s">
        <v>1338</v>
      </c>
      <c r="I21" s="41" t="s">
        <v>1125</v>
      </c>
      <c r="J21" s="41" t="s">
        <v>534</v>
      </c>
      <c r="K21" s="41" t="s">
        <v>567</v>
      </c>
      <c r="L21" s="41" t="s">
        <v>288</v>
      </c>
      <c r="M21" s="41" t="s">
        <v>470</v>
      </c>
      <c r="N21" s="41" t="s">
        <v>1565</v>
      </c>
    </row>
    <row r="22" spans="1:14" ht="12.75" customHeight="1" thickBot="1">
      <c r="A22" s="1089" t="s">
        <v>223</v>
      </c>
      <c r="B22" s="40">
        <v>195</v>
      </c>
      <c r="C22" s="45" t="s">
        <v>735</v>
      </c>
      <c r="D22" s="45" t="s">
        <v>780</v>
      </c>
      <c r="E22" s="45" t="s">
        <v>400</v>
      </c>
      <c r="F22" s="41" t="s">
        <v>107</v>
      </c>
      <c r="G22" s="1086" t="str">
        <f t="shared" si="0"/>
        <v>918 2nd Avenue  Dunmore AB AB T1B 0K3</v>
      </c>
      <c r="H22" s="41" t="s">
        <v>1341</v>
      </c>
      <c r="I22" s="41" t="s">
        <v>546</v>
      </c>
      <c r="J22" s="41" t="s">
        <v>535</v>
      </c>
      <c r="K22" s="41" t="s">
        <v>582</v>
      </c>
      <c r="L22" s="41" t="s">
        <v>288</v>
      </c>
      <c r="M22" s="41" t="s">
        <v>472</v>
      </c>
      <c r="N22" s="41" t="s">
        <v>1567</v>
      </c>
    </row>
    <row r="23" spans="1:14" ht="12.75" customHeight="1" thickBot="1">
      <c r="A23" s="1089" t="s">
        <v>233</v>
      </c>
      <c r="B23" s="42">
        <v>224</v>
      </c>
      <c r="C23" s="46" t="s">
        <v>102</v>
      </c>
      <c r="D23" s="46" t="s">
        <v>363</v>
      </c>
      <c r="E23" s="46" t="s">
        <v>1249</v>
      </c>
      <c r="F23" s="41" t="s">
        <v>107</v>
      </c>
      <c r="G23" s="1086" t="str">
        <f t="shared" si="0"/>
        <v>Box 148  Valhalla Centre Valhalla AB AB T0H 3M0</v>
      </c>
      <c r="H23" s="41" t="s">
        <v>1353</v>
      </c>
      <c r="I23" s="41" t="s">
        <v>1260</v>
      </c>
      <c r="J23" s="41" t="s">
        <v>541</v>
      </c>
      <c r="K23" s="41" t="s">
        <v>587</v>
      </c>
      <c r="L23" s="41" t="s">
        <v>288</v>
      </c>
      <c r="M23" s="41" t="s">
        <v>480</v>
      </c>
      <c r="N23" s="41" t="s">
        <v>1577</v>
      </c>
    </row>
    <row r="24" spans="1:14" ht="12.75" customHeight="1" thickBot="1">
      <c r="A24" s="1089" t="s">
        <v>1230</v>
      </c>
      <c r="B24" s="40">
        <v>257</v>
      </c>
      <c r="C24" s="45" t="s">
        <v>1236</v>
      </c>
      <c r="D24" s="45" t="s">
        <v>1226</v>
      </c>
      <c r="E24" s="45" t="s">
        <v>1456</v>
      </c>
      <c r="F24" s="41" t="s">
        <v>107</v>
      </c>
      <c r="G24" s="1086" t="str">
        <f t="shared" si="0"/>
        <v>102-2926 Kingsview Blvd Airdrie AB AB T4A 0C9</v>
      </c>
      <c r="H24" s="41" t="s">
        <v>1359</v>
      </c>
      <c r="I24" s="41" t="s">
        <v>1441</v>
      </c>
      <c r="J24" s="41" t="s">
        <v>1263</v>
      </c>
      <c r="K24" s="41" t="s">
        <v>1264</v>
      </c>
      <c r="L24" s="41" t="s">
        <v>288</v>
      </c>
      <c r="M24" s="41" t="s">
        <v>1265</v>
      </c>
      <c r="N24" s="41" t="s">
        <v>1266</v>
      </c>
    </row>
    <row r="25" spans="1:14" ht="12.75" customHeight="1" thickBot="1">
      <c r="A25" s="1089" t="s">
        <v>232</v>
      </c>
      <c r="B25" s="40">
        <v>284</v>
      </c>
      <c r="C25" s="45" t="s">
        <v>743</v>
      </c>
      <c r="D25" s="45" t="s">
        <v>782</v>
      </c>
      <c r="E25" s="45" t="s">
        <v>953</v>
      </c>
      <c r="F25" s="41" t="s">
        <v>107</v>
      </c>
      <c r="G25" s="1086" t="str">
        <f t="shared" si="0"/>
        <v>Suite 295, 6715 - 8 Street NE  Calgary AB AB T2E 7H7</v>
      </c>
      <c r="H25" s="41" t="s">
        <v>1351</v>
      </c>
      <c r="I25" s="41" t="s">
        <v>983</v>
      </c>
      <c r="J25" s="41" t="s">
        <v>956</v>
      </c>
      <c r="K25" s="41" t="s">
        <v>547</v>
      </c>
      <c r="L25" s="41" t="s">
        <v>288</v>
      </c>
      <c r="M25" s="41" t="s">
        <v>957</v>
      </c>
      <c r="N25" s="41" t="s">
        <v>1570</v>
      </c>
    </row>
    <row r="26" spans="1:14" ht="12.75" customHeight="1" thickBot="1">
      <c r="A26" s="1089" t="s">
        <v>813</v>
      </c>
      <c r="B26" s="40">
        <v>369</v>
      </c>
      <c r="C26" s="45" t="s">
        <v>815</v>
      </c>
      <c r="D26" s="45" t="s">
        <v>912</v>
      </c>
      <c r="E26" s="45" t="s">
        <v>1457</v>
      </c>
      <c r="F26" s="41" t="s">
        <v>107</v>
      </c>
      <c r="G26" s="1086" t="str">
        <f t="shared" si="0"/>
        <v>Box 12 Site 7, RR 4 Calmar AB AB T0C 0V0</v>
      </c>
      <c r="H26" s="41" t="s">
        <v>1329</v>
      </c>
      <c r="I26" s="41" t="s">
        <v>1442</v>
      </c>
      <c r="J26" s="41" t="s">
        <v>1583</v>
      </c>
      <c r="K26" s="41" t="s">
        <v>971</v>
      </c>
      <c r="L26" s="41" t="s">
        <v>288</v>
      </c>
      <c r="M26" s="41" t="s">
        <v>972</v>
      </c>
      <c r="N26" s="41" t="s">
        <v>1533</v>
      </c>
    </row>
    <row r="27" spans="1:14" ht="12.75" customHeight="1" thickBot="1">
      <c r="A27" s="1089" t="s">
        <v>814</v>
      </c>
      <c r="B27" s="40">
        <v>370</v>
      </c>
      <c r="C27" s="45" t="s">
        <v>816</v>
      </c>
      <c r="D27" s="45" t="s">
        <v>913</v>
      </c>
      <c r="E27" s="45" t="s">
        <v>817</v>
      </c>
      <c r="F27" s="41" t="s">
        <v>107</v>
      </c>
      <c r="G27" s="1086" t="str">
        <f t="shared" si="0"/>
        <v>3636 Research Road NW Calgary AB AB T2L 1Y1</v>
      </c>
      <c r="H27" s="41" t="s">
        <v>1330</v>
      </c>
      <c r="I27" s="41" t="s">
        <v>980</v>
      </c>
      <c r="J27" s="41" t="s">
        <v>1267</v>
      </c>
      <c r="K27" s="41" t="s">
        <v>547</v>
      </c>
      <c r="L27" s="41" t="s">
        <v>288</v>
      </c>
      <c r="M27" s="41" t="s">
        <v>1268</v>
      </c>
      <c r="N27" s="41" t="s">
        <v>964</v>
      </c>
    </row>
    <row r="28" spans="1:14" ht="12.75" customHeight="1" thickBot="1">
      <c r="A28" s="1089" t="s">
        <v>1435</v>
      </c>
      <c r="B28" s="40">
        <v>395</v>
      </c>
      <c r="C28" s="45" t="s">
        <v>1065</v>
      </c>
      <c r="D28" s="45" t="s">
        <v>1058</v>
      </c>
      <c r="E28" s="45" t="s">
        <v>944</v>
      </c>
      <c r="F28" s="41" t="s">
        <v>107</v>
      </c>
      <c r="G28" s="1086" t="str">
        <f t="shared" si="0"/>
        <v>#408, 609 14 Street NW Calgary AB AB T2N 2A1</v>
      </c>
      <c r="H28" s="41" t="s">
        <v>1288</v>
      </c>
      <c r="I28" s="41" t="s">
        <v>975</v>
      </c>
      <c r="J28" s="41" t="s">
        <v>1584</v>
      </c>
      <c r="K28" s="41" t="s">
        <v>547</v>
      </c>
      <c r="L28" s="41" t="s">
        <v>288</v>
      </c>
      <c r="M28" s="41" t="s">
        <v>1585</v>
      </c>
      <c r="N28" s="41" t="s">
        <v>1526</v>
      </c>
    </row>
    <row r="29" spans="1:14" ht="12.75" customHeight="1" thickBot="1">
      <c r="A29" s="1089" t="s">
        <v>1436</v>
      </c>
      <c r="B29" s="40">
        <v>399</v>
      </c>
      <c r="C29" s="45" t="s">
        <v>940</v>
      </c>
      <c r="D29" s="45" t="s">
        <v>911</v>
      </c>
      <c r="E29" s="45" t="s">
        <v>1244</v>
      </c>
      <c r="F29" s="41" t="s">
        <v>107</v>
      </c>
      <c r="G29" s="1086" t="str">
        <f t="shared" si="0"/>
        <v>5335 50 Avenue Holden AB AB T0B 2C0</v>
      </c>
      <c r="H29" s="41" t="s">
        <v>1310</v>
      </c>
      <c r="I29" t="s">
        <v>1443</v>
      </c>
      <c r="J29" s="41" t="s">
        <v>969</v>
      </c>
      <c r="K29" s="41" t="s">
        <v>968</v>
      </c>
      <c r="L29" s="41" t="s">
        <v>288</v>
      </c>
      <c r="M29" s="41" t="s">
        <v>970</v>
      </c>
      <c r="N29" s="41" t="s">
        <v>973</v>
      </c>
    </row>
    <row r="30" spans="1:14" ht="12.75" customHeight="1" thickBot="1">
      <c r="A30" s="1089" t="s">
        <v>1152</v>
      </c>
      <c r="B30" s="40">
        <v>400</v>
      </c>
      <c r="C30" s="45" t="s">
        <v>1054</v>
      </c>
      <c r="D30" s="45" t="s">
        <v>1053</v>
      </c>
      <c r="E30" s="45" t="s">
        <v>1458</v>
      </c>
      <c r="F30" s="41" t="s">
        <v>107</v>
      </c>
      <c r="G30" s="1086" t="str">
        <f t="shared" si="0"/>
        <v>4703 52 Ave NW Edmonton AB AB T6B 3R6</v>
      </c>
      <c r="H30" s="41" t="s">
        <v>1346</v>
      </c>
      <c r="I30" s="41" t="s">
        <v>1444</v>
      </c>
      <c r="J30" s="41" t="s">
        <v>1055</v>
      </c>
      <c r="K30" s="41" t="s">
        <v>549</v>
      </c>
      <c r="L30" s="41" t="s">
        <v>288</v>
      </c>
      <c r="M30" s="41" t="s">
        <v>1056</v>
      </c>
      <c r="N30" s="41" t="s">
        <v>1534</v>
      </c>
    </row>
    <row r="31" spans="1:14" ht="12.75" customHeight="1" thickBot="1">
      <c r="A31" s="1089" t="s">
        <v>206</v>
      </c>
      <c r="B31" s="40">
        <v>1045</v>
      </c>
      <c r="C31" s="45" t="s">
        <v>720</v>
      </c>
      <c r="D31" s="45" t="s">
        <v>669</v>
      </c>
      <c r="E31" s="45" t="s">
        <v>1134</v>
      </c>
      <c r="F31" s="41" t="s">
        <v>107</v>
      </c>
      <c r="G31" s="1086" t="str">
        <f t="shared" si="0"/>
        <v>6302 56 Street Taber AB AB T1G 1Z9</v>
      </c>
      <c r="H31" s="41" t="s">
        <v>1321</v>
      </c>
      <c r="I31" s="41" t="s">
        <v>1123</v>
      </c>
      <c r="J31" s="41" t="s">
        <v>521</v>
      </c>
      <c r="K31" s="41" t="s">
        <v>575</v>
      </c>
      <c r="L31" s="41" t="s">
        <v>288</v>
      </c>
      <c r="M31" s="41" t="s">
        <v>457</v>
      </c>
      <c r="N31" s="41" t="s">
        <v>1554</v>
      </c>
    </row>
    <row r="32" spans="1:14" ht="12.75" customHeight="1" thickBot="1">
      <c r="A32" s="1089" t="s">
        <v>219</v>
      </c>
      <c r="B32" s="40">
        <v>1070</v>
      </c>
      <c r="C32" s="45" t="s">
        <v>732</v>
      </c>
      <c r="D32" s="45" t="s">
        <v>680</v>
      </c>
      <c r="E32" s="45" t="s">
        <v>418</v>
      </c>
      <c r="F32" s="41" t="s">
        <v>107</v>
      </c>
      <c r="G32" s="1086" t="str">
        <f t="shared" si="0"/>
        <v>10018 101 Street Peace River AB AB T8S 2A5</v>
      </c>
      <c r="H32" s="41" t="s">
        <v>1337</v>
      </c>
      <c r="I32" s="41" t="s">
        <v>425</v>
      </c>
      <c r="J32" s="41" t="s">
        <v>533</v>
      </c>
      <c r="K32" s="41" t="s">
        <v>572</v>
      </c>
      <c r="L32" s="41" t="s">
        <v>288</v>
      </c>
      <c r="M32" s="41" t="s">
        <v>469</v>
      </c>
      <c r="N32" s="41" t="s">
        <v>1564</v>
      </c>
    </row>
    <row r="33" spans="1:14" ht="12.75" customHeight="1" thickBot="1">
      <c r="A33" s="1089" t="s">
        <v>199</v>
      </c>
      <c r="B33" s="40">
        <v>1085</v>
      </c>
      <c r="C33" s="45" t="s">
        <v>714</v>
      </c>
      <c r="D33" s="45" t="s">
        <v>663</v>
      </c>
      <c r="E33" s="45" t="s">
        <v>1459</v>
      </c>
      <c r="F33" s="41" t="s">
        <v>107</v>
      </c>
      <c r="G33" s="1086" t="str">
        <f t="shared" si="0"/>
        <v>3656 1 Avenue Edson AB AB T7E 1S8</v>
      </c>
      <c r="H33" s="41" t="s">
        <v>1314</v>
      </c>
      <c r="I33" s="41" t="s">
        <v>1445</v>
      </c>
      <c r="J33" s="41" t="s">
        <v>517</v>
      </c>
      <c r="K33" s="41" t="s">
        <v>568</v>
      </c>
      <c r="L33" s="41" t="s">
        <v>288</v>
      </c>
      <c r="M33" s="41" t="s">
        <v>452</v>
      </c>
      <c r="N33" s="41" t="s">
        <v>1549</v>
      </c>
    </row>
    <row r="34" spans="1:14" ht="12.75" customHeight="1" thickBot="1">
      <c r="A34" s="1089" t="s">
        <v>230</v>
      </c>
      <c r="B34" s="40">
        <v>1110</v>
      </c>
      <c r="C34" s="45" t="s">
        <v>742</v>
      </c>
      <c r="D34" s="45" t="s">
        <v>687</v>
      </c>
      <c r="E34" s="45" t="s">
        <v>1271</v>
      </c>
      <c r="F34" s="41" t="s">
        <v>109</v>
      </c>
      <c r="G34" s="1086" t="str">
        <f t="shared" si="0"/>
        <v>9820 104 Street NW Morinville AB AB T8R 1L8</v>
      </c>
      <c r="H34" s="41" t="s">
        <v>1349</v>
      </c>
      <c r="I34" s="41" t="s">
        <v>1270</v>
      </c>
      <c r="J34" s="41" t="s">
        <v>539</v>
      </c>
      <c r="K34" s="41" t="s">
        <v>586</v>
      </c>
      <c r="L34" s="41" t="s">
        <v>288</v>
      </c>
      <c r="M34" s="41" t="s">
        <v>478</v>
      </c>
      <c r="N34" s="41" t="s">
        <v>1573</v>
      </c>
    </row>
    <row r="35" spans="1:14" ht="12.75" customHeight="1" thickBot="1">
      <c r="A35" s="1089" t="s">
        <v>222</v>
      </c>
      <c r="B35" s="40">
        <v>1115</v>
      </c>
      <c r="C35" s="45" t="s">
        <v>734</v>
      </c>
      <c r="D35" s="45" t="s">
        <v>682</v>
      </c>
      <c r="E35" s="45" t="s">
        <v>1248</v>
      </c>
      <c r="F35" s="41" t="s">
        <v>107</v>
      </c>
      <c r="G35" s="1086" t="str">
        <f t="shared" si="0"/>
        <v>101 Palliser Trail PO Box 670 Hanna AB AB T0J 1P0</v>
      </c>
      <c r="H35" s="41" t="s">
        <v>1340</v>
      </c>
      <c r="I35" s="41" t="s">
        <v>1258</v>
      </c>
      <c r="J35" s="41" t="s">
        <v>1586</v>
      </c>
      <c r="K35" s="41" t="s">
        <v>581</v>
      </c>
      <c r="L35" s="41" t="s">
        <v>288</v>
      </c>
      <c r="M35" s="41" t="s">
        <v>471</v>
      </c>
      <c r="N35" s="41" t="s">
        <v>410</v>
      </c>
    </row>
    <row r="36" spans="1:14" ht="12.75" customHeight="1" thickBot="1">
      <c r="A36" s="1089" t="s">
        <v>210</v>
      </c>
      <c r="B36" s="40">
        <v>1135</v>
      </c>
      <c r="C36" s="45" t="s">
        <v>723</v>
      </c>
      <c r="D36" s="45" t="s">
        <v>778</v>
      </c>
      <c r="E36" s="45" t="s">
        <v>126</v>
      </c>
      <c r="F36" s="41" t="s">
        <v>107</v>
      </c>
      <c r="G36" s="1086" t="str">
        <f t="shared" ref="G36:G59" si="1">CONCATENATE(J36," ",K36," ",L36," ",M36)</f>
        <v>PO Box 1810, 410 20th Street Fort Macleod, AB AB T0L 0Z0</v>
      </c>
      <c r="H36" s="41" t="s">
        <v>1325</v>
      </c>
      <c r="I36" s="41" t="s">
        <v>127</v>
      </c>
      <c r="J36" s="41" t="s">
        <v>1587</v>
      </c>
      <c r="K36" s="41" t="s">
        <v>1588</v>
      </c>
      <c r="L36" s="41" t="s">
        <v>288</v>
      </c>
      <c r="M36" s="41" t="s">
        <v>1589</v>
      </c>
      <c r="N36" s="41" t="s">
        <v>1557</v>
      </c>
    </row>
    <row r="37" spans="1:14" ht="12.75" customHeight="1" thickBot="1">
      <c r="A37" s="1089" t="s">
        <v>173</v>
      </c>
      <c r="B37" s="40">
        <v>1155</v>
      </c>
      <c r="C37" s="45" t="s">
        <v>692</v>
      </c>
      <c r="D37" s="45" t="s">
        <v>647</v>
      </c>
      <c r="E37" s="45" t="s">
        <v>1460</v>
      </c>
      <c r="F37" s="41" t="s">
        <v>107</v>
      </c>
      <c r="G37" s="1086" t="str">
        <f t="shared" si="1"/>
        <v>1041 10 A Street  Wainwright AB AB T9W 2R4</v>
      </c>
      <c r="H37" s="41" t="s">
        <v>1286</v>
      </c>
      <c r="I37" s="41" t="s">
        <v>1446</v>
      </c>
      <c r="J37" s="41" t="s">
        <v>503</v>
      </c>
      <c r="K37" s="41" t="s">
        <v>552</v>
      </c>
      <c r="L37" s="41" t="s">
        <v>288</v>
      </c>
      <c r="M37" s="41" t="s">
        <v>433</v>
      </c>
      <c r="N37" s="41" t="s">
        <v>1537</v>
      </c>
    </row>
    <row r="38" spans="1:14" ht="12.75" customHeight="1" thickBot="1">
      <c r="A38" s="1089" t="s">
        <v>221</v>
      </c>
      <c r="B38" s="40">
        <v>1175</v>
      </c>
      <c r="C38" s="45" t="s">
        <v>733</v>
      </c>
      <c r="D38" s="45" t="s">
        <v>681</v>
      </c>
      <c r="E38" s="45" t="s">
        <v>1136</v>
      </c>
      <c r="F38" s="41" t="s">
        <v>107</v>
      </c>
      <c r="G38" s="1086" t="str">
        <f t="shared" si="1"/>
        <v>5310 - 49 Street Barrhead AB T7N1P3</v>
      </c>
      <c r="H38" s="41" t="s">
        <v>1339</v>
      </c>
      <c r="I38" s="41" t="s">
        <v>1126</v>
      </c>
      <c r="J38" s="41" t="s">
        <v>398</v>
      </c>
      <c r="K38" s="41" t="s">
        <v>399</v>
      </c>
      <c r="L38" s="41" t="s">
        <v>288</v>
      </c>
      <c r="M38" s="41" t="s">
        <v>750</v>
      </c>
      <c r="N38" s="41" t="s">
        <v>1566</v>
      </c>
    </row>
    <row r="39" spans="1:14" ht="12.75" customHeight="1" thickBot="1">
      <c r="A39" s="1089" t="s">
        <v>191</v>
      </c>
      <c r="B39" s="40">
        <v>1180</v>
      </c>
      <c r="C39" s="45" t="s">
        <v>707</v>
      </c>
      <c r="D39" s="45" t="s">
        <v>656</v>
      </c>
      <c r="E39" s="45" t="s">
        <v>797</v>
      </c>
      <c r="F39" s="41" t="s">
        <v>107</v>
      </c>
      <c r="G39" s="1086" t="str">
        <f t="shared" si="1"/>
        <v>PO Box 5700 High River AB AB T1V 1M7</v>
      </c>
      <c r="H39" s="41" t="s">
        <v>1305</v>
      </c>
      <c r="I39" s="41" t="s">
        <v>1447</v>
      </c>
      <c r="J39" s="41" t="s">
        <v>514</v>
      </c>
      <c r="K39" s="41" t="s">
        <v>563</v>
      </c>
      <c r="L39" s="41" t="s">
        <v>288</v>
      </c>
      <c r="M39" s="41" t="s">
        <v>446</v>
      </c>
      <c r="N39" s="41" t="s">
        <v>752</v>
      </c>
    </row>
    <row r="40" spans="1:14" ht="12.75" customHeight="1" thickBot="1">
      <c r="A40" s="1089" t="s">
        <v>226</v>
      </c>
      <c r="B40" s="40">
        <v>1190</v>
      </c>
      <c r="C40" s="45" t="s">
        <v>738</v>
      </c>
      <c r="D40" s="45" t="s">
        <v>684</v>
      </c>
      <c r="E40" s="45" t="s">
        <v>1138</v>
      </c>
      <c r="F40" s="41" t="s">
        <v>107</v>
      </c>
      <c r="G40" s="1086" t="str">
        <f t="shared" si="1"/>
        <v>2651 Chinook Winds Drive SW Airdrie, AB AB T4B 0B4</v>
      </c>
      <c r="H40" s="41" t="s">
        <v>1344</v>
      </c>
      <c r="I40" s="41" t="s">
        <v>1128</v>
      </c>
      <c r="J40" s="41" t="s">
        <v>600</v>
      </c>
      <c r="K40" s="41" t="s">
        <v>601</v>
      </c>
      <c r="L40" s="41" t="s">
        <v>288</v>
      </c>
      <c r="M40" s="41" t="s">
        <v>602</v>
      </c>
      <c r="N40" s="41" t="s">
        <v>1569</v>
      </c>
    </row>
    <row r="41" spans="1:14" ht="12.75" customHeight="1" thickBot="1">
      <c r="A41" s="1089" t="s">
        <v>203</v>
      </c>
      <c r="B41" s="40">
        <v>1220</v>
      </c>
      <c r="C41" s="45" t="s">
        <v>717</v>
      </c>
      <c r="D41" s="45" t="s">
        <v>667</v>
      </c>
      <c r="E41" s="45" t="s">
        <v>950</v>
      </c>
      <c r="F41" s="41" t="s">
        <v>107</v>
      </c>
      <c r="G41" s="1086" t="str">
        <f t="shared" si="1"/>
        <v>Box 870 High Prairie AB AB T0G 1E0</v>
      </c>
      <c r="H41" s="41" t="s">
        <v>1318</v>
      </c>
      <c r="I41" s="41" t="s">
        <v>1254</v>
      </c>
      <c r="J41" s="41" t="s">
        <v>518</v>
      </c>
      <c r="K41" s="41" t="s">
        <v>571</v>
      </c>
      <c r="L41" s="41" t="s">
        <v>288</v>
      </c>
      <c r="M41" s="41" t="s">
        <v>455</v>
      </c>
      <c r="N41" s="41" t="s">
        <v>1551</v>
      </c>
    </row>
    <row r="42" spans="1:14" ht="12.75" customHeight="1" thickBot="1">
      <c r="A42" s="1089" t="s">
        <v>214</v>
      </c>
      <c r="B42" s="40">
        <v>1245</v>
      </c>
      <c r="C42" s="45" t="s">
        <v>727</v>
      </c>
      <c r="D42" s="45" t="s">
        <v>675</v>
      </c>
      <c r="E42" s="45" t="s">
        <v>130</v>
      </c>
      <c r="F42" s="41" t="s">
        <v>107</v>
      </c>
      <c r="G42" s="1086" t="str">
        <f t="shared" si="1"/>
        <v>6005 50 Avenue Bonnyville AB AB T9N 2L4</v>
      </c>
      <c r="H42" s="41" t="s">
        <v>1332</v>
      </c>
      <c r="I42" s="41" t="s">
        <v>131</v>
      </c>
      <c r="J42" s="41" t="s">
        <v>528</v>
      </c>
      <c r="K42" s="41" t="s">
        <v>576</v>
      </c>
      <c r="L42" s="41" t="s">
        <v>288</v>
      </c>
      <c r="M42" s="41" t="s">
        <v>464</v>
      </c>
      <c r="N42" s="41" t="s">
        <v>754</v>
      </c>
    </row>
    <row r="43" spans="1:14" ht="12.75" customHeight="1" thickBot="1">
      <c r="A43" s="1089" t="s">
        <v>194</v>
      </c>
      <c r="B43" s="40">
        <v>1250</v>
      </c>
      <c r="C43" s="45" t="s">
        <v>710</v>
      </c>
      <c r="D43" s="45" t="s">
        <v>659</v>
      </c>
      <c r="E43" s="45" t="s">
        <v>119</v>
      </c>
      <c r="F43" s="41" t="s">
        <v>107</v>
      </c>
      <c r="G43" s="1086" t="str">
        <f t="shared" si="1"/>
        <v>PO Bag 1  5213 River Road Fort Vermillion AB AB T0H 1N0</v>
      </c>
      <c r="H43" s="41" t="s">
        <v>1308</v>
      </c>
      <c r="I43" s="41" t="s">
        <v>120</v>
      </c>
      <c r="J43" s="41" t="s">
        <v>515</v>
      </c>
      <c r="K43" s="41" t="s">
        <v>565</v>
      </c>
      <c r="L43" s="41" t="s">
        <v>288</v>
      </c>
      <c r="M43" s="41" t="s">
        <v>449</v>
      </c>
      <c r="N43" s="41" t="s">
        <v>408</v>
      </c>
    </row>
    <row r="44" spans="1:14" ht="12.75" customHeight="1" thickBot="1">
      <c r="A44" s="1089" t="s">
        <v>215</v>
      </c>
      <c r="B44" s="40">
        <v>1280</v>
      </c>
      <c r="C44" s="45" t="s">
        <v>728</v>
      </c>
      <c r="D44" s="45" t="s">
        <v>676</v>
      </c>
      <c r="E44" s="45" t="s">
        <v>1246</v>
      </c>
      <c r="F44" s="41" t="s">
        <v>107</v>
      </c>
      <c r="G44" s="1086" t="str">
        <f t="shared" si="1"/>
        <v>9809 77 Avenue PO Bag 1400 Peace River AB AB T8S 1V2</v>
      </c>
      <c r="H44" s="41" t="s">
        <v>1333</v>
      </c>
      <c r="I44" s="41" t="s">
        <v>1256</v>
      </c>
      <c r="J44" s="41" t="s">
        <v>529</v>
      </c>
      <c r="K44" s="41" t="s">
        <v>572</v>
      </c>
      <c r="L44" s="41" t="s">
        <v>288</v>
      </c>
      <c r="M44" s="41" t="s">
        <v>465</v>
      </c>
      <c r="N44" s="41" t="s">
        <v>1561</v>
      </c>
    </row>
    <row r="45" spans="1:14" ht="12.75" customHeight="1" thickBot="1">
      <c r="A45" s="1089" t="s">
        <v>237</v>
      </c>
      <c r="B45" s="40">
        <v>1325</v>
      </c>
      <c r="C45" s="45" t="s">
        <v>745</v>
      </c>
      <c r="D45" s="45" t="s">
        <v>689</v>
      </c>
      <c r="E45" s="45" t="s">
        <v>497</v>
      </c>
      <c r="F45" s="41" t="s">
        <v>107</v>
      </c>
      <c r="G45" s="1086" t="str">
        <f t="shared" si="1"/>
        <v>4912 43 Street Rocky Mountain House AB AB T4T 1P4</v>
      </c>
      <c r="H45" s="41" t="s">
        <v>1357</v>
      </c>
      <c r="I45" s="41" t="s">
        <v>1130</v>
      </c>
      <c r="J45" s="41" t="s">
        <v>545</v>
      </c>
      <c r="K45" s="41" t="s">
        <v>590</v>
      </c>
      <c r="L45" s="41" t="s">
        <v>288</v>
      </c>
      <c r="M45" s="41" t="s">
        <v>484</v>
      </c>
      <c r="N45" s="41" t="s">
        <v>1575</v>
      </c>
    </row>
    <row r="46" spans="1:14" ht="12.75" customHeight="1" thickBot="1">
      <c r="A46" s="1089" t="s">
        <v>200</v>
      </c>
      <c r="B46" s="40">
        <v>2045</v>
      </c>
      <c r="C46" s="45" t="s">
        <v>792</v>
      </c>
      <c r="D46" s="45" t="s">
        <v>664</v>
      </c>
      <c r="E46" s="45" t="s">
        <v>124</v>
      </c>
      <c r="F46" s="41" t="s">
        <v>107</v>
      </c>
      <c r="G46" s="1086" t="str">
        <f t="shared" si="1"/>
        <v>745 2nd Avenue East Brooks AB AB T1R 1L2</v>
      </c>
      <c r="H46" s="41" t="s">
        <v>1315</v>
      </c>
      <c r="I46" s="41" t="s">
        <v>125</v>
      </c>
      <c r="J46" s="41" t="s">
        <v>393</v>
      </c>
      <c r="K46" s="41" t="s">
        <v>569</v>
      </c>
      <c r="L46" s="41" t="s">
        <v>288</v>
      </c>
      <c r="M46" s="41" t="s">
        <v>453</v>
      </c>
      <c r="N46" s="41" t="s">
        <v>963</v>
      </c>
    </row>
    <row r="47" spans="1:14" ht="12.75" customHeight="1" thickBot="1">
      <c r="A47" s="1089" t="s">
        <v>236</v>
      </c>
      <c r="B47" s="40">
        <v>2115</v>
      </c>
      <c r="C47" s="45" t="s">
        <v>795</v>
      </c>
      <c r="D47" s="45" t="s">
        <v>688</v>
      </c>
      <c r="E47" s="45" t="s">
        <v>954</v>
      </c>
      <c r="F47" s="41" t="s">
        <v>107</v>
      </c>
      <c r="G47" s="1086" t="str">
        <f t="shared" si="1"/>
        <v>5515 47 A Avenue Wetaskiwin AB AB T9A 3S3</v>
      </c>
      <c r="H47" s="41" t="s">
        <v>1356</v>
      </c>
      <c r="I47" s="41" t="s">
        <v>984</v>
      </c>
      <c r="J47" s="41" t="s">
        <v>544</v>
      </c>
      <c r="K47" s="41" t="s">
        <v>589</v>
      </c>
      <c r="L47" s="41" t="s">
        <v>288</v>
      </c>
      <c r="M47" s="41" t="s">
        <v>483</v>
      </c>
      <c r="N47" s="41" t="s">
        <v>1574</v>
      </c>
    </row>
    <row r="48" spans="1:14" ht="12.75" customHeight="1" thickBot="1">
      <c r="A48" s="1089" t="s">
        <v>168</v>
      </c>
      <c r="B48" s="40">
        <v>2125</v>
      </c>
      <c r="C48" s="45" t="s">
        <v>690</v>
      </c>
      <c r="D48" s="45" t="s">
        <v>644</v>
      </c>
      <c r="E48" s="45" t="s">
        <v>1131</v>
      </c>
      <c r="F48" s="41" t="s">
        <v>107</v>
      </c>
      <c r="G48" s="1086" t="str">
        <f t="shared" si="1"/>
        <v>1 University Drive Athabasca AB AB T9S 3A3</v>
      </c>
      <c r="H48" s="41" t="s">
        <v>1281</v>
      </c>
      <c r="I48" s="41" t="s">
        <v>1105</v>
      </c>
      <c r="J48" s="41" t="s">
        <v>1590</v>
      </c>
      <c r="K48" s="41" t="s">
        <v>548</v>
      </c>
      <c r="L48" s="41" t="s">
        <v>288</v>
      </c>
      <c r="M48" s="41" t="s">
        <v>1591</v>
      </c>
      <c r="N48" s="41" t="s">
        <v>1535</v>
      </c>
    </row>
    <row r="49" spans="1:14" ht="12.75" customHeight="1" thickBot="1">
      <c r="A49" s="1089" t="s">
        <v>196</v>
      </c>
      <c r="B49" s="40">
        <v>2155</v>
      </c>
      <c r="C49" s="45" t="s">
        <v>712</v>
      </c>
      <c r="D49" s="45" t="s">
        <v>660</v>
      </c>
      <c r="E49" s="45" t="s">
        <v>121</v>
      </c>
      <c r="F49" s="41" t="s">
        <v>107</v>
      </c>
      <c r="G49" s="1086" t="str">
        <f t="shared" si="1"/>
        <v>435A Highway #1 Strathmore AB AB T1P 1J4</v>
      </c>
      <c r="H49" s="41" t="s">
        <v>1311</v>
      </c>
      <c r="I49" s="41" t="s">
        <v>122</v>
      </c>
      <c r="J49" s="41" t="s">
        <v>392</v>
      </c>
      <c r="K49" s="41" t="s">
        <v>566</v>
      </c>
      <c r="L49" s="41" t="s">
        <v>288</v>
      </c>
      <c r="M49" s="41" t="s">
        <v>450</v>
      </c>
      <c r="N49" s="41" t="s">
        <v>1547</v>
      </c>
    </row>
    <row r="50" spans="1:14" ht="12.75" customHeight="1" thickBot="1">
      <c r="A50" s="1089" t="s">
        <v>228</v>
      </c>
      <c r="B50" s="40">
        <v>2185</v>
      </c>
      <c r="C50" s="45" t="s">
        <v>740</v>
      </c>
      <c r="D50" s="45" t="s">
        <v>686</v>
      </c>
      <c r="E50" s="45" t="s">
        <v>134</v>
      </c>
      <c r="F50" s="41" t="s">
        <v>107</v>
      </c>
      <c r="G50" s="1086" t="str">
        <f t="shared" si="1"/>
        <v>4313 48 Avenue St. Paul AB AB T0A 3A3</v>
      </c>
      <c r="H50" s="41" t="s">
        <v>1347</v>
      </c>
      <c r="I50" s="41" t="s">
        <v>981</v>
      </c>
      <c r="J50" s="41" t="s">
        <v>404</v>
      </c>
      <c r="K50" s="41" t="s">
        <v>584</v>
      </c>
      <c r="L50" s="41" t="s">
        <v>288</v>
      </c>
      <c r="M50" s="41" t="s">
        <v>476</v>
      </c>
      <c r="N50" s="41" t="s">
        <v>407</v>
      </c>
    </row>
    <row r="51" spans="1:14" ht="12.75" customHeight="1" thickBot="1">
      <c r="A51" s="1089" t="s">
        <v>189</v>
      </c>
      <c r="B51" s="40">
        <v>2195</v>
      </c>
      <c r="C51" s="45" t="s">
        <v>705</v>
      </c>
      <c r="D51" s="45" t="s">
        <v>655</v>
      </c>
      <c r="E51" s="45" t="s">
        <v>1461</v>
      </c>
      <c r="F51" s="41" t="s">
        <v>107</v>
      </c>
      <c r="G51" s="1086" t="str">
        <f t="shared" si="1"/>
        <v>683 Wye Road Sherwood Park AB AB T8B 1N2</v>
      </c>
      <c r="H51" s="41" t="s">
        <v>1303</v>
      </c>
      <c r="I51" s="41" t="s">
        <v>1448</v>
      </c>
      <c r="J51" s="41" t="s">
        <v>389</v>
      </c>
      <c r="K51" s="41" t="s">
        <v>561</v>
      </c>
      <c r="L51" s="41" t="s">
        <v>288</v>
      </c>
      <c r="M51" s="41" t="s">
        <v>444</v>
      </c>
      <c r="N51" s="41" t="s">
        <v>1367</v>
      </c>
    </row>
    <row r="52" spans="1:14" ht="12.75" customHeight="1" thickBot="1">
      <c r="A52" s="1089" t="s">
        <v>171</v>
      </c>
      <c r="B52" s="40">
        <v>2245</v>
      </c>
      <c r="C52" s="45" t="s">
        <v>691</v>
      </c>
      <c r="D52" s="45" t="s">
        <v>646</v>
      </c>
      <c r="E52" s="45" t="s">
        <v>796</v>
      </c>
      <c r="F52" s="41" t="s">
        <v>107</v>
      </c>
      <c r="G52" s="1086" t="str">
        <f t="shared" si="1"/>
        <v>3rd Flr 1101 5 Street NW Nisku AB AB T9E 7N3</v>
      </c>
      <c r="H52" s="41" t="s">
        <v>1284</v>
      </c>
      <c r="I52" s="41" t="s">
        <v>1106</v>
      </c>
      <c r="J52" s="41" t="s">
        <v>501</v>
      </c>
      <c r="K52" s="41" t="s">
        <v>551</v>
      </c>
      <c r="L52" s="41" t="s">
        <v>288</v>
      </c>
      <c r="M52" s="41" t="s">
        <v>431</v>
      </c>
      <c r="N52" s="41" t="s">
        <v>965</v>
      </c>
    </row>
    <row r="53" spans="1:14" ht="12.75" customHeight="1" thickBot="1">
      <c r="A53" s="1089" t="s">
        <v>217</v>
      </c>
      <c r="B53" s="40">
        <v>2255</v>
      </c>
      <c r="C53" s="45" t="s">
        <v>730</v>
      </c>
      <c r="D53" s="45" t="s">
        <v>678</v>
      </c>
      <c r="E53" s="45" t="s">
        <v>1247</v>
      </c>
      <c r="F53" s="41" t="s">
        <v>107</v>
      </c>
      <c r="G53" s="1086" t="str">
        <f t="shared" si="1"/>
        <v>101 3305 18 Avenue N Lethbridge AB AB T1H 5S1</v>
      </c>
      <c r="H53" s="41" t="s">
        <v>1335</v>
      </c>
      <c r="I53" s="41" t="s">
        <v>1257</v>
      </c>
      <c r="J53" s="41" t="s">
        <v>531</v>
      </c>
      <c r="K53" s="41" t="s">
        <v>574</v>
      </c>
      <c r="L53" s="41" t="s">
        <v>288</v>
      </c>
      <c r="M53" s="41" t="s">
        <v>467</v>
      </c>
      <c r="N53" s="41" t="s">
        <v>1563</v>
      </c>
    </row>
    <row r="54" spans="1:14" ht="12.75" customHeight="1" thickBot="1">
      <c r="A54" s="1089" t="s">
        <v>213</v>
      </c>
      <c r="B54" s="40">
        <v>2275</v>
      </c>
      <c r="C54" s="45" t="s">
        <v>726</v>
      </c>
      <c r="D54" s="45" t="s">
        <v>674</v>
      </c>
      <c r="E54" s="45" t="s">
        <v>800</v>
      </c>
      <c r="F54" s="41" t="s">
        <v>107</v>
      </c>
      <c r="G54" s="1086" t="str">
        <f t="shared" si="1"/>
        <v>PO Box 840 Whitecourt AB AB T7S 1N8</v>
      </c>
      <c r="H54" s="41" t="s">
        <v>1331</v>
      </c>
      <c r="I54" s="41" t="s">
        <v>1120</v>
      </c>
      <c r="J54" s="41" t="s">
        <v>527</v>
      </c>
      <c r="K54" s="41" t="s">
        <v>578</v>
      </c>
      <c r="L54" s="41" t="s">
        <v>288</v>
      </c>
      <c r="M54" s="41" t="s">
        <v>463</v>
      </c>
      <c r="N54" s="41" t="s">
        <v>1560</v>
      </c>
    </row>
    <row r="55" spans="1:14" ht="12.75" customHeight="1" thickBot="1">
      <c r="A55" s="1089" t="s">
        <v>170</v>
      </c>
      <c r="B55" s="40">
        <v>2285</v>
      </c>
      <c r="C55" s="45" t="s">
        <v>789</v>
      </c>
      <c r="D55" s="45" t="s">
        <v>645</v>
      </c>
      <c r="E55" s="45" t="s">
        <v>110</v>
      </c>
      <c r="F55" s="41" t="s">
        <v>107</v>
      </c>
      <c r="G55" s="1086" t="str">
        <f t="shared" si="1"/>
        <v>5402 48 A Avenue Camrose AB AB T4V 0L3</v>
      </c>
      <c r="H55" s="41" t="s">
        <v>1283</v>
      </c>
      <c r="I55" s="41" t="s">
        <v>111</v>
      </c>
      <c r="J55" s="41" t="s">
        <v>500</v>
      </c>
      <c r="K55" s="41" t="s">
        <v>550</v>
      </c>
      <c r="L55" s="41" t="s">
        <v>288</v>
      </c>
      <c r="M55" s="41" t="s">
        <v>430</v>
      </c>
      <c r="N55" s="41" t="s">
        <v>1536</v>
      </c>
    </row>
    <row r="56" spans="1:14" ht="12.75" customHeight="1" thickBot="1">
      <c r="A56" s="1089" t="s">
        <v>218</v>
      </c>
      <c r="B56" s="40">
        <v>2305</v>
      </c>
      <c r="C56" s="45" t="s">
        <v>731</v>
      </c>
      <c r="D56" s="45" t="s">
        <v>679</v>
      </c>
      <c r="E56" s="45" t="s">
        <v>1462</v>
      </c>
      <c r="F56" s="41" t="s">
        <v>107</v>
      </c>
      <c r="G56" s="1086" t="str">
        <f t="shared" si="1"/>
        <v>4603 48 Street Stony Plain AB AB T7Z 2A8</v>
      </c>
      <c r="H56" s="41" t="s">
        <v>1336</v>
      </c>
      <c r="I56" s="41" t="s">
        <v>1449</v>
      </c>
      <c r="J56" s="41" t="s">
        <v>532</v>
      </c>
      <c r="K56" s="41" t="s">
        <v>579</v>
      </c>
      <c r="L56" s="41" t="s">
        <v>288</v>
      </c>
      <c r="M56" s="41" t="s">
        <v>468</v>
      </c>
      <c r="N56" s="41" t="s">
        <v>593</v>
      </c>
    </row>
    <row r="57" spans="1:14" ht="12.75" customHeight="1" thickBot="1">
      <c r="A57" s="1089" t="s">
        <v>1151</v>
      </c>
      <c r="B57" s="40">
        <v>2473</v>
      </c>
      <c r="C57" s="45" t="s">
        <v>1048</v>
      </c>
      <c r="D57" s="45" t="s">
        <v>1049</v>
      </c>
      <c r="E57" s="45" t="s">
        <v>1139</v>
      </c>
      <c r="F57" s="41" t="s">
        <v>107</v>
      </c>
      <c r="G57" s="1086" t="str">
        <f t="shared" si="1"/>
        <v>10735 McQueen Road Edmonton AB AB T5N 3L1</v>
      </c>
      <c r="H57" s="41" t="s">
        <v>1352</v>
      </c>
      <c r="I57" s="41" t="s">
        <v>1259</v>
      </c>
      <c r="J57" s="41" t="s">
        <v>1050</v>
      </c>
      <c r="K57" s="41" t="s">
        <v>549</v>
      </c>
      <c r="L57" s="41" t="s">
        <v>288</v>
      </c>
      <c r="M57" s="41" t="s">
        <v>1051</v>
      </c>
      <c r="N57" s="41" t="s">
        <v>1576</v>
      </c>
    </row>
    <row r="58" spans="1:14" ht="12.75" customHeight="1" thickBot="1">
      <c r="A58" s="1089" t="s">
        <v>1231</v>
      </c>
      <c r="B58" s="40">
        <v>2485</v>
      </c>
      <c r="C58" s="45" t="s">
        <v>1237</v>
      </c>
      <c r="D58" s="45" t="s">
        <v>1398</v>
      </c>
      <c r="E58" s="45" t="s">
        <v>1463</v>
      </c>
      <c r="F58" s="41" t="s">
        <v>107</v>
      </c>
      <c r="G58" s="1086" t="str">
        <f t="shared" si="1"/>
        <v>3636 Research Road NW Calgary AB AB T2L 1Y1</v>
      </c>
      <c r="H58" s="41" t="s">
        <v>1360</v>
      </c>
      <c r="I58" s="41" t="s">
        <v>1450</v>
      </c>
      <c r="J58" s="41" t="s">
        <v>1267</v>
      </c>
      <c r="K58" s="41" t="s">
        <v>547</v>
      </c>
      <c r="L58" s="41" t="s">
        <v>288</v>
      </c>
      <c r="M58" s="41" t="s">
        <v>1268</v>
      </c>
      <c r="N58" s="41" t="s">
        <v>1269</v>
      </c>
    </row>
    <row r="59" spans="1:14" ht="12.75" customHeight="1" thickBot="1">
      <c r="A59" s="1089" t="s">
        <v>1232</v>
      </c>
      <c r="B59" s="40">
        <v>2487</v>
      </c>
      <c r="C59" s="45" t="s">
        <v>1238</v>
      </c>
      <c r="D59" s="45" t="s">
        <v>1399</v>
      </c>
      <c r="E59" s="45" t="s">
        <v>1250</v>
      </c>
      <c r="F59" s="41" t="s">
        <v>107</v>
      </c>
      <c r="G59" s="1086" t="str">
        <f t="shared" si="1"/>
        <v>Box 246 Gwynne AB AB T0C 1L0</v>
      </c>
      <c r="H59" s="41" t="s">
        <v>1361</v>
      </c>
      <c r="I59" s="41" t="s">
        <v>1261</v>
      </c>
      <c r="J59" s="41" t="s">
        <v>1272</v>
      </c>
      <c r="K59" s="41" t="s">
        <v>1273</v>
      </c>
      <c r="L59" s="41" t="s">
        <v>288</v>
      </c>
      <c r="M59" s="41" t="s">
        <v>1274</v>
      </c>
      <c r="N59" s="41" t="s">
        <v>1275</v>
      </c>
    </row>
    <row r="60" spans="1:14" ht="12.75" customHeight="1" thickBot="1">
      <c r="A60" s="1089" t="s">
        <v>1233</v>
      </c>
      <c r="B60" s="40">
        <v>2638</v>
      </c>
      <c r="C60" s="45" t="s">
        <v>1239</v>
      </c>
      <c r="D60" s="45" t="s">
        <v>1400</v>
      </c>
      <c r="E60" s="45" t="s">
        <v>1251</v>
      </c>
      <c r="F60" s="41" t="s">
        <v>109</v>
      </c>
      <c r="G60" s="1086" t="str">
        <f t="shared" ref="G60:G66" si="2">CONCATENATE(J60," ",K60," ",L60," ",M60)</f>
        <v>7211 96A ave Edmonton AB AB T6B 1B5</v>
      </c>
      <c r="H60" s="41" t="s">
        <v>1362</v>
      </c>
      <c r="I60" s="41" t="s">
        <v>1262</v>
      </c>
      <c r="J60" s="41" t="s">
        <v>1276</v>
      </c>
      <c r="K60" s="41" t="s">
        <v>549</v>
      </c>
      <c r="L60" s="41" t="s">
        <v>288</v>
      </c>
      <c r="M60" s="41" t="s">
        <v>1277</v>
      </c>
      <c r="N60" s="41" t="s">
        <v>1278</v>
      </c>
    </row>
    <row r="61" spans="1:14" ht="12.75" customHeight="1" thickBot="1">
      <c r="A61" s="1089" t="s">
        <v>1234</v>
      </c>
      <c r="B61" s="40">
        <v>2669</v>
      </c>
      <c r="C61" s="45" t="s">
        <v>1224</v>
      </c>
      <c r="D61" s="45" t="s">
        <v>1401</v>
      </c>
      <c r="E61" s="45" t="s">
        <v>1424</v>
      </c>
      <c r="F61" s="41" t="s">
        <v>109</v>
      </c>
      <c r="G61" s="1086" t="str">
        <f t="shared" si="2"/>
        <v>PO Box 2483 Strathmore, AB AB T1P 0H3</v>
      </c>
      <c r="H61" s="41" t="s">
        <v>1415</v>
      </c>
      <c r="I61" s="41" t="s">
        <v>1403</v>
      </c>
      <c r="J61" s="41" t="s">
        <v>1416</v>
      </c>
      <c r="K61" s="41" t="s">
        <v>1417</v>
      </c>
      <c r="L61" s="41" t="s">
        <v>288</v>
      </c>
      <c r="M61" s="41" t="s">
        <v>1418</v>
      </c>
      <c r="N61" s="41" t="s">
        <v>1405</v>
      </c>
    </row>
    <row r="62" spans="1:14" ht="12.75" customHeight="1" thickBot="1">
      <c r="A62" s="1089" t="s">
        <v>1235</v>
      </c>
      <c r="B62" s="40">
        <v>2671</v>
      </c>
      <c r="C62" s="45" t="s">
        <v>1225</v>
      </c>
      <c r="D62" s="45" t="s">
        <v>1402</v>
      </c>
      <c r="E62" s="45" t="s">
        <v>1406</v>
      </c>
      <c r="F62" s="41" t="s">
        <v>109</v>
      </c>
      <c r="G62" s="1086" t="str">
        <f t="shared" si="2"/>
        <v>Box 240 Andrew, AB AB T0B 0C0</v>
      </c>
      <c r="H62" s="41" t="s">
        <v>1419</v>
      </c>
      <c r="I62" s="41" t="s">
        <v>1404</v>
      </c>
      <c r="J62" s="41" t="s">
        <v>1420</v>
      </c>
      <c r="K62" s="41" t="s">
        <v>1421</v>
      </c>
      <c r="L62" s="41" t="s">
        <v>288</v>
      </c>
      <c r="M62" s="41" t="s">
        <v>1422</v>
      </c>
      <c r="N62" s="41" t="s">
        <v>1423</v>
      </c>
    </row>
    <row r="63" spans="1:14" ht="12.75" customHeight="1" thickBot="1">
      <c r="A63" s="1089" t="s">
        <v>1394</v>
      </c>
      <c r="B63" s="40">
        <v>2743</v>
      </c>
      <c r="C63" s="45" t="s">
        <v>1390</v>
      </c>
      <c r="D63" s="45" t="s">
        <v>1397</v>
      </c>
      <c r="E63" s="45" t="s">
        <v>1407</v>
      </c>
      <c r="F63" s="41" t="s">
        <v>107</v>
      </c>
      <c r="G63" s="1086" t="str">
        <f t="shared" si="2"/>
        <v>5400 22nd Avenue Drayton Valley, AB AB T7A 0C5</v>
      </c>
      <c r="H63" s="41" t="s">
        <v>1425</v>
      </c>
      <c r="I63" s="41" t="s">
        <v>1392</v>
      </c>
      <c r="J63" s="41" t="s">
        <v>1426</v>
      </c>
      <c r="K63" s="41" t="s">
        <v>1427</v>
      </c>
      <c r="L63" s="41" t="s">
        <v>288</v>
      </c>
      <c r="M63" s="41" t="s">
        <v>1428</v>
      </c>
      <c r="N63" s="41" t="s">
        <v>1429</v>
      </c>
    </row>
    <row r="64" spans="1:14" ht="12.75" customHeight="1" thickBot="1">
      <c r="A64" s="1089" t="s">
        <v>1395</v>
      </c>
      <c r="B64" s="40">
        <v>2750</v>
      </c>
      <c r="C64" s="45" t="s">
        <v>1391</v>
      </c>
      <c r="D64" s="45" t="s">
        <v>1396</v>
      </c>
      <c r="E64" s="45" t="s">
        <v>1408</v>
      </c>
      <c r="F64" s="41" t="s">
        <v>109</v>
      </c>
      <c r="G64" s="1086" t="str">
        <f t="shared" si="2"/>
        <v>10435 76 Street NW Edmonton, AB AB T6A 3B1</v>
      </c>
      <c r="H64" s="41" t="s">
        <v>1434</v>
      </c>
      <c r="I64" s="41" t="s">
        <v>1393</v>
      </c>
      <c r="J64" s="41" t="s">
        <v>1430</v>
      </c>
      <c r="K64" s="41" t="s">
        <v>1431</v>
      </c>
      <c r="L64" s="41" t="s">
        <v>288</v>
      </c>
      <c r="M64" s="41" t="s">
        <v>1432</v>
      </c>
      <c r="N64" s="41" t="s">
        <v>1433</v>
      </c>
    </row>
    <row r="65" spans="1:14" ht="12.75" customHeight="1" thickBot="1">
      <c r="A65" s="1089" t="s">
        <v>187</v>
      </c>
      <c r="B65" s="40">
        <v>3020</v>
      </c>
      <c r="C65" s="45" t="s">
        <v>703</v>
      </c>
      <c r="D65" s="45" t="s">
        <v>654</v>
      </c>
      <c r="E65" s="45" t="s">
        <v>387</v>
      </c>
      <c r="F65" s="41" t="s">
        <v>109</v>
      </c>
      <c r="G65" s="1086" t="str">
        <f t="shared" si="2"/>
        <v>One Kingsway NW Edmonton AB AB T5H 4G9</v>
      </c>
      <c r="H65" s="41" t="s">
        <v>1301</v>
      </c>
      <c r="I65" s="41" t="s">
        <v>388</v>
      </c>
      <c r="J65" s="41" t="s">
        <v>512</v>
      </c>
      <c r="K65" s="41" t="s">
        <v>549</v>
      </c>
      <c r="L65" s="41" t="s">
        <v>288</v>
      </c>
      <c r="M65" s="41" t="s">
        <v>443</v>
      </c>
      <c r="N65" s="41" t="s">
        <v>1596</v>
      </c>
    </row>
    <row r="66" spans="1:14" ht="12.75" customHeight="1" thickBot="1">
      <c r="A66" s="1089" t="s">
        <v>178</v>
      </c>
      <c r="B66" s="40">
        <v>3030</v>
      </c>
      <c r="C66" s="45" t="s">
        <v>694</v>
      </c>
      <c r="D66" s="45" t="s">
        <v>649</v>
      </c>
      <c r="E66" s="45" t="s">
        <v>112</v>
      </c>
      <c r="F66" s="41" t="s">
        <v>109</v>
      </c>
      <c r="G66" s="1086" t="str">
        <f t="shared" si="2"/>
        <v>1221 8 Street SW Calgary AB AB T2R 0L4</v>
      </c>
      <c r="H66" s="41" t="s">
        <v>1291</v>
      </c>
      <c r="I66" s="41" t="s">
        <v>113</v>
      </c>
      <c r="J66" s="41" t="s">
        <v>384</v>
      </c>
      <c r="K66" s="41" t="s">
        <v>547</v>
      </c>
      <c r="L66" s="41" t="s">
        <v>288</v>
      </c>
      <c r="M66" s="41" t="s">
        <v>436</v>
      </c>
      <c r="N66" s="41" t="s">
        <v>1538</v>
      </c>
    </row>
    <row r="67" spans="1:14" ht="12.75" customHeight="1" thickBot="1">
      <c r="A67" s="1089" t="s">
        <v>208</v>
      </c>
      <c r="B67" s="40">
        <v>3040</v>
      </c>
      <c r="C67" s="45" t="s">
        <v>793</v>
      </c>
      <c r="D67" s="45" t="s">
        <v>671</v>
      </c>
      <c r="E67" s="45" t="s">
        <v>1464</v>
      </c>
      <c r="F67" s="41" t="s">
        <v>107</v>
      </c>
      <c r="G67" s="1086" t="str">
        <f t="shared" ref="G67:G90" si="3">CONCATENATE(J67," ",K67," ",L67," ",M67)</f>
        <v>433 15 Street S Lethbridge AB AB T1J 2Z5</v>
      </c>
      <c r="H67" s="41" t="s">
        <v>1323</v>
      </c>
      <c r="I67" s="41" t="s">
        <v>1451</v>
      </c>
      <c r="J67" s="41" t="s">
        <v>523</v>
      </c>
      <c r="K67" s="41" t="s">
        <v>574</v>
      </c>
      <c r="L67" s="41" t="s">
        <v>288</v>
      </c>
      <c r="M67" s="41" t="s">
        <v>577</v>
      </c>
      <c r="N67" s="41" t="s">
        <v>1556</v>
      </c>
    </row>
    <row r="68" spans="1:14" ht="12.75" customHeight="1" thickBot="1">
      <c r="A68" s="1089" t="s">
        <v>212</v>
      </c>
      <c r="B68" s="40">
        <v>3050</v>
      </c>
      <c r="C68" s="45" t="s">
        <v>725</v>
      </c>
      <c r="D68" s="45" t="s">
        <v>673</v>
      </c>
      <c r="E68" s="45" t="s">
        <v>1135</v>
      </c>
      <c r="F68" s="41" t="s">
        <v>107</v>
      </c>
      <c r="G68" s="1086" t="str">
        <f t="shared" si="3"/>
        <v>601 1 Avenue SW Medicine Hat AB AB T1A 4Y7</v>
      </c>
      <c r="H68" s="41" t="s">
        <v>1327</v>
      </c>
      <c r="I68" s="41" t="s">
        <v>1124</v>
      </c>
      <c r="J68" s="41" t="s">
        <v>526</v>
      </c>
      <c r="K68" s="41" t="s">
        <v>554</v>
      </c>
      <c r="L68" s="41" t="s">
        <v>288</v>
      </c>
      <c r="M68" s="41" t="s">
        <v>461</v>
      </c>
      <c r="N68" s="41" t="s">
        <v>1559</v>
      </c>
    </row>
    <row r="69" spans="1:14" ht="12.75" customHeight="1" thickBot="1">
      <c r="A69" s="1089" t="s">
        <v>179</v>
      </c>
      <c r="B69" s="40">
        <v>3065</v>
      </c>
      <c r="C69" s="45" t="s">
        <v>695</v>
      </c>
      <c r="D69" s="45" t="s">
        <v>650</v>
      </c>
      <c r="E69" s="45" t="s">
        <v>1121</v>
      </c>
      <c r="F69" s="41" t="s">
        <v>107</v>
      </c>
      <c r="G69" s="1086" t="str">
        <f t="shared" si="3"/>
        <v>618 7th Avenue Canmore AB AB T1W 2H5</v>
      </c>
      <c r="H69" s="41" t="s">
        <v>1292</v>
      </c>
      <c r="I69" s="41" t="s">
        <v>1118</v>
      </c>
      <c r="J69" s="41" t="s">
        <v>385</v>
      </c>
      <c r="K69" s="41" t="s">
        <v>553</v>
      </c>
      <c r="L69" s="41" t="s">
        <v>288</v>
      </c>
      <c r="M69" s="41" t="s">
        <v>437</v>
      </c>
      <c r="N69" s="41" t="s">
        <v>1539</v>
      </c>
    </row>
    <row r="70" spans="1:14" ht="12.75" customHeight="1" thickBot="1">
      <c r="A70" s="1089" t="s">
        <v>225</v>
      </c>
      <c r="B70" s="40">
        <v>3070</v>
      </c>
      <c r="C70" s="45" t="s">
        <v>737</v>
      </c>
      <c r="D70" s="45" t="s">
        <v>683</v>
      </c>
      <c r="E70" s="45" t="s">
        <v>401</v>
      </c>
      <c r="F70" s="41" t="s">
        <v>109</v>
      </c>
      <c r="G70" s="1086" t="str">
        <f t="shared" si="3"/>
        <v>4747 53 Street Red Deer AB AB T4N 2E6</v>
      </c>
      <c r="H70" s="41" t="s">
        <v>1343</v>
      </c>
      <c r="I70" s="41" t="s">
        <v>402</v>
      </c>
      <c r="J70" s="41" t="s">
        <v>537</v>
      </c>
      <c r="K70" s="41" t="s">
        <v>583</v>
      </c>
      <c r="L70" s="41" t="s">
        <v>288</v>
      </c>
      <c r="M70" s="41" t="s">
        <v>474</v>
      </c>
      <c r="N70" s="41" t="s">
        <v>966</v>
      </c>
    </row>
    <row r="71" spans="1:14" ht="12.75" customHeight="1" thickBot="1">
      <c r="A71" s="1089" t="s">
        <v>198</v>
      </c>
      <c r="B71" s="40">
        <v>3240</v>
      </c>
      <c r="C71" s="45" t="s">
        <v>791</v>
      </c>
      <c r="D71" s="45" t="s">
        <v>662</v>
      </c>
      <c r="E71" s="45" t="s">
        <v>1245</v>
      </c>
      <c r="F71" s="41" t="s">
        <v>107</v>
      </c>
      <c r="G71" s="1086" t="str">
        <f t="shared" si="3"/>
        <v>10127 – 120 Ave. Grande Prairie AB AB T8V 8H8</v>
      </c>
      <c r="H71" s="41" t="s">
        <v>1313</v>
      </c>
      <c r="I71" s="41" t="s">
        <v>1253</v>
      </c>
      <c r="J71" s="41" t="s">
        <v>804</v>
      </c>
      <c r="K71" s="41" t="s">
        <v>567</v>
      </c>
      <c r="L71" s="41" t="s">
        <v>288</v>
      </c>
      <c r="M71" s="41" t="s">
        <v>806</v>
      </c>
      <c r="N71" s="41" t="s">
        <v>753</v>
      </c>
    </row>
    <row r="72" spans="1:14" ht="12.75" customHeight="1" thickBot="1">
      <c r="A72" s="1089" t="s">
        <v>192</v>
      </c>
      <c r="B72" s="40">
        <v>3260</v>
      </c>
      <c r="C72" s="45" t="s">
        <v>708</v>
      </c>
      <c r="D72" s="45" t="s">
        <v>657</v>
      </c>
      <c r="E72" s="45" t="s">
        <v>115</v>
      </c>
      <c r="F72" s="41" t="s">
        <v>107</v>
      </c>
      <c r="G72" s="1086" t="str">
        <f t="shared" si="3"/>
        <v>231 Hardin Street Fort McMurray AB AB T9H 2G2</v>
      </c>
      <c r="H72" s="41" t="s">
        <v>1306</v>
      </c>
      <c r="I72" s="41" t="s">
        <v>116</v>
      </c>
      <c r="J72" s="41" t="s">
        <v>390</v>
      </c>
      <c r="K72" s="41" t="s">
        <v>564</v>
      </c>
      <c r="L72" s="41" t="s">
        <v>288</v>
      </c>
      <c r="M72" s="41" t="s">
        <v>447</v>
      </c>
      <c r="N72" s="41" t="s">
        <v>962</v>
      </c>
    </row>
    <row r="73" spans="1:14" ht="12.75" customHeight="1" thickBot="1">
      <c r="A73" s="1089" t="s">
        <v>177</v>
      </c>
      <c r="B73" s="40">
        <v>4010</v>
      </c>
      <c r="C73" s="45" t="s">
        <v>693</v>
      </c>
      <c r="D73" s="45" t="s">
        <v>648</v>
      </c>
      <c r="E73" s="45" t="s">
        <v>1109</v>
      </c>
      <c r="F73" s="41" t="s">
        <v>107</v>
      </c>
      <c r="G73" s="1086" t="str">
        <f t="shared" si="3"/>
        <v>1000 - 5th Avenue SW Calgary AB AB T2P 4T9</v>
      </c>
      <c r="H73" s="41" t="s">
        <v>1290</v>
      </c>
      <c r="I73" s="41" t="s">
        <v>1108</v>
      </c>
      <c r="J73" s="41" t="s">
        <v>505</v>
      </c>
      <c r="K73" s="41" t="s">
        <v>547</v>
      </c>
      <c r="L73" s="41" t="s">
        <v>288</v>
      </c>
      <c r="M73" s="41" t="s">
        <v>435</v>
      </c>
      <c r="N73" s="41" t="s">
        <v>807</v>
      </c>
    </row>
    <row r="74" spans="1:14" ht="12.75" customHeight="1" thickBot="1">
      <c r="A74" s="1089" t="s">
        <v>202</v>
      </c>
      <c r="B74" s="40">
        <v>4077</v>
      </c>
      <c r="C74" s="45" t="s">
        <v>716</v>
      </c>
      <c r="D74" s="45" t="s">
        <v>666</v>
      </c>
      <c r="E74" s="45" t="s">
        <v>747</v>
      </c>
      <c r="F74" s="41" t="s">
        <v>107</v>
      </c>
      <c r="G74" s="1086" t="str">
        <f t="shared" si="3"/>
        <v>6 St. Vital Avenue St. Albert  AB AB T8N 1K2</v>
      </c>
      <c r="H74" s="41" t="s">
        <v>1317</v>
      </c>
      <c r="I74" s="41" t="s">
        <v>751</v>
      </c>
      <c r="J74" s="41" t="s">
        <v>394</v>
      </c>
      <c r="K74" s="41" t="s">
        <v>559</v>
      </c>
      <c r="L74" s="41" t="s">
        <v>288</v>
      </c>
      <c r="M74" s="41" t="s">
        <v>454</v>
      </c>
      <c r="N74" s="41" t="s">
        <v>808</v>
      </c>
    </row>
    <row r="75" spans="1:14" ht="12.75" customHeight="1" thickBot="1">
      <c r="A75" s="1089" t="s">
        <v>207</v>
      </c>
      <c r="B75" s="40">
        <v>4105</v>
      </c>
      <c r="C75" s="45" t="s">
        <v>721</v>
      </c>
      <c r="D75" s="45" t="s">
        <v>670</v>
      </c>
      <c r="E75" s="45" t="s">
        <v>748</v>
      </c>
      <c r="F75" s="41" t="s">
        <v>107</v>
      </c>
      <c r="G75" s="1086" t="str">
        <f t="shared" si="3"/>
        <v>4810 46 Street Bonnyville AB AB T9N 2R2</v>
      </c>
      <c r="H75" s="41" t="s">
        <v>1322</v>
      </c>
      <c r="I75" s="41" t="s">
        <v>979</v>
      </c>
      <c r="J75" s="41" t="s">
        <v>522</v>
      </c>
      <c r="K75" s="41" t="s">
        <v>576</v>
      </c>
      <c r="L75" s="41" t="s">
        <v>288</v>
      </c>
      <c r="M75" s="41" t="s">
        <v>458</v>
      </c>
      <c r="N75" s="41" t="s">
        <v>1555</v>
      </c>
    </row>
    <row r="76" spans="1:14" ht="12.75" customHeight="1" thickBot="1">
      <c r="A76" s="1089" t="s">
        <v>197</v>
      </c>
      <c r="B76" s="40">
        <v>4130</v>
      </c>
      <c r="C76" s="45" t="s">
        <v>713</v>
      </c>
      <c r="D76" s="45" t="s">
        <v>661</v>
      </c>
      <c r="E76" s="45" t="s">
        <v>948</v>
      </c>
      <c r="F76" s="41" t="s">
        <v>949</v>
      </c>
      <c r="G76" s="1086" t="str">
        <f t="shared" si="3"/>
        <v>9902 101 Street Grande Prairie AB AB T8V 2P4</v>
      </c>
      <c r="H76" s="41" t="s">
        <v>1312</v>
      </c>
      <c r="I76" s="41" t="s">
        <v>1115</v>
      </c>
      <c r="J76" s="41" t="s">
        <v>516</v>
      </c>
      <c r="K76" s="41" t="s">
        <v>567</v>
      </c>
      <c r="L76" s="41" t="s">
        <v>288</v>
      </c>
      <c r="M76" s="41" t="s">
        <v>451</v>
      </c>
      <c r="N76" s="41" t="s">
        <v>1548</v>
      </c>
    </row>
    <row r="77" spans="1:14" ht="12.75" customHeight="1" thickBot="1">
      <c r="A77" s="1089" t="s">
        <v>193</v>
      </c>
      <c r="B77" s="40">
        <v>4160</v>
      </c>
      <c r="C77" s="45" t="s">
        <v>709</v>
      </c>
      <c r="D77" s="45" t="s">
        <v>658</v>
      </c>
      <c r="E77" s="45" t="s">
        <v>117</v>
      </c>
      <c r="F77" s="41" t="s">
        <v>107</v>
      </c>
      <c r="G77" s="1086" t="str">
        <f t="shared" si="3"/>
        <v>9809 Main Street Fort McMurray AB AB T9H 1T7</v>
      </c>
      <c r="H77" s="41" t="s">
        <v>1307</v>
      </c>
      <c r="I77" s="41" t="s">
        <v>118</v>
      </c>
      <c r="J77" s="41" t="s">
        <v>391</v>
      </c>
      <c r="K77" s="41" t="s">
        <v>564</v>
      </c>
      <c r="L77" s="41" t="s">
        <v>288</v>
      </c>
      <c r="M77" s="41" t="s">
        <v>448</v>
      </c>
      <c r="N77" s="41" t="s">
        <v>1546</v>
      </c>
    </row>
    <row r="78" spans="1:14" ht="12.75" customHeight="1" thickBot="1">
      <c r="A78" s="1089" t="s">
        <v>181</v>
      </c>
      <c r="B78" s="40">
        <v>4208</v>
      </c>
      <c r="C78" s="45" t="s">
        <v>698</v>
      </c>
      <c r="D78" s="45" t="s">
        <v>651</v>
      </c>
      <c r="E78" s="45" t="s">
        <v>1465</v>
      </c>
      <c r="F78" s="41" t="s">
        <v>109</v>
      </c>
      <c r="G78" s="1086" t="str">
        <f t="shared" si="3"/>
        <v>23 Riverside Drive Box 1318 Okatoks AB AB T1S 1B3</v>
      </c>
      <c r="H78" s="41" t="s">
        <v>1295</v>
      </c>
      <c r="I78" s="41" t="s">
        <v>1452</v>
      </c>
      <c r="J78" s="41" t="s">
        <v>1592</v>
      </c>
      <c r="K78" s="41" t="s">
        <v>556</v>
      </c>
      <c r="L78" s="41" t="s">
        <v>288</v>
      </c>
      <c r="M78" s="41" t="s">
        <v>439</v>
      </c>
      <c r="N78" s="41" t="s">
        <v>1541</v>
      </c>
    </row>
    <row r="79" spans="1:14" ht="12.75" customHeight="1" thickBot="1">
      <c r="A79" s="1089" t="s">
        <v>184</v>
      </c>
      <c r="B79" s="40">
        <v>4330</v>
      </c>
      <c r="C79" s="45" t="s">
        <v>700</v>
      </c>
      <c r="D79" s="45" t="s">
        <v>652</v>
      </c>
      <c r="E79" s="45" t="s">
        <v>386</v>
      </c>
      <c r="F79" s="41" t="s">
        <v>107</v>
      </c>
      <c r="G79" s="1086" t="str">
        <f t="shared" si="3"/>
        <v>1018 1st Avenue Wainwright AB AB T9W 1G9</v>
      </c>
      <c r="H79" s="41" t="s">
        <v>1298</v>
      </c>
      <c r="I79" s="41" t="s">
        <v>114</v>
      </c>
      <c r="J79" s="41" t="s">
        <v>509</v>
      </c>
      <c r="K79" s="41" t="s">
        <v>552</v>
      </c>
      <c r="L79" s="41" t="s">
        <v>288</v>
      </c>
      <c r="M79" s="41" t="s">
        <v>441</v>
      </c>
      <c r="N79" s="41" t="s">
        <v>1543</v>
      </c>
    </row>
    <row r="80" spans="1:14" ht="12.75" customHeight="1" thickBot="1">
      <c r="A80" s="1089" t="s">
        <v>205</v>
      </c>
      <c r="B80" s="40">
        <v>4481</v>
      </c>
      <c r="C80" s="45" t="s">
        <v>719</v>
      </c>
      <c r="D80" s="45" t="s">
        <v>668</v>
      </c>
      <c r="E80" s="45" t="s">
        <v>1119</v>
      </c>
      <c r="F80" s="41" t="s">
        <v>1122</v>
      </c>
      <c r="G80" s="1086" t="str">
        <f t="shared" si="3"/>
        <v>620 12 Street B North Lethbridge AB AB T1H 2L7</v>
      </c>
      <c r="H80" s="41" t="s">
        <v>1320</v>
      </c>
      <c r="I80" s="41" t="s">
        <v>1255</v>
      </c>
      <c r="J80" s="41" t="s">
        <v>520</v>
      </c>
      <c r="K80" s="41" t="s">
        <v>574</v>
      </c>
      <c r="L80" s="41" t="s">
        <v>288</v>
      </c>
      <c r="M80" s="41" t="s">
        <v>456</v>
      </c>
      <c r="N80" s="41" t="s">
        <v>1553</v>
      </c>
    </row>
    <row r="81" spans="1:14" ht="12.75" customHeight="1" thickBot="1">
      <c r="A81" s="1089" t="s">
        <v>211</v>
      </c>
      <c r="B81" s="40">
        <v>4501</v>
      </c>
      <c r="C81" s="45" t="s">
        <v>724</v>
      </c>
      <c r="D81" s="45" t="s">
        <v>672</v>
      </c>
      <c r="E81" s="45" t="s">
        <v>128</v>
      </c>
      <c r="F81" s="41" t="s">
        <v>107</v>
      </c>
      <c r="G81" s="1086" t="str">
        <f t="shared" si="3"/>
        <v>1251 1 Avenue SW Medicine Hat AB AB T1A 8B4</v>
      </c>
      <c r="H81" s="41" t="s">
        <v>1326</v>
      </c>
      <c r="I81" s="41" t="s">
        <v>129</v>
      </c>
      <c r="J81" s="41" t="s">
        <v>525</v>
      </c>
      <c r="K81" s="41" t="s">
        <v>554</v>
      </c>
      <c r="L81" s="41" t="s">
        <v>288</v>
      </c>
      <c r="M81" s="41" t="s">
        <v>460</v>
      </c>
      <c r="N81" s="41" t="s">
        <v>1558</v>
      </c>
    </row>
    <row r="82" spans="1:14" ht="12.75" customHeight="1" thickBot="1">
      <c r="A82" s="1089" t="s">
        <v>289</v>
      </c>
      <c r="B82" s="40">
        <v>6015</v>
      </c>
      <c r="C82" s="45" t="s">
        <v>99</v>
      </c>
      <c r="D82" s="45" t="s">
        <v>361</v>
      </c>
      <c r="E82" s="45" t="s">
        <v>799</v>
      </c>
      <c r="F82" s="41" t="s">
        <v>107</v>
      </c>
      <c r="G82" s="1086" t="str">
        <f t="shared" si="3"/>
        <v>1000 Strathcona Drive Sherwood Park AB AB T8A 3R6</v>
      </c>
      <c r="H82" s="41" t="s">
        <v>1328</v>
      </c>
      <c r="I82" s="41" t="s">
        <v>802</v>
      </c>
      <c r="J82" s="41" t="s">
        <v>396</v>
      </c>
      <c r="K82" s="41" t="s">
        <v>561</v>
      </c>
      <c r="L82" s="41" t="s">
        <v>288</v>
      </c>
      <c r="M82" s="41" t="s">
        <v>462</v>
      </c>
      <c r="N82" s="41" t="s">
        <v>1532</v>
      </c>
    </row>
    <row r="83" spans="1:14" ht="12.75" customHeight="1" thickBot="1">
      <c r="A83" s="1089" t="s">
        <v>172</v>
      </c>
      <c r="B83" s="40">
        <v>6017</v>
      </c>
      <c r="C83" s="45" t="s">
        <v>96</v>
      </c>
      <c r="D83" s="45" t="s">
        <v>356</v>
      </c>
      <c r="E83" s="45" t="s">
        <v>1132</v>
      </c>
      <c r="F83" s="41" t="s">
        <v>107</v>
      </c>
      <c r="G83" s="1086" t="str">
        <f t="shared" si="3"/>
        <v>10312 105 Street Edmonton AB AB T5J 1E6</v>
      </c>
      <c r="H83" s="41" t="s">
        <v>1285</v>
      </c>
      <c r="I83" s="41" t="s">
        <v>1107</v>
      </c>
      <c r="J83" s="41" t="s">
        <v>502</v>
      </c>
      <c r="K83" s="41" t="s">
        <v>549</v>
      </c>
      <c r="L83" s="41" t="s">
        <v>288</v>
      </c>
      <c r="M83" s="41" t="s">
        <v>432</v>
      </c>
      <c r="N83" s="41" t="s">
        <v>1527</v>
      </c>
    </row>
    <row r="84" spans="1:14" ht="12.75" customHeight="1" thickBot="1">
      <c r="A84" s="1089" t="s">
        <v>174</v>
      </c>
      <c r="B84" s="40">
        <v>6019</v>
      </c>
      <c r="C84" s="45" t="s">
        <v>696</v>
      </c>
      <c r="D84" s="45" t="s">
        <v>357</v>
      </c>
      <c r="E84" s="45" t="s">
        <v>945</v>
      </c>
      <c r="F84" s="41" t="s">
        <v>107</v>
      </c>
      <c r="G84" s="1086" t="str">
        <f t="shared" si="3"/>
        <v>201 - 5 St SW Medicine Hat AB AB T1A 4G7</v>
      </c>
      <c r="H84" s="41" t="s">
        <v>1293</v>
      </c>
      <c r="I84" s="41" t="s">
        <v>976</v>
      </c>
      <c r="J84" s="41" t="s">
        <v>1593</v>
      </c>
      <c r="K84" s="41" t="s">
        <v>554</v>
      </c>
      <c r="L84" s="41" t="s">
        <v>288</v>
      </c>
      <c r="M84" s="41" t="s">
        <v>1594</v>
      </c>
      <c r="N84" s="41" t="s">
        <v>1528</v>
      </c>
    </row>
    <row r="85" spans="1:14" ht="12.75" customHeight="1" thickBot="1">
      <c r="A85" s="1089" t="s">
        <v>169</v>
      </c>
      <c r="B85" s="40">
        <v>6020</v>
      </c>
      <c r="C85" s="45" t="s">
        <v>95</v>
      </c>
      <c r="D85" s="45" t="s">
        <v>355</v>
      </c>
      <c r="E85" s="45" t="s">
        <v>942</v>
      </c>
      <c r="F85" s="41" t="s">
        <v>107</v>
      </c>
      <c r="G85" s="1086" t="str">
        <f t="shared" si="3"/>
        <v>12245 131 Street NW Edmonton AB AB T5L 1M8</v>
      </c>
      <c r="H85" s="41" t="s">
        <v>1282</v>
      </c>
      <c r="I85" s="41" t="s">
        <v>974</v>
      </c>
      <c r="J85" s="41" t="s">
        <v>499</v>
      </c>
      <c r="K85" s="41" t="s">
        <v>549</v>
      </c>
      <c r="L85" s="41" t="s">
        <v>288</v>
      </c>
      <c r="M85" s="41" t="s">
        <v>429</v>
      </c>
      <c r="N85" s="41" t="s">
        <v>959</v>
      </c>
    </row>
    <row r="86" spans="1:14" ht="12.75" customHeight="1" thickBot="1">
      <c r="A86" s="1089" t="s">
        <v>167</v>
      </c>
      <c r="B86" s="40">
        <v>6021</v>
      </c>
      <c r="C86" s="45" t="s">
        <v>94</v>
      </c>
      <c r="D86" s="45" t="s">
        <v>354</v>
      </c>
      <c r="E86" s="45" t="s">
        <v>941</v>
      </c>
      <c r="F86" s="41" t="s">
        <v>107</v>
      </c>
      <c r="G86" s="1086" t="str">
        <f t="shared" si="3"/>
        <v>118 3132 - 26 Street Calgary AB AB T1Y 6Z1</v>
      </c>
      <c r="H86" s="41" t="s">
        <v>1280</v>
      </c>
      <c r="I86" s="41" t="s">
        <v>108</v>
      </c>
      <c r="J86" s="41" t="s">
        <v>498</v>
      </c>
      <c r="K86" s="41" t="s">
        <v>547</v>
      </c>
      <c r="L86" s="41" t="s">
        <v>288</v>
      </c>
      <c r="M86" s="41" t="s">
        <v>428</v>
      </c>
      <c r="N86" s="41" t="s">
        <v>958</v>
      </c>
    </row>
    <row r="87" spans="1:14" ht="12.75" customHeight="1" thickBot="1">
      <c r="A87" s="1089" t="s">
        <v>227</v>
      </c>
      <c r="B87" s="40">
        <v>7020</v>
      </c>
      <c r="C87" s="45" t="s">
        <v>739</v>
      </c>
      <c r="D87" s="45" t="s">
        <v>685</v>
      </c>
      <c r="E87" s="45" t="s">
        <v>749</v>
      </c>
      <c r="F87" s="41" t="s">
        <v>107</v>
      </c>
      <c r="G87" s="1086" t="str">
        <f t="shared" si="3"/>
        <v>60 Sir Winston Churchill Ave St. Albert  AB AB T8N 0G4</v>
      </c>
      <c r="H87" s="41" t="s">
        <v>1345</v>
      </c>
      <c r="I87" s="41" t="s">
        <v>133</v>
      </c>
      <c r="J87" s="41" t="s">
        <v>403</v>
      </c>
      <c r="K87" s="41" t="s">
        <v>559</v>
      </c>
      <c r="L87" s="41" t="s">
        <v>288</v>
      </c>
      <c r="M87" s="41" t="s">
        <v>475</v>
      </c>
      <c r="N87" s="41" t="s">
        <v>1571</v>
      </c>
    </row>
    <row r="88" spans="1:14" ht="12.75" customHeight="1" thickBot="1">
      <c r="A88" s="1089" t="s">
        <v>201</v>
      </c>
      <c r="B88" s="40">
        <v>8040</v>
      </c>
      <c r="C88" s="45" t="s">
        <v>715</v>
      </c>
      <c r="D88" s="45" t="s">
        <v>665</v>
      </c>
      <c r="E88" s="45" t="s">
        <v>798</v>
      </c>
      <c r="F88" s="41" t="s">
        <v>107</v>
      </c>
      <c r="G88" s="1086" t="str">
        <f t="shared" si="3"/>
        <v>322 8627 91 Street NW Edmonton AB AB T5C 3N1</v>
      </c>
      <c r="H88" s="41" t="s">
        <v>1316</v>
      </c>
      <c r="I88" s="41" t="s">
        <v>801</v>
      </c>
      <c r="J88" s="41" t="s">
        <v>1595</v>
      </c>
      <c r="K88" s="41" t="s">
        <v>549</v>
      </c>
      <c r="L88" s="41" t="s">
        <v>288</v>
      </c>
      <c r="M88" s="41" t="s">
        <v>570</v>
      </c>
      <c r="N88" s="41" t="s">
        <v>1550</v>
      </c>
    </row>
    <row r="89" spans="1:14" ht="12.75" customHeight="1" thickBot="1">
      <c r="A89" s="1089" t="s">
        <v>216</v>
      </c>
      <c r="B89" s="40">
        <v>8050</v>
      </c>
      <c r="C89" s="45" t="s">
        <v>729</v>
      </c>
      <c r="D89" s="45" t="s">
        <v>677</v>
      </c>
      <c r="E89" s="45" t="s">
        <v>417</v>
      </c>
      <c r="F89" s="41" t="s">
        <v>109</v>
      </c>
      <c r="G89" s="1086" t="str">
        <f t="shared" si="3"/>
        <v>PO Box 1220 St. Isidore AB AB T0H 3B0</v>
      </c>
      <c r="H89" s="41" t="s">
        <v>1334</v>
      </c>
      <c r="I89" s="41" t="s">
        <v>397</v>
      </c>
      <c r="J89" s="41" t="s">
        <v>530</v>
      </c>
      <c r="K89" s="41" t="s">
        <v>580</v>
      </c>
      <c r="L89" s="41" t="s">
        <v>288</v>
      </c>
      <c r="M89" s="41" t="s">
        <v>466</v>
      </c>
      <c r="N89" s="41" t="s">
        <v>1562</v>
      </c>
    </row>
    <row r="90" spans="1:14" ht="12.75" customHeight="1" thickBot="1">
      <c r="A90" s="1089" t="s">
        <v>185</v>
      </c>
      <c r="B90" s="40">
        <v>8060</v>
      </c>
      <c r="C90" s="45" t="s">
        <v>701</v>
      </c>
      <c r="D90" s="45" t="s">
        <v>653</v>
      </c>
      <c r="E90" s="45" t="s">
        <v>1133</v>
      </c>
      <c r="F90" s="41" t="s">
        <v>109</v>
      </c>
      <c r="G90" s="1086" t="str">
        <f t="shared" si="3"/>
        <v>PO Box 249 St. Albert  AB AB T0A 3A9</v>
      </c>
      <c r="H90" s="41" t="s">
        <v>1299</v>
      </c>
      <c r="I90" s="41" t="s">
        <v>424</v>
      </c>
      <c r="J90" s="41" t="s">
        <v>510</v>
      </c>
      <c r="K90" s="41" t="s">
        <v>559</v>
      </c>
      <c r="L90" s="41" t="s">
        <v>288</v>
      </c>
      <c r="M90" s="41" t="s">
        <v>560</v>
      </c>
      <c r="N90" s="41" t="s">
        <v>1544</v>
      </c>
    </row>
  </sheetData>
  <autoFilter ref="B3:E107" xr:uid="{00000000-0009-0000-0000-00000C000000}"/>
  <sortState ref="A4:N90">
    <sortCondition ref="B4:B90"/>
  </sortState>
  <pageMargins left="0.7" right="0.7" top="0.75" bottom="0.75" header="0.3" footer="0.3"/>
  <pageSetup scale="40" fitToHeight="2" orientation="landscape" r:id="rId1"/>
  <headerFooter>
    <oddFooter>&amp;L&amp;1#&amp;"Calibri"&amp;11&amp;K000000Classification: Protected A</oddFoot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50"/>
  </sheetPr>
  <dimension ref="A1:F94"/>
  <sheetViews>
    <sheetView workbookViewId="0">
      <selection activeCell="H23" sqref="H23"/>
    </sheetView>
  </sheetViews>
  <sheetFormatPr defaultColWidth="9.28515625" defaultRowHeight="15"/>
  <cols>
    <col min="1" max="1" width="12" style="918" customWidth="1"/>
    <col min="2" max="2" width="63.42578125" style="918" bestFit="1" customWidth="1"/>
    <col min="3" max="3" width="16.28515625" style="918" bestFit="1" customWidth="1"/>
    <col min="4" max="4" width="11.28515625" style="919" customWidth="1"/>
    <col min="5" max="5" width="12.28515625" style="918" customWidth="1"/>
    <col min="6" max="6" width="11.42578125" style="918" customWidth="1"/>
    <col min="7" max="16384" width="9.28515625" style="918"/>
  </cols>
  <sheetData>
    <row r="1" spans="1:6" ht="20.25">
      <c r="A1" s="1278" t="s">
        <v>1080</v>
      </c>
      <c r="B1" s="1278"/>
    </row>
    <row r="2" spans="1:6" ht="42.75">
      <c r="A2" s="920" t="s">
        <v>103</v>
      </c>
      <c r="B2" s="921" t="s">
        <v>917</v>
      </c>
      <c r="C2" s="920" t="s">
        <v>1409</v>
      </c>
      <c r="D2" s="920" t="s">
        <v>1410</v>
      </c>
      <c r="E2" s="920" t="s">
        <v>1411</v>
      </c>
      <c r="F2" s="920" t="s">
        <v>1166</v>
      </c>
    </row>
    <row r="3" spans="1:6">
      <c r="A3" s="924">
        <v>400</v>
      </c>
      <c r="B3" s="925" t="s">
        <v>1054</v>
      </c>
      <c r="C3" s="922">
        <v>364670.08750000002</v>
      </c>
      <c r="D3" s="923">
        <v>0.05</v>
      </c>
      <c r="E3" s="923">
        <v>0.05</v>
      </c>
      <c r="F3" s="923">
        <v>0.05</v>
      </c>
    </row>
    <row r="4" spans="1:6">
      <c r="A4" s="924">
        <v>2473</v>
      </c>
      <c r="B4" s="925" t="s">
        <v>1048</v>
      </c>
      <c r="C4" s="922">
        <v>190000</v>
      </c>
      <c r="D4" s="923">
        <v>0.05</v>
      </c>
      <c r="E4" s="923">
        <v>0.05</v>
      </c>
      <c r="F4" s="923">
        <v>0.05</v>
      </c>
    </row>
    <row r="5" spans="1:6">
      <c r="A5" s="924">
        <v>369</v>
      </c>
      <c r="B5" s="925" t="s">
        <v>1070</v>
      </c>
      <c r="C5" s="922">
        <v>190000</v>
      </c>
      <c r="D5" s="923">
        <v>0.05</v>
      </c>
      <c r="E5" s="923">
        <v>0.05</v>
      </c>
      <c r="F5" s="923">
        <v>0.05</v>
      </c>
    </row>
    <row r="6" spans="1:6">
      <c r="A6" s="924">
        <v>399</v>
      </c>
      <c r="B6" s="925" t="s">
        <v>918</v>
      </c>
      <c r="C6" s="922">
        <v>190000</v>
      </c>
      <c r="D6" s="923">
        <v>0.05</v>
      </c>
      <c r="E6" s="923">
        <v>0.05</v>
      </c>
      <c r="F6" s="923">
        <v>0.05</v>
      </c>
    </row>
    <row r="7" spans="1:6">
      <c r="A7" s="924">
        <v>370</v>
      </c>
      <c r="B7" s="925" t="s">
        <v>1054</v>
      </c>
      <c r="C7" s="922">
        <v>723411.79500000004</v>
      </c>
      <c r="D7" s="923">
        <v>0.05</v>
      </c>
      <c r="E7" s="923">
        <v>0.05</v>
      </c>
      <c r="F7" s="923">
        <v>0.05</v>
      </c>
    </row>
    <row r="8" spans="1:6">
      <c r="A8" s="924">
        <v>395</v>
      </c>
      <c r="B8" s="925" t="s">
        <v>1065</v>
      </c>
      <c r="C8" s="922">
        <v>964173.54209999996</v>
      </c>
      <c r="D8" s="923">
        <v>0.05</v>
      </c>
      <c r="E8" s="923">
        <v>0.05</v>
      </c>
      <c r="F8" s="923">
        <v>0.05</v>
      </c>
    </row>
    <row r="9" spans="1:6">
      <c r="A9" s="924">
        <v>6021</v>
      </c>
      <c r="B9" s="925" t="s">
        <v>94</v>
      </c>
      <c r="C9" s="922">
        <v>846622.61500000011</v>
      </c>
      <c r="D9" s="923">
        <v>0.05</v>
      </c>
      <c r="E9" s="923">
        <v>0.05</v>
      </c>
      <c r="F9" s="923">
        <v>0.05</v>
      </c>
    </row>
    <row r="10" spans="1:6">
      <c r="A10" s="924">
        <v>6020</v>
      </c>
      <c r="B10" s="925" t="s">
        <v>95</v>
      </c>
      <c r="C10" s="922">
        <v>795702.94750000001</v>
      </c>
      <c r="D10" s="923">
        <v>0.05</v>
      </c>
      <c r="E10" s="923">
        <v>0.05</v>
      </c>
      <c r="F10" s="923">
        <v>0.05</v>
      </c>
    </row>
    <row r="11" spans="1:6">
      <c r="A11" s="924">
        <v>6017</v>
      </c>
      <c r="B11" s="925" t="s">
        <v>96</v>
      </c>
      <c r="C11" s="922">
        <v>199051.69500000001</v>
      </c>
      <c r="D11" s="923">
        <v>0.05</v>
      </c>
      <c r="E11" s="923">
        <v>0.05</v>
      </c>
      <c r="F11" s="923">
        <v>0.05</v>
      </c>
    </row>
    <row r="12" spans="1:6">
      <c r="A12" s="924">
        <v>151</v>
      </c>
      <c r="B12" s="925" t="s">
        <v>97</v>
      </c>
      <c r="C12" s="922">
        <v>371151.89</v>
      </c>
      <c r="D12" s="923">
        <v>0.05</v>
      </c>
      <c r="E12" s="923">
        <v>0.05</v>
      </c>
      <c r="F12" s="923">
        <v>0.05</v>
      </c>
    </row>
    <row r="13" spans="1:6">
      <c r="A13" s="924">
        <v>152</v>
      </c>
      <c r="B13" s="925" t="s">
        <v>98</v>
      </c>
      <c r="C13" s="922">
        <v>335509.98000000004</v>
      </c>
      <c r="D13" s="923">
        <v>0.05</v>
      </c>
      <c r="E13" s="923">
        <v>0.05</v>
      </c>
      <c r="F13" s="923">
        <v>0.05</v>
      </c>
    </row>
    <row r="14" spans="1:6">
      <c r="A14" s="924">
        <v>6019</v>
      </c>
      <c r="B14" s="925" t="s">
        <v>696</v>
      </c>
      <c r="C14" s="922">
        <v>190000</v>
      </c>
      <c r="D14" s="923">
        <v>0.05</v>
      </c>
      <c r="E14" s="923">
        <v>0.05</v>
      </c>
      <c r="F14" s="923">
        <v>0.05</v>
      </c>
    </row>
    <row r="15" spans="1:6">
      <c r="A15" s="924">
        <v>45</v>
      </c>
      <c r="B15" s="925" t="s">
        <v>893</v>
      </c>
      <c r="C15" s="922">
        <v>446216.52</v>
      </c>
      <c r="D15" s="923">
        <v>0.05</v>
      </c>
      <c r="E15" s="923">
        <v>0.05</v>
      </c>
      <c r="F15" s="923">
        <v>0.05</v>
      </c>
    </row>
    <row r="16" spans="1:6">
      <c r="A16" s="924">
        <v>9</v>
      </c>
      <c r="B16" s="925" t="s">
        <v>711</v>
      </c>
      <c r="C16" s="922">
        <v>2017260.72885447</v>
      </c>
      <c r="D16" s="923">
        <v>4.0563050000000003E-2</v>
      </c>
      <c r="E16" s="923">
        <v>4.1233550000000001E-2</v>
      </c>
      <c r="F16" s="923">
        <v>4.1260325E-2</v>
      </c>
    </row>
    <row r="17" spans="1:6">
      <c r="A17" s="1087">
        <v>3170</v>
      </c>
      <c r="B17" s="1088" t="s">
        <v>866</v>
      </c>
      <c r="C17" s="922">
        <v>1216429.8902251639</v>
      </c>
      <c r="D17" s="923">
        <v>4.9126774999999998E-2</v>
      </c>
      <c r="E17" s="923">
        <v>4.8834950000000002E-2</v>
      </c>
      <c r="F17" s="923">
        <v>4.8834950000000002E-2</v>
      </c>
    </row>
    <row r="18" spans="1:6">
      <c r="A18" s="1087">
        <v>4870</v>
      </c>
      <c r="B18" s="1088" t="s">
        <v>867</v>
      </c>
      <c r="C18" s="922">
        <v>957594.75603600743</v>
      </c>
      <c r="D18" s="923">
        <v>0.05</v>
      </c>
      <c r="E18" s="923">
        <v>0.05</v>
      </c>
      <c r="F18" s="923">
        <v>0.05</v>
      </c>
    </row>
    <row r="19" spans="1:6">
      <c r="A19" s="924">
        <v>6015</v>
      </c>
      <c r="B19" s="925" t="s">
        <v>99</v>
      </c>
      <c r="C19" s="922">
        <v>249064.54</v>
      </c>
      <c r="D19" s="923">
        <v>0.05</v>
      </c>
      <c r="E19" s="923">
        <v>0.05</v>
      </c>
      <c r="F19" s="923">
        <v>0.05</v>
      </c>
    </row>
    <row r="20" spans="1:6">
      <c r="A20" s="924">
        <v>12</v>
      </c>
      <c r="B20" s="925" t="s">
        <v>100</v>
      </c>
      <c r="C20" s="922">
        <v>226072.11750000002</v>
      </c>
      <c r="D20" s="923">
        <v>0.05</v>
      </c>
      <c r="E20" s="923">
        <v>0.05</v>
      </c>
      <c r="F20" s="923">
        <v>0.05</v>
      </c>
    </row>
    <row r="21" spans="1:6">
      <c r="A21" s="924">
        <v>2485</v>
      </c>
      <c r="B21" s="925" t="s">
        <v>1237</v>
      </c>
      <c r="C21" s="922">
        <v>190000</v>
      </c>
      <c r="D21" s="923">
        <v>0.05</v>
      </c>
      <c r="E21" s="923">
        <v>0.05</v>
      </c>
      <c r="F21" s="923">
        <v>0.05</v>
      </c>
    </row>
    <row r="22" spans="1:6">
      <c r="A22" s="924">
        <v>2487</v>
      </c>
      <c r="B22" s="925" t="s">
        <v>1238</v>
      </c>
      <c r="C22" s="922">
        <v>190000</v>
      </c>
      <c r="D22" s="923">
        <v>0.05</v>
      </c>
      <c r="E22" s="923">
        <v>0.05</v>
      </c>
      <c r="F22" s="923">
        <v>0.05</v>
      </c>
    </row>
    <row r="23" spans="1:6">
      <c r="A23" s="924">
        <v>257</v>
      </c>
      <c r="B23" s="925" t="s">
        <v>1241</v>
      </c>
      <c r="C23" s="922">
        <v>223845.69750000001</v>
      </c>
      <c r="D23" s="923">
        <v>0.05</v>
      </c>
      <c r="E23" s="923">
        <v>0.05</v>
      </c>
      <c r="F23" s="923">
        <v>0.05</v>
      </c>
    </row>
    <row r="24" spans="1:6">
      <c r="A24" s="924">
        <v>2638</v>
      </c>
      <c r="B24" s="925" t="s">
        <v>1242</v>
      </c>
      <c r="C24" s="922">
        <v>190000</v>
      </c>
      <c r="D24" s="923">
        <v>0.05</v>
      </c>
      <c r="E24" s="923">
        <v>0.05</v>
      </c>
      <c r="F24" s="923">
        <v>0.05</v>
      </c>
    </row>
    <row r="25" spans="1:6">
      <c r="A25" s="924">
        <v>2125</v>
      </c>
      <c r="B25" s="925" t="s">
        <v>831</v>
      </c>
      <c r="C25" s="922">
        <v>2092258.4926563073</v>
      </c>
      <c r="D25" s="923">
        <v>4.8432650000000001E-2</v>
      </c>
      <c r="E25" s="923">
        <v>4.8147124999999999E-2</v>
      </c>
      <c r="F25" s="923">
        <v>4.8126650000000007E-2</v>
      </c>
    </row>
    <row r="26" spans="1:6">
      <c r="A26" s="924">
        <v>2285</v>
      </c>
      <c r="B26" s="925" t="s">
        <v>832</v>
      </c>
      <c r="C26" s="922">
        <v>2731309.6476769084</v>
      </c>
      <c r="D26" s="923">
        <v>3.4648474999999998E-2</v>
      </c>
      <c r="E26" s="923">
        <v>3.4123100000000003E-2</v>
      </c>
      <c r="F26" s="923">
        <v>3.4121525000000007E-2</v>
      </c>
    </row>
    <row r="27" spans="1:6">
      <c r="A27" s="924">
        <v>2245</v>
      </c>
      <c r="B27" s="925" t="s">
        <v>833</v>
      </c>
      <c r="C27" s="922">
        <v>4944597.0880000005</v>
      </c>
      <c r="D27" s="923">
        <v>3.2000000000000001E-2</v>
      </c>
      <c r="E27" s="923">
        <v>3.2000000000000001E-2</v>
      </c>
      <c r="F27" s="923">
        <v>3.2000000000000001E-2</v>
      </c>
    </row>
    <row r="28" spans="1:6">
      <c r="A28" s="924">
        <v>1155</v>
      </c>
      <c r="B28" s="925" t="s">
        <v>834</v>
      </c>
      <c r="C28" s="922">
        <v>2427122.0685129599</v>
      </c>
      <c r="D28" s="923">
        <v>4.2929599999999998E-2</v>
      </c>
      <c r="E28" s="923">
        <v>4.2766024999999999E-2</v>
      </c>
      <c r="F28" s="923">
        <v>4.2766024999999999E-2</v>
      </c>
    </row>
    <row r="29" spans="1:6">
      <c r="A29" s="924">
        <v>4010</v>
      </c>
      <c r="B29" s="925" t="s">
        <v>835</v>
      </c>
      <c r="C29" s="922">
        <v>21621085.5984</v>
      </c>
      <c r="D29" s="923">
        <v>3.2000000000000001E-2</v>
      </c>
      <c r="E29" s="923">
        <v>3.2000000000000001E-2</v>
      </c>
      <c r="F29" s="923">
        <v>3.2000000000000001E-2</v>
      </c>
    </row>
    <row r="30" spans="1:6">
      <c r="A30" s="924">
        <v>3030</v>
      </c>
      <c r="B30" s="925" t="s">
        <v>836</v>
      </c>
      <c r="C30" s="922">
        <v>49957779.200000003</v>
      </c>
      <c r="D30" s="923">
        <v>3.2000000000000001E-2</v>
      </c>
      <c r="E30" s="923">
        <v>3.2000000000000001E-2</v>
      </c>
      <c r="F30" s="923">
        <v>3.2000000000000001E-2</v>
      </c>
    </row>
    <row r="31" spans="1:6">
      <c r="A31" s="924">
        <v>3065</v>
      </c>
      <c r="B31" s="925" t="s">
        <v>837</v>
      </c>
      <c r="C31" s="922">
        <v>1739076.5075000001</v>
      </c>
      <c r="D31" s="923">
        <v>0.05</v>
      </c>
      <c r="E31" s="923">
        <v>0.05</v>
      </c>
      <c r="F31" s="923">
        <v>0.05</v>
      </c>
    </row>
    <row r="32" spans="1:6">
      <c r="A32" s="924">
        <v>53</v>
      </c>
      <c r="B32" s="925" t="s">
        <v>838</v>
      </c>
      <c r="C32" s="922">
        <v>4506665.7536000004</v>
      </c>
      <c r="D32" s="923">
        <v>3.2000000000000001E-2</v>
      </c>
      <c r="E32" s="923">
        <v>3.2000000000000001E-2</v>
      </c>
      <c r="F32" s="923">
        <v>3.2000000000000001E-2</v>
      </c>
    </row>
    <row r="33" spans="1:6">
      <c r="A33" s="924">
        <v>4208</v>
      </c>
      <c r="B33" s="925" t="s">
        <v>839</v>
      </c>
      <c r="C33" s="922">
        <v>3388708.5807999996</v>
      </c>
      <c r="D33" s="923">
        <v>3.2000000000000001E-2</v>
      </c>
      <c r="E33" s="923">
        <v>3.2000000000000001E-2</v>
      </c>
      <c r="F33" s="923">
        <v>3.2000000000000001E-2</v>
      </c>
    </row>
    <row r="34" spans="1:6">
      <c r="A34" s="924">
        <v>52</v>
      </c>
      <c r="B34" s="925" t="s">
        <v>840</v>
      </c>
      <c r="C34" s="922">
        <v>1744273.8146104997</v>
      </c>
      <c r="D34" s="923">
        <v>4.9017199999999997E-2</v>
      </c>
      <c r="E34" s="923">
        <v>4.8835625000000001E-2</v>
      </c>
      <c r="F34" s="923">
        <v>4.8835625000000001E-2</v>
      </c>
    </row>
    <row r="35" spans="1:6">
      <c r="A35" s="924">
        <v>4330</v>
      </c>
      <c r="B35" s="925" t="s">
        <v>841</v>
      </c>
      <c r="C35" s="922">
        <v>1351360.8925000001</v>
      </c>
      <c r="D35" s="923">
        <v>0.05</v>
      </c>
      <c r="E35" s="923">
        <v>0.05</v>
      </c>
      <c r="F35" s="923">
        <v>0.05</v>
      </c>
    </row>
    <row r="36" spans="1:6">
      <c r="A36" s="924">
        <v>8060</v>
      </c>
      <c r="B36" s="925" t="s">
        <v>842</v>
      </c>
      <c r="C36" s="922">
        <v>907885.77990000031</v>
      </c>
      <c r="D36" s="923">
        <v>0.05</v>
      </c>
      <c r="E36" s="923">
        <v>0.05</v>
      </c>
      <c r="F36" s="923">
        <v>0.05</v>
      </c>
    </row>
    <row r="37" spans="1:6">
      <c r="A37" s="924">
        <v>110</v>
      </c>
      <c r="B37" s="925" t="s">
        <v>843</v>
      </c>
      <c r="C37" s="922">
        <v>18592132.563199997</v>
      </c>
      <c r="D37" s="923">
        <v>3.2000000000000001E-2</v>
      </c>
      <c r="E37" s="923">
        <v>3.2000000000000001E-2</v>
      </c>
      <c r="F37" s="923">
        <v>3.2000000000000001E-2</v>
      </c>
    </row>
    <row r="38" spans="1:6">
      <c r="A38" s="924">
        <v>3020</v>
      </c>
      <c r="B38" s="925" t="s">
        <v>844</v>
      </c>
      <c r="C38" s="922">
        <v>41043973.583999999</v>
      </c>
      <c r="D38" s="923">
        <v>3.2000000000000001E-2</v>
      </c>
      <c r="E38" s="923">
        <v>3.2000000000000001E-2</v>
      </c>
      <c r="F38" s="923">
        <v>3.2000000000000001E-2</v>
      </c>
    </row>
    <row r="39" spans="1:6">
      <c r="A39" s="924">
        <v>46</v>
      </c>
      <c r="B39" s="925" t="s">
        <v>845</v>
      </c>
      <c r="C39" s="922">
        <v>2673096.8064000001</v>
      </c>
      <c r="D39" s="923">
        <v>3.2000000000000001E-2</v>
      </c>
      <c r="E39" s="923">
        <v>3.2000000000000001E-2</v>
      </c>
      <c r="F39" s="923">
        <v>3.2000000000000001E-2</v>
      </c>
    </row>
    <row r="40" spans="1:6">
      <c r="A40" s="924">
        <v>2195</v>
      </c>
      <c r="B40" s="925" t="s">
        <v>846</v>
      </c>
      <c r="C40" s="922">
        <v>6459806.1392000001</v>
      </c>
      <c r="D40" s="923">
        <v>3.2000000000000001E-2</v>
      </c>
      <c r="E40" s="923">
        <v>3.2000000000000001E-2</v>
      </c>
      <c r="F40" s="923">
        <v>3.2000000000000001E-2</v>
      </c>
    </row>
    <row r="41" spans="1:6">
      <c r="A41" s="924">
        <v>48</v>
      </c>
      <c r="B41" s="925" t="s">
        <v>847</v>
      </c>
      <c r="C41" s="922">
        <v>1897490.1632479604</v>
      </c>
      <c r="D41" s="923">
        <v>4.0772075000000005E-2</v>
      </c>
      <c r="E41" s="923">
        <v>4.1067275E-2</v>
      </c>
      <c r="F41" s="923">
        <v>4.1064125000000007E-2</v>
      </c>
    </row>
    <row r="42" spans="1:6">
      <c r="A42" s="924">
        <v>1180</v>
      </c>
      <c r="B42" s="925" t="s">
        <v>848</v>
      </c>
      <c r="C42" s="922">
        <v>3046388.5296</v>
      </c>
      <c r="D42" s="923">
        <v>3.2000000000000001E-2</v>
      </c>
      <c r="E42" s="923">
        <v>3.2000000000000001E-2</v>
      </c>
      <c r="F42" s="923">
        <v>3.2000000000000001E-2</v>
      </c>
    </row>
    <row r="43" spans="1:6">
      <c r="A43" s="924">
        <v>4160</v>
      </c>
      <c r="B43" s="925" t="s">
        <v>850</v>
      </c>
      <c r="C43" s="922">
        <v>2820392.4671999998</v>
      </c>
      <c r="D43" s="923">
        <v>3.2000000000000001E-2</v>
      </c>
      <c r="E43" s="923">
        <v>3.2000000000000001E-2</v>
      </c>
      <c r="F43" s="923">
        <v>3.2000000000000001E-2</v>
      </c>
    </row>
    <row r="44" spans="1:6">
      <c r="A44" s="924">
        <v>3260</v>
      </c>
      <c r="B44" s="925" t="s">
        <v>849</v>
      </c>
      <c r="C44" s="922">
        <v>3385408.3264000006</v>
      </c>
      <c r="D44" s="923">
        <v>3.2000000000000001E-2</v>
      </c>
      <c r="E44" s="923">
        <v>3.2000000000000001E-2</v>
      </c>
      <c r="F44" s="923">
        <v>3.2000000000000001E-2</v>
      </c>
    </row>
    <row r="45" spans="1:6">
      <c r="A45" s="924">
        <v>1250</v>
      </c>
      <c r="B45" s="925" t="s">
        <v>851</v>
      </c>
      <c r="C45" s="922">
        <v>2739664.8107950389</v>
      </c>
      <c r="D45" s="923">
        <v>4.5711725000000002E-2</v>
      </c>
      <c r="E45" s="923">
        <v>4.5985999999999999E-2</v>
      </c>
      <c r="F45" s="923">
        <v>4.5957650000000003E-2</v>
      </c>
    </row>
    <row r="46" spans="1:6">
      <c r="A46" s="924">
        <v>2155</v>
      </c>
      <c r="B46" s="925" t="s">
        <v>852</v>
      </c>
      <c r="C46" s="922">
        <v>3199349.4432000001</v>
      </c>
      <c r="D46" s="923">
        <v>3.2000000000000001E-2</v>
      </c>
      <c r="E46" s="923">
        <v>3.2000000000000001E-2</v>
      </c>
      <c r="F46" s="923">
        <v>3.2000000000000001E-2</v>
      </c>
    </row>
    <row r="47" spans="1:6">
      <c r="A47" s="924">
        <v>4130</v>
      </c>
      <c r="B47" s="925" t="s">
        <v>853</v>
      </c>
      <c r="C47" s="922">
        <v>2759263.1859432338</v>
      </c>
      <c r="D47" s="923">
        <v>3.6851675E-2</v>
      </c>
      <c r="E47" s="923">
        <v>3.6848974999999999E-2</v>
      </c>
      <c r="F47" s="923">
        <v>3.68285E-2</v>
      </c>
    </row>
    <row r="48" spans="1:6">
      <c r="A48" s="924">
        <v>3240</v>
      </c>
      <c r="B48" s="925" t="s">
        <v>854</v>
      </c>
      <c r="C48" s="922">
        <v>3649156.3856000002</v>
      </c>
      <c r="D48" s="923">
        <v>3.2000000000000001E-2</v>
      </c>
      <c r="E48" s="923">
        <v>3.2000000000000001E-2</v>
      </c>
      <c r="F48" s="923">
        <v>3.2000000000000001E-2</v>
      </c>
    </row>
    <row r="49" spans="1:6">
      <c r="A49" s="924">
        <v>1085</v>
      </c>
      <c r="B49" s="925" t="s">
        <v>855</v>
      </c>
      <c r="C49" s="922">
        <v>2657611.5885963035</v>
      </c>
      <c r="D49" s="923">
        <v>3.9672275000000007E-2</v>
      </c>
      <c r="E49" s="923">
        <v>3.9438500000000001E-2</v>
      </c>
      <c r="F49" s="923">
        <v>3.9435350000000001E-2</v>
      </c>
    </row>
    <row r="50" spans="1:6">
      <c r="A50" s="924">
        <v>2045</v>
      </c>
      <c r="B50" s="925" t="s">
        <v>792</v>
      </c>
      <c r="C50" s="922">
        <v>2269341.9431606177</v>
      </c>
      <c r="D50" s="923">
        <v>4.4648150000000005E-2</v>
      </c>
      <c r="E50" s="923">
        <v>4.4030525000000001E-2</v>
      </c>
      <c r="F50" s="923">
        <v>4.4030525000000001E-2</v>
      </c>
    </row>
    <row r="51" spans="1:6">
      <c r="A51" s="924">
        <v>8040</v>
      </c>
      <c r="B51" s="925" t="s">
        <v>856</v>
      </c>
      <c r="C51" s="922">
        <v>3058625.3547069193</v>
      </c>
      <c r="D51" s="923">
        <v>3.9293599999999998E-2</v>
      </c>
      <c r="E51" s="923">
        <v>4.0251200000000001E-2</v>
      </c>
      <c r="F51" s="923">
        <v>4.0243325000000003E-2</v>
      </c>
    </row>
    <row r="52" spans="1:6">
      <c r="A52" s="924">
        <v>4077</v>
      </c>
      <c r="B52" s="925" t="s">
        <v>857</v>
      </c>
      <c r="C52" s="922">
        <v>2348194.7496584551</v>
      </c>
      <c r="D52" s="923">
        <v>3.3767150000000003E-2</v>
      </c>
      <c r="E52" s="923">
        <v>3.4572875000000003E-2</v>
      </c>
      <c r="F52" s="923">
        <v>3.4563425000000002E-2</v>
      </c>
    </row>
    <row r="53" spans="1:6">
      <c r="A53" s="924">
        <v>1220</v>
      </c>
      <c r="B53" s="925" t="s">
        <v>858</v>
      </c>
      <c r="C53" s="922">
        <v>2296942.0410258439</v>
      </c>
      <c r="D53" s="923">
        <v>4.7915825000000002E-2</v>
      </c>
      <c r="E53" s="923">
        <v>4.7671475000000005E-2</v>
      </c>
      <c r="F53" s="923">
        <v>4.7646275000000002E-2</v>
      </c>
    </row>
    <row r="54" spans="1:6">
      <c r="A54" s="924">
        <v>21</v>
      </c>
      <c r="B54" s="925" t="s">
        <v>859</v>
      </c>
      <c r="C54" s="922">
        <v>1767307.9900000002</v>
      </c>
      <c r="D54" s="923">
        <v>0.05</v>
      </c>
      <c r="E54" s="923">
        <v>0.05</v>
      </c>
      <c r="F54" s="923">
        <v>0.05</v>
      </c>
    </row>
    <row r="55" spans="1:6">
      <c r="A55" s="924">
        <v>4481</v>
      </c>
      <c r="B55" s="925" t="s">
        <v>860</v>
      </c>
      <c r="C55" s="922">
        <v>2394141.5267664199</v>
      </c>
      <c r="D55" s="923">
        <v>3.5802050000000002E-2</v>
      </c>
      <c r="E55" s="923">
        <v>3.6290750000000004E-2</v>
      </c>
      <c r="F55" s="923">
        <v>3.6287600000000003E-2</v>
      </c>
    </row>
    <row r="56" spans="1:6">
      <c r="A56" s="924">
        <v>1045</v>
      </c>
      <c r="B56" s="925" t="s">
        <v>861</v>
      </c>
      <c r="C56" s="922">
        <v>2282565.716616279</v>
      </c>
      <c r="D56" s="923">
        <v>4.4080475000000001E-2</v>
      </c>
      <c r="E56" s="923">
        <v>4.4211874999999998E-2</v>
      </c>
      <c r="F56" s="923">
        <v>4.4211874999999998E-2</v>
      </c>
    </row>
    <row r="57" spans="1:6">
      <c r="A57" s="924">
        <v>4105</v>
      </c>
      <c r="B57" s="925" t="s">
        <v>862</v>
      </c>
      <c r="C57" s="922">
        <v>1907278.9548040987</v>
      </c>
      <c r="D57" s="923">
        <v>4.7226425000000002E-2</v>
      </c>
      <c r="E57" s="923">
        <v>4.7476400000000002E-2</v>
      </c>
      <c r="F57" s="923">
        <v>4.7470100000000001E-2</v>
      </c>
    </row>
    <row r="58" spans="1:6">
      <c r="A58" s="924">
        <v>3040</v>
      </c>
      <c r="B58" s="925" t="s">
        <v>863</v>
      </c>
      <c r="C58" s="922">
        <v>4520082.0032000002</v>
      </c>
      <c r="D58" s="923">
        <v>3.2000000000000001E-2</v>
      </c>
      <c r="E58" s="923">
        <v>3.2000000000000001E-2</v>
      </c>
      <c r="F58" s="923">
        <v>3.2000000000000001E-2</v>
      </c>
    </row>
    <row r="59" spans="1:6">
      <c r="A59" s="924">
        <v>47</v>
      </c>
      <c r="B59" s="925" t="s">
        <v>864</v>
      </c>
      <c r="C59" s="922">
        <v>1389086.2</v>
      </c>
      <c r="D59" s="923">
        <v>0.05</v>
      </c>
      <c r="E59" s="923">
        <v>0.05</v>
      </c>
      <c r="F59" s="923">
        <v>0.05</v>
      </c>
    </row>
    <row r="60" spans="1:6">
      <c r="A60" s="924">
        <v>1135</v>
      </c>
      <c r="B60" s="925" t="s">
        <v>865</v>
      </c>
      <c r="C60" s="922">
        <v>2413881.2914332314</v>
      </c>
      <c r="D60" s="923">
        <v>4.3883375000000002E-2</v>
      </c>
      <c r="E60" s="923">
        <v>4.36316E-2</v>
      </c>
      <c r="F60" s="923">
        <v>4.3628449999999999E-2</v>
      </c>
    </row>
    <row r="61" spans="1:6">
      <c r="A61" s="924">
        <v>4501</v>
      </c>
      <c r="B61" s="925" t="s">
        <v>869</v>
      </c>
      <c r="C61" s="922">
        <v>1768551.1881691627</v>
      </c>
      <c r="D61" s="923">
        <v>4.6826375000000003E-2</v>
      </c>
      <c r="E61" s="923">
        <v>4.6776200000000004E-2</v>
      </c>
      <c r="F61" s="923">
        <v>4.6776200000000004E-2</v>
      </c>
    </row>
    <row r="62" spans="1:6">
      <c r="A62" s="924">
        <v>3050</v>
      </c>
      <c r="B62" s="925" t="s">
        <v>868</v>
      </c>
      <c r="C62" s="922">
        <v>2893495.2560000001</v>
      </c>
      <c r="D62" s="923">
        <v>3.2000000000000001E-2</v>
      </c>
      <c r="E62" s="923">
        <v>3.2000000000000001E-2</v>
      </c>
      <c r="F62" s="923">
        <v>3.2000000000000001E-2</v>
      </c>
    </row>
    <row r="63" spans="1:6">
      <c r="A63" s="924">
        <v>2275</v>
      </c>
      <c r="B63" s="925" t="s">
        <v>870</v>
      </c>
      <c r="C63" s="922">
        <v>2686166.8841709974</v>
      </c>
      <c r="D63" s="923">
        <v>3.9132275000000001E-2</v>
      </c>
      <c r="E63" s="923">
        <v>3.9192350000000001E-2</v>
      </c>
      <c r="F63" s="923">
        <v>3.9170300000000005E-2</v>
      </c>
    </row>
    <row r="64" spans="1:6">
      <c r="A64" s="924">
        <v>1245</v>
      </c>
      <c r="B64" s="925" t="s">
        <v>871</v>
      </c>
      <c r="C64" s="922">
        <v>3234757.5497445725</v>
      </c>
      <c r="D64" s="923">
        <v>3.5563549999999999E-2</v>
      </c>
      <c r="E64" s="923">
        <v>3.4995650000000003E-2</v>
      </c>
      <c r="F64" s="923">
        <v>3.4992500000000003E-2</v>
      </c>
    </row>
    <row r="65" spans="1:6">
      <c r="A65" s="924">
        <v>1280</v>
      </c>
      <c r="B65" s="925" t="s">
        <v>872</v>
      </c>
      <c r="C65" s="922">
        <v>3251835.5819982602</v>
      </c>
      <c r="D65" s="923">
        <v>0.05</v>
      </c>
      <c r="E65" s="923">
        <v>0.05</v>
      </c>
      <c r="F65" s="923">
        <v>0.05</v>
      </c>
    </row>
    <row r="66" spans="1:6">
      <c r="A66" s="924">
        <v>8050</v>
      </c>
      <c r="B66" s="925" t="s">
        <v>873</v>
      </c>
      <c r="C66" s="922">
        <v>634005.30000000005</v>
      </c>
      <c r="D66" s="923">
        <v>0.05</v>
      </c>
      <c r="E66" s="923">
        <v>0.05</v>
      </c>
      <c r="F66" s="923">
        <v>0.05</v>
      </c>
    </row>
    <row r="67" spans="1:6">
      <c r="A67" s="924">
        <v>2255</v>
      </c>
      <c r="B67" s="925" t="s">
        <v>874</v>
      </c>
      <c r="C67" s="922">
        <v>3597096.9936000002</v>
      </c>
      <c r="D67" s="923">
        <v>3.2000000000000001E-2</v>
      </c>
      <c r="E67" s="923">
        <v>3.2000000000000001E-2</v>
      </c>
      <c r="F67" s="923">
        <v>3.2000000000000001E-2</v>
      </c>
    </row>
    <row r="68" spans="1:6">
      <c r="A68" s="924">
        <v>2305</v>
      </c>
      <c r="B68" s="925" t="s">
        <v>875</v>
      </c>
      <c r="C68" s="922">
        <v>4735204.6610880001</v>
      </c>
      <c r="D68" s="923">
        <v>3.2000000000000001E-2</v>
      </c>
      <c r="E68" s="923">
        <v>3.2000000000000001E-2</v>
      </c>
      <c r="F68" s="923">
        <v>3.2000000000000001E-2</v>
      </c>
    </row>
    <row r="69" spans="1:6">
      <c r="A69" s="924">
        <v>1070</v>
      </c>
      <c r="B69" s="925" t="s">
        <v>876</v>
      </c>
      <c r="C69" s="922">
        <v>2617325.8036781773</v>
      </c>
      <c r="D69" s="923">
        <v>4.6381550000000001E-2</v>
      </c>
      <c r="E69" s="923">
        <v>4.6175674999999999E-2</v>
      </c>
      <c r="F69" s="923">
        <v>4.6183550000000004E-2</v>
      </c>
    </row>
    <row r="70" spans="1:6">
      <c r="A70" s="924">
        <v>177</v>
      </c>
      <c r="B70" s="925" t="s">
        <v>877</v>
      </c>
      <c r="C70" s="922">
        <v>2923466.8062978247</v>
      </c>
      <c r="D70" s="923">
        <v>3.2840374999999998E-2</v>
      </c>
      <c r="E70" s="923">
        <v>3.3066275000000006E-2</v>
      </c>
      <c r="F70" s="923">
        <v>3.3066275000000006E-2</v>
      </c>
    </row>
    <row r="71" spans="1:6">
      <c r="A71" s="924">
        <v>1175</v>
      </c>
      <c r="B71" s="925" t="s">
        <v>878</v>
      </c>
      <c r="C71" s="922">
        <v>2463904.2057480197</v>
      </c>
      <c r="D71" s="923">
        <v>3.6976099999999998E-2</v>
      </c>
      <c r="E71" s="923">
        <v>3.7393925000000001E-2</v>
      </c>
      <c r="F71" s="923">
        <v>3.7373450000000003E-2</v>
      </c>
    </row>
    <row r="72" spans="1:6">
      <c r="A72" s="924">
        <v>1115</v>
      </c>
      <c r="B72" s="925" t="s">
        <v>879</v>
      </c>
      <c r="C72" s="922">
        <v>1908746.331400685</v>
      </c>
      <c r="D72" s="923">
        <v>4.4989700000000001E-2</v>
      </c>
      <c r="E72" s="923">
        <v>4.7288975000000004E-2</v>
      </c>
      <c r="F72" s="923">
        <v>4.7251849999999998E-2</v>
      </c>
    </row>
    <row r="73" spans="1:6">
      <c r="A73" s="924">
        <v>195</v>
      </c>
      <c r="B73" s="925" t="s">
        <v>880</v>
      </c>
      <c r="C73" s="922">
        <v>3117577.4895008001</v>
      </c>
      <c r="D73" s="923">
        <v>4.2422000000000001E-2</v>
      </c>
      <c r="E73" s="923">
        <v>4.3366550000000004E-2</v>
      </c>
      <c r="F73" s="923">
        <v>4.3366550000000004E-2</v>
      </c>
    </row>
    <row r="74" spans="1:6">
      <c r="A74" s="924">
        <v>19</v>
      </c>
      <c r="B74" s="925" t="s">
        <v>881</v>
      </c>
      <c r="C74" s="922">
        <v>3583120.5936000003</v>
      </c>
      <c r="D74" s="923">
        <v>3.2000000000000001E-2</v>
      </c>
      <c r="E74" s="923">
        <v>3.2000000000000001E-2</v>
      </c>
      <c r="F74" s="923">
        <v>3.2000000000000001E-2</v>
      </c>
    </row>
    <row r="75" spans="1:6">
      <c r="A75" s="924">
        <v>3070</v>
      </c>
      <c r="B75" s="925" t="s">
        <v>882</v>
      </c>
      <c r="C75" s="922">
        <v>4198985.8615679992</v>
      </c>
      <c r="D75" s="923">
        <v>3.2000000000000001E-2</v>
      </c>
      <c r="E75" s="923">
        <v>3.2000000000000001E-2</v>
      </c>
      <c r="F75" s="923">
        <v>3.2000000000000001E-2</v>
      </c>
    </row>
    <row r="76" spans="1:6">
      <c r="A76" s="924">
        <v>1190</v>
      </c>
      <c r="B76" s="925" t="s">
        <v>883</v>
      </c>
      <c r="C76" s="922">
        <v>10116027.424000001</v>
      </c>
      <c r="D76" s="923">
        <v>3.2000000000000001E-2</v>
      </c>
      <c r="E76" s="923">
        <v>3.2000000000000001E-2</v>
      </c>
      <c r="F76" s="923">
        <v>3.2000000000000001E-2</v>
      </c>
    </row>
    <row r="77" spans="1:6">
      <c r="A77" s="924">
        <v>284</v>
      </c>
      <c r="B77" s="925" t="s">
        <v>888</v>
      </c>
      <c r="C77" s="922">
        <v>2719005.3893762017</v>
      </c>
      <c r="D77" s="923">
        <v>4.1365175000000004E-2</v>
      </c>
      <c r="E77" s="923">
        <v>4.2248750000000002E-2</v>
      </c>
      <c r="F77" s="923">
        <v>4.2248750000000002E-2</v>
      </c>
    </row>
    <row r="78" spans="1:6">
      <c r="A78" s="924">
        <v>7020</v>
      </c>
      <c r="B78" s="925" t="s">
        <v>884</v>
      </c>
      <c r="C78" s="922">
        <v>3377309.1584000001</v>
      </c>
      <c r="D78" s="923">
        <v>3.2000000000000001E-2</v>
      </c>
      <c r="E78" s="923">
        <v>3.2000000000000001E-2</v>
      </c>
      <c r="F78" s="923">
        <v>3.2000000000000001E-2</v>
      </c>
    </row>
    <row r="79" spans="1:6">
      <c r="A79" s="924">
        <v>2185</v>
      </c>
      <c r="B79" s="925" t="s">
        <v>885</v>
      </c>
      <c r="C79" s="922">
        <v>2629901.5059555005</v>
      </c>
      <c r="D79" s="923">
        <v>4.6323500000000004E-2</v>
      </c>
      <c r="E79" s="923">
        <v>4.6209424999999998E-2</v>
      </c>
      <c r="F79" s="923">
        <v>4.6188950000000006E-2</v>
      </c>
    </row>
    <row r="80" spans="1:6">
      <c r="A80" s="924">
        <v>20</v>
      </c>
      <c r="B80" s="925" t="s">
        <v>886</v>
      </c>
      <c r="C80" s="922">
        <v>2145033.0450492753</v>
      </c>
      <c r="D80" s="923">
        <v>3.8142950000000002E-2</v>
      </c>
      <c r="E80" s="923">
        <v>3.8660900000000005E-2</v>
      </c>
      <c r="F80" s="923">
        <v>3.8642000000000003E-2</v>
      </c>
    </row>
    <row r="81" spans="1:6">
      <c r="A81" s="924">
        <v>1110</v>
      </c>
      <c r="B81" s="925" t="s">
        <v>887</v>
      </c>
      <c r="C81" s="922">
        <v>2810635.2327548806</v>
      </c>
      <c r="D81" s="923">
        <v>3.7259374999999997E-2</v>
      </c>
      <c r="E81" s="923">
        <v>3.6857525000000002E-2</v>
      </c>
      <c r="F81" s="923">
        <v>3.6854375000000002E-2</v>
      </c>
    </row>
    <row r="82" spans="1:6">
      <c r="A82" s="924">
        <v>56</v>
      </c>
      <c r="B82" s="925" t="s">
        <v>889</v>
      </c>
      <c r="C82" s="922">
        <v>2466251.4411012437</v>
      </c>
      <c r="D82" s="923">
        <v>4.1064125E-2</v>
      </c>
      <c r="E82" s="923">
        <v>4.0743725000000001E-2</v>
      </c>
      <c r="F82" s="923">
        <v>4.0737425000000001E-2</v>
      </c>
    </row>
    <row r="83" spans="1:6">
      <c r="A83" s="924">
        <v>2115</v>
      </c>
      <c r="B83" s="925" t="s">
        <v>890</v>
      </c>
      <c r="C83" s="922">
        <v>2522899.1330371103</v>
      </c>
      <c r="D83" s="923">
        <v>4.6518575000000006E-2</v>
      </c>
      <c r="E83" s="923">
        <v>4.6022674999999999E-2</v>
      </c>
      <c r="F83" s="923">
        <v>4.6017950000000002E-2</v>
      </c>
    </row>
    <row r="84" spans="1:6">
      <c r="A84" s="924">
        <v>1325</v>
      </c>
      <c r="B84" s="925" t="s">
        <v>891</v>
      </c>
      <c r="C84" s="922">
        <v>2601293.9443405061</v>
      </c>
      <c r="D84" s="923">
        <v>3.9969724999999998E-2</v>
      </c>
      <c r="E84" s="923">
        <v>3.9706925000000004E-2</v>
      </c>
      <c r="F84" s="923">
        <v>3.9703775000000004E-2</v>
      </c>
    </row>
    <row r="85" spans="1:6">
      <c r="A85" s="924">
        <v>54</v>
      </c>
      <c r="B85" s="925" t="s">
        <v>892</v>
      </c>
      <c r="C85" s="922">
        <v>3045914.6543999999</v>
      </c>
      <c r="D85" s="923">
        <v>3.2000000000000001E-2</v>
      </c>
      <c r="E85" s="923">
        <v>3.2000000000000001E-2</v>
      </c>
      <c r="F85" s="923">
        <v>3.2000000000000001E-2</v>
      </c>
    </row>
    <row r="86" spans="1:6">
      <c r="A86" s="924">
        <v>224</v>
      </c>
      <c r="B86" s="925" t="s">
        <v>102</v>
      </c>
      <c r="C86" s="922">
        <v>190000</v>
      </c>
      <c r="D86" s="923">
        <v>0.05</v>
      </c>
      <c r="E86" s="923">
        <v>0.05</v>
      </c>
      <c r="F86" s="923">
        <v>0.05</v>
      </c>
    </row>
    <row r="87" spans="1:6">
      <c r="A87" s="924">
        <v>109</v>
      </c>
      <c r="B87" s="925" t="s">
        <v>101</v>
      </c>
      <c r="C87" s="922">
        <v>801652.51249999984</v>
      </c>
      <c r="D87" s="923">
        <v>0.05</v>
      </c>
      <c r="E87" s="923">
        <v>0.05</v>
      </c>
      <c r="F87" s="923">
        <v>0.05</v>
      </c>
    </row>
    <row r="88" spans="1:6">
      <c r="A88" s="1087">
        <v>2743</v>
      </c>
      <c r="B88" s="925" t="s">
        <v>1412</v>
      </c>
      <c r="C88" s="922">
        <v>190000</v>
      </c>
      <c r="D88" s="923">
        <v>0.05</v>
      </c>
      <c r="E88" s="923">
        <v>0.05</v>
      </c>
      <c r="F88" s="923" t="s">
        <v>259</v>
      </c>
    </row>
    <row r="89" spans="1:6">
      <c r="A89" s="1087">
        <v>2671</v>
      </c>
      <c r="B89" s="925" t="s">
        <v>1225</v>
      </c>
      <c r="C89" s="922">
        <v>190000</v>
      </c>
      <c r="D89" s="923">
        <v>0.05</v>
      </c>
      <c r="E89" s="923">
        <v>0.05</v>
      </c>
      <c r="F89" s="923" t="s">
        <v>259</v>
      </c>
    </row>
    <row r="90" spans="1:6">
      <c r="A90" s="1087">
        <v>2750</v>
      </c>
      <c r="B90" s="925" t="s">
        <v>1413</v>
      </c>
      <c r="C90" s="922">
        <v>236651.35523853262</v>
      </c>
      <c r="D90" s="923">
        <v>0.05</v>
      </c>
      <c r="E90" s="923">
        <v>0.05</v>
      </c>
      <c r="F90" s="923" t="s">
        <v>259</v>
      </c>
    </row>
    <row r="91" spans="1:6">
      <c r="A91" s="1087">
        <v>2669</v>
      </c>
      <c r="B91" s="925" t="s">
        <v>1414</v>
      </c>
      <c r="C91" s="922">
        <v>190000</v>
      </c>
      <c r="D91" s="923">
        <v>0.05</v>
      </c>
      <c r="E91" s="923">
        <v>0.05</v>
      </c>
      <c r="F91" s="923" t="s">
        <v>259</v>
      </c>
    </row>
    <row r="92" spans="1:6">
      <c r="A92" s="926">
        <v>9999</v>
      </c>
      <c r="B92" s="927" t="s">
        <v>1081</v>
      </c>
      <c r="C92" s="928">
        <f>SUM(C3:C91)</f>
        <v>310096899.29384458</v>
      </c>
    </row>
    <row r="93" spans="1:6">
      <c r="C93" s="929"/>
    </row>
    <row r="94" spans="1:6">
      <c r="C94" s="930"/>
    </row>
  </sheetData>
  <mergeCells count="1">
    <mergeCell ref="A1:B1"/>
  </mergeCells>
  <pageMargins left="0.7" right="0.7" top="0.75" bottom="0.75" header="0.3" footer="0.3"/>
  <pageSetup orientation="portrait" verticalDpi="598" r:id="rId1"/>
  <headerFooter>
    <oddFooter>&amp;L&amp;"Calibri"&amp;11&amp;K000000_x000D_&amp;1#&amp;"Calibri"&amp;11&amp;K000000Classification: Protected 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50"/>
    <pageSetUpPr fitToPage="1"/>
  </sheetPr>
  <dimension ref="A1:I90"/>
  <sheetViews>
    <sheetView workbookViewId="0">
      <selection activeCell="I30" sqref="I30"/>
    </sheetView>
  </sheetViews>
  <sheetFormatPr defaultColWidth="9.28515625" defaultRowHeight="15"/>
  <cols>
    <col min="1" max="1" width="9.28515625" style="933" customWidth="1"/>
    <col min="2" max="2" width="9.28515625" style="933"/>
    <col min="3" max="3" width="48.7109375" style="933" customWidth="1"/>
    <col min="4" max="4" width="13.7109375" style="992" customWidth="1"/>
    <col min="5" max="7" width="9.28515625" style="933"/>
    <col min="8" max="8" width="17.7109375" style="933" bestFit="1" customWidth="1"/>
    <col min="9" max="9" width="34.140625" style="933" bestFit="1" customWidth="1"/>
    <col min="10" max="16384" width="9.28515625" style="933"/>
  </cols>
  <sheetData>
    <row r="1" spans="1:9" s="935" customFormat="1" ht="25.5" customHeight="1">
      <c r="A1" s="938"/>
      <c r="B1" s="937"/>
      <c r="C1" s="988" t="s">
        <v>1389</v>
      </c>
      <c r="D1" s="989"/>
    </row>
    <row r="2" spans="1:9" s="935" customFormat="1" ht="35.25" customHeight="1">
      <c r="A2" s="936" t="s">
        <v>1083</v>
      </c>
      <c r="B2" s="936" t="s">
        <v>1057</v>
      </c>
      <c r="C2" s="936" t="s">
        <v>1240</v>
      </c>
      <c r="D2" s="990" t="s">
        <v>1082</v>
      </c>
    </row>
    <row r="3" spans="1:9">
      <c r="A3" s="934"/>
      <c r="B3" s="934">
        <v>395</v>
      </c>
      <c r="C3" s="939"/>
      <c r="D3" s="991">
        <v>0</v>
      </c>
    </row>
    <row r="4" spans="1:9">
      <c r="A4" s="934"/>
      <c r="B4" s="934">
        <v>6021</v>
      </c>
      <c r="C4" s="939"/>
      <c r="D4" s="991">
        <v>0</v>
      </c>
    </row>
    <row r="5" spans="1:9">
      <c r="A5" s="934"/>
      <c r="B5" s="934">
        <v>6020</v>
      </c>
      <c r="C5" s="939"/>
      <c r="D5" s="991">
        <v>5600</v>
      </c>
      <c r="H5" s="1085"/>
    </row>
    <row r="6" spans="1:9">
      <c r="A6" s="934"/>
      <c r="B6" s="934">
        <v>6017</v>
      </c>
      <c r="C6" s="939"/>
      <c r="D6" s="991">
        <v>0</v>
      </c>
    </row>
    <row r="7" spans="1:9">
      <c r="A7" s="934"/>
      <c r="B7" s="934">
        <v>151</v>
      </c>
      <c r="C7" s="939"/>
      <c r="D7" s="991">
        <v>0</v>
      </c>
    </row>
    <row r="8" spans="1:9">
      <c r="A8" s="934"/>
      <c r="B8" s="934">
        <v>152</v>
      </c>
      <c r="C8" s="939"/>
      <c r="D8" s="991">
        <v>0</v>
      </c>
    </row>
    <row r="9" spans="1:9">
      <c r="A9" s="934"/>
      <c r="B9" s="934">
        <v>6019</v>
      </c>
      <c r="C9" s="939"/>
      <c r="D9" s="991">
        <v>10615</v>
      </c>
      <c r="H9" s="1085"/>
      <c r="I9" s="1085"/>
    </row>
    <row r="10" spans="1:9">
      <c r="A10" s="934"/>
      <c r="B10" s="934">
        <v>45</v>
      </c>
      <c r="C10" s="939"/>
      <c r="D10" s="991">
        <v>0</v>
      </c>
    </row>
    <row r="11" spans="1:9">
      <c r="A11" s="934"/>
      <c r="B11" s="934">
        <v>9</v>
      </c>
      <c r="C11" s="939"/>
      <c r="D11" s="991">
        <v>299065</v>
      </c>
      <c r="H11" s="1085"/>
      <c r="I11" s="1085"/>
    </row>
    <row r="12" spans="1:9">
      <c r="A12" s="934"/>
      <c r="B12" s="934">
        <v>399</v>
      </c>
      <c r="C12" s="939"/>
      <c r="D12" s="991">
        <v>11791</v>
      </c>
      <c r="H12" s="1085"/>
    </row>
    <row r="13" spans="1:9">
      <c r="A13" s="934"/>
      <c r="B13" s="934">
        <v>6015</v>
      </c>
      <c r="C13" s="939"/>
      <c r="D13" s="991">
        <v>42231</v>
      </c>
      <c r="H13" s="1085"/>
      <c r="I13" s="1085"/>
    </row>
    <row r="14" spans="1:9">
      <c r="A14" s="934"/>
      <c r="B14" s="934">
        <v>369</v>
      </c>
      <c r="C14" s="939"/>
      <c r="D14" s="991">
        <v>120626</v>
      </c>
      <c r="H14" s="1085"/>
      <c r="I14" s="1085"/>
    </row>
    <row r="15" spans="1:9">
      <c r="A15" s="934"/>
      <c r="B15" s="934">
        <v>400</v>
      </c>
      <c r="C15" s="939"/>
      <c r="D15" s="991">
        <v>0</v>
      </c>
    </row>
    <row r="16" spans="1:9">
      <c r="A16" s="934"/>
      <c r="B16" s="934">
        <v>370</v>
      </c>
      <c r="C16" s="939"/>
      <c r="D16" s="991">
        <v>0</v>
      </c>
    </row>
    <row r="17" spans="1:9">
      <c r="A17" s="934"/>
      <c r="B17" s="934">
        <v>12</v>
      </c>
      <c r="C17" s="939"/>
      <c r="D17" s="991">
        <v>73714</v>
      </c>
      <c r="H17" s="1085"/>
      <c r="I17" s="1085"/>
    </row>
    <row r="18" spans="1:9">
      <c r="A18" s="934"/>
      <c r="B18" s="934">
        <v>2125</v>
      </c>
      <c r="C18" s="939"/>
      <c r="D18" s="991">
        <v>354579</v>
      </c>
      <c r="H18" s="1085"/>
      <c r="I18" s="1085"/>
    </row>
    <row r="19" spans="1:9">
      <c r="A19" s="934"/>
      <c r="B19" s="934">
        <v>2285</v>
      </c>
      <c r="C19" s="939"/>
      <c r="D19" s="991">
        <v>389998</v>
      </c>
      <c r="H19" s="1085"/>
      <c r="I19" s="1085"/>
    </row>
    <row r="20" spans="1:9">
      <c r="A20" s="934"/>
      <c r="B20" s="934">
        <v>2245</v>
      </c>
      <c r="C20" s="939"/>
      <c r="D20" s="991">
        <v>1233478</v>
      </c>
      <c r="H20" s="1085"/>
      <c r="I20" s="1085"/>
    </row>
    <row r="21" spans="1:9">
      <c r="A21" s="934"/>
      <c r="B21" s="934">
        <v>1155</v>
      </c>
      <c r="C21" s="939"/>
      <c r="D21" s="991">
        <v>733099</v>
      </c>
      <c r="H21" s="1085"/>
      <c r="I21" s="1085"/>
    </row>
    <row r="22" spans="1:9">
      <c r="A22" s="934"/>
      <c r="B22" s="934">
        <v>4010</v>
      </c>
      <c r="C22" s="939"/>
      <c r="D22" s="991">
        <v>3461150</v>
      </c>
      <c r="H22" s="1085"/>
      <c r="I22" s="1085"/>
    </row>
    <row r="23" spans="1:9">
      <c r="A23" s="934"/>
      <c r="B23" s="934">
        <v>3030</v>
      </c>
      <c r="C23" s="939"/>
      <c r="D23" s="991">
        <v>0</v>
      </c>
    </row>
    <row r="24" spans="1:9">
      <c r="A24" s="934"/>
      <c r="B24" s="934">
        <v>3065</v>
      </c>
      <c r="C24" s="939"/>
      <c r="D24" s="991">
        <v>0</v>
      </c>
    </row>
    <row r="25" spans="1:9">
      <c r="A25" s="934"/>
      <c r="B25" s="934">
        <v>53</v>
      </c>
      <c r="C25" s="939"/>
      <c r="D25" s="991">
        <v>1842789</v>
      </c>
      <c r="H25" s="1085"/>
      <c r="I25" s="1085"/>
    </row>
    <row r="26" spans="1:9">
      <c r="A26" s="934"/>
      <c r="B26" s="934">
        <v>4208</v>
      </c>
      <c r="C26" s="939"/>
      <c r="D26" s="991">
        <v>1320812</v>
      </c>
      <c r="H26" s="1085"/>
      <c r="I26" s="1085"/>
    </row>
    <row r="27" spans="1:9">
      <c r="A27" s="934"/>
      <c r="B27" s="934">
        <v>52</v>
      </c>
      <c r="C27" s="939"/>
      <c r="D27" s="991">
        <v>460268</v>
      </c>
      <c r="H27" s="1085"/>
      <c r="I27" s="1085"/>
    </row>
    <row r="28" spans="1:9">
      <c r="A28" s="934"/>
      <c r="B28" s="934">
        <v>4330</v>
      </c>
      <c r="C28" s="939"/>
      <c r="D28" s="991">
        <v>414983</v>
      </c>
      <c r="H28" s="1085"/>
      <c r="I28" s="1085"/>
    </row>
    <row r="29" spans="1:9">
      <c r="A29" s="934"/>
      <c r="B29" s="934">
        <v>8060</v>
      </c>
      <c r="C29" s="939"/>
      <c r="D29" s="991">
        <v>129639</v>
      </c>
      <c r="H29" s="1085"/>
      <c r="I29" s="1085"/>
    </row>
    <row r="30" spans="1:9">
      <c r="A30" s="934"/>
      <c r="B30" s="934">
        <v>110</v>
      </c>
      <c r="C30" s="939"/>
      <c r="D30" s="991">
        <v>0</v>
      </c>
    </row>
    <row r="31" spans="1:9">
      <c r="A31" s="934"/>
      <c r="B31" s="934">
        <v>3020</v>
      </c>
      <c r="C31" s="939"/>
      <c r="D31" s="991">
        <v>2632921</v>
      </c>
      <c r="H31" s="1085"/>
      <c r="I31" s="1085"/>
    </row>
    <row r="32" spans="1:9">
      <c r="A32" s="934"/>
      <c r="B32" s="934">
        <v>46</v>
      </c>
      <c r="C32" s="939"/>
      <c r="D32" s="991">
        <v>710274</v>
      </c>
      <c r="H32" s="1085"/>
      <c r="I32" s="1085"/>
    </row>
    <row r="33" spans="1:9">
      <c r="A33" s="934"/>
      <c r="B33" s="934">
        <v>2195</v>
      </c>
      <c r="C33" s="939"/>
      <c r="D33" s="991">
        <v>1322069</v>
      </c>
      <c r="H33" s="1085"/>
      <c r="I33" s="1085"/>
    </row>
    <row r="34" spans="1:9">
      <c r="A34" s="934"/>
      <c r="B34" s="934">
        <v>48</v>
      </c>
      <c r="C34" s="939"/>
      <c r="D34" s="991">
        <v>516422</v>
      </c>
      <c r="H34" s="1085"/>
      <c r="I34" s="1085"/>
    </row>
    <row r="35" spans="1:9">
      <c r="A35" s="934"/>
      <c r="B35" s="934">
        <v>1180</v>
      </c>
      <c r="C35" s="939"/>
      <c r="D35" s="991">
        <v>0</v>
      </c>
    </row>
    <row r="36" spans="1:9">
      <c r="A36" s="934"/>
      <c r="B36" s="934">
        <v>4160</v>
      </c>
      <c r="C36" s="939"/>
      <c r="D36" s="991">
        <v>498964</v>
      </c>
      <c r="H36" s="1085"/>
      <c r="I36" s="1085"/>
    </row>
    <row r="37" spans="1:9">
      <c r="A37" s="934"/>
      <c r="B37" s="934">
        <v>3260</v>
      </c>
      <c r="C37" s="939"/>
      <c r="D37" s="991">
        <v>1475168</v>
      </c>
      <c r="H37" s="1085"/>
      <c r="I37" s="1085"/>
    </row>
    <row r="38" spans="1:9">
      <c r="A38" s="934"/>
      <c r="B38" s="934">
        <v>1250</v>
      </c>
      <c r="C38" s="939"/>
      <c r="D38" s="991">
        <v>586324</v>
      </c>
      <c r="H38" s="1085"/>
      <c r="I38" s="1085"/>
    </row>
    <row r="39" spans="1:9">
      <c r="A39" s="934"/>
      <c r="B39" s="934">
        <v>2155</v>
      </c>
      <c r="C39" s="939"/>
      <c r="D39" s="991">
        <v>3119478</v>
      </c>
      <c r="H39" s="1085"/>
      <c r="I39" s="1085"/>
    </row>
    <row r="40" spans="1:9">
      <c r="A40" s="934"/>
      <c r="B40" s="934">
        <v>4130</v>
      </c>
      <c r="C40" s="939"/>
      <c r="D40" s="991">
        <v>692103</v>
      </c>
      <c r="H40" s="1085"/>
      <c r="I40" s="1085"/>
    </row>
    <row r="41" spans="1:9">
      <c r="A41" s="934"/>
      <c r="B41" s="934">
        <v>3240</v>
      </c>
      <c r="C41" s="939"/>
      <c r="D41" s="991">
        <v>683655</v>
      </c>
      <c r="H41" s="1085"/>
      <c r="I41" s="1085"/>
    </row>
    <row r="42" spans="1:9">
      <c r="A42" s="934"/>
      <c r="B42" s="934">
        <v>1085</v>
      </c>
      <c r="C42" s="939"/>
      <c r="D42" s="991">
        <v>1534726</v>
      </c>
      <c r="H42" s="1085"/>
      <c r="I42" s="1085"/>
    </row>
    <row r="43" spans="1:9">
      <c r="A43" s="934"/>
      <c r="B43" s="934">
        <v>2045</v>
      </c>
      <c r="C43" s="939"/>
      <c r="D43" s="991">
        <v>804720</v>
      </c>
      <c r="H43" s="1085"/>
      <c r="I43" s="1085"/>
    </row>
    <row r="44" spans="1:9">
      <c r="A44" s="934"/>
      <c r="B44" s="934">
        <v>8040</v>
      </c>
      <c r="C44" s="939"/>
      <c r="D44" s="991">
        <v>286959</v>
      </c>
      <c r="H44" s="1085"/>
      <c r="I44" s="1085"/>
    </row>
    <row r="45" spans="1:9">
      <c r="A45" s="934"/>
      <c r="B45" s="934">
        <v>4077</v>
      </c>
      <c r="C45" s="939"/>
      <c r="D45" s="991">
        <v>255695</v>
      </c>
      <c r="H45" s="1085"/>
      <c r="I45" s="1085"/>
    </row>
    <row r="46" spans="1:9">
      <c r="A46" s="934"/>
      <c r="B46" s="934">
        <v>1220</v>
      </c>
      <c r="C46" s="939"/>
      <c r="D46" s="991">
        <v>287210</v>
      </c>
      <c r="H46" s="1085"/>
      <c r="I46" s="1085"/>
    </row>
    <row r="47" spans="1:9">
      <c r="A47" s="934"/>
      <c r="B47" s="934">
        <v>21</v>
      </c>
      <c r="C47" s="939"/>
      <c r="D47" s="991">
        <v>305475</v>
      </c>
      <c r="H47" s="1085"/>
      <c r="I47" s="1085"/>
    </row>
    <row r="48" spans="1:9">
      <c r="A48" s="934"/>
      <c r="B48" s="934">
        <v>4481</v>
      </c>
      <c r="C48" s="939"/>
      <c r="D48" s="991">
        <v>854281</v>
      </c>
      <c r="H48" s="1085"/>
      <c r="I48" s="1085"/>
    </row>
    <row r="49" spans="1:9">
      <c r="A49" s="934"/>
      <c r="B49" s="934">
        <v>1045</v>
      </c>
      <c r="C49" s="939"/>
      <c r="D49" s="991">
        <v>702095</v>
      </c>
      <c r="H49" s="1085"/>
      <c r="I49" s="1085"/>
    </row>
    <row r="50" spans="1:9">
      <c r="A50" s="934"/>
      <c r="B50" s="934">
        <v>4105</v>
      </c>
      <c r="C50" s="939"/>
      <c r="D50" s="991">
        <v>0</v>
      </c>
    </row>
    <row r="51" spans="1:9">
      <c r="A51" s="934"/>
      <c r="B51" s="934">
        <v>3040</v>
      </c>
      <c r="C51" s="939"/>
      <c r="D51" s="991">
        <v>3264331</v>
      </c>
      <c r="H51" s="1085"/>
      <c r="I51" s="1085"/>
    </row>
    <row r="52" spans="1:9">
      <c r="A52" s="934"/>
      <c r="B52" s="934">
        <v>47</v>
      </c>
      <c r="C52" s="939"/>
      <c r="D52" s="991">
        <v>264994</v>
      </c>
      <c r="H52" s="1085"/>
      <c r="I52" s="1085"/>
    </row>
    <row r="53" spans="1:9">
      <c r="A53" s="934"/>
      <c r="B53" s="934">
        <v>1135</v>
      </c>
      <c r="C53" s="939"/>
      <c r="D53" s="991">
        <v>0</v>
      </c>
    </row>
    <row r="54" spans="1:9">
      <c r="A54" s="934"/>
      <c r="B54" s="934">
        <v>4501</v>
      </c>
      <c r="C54" s="939"/>
      <c r="D54" s="991">
        <v>721462</v>
      </c>
      <c r="H54" s="1085"/>
      <c r="I54" s="1085"/>
    </row>
    <row r="55" spans="1:9">
      <c r="A55" s="934"/>
      <c r="B55" s="934">
        <v>3050</v>
      </c>
      <c r="C55" s="939"/>
      <c r="D55" s="991">
        <v>1662800</v>
      </c>
      <c r="H55" s="1085"/>
      <c r="I55" s="1085"/>
    </row>
    <row r="56" spans="1:9">
      <c r="A56" s="934"/>
      <c r="B56" s="934">
        <v>2275</v>
      </c>
      <c r="C56" s="939"/>
      <c r="D56" s="991">
        <v>4580</v>
      </c>
      <c r="H56" s="1085"/>
      <c r="I56" s="1085"/>
    </row>
    <row r="57" spans="1:9">
      <c r="A57" s="934"/>
      <c r="B57" s="934">
        <v>1245</v>
      </c>
      <c r="C57" s="939"/>
      <c r="D57" s="991">
        <v>1472187</v>
      </c>
      <c r="H57" s="1085"/>
      <c r="I57" s="1085"/>
    </row>
    <row r="58" spans="1:9">
      <c r="A58" s="934"/>
      <c r="B58" s="934">
        <v>1280</v>
      </c>
      <c r="C58" s="939"/>
      <c r="D58" s="991">
        <v>76666</v>
      </c>
      <c r="H58" s="1085"/>
      <c r="I58" s="1085"/>
    </row>
    <row r="59" spans="1:9">
      <c r="A59" s="934"/>
      <c r="B59" s="934">
        <v>8050</v>
      </c>
      <c r="C59" s="939"/>
      <c r="D59" s="991">
        <v>165143</v>
      </c>
      <c r="H59" s="1085"/>
      <c r="I59" s="1085"/>
    </row>
    <row r="60" spans="1:9">
      <c r="A60" s="934"/>
      <c r="B60" s="934">
        <v>2255</v>
      </c>
      <c r="C60" s="939"/>
      <c r="D60" s="991">
        <v>0</v>
      </c>
    </row>
    <row r="61" spans="1:9">
      <c r="A61" s="934"/>
      <c r="B61" s="934">
        <v>2305</v>
      </c>
      <c r="C61" s="939"/>
      <c r="D61" s="991">
        <v>907691</v>
      </c>
      <c r="H61" s="1085"/>
      <c r="I61" s="1085"/>
    </row>
    <row r="62" spans="1:9">
      <c r="A62" s="934"/>
      <c r="B62" s="934">
        <v>1070</v>
      </c>
      <c r="C62" s="939"/>
      <c r="D62" s="991">
        <v>704389</v>
      </c>
      <c r="H62" s="1085"/>
      <c r="I62" s="1085"/>
    </row>
    <row r="63" spans="1:9">
      <c r="A63" s="934"/>
      <c r="B63" s="934">
        <v>177</v>
      </c>
      <c r="C63" s="939"/>
      <c r="D63" s="991">
        <v>1169658</v>
      </c>
      <c r="H63" s="1085"/>
      <c r="I63" s="1085"/>
    </row>
    <row r="64" spans="1:9">
      <c r="A64" s="934"/>
      <c r="B64" s="934">
        <v>1175</v>
      </c>
      <c r="C64" s="939"/>
      <c r="D64" s="991">
        <v>0</v>
      </c>
    </row>
    <row r="65" spans="1:9">
      <c r="A65" s="934"/>
      <c r="B65" s="934">
        <v>1115</v>
      </c>
      <c r="C65" s="939"/>
      <c r="D65" s="991">
        <v>0</v>
      </c>
    </row>
    <row r="66" spans="1:9">
      <c r="A66" s="934"/>
      <c r="B66" s="934">
        <v>195</v>
      </c>
      <c r="C66" s="939"/>
      <c r="D66" s="991">
        <v>0</v>
      </c>
    </row>
    <row r="67" spans="1:9">
      <c r="A67" s="934"/>
      <c r="B67" s="934">
        <v>19</v>
      </c>
      <c r="C67" s="939"/>
      <c r="D67" s="991">
        <v>1971578</v>
      </c>
      <c r="H67" s="1085"/>
      <c r="I67" s="1085"/>
    </row>
    <row r="68" spans="1:9">
      <c r="A68" s="934"/>
      <c r="B68" s="934">
        <v>3070</v>
      </c>
      <c r="C68" s="939"/>
      <c r="D68" s="991">
        <v>2858379</v>
      </c>
      <c r="H68" s="1085"/>
      <c r="I68" s="1085"/>
    </row>
    <row r="69" spans="1:9">
      <c r="A69" s="934"/>
      <c r="B69" s="934">
        <v>1190</v>
      </c>
      <c r="C69" s="939"/>
      <c r="D69" s="991">
        <v>3610376</v>
      </c>
      <c r="H69" s="1085"/>
      <c r="I69" s="1085"/>
    </row>
    <row r="70" spans="1:9">
      <c r="A70" s="934"/>
      <c r="B70" s="934">
        <v>284</v>
      </c>
      <c r="C70" s="939"/>
      <c r="D70" s="991">
        <v>398713</v>
      </c>
      <c r="H70" s="1085"/>
      <c r="I70" s="1085"/>
    </row>
    <row r="71" spans="1:9">
      <c r="A71" s="934"/>
      <c r="B71" s="934">
        <v>7020</v>
      </c>
      <c r="C71" s="939"/>
      <c r="D71" s="991">
        <v>704711</v>
      </c>
      <c r="H71" s="1085"/>
      <c r="I71" s="1085"/>
    </row>
    <row r="72" spans="1:9">
      <c r="A72" s="934"/>
      <c r="B72" s="934">
        <v>2185</v>
      </c>
      <c r="C72" s="939"/>
      <c r="D72" s="991">
        <v>0</v>
      </c>
    </row>
    <row r="73" spans="1:9">
      <c r="A73" s="934"/>
      <c r="B73" s="934">
        <v>20</v>
      </c>
      <c r="C73" s="939"/>
      <c r="D73" s="991">
        <v>972071</v>
      </c>
      <c r="H73" s="1085"/>
      <c r="I73" s="1085"/>
    </row>
    <row r="74" spans="1:9">
      <c r="A74" s="934"/>
      <c r="B74" s="934">
        <v>1110</v>
      </c>
      <c r="C74" s="939"/>
      <c r="D74" s="991">
        <v>795516</v>
      </c>
      <c r="H74" s="1085"/>
      <c r="I74" s="1085"/>
    </row>
    <row r="75" spans="1:9">
      <c r="A75" s="934"/>
      <c r="B75" s="934">
        <v>56</v>
      </c>
      <c r="C75" s="939"/>
      <c r="D75" s="991">
        <v>0</v>
      </c>
    </row>
    <row r="76" spans="1:9">
      <c r="A76" s="934"/>
      <c r="B76" s="934">
        <v>2115</v>
      </c>
      <c r="C76" s="939"/>
      <c r="D76" s="991">
        <v>687071</v>
      </c>
      <c r="H76" s="1085"/>
      <c r="I76" s="1085"/>
    </row>
    <row r="77" spans="1:9">
      <c r="A77" s="934"/>
      <c r="B77" s="934">
        <v>1325</v>
      </c>
      <c r="C77" s="939"/>
      <c r="D77" s="991">
        <v>1127201</v>
      </c>
      <c r="H77" s="1085"/>
      <c r="I77" s="1085"/>
    </row>
    <row r="78" spans="1:9">
      <c r="A78" s="934"/>
      <c r="B78" s="934">
        <v>54</v>
      </c>
      <c r="C78" s="939"/>
      <c r="D78" s="991">
        <v>1046518</v>
      </c>
      <c r="H78" s="1085"/>
      <c r="I78" s="1085"/>
    </row>
    <row r="79" spans="1:9">
      <c r="A79" s="934"/>
      <c r="B79" s="934">
        <v>2473</v>
      </c>
      <c r="C79" s="939"/>
      <c r="D79" s="991">
        <v>0</v>
      </c>
    </row>
    <row r="80" spans="1:9">
      <c r="A80" s="934"/>
      <c r="B80" s="934">
        <v>224</v>
      </c>
      <c r="C80" s="939"/>
      <c r="D80" s="991">
        <v>54516</v>
      </c>
      <c r="H80" s="1085"/>
      <c r="I80" s="1085"/>
    </row>
    <row r="81" spans="1:9">
      <c r="A81" s="934"/>
      <c r="B81" s="934">
        <v>109</v>
      </c>
      <c r="C81" s="939"/>
      <c r="D81" s="991">
        <v>0</v>
      </c>
    </row>
    <row r="82" spans="1:9">
      <c r="A82" s="934"/>
      <c r="B82" s="934">
        <v>2485</v>
      </c>
      <c r="C82" s="939"/>
      <c r="D82" s="991">
        <v>0</v>
      </c>
    </row>
    <row r="83" spans="1:9">
      <c r="A83" s="934"/>
      <c r="B83" s="934">
        <v>2487</v>
      </c>
      <c r="C83" s="939"/>
      <c r="D83" s="991">
        <v>21239</v>
      </c>
      <c r="H83" s="1085"/>
    </row>
    <row r="84" spans="1:9">
      <c r="A84" s="934"/>
      <c r="B84" s="934">
        <v>2638</v>
      </c>
      <c r="C84" s="939"/>
      <c r="D84" s="991">
        <v>0</v>
      </c>
    </row>
    <row r="85" spans="1:9">
      <c r="A85" s="934"/>
      <c r="B85" s="934">
        <v>257</v>
      </c>
      <c r="C85" s="939"/>
      <c r="D85" s="991">
        <v>0</v>
      </c>
    </row>
    <row r="86" spans="1:9">
      <c r="A86" s="934"/>
      <c r="B86" s="934"/>
      <c r="C86" s="939"/>
      <c r="D86" s="991">
        <v>0</v>
      </c>
    </row>
    <row r="87" spans="1:9">
      <c r="A87" s="934"/>
      <c r="B87" s="934"/>
      <c r="C87" s="939"/>
      <c r="D87" s="991">
        <v>0</v>
      </c>
    </row>
    <row r="88" spans="1:9">
      <c r="A88" s="934"/>
      <c r="B88" s="934"/>
      <c r="C88" s="939"/>
      <c r="D88" s="991">
        <v>0</v>
      </c>
    </row>
    <row r="89" spans="1:9">
      <c r="D89" s="992">
        <f>SUM(D3:D88)</f>
        <v>52834766</v>
      </c>
    </row>
    <row r="90" spans="1:9">
      <c r="H90" s="1085"/>
      <c r="I90" s="1085"/>
    </row>
  </sheetData>
  <autoFilter ref="A2:D89" xr:uid="{00000000-0009-0000-0000-00000E000000}"/>
  <pageMargins left="0.7" right="0.7" top="0.37" bottom="0.37" header="0.3" footer="0.3"/>
  <pageSetup paperSize="5" fitToHeight="3" orientation="landscape" r:id="rId1"/>
  <headerFooter>
    <oddFooter>&amp;L&amp;1#&amp;"Calibri"&amp;11&amp;K000000Classification: Protected 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6"/>
  <dimension ref="A1:JG99"/>
  <sheetViews>
    <sheetView workbookViewId="0">
      <selection activeCell="BZ5" sqref="BZ5"/>
    </sheetView>
  </sheetViews>
  <sheetFormatPr defaultColWidth="9.28515625" defaultRowHeight="15"/>
  <cols>
    <col min="1" max="1" width="15" style="32" customWidth="1"/>
    <col min="2" max="2" width="9.28515625" style="32" customWidth="1"/>
    <col min="3" max="3" width="17.28515625" style="32" customWidth="1"/>
    <col min="4" max="10" width="2.42578125" style="32" hidden="1" customWidth="1"/>
    <col min="11" max="69" width="3.7109375" style="32" hidden="1" customWidth="1"/>
    <col min="70" max="77" width="14.7109375" style="32" customWidth="1"/>
    <col min="78" max="78" width="18.28515625" style="32" bestFit="1" customWidth="1"/>
    <col min="79" max="92" width="14.7109375" style="32" customWidth="1"/>
    <col min="93" max="93" width="18.28515625" style="32" bestFit="1" customWidth="1"/>
    <col min="94" max="94" width="14.7109375" style="32" customWidth="1"/>
    <col min="95" max="95" width="18.28515625" style="32" bestFit="1" customWidth="1"/>
    <col min="96" max="96" width="18.28515625" style="32" customWidth="1"/>
    <col min="97" max="106" width="14.7109375" style="32" customWidth="1"/>
    <col min="107" max="107" width="3.7109375" style="32" bestFit="1" customWidth="1"/>
    <col min="108" max="132" width="14.7109375" style="32" customWidth="1"/>
    <col min="133" max="133" width="13.5703125" style="32" customWidth="1"/>
    <col min="134" max="134" width="14.7109375" style="32" customWidth="1"/>
    <col min="135" max="135" width="18.5703125" style="32" customWidth="1"/>
    <col min="136" max="136" width="14.7109375" style="32" customWidth="1"/>
    <col min="137" max="137" width="16.7109375" style="32" customWidth="1"/>
    <col min="138" max="143" width="14.7109375" style="32" customWidth="1"/>
    <col min="144" max="146" width="3.7109375" style="32" bestFit="1" customWidth="1"/>
    <col min="147" max="148" width="14.7109375" style="32" customWidth="1"/>
    <col min="149" max="152" width="3.7109375" style="32" bestFit="1" customWidth="1"/>
    <col min="153" max="165" width="14.7109375" style="32" customWidth="1"/>
    <col min="166" max="170" width="3.7109375" style="32" bestFit="1" customWidth="1"/>
    <col min="171" max="171" width="19" style="47" bestFit="1" customWidth="1"/>
    <col min="172" max="198" width="14.7109375" style="32" customWidth="1"/>
    <col min="199" max="199" width="16.7109375" style="32" bestFit="1" customWidth="1"/>
    <col min="200" max="202" width="14.7109375" style="32" customWidth="1"/>
    <col min="203" max="209" width="2.7109375" style="32" customWidth="1"/>
    <col min="210" max="210" width="14.7109375" style="32" customWidth="1"/>
    <col min="211" max="212" width="12.28515625" style="32" customWidth="1"/>
    <col min="213" max="222" width="14.5703125" style="32" customWidth="1"/>
    <col min="223" max="223" width="14.7109375" style="32" customWidth="1"/>
    <col min="224" max="226" width="12" style="32" hidden="1" customWidth="1"/>
    <col min="227" max="228" width="12" style="32" customWidth="1"/>
    <col min="229" max="232" width="3.7109375" style="32" bestFit="1" customWidth="1"/>
    <col min="233" max="251" width="12" style="32" customWidth="1"/>
    <col min="252" max="256" width="3.7109375" style="32" bestFit="1" customWidth="1"/>
    <col min="257" max="262" width="14.7109375" customWidth="1"/>
    <col min="263" max="263" width="13.7109375" style="32" customWidth="1"/>
    <col min="264" max="264" width="13.5703125" style="32" bestFit="1" customWidth="1"/>
    <col min="265" max="265" width="13" style="32" customWidth="1"/>
    <col min="266" max="267" width="16.7109375" style="32" bestFit="1" customWidth="1"/>
    <col min="268" max="16384" width="9.28515625" style="32"/>
  </cols>
  <sheetData>
    <row r="1" spans="1:267" s="984" customFormat="1" ht="90.75" thickBot="1">
      <c r="A1" s="31" t="s">
        <v>1090</v>
      </c>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1045" t="s">
        <v>1075</v>
      </c>
      <c r="BS1" s="940" t="s">
        <v>1072</v>
      </c>
      <c r="BT1" s="1051" t="s">
        <v>1074</v>
      </c>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1047" t="s">
        <v>1188</v>
      </c>
      <c r="FQ1" s="1047" t="s">
        <v>1189</v>
      </c>
      <c r="FT1" s="1095" t="s">
        <v>1212</v>
      </c>
      <c r="FU1" s="1095" t="s">
        <v>1213</v>
      </c>
      <c r="FV1" s="1095" t="s">
        <v>1214</v>
      </c>
      <c r="FW1" s="1095" t="s">
        <v>1215</v>
      </c>
      <c r="FX1" s="1095" t="s">
        <v>1216</v>
      </c>
      <c r="FY1" s="1095" t="s">
        <v>1217</v>
      </c>
      <c r="FZ1" s="1047" t="s">
        <v>1190</v>
      </c>
      <c r="GA1" s="1047" t="s">
        <v>1191</v>
      </c>
      <c r="GB1" s="1047" t="s">
        <v>1192</v>
      </c>
      <c r="GC1" s="1047" t="s">
        <v>1193</v>
      </c>
      <c r="GD1" s="1047" t="s">
        <v>1194</v>
      </c>
      <c r="GE1" s="1047" t="s">
        <v>1195</v>
      </c>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c r="JE1" s="44"/>
      <c r="JF1" s="44"/>
      <c r="JG1" s="44"/>
    </row>
    <row r="2" spans="1:267" s="984" customFormat="1" ht="17.25" thickTop="1" thickBot="1">
      <c r="A2" s="31"/>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1057" t="s">
        <v>1373</v>
      </c>
      <c r="BS2" s="1048" t="s">
        <v>1073</v>
      </c>
      <c r="BT2" s="1054" t="s">
        <v>1084</v>
      </c>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t="str">
        <f>IF(FT1=FT5,"ok","error")</f>
        <v>ok</v>
      </c>
      <c r="FU2" s="44" t="str">
        <f t="shared" ref="FU2:FY2" si="0">IF(FU1=FU5,"ok","error")</f>
        <v>ok</v>
      </c>
      <c r="FV2" s="44" t="str">
        <f t="shared" si="0"/>
        <v>ok</v>
      </c>
      <c r="FW2" s="44" t="str">
        <f t="shared" si="0"/>
        <v>ok</v>
      </c>
      <c r="FX2" s="44" t="str">
        <f t="shared" si="0"/>
        <v>ok</v>
      </c>
      <c r="FY2" s="44" t="str">
        <f t="shared" si="0"/>
        <v>ok</v>
      </c>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c r="IZ2" s="44"/>
      <c r="JA2" s="44"/>
      <c r="JB2" s="44"/>
      <c r="JC2" s="44"/>
      <c r="JD2" s="44"/>
      <c r="JE2" s="44"/>
      <c r="JF2" s="44"/>
      <c r="JG2" s="44"/>
    </row>
    <row r="3" spans="1:267" s="984" customFormat="1" ht="16.5" thickBot="1">
      <c r="A3" s="44"/>
      <c r="B3" s="44"/>
      <c r="C3" s="44"/>
      <c r="D3" s="1036"/>
      <c r="E3" s="1036"/>
      <c r="F3" s="1036"/>
      <c r="G3" s="1036"/>
      <c r="H3" s="1036"/>
      <c r="I3" s="1036"/>
      <c r="J3" s="1036"/>
      <c r="K3" s="1036"/>
      <c r="L3" s="1036"/>
      <c r="M3" s="1036"/>
      <c r="N3" s="1036"/>
      <c r="O3" s="1036"/>
      <c r="P3" s="1036"/>
      <c r="Q3" s="1036"/>
      <c r="R3" s="1036"/>
      <c r="S3" s="1036"/>
      <c r="T3" s="1036"/>
      <c r="U3" s="1036"/>
      <c r="V3" s="1036"/>
      <c r="W3" s="1036"/>
      <c r="X3" s="1036"/>
      <c r="Y3" s="1036"/>
      <c r="Z3" s="1036"/>
      <c r="AA3" s="1036"/>
      <c r="AB3" s="1036"/>
      <c r="AC3" s="1036"/>
      <c r="AD3" s="1036"/>
      <c r="AE3" s="1036"/>
      <c r="AF3" s="1036"/>
      <c r="AG3" s="1036"/>
      <c r="AH3" s="1036"/>
      <c r="AI3" s="1036"/>
      <c r="AJ3" s="1036"/>
      <c r="AK3" s="1036"/>
      <c r="AL3" s="1036"/>
      <c r="AM3" s="1036"/>
      <c r="AN3" s="1036"/>
      <c r="AO3" s="1036"/>
      <c r="AP3" s="1036"/>
      <c r="AQ3" s="1036"/>
      <c r="AR3" s="1036"/>
      <c r="AS3" s="1036"/>
      <c r="AT3" s="1036"/>
      <c r="AU3" s="1036"/>
      <c r="AV3" s="1036"/>
      <c r="AW3" s="1036"/>
      <c r="AX3" s="1036"/>
      <c r="AY3" s="1036"/>
      <c r="AZ3" s="1036"/>
      <c r="BA3" s="1036"/>
      <c r="BB3" s="1036"/>
      <c r="BC3" s="1036"/>
      <c r="BD3" s="1036"/>
      <c r="BE3" s="1036"/>
      <c r="BF3" s="1036"/>
      <c r="BG3" s="1036"/>
      <c r="BH3" s="1036"/>
      <c r="BI3" s="1036"/>
      <c r="BJ3" s="1036"/>
      <c r="BK3" s="1036"/>
      <c r="BL3" s="1036"/>
      <c r="BM3" s="1036"/>
      <c r="BN3" s="1036"/>
      <c r="BO3" s="1036"/>
      <c r="BP3" s="1036"/>
      <c r="BQ3" s="1036"/>
      <c r="BR3" s="1045" t="s">
        <v>1075</v>
      </c>
      <c r="BS3" s="1045"/>
      <c r="BT3" s="1045"/>
      <c r="BU3" s="1045"/>
      <c r="BV3" s="1045"/>
      <c r="BW3" s="1045"/>
      <c r="BX3" s="1045"/>
      <c r="BY3" s="1045"/>
      <c r="BZ3" s="940" t="s">
        <v>1072</v>
      </c>
      <c r="CA3" s="940"/>
      <c r="CB3" s="940"/>
      <c r="CC3" s="940"/>
      <c r="CD3" s="940"/>
      <c r="CE3" s="940"/>
      <c r="CF3" s="940"/>
      <c r="CG3" s="940"/>
      <c r="CH3" s="940"/>
      <c r="CI3" s="940"/>
      <c r="CJ3" s="940"/>
      <c r="CK3" s="940"/>
      <c r="CL3" s="940"/>
      <c r="CM3" s="940"/>
      <c r="CN3" s="940"/>
      <c r="CO3" s="940"/>
      <c r="CP3" s="1048" t="s">
        <v>1073</v>
      </c>
      <c r="CQ3" s="1048"/>
      <c r="CR3" s="1048"/>
      <c r="CS3" s="1048"/>
      <c r="CT3" s="1048"/>
      <c r="CU3" s="1048"/>
      <c r="CV3" s="940" t="s">
        <v>1072</v>
      </c>
      <c r="CW3" s="940"/>
      <c r="CX3" s="940"/>
      <c r="CY3" s="940"/>
      <c r="CZ3" s="940"/>
      <c r="DA3" s="940"/>
      <c r="DB3" s="940"/>
      <c r="DC3" s="1036"/>
      <c r="DD3" s="940"/>
      <c r="DE3" s="940"/>
      <c r="DF3" s="940"/>
      <c r="DG3" s="940"/>
      <c r="DH3" s="1051" t="s">
        <v>1074</v>
      </c>
      <c r="DI3" s="1051"/>
      <c r="DJ3" s="1051"/>
      <c r="DK3" s="1051"/>
      <c r="DL3" s="1051"/>
      <c r="DM3" s="1051"/>
      <c r="DN3" s="1051"/>
      <c r="DO3" s="1051"/>
      <c r="DP3" s="1051"/>
      <c r="DQ3" s="1051"/>
      <c r="DR3" s="1051"/>
      <c r="DS3" s="1051"/>
      <c r="DT3" s="1051"/>
      <c r="DU3" s="1051"/>
      <c r="DV3" s="1051"/>
      <c r="DW3" s="1051"/>
      <c r="DX3" s="1051"/>
      <c r="DY3" s="1051"/>
      <c r="DZ3" s="1051"/>
      <c r="EA3" s="1051"/>
      <c r="EB3" s="1051"/>
      <c r="EC3" s="1051"/>
      <c r="ED3" s="1051"/>
      <c r="EE3" s="1051"/>
      <c r="EF3" s="1051"/>
      <c r="EG3" s="1051"/>
      <c r="EH3" s="1051"/>
      <c r="EI3" s="1054" t="s">
        <v>1084</v>
      </c>
      <c r="EJ3" s="1054"/>
      <c r="EK3" s="1054"/>
      <c r="EL3" s="1054"/>
      <c r="EM3" s="1054"/>
      <c r="EN3" s="1036"/>
      <c r="EO3" s="1036"/>
      <c r="EP3" s="1036"/>
      <c r="EQ3" s="1057" t="s">
        <v>1373</v>
      </c>
      <c r="ER3" s="1057"/>
      <c r="ES3" s="1036"/>
      <c r="ET3" s="1036"/>
      <c r="EU3" s="1036"/>
      <c r="EV3" s="1036"/>
      <c r="EW3" s="1057"/>
      <c r="EX3" s="1057"/>
      <c r="EY3" s="1057"/>
      <c r="EZ3" s="1057"/>
      <c r="FA3" s="1057"/>
      <c r="FB3" s="1057"/>
      <c r="FC3" s="1057"/>
      <c r="FD3" s="1057"/>
      <c r="FE3" s="1057"/>
      <c r="FF3" s="1057"/>
      <c r="FG3" s="1057"/>
      <c r="FH3" s="1057"/>
      <c r="FI3" s="1057"/>
      <c r="FJ3" s="1036"/>
      <c r="FK3" s="1036"/>
      <c r="FL3" s="1036"/>
      <c r="FM3" s="1036"/>
      <c r="FN3" s="1036"/>
      <c r="FO3" s="942" t="s">
        <v>1086</v>
      </c>
      <c r="FP3" s="1045" t="s">
        <v>1075</v>
      </c>
      <c r="FQ3" s="1045"/>
      <c r="FR3" s="1045"/>
      <c r="FS3" s="1045"/>
      <c r="FT3" s="1045"/>
      <c r="FU3" s="1045"/>
      <c r="FV3" s="1045"/>
      <c r="FW3" s="1045"/>
      <c r="FX3" s="1045"/>
      <c r="FY3" s="1045"/>
      <c r="FZ3" s="1045"/>
      <c r="GA3" s="1045"/>
      <c r="GB3" s="1045"/>
      <c r="GC3" s="1045"/>
      <c r="GD3" s="1045"/>
      <c r="GE3" s="1045"/>
      <c r="GF3" s="1045"/>
      <c r="GG3" s="1045"/>
      <c r="GH3" s="1045"/>
      <c r="GI3" s="1045"/>
      <c r="GJ3" s="1045"/>
      <c r="GK3" s="1045"/>
      <c r="GL3" s="1045"/>
      <c r="GM3" s="1045"/>
      <c r="GN3" s="1045"/>
      <c r="GO3" s="1045"/>
      <c r="GP3" s="1045"/>
      <c r="GQ3" s="1061" t="s">
        <v>1373</v>
      </c>
      <c r="GR3" s="1045" t="s">
        <v>1087</v>
      </c>
      <c r="GS3" s="1045"/>
      <c r="GT3" s="1045"/>
      <c r="GU3" s="1045"/>
      <c r="GV3" s="1045"/>
      <c r="GW3" s="1045"/>
      <c r="GX3" s="1045"/>
      <c r="GY3" s="1045"/>
      <c r="GZ3" s="1045"/>
      <c r="HA3" s="1045"/>
      <c r="HB3" s="1045"/>
      <c r="HC3" s="1045"/>
      <c r="HD3" s="1045"/>
      <c r="HE3" s="1045"/>
      <c r="HF3" s="1045"/>
      <c r="HG3" s="1045"/>
      <c r="HH3" s="1045"/>
      <c r="HI3" s="1045"/>
      <c r="HJ3" s="1045"/>
      <c r="HK3" s="1045"/>
      <c r="HL3" s="1045"/>
      <c r="HM3" s="1045"/>
      <c r="HN3" s="1045"/>
      <c r="HO3" s="1045"/>
      <c r="HP3" s="940"/>
      <c r="HQ3" s="940"/>
      <c r="HR3" s="941"/>
      <c r="HS3" s="1062" t="s">
        <v>1085</v>
      </c>
      <c r="HT3" s="1063"/>
      <c r="HU3" s="1036"/>
      <c r="HV3" s="1036"/>
      <c r="HW3" s="1036"/>
      <c r="HX3" s="1036"/>
      <c r="HY3" s="1063"/>
      <c r="HZ3" s="1063"/>
      <c r="IA3" s="1063"/>
      <c r="IB3" s="1063"/>
      <c r="IC3" s="1063"/>
      <c r="ID3" s="1063"/>
      <c r="IE3" s="1063"/>
      <c r="IF3" s="1063"/>
      <c r="IG3" s="1063"/>
      <c r="IH3" s="1063"/>
      <c r="II3" s="1063"/>
      <c r="IJ3" s="1063"/>
      <c r="IK3" s="1064"/>
      <c r="IL3" s="1093" t="s">
        <v>1087</v>
      </c>
      <c r="IM3" s="1094"/>
      <c r="IN3" s="1094"/>
      <c r="IO3" s="1094"/>
      <c r="IP3" s="1094"/>
      <c r="IQ3" s="1094"/>
      <c r="IR3" s="1036"/>
      <c r="IS3" s="1036"/>
      <c r="IT3" s="1036"/>
      <c r="IU3" s="1036"/>
      <c r="IV3" s="1036"/>
      <c r="IW3" s="1094"/>
      <c r="IX3" s="1094"/>
      <c r="IY3" s="1094"/>
      <c r="IZ3" s="1094"/>
      <c r="JA3" s="1094"/>
      <c r="JB3" s="1096"/>
      <c r="JC3" s="1042" t="s">
        <v>1072</v>
      </c>
      <c r="JD3" s="1043"/>
      <c r="JE3" s="1044"/>
      <c r="JF3" s="1065" t="s">
        <v>1373</v>
      </c>
      <c r="JG3" s="1098" t="s">
        <v>1075</v>
      </c>
    </row>
    <row r="4" spans="1:267" s="984" customFormat="1">
      <c r="A4" s="1022" t="s">
        <v>1371</v>
      </c>
      <c r="B4" s="34">
        <v>1</v>
      </c>
      <c r="C4" s="34">
        <v>2</v>
      </c>
      <c r="D4" s="1037">
        <v>3</v>
      </c>
      <c r="E4" s="1037">
        <v>4</v>
      </c>
      <c r="F4" s="1037">
        <v>5</v>
      </c>
      <c r="G4" s="1037">
        <v>6</v>
      </c>
      <c r="H4" s="1037">
        <v>7</v>
      </c>
      <c r="I4" s="1037">
        <v>8</v>
      </c>
      <c r="J4" s="1037">
        <v>9</v>
      </c>
      <c r="K4" s="1037">
        <v>10</v>
      </c>
      <c r="L4" s="1037">
        <v>11</v>
      </c>
      <c r="M4" s="1037">
        <v>12</v>
      </c>
      <c r="N4" s="1037">
        <v>13</v>
      </c>
      <c r="O4" s="1037">
        <v>14</v>
      </c>
      <c r="P4" s="1037">
        <v>15</v>
      </c>
      <c r="Q4" s="1037">
        <v>16</v>
      </c>
      <c r="R4" s="1037">
        <v>17</v>
      </c>
      <c r="S4" s="1037">
        <v>18</v>
      </c>
      <c r="T4" s="1037">
        <v>19</v>
      </c>
      <c r="U4" s="1037">
        <v>20</v>
      </c>
      <c r="V4" s="1037">
        <v>21</v>
      </c>
      <c r="W4" s="1037">
        <v>22</v>
      </c>
      <c r="X4" s="1037">
        <v>23</v>
      </c>
      <c r="Y4" s="1037">
        <v>24</v>
      </c>
      <c r="Z4" s="1037">
        <v>25</v>
      </c>
      <c r="AA4" s="1037">
        <v>26</v>
      </c>
      <c r="AB4" s="1037">
        <v>27</v>
      </c>
      <c r="AC4" s="1037">
        <v>28</v>
      </c>
      <c r="AD4" s="1037">
        <v>29</v>
      </c>
      <c r="AE4" s="1037">
        <v>30</v>
      </c>
      <c r="AF4" s="1037">
        <v>31</v>
      </c>
      <c r="AG4" s="1037">
        <v>32</v>
      </c>
      <c r="AH4" s="1037">
        <v>33</v>
      </c>
      <c r="AI4" s="1037">
        <v>34</v>
      </c>
      <c r="AJ4" s="1037">
        <v>35</v>
      </c>
      <c r="AK4" s="1037">
        <v>36</v>
      </c>
      <c r="AL4" s="1037">
        <v>37</v>
      </c>
      <c r="AM4" s="1037">
        <v>38</v>
      </c>
      <c r="AN4" s="1037">
        <v>39</v>
      </c>
      <c r="AO4" s="1037">
        <v>40</v>
      </c>
      <c r="AP4" s="1037">
        <v>41</v>
      </c>
      <c r="AQ4" s="1037">
        <v>42</v>
      </c>
      <c r="AR4" s="1037">
        <v>43</v>
      </c>
      <c r="AS4" s="1037">
        <v>44</v>
      </c>
      <c r="AT4" s="1037">
        <v>45</v>
      </c>
      <c r="AU4" s="1037">
        <v>46</v>
      </c>
      <c r="AV4" s="1037">
        <v>47</v>
      </c>
      <c r="AW4" s="1037">
        <v>48</v>
      </c>
      <c r="AX4" s="1037">
        <v>49</v>
      </c>
      <c r="AY4" s="1037">
        <v>50</v>
      </c>
      <c r="AZ4" s="1037">
        <v>51</v>
      </c>
      <c r="BA4" s="1037">
        <v>52</v>
      </c>
      <c r="BB4" s="1037">
        <v>53</v>
      </c>
      <c r="BC4" s="1037">
        <v>54</v>
      </c>
      <c r="BD4" s="1037">
        <v>55</v>
      </c>
      <c r="BE4" s="1037">
        <v>56</v>
      </c>
      <c r="BF4" s="1037">
        <v>57</v>
      </c>
      <c r="BG4" s="1037">
        <v>58</v>
      </c>
      <c r="BH4" s="1037">
        <v>59</v>
      </c>
      <c r="BI4" s="1037">
        <v>60</v>
      </c>
      <c r="BJ4" s="1037">
        <v>61</v>
      </c>
      <c r="BK4" s="1037">
        <v>62</v>
      </c>
      <c r="BL4" s="1037">
        <v>63</v>
      </c>
      <c r="BM4" s="1037">
        <v>64</v>
      </c>
      <c r="BN4" s="1037">
        <v>65</v>
      </c>
      <c r="BO4" s="1037">
        <v>66</v>
      </c>
      <c r="BP4" s="1037">
        <v>67</v>
      </c>
      <c r="BQ4" s="1037">
        <v>68</v>
      </c>
      <c r="BR4" s="1046">
        <v>69</v>
      </c>
      <c r="BS4" s="1046">
        <v>70</v>
      </c>
      <c r="BT4" s="1046">
        <v>71</v>
      </c>
      <c r="BU4" s="1046">
        <v>72</v>
      </c>
      <c r="BV4" s="1046">
        <v>73</v>
      </c>
      <c r="BW4" s="1046">
        <v>74</v>
      </c>
      <c r="BX4" s="1046">
        <v>75</v>
      </c>
      <c r="BY4" s="1046">
        <v>76</v>
      </c>
      <c r="BZ4" s="943">
        <v>77</v>
      </c>
      <c r="CA4" s="943">
        <v>78</v>
      </c>
      <c r="CB4" s="943">
        <v>79</v>
      </c>
      <c r="CC4" s="943">
        <v>80</v>
      </c>
      <c r="CD4" s="943">
        <v>81</v>
      </c>
      <c r="CE4" s="943">
        <v>82</v>
      </c>
      <c r="CF4" s="943">
        <v>83</v>
      </c>
      <c r="CG4" s="943">
        <v>84</v>
      </c>
      <c r="CH4" s="943">
        <v>85</v>
      </c>
      <c r="CI4" s="943">
        <v>86</v>
      </c>
      <c r="CJ4" s="943">
        <v>87</v>
      </c>
      <c r="CK4" s="943">
        <v>88</v>
      </c>
      <c r="CL4" s="943">
        <v>89</v>
      </c>
      <c r="CM4" s="943">
        <v>90</v>
      </c>
      <c r="CN4" s="943">
        <v>91</v>
      </c>
      <c r="CO4" s="943">
        <v>92</v>
      </c>
      <c r="CP4" s="1049">
        <v>93</v>
      </c>
      <c r="CQ4" s="1049">
        <v>94</v>
      </c>
      <c r="CR4" s="1049">
        <v>95</v>
      </c>
      <c r="CS4" s="1049">
        <v>96</v>
      </c>
      <c r="CT4" s="1049">
        <v>97</v>
      </c>
      <c r="CU4" s="1049">
        <v>98</v>
      </c>
      <c r="CV4" s="943">
        <v>99</v>
      </c>
      <c r="CW4" s="943">
        <v>100</v>
      </c>
      <c r="CX4" s="943">
        <v>101</v>
      </c>
      <c r="CY4" s="943">
        <v>102</v>
      </c>
      <c r="CZ4" s="943">
        <v>103</v>
      </c>
      <c r="DA4" s="943">
        <v>104</v>
      </c>
      <c r="DB4" s="943">
        <v>105</v>
      </c>
      <c r="DC4" s="1037">
        <v>106</v>
      </c>
      <c r="DD4" s="943">
        <v>107</v>
      </c>
      <c r="DE4" s="943">
        <v>108</v>
      </c>
      <c r="DF4" s="943">
        <v>109</v>
      </c>
      <c r="DG4" s="943">
        <v>110</v>
      </c>
      <c r="DH4" s="1052">
        <v>111</v>
      </c>
      <c r="DI4" s="1052">
        <v>112</v>
      </c>
      <c r="DJ4" s="1052">
        <v>113</v>
      </c>
      <c r="DK4" s="1052">
        <v>114</v>
      </c>
      <c r="DL4" s="1052">
        <v>115</v>
      </c>
      <c r="DM4" s="1052">
        <v>116</v>
      </c>
      <c r="DN4" s="1052">
        <v>117</v>
      </c>
      <c r="DO4" s="1052">
        <v>118</v>
      </c>
      <c r="DP4" s="1052">
        <v>119</v>
      </c>
      <c r="DQ4" s="1052">
        <v>120</v>
      </c>
      <c r="DR4" s="1052">
        <v>121</v>
      </c>
      <c r="DS4" s="1052">
        <v>122</v>
      </c>
      <c r="DT4" s="1052">
        <v>123</v>
      </c>
      <c r="DU4" s="1052">
        <v>124</v>
      </c>
      <c r="DV4" s="1052">
        <v>125</v>
      </c>
      <c r="DW4" s="1052">
        <v>126</v>
      </c>
      <c r="DX4" s="1052">
        <v>127</v>
      </c>
      <c r="DY4" s="1052">
        <v>128</v>
      </c>
      <c r="DZ4" s="1052">
        <v>129</v>
      </c>
      <c r="EA4" s="1052">
        <v>130</v>
      </c>
      <c r="EB4" s="1052">
        <v>131</v>
      </c>
      <c r="EC4" s="1052">
        <v>132</v>
      </c>
      <c r="ED4" s="1052">
        <v>133</v>
      </c>
      <c r="EE4" s="1052">
        <v>134</v>
      </c>
      <c r="EF4" s="1052">
        <v>135</v>
      </c>
      <c r="EG4" s="1052">
        <v>136</v>
      </c>
      <c r="EH4" s="1052">
        <v>137</v>
      </c>
      <c r="EI4" s="1055">
        <v>138</v>
      </c>
      <c r="EJ4" s="1055">
        <v>139</v>
      </c>
      <c r="EK4" s="1055">
        <v>140</v>
      </c>
      <c r="EL4" s="1055">
        <v>141</v>
      </c>
      <c r="EM4" s="1055">
        <v>142</v>
      </c>
      <c r="EN4" s="1037">
        <v>143</v>
      </c>
      <c r="EO4" s="1037">
        <v>144</v>
      </c>
      <c r="EP4" s="1037">
        <v>145</v>
      </c>
      <c r="EQ4" s="1058">
        <v>146</v>
      </c>
      <c r="ER4" s="1058">
        <v>147</v>
      </c>
      <c r="ES4" s="1037">
        <v>148</v>
      </c>
      <c r="ET4" s="1037">
        <v>149</v>
      </c>
      <c r="EU4" s="1037">
        <v>150</v>
      </c>
      <c r="EV4" s="1037">
        <v>151</v>
      </c>
      <c r="EW4" s="1058">
        <v>152</v>
      </c>
      <c r="EX4" s="1058">
        <v>153</v>
      </c>
      <c r="EY4" s="1058">
        <v>154</v>
      </c>
      <c r="EZ4" s="1058">
        <v>155</v>
      </c>
      <c r="FA4" s="1058">
        <v>156</v>
      </c>
      <c r="FB4" s="1058">
        <v>157</v>
      </c>
      <c r="FC4" s="1058">
        <v>158</v>
      </c>
      <c r="FD4" s="1058">
        <v>159</v>
      </c>
      <c r="FE4" s="1058">
        <v>160</v>
      </c>
      <c r="FF4" s="1058">
        <v>161</v>
      </c>
      <c r="FG4" s="1058">
        <v>162</v>
      </c>
      <c r="FH4" s="1058">
        <v>163</v>
      </c>
      <c r="FI4" s="1058">
        <v>164</v>
      </c>
      <c r="FJ4" s="1037">
        <v>165</v>
      </c>
      <c r="FK4" s="1037">
        <v>166</v>
      </c>
      <c r="FL4" s="1037">
        <v>167</v>
      </c>
      <c r="FM4" s="1037">
        <v>168</v>
      </c>
      <c r="FN4" s="1037">
        <v>169</v>
      </c>
      <c r="FO4" s="943">
        <v>170</v>
      </c>
      <c r="FP4" s="1046">
        <v>171</v>
      </c>
      <c r="FQ4" s="1046">
        <v>172</v>
      </c>
      <c r="FR4" s="1046">
        <v>173</v>
      </c>
      <c r="FS4" s="1046">
        <v>174</v>
      </c>
      <c r="FT4" s="1046">
        <v>175</v>
      </c>
      <c r="FU4" s="1046">
        <v>176</v>
      </c>
      <c r="FV4" s="1046">
        <v>177</v>
      </c>
      <c r="FW4" s="1046">
        <v>178</v>
      </c>
      <c r="FX4" s="1046">
        <v>179</v>
      </c>
      <c r="FY4" s="1046">
        <v>180</v>
      </c>
      <c r="FZ4" s="1046">
        <v>181</v>
      </c>
      <c r="GA4" s="1046">
        <v>182</v>
      </c>
      <c r="GB4" s="1046">
        <v>183</v>
      </c>
      <c r="GC4" s="1046">
        <v>184</v>
      </c>
      <c r="GD4" s="1046">
        <v>185</v>
      </c>
      <c r="GE4" s="1046">
        <v>186</v>
      </c>
      <c r="GF4" s="1046">
        <v>187</v>
      </c>
      <c r="GG4" s="1046">
        <v>188</v>
      </c>
      <c r="GH4" s="1046">
        <v>189</v>
      </c>
      <c r="GI4" s="1046">
        <v>190</v>
      </c>
      <c r="GJ4" s="1046">
        <v>191</v>
      </c>
      <c r="GK4" s="1046">
        <v>192</v>
      </c>
      <c r="GL4" s="1046">
        <v>193</v>
      </c>
      <c r="GM4" s="1046">
        <v>194</v>
      </c>
      <c r="GN4" s="1046">
        <v>195</v>
      </c>
      <c r="GO4" s="1046">
        <v>196</v>
      </c>
      <c r="GP4" s="1046">
        <v>197</v>
      </c>
      <c r="GQ4" s="1058">
        <v>198</v>
      </c>
      <c r="GR4" s="1046">
        <v>199</v>
      </c>
      <c r="GS4" s="1046">
        <v>200</v>
      </c>
      <c r="GT4" s="1046">
        <v>201</v>
      </c>
      <c r="GU4" s="1046">
        <v>202</v>
      </c>
      <c r="GV4" s="1046">
        <v>203</v>
      </c>
      <c r="GW4" s="1046">
        <v>204</v>
      </c>
      <c r="GX4" s="1046">
        <v>205</v>
      </c>
      <c r="GY4" s="1046">
        <v>206</v>
      </c>
      <c r="GZ4" s="1046">
        <v>207</v>
      </c>
      <c r="HA4" s="1046">
        <v>208</v>
      </c>
      <c r="HB4" s="1046">
        <v>209</v>
      </c>
      <c r="HC4" s="1046">
        <v>210</v>
      </c>
      <c r="HD4" s="1046">
        <v>211</v>
      </c>
      <c r="HE4" s="1046">
        <v>212</v>
      </c>
      <c r="HF4" s="1046">
        <v>213</v>
      </c>
      <c r="HG4" s="1046">
        <v>214</v>
      </c>
      <c r="HH4" s="1046">
        <v>215</v>
      </c>
      <c r="HI4" s="1046">
        <v>216</v>
      </c>
      <c r="HJ4" s="1046">
        <v>217</v>
      </c>
      <c r="HK4" s="1046">
        <v>218</v>
      </c>
      <c r="HL4" s="1046">
        <v>219</v>
      </c>
      <c r="HM4" s="1046">
        <v>220</v>
      </c>
      <c r="HN4" s="1046">
        <v>221</v>
      </c>
      <c r="HO4" s="1046">
        <v>222</v>
      </c>
      <c r="HP4" s="943">
        <v>223</v>
      </c>
      <c r="HQ4" s="943">
        <v>224</v>
      </c>
      <c r="HR4" s="943">
        <v>225</v>
      </c>
      <c r="HS4" s="1058">
        <v>226</v>
      </c>
      <c r="HT4" s="1058">
        <v>227</v>
      </c>
      <c r="HU4" s="1037">
        <v>228</v>
      </c>
      <c r="HV4" s="1037">
        <v>229</v>
      </c>
      <c r="HW4" s="1037">
        <v>230</v>
      </c>
      <c r="HX4" s="1037">
        <v>231</v>
      </c>
      <c r="HY4" s="1058">
        <v>232</v>
      </c>
      <c r="HZ4" s="1058">
        <v>233</v>
      </c>
      <c r="IA4" s="1058">
        <v>234</v>
      </c>
      <c r="IB4" s="1058">
        <v>235</v>
      </c>
      <c r="IC4" s="1058">
        <v>236</v>
      </c>
      <c r="ID4" s="1058">
        <v>237</v>
      </c>
      <c r="IE4" s="1058">
        <v>238</v>
      </c>
      <c r="IF4" s="1058">
        <v>239</v>
      </c>
      <c r="IG4" s="1058">
        <v>240</v>
      </c>
      <c r="IH4" s="1058">
        <v>241</v>
      </c>
      <c r="II4" s="1058">
        <v>242</v>
      </c>
      <c r="IJ4" s="1058">
        <v>243</v>
      </c>
      <c r="IK4" s="1058">
        <v>244</v>
      </c>
      <c r="IL4" s="1046">
        <v>245</v>
      </c>
      <c r="IM4" s="1046">
        <v>246</v>
      </c>
      <c r="IN4" s="1046">
        <v>247</v>
      </c>
      <c r="IO4" s="1046">
        <v>248</v>
      </c>
      <c r="IP4" s="1046">
        <v>249</v>
      </c>
      <c r="IQ4" s="1046">
        <v>250</v>
      </c>
      <c r="IR4" s="1037">
        <v>251</v>
      </c>
      <c r="IS4" s="1037">
        <v>252</v>
      </c>
      <c r="IT4" s="1037">
        <v>253</v>
      </c>
      <c r="IU4" s="1037">
        <v>254</v>
      </c>
      <c r="IV4" s="1037">
        <v>255</v>
      </c>
      <c r="IW4" s="1097">
        <v>256</v>
      </c>
      <c r="IX4" s="1046">
        <v>257</v>
      </c>
      <c r="IY4" s="1046">
        <v>258</v>
      </c>
      <c r="IZ4" s="1097">
        <v>259</v>
      </c>
      <c r="JA4" s="1097">
        <v>260</v>
      </c>
      <c r="JB4" s="1046">
        <v>261</v>
      </c>
      <c r="JC4" s="943">
        <v>262</v>
      </c>
      <c r="JD4" s="943">
        <v>263</v>
      </c>
      <c r="JE4" s="943">
        <v>264</v>
      </c>
      <c r="JF4" s="1066">
        <v>265</v>
      </c>
      <c r="JG4" s="1099">
        <v>266</v>
      </c>
    </row>
    <row r="5" spans="1:267" s="983" customFormat="1" ht="90.75" thickBot="1">
      <c r="A5" s="983" t="s">
        <v>164</v>
      </c>
      <c r="B5" s="983" t="s">
        <v>165</v>
      </c>
      <c r="C5" s="983" t="s">
        <v>166</v>
      </c>
      <c r="D5" s="1035"/>
      <c r="E5" s="1035"/>
      <c r="F5" s="1035"/>
      <c r="G5" s="1035"/>
      <c r="H5" s="1035"/>
      <c r="I5" s="1035"/>
      <c r="J5" s="1035"/>
      <c r="K5" s="1035"/>
      <c r="L5" s="1035"/>
      <c r="M5" s="1035"/>
      <c r="N5" s="1035"/>
      <c r="O5" s="1035"/>
      <c r="P5" s="1035"/>
      <c r="Q5" s="1035"/>
      <c r="R5" s="1035"/>
      <c r="S5" s="1035"/>
      <c r="T5" s="1035"/>
      <c r="U5" s="1035"/>
      <c r="V5" s="1035"/>
      <c r="W5" s="1035"/>
      <c r="X5" s="1035"/>
      <c r="Y5" s="1035"/>
      <c r="Z5" s="1035"/>
      <c r="AA5" s="1035"/>
      <c r="AB5" s="1035"/>
      <c r="AC5" s="1035"/>
      <c r="AD5" s="1035"/>
      <c r="AE5" s="1035"/>
      <c r="AF5" s="1035"/>
      <c r="AG5" s="1035"/>
      <c r="AH5" s="1035"/>
      <c r="AI5" s="1035"/>
      <c r="AJ5" s="1035"/>
      <c r="AK5" s="1035"/>
      <c r="AL5" s="1035"/>
      <c r="AM5" s="1035"/>
      <c r="AN5" s="1035"/>
      <c r="AO5" s="1035"/>
      <c r="AP5" s="1035"/>
      <c r="AQ5" s="1035"/>
      <c r="AR5" s="1035"/>
      <c r="AS5" s="1035"/>
      <c r="AT5" s="1035"/>
      <c r="AU5" s="1035"/>
      <c r="AV5" s="1035"/>
      <c r="AW5" s="1035"/>
      <c r="AX5" s="1035"/>
      <c r="AY5" s="1035"/>
      <c r="AZ5" s="1035"/>
      <c r="BA5" s="1035"/>
      <c r="BB5" s="1035"/>
      <c r="BC5" s="1035"/>
      <c r="BD5" s="1035"/>
      <c r="BE5" s="1035"/>
      <c r="BF5" s="1035"/>
      <c r="BG5" s="1035"/>
      <c r="BH5" s="1035"/>
      <c r="BI5" s="1035"/>
      <c r="BJ5" s="1035"/>
      <c r="BK5" s="1035"/>
      <c r="BL5" s="1035"/>
      <c r="BM5" s="1035"/>
      <c r="BN5" s="1035"/>
      <c r="BO5" s="1035"/>
      <c r="BP5" s="1035"/>
      <c r="BQ5" s="1035"/>
      <c r="BR5" s="1047" t="s">
        <v>1597</v>
      </c>
      <c r="BS5" s="1047" t="s">
        <v>1598</v>
      </c>
      <c r="BT5" s="1047" t="s">
        <v>1599</v>
      </c>
      <c r="BU5" s="1047" t="s">
        <v>1600</v>
      </c>
      <c r="BV5" s="1047" t="s">
        <v>1601</v>
      </c>
      <c r="BW5" s="1047" t="s">
        <v>1602</v>
      </c>
      <c r="BX5" s="1047" t="s">
        <v>1603</v>
      </c>
      <c r="BY5" s="1047" t="s">
        <v>1604</v>
      </c>
      <c r="BZ5" s="985" t="s">
        <v>1638</v>
      </c>
      <c r="CA5" s="985" t="s">
        <v>1639</v>
      </c>
      <c r="CB5" s="985" t="s">
        <v>1640</v>
      </c>
      <c r="CC5" s="985" t="s">
        <v>1641</v>
      </c>
      <c r="CD5" s="985" t="s">
        <v>1642</v>
      </c>
      <c r="CE5" s="985" t="s">
        <v>1643</v>
      </c>
      <c r="CF5" s="985" t="s">
        <v>1644</v>
      </c>
      <c r="CG5" s="985" t="s">
        <v>1645</v>
      </c>
      <c r="CH5" s="985" t="s">
        <v>1646</v>
      </c>
      <c r="CI5" s="985" t="s">
        <v>1647</v>
      </c>
      <c r="CJ5" s="985" t="s">
        <v>1648</v>
      </c>
      <c r="CK5" s="985" t="s">
        <v>1649</v>
      </c>
      <c r="CL5" s="985" t="s">
        <v>1650</v>
      </c>
      <c r="CM5" s="985" t="s">
        <v>1651</v>
      </c>
      <c r="CN5" s="985" t="s">
        <v>1652</v>
      </c>
      <c r="CO5" s="1108" t="s">
        <v>1653</v>
      </c>
      <c r="CP5" s="1050" t="s">
        <v>1669</v>
      </c>
      <c r="CQ5" s="1050" t="s">
        <v>1670</v>
      </c>
      <c r="CR5" s="1050" t="s">
        <v>1671</v>
      </c>
      <c r="CS5" s="1050" t="s">
        <v>1672</v>
      </c>
      <c r="CT5" s="1050" t="s">
        <v>1673</v>
      </c>
      <c r="CU5" s="1050" t="s">
        <v>1674</v>
      </c>
      <c r="CV5" s="985" t="s">
        <v>1655</v>
      </c>
      <c r="CW5" s="985" t="s">
        <v>1656</v>
      </c>
      <c r="CX5" s="985" t="s">
        <v>1657</v>
      </c>
      <c r="CY5" s="985" t="s">
        <v>1658</v>
      </c>
      <c r="CZ5" s="985" t="s">
        <v>1659</v>
      </c>
      <c r="DA5" s="985" t="s">
        <v>1660</v>
      </c>
      <c r="DB5" s="985" t="s">
        <v>1661</v>
      </c>
      <c r="DC5" s="1035"/>
      <c r="DD5" s="985" t="s">
        <v>1662</v>
      </c>
      <c r="DE5" s="985" t="s">
        <v>1663</v>
      </c>
      <c r="DF5" s="985" t="s">
        <v>1664</v>
      </c>
      <c r="DG5" s="985" t="s">
        <v>1665</v>
      </c>
      <c r="DH5" s="1053" t="s">
        <v>1675</v>
      </c>
      <c r="DI5" s="1053" t="s">
        <v>1676</v>
      </c>
      <c r="DJ5" s="1053" t="s">
        <v>1677</v>
      </c>
      <c r="DK5" s="1053" t="s">
        <v>1678</v>
      </c>
      <c r="DL5" s="1053" t="s">
        <v>1679</v>
      </c>
      <c r="DM5" s="1053" t="s">
        <v>1680</v>
      </c>
      <c r="DN5" s="1053" t="s">
        <v>1681</v>
      </c>
      <c r="DO5" s="1053" t="s">
        <v>1682</v>
      </c>
      <c r="DP5" s="1053" t="s">
        <v>1683</v>
      </c>
      <c r="DQ5" s="1053" t="s">
        <v>1684</v>
      </c>
      <c r="DR5" s="1053" t="s">
        <v>1685</v>
      </c>
      <c r="DS5" s="1053" t="s">
        <v>1686</v>
      </c>
      <c r="DT5" s="1053" t="s">
        <v>1687</v>
      </c>
      <c r="DU5" s="1053" t="s">
        <v>1688</v>
      </c>
      <c r="DV5" s="1053" t="s">
        <v>1689</v>
      </c>
      <c r="DW5" s="1053" t="s">
        <v>1690</v>
      </c>
      <c r="DX5" s="1053" t="s">
        <v>1691</v>
      </c>
      <c r="DY5" s="1053" t="s">
        <v>1692</v>
      </c>
      <c r="DZ5" s="1053" t="s">
        <v>1693</v>
      </c>
      <c r="EA5" s="1053" t="s">
        <v>1694</v>
      </c>
      <c r="EB5" s="1053" t="s">
        <v>1695</v>
      </c>
      <c r="EC5" s="1053" t="s">
        <v>489</v>
      </c>
      <c r="ED5" s="1053" t="s">
        <v>1696</v>
      </c>
      <c r="EE5" s="1053" t="s">
        <v>490</v>
      </c>
      <c r="EF5" s="1053" t="s">
        <v>1697</v>
      </c>
      <c r="EG5" s="1053" t="s">
        <v>491</v>
      </c>
      <c r="EH5" s="1053" t="s">
        <v>1698</v>
      </c>
      <c r="EI5" s="1056" t="s">
        <v>1633</v>
      </c>
      <c r="EJ5" s="1056" t="s">
        <v>1634</v>
      </c>
      <c r="EK5" s="1056" t="s">
        <v>1635</v>
      </c>
      <c r="EL5" s="1056" t="s">
        <v>1636</v>
      </c>
      <c r="EM5" s="1056" t="s">
        <v>1637</v>
      </c>
      <c r="EN5" s="1035"/>
      <c r="EO5" s="1035"/>
      <c r="EP5" s="1035"/>
      <c r="EQ5" s="1059" t="s">
        <v>1172</v>
      </c>
      <c r="ER5" s="1059" t="s">
        <v>1173</v>
      </c>
      <c r="ES5" s="1035"/>
      <c r="ET5" s="1035"/>
      <c r="EU5" s="1035"/>
      <c r="EV5" s="1035"/>
      <c r="EW5" s="1105" t="s">
        <v>1174</v>
      </c>
      <c r="EX5" s="1059" t="s">
        <v>1175</v>
      </c>
      <c r="EY5" s="1105" t="s">
        <v>1176</v>
      </c>
      <c r="EZ5" s="1059" t="s">
        <v>1177</v>
      </c>
      <c r="FA5" s="1105" t="s">
        <v>1178</v>
      </c>
      <c r="FB5" s="1059" t="s">
        <v>1179</v>
      </c>
      <c r="FC5" s="1059" t="s">
        <v>1180</v>
      </c>
      <c r="FD5" s="1059" t="s">
        <v>1181</v>
      </c>
      <c r="FE5" s="1060" t="s">
        <v>1182</v>
      </c>
      <c r="FF5" s="1105" t="s">
        <v>1183</v>
      </c>
      <c r="FG5" s="1060" t="s">
        <v>1184</v>
      </c>
      <c r="FH5" s="1060" t="s">
        <v>1185</v>
      </c>
      <c r="FI5" s="1060" t="s">
        <v>1186</v>
      </c>
      <c r="FJ5" s="1035"/>
      <c r="FK5" s="1035"/>
      <c r="FL5" s="1035"/>
      <c r="FM5" s="1035"/>
      <c r="FN5" s="1035"/>
      <c r="FO5" s="987" t="s">
        <v>1654</v>
      </c>
      <c r="FP5" s="1047" t="s">
        <v>1188</v>
      </c>
      <c r="FQ5" s="1047" t="s">
        <v>1189</v>
      </c>
      <c r="FR5" s="1101"/>
      <c r="FS5" s="1047" t="s">
        <v>1218</v>
      </c>
      <c r="FT5" s="1047" t="s">
        <v>1212</v>
      </c>
      <c r="FU5" s="1047" t="s">
        <v>1213</v>
      </c>
      <c r="FV5" s="1047" t="s">
        <v>1214</v>
      </c>
      <c r="FW5" s="1047" t="s">
        <v>1215</v>
      </c>
      <c r="FX5" s="1047" t="s">
        <v>1216</v>
      </c>
      <c r="FY5" s="1047" t="s">
        <v>1217</v>
      </c>
      <c r="FZ5" s="1047" t="s">
        <v>1190</v>
      </c>
      <c r="GA5" s="1047" t="s">
        <v>1191</v>
      </c>
      <c r="GB5" s="1047" t="s">
        <v>1192</v>
      </c>
      <c r="GC5" s="1047" t="s">
        <v>1193</v>
      </c>
      <c r="GD5" s="1047" t="s">
        <v>1194</v>
      </c>
      <c r="GE5" s="1047" t="s">
        <v>1195</v>
      </c>
      <c r="GF5" s="1101" t="s">
        <v>1482</v>
      </c>
      <c r="GG5" s="1047" t="s">
        <v>1196</v>
      </c>
      <c r="GH5" s="1047" t="s">
        <v>1197</v>
      </c>
      <c r="GI5" s="1101" t="s">
        <v>1483</v>
      </c>
      <c r="GJ5" s="1047" t="s">
        <v>1205</v>
      </c>
      <c r="GK5" s="1047" t="s">
        <v>1206</v>
      </c>
      <c r="GL5" s="1047" t="s">
        <v>1207</v>
      </c>
      <c r="GM5" s="1047" t="s">
        <v>1208</v>
      </c>
      <c r="GN5" s="1047" t="s">
        <v>1209</v>
      </c>
      <c r="GO5" s="1047" t="s">
        <v>1210</v>
      </c>
      <c r="GP5" s="1101" t="s">
        <v>1211</v>
      </c>
      <c r="GQ5" s="1060" t="s">
        <v>1187</v>
      </c>
      <c r="GR5" s="1047" t="s">
        <v>1606</v>
      </c>
      <c r="GS5" s="1047" t="s">
        <v>1607</v>
      </c>
      <c r="GT5" s="1101" t="s">
        <v>1608</v>
      </c>
      <c r="GU5" s="1101"/>
      <c r="GV5" s="1101"/>
      <c r="GW5" s="1101"/>
      <c r="GX5" s="1101"/>
      <c r="GY5" s="1101"/>
      <c r="GZ5" s="1101"/>
      <c r="HA5" s="1101"/>
      <c r="HB5" s="1101" t="s">
        <v>1198</v>
      </c>
      <c r="HC5" s="1047" t="s">
        <v>1623</v>
      </c>
      <c r="HD5" s="1047" t="s">
        <v>1624</v>
      </c>
      <c r="HE5" s="1047" t="s">
        <v>1625</v>
      </c>
      <c r="HF5" s="1047" t="s">
        <v>1626</v>
      </c>
      <c r="HG5" s="1047" t="s">
        <v>1627</v>
      </c>
      <c r="HH5" s="1047" t="s">
        <v>1628</v>
      </c>
      <c r="HI5" s="1047" t="s">
        <v>1609</v>
      </c>
      <c r="HJ5" s="1047" t="s">
        <v>1610</v>
      </c>
      <c r="HK5" s="1047" t="s">
        <v>1611</v>
      </c>
      <c r="HL5" s="1047" t="s">
        <v>1612</v>
      </c>
      <c r="HM5" s="1047" t="s">
        <v>1613</v>
      </c>
      <c r="HN5" s="1047" t="s">
        <v>1614</v>
      </c>
      <c r="HO5" s="1101" t="s">
        <v>1615</v>
      </c>
      <c r="HP5" s="986"/>
      <c r="HQ5" s="986"/>
      <c r="HR5" s="986"/>
      <c r="HS5" s="1059" t="s">
        <v>1467</v>
      </c>
      <c r="HT5" s="1059" t="s">
        <v>1468</v>
      </c>
      <c r="HU5" s="1035"/>
      <c r="HV5" s="1035"/>
      <c r="HW5" s="1035"/>
      <c r="HX5" s="1035"/>
      <c r="HY5" s="1105" t="s">
        <v>1469</v>
      </c>
      <c r="HZ5" s="1059" t="s">
        <v>1470</v>
      </c>
      <c r="IA5" s="1105" t="s">
        <v>1471</v>
      </c>
      <c r="IB5" s="1059" t="s">
        <v>1472</v>
      </c>
      <c r="IC5" s="1105" t="s">
        <v>1473</v>
      </c>
      <c r="ID5" s="1059" t="s">
        <v>1474</v>
      </c>
      <c r="IE5" s="1059" t="s">
        <v>1475</v>
      </c>
      <c r="IF5" s="1059" t="s">
        <v>1476</v>
      </c>
      <c r="IG5" s="1059" t="s">
        <v>1477</v>
      </c>
      <c r="IH5" s="1105" t="s">
        <v>1478</v>
      </c>
      <c r="II5" s="1059" t="s">
        <v>1479</v>
      </c>
      <c r="IJ5" s="1059" t="s">
        <v>1480</v>
      </c>
      <c r="IK5" s="1059" t="s">
        <v>1481</v>
      </c>
      <c r="IL5" s="1095" t="s">
        <v>1617</v>
      </c>
      <c r="IM5" s="1095" t="s">
        <v>1618</v>
      </c>
      <c r="IN5" s="1095" t="s">
        <v>1619</v>
      </c>
      <c r="IO5" s="1095" t="s">
        <v>1620</v>
      </c>
      <c r="IP5" s="1095" t="s">
        <v>1621</v>
      </c>
      <c r="IQ5" s="1095" t="s">
        <v>1622</v>
      </c>
      <c r="IR5" s="1035"/>
      <c r="IS5" s="1035"/>
      <c r="IT5" s="1035"/>
      <c r="IU5" s="1035"/>
      <c r="IV5" s="1035"/>
      <c r="IW5" s="1095" t="s">
        <v>1199</v>
      </c>
      <c r="IX5" s="1095" t="s">
        <v>1200</v>
      </c>
      <c r="IY5" s="1095" t="s">
        <v>1201</v>
      </c>
      <c r="IZ5" s="1095" t="s">
        <v>1202</v>
      </c>
      <c r="JA5" s="1095" t="s">
        <v>1203</v>
      </c>
      <c r="JB5" s="1095" t="s">
        <v>1204</v>
      </c>
      <c r="JC5" s="985" t="s">
        <v>1666</v>
      </c>
      <c r="JD5" s="985" t="s">
        <v>1667</v>
      </c>
      <c r="JE5" s="985" t="s">
        <v>1668</v>
      </c>
      <c r="JF5" s="1060" t="s">
        <v>1466</v>
      </c>
      <c r="JG5" s="1100" t="s">
        <v>1616</v>
      </c>
    </row>
    <row r="6" spans="1:267" ht="15.75" thickTop="1">
      <c r="A6" s="48" t="s">
        <v>195</v>
      </c>
      <c r="B6" s="34">
        <v>9</v>
      </c>
      <c r="C6" s="33" t="s">
        <v>595</v>
      </c>
      <c r="D6" s="1038"/>
      <c r="E6" s="1038"/>
      <c r="F6" s="1038"/>
      <c r="G6" s="1038"/>
      <c r="H6" s="1038"/>
      <c r="I6" s="1038"/>
      <c r="J6" s="1038"/>
      <c r="K6" s="1038"/>
      <c r="L6" s="1038"/>
      <c r="M6" s="1038"/>
      <c r="N6" s="1038"/>
      <c r="O6" s="1038"/>
      <c r="P6" s="1038"/>
      <c r="Q6" s="1038"/>
      <c r="R6" s="1038"/>
      <c r="S6" s="1038"/>
      <c r="T6" s="1038"/>
      <c r="U6" s="1038"/>
      <c r="V6" s="1038"/>
      <c r="W6" s="1038"/>
      <c r="X6" s="1038"/>
      <c r="Y6" s="1038"/>
      <c r="Z6" s="1038"/>
      <c r="AA6" s="1038"/>
      <c r="AB6" s="1038"/>
      <c r="AC6" s="1038"/>
      <c r="AD6" s="1038"/>
      <c r="AE6" s="1038"/>
      <c r="AF6" s="1038"/>
      <c r="AG6" s="1038"/>
      <c r="AH6" s="1038"/>
      <c r="AI6" s="1038"/>
      <c r="AJ6" s="1038"/>
      <c r="AK6" s="1038"/>
      <c r="AL6" s="1038"/>
      <c r="AM6" s="1038"/>
      <c r="AN6" s="1038"/>
      <c r="AO6" s="1038"/>
      <c r="AP6" s="1038"/>
      <c r="AQ6" s="1038"/>
      <c r="AR6" s="1038"/>
      <c r="AS6" s="1038"/>
      <c r="AT6" s="1038"/>
      <c r="AU6" s="1038"/>
      <c r="AV6" s="1038"/>
      <c r="AW6" s="1038"/>
      <c r="AX6" s="1038"/>
      <c r="AY6" s="1038"/>
      <c r="AZ6" s="1038"/>
      <c r="BA6" s="1038"/>
      <c r="BB6" s="1038"/>
      <c r="BC6" s="1038"/>
      <c r="BD6" s="1038"/>
      <c r="BE6" s="1038"/>
      <c r="BF6" s="1038"/>
      <c r="BG6" s="1038"/>
      <c r="BH6" s="1038"/>
      <c r="BI6" s="1038"/>
      <c r="BJ6" s="1038"/>
      <c r="BK6" s="1038"/>
      <c r="BL6" s="1038"/>
      <c r="BM6" s="1038"/>
      <c r="BN6" s="1038"/>
      <c r="BO6" s="1038"/>
      <c r="BP6" s="1038"/>
      <c r="BQ6" s="1038"/>
      <c r="BR6" s="1090">
        <v>224.7</v>
      </c>
      <c r="BS6" s="1090">
        <v>2</v>
      </c>
      <c r="BT6" s="1090">
        <v>31.7</v>
      </c>
      <c r="BU6" s="1090">
        <v>39.9</v>
      </c>
      <c r="BV6" s="1090">
        <v>14</v>
      </c>
      <c r="BW6" s="1090">
        <v>0</v>
      </c>
      <c r="BX6" s="1090">
        <v>1</v>
      </c>
      <c r="BY6" s="1090">
        <v>7</v>
      </c>
      <c r="BZ6" s="1090">
        <v>44085069</v>
      </c>
      <c r="CA6" s="1090">
        <v>0</v>
      </c>
      <c r="CB6" s="1090">
        <v>0</v>
      </c>
      <c r="CC6" s="1090">
        <v>442516</v>
      </c>
      <c r="CD6" s="1090">
        <v>0</v>
      </c>
      <c r="CE6" s="1090">
        <v>0</v>
      </c>
      <c r="CF6" s="1090">
        <v>0</v>
      </c>
      <c r="CG6" s="1090">
        <v>4370854</v>
      </c>
      <c r="CH6" s="1090">
        <v>218381</v>
      </c>
      <c r="CI6" s="1090">
        <v>161079</v>
      </c>
      <c r="CJ6" s="1090">
        <v>56438</v>
      </c>
      <c r="CK6" s="1090">
        <v>837802</v>
      </c>
      <c r="CL6" s="1090">
        <v>692475</v>
      </c>
      <c r="CM6" s="1090">
        <v>0</v>
      </c>
      <c r="CN6" s="1090">
        <v>176428</v>
      </c>
      <c r="CO6" s="1109"/>
      <c r="CP6" s="1090">
        <v>2746506</v>
      </c>
      <c r="CQ6" s="1090">
        <v>34381868</v>
      </c>
      <c r="CR6" s="1090">
        <v>5911158</v>
      </c>
      <c r="CS6" s="1090">
        <v>6827480</v>
      </c>
      <c r="CT6" s="1090">
        <v>1766093</v>
      </c>
      <c r="CU6" s="1090">
        <v>715827</v>
      </c>
      <c r="CV6" s="1090">
        <v>22573813</v>
      </c>
      <c r="CW6" s="1090">
        <v>4295895</v>
      </c>
      <c r="CX6" s="1090">
        <v>5669857</v>
      </c>
      <c r="CY6" s="1090">
        <v>1356478</v>
      </c>
      <c r="CZ6" s="1090">
        <v>15934448</v>
      </c>
      <c r="DA6" s="1090">
        <v>1953882</v>
      </c>
      <c r="DB6" s="1090">
        <v>418708</v>
      </c>
      <c r="DC6" s="1038"/>
      <c r="DD6" s="1090">
        <v>0</v>
      </c>
      <c r="DE6" s="1090">
        <v>145851</v>
      </c>
      <c r="DF6" s="1090">
        <v>0</v>
      </c>
      <c r="DG6" s="1090">
        <v>0</v>
      </c>
      <c r="DH6" s="1090">
        <v>2851118</v>
      </c>
      <c r="DI6" s="1090">
        <v>593076</v>
      </c>
      <c r="DJ6" s="1090">
        <v>0</v>
      </c>
      <c r="DK6" s="1090">
        <v>0</v>
      </c>
      <c r="DL6" s="1090">
        <v>502660</v>
      </c>
      <c r="DM6" s="1090">
        <v>414782</v>
      </c>
      <c r="DN6" s="1090">
        <v>0</v>
      </c>
      <c r="DO6" s="1090">
        <v>0</v>
      </c>
      <c r="DP6" s="1090">
        <v>9218</v>
      </c>
      <c r="DQ6" s="1090">
        <v>0</v>
      </c>
      <c r="DR6" s="1090">
        <v>0</v>
      </c>
      <c r="DS6" s="1090">
        <v>0</v>
      </c>
      <c r="DT6" s="1090">
        <v>0</v>
      </c>
      <c r="DU6" s="1090">
        <v>316</v>
      </c>
      <c r="DV6" s="1090">
        <v>105282</v>
      </c>
      <c r="DW6" s="1090">
        <v>0</v>
      </c>
      <c r="DX6" s="1090">
        <v>99760</v>
      </c>
      <c r="DY6" s="1090">
        <v>0</v>
      </c>
      <c r="DZ6" s="1090">
        <v>0</v>
      </c>
      <c r="EA6" s="1090">
        <v>0</v>
      </c>
      <c r="EB6" s="1090">
        <v>0</v>
      </c>
      <c r="EC6" s="1090" t="s">
        <v>922</v>
      </c>
      <c r="ED6" s="1090">
        <v>0</v>
      </c>
      <c r="EE6" s="1090" t="s">
        <v>923</v>
      </c>
      <c r="EF6" s="1090">
        <v>13023</v>
      </c>
      <c r="EG6" s="1090" t="s">
        <v>492</v>
      </c>
      <c r="EH6" s="1090">
        <v>0</v>
      </c>
      <c r="EI6" s="1090">
        <v>11457196</v>
      </c>
      <c r="EJ6" s="1090">
        <v>0</v>
      </c>
      <c r="EK6" s="1090">
        <v>1432481.42</v>
      </c>
      <c r="EL6" s="1090">
        <v>-234836</v>
      </c>
      <c r="EM6" s="1090">
        <v>0</v>
      </c>
      <c r="EN6" s="1038"/>
      <c r="EO6" s="1038"/>
      <c r="EP6" s="1038"/>
      <c r="EQ6" s="1090">
        <v>3005</v>
      </c>
      <c r="ER6" s="1090">
        <v>799</v>
      </c>
      <c r="ES6" s="1038"/>
      <c r="ET6" s="1038"/>
      <c r="EU6" s="1038"/>
      <c r="EV6" s="1038"/>
      <c r="EW6" s="1106"/>
      <c r="EX6" s="1090">
        <v>0</v>
      </c>
      <c r="EY6" s="1106"/>
      <c r="EZ6" s="1090">
        <v>0</v>
      </c>
      <c r="FA6" s="1106"/>
      <c r="FB6" s="1090">
        <v>0</v>
      </c>
      <c r="FC6" s="1090">
        <v>0</v>
      </c>
      <c r="FD6" s="1090">
        <v>351</v>
      </c>
      <c r="FE6" s="1090">
        <v>0</v>
      </c>
      <c r="FF6" s="1106"/>
      <c r="FG6" s="1090">
        <v>475</v>
      </c>
      <c r="FH6" s="1090">
        <v>0</v>
      </c>
      <c r="FI6" s="1090">
        <v>0</v>
      </c>
      <c r="FJ6" s="1038"/>
      <c r="FK6" s="1038"/>
      <c r="FL6" s="1038"/>
      <c r="FM6" s="1038"/>
      <c r="FN6" s="1038"/>
      <c r="FO6" s="1110">
        <v>947255</v>
      </c>
      <c r="FP6" s="1092">
        <v>217.8</v>
      </c>
      <c r="FQ6" s="1092">
        <v>2</v>
      </c>
      <c r="FR6" s="1102"/>
      <c r="FS6" s="1092">
        <v>0</v>
      </c>
      <c r="FT6" s="1092">
        <v>174</v>
      </c>
      <c r="FU6" s="1092">
        <v>8</v>
      </c>
      <c r="FV6" s="1092">
        <v>24</v>
      </c>
      <c r="FW6" s="1092">
        <v>2</v>
      </c>
      <c r="FX6" s="1092">
        <v>12</v>
      </c>
      <c r="FY6" s="1092">
        <v>7</v>
      </c>
      <c r="FZ6" s="1092">
        <v>23.15</v>
      </c>
      <c r="GA6" s="1092">
        <v>36.89</v>
      </c>
      <c r="GB6" s="1092">
        <v>14</v>
      </c>
      <c r="GC6" s="1092">
        <v>0</v>
      </c>
      <c r="GD6" s="1092">
        <v>1</v>
      </c>
      <c r="GE6" s="1092">
        <v>7</v>
      </c>
      <c r="GF6" s="1102"/>
      <c r="GG6" s="1092">
        <v>0</v>
      </c>
      <c r="GH6" s="1092">
        <v>0</v>
      </c>
      <c r="GI6" s="1102"/>
      <c r="GJ6" s="1092">
        <v>0</v>
      </c>
      <c r="GK6" s="1092">
        <v>0</v>
      </c>
      <c r="GL6" s="1092">
        <v>0</v>
      </c>
      <c r="GM6" s="1092">
        <v>0</v>
      </c>
      <c r="GN6" s="1092">
        <v>0</v>
      </c>
      <c r="GO6" s="1092">
        <v>0</v>
      </c>
      <c r="GP6" s="1102"/>
      <c r="GQ6" s="1092">
        <v>0</v>
      </c>
      <c r="GR6" s="1092">
        <v>0</v>
      </c>
      <c r="GS6" s="1092">
        <v>0</v>
      </c>
      <c r="GT6" s="1102"/>
      <c r="GU6" s="981"/>
      <c r="GV6" s="981"/>
      <c r="GW6" s="981"/>
      <c r="GX6" s="981"/>
      <c r="GY6" s="981"/>
      <c r="GZ6" s="981"/>
      <c r="HA6" s="981"/>
      <c r="HB6" s="1102"/>
      <c r="HC6" s="1092">
        <v>0</v>
      </c>
      <c r="HD6" s="1092">
        <v>0</v>
      </c>
      <c r="HE6" s="1092">
        <v>0</v>
      </c>
      <c r="HF6" s="1092">
        <v>0</v>
      </c>
      <c r="HG6" s="1092">
        <v>0</v>
      </c>
      <c r="HH6" s="1092">
        <v>0</v>
      </c>
      <c r="HI6" s="1092">
        <v>0</v>
      </c>
      <c r="HJ6" s="1092">
        <v>0</v>
      </c>
      <c r="HK6" s="1092">
        <v>0</v>
      </c>
      <c r="HL6" s="1092">
        <v>0</v>
      </c>
      <c r="HM6" s="1092">
        <v>0</v>
      </c>
      <c r="HN6" s="1092">
        <v>0</v>
      </c>
      <c r="HO6" s="1102"/>
      <c r="HP6" s="50">
        <v>0</v>
      </c>
      <c r="HQ6" s="50">
        <v>0</v>
      </c>
      <c r="HR6" s="50">
        <v>0</v>
      </c>
      <c r="HS6" s="1090">
        <v>3022</v>
      </c>
      <c r="HT6" s="1090">
        <v>929</v>
      </c>
      <c r="HU6" s="1038"/>
      <c r="HV6" s="1038"/>
      <c r="HW6" s="1038"/>
      <c r="HX6" s="1038"/>
      <c r="HY6" s="1107"/>
      <c r="HZ6" s="1090">
        <v>0</v>
      </c>
      <c r="IA6" s="1107"/>
      <c r="IB6" s="1090">
        <v>0</v>
      </c>
      <c r="IC6" s="1107"/>
      <c r="ID6" s="1090">
        <v>0</v>
      </c>
      <c r="IE6" s="1090">
        <v>0</v>
      </c>
      <c r="IF6" s="1090">
        <v>309</v>
      </c>
      <c r="IG6" s="1090">
        <v>0</v>
      </c>
      <c r="IH6" s="1107"/>
      <c r="II6" s="1090">
        <v>475</v>
      </c>
      <c r="IJ6" s="1090">
        <v>0</v>
      </c>
      <c r="IK6" s="1090">
        <v>0</v>
      </c>
      <c r="IL6" s="1090">
        <v>179</v>
      </c>
      <c r="IM6" s="1090">
        <v>12</v>
      </c>
      <c r="IN6" s="1090">
        <v>12</v>
      </c>
      <c r="IO6" s="1090">
        <v>0</v>
      </c>
      <c r="IP6" s="1090">
        <v>24</v>
      </c>
      <c r="IQ6" s="1090">
        <v>4</v>
      </c>
      <c r="IR6" s="1038"/>
      <c r="IS6" s="1038"/>
      <c r="IT6" s="1038"/>
      <c r="IU6" s="1038"/>
      <c r="IV6" s="1038"/>
      <c r="IW6" s="1104">
        <v>0</v>
      </c>
      <c r="IX6" s="1104">
        <v>0</v>
      </c>
      <c r="IY6" s="1104">
        <v>0</v>
      </c>
      <c r="IZ6" s="1104">
        <v>0</v>
      </c>
      <c r="JA6" s="1104">
        <v>0</v>
      </c>
      <c r="JB6" s="1104">
        <v>0</v>
      </c>
      <c r="JC6" s="1090">
        <v>0</v>
      </c>
      <c r="JD6" s="1090">
        <v>0</v>
      </c>
      <c r="JE6" s="1090">
        <v>0</v>
      </c>
      <c r="JF6" s="1092">
        <v>0</v>
      </c>
      <c r="JG6" s="1092">
        <v>0</v>
      </c>
    </row>
    <row r="7" spans="1:267">
      <c r="A7" s="48" t="s">
        <v>231</v>
      </c>
      <c r="B7" s="34">
        <v>12</v>
      </c>
      <c r="C7" s="33" t="s">
        <v>362</v>
      </c>
      <c r="D7" s="1039"/>
      <c r="E7" s="1039"/>
      <c r="F7" s="1039"/>
      <c r="G7" s="1039"/>
      <c r="H7" s="1039"/>
      <c r="I7" s="1039"/>
      <c r="J7" s="1039"/>
      <c r="K7" s="1039"/>
      <c r="L7" s="1039"/>
      <c r="M7" s="1039"/>
      <c r="N7" s="1039"/>
      <c r="O7" s="1039"/>
      <c r="P7" s="1039"/>
      <c r="Q7" s="1039"/>
      <c r="R7" s="1039"/>
      <c r="S7" s="1039"/>
      <c r="T7" s="1039"/>
      <c r="U7" s="1039"/>
      <c r="V7" s="1039"/>
      <c r="W7" s="1039"/>
      <c r="X7" s="1039"/>
      <c r="Y7" s="1039"/>
      <c r="Z7" s="1039"/>
      <c r="AA7" s="1039"/>
      <c r="AB7" s="1039"/>
      <c r="AC7" s="1039"/>
      <c r="AD7" s="1039"/>
      <c r="AE7" s="1039"/>
      <c r="AF7" s="1039"/>
      <c r="AG7" s="1039"/>
      <c r="AH7" s="1039"/>
      <c r="AI7" s="1039"/>
      <c r="AJ7" s="1039"/>
      <c r="AK7" s="1039"/>
      <c r="AL7" s="1039"/>
      <c r="AM7" s="1039"/>
      <c r="AN7" s="1039"/>
      <c r="AO7" s="1039"/>
      <c r="AP7" s="1039"/>
      <c r="AQ7" s="1039"/>
      <c r="AR7" s="1039"/>
      <c r="AS7" s="1039"/>
      <c r="AT7" s="1039"/>
      <c r="AU7" s="1039"/>
      <c r="AV7" s="1039"/>
      <c r="AW7" s="1039"/>
      <c r="AX7" s="1039"/>
      <c r="AY7" s="1039"/>
      <c r="AZ7" s="1039"/>
      <c r="BA7" s="1039"/>
      <c r="BB7" s="1039"/>
      <c r="BC7" s="1039"/>
      <c r="BD7" s="1039"/>
      <c r="BE7" s="1039"/>
      <c r="BF7" s="1039"/>
      <c r="BG7" s="1039"/>
      <c r="BH7" s="1039"/>
      <c r="BI7" s="1039"/>
      <c r="BJ7" s="1039"/>
      <c r="BK7" s="1039"/>
      <c r="BL7" s="1039"/>
      <c r="BM7" s="1039"/>
      <c r="BN7" s="1039"/>
      <c r="BO7" s="1039"/>
      <c r="BP7" s="1039"/>
      <c r="BQ7" s="1039"/>
      <c r="BR7" s="1090">
        <v>21</v>
      </c>
      <c r="BS7" s="1090">
        <v>1</v>
      </c>
      <c r="BT7" s="1090">
        <v>9.5</v>
      </c>
      <c r="BU7" s="1090">
        <v>2</v>
      </c>
      <c r="BV7" s="1090">
        <v>0.6</v>
      </c>
      <c r="BW7" s="1090">
        <v>0</v>
      </c>
      <c r="BX7" s="1090">
        <v>0</v>
      </c>
      <c r="BY7" s="1090">
        <v>0.4</v>
      </c>
      <c r="BZ7" s="1090">
        <v>4482625</v>
      </c>
      <c r="CA7" s="1090">
        <v>0</v>
      </c>
      <c r="CB7" s="1090">
        <v>0</v>
      </c>
      <c r="CC7" s="1090">
        <v>0</v>
      </c>
      <c r="CD7" s="1090">
        <v>0</v>
      </c>
      <c r="CE7" s="1090">
        <v>0</v>
      </c>
      <c r="CF7" s="1090">
        <v>0</v>
      </c>
      <c r="CG7" s="1090">
        <v>149230</v>
      </c>
      <c r="CH7" s="1090">
        <v>305345</v>
      </c>
      <c r="CI7" s="1090">
        <v>7759</v>
      </c>
      <c r="CJ7" s="1090">
        <v>6963</v>
      </c>
      <c r="CK7" s="1090">
        <v>5061</v>
      </c>
      <c r="CL7" s="1090">
        <v>167188</v>
      </c>
      <c r="CM7" s="1090">
        <v>0</v>
      </c>
      <c r="CN7" s="1090">
        <v>0</v>
      </c>
      <c r="CO7" s="1109"/>
      <c r="CP7" s="1090">
        <v>103345</v>
      </c>
      <c r="CQ7" s="1090">
        <v>3391734</v>
      </c>
      <c r="CR7" s="1090">
        <v>569156</v>
      </c>
      <c r="CS7" s="1090">
        <v>229178</v>
      </c>
      <c r="CT7" s="1090">
        <v>237336</v>
      </c>
      <c r="CU7" s="1090">
        <v>228664</v>
      </c>
      <c r="CV7" s="1090">
        <v>1932689</v>
      </c>
      <c r="CW7" s="1090">
        <v>424453</v>
      </c>
      <c r="CX7" s="1090">
        <v>929757</v>
      </c>
      <c r="CY7" s="1090">
        <v>143718</v>
      </c>
      <c r="CZ7" s="1090">
        <v>1190410</v>
      </c>
      <c r="DA7" s="1090">
        <v>120468</v>
      </c>
      <c r="DB7" s="1090">
        <v>11609</v>
      </c>
      <c r="DC7" s="1039"/>
      <c r="DD7" s="1090">
        <v>0</v>
      </c>
      <c r="DE7" s="1090">
        <v>6309</v>
      </c>
      <c r="DF7" s="1090">
        <v>0</v>
      </c>
      <c r="DG7" s="1090">
        <v>0</v>
      </c>
      <c r="DH7" s="1090">
        <v>0</v>
      </c>
      <c r="DI7" s="1090">
        <v>82600</v>
      </c>
      <c r="DJ7" s="1090">
        <v>0</v>
      </c>
      <c r="DK7" s="1090">
        <v>0</v>
      </c>
      <c r="DL7" s="1090">
        <v>7920</v>
      </c>
      <c r="DM7" s="1090">
        <v>0</v>
      </c>
      <c r="DN7" s="1090">
        <v>0</v>
      </c>
      <c r="DO7" s="1090">
        <v>0</v>
      </c>
      <c r="DP7" s="1090">
        <v>0</v>
      </c>
      <c r="DQ7" s="1090">
        <v>0</v>
      </c>
      <c r="DR7" s="1090">
        <v>58710</v>
      </c>
      <c r="DS7" s="1090">
        <v>0</v>
      </c>
      <c r="DT7" s="1090">
        <v>0</v>
      </c>
      <c r="DU7" s="1090">
        <v>59701</v>
      </c>
      <c r="DV7" s="1090">
        <v>27876</v>
      </c>
      <c r="DW7" s="1090">
        <v>18591</v>
      </c>
      <c r="DX7" s="1090">
        <v>8782</v>
      </c>
      <c r="DY7" s="1090">
        <v>0</v>
      </c>
      <c r="DZ7" s="1090">
        <v>0</v>
      </c>
      <c r="EA7" s="1090">
        <v>287528</v>
      </c>
      <c r="EB7" s="1090">
        <v>0</v>
      </c>
      <c r="EC7" s="1090" t="s">
        <v>924</v>
      </c>
      <c r="ED7" s="1090">
        <v>56895</v>
      </c>
      <c r="EE7" s="1090" t="s">
        <v>1703</v>
      </c>
      <c r="EF7" s="1090">
        <v>13160</v>
      </c>
      <c r="EG7" s="1090" t="s">
        <v>594</v>
      </c>
      <c r="EH7" s="1090">
        <v>0</v>
      </c>
      <c r="EI7" s="1090">
        <v>140213</v>
      </c>
      <c r="EJ7" s="1090">
        <v>0</v>
      </c>
      <c r="EK7" s="1090">
        <v>755049.49</v>
      </c>
      <c r="EL7" s="1090">
        <v>123713.51</v>
      </c>
      <c r="EM7" s="1090">
        <v>0</v>
      </c>
      <c r="EN7" s="1039"/>
      <c r="EO7" s="1039"/>
      <c r="EP7" s="1039"/>
      <c r="EQ7" s="1090">
        <v>370</v>
      </c>
      <c r="ER7" s="1090">
        <v>0</v>
      </c>
      <c r="ES7" s="1039"/>
      <c r="ET7" s="1039"/>
      <c r="EU7" s="1039"/>
      <c r="EV7" s="1039"/>
      <c r="EW7" s="1106"/>
      <c r="EX7" s="1090">
        <v>0</v>
      </c>
      <c r="EY7" s="1106"/>
      <c r="EZ7" s="1090">
        <v>0</v>
      </c>
      <c r="FA7" s="1106"/>
      <c r="FB7" s="1090">
        <v>7</v>
      </c>
      <c r="FC7" s="1090">
        <v>36</v>
      </c>
      <c r="FD7" s="1090">
        <v>50</v>
      </c>
      <c r="FE7" s="1090">
        <v>0</v>
      </c>
      <c r="FF7" s="1106"/>
      <c r="FG7" s="1090">
        <v>475</v>
      </c>
      <c r="FH7" s="1090">
        <v>3</v>
      </c>
      <c r="FI7" s="1090">
        <v>8</v>
      </c>
      <c r="FJ7" s="1039"/>
      <c r="FK7" s="1039"/>
      <c r="FL7" s="1039"/>
      <c r="FM7" s="1039"/>
      <c r="FN7" s="1039"/>
      <c r="FO7" s="1110">
        <v>0</v>
      </c>
      <c r="FP7" s="1092">
        <v>20</v>
      </c>
      <c r="FQ7" s="1092">
        <v>1</v>
      </c>
      <c r="FR7" s="1102"/>
      <c r="FS7" s="1092">
        <v>0</v>
      </c>
      <c r="FT7" s="1092">
        <v>17</v>
      </c>
      <c r="FU7" s="1092">
        <v>1</v>
      </c>
      <c r="FV7" s="1092">
        <v>1</v>
      </c>
      <c r="FW7" s="1092">
        <v>1</v>
      </c>
      <c r="FX7" s="1092">
        <v>1</v>
      </c>
      <c r="FY7" s="1092">
        <v>0</v>
      </c>
      <c r="FZ7" s="1092">
        <v>8</v>
      </c>
      <c r="GA7" s="1092">
        <v>2</v>
      </c>
      <c r="GB7" s="1092">
        <v>0.6</v>
      </c>
      <c r="GC7" s="1092">
        <v>0</v>
      </c>
      <c r="GD7" s="1092">
        <v>0</v>
      </c>
      <c r="GE7" s="1092">
        <v>0.4</v>
      </c>
      <c r="GF7" s="1102"/>
      <c r="GG7" s="1092">
        <v>0</v>
      </c>
      <c r="GH7" s="1092">
        <v>0</v>
      </c>
      <c r="GI7" s="1102"/>
      <c r="GJ7" s="1092">
        <v>0</v>
      </c>
      <c r="GK7" s="1092">
        <v>0</v>
      </c>
      <c r="GL7" s="1092">
        <v>0</v>
      </c>
      <c r="GM7" s="1092">
        <v>0</v>
      </c>
      <c r="GN7" s="1092">
        <v>0</v>
      </c>
      <c r="GO7" s="1092">
        <v>0</v>
      </c>
      <c r="GP7" s="1102"/>
      <c r="GQ7" s="1092">
        <v>0</v>
      </c>
      <c r="GR7" s="1092">
        <v>0</v>
      </c>
      <c r="GS7" s="1092">
        <v>0</v>
      </c>
      <c r="GT7" s="1102"/>
      <c r="GU7" s="981"/>
      <c r="GV7" s="981"/>
      <c r="GW7" s="981"/>
      <c r="GX7" s="981"/>
      <c r="GY7" s="981"/>
      <c r="GZ7" s="981"/>
      <c r="HA7" s="981"/>
      <c r="HB7" s="1102"/>
      <c r="HC7" s="1092">
        <v>0</v>
      </c>
      <c r="HD7" s="1092">
        <v>0</v>
      </c>
      <c r="HE7" s="1092">
        <v>0</v>
      </c>
      <c r="HF7" s="1092">
        <v>0</v>
      </c>
      <c r="HG7" s="1092">
        <v>0</v>
      </c>
      <c r="HH7" s="1092">
        <v>0</v>
      </c>
      <c r="HI7" s="1092">
        <v>0</v>
      </c>
      <c r="HJ7" s="1092">
        <v>0</v>
      </c>
      <c r="HK7" s="1092">
        <v>0</v>
      </c>
      <c r="HL7" s="1092">
        <v>0</v>
      </c>
      <c r="HM7" s="1092">
        <v>0</v>
      </c>
      <c r="HN7" s="1092">
        <v>0</v>
      </c>
      <c r="HO7" s="1102"/>
      <c r="HP7" s="50">
        <v>0</v>
      </c>
      <c r="HQ7" s="50">
        <v>0</v>
      </c>
      <c r="HR7" s="50">
        <v>0</v>
      </c>
      <c r="HS7" s="1090">
        <v>370</v>
      </c>
      <c r="HT7" s="1090">
        <v>0</v>
      </c>
      <c r="HU7" s="1039"/>
      <c r="HV7" s="1039"/>
      <c r="HW7" s="1039"/>
      <c r="HX7" s="1039"/>
      <c r="HY7" s="1107"/>
      <c r="HZ7" s="1090">
        <v>0</v>
      </c>
      <c r="IA7" s="1107"/>
      <c r="IB7" s="1090">
        <v>0</v>
      </c>
      <c r="IC7" s="1107"/>
      <c r="ID7" s="1090">
        <v>7</v>
      </c>
      <c r="IE7" s="1090">
        <v>36</v>
      </c>
      <c r="IF7" s="1090">
        <v>50</v>
      </c>
      <c r="IG7" s="1090">
        <v>0</v>
      </c>
      <c r="IH7" s="1107"/>
      <c r="II7" s="1090">
        <v>475</v>
      </c>
      <c r="IJ7" s="1090">
        <v>3</v>
      </c>
      <c r="IK7" s="1090">
        <v>8</v>
      </c>
      <c r="IL7" s="1090">
        <v>18</v>
      </c>
      <c r="IM7" s="1090">
        <v>2</v>
      </c>
      <c r="IN7" s="1090">
        <v>1</v>
      </c>
      <c r="IO7" s="1090">
        <v>1</v>
      </c>
      <c r="IP7" s="1090">
        <v>1</v>
      </c>
      <c r="IQ7" s="1090">
        <v>0</v>
      </c>
      <c r="IR7" s="1039"/>
      <c r="IS7" s="1039"/>
      <c r="IT7" s="1039"/>
      <c r="IU7" s="1039"/>
      <c r="IV7" s="1039"/>
      <c r="IW7" s="1104">
        <v>0</v>
      </c>
      <c r="IX7" s="1104">
        <v>0</v>
      </c>
      <c r="IY7" s="1104">
        <v>0</v>
      </c>
      <c r="IZ7" s="1104">
        <v>0</v>
      </c>
      <c r="JA7" s="1104">
        <v>0</v>
      </c>
      <c r="JB7" s="1104">
        <v>0</v>
      </c>
      <c r="JC7" s="1090">
        <v>0</v>
      </c>
      <c r="JD7" s="1090">
        <v>0</v>
      </c>
      <c r="JE7" s="1090">
        <v>0</v>
      </c>
      <c r="JF7" s="1092">
        <v>0</v>
      </c>
      <c r="JG7" s="1092">
        <v>0</v>
      </c>
    </row>
    <row r="8" spans="1:267">
      <c r="A8" s="48" t="s">
        <v>224</v>
      </c>
      <c r="B8" s="34">
        <v>19</v>
      </c>
      <c r="C8" s="33" t="s">
        <v>781</v>
      </c>
      <c r="D8" s="1039"/>
      <c r="E8" s="1039"/>
      <c r="F8" s="1039"/>
      <c r="G8" s="1039"/>
      <c r="H8" s="1039"/>
      <c r="I8" s="1039"/>
      <c r="J8" s="1039"/>
      <c r="K8" s="1039"/>
      <c r="L8" s="1039"/>
      <c r="M8" s="1039"/>
      <c r="N8" s="1039"/>
      <c r="O8" s="1039"/>
      <c r="P8" s="1039"/>
      <c r="Q8" s="1039"/>
      <c r="R8" s="1039"/>
      <c r="S8" s="1039"/>
      <c r="T8" s="1039"/>
      <c r="U8" s="1039"/>
      <c r="V8" s="1039"/>
      <c r="W8" s="1039"/>
      <c r="X8" s="1039"/>
      <c r="Y8" s="1039"/>
      <c r="Z8" s="1039"/>
      <c r="AA8" s="1039"/>
      <c r="AB8" s="1039"/>
      <c r="AC8" s="1039"/>
      <c r="AD8" s="1039"/>
      <c r="AE8" s="1039"/>
      <c r="AF8" s="1039"/>
      <c r="AG8" s="1039"/>
      <c r="AH8" s="1039"/>
      <c r="AI8" s="1039"/>
      <c r="AJ8" s="1039"/>
      <c r="AK8" s="1039"/>
      <c r="AL8" s="1039"/>
      <c r="AM8" s="1039"/>
      <c r="AN8" s="1039"/>
      <c r="AO8" s="1039"/>
      <c r="AP8" s="1039"/>
      <c r="AQ8" s="1039"/>
      <c r="AR8" s="1039"/>
      <c r="AS8" s="1039"/>
      <c r="AT8" s="1039"/>
      <c r="AU8" s="1039"/>
      <c r="AV8" s="1039"/>
      <c r="AW8" s="1039"/>
      <c r="AX8" s="1039"/>
      <c r="AY8" s="1039"/>
      <c r="AZ8" s="1039"/>
      <c r="BA8" s="1039"/>
      <c r="BB8" s="1039"/>
      <c r="BC8" s="1039"/>
      <c r="BD8" s="1039"/>
      <c r="BE8" s="1039"/>
      <c r="BF8" s="1039"/>
      <c r="BG8" s="1039"/>
      <c r="BH8" s="1039"/>
      <c r="BI8" s="1039"/>
      <c r="BJ8" s="1039"/>
      <c r="BK8" s="1039"/>
      <c r="BL8" s="1039"/>
      <c r="BM8" s="1039"/>
      <c r="BN8" s="1039"/>
      <c r="BO8" s="1039"/>
      <c r="BP8" s="1039"/>
      <c r="BQ8" s="1039"/>
      <c r="BR8" s="1090">
        <v>483.4</v>
      </c>
      <c r="BS8" s="1090">
        <v>13.9</v>
      </c>
      <c r="BT8" s="1090">
        <v>194.5</v>
      </c>
      <c r="BU8" s="1090">
        <v>78.599999999999994</v>
      </c>
      <c r="BV8" s="1090">
        <v>11.8</v>
      </c>
      <c r="BW8" s="1090">
        <v>79</v>
      </c>
      <c r="BX8" s="1090">
        <v>13.5</v>
      </c>
      <c r="BY8" s="1090">
        <v>57.2</v>
      </c>
      <c r="BZ8" s="1090">
        <v>97803958</v>
      </c>
      <c r="CA8" s="1090">
        <v>0</v>
      </c>
      <c r="CB8" s="1090">
        <v>156164</v>
      </c>
      <c r="CC8" s="1090">
        <v>208360</v>
      </c>
      <c r="CD8" s="1090">
        <v>0</v>
      </c>
      <c r="CE8" s="1090">
        <v>0</v>
      </c>
      <c r="CF8" s="1090">
        <v>8973526</v>
      </c>
      <c r="CG8" s="1090">
        <v>1838374.97</v>
      </c>
      <c r="CH8" s="1090">
        <v>3910015.6</v>
      </c>
      <c r="CI8" s="1090">
        <v>384679</v>
      </c>
      <c r="CJ8" s="1090">
        <v>340288</v>
      </c>
      <c r="CK8" s="1090">
        <v>151315</v>
      </c>
      <c r="CL8" s="1090">
        <v>318500</v>
      </c>
      <c r="CM8" s="1090">
        <v>57143</v>
      </c>
      <c r="CN8" s="1090">
        <v>93449</v>
      </c>
      <c r="CO8" s="1109"/>
      <c r="CP8" s="1090">
        <v>4049251</v>
      </c>
      <c r="CQ8" s="1090">
        <v>85820716</v>
      </c>
      <c r="CR8" s="1090">
        <v>14057208</v>
      </c>
      <c r="CS8" s="1090">
        <v>7471407</v>
      </c>
      <c r="CT8" s="1090">
        <v>3706421</v>
      </c>
      <c r="CU8" s="1090">
        <v>2760806</v>
      </c>
      <c r="CV8" s="1090">
        <v>51254281</v>
      </c>
      <c r="CW8" s="1090">
        <v>12310215</v>
      </c>
      <c r="CX8" s="1090">
        <v>18407234</v>
      </c>
      <c r="CY8" s="1090">
        <v>5210257</v>
      </c>
      <c r="CZ8" s="1090">
        <v>22108980</v>
      </c>
      <c r="DA8" s="1090">
        <v>6883874</v>
      </c>
      <c r="DB8" s="1090">
        <v>1468419</v>
      </c>
      <c r="DC8" s="1039"/>
      <c r="DD8" s="1090">
        <v>85471</v>
      </c>
      <c r="DE8" s="1090">
        <v>54459</v>
      </c>
      <c r="DF8" s="1090">
        <v>58300</v>
      </c>
      <c r="DG8" s="1090">
        <v>0</v>
      </c>
      <c r="DH8" s="1090">
        <v>192271</v>
      </c>
      <c r="DI8" s="1090">
        <v>0</v>
      </c>
      <c r="DJ8" s="1090">
        <v>0</v>
      </c>
      <c r="DK8" s="1090">
        <v>543845</v>
      </c>
      <c r="DL8" s="1090">
        <v>192729</v>
      </c>
      <c r="DM8" s="1090">
        <v>176062</v>
      </c>
      <c r="DN8" s="1090">
        <v>9250</v>
      </c>
      <c r="DO8" s="1090">
        <v>0</v>
      </c>
      <c r="DP8" s="1090">
        <v>576815</v>
      </c>
      <c r="DQ8" s="1090">
        <v>33199</v>
      </c>
      <c r="DR8" s="1090">
        <v>0</v>
      </c>
      <c r="DS8" s="1090">
        <v>114204</v>
      </c>
      <c r="DT8" s="1090">
        <v>0</v>
      </c>
      <c r="DU8" s="1090">
        <v>997010</v>
      </c>
      <c r="DV8" s="1090">
        <v>124628</v>
      </c>
      <c r="DW8" s="1090">
        <v>1805478</v>
      </c>
      <c r="DX8" s="1090">
        <v>86751</v>
      </c>
      <c r="DY8" s="1090">
        <v>5600</v>
      </c>
      <c r="DZ8" s="1090">
        <v>0</v>
      </c>
      <c r="EA8" s="1090">
        <v>0</v>
      </c>
      <c r="EB8" s="1090">
        <v>7480</v>
      </c>
      <c r="EC8" s="1090" t="s">
        <v>1071</v>
      </c>
      <c r="ED8" s="1090">
        <v>0</v>
      </c>
      <c r="EE8" s="1090" t="s">
        <v>1067</v>
      </c>
      <c r="EF8" s="1090">
        <v>0</v>
      </c>
      <c r="EG8" s="1090" t="s">
        <v>1068</v>
      </c>
      <c r="EH8" s="1090">
        <v>0</v>
      </c>
      <c r="EI8" s="1090">
        <v>13820810</v>
      </c>
      <c r="EJ8" s="1090">
        <v>0</v>
      </c>
      <c r="EK8" s="1090">
        <v>-0.35000000707805157</v>
      </c>
      <c r="EL8" s="1090">
        <v>5581427</v>
      </c>
      <c r="EM8" s="1090">
        <v>657688</v>
      </c>
      <c r="EN8" s="1039"/>
      <c r="EO8" s="1039"/>
      <c r="EP8" s="1039"/>
      <c r="EQ8" s="1090">
        <v>6469</v>
      </c>
      <c r="ER8" s="1090">
        <v>2380</v>
      </c>
      <c r="ES8" s="1039"/>
      <c r="ET8" s="1039"/>
      <c r="EU8" s="1039"/>
      <c r="EV8" s="1039"/>
      <c r="EW8" s="1106"/>
      <c r="EX8" s="1090">
        <v>99</v>
      </c>
      <c r="EY8" s="1106"/>
      <c r="EZ8" s="1090">
        <v>896</v>
      </c>
      <c r="FA8" s="1106"/>
      <c r="FB8" s="1090">
        <v>304</v>
      </c>
      <c r="FC8" s="1090">
        <v>0</v>
      </c>
      <c r="FD8" s="1090">
        <v>721</v>
      </c>
      <c r="FE8" s="1090">
        <v>0</v>
      </c>
      <c r="FF8" s="1106"/>
      <c r="FG8" s="1090">
        <v>475</v>
      </c>
      <c r="FH8" s="1090">
        <v>89</v>
      </c>
      <c r="FI8" s="1090">
        <v>48</v>
      </c>
      <c r="FJ8" s="1039"/>
      <c r="FK8" s="1039"/>
      <c r="FL8" s="1039"/>
      <c r="FM8" s="1039"/>
      <c r="FN8" s="1039"/>
      <c r="FO8" s="1110">
        <v>6359802</v>
      </c>
      <c r="FP8" s="1092">
        <v>488</v>
      </c>
      <c r="FQ8" s="1092">
        <v>13</v>
      </c>
      <c r="FR8" s="1102"/>
      <c r="FS8" s="1092">
        <v>112209</v>
      </c>
      <c r="FT8" s="1092">
        <v>410</v>
      </c>
      <c r="FU8" s="1092">
        <v>24</v>
      </c>
      <c r="FV8" s="1092">
        <v>9</v>
      </c>
      <c r="FW8" s="1092">
        <v>4</v>
      </c>
      <c r="FX8" s="1092">
        <v>51</v>
      </c>
      <c r="FY8" s="1092">
        <v>9</v>
      </c>
      <c r="FZ8" s="1092">
        <v>203.6</v>
      </c>
      <c r="GA8" s="1092">
        <v>82.8</v>
      </c>
      <c r="GB8" s="1092">
        <v>12.8</v>
      </c>
      <c r="GC8" s="1092">
        <v>78</v>
      </c>
      <c r="GD8" s="1092">
        <v>19</v>
      </c>
      <c r="GE8" s="1092">
        <v>62</v>
      </c>
      <c r="GF8" s="1102"/>
      <c r="GG8" s="1092">
        <v>488</v>
      </c>
      <c r="GH8" s="1092">
        <v>9</v>
      </c>
      <c r="GI8" s="1102"/>
      <c r="GJ8" s="1092">
        <v>203.6</v>
      </c>
      <c r="GK8" s="1092">
        <v>58.2</v>
      </c>
      <c r="GL8" s="1092">
        <v>0</v>
      </c>
      <c r="GM8" s="1092">
        <v>0</v>
      </c>
      <c r="GN8" s="1092">
        <v>0</v>
      </c>
      <c r="GO8" s="1092">
        <v>0</v>
      </c>
      <c r="GP8" s="1102"/>
      <c r="GQ8" s="1092">
        <v>70</v>
      </c>
      <c r="GR8" s="1092">
        <v>483.4</v>
      </c>
      <c r="GS8" s="1092">
        <v>9.9</v>
      </c>
      <c r="GT8" s="1102"/>
      <c r="GU8" s="981"/>
      <c r="GV8" s="981"/>
      <c r="GW8" s="981"/>
      <c r="GX8" s="981"/>
      <c r="GY8" s="981"/>
      <c r="GZ8" s="981"/>
      <c r="HA8" s="981"/>
      <c r="HB8" s="1102"/>
      <c r="HC8" s="1092">
        <v>0</v>
      </c>
      <c r="HD8" s="1092">
        <v>0</v>
      </c>
      <c r="HE8" s="1092">
        <v>0</v>
      </c>
      <c r="HF8" s="1092">
        <v>0</v>
      </c>
      <c r="HG8" s="1092">
        <v>0</v>
      </c>
      <c r="HH8" s="1092">
        <v>0</v>
      </c>
      <c r="HI8" s="1092">
        <v>196</v>
      </c>
      <c r="HJ8" s="1092">
        <v>0</v>
      </c>
      <c r="HK8" s="1092">
        <v>0</v>
      </c>
      <c r="HL8" s="1092">
        <v>0</v>
      </c>
      <c r="HM8" s="1092">
        <v>0</v>
      </c>
      <c r="HN8" s="1092">
        <v>0</v>
      </c>
      <c r="HO8" s="1102"/>
      <c r="HP8" s="50">
        <v>0</v>
      </c>
      <c r="HQ8" s="50">
        <v>0</v>
      </c>
      <c r="HR8" s="50">
        <v>0</v>
      </c>
      <c r="HS8" s="1090">
        <v>6413</v>
      </c>
      <c r="HT8" s="1090">
        <v>2468</v>
      </c>
      <c r="HU8" s="1039"/>
      <c r="HV8" s="1039"/>
      <c r="HW8" s="1039"/>
      <c r="HX8" s="1039"/>
      <c r="HY8" s="1107"/>
      <c r="HZ8" s="1090">
        <v>179</v>
      </c>
      <c r="IA8" s="1107"/>
      <c r="IB8" s="1090">
        <v>873</v>
      </c>
      <c r="IC8" s="1107"/>
      <c r="ID8" s="1090">
        <v>298</v>
      </c>
      <c r="IE8" s="1090">
        <v>0</v>
      </c>
      <c r="IF8" s="1090">
        <v>679</v>
      </c>
      <c r="IG8" s="1090">
        <v>2</v>
      </c>
      <c r="IH8" s="1107"/>
      <c r="II8" s="1090">
        <v>475</v>
      </c>
      <c r="IJ8" s="1090">
        <v>69</v>
      </c>
      <c r="IK8" s="1090">
        <v>39</v>
      </c>
      <c r="IL8" s="1090">
        <v>0</v>
      </c>
      <c r="IM8" s="1090">
        <v>0</v>
      </c>
      <c r="IN8" s="1090">
        <v>0</v>
      </c>
      <c r="IO8" s="1090">
        <v>0</v>
      </c>
      <c r="IP8" s="1090">
        <v>0</v>
      </c>
      <c r="IQ8" s="1090">
        <v>0</v>
      </c>
      <c r="IR8" s="1039"/>
      <c r="IS8" s="1039"/>
      <c r="IT8" s="1039"/>
      <c r="IU8" s="1039"/>
      <c r="IV8" s="1039"/>
      <c r="IW8" s="1104">
        <v>410</v>
      </c>
      <c r="IX8" s="1104">
        <v>24</v>
      </c>
      <c r="IY8" s="1104">
        <v>9</v>
      </c>
      <c r="IZ8" s="1104">
        <v>4</v>
      </c>
      <c r="JA8" s="1104">
        <v>45</v>
      </c>
      <c r="JB8" s="1104">
        <v>9</v>
      </c>
      <c r="JC8" s="1090">
        <v>0</v>
      </c>
      <c r="JD8" s="1090">
        <v>18122</v>
      </c>
      <c r="JE8" s="1090">
        <v>6197</v>
      </c>
      <c r="JF8" s="1092">
        <v>52</v>
      </c>
      <c r="JG8" s="1092">
        <v>0</v>
      </c>
    </row>
    <row r="9" spans="1:267">
      <c r="A9" s="48" t="s">
        <v>229</v>
      </c>
      <c r="B9" s="34">
        <v>20</v>
      </c>
      <c r="C9" s="33" t="s">
        <v>783</v>
      </c>
      <c r="D9" s="1039"/>
      <c r="E9" s="1039"/>
      <c r="F9" s="1039"/>
      <c r="G9" s="1039"/>
      <c r="H9" s="1039"/>
      <c r="I9" s="1039"/>
      <c r="J9" s="1039"/>
      <c r="K9" s="1039"/>
      <c r="L9" s="1039"/>
      <c r="M9" s="1039"/>
      <c r="N9" s="1039"/>
      <c r="O9" s="1039"/>
      <c r="P9" s="1039"/>
      <c r="Q9" s="1039"/>
      <c r="R9" s="1039"/>
      <c r="S9" s="1039"/>
      <c r="T9" s="1039"/>
      <c r="U9" s="1039"/>
      <c r="V9" s="1039"/>
      <c r="W9" s="1039"/>
      <c r="X9" s="1039"/>
      <c r="Y9" s="1039"/>
      <c r="Z9" s="1039"/>
      <c r="AA9" s="1039"/>
      <c r="AB9" s="1039"/>
      <c r="AC9" s="1039"/>
      <c r="AD9" s="1039"/>
      <c r="AE9" s="1039"/>
      <c r="AF9" s="1039"/>
      <c r="AG9" s="1039"/>
      <c r="AH9" s="1039"/>
      <c r="AI9" s="1039"/>
      <c r="AJ9" s="1039"/>
      <c r="AK9" s="1039"/>
      <c r="AL9" s="1039"/>
      <c r="AM9" s="1039"/>
      <c r="AN9" s="1039"/>
      <c r="AO9" s="1039"/>
      <c r="AP9" s="1039"/>
      <c r="AQ9" s="1039"/>
      <c r="AR9" s="1039"/>
      <c r="AS9" s="1039"/>
      <c r="AT9" s="1039"/>
      <c r="AU9" s="1039"/>
      <c r="AV9" s="1039"/>
      <c r="AW9" s="1039"/>
      <c r="AX9" s="1039"/>
      <c r="AY9" s="1039"/>
      <c r="AZ9" s="1039"/>
      <c r="BA9" s="1039"/>
      <c r="BB9" s="1039"/>
      <c r="BC9" s="1039"/>
      <c r="BD9" s="1039"/>
      <c r="BE9" s="1039"/>
      <c r="BF9" s="1039"/>
      <c r="BG9" s="1039"/>
      <c r="BH9" s="1039"/>
      <c r="BI9" s="1039"/>
      <c r="BJ9" s="1039"/>
      <c r="BK9" s="1039"/>
      <c r="BL9" s="1039"/>
      <c r="BM9" s="1039"/>
      <c r="BN9" s="1039"/>
      <c r="BO9" s="1039"/>
      <c r="BP9" s="1039"/>
      <c r="BQ9" s="1039"/>
      <c r="BR9" s="1090">
        <v>255.1</v>
      </c>
      <c r="BS9" s="1090">
        <v>10</v>
      </c>
      <c r="BT9" s="1090">
        <v>90.69</v>
      </c>
      <c r="BU9" s="1090">
        <v>39.74</v>
      </c>
      <c r="BV9" s="1090">
        <v>5</v>
      </c>
      <c r="BW9" s="1090">
        <v>0</v>
      </c>
      <c r="BX9" s="1090">
        <v>0.7</v>
      </c>
      <c r="BY9" s="1090">
        <v>13.8</v>
      </c>
      <c r="BZ9" s="1090">
        <v>44191884</v>
      </c>
      <c r="CA9" s="1090">
        <v>2056</v>
      </c>
      <c r="CB9" s="1090">
        <v>2355663</v>
      </c>
      <c r="CC9" s="1090">
        <v>0</v>
      </c>
      <c r="CD9" s="1090">
        <v>0</v>
      </c>
      <c r="CE9" s="1090">
        <v>0</v>
      </c>
      <c r="CF9" s="1090">
        <v>7052780</v>
      </c>
      <c r="CG9" s="1090">
        <v>1200833</v>
      </c>
      <c r="CH9" s="1090">
        <v>1210895</v>
      </c>
      <c r="CI9" s="1090">
        <v>210415</v>
      </c>
      <c r="CJ9" s="1090">
        <v>70215</v>
      </c>
      <c r="CK9" s="1090">
        <v>41481</v>
      </c>
      <c r="CL9" s="1090">
        <v>161951</v>
      </c>
      <c r="CM9" s="1090">
        <v>0</v>
      </c>
      <c r="CN9" s="1090">
        <v>40658</v>
      </c>
      <c r="CO9" s="1109"/>
      <c r="CP9" s="1090">
        <v>1443490</v>
      </c>
      <c r="CQ9" s="1090">
        <v>43538144</v>
      </c>
      <c r="CR9" s="1090">
        <v>8680713</v>
      </c>
      <c r="CS9" s="1090">
        <v>2213720</v>
      </c>
      <c r="CT9" s="1090">
        <v>2359479</v>
      </c>
      <c r="CU9" s="1090">
        <v>960964</v>
      </c>
      <c r="CV9" s="1090">
        <v>25699245</v>
      </c>
      <c r="CW9" s="1090">
        <v>6195314</v>
      </c>
      <c r="CX9" s="1090">
        <v>9978254</v>
      </c>
      <c r="CY9" s="1090">
        <v>2779662</v>
      </c>
      <c r="CZ9" s="1090">
        <v>11486870</v>
      </c>
      <c r="DA9" s="1090">
        <v>2394773</v>
      </c>
      <c r="DB9" s="1090">
        <v>561711</v>
      </c>
      <c r="DC9" s="1039"/>
      <c r="DD9" s="1090">
        <v>0</v>
      </c>
      <c r="DE9" s="1090">
        <v>14518</v>
      </c>
      <c r="DF9" s="1090">
        <v>0</v>
      </c>
      <c r="DG9" s="1090">
        <v>53317</v>
      </c>
      <c r="DH9" s="1090">
        <v>34270</v>
      </c>
      <c r="DI9" s="1090">
        <v>0</v>
      </c>
      <c r="DJ9" s="1090">
        <v>75702</v>
      </c>
      <c r="DK9" s="1090">
        <v>97275</v>
      </c>
      <c r="DL9" s="1090">
        <v>139216</v>
      </c>
      <c r="DM9" s="1090">
        <v>485681</v>
      </c>
      <c r="DN9" s="1090">
        <v>125767</v>
      </c>
      <c r="DO9" s="1090">
        <v>24249</v>
      </c>
      <c r="DP9" s="1090">
        <v>218673</v>
      </c>
      <c r="DQ9" s="1090">
        <v>47346</v>
      </c>
      <c r="DR9" s="1090">
        <v>0</v>
      </c>
      <c r="DS9" s="1090">
        <v>0</v>
      </c>
      <c r="DT9" s="1090">
        <v>0</v>
      </c>
      <c r="DU9" s="1090">
        <v>302468</v>
      </c>
      <c r="DV9" s="1090">
        <v>87966</v>
      </c>
      <c r="DW9" s="1090">
        <v>0</v>
      </c>
      <c r="DX9" s="1090">
        <v>60932</v>
      </c>
      <c r="DY9" s="1090">
        <v>0</v>
      </c>
      <c r="DZ9" s="1090">
        <v>207973</v>
      </c>
      <c r="EA9" s="1090">
        <v>581037</v>
      </c>
      <c r="EB9" s="1090">
        <v>0</v>
      </c>
      <c r="EC9" s="1090" t="s">
        <v>788</v>
      </c>
      <c r="ED9" s="1090">
        <v>0</v>
      </c>
      <c r="EE9" s="1090" t="s">
        <v>788</v>
      </c>
      <c r="EF9" s="1090">
        <v>0</v>
      </c>
      <c r="EG9" s="1090" t="s">
        <v>788</v>
      </c>
      <c r="EH9" s="1090">
        <v>0</v>
      </c>
      <c r="EI9" s="1090">
        <v>3508272.1799999997</v>
      </c>
      <c r="EJ9" s="1090">
        <v>0</v>
      </c>
      <c r="EK9" s="1090">
        <v>132657.02999999991</v>
      </c>
      <c r="EL9" s="1090">
        <v>2179790.39</v>
      </c>
      <c r="EM9" s="1090">
        <v>1731023</v>
      </c>
      <c r="EN9" s="1039"/>
      <c r="EO9" s="1039"/>
      <c r="EP9" s="1039"/>
      <c r="EQ9" s="1090">
        <v>3675</v>
      </c>
      <c r="ER9" s="1090">
        <v>673</v>
      </c>
      <c r="ES9" s="1039"/>
      <c r="ET9" s="1039"/>
      <c r="EU9" s="1039"/>
      <c r="EV9" s="1039"/>
      <c r="EW9" s="1106"/>
      <c r="EX9" s="1090">
        <v>81</v>
      </c>
      <c r="EY9" s="1106"/>
      <c r="EZ9" s="1090">
        <v>0</v>
      </c>
      <c r="FA9" s="1106"/>
      <c r="FB9" s="1090">
        <v>169</v>
      </c>
      <c r="FC9" s="1090">
        <v>2</v>
      </c>
      <c r="FD9" s="1090">
        <v>408</v>
      </c>
      <c r="FE9" s="1090">
        <v>4</v>
      </c>
      <c r="FF9" s="1106"/>
      <c r="FG9" s="1090">
        <v>500</v>
      </c>
      <c r="FH9" s="1090">
        <v>24</v>
      </c>
      <c r="FI9" s="1090">
        <v>2</v>
      </c>
      <c r="FJ9" s="1039"/>
      <c r="FK9" s="1039"/>
      <c r="FL9" s="1039"/>
      <c r="FM9" s="1039"/>
      <c r="FN9" s="1039"/>
      <c r="FO9" s="1110">
        <v>2453940</v>
      </c>
      <c r="FP9" s="1092">
        <v>266.04000000000002</v>
      </c>
      <c r="FQ9" s="1092">
        <v>8</v>
      </c>
      <c r="FR9" s="1102"/>
      <c r="FS9" s="1092">
        <v>0</v>
      </c>
      <c r="FT9" s="1092">
        <v>175</v>
      </c>
      <c r="FU9" s="1092">
        <v>14</v>
      </c>
      <c r="FV9" s="1092">
        <v>38</v>
      </c>
      <c r="FW9" s="1092">
        <v>0</v>
      </c>
      <c r="FX9" s="1092">
        <v>19</v>
      </c>
      <c r="FY9" s="1092">
        <v>0</v>
      </c>
      <c r="FZ9" s="1092">
        <v>105.1</v>
      </c>
      <c r="GA9" s="1092">
        <v>40.22</v>
      </c>
      <c r="GB9" s="1092">
        <v>35.39</v>
      </c>
      <c r="GC9" s="1092">
        <v>0</v>
      </c>
      <c r="GD9" s="1092">
        <v>1</v>
      </c>
      <c r="GE9" s="1092">
        <v>23.17</v>
      </c>
      <c r="GF9" s="1102"/>
      <c r="GG9" s="1092">
        <v>266</v>
      </c>
      <c r="GH9" s="1092">
        <v>8</v>
      </c>
      <c r="GI9" s="1102"/>
      <c r="GJ9" s="1092">
        <v>0</v>
      </c>
      <c r="GK9" s="1092">
        <v>0</v>
      </c>
      <c r="GL9" s="1092">
        <v>0</v>
      </c>
      <c r="GM9" s="1092">
        <v>0</v>
      </c>
      <c r="GN9" s="1092">
        <v>0</v>
      </c>
      <c r="GO9" s="1092">
        <v>0</v>
      </c>
      <c r="GP9" s="1102"/>
      <c r="GQ9" s="1092">
        <v>0</v>
      </c>
      <c r="GR9" s="1092">
        <v>255.1</v>
      </c>
      <c r="GS9" s="1092">
        <v>3.5</v>
      </c>
      <c r="GT9" s="1102"/>
      <c r="GU9" s="981"/>
      <c r="GV9" s="981"/>
      <c r="GW9" s="981"/>
      <c r="GX9" s="981"/>
      <c r="GY9" s="981"/>
      <c r="GZ9" s="981"/>
      <c r="HA9" s="981"/>
      <c r="HB9" s="1102"/>
      <c r="HC9" s="1092">
        <v>188</v>
      </c>
      <c r="HD9" s="1092">
        <v>9</v>
      </c>
      <c r="HE9" s="1092">
        <v>38</v>
      </c>
      <c r="HF9" s="1092">
        <v>2</v>
      </c>
      <c r="HG9" s="1092">
        <v>19</v>
      </c>
      <c r="HH9" s="1092">
        <v>6</v>
      </c>
      <c r="HI9" s="1092">
        <v>0</v>
      </c>
      <c r="HJ9" s="1092">
        <v>0</v>
      </c>
      <c r="HK9" s="1092">
        <v>0</v>
      </c>
      <c r="HL9" s="1092">
        <v>0</v>
      </c>
      <c r="HM9" s="1092">
        <v>0</v>
      </c>
      <c r="HN9" s="1092">
        <v>0</v>
      </c>
      <c r="HO9" s="1102"/>
      <c r="HP9" s="50">
        <v>0</v>
      </c>
      <c r="HQ9" s="50">
        <v>0</v>
      </c>
      <c r="HR9" s="50">
        <v>0</v>
      </c>
      <c r="HS9" s="1090">
        <v>3738</v>
      </c>
      <c r="HT9" s="1090">
        <v>755</v>
      </c>
      <c r="HU9" s="1039"/>
      <c r="HV9" s="1039"/>
      <c r="HW9" s="1039"/>
      <c r="HX9" s="1039"/>
      <c r="HY9" s="1107"/>
      <c r="HZ9" s="1090">
        <v>81</v>
      </c>
      <c r="IA9" s="1107"/>
      <c r="IB9" s="1090">
        <v>0</v>
      </c>
      <c r="IC9" s="1107"/>
      <c r="ID9" s="1090">
        <v>208</v>
      </c>
      <c r="IE9" s="1090">
        <v>0</v>
      </c>
      <c r="IF9" s="1090">
        <v>409</v>
      </c>
      <c r="IG9" s="1090">
        <v>1</v>
      </c>
      <c r="IH9" s="1107"/>
      <c r="II9" s="1090">
        <v>500</v>
      </c>
      <c r="IJ9" s="1090">
        <v>45</v>
      </c>
      <c r="IK9" s="1090">
        <v>11</v>
      </c>
      <c r="IL9" s="1090">
        <v>188</v>
      </c>
      <c r="IM9" s="1090">
        <v>9</v>
      </c>
      <c r="IN9" s="1090">
        <v>38</v>
      </c>
      <c r="IO9" s="1090">
        <v>2</v>
      </c>
      <c r="IP9" s="1090">
        <v>19</v>
      </c>
      <c r="IQ9" s="1090">
        <v>6</v>
      </c>
      <c r="IR9" s="1039"/>
      <c r="IS9" s="1039"/>
      <c r="IT9" s="1039"/>
      <c r="IU9" s="1039"/>
      <c r="IV9" s="1039"/>
      <c r="IW9" s="1104">
        <v>175</v>
      </c>
      <c r="IX9" s="1104">
        <v>14</v>
      </c>
      <c r="IY9" s="1104">
        <v>0</v>
      </c>
      <c r="IZ9" s="1104">
        <v>0</v>
      </c>
      <c r="JA9" s="1104">
        <v>0</v>
      </c>
      <c r="JB9" s="1104">
        <v>0</v>
      </c>
      <c r="JC9" s="1090">
        <v>0</v>
      </c>
      <c r="JD9" s="1090">
        <v>32846</v>
      </c>
      <c r="JE9" s="1090">
        <v>0</v>
      </c>
      <c r="JF9" s="1092">
        <v>0</v>
      </c>
      <c r="JG9" s="1092">
        <v>114900</v>
      </c>
    </row>
    <row r="10" spans="1:267">
      <c r="A10" s="48" t="s">
        <v>204</v>
      </c>
      <c r="B10" s="34">
        <v>21</v>
      </c>
      <c r="C10" s="33" t="s">
        <v>776</v>
      </c>
      <c r="D10" s="1039"/>
      <c r="E10" s="1039"/>
      <c r="F10" s="1039"/>
      <c r="G10" s="1039"/>
      <c r="H10" s="1039"/>
      <c r="I10" s="1039"/>
      <c r="J10" s="1039"/>
      <c r="K10" s="1039"/>
      <c r="L10" s="1039"/>
      <c r="M10" s="1039"/>
      <c r="N10" s="1039"/>
      <c r="O10" s="1039"/>
      <c r="P10" s="1039"/>
      <c r="Q10" s="1039"/>
      <c r="R10" s="1039"/>
      <c r="S10" s="1039"/>
      <c r="T10" s="1039"/>
      <c r="U10" s="1039"/>
      <c r="V10" s="1039"/>
      <c r="W10" s="1039"/>
      <c r="X10" s="1039"/>
      <c r="Y10" s="1039"/>
      <c r="Z10" s="1039"/>
      <c r="AA10" s="1039"/>
      <c r="AB10" s="1039"/>
      <c r="AC10" s="1039"/>
      <c r="AD10" s="1039"/>
      <c r="AE10" s="1039"/>
      <c r="AF10" s="1039"/>
      <c r="AG10" s="1039"/>
      <c r="AH10" s="1039"/>
      <c r="AI10" s="1039"/>
      <c r="AJ10" s="1039"/>
      <c r="AK10" s="1039"/>
      <c r="AL10" s="1039"/>
      <c r="AM10" s="1039"/>
      <c r="AN10" s="1039"/>
      <c r="AO10" s="1039"/>
      <c r="AP10" s="1039"/>
      <c r="AQ10" s="1039"/>
      <c r="AR10" s="1039"/>
      <c r="AS10" s="1039"/>
      <c r="AT10" s="1039"/>
      <c r="AU10" s="1039"/>
      <c r="AV10" s="1039"/>
      <c r="AW10" s="1039"/>
      <c r="AX10" s="1039"/>
      <c r="AY10" s="1039"/>
      <c r="AZ10" s="1039"/>
      <c r="BA10" s="1039"/>
      <c r="BB10" s="1039"/>
      <c r="BC10" s="1039"/>
      <c r="BD10" s="1039"/>
      <c r="BE10" s="1039"/>
      <c r="BF10" s="1039"/>
      <c r="BG10" s="1039"/>
      <c r="BH10" s="1039"/>
      <c r="BI10" s="1039"/>
      <c r="BJ10" s="1039"/>
      <c r="BK10" s="1039"/>
      <c r="BL10" s="1039"/>
      <c r="BM10" s="1039"/>
      <c r="BN10" s="1039"/>
      <c r="BO10" s="1039"/>
      <c r="BP10" s="1039"/>
      <c r="BQ10" s="1039"/>
      <c r="BR10" s="1090">
        <v>128.9</v>
      </c>
      <c r="BS10" s="1090">
        <v>7</v>
      </c>
      <c r="BT10" s="1090">
        <v>109.7</v>
      </c>
      <c r="BU10" s="1090">
        <v>30.5</v>
      </c>
      <c r="BV10" s="1090">
        <v>20.399999999999999</v>
      </c>
      <c r="BW10" s="1090">
        <v>1.3</v>
      </c>
      <c r="BX10" s="1090">
        <v>0</v>
      </c>
      <c r="BY10" s="1090">
        <v>14</v>
      </c>
      <c r="BZ10" s="1090">
        <v>26013649</v>
      </c>
      <c r="CA10" s="1090">
        <v>638296</v>
      </c>
      <c r="CB10" s="1090">
        <v>2789287</v>
      </c>
      <c r="CC10" s="1090">
        <v>13403</v>
      </c>
      <c r="CD10" s="1090">
        <v>0</v>
      </c>
      <c r="CE10" s="1090">
        <v>0</v>
      </c>
      <c r="CF10" s="1090">
        <v>1714716</v>
      </c>
      <c r="CG10" s="1090">
        <v>146233</v>
      </c>
      <c r="CH10" s="1090">
        <v>151328</v>
      </c>
      <c r="CI10" s="1090">
        <v>683097</v>
      </c>
      <c r="CJ10" s="1090">
        <v>77204</v>
      </c>
      <c r="CK10" s="1090">
        <v>20444</v>
      </c>
      <c r="CL10" s="1090">
        <v>210333</v>
      </c>
      <c r="CM10" s="1090">
        <v>19425</v>
      </c>
      <c r="CN10" s="1090">
        <v>1348958</v>
      </c>
      <c r="CO10" s="1109"/>
      <c r="CP10" s="1090">
        <v>1785552</v>
      </c>
      <c r="CQ10" s="1090">
        <v>25772423</v>
      </c>
      <c r="CR10" s="1090">
        <v>6549767</v>
      </c>
      <c r="CS10" s="1090">
        <v>722552</v>
      </c>
      <c r="CT10" s="1090">
        <v>1666232</v>
      </c>
      <c r="CU10" s="1090">
        <v>709958</v>
      </c>
      <c r="CV10" s="1090">
        <v>14177762</v>
      </c>
      <c r="CW10" s="1090">
        <v>3259611</v>
      </c>
      <c r="CX10" s="1090">
        <v>8043369</v>
      </c>
      <c r="CY10" s="1090">
        <v>2208253</v>
      </c>
      <c r="CZ10" s="1090">
        <v>6920718</v>
      </c>
      <c r="DA10" s="1090">
        <v>1958400</v>
      </c>
      <c r="DB10" s="1090">
        <v>519535</v>
      </c>
      <c r="DC10" s="1039"/>
      <c r="DD10" s="1090">
        <v>0</v>
      </c>
      <c r="DE10" s="1090">
        <v>0</v>
      </c>
      <c r="DF10" s="1090">
        <v>0</v>
      </c>
      <c r="DG10" s="1090">
        <v>0</v>
      </c>
      <c r="DH10" s="1090">
        <v>0</v>
      </c>
      <c r="DI10" s="1090">
        <v>0</v>
      </c>
      <c r="DJ10" s="1090">
        <v>0</v>
      </c>
      <c r="DK10" s="1090">
        <v>0</v>
      </c>
      <c r="DL10" s="1090">
        <v>0</v>
      </c>
      <c r="DM10" s="1090">
        <v>5745</v>
      </c>
      <c r="DN10" s="1090">
        <v>0</v>
      </c>
      <c r="DO10" s="1090">
        <v>0</v>
      </c>
      <c r="DP10" s="1090">
        <v>140318</v>
      </c>
      <c r="DQ10" s="1090">
        <v>0</v>
      </c>
      <c r="DR10" s="1090">
        <v>0</v>
      </c>
      <c r="DS10" s="1090">
        <v>170</v>
      </c>
      <c r="DT10" s="1090">
        <v>0</v>
      </c>
      <c r="DU10" s="1090">
        <v>29949</v>
      </c>
      <c r="DV10" s="1090">
        <v>8465</v>
      </c>
      <c r="DW10" s="1090">
        <v>0</v>
      </c>
      <c r="DX10" s="1090">
        <v>77296</v>
      </c>
      <c r="DY10" s="1090">
        <v>0</v>
      </c>
      <c r="DZ10" s="1090">
        <v>0</v>
      </c>
      <c r="EA10" s="1090">
        <v>0</v>
      </c>
      <c r="EB10" s="1090">
        <v>0</v>
      </c>
      <c r="EC10" s="1090" t="s">
        <v>936</v>
      </c>
      <c r="ED10" s="1090">
        <v>18371</v>
      </c>
      <c r="EE10" s="1090" t="s">
        <v>937</v>
      </c>
      <c r="EF10" s="1090">
        <v>17102</v>
      </c>
      <c r="EG10" s="1090" t="s">
        <v>91</v>
      </c>
      <c r="EH10" s="1090">
        <v>210333</v>
      </c>
      <c r="EI10" s="1090">
        <v>4108121</v>
      </c>
      <c r="EJ10" s="1090">
        <v>100000</v>
      </c>
      <c r="EK10" s="1090">
        <v>-1021918</v>
      </c>
      <c r="EL10" s="1090">
        <v>3423818</v>
      </c>
      <c r="EM10" s="1090">
        <v>2837317</v>
      </c>
      <c r="EN10" s="1039"/>
      <c r="EO10" s="1039"/>
      <c r="EP10" s="1039"/>
      <c r="EQ10" s="1090">
        <v>1290</v>
      </c>
      <c r="ER10" s="1090">
        <v>305</v>
      </c>
      <c r="ES10" s="1039"/>
      <c r="ET10" s="1039"/>
      <c r="EU10" s="1039"/>
      <c r="EV10" s="1039"/>
      <c r="EW10" s="1106"/>
      <c r="EX10" s="1090">
        <v>141</v>
      </c>
      <c r="EY10" s="1106"/>
      <c r="EZ10" s="1090">
        <v>0</v>
      </c>
      <c r="FA10" s="1106"/>
      <c r="FB10" s="1090">
        <v>81</v>
      </c>
      <c r="FC10" s="1090">
        <v>161</v>
      </c>
      <c r="FD10" s="1090">
        <v>134</v>
      </c>
      <c r="FE10" s="1090">
        <v>0</v>
      </c>
      <c r="FF10" s="1106"/>
      <c r="FG10" s="1090">
        <v>950</v>
      </c>
      <c r="FH10" s="1090">
        <v>30</v>
      </c>
      <c r="FI10" s="1090">
        <v>17</v>
      </c>
      <c r="FJ10" s="1039"/>
      <c r="FK10" s="1039"/>
      <c r="FL10" s="1039"/>
      <c r="FM10" s="1039"/>
      <c r="FN10" s="1039"/>
      <c r="FO10" s="1110">
        <v>1958400</v>
      </c>
      <c r="FP10" s="1092">
        <v>127.5</v>
      </c>
      <c r="FQ10" s="1092">
        <v>7</v>
      </c>
      <c r="FR10" s="1102"/>
      <c r="FS10" s="1092">
        <v>0</v>
      </c>
      <c r="FT10" s="1092">
        <v>109</v>
      </c>
      <c r="FU10" s="1092">
        <v>0</v>
      </c>
      <c r="FV10" s="1092">
        <v>16</v>
      </c>
      <c r="FW10" s="1092">
        <v>4</v>
      </c>
      <c r="FX10" s="1092">
        <v>7</v>
      </c>
      <c r="FY10" s="1092">
        <v>0</v>
      </c>
      <c r="FZ10" s="1092">
        <v>104</v>
      </c>
      <c r="GA10" s="1092">
        <v>34</v>
      </c>
      <c r="GB10" s="1092">
        <v>21</v>
      </c>
      <c r="GC10" s="1092">
        <v>2</v>
      </c>
      <c r="GD10" s="1092">
        <v>0</v>
      </c>
      <c r="GE10" s="1092">
        <v>12</v>
      </c>
      <c r="GF10" s="1102"/>
      <c r="GG10" s="1092">
        <v>127.5</v>
      </c>
      <c r="GH10" s="1092">
        <v>3</v>
      </c>
      <c r="GI10" s="1102"/>
      <c r="GJ10" s="1092">
        <v>0</v>
      </c>
      <c r="GK10" s="1092">
        <v>0</v>
      </c>
      <c r="GL10" s="1092">
        <v>0</v>
      </c>
      <c r="GM10" s="1092">
        <v>0</v>
      </c>
      <c r="GN10" s="1092">
        <v>0</v>
      </c>
      <c r="GO10" s="1092">
        <v>0</v>
      </c>
      <c r="GP10" s="1102"/>
      <c r="GQ10" s="1092">
        <v>0</v>
      </c>
      <c r="GR10" s="1092">
        <v>128.9</v>
      </c>
      <c r="GS10" s="1092">
        <v>4</v>
      </c>
      <c r="GT10" s="1102"/>
      <c r="GU10" s="981"/>
      <c r="GV10" s="981"/>
      <c r="GW10" s="981"/>
      <c r="GX10" s="981"/>
      <c r="GY10" s="981"/>
      <c r="GZ10" s="981"/>
      <c r="HA10" s="981"/>
      <c r="HB10" s="1102"/>
      <c r="HC10" s="1092">
        <v>114</v>
      </c>
      <c r="HD10" s="1092">
        <v>3</v>
      </c>
      <c r="HE10" s="1092">
        <v>14</v>
      </c>
      <c r="HF10" s="1092">
        <v>2</v>
      </c>
      <c r="HG10" s="1092">
        <v>2</v>
      </c>
      <c r="HH10" s="1092">
        <v>0</v>
      </c>
      <c r="HI10" s="1092">
        <v>0</v>
      </c>
      <c r="HJ10" s="1092">
        <v>0</v>
      </c>
      <c r="HK10" s="1092">
        <v>0</v>
      </c>
      <c r="HL10" s="1092">
        <v>0</v>
      </c>
      <c r="HM10" s="1092">
        <v>0</v>
      </c>
      <c r="HN10" s="1092">
        <v>0</v>
      </c>
      <c r="HO10" s="1102"/>
      <c r="HP10" s="50">
        <v>0</v>
      </c>
      <c r="HQ10" s="50">
        <v>0</v>
      </c>
      <c r="HR10" s="50">
        <v>0</v>
      </c>
      <c r="HS10" s="1090">
        <v>1260</v>
      </c>
      <c r="HT10" s="1090">
        <v>320</v>
      </c>
      <c r="HU10" s="1039"/>
      <c r="HV10" s="1039"/>
      <c r="HW10" s="1039"/>
      <c r="HX10" s="1039"/>
      <c r="HY10" s="1107"/>
      <c r="HZ10" s="1090">
        <v>128</v>
      </c>
      <c r="IA10" s="1107"/>
      <c r="IB10" s="1090">
        <v>0</v>
      </c>
      <c r="IC10" s="1107"/>
      <c r="ID10" s="1090">
        <v>117</v>
      </c>
      <c r="IE10" s="1090">
        <v>206</v>
      </c>
      <c r="IF10" s="1090">
        <v>146</v>
      </c>
      <c r="IG10" s="1090">
        <v>8</v>
      </c>
      <c r="IH10" s="1107"/>
      <c r="II10" s="1090">
        <v>950</v>
      </c>
      <c r="IJ10" s="1090">
        <v>30</v>
      </c>
      <c r="IK10" s="1090">
        <v>12</v>
      </c>
      <c r="IL10" s="1090">
        <v>117</v>
      </c>
      <c r="IM10" s="1090">
        <v>3</v>
      </c>
      <c r="IN10" s="1090">
        <v>14</v>
      </c>
      <c r="IO10" s="1090">
        <v>2</v>
      </c>
      <c r="IP10" s="1090">
        <v>2</v>
      </c>
      <c r="IQ10" s="1090">
        <v>0</v>
      </c>
      <c r="IR10" s="1039"/>
      <c r="IS10" s="1039"/>
      <c r="IT10" s="1039"/>
      <c r="IU10" s="1039"/>
      <c r="IV10" s="1039"/>
      <c r="IW10" s="1104">
        <v>105</v>
      </c>
      <c r="IX10" s="1104">
        <v>0</v>
      </c>
      <c r="IY10" s="1104">
        <v>16</v>
      </c>
      <c r="IZ10" s="1104">
        <v>4</v>
      </c>
      <c r="JA10" s="1104">
        <v>7</v>
      </c>
      <c r="JB10" s="1104">
        <v>0</v>
      </c>
      <c r="JC10" s="1090">
        <v>0</v>
      </c>
      <c r="JD10" s="1090">
        <v>118836</v>
      </c>
      <c r="JE10" s="1090">
        <v>0</v>
      </c>
      <c r="JF10" s="1092">
        <v>0</v>
      </c>
      <c r="JG10" s="1092">
        <v>0</v>
      </c>
    </row>
    <row r="11" spans="1:267">
      <c r="A11" s="48" t="s">
        <v>183</v>
      </c>
      <c r="B11" s="34">
        <v>45</v>
      </c>
      <c r="C11" s="33" t="s">
        <v>360</v>
      </c>
      <c r="D11" s="1039"/>
      <c r="E11" s="1039"/>
      <c r="F11" s="1039"/>
      <c r="G11" s="1039"/>
      <c r="H11" s="1039"/>
      <c r="I11" s="1039"/>
      <c r="J11" s="1039"/>
      <c r="K11" s="1039"/>
      <c r="L11" s="1039"/>
      <c r="M11" s="1039"/>
      <c r="N11" s="1039"/>
      <c r="O11" s="1039"/>
      <c r="P11" s="1039"/>
      <c r="Q11" s="1039"/>
      <c r="R11" s="1039"/>
      <c r="S11" s="1039"/>
      <c r="T11" s="1039"/>
      <c r="U11" s="1039"/>
      <c r="V11" s="1039"/>
      <c r="W11" s="1039"/>
      <c r="X11" s="1039"/>
      <c r="Y11" s="1039"/>
      <c r="Z11" s="1039"/>
      <c r="AA11" s="1039"/>
      <c r="AB11" s="1039"/>
      <c r="AC11" s="1039"/>
      <c r="AD11" s="1039"/>
      <c r="AE11" s="1039"/>
      <c r="AF11" s="1039"/>
      <c r="AG11" s="1039"/>
      <c r="AH11" s="1039"/>
      <c r="AI11" s="1039"/>
      <c r="AJ11" s="1039"/>
      <c r="AK11" s="1039"/>
      <c r="AL11" s="1039"/>
      <c r="AM11" s="1039"/>
      <c r="AN11" s="1039"/>
      <c r="AO11" s="1039"/>
      <c r="AP11" s="1039"/>
      <c r="AQ11" s="1039"/>
      <c r="AR11" s="1039"/>
      <c r="AS11" s="1039"/>
      <c r="AT11" s="1039"/>
      <c r="AU11" s="1039"/>
      <c r="AV11" s="1039"/>
      <c r="AW11" s="1039"/>
      <c r="AX11" s="1039"/>
      <c r="AY11" s="1039"/>
      <c r="AZ11" s="1039"/>
      <c r="BA11" s="1039"/>
      <c r="BB11" s="1039"/>
      <c r="BC11" s="1039"/>
      <c r="BD11" s="1039"/>
      <c r="BE11" s="1039"/>
      <c r="BF11" s="1039"/>
      <c r="BG11" s="1039"/>
      <c r="BH11" s="1039"/>
      <c r="BI11" s="1039"/>
      <c r="BJ11" s="1039"/>
      <c r="BK11" s="1039"/>
      <c r="BL11" s="1039"/>
      <c r="BM11" s="1039"/>
      <c r="BN11" s="1039"/>
      <c r="BO11" s="1039"/>
      <c r="BP11" s="1039"/>
      <c r="BQ11" s="1039"/>
      <c r="BR11" s="1090">
        <v>36.799999999999997</v>
      </c>
      <c r="BS11" s="1090">
        <v>0.8</v>
      </c>
      <c r="BT11" s="1090">
        <v>6</v>
      </c>
      <c r="BU11" s="1090">
        <v>4.7</v>
      </c>
      <c r="BV11" s="1090">
        <v>5.9</v>
      </c>
      <c r="BW11" s="1090">
        <v>0</v>
      </c>
      <c r="BX11" s="1090">
        <v>0.5</v>
      </c>
      <c r="BY11" s="1090">
        <v>1</v>
      </c>
      <c r="BZ11" s="1090">
        <v>7677241</v>
      </c>
      <c r="CA11" s="1090">
        <v>0</v>
      </c>
      <c r="CB11" s="1090">
        <v>0</v>
      </c>
      <c r="CC11" s="1090">
        <v>80000</v>
      </c>
      <c r="CD11" s="1090">
        <v>0</v>
      </c>
      <c r="CE11" s="1090">
        <v>0</v>
      </c>
      <c r="CF11" s="1090">
        <v>0</v>
      </c>
      <c r="CG11" s="1090">
        <v>1077416</v>
      </c>
      <c r="CH11" s="1090">
        <v>267056</v>
      </c>
      <c r="CI11" s="1090">
        <v>43387</v>
      </c>
      <c r="CJ11" s="1090">
        <v>84235</v>
      </c>
      <c r="CK11" s="1090">
        <v>356406</v>
      </c>
      <c r="CL11" s="1090">
        <v>173</v>
      </c>
      <c r="CM11" s="1090">
        <v>0</v>
      </c>
      <c r="CN11" s="1090">
        <v>0</v>
      </c>
      <c r="CO11" s="1109"/>
      <c r="CP11" s="1090">
        <v>0</v>
      </c>
      <c r="CQ11" s="1090">
        <v>6899991</v>
      </c>
      <c r="CR11" s="1090">
        <v>1507048</v>
      </c>
      <c r="CS11" s="1090">
        <v>660946</v>
      </c>
      <c r="CT11" s="1090">
        <v>326047</v>
      </c>
      <c r="CU11" s="1090">
        <v>0</v>
      </c>
      <c r="CV11" s="1090">
        <v>3965365</v>
      </c>
      <c r="CW11" s="1090">
        <v>793604</v>
      </c>
      <c r="CX11" s="1090">
        <v>1025378</v>
      </c>
      <c r="CY11" s="1090">
        <v>240048</v>
      </c>
      <c r="CZ11" s="1090">
        <v>2871023</v>
      </c>
      <c r="DA11" s="1090">
        <v>362548</v>
      </c>
      <c r="DB11" s="1090">
        <v>134118</v>
      </c>
      <c r="DC11" s="1039"/>
      <c r="DD11" s="1090">
        <v>0</v>
      </c>
      <c r="DE11" s="1090">
        <v>1948</v>
      </c>
      <c r="DF11" s="1090">
        <v>0</v>
      </c>
      <c r="DG11" s="1090">
        <v>0</v>
      </c>
      <c r="DH11" s="1090">
        <v>282187</v>
      </c>
      <c r="DI11" s="1090">
        <v>12039</v>
      </c>
      <c r="DJ11" s="1090">
        <v>148663</v>
      </c>
      <c r="DK11" s="1090">
        <v>0</v>
      </c>
      <c r="DL11" s="1090">
        <v>0</v>
      </c>
      <c r="DM11" s="1090">
        <v>253743</v>
      </c>
      <c r="DN11" s="1090">
        <v>0</v>
      </c>
      <c r="DO11" s="1090">
        <v>269404</v>
      </c>
      <c r="DP11" s="1090">
        <v>8392</v>
      </c>
      <c r="DQ11" s="1090">
        <v>0</v>
      </c>
      <c r="DR11" s="1090">
        <v>30188</v>
      </c>
      <c r="DS11" s="1090">
        <v>0</v>
      </c>
      <c r="DT11" s="1090">
        <v>0</v>
      </c>
      <c r="DU11" s="1090">
        <v>172506</v>
      </c>
      <c r="DV11" s="1090">
        <v>0</v>
      </c>
      <c r="DW11" s="1090">
        <v>0</v>
      </c>
      <c r="DX11" s="1090">
        <v>11136</v>
      </c>
      <c r="DY11" s="1090">
        <v>0</v>
      </c>
      <c r="DZ11" s="1090">
        <v>0</v>
      </c>
      <c r="EA11" s="1090">
        <v>0</v>
      </c>
      <c r="EB11" s="1090">
        <v>0</v>
      </c>
      <c r="EC11" s="1090" t="s">
        <v>313</v>
      </c>
      <c r="ED11" s="1090">
        <v>37440</v>
      </c>
      <c r="EE11" s="1090" t="s">
        <v>91</v>
      </c>
      <c r="EF11" s="1090">
        <v>173</v>
      </c>
      <c r="EG11" s="1090" t="s">
        <v>788</v>
      </c>
      <c r="EH11" s="1090">
        <v>0</v>
      </c>
      <c r="EI11" s="1090">
        <v>673864.15</v>
      </c>
      <c r="EJ11" s="1090">
        <v>0</v>
      </c>
      <c r="EK11" s="1090">
        <v>-0.32999999995809048</v>
      </c>
      <c r="EL11" s="1090">
        <v>387212</v>
      </c>
      <c r="EM11" s="1090">
        <v>0</v>
      </c>
      <c r="EN11" s="1039"/>
      <c r="EO11" s="1039"/>
      <c r="EP11" s="1039"/>
      <c r="EQ11" s="1090">
        <v>624</v>
      </c>
      <c r="ER11" s="1090">
        <v>0</v>
      </c>
      <c r="ES11" s="1039"/>
      <c r="ET11" s="1039"/>
      <c r="EU11" s="1039"/>
      <c r="EV11" s="1039"/>
      <c r="EW11" s="1106"/>
      <c r="EX11" s="1090">
        <v>0</v>
      </c>
      <c r="EY11" s="1106"/>
      <c r="EZ11" s="1090">
        <v>0</v>
      </c>
      <c r="FA11" s="1106"/>
      <c r="FB11" s="1090">
        <v>20</v>
      </c>
      <c r="FC11" s="1090">
        <v>149</v>
      </c>
      <c r="FD11" s="1090">
        <v>0</v>
      </c>
      <c r="FE11" s="1090">
        <v>0</v>
      </c>
      <c r="FF11" s="1106"/>
      <c r="FG11" s="1090">
        <v>0</v>
      </c>
      <c r="FH11" s="1090">
        <v>0</v>
      </c>
      <c r="FI11" s="1090">
        <v>0</v>
      </c>
      <c r="FJ11" s="1039"/>
      <c r="FK11" s="1039"/>
      <c r="FL11" s="1039"/>
      <c r="FM11" s="1039"/>
      <c r="FN11" s="1039"/>
      <c r="FO11" s="1110">
        <v>0</v>
      </c>
      <c r="FP11" s="1092">
        <v>37.700000000000003</v>
      </c>
      <c r="FQ11" s="1092">
        <v>0.8</v>
      </c>
      <c r="FR11" s="1102"/>
      <c r="FS11" s="1092">
        <v>0</v>
      </c>
      <c r="FT11" s="1092">
        <v>28</v>
      </c>
      <c r="FU11" s="1092">
        <v>2</v>
      </c>
      <c r="FV11" s="1092">
        <v>0</v>
      </c>
      <c r="FW11" s="1092">
        <v>0</v>
      </c>
      <c r="FX11" s="1092">
        <v>4</v>
      </c>
      <c r="FY11" s="1092">
        <v>2</v>
      </c>
      <c r="FZ11" s="1092">
        <v>6</v>
      </c>
      <c r="GA11" s="1092">
        <v>5</v>
      </c>
      <c r="GB11" s="1092">
        <v>5.3</v>
      </c>
      <c r="GC11" s="1092">
        <v>0</v>
      </c>
      <c r="GD11" s="1092">
        <v>0.3</v>
      </c>
      <c r="GE11" s="1092">
        <v>1</v>
      </c>
      <c r="GF11" s="1102"/>
      <c r="GG11" s="1092">
        <v>0</v>
      </c>
      <c r="GH11" s="1092">
        <v>0</v>
      </c>
      <c r="GI11" s="1102"/>
      <c r="GJ11" s="1092">
        <v>0</v>
      </c>
      <c r="GK11" s="1092">
        <v>0</v>
      </c>
      <c r="GL11" s="1092">
        <v>0</v>
      </c>
      <c r="GM11" s="1092">
        <v>0</v>
      </c>
      <c r="GN11" s="1092">
        <v>0</v>
      </c>
      <c r="GO11" s="1092">
        <v>0</v>
      </c>
      <c r="GP11" s="1102"/>
      <c r="GQ11" s="1092">
        <v>0</v>
      </c>
      <c r="GR11" s="1092">
        <v>0</v>
      </c>
      <c r="GS11" s="1092">
        <v>0</v>
      </c>
      <c r="GT11" s="1102"/>
      <c r="GU11" s="981"/>
      <c r="GV11" s="981"/>
      <c r="GW11" s="981"/>
      <c r="GX11" s="981"/>
      <c r="GY11" s="981"/>
      <c r="GZ11" s="981"/>
      <c r="HA11" s="981"/>
      <c r="HB11" s="1102"/>
      <c r="HC11" s="1092">
        <v>0</v>
      </c>
      <c r="HD11" s="1092">
        <v>0</v>
      </c>
      <c r="HE11" s="1092">
        <v>0</v>
      </c>
      <c r="HF11" s="1092">
        <v>0</v>
      </c>
      <c r="HG11" s="1092">
        <v>0</v>
      </c>
      <c r="HH11" s="1092">
        <v>0</v>
      </c>
      <c r="HI11" s="1092">
        <v>0</v>
      </c>
      <c r="HJ11" s="1092">
        <v>0</v>
      </c>
      <c r="HK11" s="1092">
        <v>0</v>
      </c>
      <c r="HL11" s="1092">
        <v>0</v>
      </c>
      <c r="HM11" s="1092">
        <v>0</v>
      </c>
      <c r="HN11" s="1092">
        <v>0</v>
      </c>
      <c r="HO11" s="1102"/>
      <c r="HP11" s="50">
        <v>0</v>
      </c>
      <c r="HQ11" s="50">
        <v>0</v>
      </c>
      <c r="HR11" s="50">
        <v>0</v>
      </c>
      <c r="HS11" s="1090">
        <v>624</v>
      </c>
      <c r="HT11" s="1090">
        <v>0</v>
      </c>
      <c r="HU11" s="1039"/>
      <c r="HV11" s="1039"/>
      <c r="HW11" s="1039"/>
      <c r="HX11" s="1039"/>
      <c r="HY11" s="1107"/>
      <c r="HZ11" s="1090">
        <v>0</v>
      </c>
      <c r="IA11" s="1107"/>
      <c r="IB11" s="1090">
        <v>0</v>
      </c>
      <c r="IC11" s="1107"/>
      <c r="ID11" s="1090">
        <v>15</v>
      </c>
      <c r="IE11" s="1090">
        <v>146</v>
      </c>
      <c r="IF11" s="1090">
        <v>0</v>
      </c>
      <c r="IG11" s="1090">
        <v>0</v>
      </c>
      <c r="IH11" s="1107"/>
      <c r="II11" s="1090">
        <v>0</v>
      </c>
      <c r="IJ11" s="1090">
        <v>0</v>
      </c>
      <c r="IK11" s="1090">
        <v>0</v>
      </c>
      <c r="IL11" s="1090">
        <v>29</v>
      </c>
      <c r="IM11" s="1090">
        <v>2</v>
      </c>
      <c r="IN11" s="1090">
        <v>0</v>
      </c>
      <c r="IO11" s="1090">
        <v>0</v>
      </c>
      <c r="IP11" s="1090">
        <v>2</v>
      </c>
      <c r="IQ11" s="1090">
        <v>2</v>
      </c>
      <c r="IR11" s="1039"/>
      <c r="IS11" s="1039"/>
      <c r="IT11" s="1039"/>
      <c r="IU11" s="1039"/>
      <c r="IV11" s="1039"/>
      <c r="IW11" s="1104">
        <v>0</v>
      </c>
      <c r="IX11" s="1104">
        <v>0</v>
      </c>
      <c r="IY11" s="1104">
        <v>0</v>
      </c>
      <c r="IZ11" s="1104">
        <v>0</v>
      </c>
      <c r="JA11" s="1104">
        <v>0</v>
      </c>
      <c r="JB11" s="1104">
        <v>0</v>
      </c>
      <c r="JC11" s="1090">
        <v>0</v>
      </c>
      <c r="JD11" s="1090">
        <v>0</v>
      </c>
      <c r="JE11" s="1090">
        <v>0</v>
      </c>
      <c r="JF11" s="1092">
        <v>0</v>
      </c>
      <c r="JG11" s="1092">
        <v>0</v>
      </c>
    </row>
    <row r="12" spans="1:267">
      <c r="A12" s="48" t="s">
        <v>188</v>
      </c>
      <c r="B12" s="34">
        <v>46</v>
      </c>
      <c r="C12" s="33" t="s">
        <v>774</v>
      </c>
      <c r="D12" s="1039"/>
      <c r="E12" s="1039"/>
      <c r="F12" s="1039"/>
      <c r="G12" s="1039"/>
      <c r="H12" s="1039"/>
      <c r="I12" s="1039"/>
      <c r="J12" s="1039"/>
      <c r="K12" s="1039"/>
      <c r="L12" s="1039"/>
      <c r="M12" s="1039"/>
      <c r="N12" s="1039"/>
      <c r="O12" s="1039"/>
      <c r="P12" s="1039"/>
      <c r="Q12" s="1039"/>
      <c r="R12" s="1039"/>
      <c r="S12" s="1039"/>
      <c r="T12" s="1039"/>
      <c r="U12" s="1039"/>
      <c r="V12" s="1039"/>
      <c r="W12" s="1039"/>
      <c r="X12" s="1039"/>
      <c r="Y12" s="1039"/>
      <c r="Z12" s="1039"/>
      <c r="AA12" s="1039"/>
      <c r="AB12" s="1039"/>
      <c r="AC12" s="1039"/>
      <c r="AD12" s="1039"/>
      <c r="AE12" s="1039"/>
      <c r="AF12" s="1039"/>
      <c r="AG12" s="1039"/>
      <c r="AH12" s="1039"/>
      <c r="AI12" s="1039"/>
      <c r="AJ12" s="1039"/>
      <c r="AK12" s="1039"/>
      <c r="AL12" s="1039"/>
      <c r="AM12" s="1039"/>
      <c r="AN12" s="1039"/>
      <c r="AO12" s="1039"/>
      <c r="AP12" s="1039"/>
      <c r="AQ12" s="1039"/>
      <c r="AR12" s="1039"/>
      <c r="AS12" s="1039"/>
      <c r="AT12" s="1039"/>
      <c r="AU12" s="1039"/>
      <c r="AV12" s="1039"/>
      <c r="AW12" s="1039"/>
      <c r="AX12" s="1039"/>
      <c r="AY12" s="1039"/>
      <c r="AZ12" s="1039"/>
      <c r="BA12" s="1039"/>
      <c r="BB12" s="1039"/>
      <c r="BC12" s="1039"/>
      <c r="BD12" s="1039"/>
      <c r="BE12" s="1039"/>
      <c r="BF12" s="1039"/>
      <c r="BG12" s="1039"/>
      <c r="BH12" s="1039"/>
      <c r="BI12" s="1039"/>
      <c r="BJ12" s="1039"/>
      <c r="BK12" s="1039"/>
      <c r="BL12" s="1039"/>
      <c r="BM12" s="1039"/>
      <c r="BN12" s="1039"/>
      <c r="BO12" s="1039"/>
      <c r="BP12" s="1039"/>
      <c r="BQ12" s="1039"/>
      <c r="BR12" s="1090">
        <v>349.6</v>
      </c>
      <c r="BS12" s="1090">
        <v>14.9</v>
      </c>
      <c r="BT12" s="1090">
        <v>108.9</v>
      </c>
      <c r="BU12" s="1090">
        <v>56.7</v>
      </c>
      <c r="BV12" s="1090">
        <v>45.3</v>
      </c>
      <c r="BW12" s="1090">
        <v>37</v>
      </c>
      <c r="BX12" s="1090">
        <v>5</v>
      </c>
      <c r="BY12" s="1090">
        <v>31</v>
      </c>
      <c r="BZ12" s="1090">
        <v>67564471</v>
      </c>
      <c r="CA12" s="1090">
        <v>0</v>
      </c>
      <c r="CB12" s="1090">
        <v>454359</v>
      </c>
      <c r="CC12" s="1090">
        <v>120662</v>
      </c>
      <c r="CD12" s="1090">
        <v>0</v>
      </c>
      <c r="CE12" s="1090">
        <v>0</v>
      </c>
      <c r="CF12" s="1090">
        <v>11186232</v>
      </c>
      <c r="CG12" s="1090">
        <v>3893001</v>
      </c>
      <c r="CH12" s="1090">
        <v>624442</v>
      </c>
      <c r="CI12" s="1090">
        <v>458128</v>
      </c>
      <c r="CJ12" s="1090">
        <v>240990</v>
      </c>
      <c r="CK12" s="1090">
        <v>345709</v>
      </c>
      <c r="CL12" s="1090">
        <v>202710</v>
      </c>
      <c r="CM12" s="1090">
        <v>8051</v>
      </c>
      <c r="CN12" s="1090">
        <v>92527</v>
      </c>
      <c r="CO12" s="1109"/>
      <c r="CP12" s="1090">
        <v>2148585</v>
      </c>
      <c r="CQ12" s="1090">
        <v>66575176</v>
      </c>
      <c r="CR12" s="1090">
        <v>12994338</v>
      </c>
      <c r="CS12" s="1090">
        <v>3262486</v>
      </c>
      <c r="CT12" s="1090">
        <v>2733657</v>
      </c>
      <c r="CU12" s="1090">
        <v>216574</v>
      </c>
      <c r="CV12" s="1090">
        <v>38223234</v>
      </c>
      <c r="CW12" s="1090">
        <v>8853013</v>
      </c>
      <c r="CX12" s="1090">
        <v>14183553</v>
      </c>
      <c r="CY12" s="1090">
        <v>3499514</v>
      </c>
      <c r="CZ12" s="1090">
        <v>17094200</v>
      </c>
      <c r="DA12" s="1090">
        <v>4585335</v>
      </c>
      <c r="DB12" s="1090">
        <v>917978</v>
      </c>
      <c r="DC12" s="1039"/>
      <c r="DD12" s="1090">
        <v>346969</v>
      </c>
      <c r="DE12" s="1090">
        <v>0</v>
      </c>
      <c r="DF12" s="1090">
        <v>1451</v>
      </c>
      <c r="DG12" s="1090">
        <v>0</v>
      </c>
      <c r="DH12" s="1090">
        <v>377645</v>
      </c>
      <c r="DI12" s="1090">
        <v>0</v>
      </c>
      <c r="DJ12" s="1090">
        <v>210002</v>
      </c>
      <c r="DK12" s="1090">
        <v>336003</v>
      </c>
      <c r="DL12" s="1090">
        <v>1152964</v>
      </c>
      <c r="DM12" s="1090">
        <v>792475</v>
      </c>
      <c r="DN12" s="1090">
        <v>289461.61</v>
      </c>
      <c r="DO12" s="1090">
        <v>9467</v>
      </c>
      <c r="DP12" s="1090">
        <v>316831</v>
      </c>
      <c r="DQ12" s="1090">
        <v>0</v>
      </c>
      <c r="DR12" s="1090">
        <v>40218</v>
      </c>
      <c r="DS12" s="1090">
        <v>367933</v>
      </c>
      <c r="DT12" s="1090">
        <v>0</v>
      </c>
      <c r="DU12" s="1090">
        <v>105872</v>
      </c>
      <c r="DV12" s="1090">
        <v>14467</v>
      </c>
      <c r="DW12" s="1090">
        <v>27776</v>
      </c>
      <c r="DX12" s="1090">
        <v>155218</v>
      </c>
      <c r="DY12" s="1090">
        <v>30027</v>
      </c>
      <c r="DZ12" s="1090">
        <v>114438</v>
      </c>
      <c r="EA12" s="1090">
        <v>0</v>
      </c>
      <c r="EB12" s="1090">
        <v>8036</v>
      </c>
      <c r="EC12" s="1090" t="s">
        <v>929</v>
      </c>
      <c r="ED12" s="1090">
        <v>168609</v>
      </c>
      <c r="EE12" s="1090" t="s">
        <v>930</v>
      </c>
      <c r="EF12" s="1090">
        <v>202710</v>
      </c>
      <c r="EG12" s="1090" t="s">
        <v>931</v>
      </c>
      <c r="EH12" s="1090">
        <v>240990</v>
      </c>
      <c r="EI12" s="1090">
        <v>7759443</v>
      </c>
      <c r="EJ12" s="1090">
        <v>0</v>
      </c>
      <c r="EK12" s="1090">
        <v>16414.950000000186</v>
      </c>
      <c r="EL12" s="1090">
        <v>3723174.51</v>
      </c>
      <c r="EM12" s="1090">
        <v>3920817.41</v>
      </c>
      <c r="EN12" s="1039"/>
      <c r="EO12" s="1039"/>
      <c r="EP12" s="1039"/>
      <c r="EQ12" s="1090">
        <v>4524</v>
      </c>
      <c r="ER12" s="1090">
        <v>1942</v>
      </c>
      <c r="ES12" s="1039"/>
      <c r="ET12" s="1039"/>
      <c r="EU12" s="1039"/>
      <c r="EV12" s="1039"/>
      <c r="EW12" s="1106"/>
      <c r="EX12" s="1090">
        <v>0</v>
      </c>
      <c r="EY12" s="1106"/>
      <c r="EZ12" s="1090">
        <v>2029</v>
      </c>
      <c r="FA12" s="1106"/>
      <c r="FB12" s="1090">
        <v>161</v>
      </c>
      <c r="FC12" s="1090">
        <v>0</v>
      </c>
      <c r="FD12" s="1090">
        <v>415</v>
      </c>
      <c r="FE12" s="1090">
        <v>0</v>
      </c>
      <c r="FF12" s="1106"/>
      <c r="FG12" s="1090">
        <v>475</v>
      </c>
      <c r="FH12" s="1090">
        <v>48</v>
      </c>
      <c r="FI12" s="1090">
        <v>18</v>
      </c>
      <c r="FJ12" s="1039"/>
      <c r="FK12" s="1039"/>
      <c r="FL12" s="1039"/>
      <c r="FM12" s="1039"/>
      <c r="FN12" s="1039"/>
      <c r="FO12" s="1110">
        <v>4064957</v>
      </c>
      <c r="FP12" s="1092">
        <v>335</v>
      </c>
      <c r="FQ12" s="1092">
        <v>15</v>
      </c>
      <c r="FR12" s="1102"/>
      <c r="FS12" s="1092">
        <v>110938</v>
      </c>
      <c r="FT12" s="1092">
        <v>270</v>
      </c>
      <c r="FU12" s="1092">
        <v>21</v>
      </c>
      <c r="FV12" s="1092">
        <v>19</v>
      </c>
      <c r="FW12" s="1092">
        <v>4</v>
      </c>
      <c r="FX12" s="1092">
        <v>28</v>
      </c>
      <c r="FY12" s="1092">
        <v>19</v>
      </c>
      <c r="FZ12" s="1092">
        <v>98.57</v>
      </c>
      <c r="GA12" s="1092">
        <v>66.599999999999994</v>
      </c>
      <c r="GB12" s="1092">
        <v>43.94</v>
      </c>
      <c r="GC12" s="1092">
        <v>43.5</v>
      </c>
      <c r="GD12" s="1092">
        <v>5</v>
      </c>
      <c r="GE12" s="1092">
        <v>25</v>
      </c>
      <c r="GF12" s="1102"/>
      <c r="GG12" s="1092">
        <v>335</v>
      </c>
      <c r="GH12" s="1092">
        <v>15</v>
      </c>
      <c r="GI12" s="1102"/>
      <c r="GJ12" s="1092">
        <v>98.57</v>
      </c>
      <c r="GK12" s="1092">
        <v>48.28</v>
      </c>
      <c r="GL12" s="1092">
        <v>40.200000000000003</v>
      </c>
      <c r="GM12" s="1092">
        <v>43.5</v>
      </c>
      <c r="GN12" s="1092">
        <v>2</v>
      </c>
      <c r="GO12" s="1092">
        <v>1</v>
      </c>
      <c r="GP12" s="1102"/>
      <c r="GQ12" s="1092">
        <v>181</v>
      </c>
      <c r="GR12" s="1092">
        <v>349.6</v>
      </c>
      <c r="GS12" s="1092">
        <v>10.9</v>
      </c>
      <c r="GT12" s="1102"/>
      <c r="GU12" s="981"/>
      <c r="GV12" s="981"/>
      <c r="GW12" s="981"/>
      <c r="GX12" s="981"/>
      <c r="GY12" s="981"/>
      <c r="GZ12" s="981"/>
      <c r="HA12" s="981"/>
      <c r="HB12" s="1102"/>
      <c r="HC12" s="1092">
        <v>226</v>
      </c>
      <c r="HD12" s="1092">
        <v>27</v>
      </c>
      <c r="HE12" s="1092">
        <v>68</v>
      </c>
      <c r="HF12" s="1092">
        <v>6</v>
      </c>
      <c r="HG12" s="1092">
        <v>33</v>
      </c>
      <c r="HH12" s="1092">
        <v>17</v>
      </c>
      <c r="HI12" s="1092">
        <v>108.9</v>
      </c>
      <c r="HJ12" s="1092">
        <v>40.200000000000003</v>
      </c>
      <c r="HK12" s="1092">
        <v>40.6</v>
      </c>
      <c r="HL12" s="1092">
        <v>37</v>
      </c>
      <c r="HM12" s="1092">
        <v>2</v>
      </c>
      <c r="HN12" s="1092">
        <v>1</v>
      </c>
      <c r="HO12" s="1102"/>
      <c r="HP12" s="50">
        <v>0</v>
      </c>
      <c r="HQ12" s="50">
        <v>0</v>
      </c>
      <c r="HR12" s="50">
        <v>0</v>
      </c>
      <c r="HS12" s="1090">
        <v>4620</v>
      </c>
      <c r="HT12" s="1090">
        <v>1897</v>
      </c>
      <c r="HU12" s="1039"/>
      <c r="HV12" s="1039"/>
      <c r="HW12" s="1039"/>
      <c r="HX12" s="1039"/>
      <c r="HY12" s="1107"/>
      <c r="HZ12" s="1090">
        <v>0</v>
      </c>
      <c r="IA12" s="1107"/>
      <c r="IB12" s="1090">
        <v>2274</v>
      </c>
      <c r="IC12" s="1107"/>
      <c r="ID12" s="1090">
        <v>121</v>
      </c>
      <c r="IE12" s="1090">
        <v>0</v>
      </c>
      <c r="IF12" s="1090">
        <v>441</v>
      </c>
      <c r="IG12" s="1090">
        <v>0</v>
      </c>
      <c r="IH12" s="1107"/>
      <c r="II12" s="1090">
        <v>475</v>
      </c>
      <c r="IJ12" s="1090">
        <v>87</v>
      </c>
      <c r="IK12" s="1090">
        <v>29</v>
      </c>
      <c r="IL12" s="1090">
        <v>226</v>
      </c>
      <c r="IM12" s="1090">
        <v>27</v>
      </c>
      <c r="IN12" s="1090">
        <v>68</v>
      </c>
      <c r="IO12" s="1090">
        <v>6</v>
      </c>
      <c r="IP12" s="1090">
        <v>33</v>
      </c>
      <c r="IQ12" s="1090">
        <v>17</v>
      </c>
      <c r="IR12" s="1039"/>
      <c r="IS12" s="1039"/>
      <c r="IT12" s="1039"/>
      <c r="IU12" s="1039"/>
      <c r="IV12" s="1039"/>
      <c r="IW12" s="1104">
        <v>270</v>
      </c>
      <c r="IX12" s="1104">
        <v>21</v>
      </c>
      <c r="IY12" s="1104">
        <v>19</v>
      </c>
      <c r="IZ12" s="1104">
        <v>4</v>
      </c>
      <c r="JA12" s="1104">
        <v>28</v>
      </c>
      <c r="JB12" s="1104">
        <v>19</v>
      </c>
      <c r="JC12" s="1090">
        <v>0</v>
      </c>
      <c r="JD12" s="1090">
        <v>93415</v>
      </c>
      <c r="JE12" s="1090">
        <v>132154</v>
      </c>
      <c r="JF12" s="1092">
        <v>217</v>
      </c>
      <c r="JG12" s="1092">
        <v>117387</v>
      </c>
    </row>
    <row r="13" spans="1:267">
      <c r="A13" s="48" t="s">
        <v>209</v>
      </c>
      <c r="B13" s="34">
        <v>47</v>
      </c>
      <c r="C13" s="33" t="s">
        <v>777</v>
      </c>
      <c r="D13" s="1039"/>
      <c r="E13" s="1039"/>
      <c r="F13" s="1039"/>
      <c r="G13" s="1039"/>
      <c r="H13" s="1039"/>
      <c r="I13" s="1039"/>
      <c r="J13" s="1039"/>
      <c r="K13" s="1039"/>
      <c r="L13" s="1039"/>
      <c r="M13" s="1039"/>
      <c r="N13" s="1039"/>
      <c r="O13" s="1039"/>
      <c r="P13" s="1039"/>
      <c r="Q13" s="1039"/>
      <c r="R13" s="1039"/>
      <c r="S13" s="1039"/>
      <c r="T13" s="1039"/>
      <c r="U13" s="1039"/>
      <c r="V13" s="1039"/>
      <c r="W13" s="1039"/>
      <c r="X13" s="1039"/>
      <c r="Y13" s="1039"/>
      <c r="Z13" s="1039"/>
      <c r="AA13" s="1039"/>
      <c r="AB13" s="1039"/>
      <c r="AC13" s="1039"/>
      <c r="AD13" s="1039"/>
      <c r="AE13" s="1039"/>
      <c r="AF13" s="1039"/>
      <c r="AG13" s="1039"/>
      <c r="AH13" s="1039"/>
      <c r="AI13" s="1039"/>
      <c r="AJ13" s="1039"/>
      <c r="AK13" s="1039"/>
      <c r="AL13" s="1039"/>
      <c r="AM13" s="1039"/>
      <c r="AN13" s="1039"/>
      <c r="AO13" s="1039"/>
      <c r="AP13" s="1039"/>
      <c r="AQ13" s="1039"/>
      <c r="AR13" s="1039"/>
      <c r="AS13" s="1039"/>
      <c r="AT13" s="1039"/>
      <c r="AU13" s="1039"/>
      <c r="AV13" s="1039"/>
      <c r="AW13" s="1039"/>
      <c r="AX13" s="1039"/>
      <c r="AY13" s="1039"/>
      <c r="AZ13" s="1039"/>
      <c r="BA13" s="1039"/>
      <c r="BB13" s="1039"/>
      <c r="BC13" s="1039"/>
      <c r="BD13" s="1039"/>
      <c r="BE13" s="1039"/>
      <c r="BF13" s="1039"/>
      <c r="BG13" s="1039"/>
      <c r="BH13" s="1039"/>
      <c r="BI13" s="1039"/>
      <c r="BJ13" s="1039"/>
      <c r="BK13" s="1039"/>
      <c r="BL13" s="1039"/>
      <c r="BM13" s="1039"/>
      <c r="BN13" s="1039"/>
      <c r="BO13" s="1039"/>
      <c r="BP13" s="1039"/>
      <c r="BQ13" s="1039"/>
      <c r="BR13" s="1090">
        <v>102.2</v>
      </c>
      <c r="BS13" s="1090">
        <v>3</v>
      </c>
      <c r="BT13" s="1090">
        <v>26.7</v>
      </c>
      <c r="BU13" s="1090">
        <v>37.299999999999997</v>
      </c>
      <c r="BV13" s="1090">
        <v>20</v>
      </c>
      <c r="BW13" s="1090">
        <v>0</v>
      </c>
      <c r="BX13" s="1090">
        <v>0</v>
      </c>
      <c r="BY13" s="1090">
        <v>5.9</v>
      </c>
      <c r="BZ13" s="1090">
        <v>24030039</v>
      </c>
      <c r="CA13" s="1090">
        <v>83021</v>
      </c>
      <c r="CB13" s="1090">
        <v>21609</v>
      </c>
      <c r="CC13" s="1090">
        <v>0</v>
      </c>
      <c r="CD13" s="1090">
        <v>0</v>
      </c>
      <c r="CE13" s="1090">
        <v>0</v>
      </c>
      <c r="CF13" s="1090">
        <v>1189414</v>
      </c>
      <c r="CG13" s="1090">
        <v>495200</v>
      </c>
      <c r="CH13" s="1090">
        <v>200389</v>
      </c>
      <c r="CI13" s="1090">
        <v>169151</v>
      </c>
      <c r="CJ13" s="1090">
        <v>104765</v>
      </c>
      <c r="CK13" s="1090">
        <v>4175</v>
      </c>
      <c r="CL13" s="1090">
        <v>104971</v>
      </c>
      <c r="CM13" s="1090">
        <v>0</v>
      </c>
      <c r="CN13" s="1090">
        <v>128229</v>
      </c>
      <c r="CO13" s="1109"/>
      <c r="CP13" s="1090">
        <v>623185</v>
      </c>
      <c r="CQ13" s="1090">
        <v>20665737</v>
      </c>
      <c r="CR13" s="1090">
        <v>6348348</v>
      </c>
      <c r="CS13" s="1090">
        <v>167463</v>
      </c>
      <c r="CT13" s="1090">
        <v>1297768</v>
      </c>
      <c r="CU13" s="1090">
        <v>141419</v>
      </c>
      <c r="CV13" s="1090">
        <v>10303824</v>
      </c>
      <c r="CW13" s="1090">
        <v>2429968</v>
      </c>
      <c r="CX13" s="1090">
        <v>4127143</v>
      </c>
      <c r="CY13" s="1090">
        <v>1218825</v>
      </c>
      <c r="CZ13" s="1090">
        <v>7949410</v>
      </c>
      <c r="DA13" s="1090">
        <v>2733221</v>
      </c>
      <c r="DB13" s="1090">
        <v>446079</v>
      </c>
      <c r="DC13" s="1039"/>
      <c r="DD13" s="1090">
        <v>0</v>
      </c>
      <c r="DE13" s="1090">
        <v>0</v>
      </c>
      <c r="DF13" s="1090">
        <v>0</v>
      </c>
      <c r="DG13" s="1090">
        <v>0</v>
      </c>
      <c r="DH13" s="1090">
        <v>0</v>
      </c>
      <c r="DI13" s="1090">
        <v>0</v>
      </c>
      <c r="DJ13" s="1090">
        <v>31553</v>
      </c>
      <c r="DK13" s="1090">
        <v>0</v>
      </c>
      <c r="DL13" s="1090">
        <v>56720</v>
      </c>
      <c r="DM13" s="1090">
        <v>110013</v>
      </c>
      <c r="DN13" s="1090">
        <v>0</v>
      </c>
      <c r="DO13" s="1090">
        <v>25428</v>
      </c>
      <c r="DP13" s="1090">
        <v>147072</v>
      </c>
      <c r="DQ13" s="1090">
        <v>35426</v>
      </c>
      <c r="DR13" s="1090">
        <v>0</v>
      </c>
      <c r="DS13" s="1090">
        <v>4051</v>
      </c>
      <c r="DT13" s="1090">
        <v>7586</v>
      </c>
      <c r="DU13" s="1090">
        <v>16472</v>
      </c>
      <c r="DV13" s="1090">
        <v>23969</v>
      </c>
      <c r="DW13" s="1090">
        <v>0</v>
      </c>
      <c r="DX13" s="1090">
        <v>0</v>
      </c>
      <c r="DY13" s="1090">
        <v>0</v>
      </c>
      <c r="DZ13" s="1090">
        <v>0</v>
      </c>
      <c r="EA13" s="1090">
        <v>0</v>
      </c>
      <c r="EB13" s="1090">
        <v>1163</v>
      </c>
      <c r="EC13" s="1090" t="s">
        <v>492</v>
      </c>
      <c r="ED13" s="1090">
        <v>0</v>
      </c>
      <c r="EE13" s="1090" t="s">
        <v>492</v>
      </c>
      <c r="EF13" s="1090">
        <v>0</v>
      </c>
      <c r="EG13" s="1090" t="s">
        <v>492</v>
      </c>
      <c r="EH13" s="1090">
        <v>0</v>
      </c>
      <c r="EI13" s="1090">
        <v>7670714</v>
      </c>
      <c r="EJ13" s="1090">
        <v>0</v>
      </c>
      <c r="EK13" s="1090">
        <v>0.14000000013038516</v>
      </c>
      <c r="EL13" s="1090">
        <v>1562138</v>
      </c>
      <c r="EM13" s="1090">
        <v>1844470</v>
      </c>
      <c r="EN13" s="1039"/>
      <c r="EO13" s="1039"/>
      <c r="EP13" s="1039"/>
      <c r="EQ13" s="1090">
        <v>1292</v>
      </c>
      <c r="ER13" s="1090">
        <v>357</v>
      </c>
      <c r="ES13" s="1039"/>
      <c r="ET13" s="1039"/>
      <c r="EU13" s="1039"/>
      <c r="EV13" s="1039"/>
      <c r="EW13" s="1106"/>
      <c r="EX13" s="1090">
        <v>1</v>
      </c>
      <c r="EY13" s="1106"/>
      <c r="EZ13" s="1090">
        <v>0</v>
      </c>
      <c r="FA13" s="1106"/>
      <c r="FB13" s="1090">
        <v>70</v>
      </c>
      <c r="FC13" s="1090">
        <v>0</v>
      </c>
      <c r="FD13" s="1090">
        <v>113</v>
      </c>
      <c r="FE13" s="1090">
        <v>2</v>
      </c>
      <c r="FF13" s="1106"/>
      <c r="FG13" s="1090">
        <v>950</v>
      </c>
      <c r="FH13" s="1090">
        <v>32</v>
      </c>
      <c r="FI13" s="1090">
        <v>1</v>
      </c>
      <c r="FJ13" s="1039"/>
      <c r="FK13" s="1039"/>
      <c r="FL13" s="1039"/>
      <c r="FM13" s="1039"/>
      <c r="FN13" s="1039"/>
      <c r="FO13" s="1110">
        <v>2545133</v>
      </c>
      <c r="FP13" s="1092">
        <v>97.5</v>
      </c>
      <c r="FQ13" s="1092">
        <v>3</v>
      </c>
      <c r="FR13" s="1102"/>
      <c r="FS13" s="1092">
        <v>0</v>
      </c>
      <c r="FT13" s="1092">
        <v>72</v>
      </c>
      <c r="FU13" s="1092">
        <v>0</v>
      </c>
      <c r="FV13" s="1092">
        <v>22</v>
      </c>
      <c r="FW13" s="1092">
        <v>0</v>
      </c>
      <c r="FX13" s="1092">
        <v>6</v>
      </c>
      <c r="FY13" s="1092">
        <v>1</v>
      </c>
      <c r="FZ13" s="1092">
        <v>27.85</v>
      </c>
      <c r="GA13" s="1092">
        <v>34.910000000000004</v>
      </c>
      <c r="GB13" s="1092">
        <v>20</v>
      </c>
      <c r="GC13" s="1092">
        <v>0</v>
      </c>
      <c r="GD13" s="1092">
        <v>0</v>
      </c>
      <c r="GE13" s="1092">
        <v>5.86</v>
      </c>
      <c r="GF13" s="1102"/>
      <c r="GG13" s="1092">
        <v>97.5</v>
      </c>
      <c r="GH13" s="1092">
        <v>3</v>
      </c>
      <c r="GI13" s="1102"/>
      <c r="GJ13" s="1092">
        <v>27.9</v>
      </c>
      <c r="GK13" s="1092">
        <v>32.9</v>
      </c>
      <c r="GL13" s="1092">
        <v>19</v>
      </c>
      <c r="GM13" s="1092">
        <v>0</v>
      </c>
      <c r="GN13" s="1092">
        <v>0</v>
      </c>
      <c r="GO13" s="1092">
        <v>0</v>
      </c>
      <c r="GP13" s="1102"/>
      <c r="GQ13" s="1092">
        <v>0</v>
      </c>
      <c r="GR13" s="1092">
        <v>102.2</v>
      </c>
      <c r="GS13" s="1092">
        <v>3</v>
      </c>
      <c r="GT13" s="1102"/>
      <c r="GU13" s="981"/>
      <c r="GV13" s="981"/>
      <c r="GW13" s="981"/>
      <c r="GX13" s="981"/>
      <c r="GY13" s="981"/>
      <c r="GZ13" s="981"/>
      <c r="HA13" s="981"/>
      <c r="HB13" s="1102"/>
      <c r="HC13" s="1092">
        <v>76</v>
      </c>
      <c r="HD13" s="1092">
        <v>0</v>
      </c>
      <c r="HE13" s="1092">
        <v>22</v>
      </c>
      <c r="HF13" s="1092">
        <v>0</v>
      </c>
      <c r="HG13" s="1092">
        <v>5</v>
      </c>
      <c r="HH13" s="1092">
        <v>2</v>
      </c>
      <c r="HI13" s="1092">
        <v>26.7</v>
      </c>
      <c r="HJ13" s="1092">
        <v>35.299999999999997</v>
      </c>
      <c r="HK13" s="1092">
        <v>19</v>
      </c>
      <c r="HL13" s="1092">
        <v>0</v>
      </c>
      <c r="HM13" s="1092">
        <v>0</v>
      </c>
      <c r="HN13" s="1092">
        <v>0</v>
      </c>
      <c r="HO13" s="1102"/>
      <c r="HP13" s="50">
        <v>0</v>
      </c>
      <c r="HQ13" s="50">
        <v>0</v>
      </c>
      <c r="HR13" s="50">
        <v>0</v>
      </c>
      <c r="HS13" s="1090">
        <v>1261</v>
      </c>
      <c r="HT13" s="1090">
        <v>341</v>
      </c>
      <c r="HU13" s="1039"/>
      <c r="HV13" s="1039"/>
      <c r="HW13" s="1039"/>
      <c r="HX13" s="1039"/>
      <c r="HY13" s="1107"/>
      <c r="HZ13" s="1090">
        <v>0</v>
      </c>
      <c r="IA13" s="1107"/>
      <c r="IB13" s="1090">
        <v>0</v>
      </c>
      <c r="IC13" s="1107"/>
      <c r="ID13" s="1090">
        <v>73</v>
      </c>
      <c r="IE13" s="1090">
        <v>0</v>
      </c>
      <c r="IF13" s="1090">
        <v>152</v>
      </c>
      <c r="IG13" s="1090">
        <v>0</v>
      </c>
      <c r="IH13" s="1107"/>
      <c r="II13" s="1090">
        <v>950</v>
      </c>
      <c r="IJ13" s="1090">
        <v>18</v>
      </c>
      <c r="IK13" s="1090">
        <v>7</v>
      </c>
      <c r="IL13" s="1090">
        <v>76</v>
      </c>
      <c r="IM13" s="1090">
        <v>0</v>
      </c>
      <c r="IN13" s="1090">
        <v>22</v>
      </c>
      <c r="IO13" s="1090">
        <v>0</v>
      </c>
      <c r="IP13" s="1090">
        <v>5</v>
      </c>
      <c r="IQ13" s="1090">
        <v>2</v>
      </c>
      <c r="IR13" s="1039"/>
      <c r="IS13" s="1039"/>
      <c r="IT13" s="1039"/>
      <c r="IU13" s="1039"/>
      <c r="IV13" s="1039"/>
      <c r="IW13" s="1104">
        <v>72</v>
      </c>
      <c r="IX13" s="1104">
        <v>0</v>
      </c>
      <c r="IY13" s="1104">
        <v>22</v>
      </c>
      <c r="IZ13" s="1104">
        <v>0</v>
      </c>
      <c r="JA13" s="1104">
        <v>6</v>
      </c>
      <c r="JB13" s="1104">
        <v>1</v>
      </c>
      <c r="JC13" s="1090">
        <v>0</v>
      </c>
      <c r="JD13" s="1090">
        <v>35450</v>
      </c>
      <c r="JE13" s="1090">
        <v>0</v>
      </c>
      <c r="JF13" s="1092">
        <v>0</v>
      </c>
      <c r="JG13" s="1092">
        <v>0</v>
      </c>
    </row>
    <row r="14" spans="1:267">
      <c r="A14" s="48" t="s">
        <v>190</v>
      </c>
      <c r="B14" s="34">
        <v>48</v>
      </c>
      <c r="C14" s="33" t="s">
        <v>775</v>
      </c>
      <c r="D14" s="1039"/>
      <c r="E14" s="1039"/>
      <c r="F14" s="1039"/>
      <c r="G14" s="1039"/>
      <c r="H14" s="1039"/>
      <c r="I14" s="1039"/>
      <c r="J14" s="1039"/>
      <c r="K14" s="1039"/>
      <c r="L14" s="1039"/>
      <c r="M14" s="1039"/>
      <c r="N14" s="1039"/>
      <c r="O14" s="1039"/>
      <c r="P14" s="1039"/>
      <c r="Q14" s="1039"/>
      <c r="R14" s="1039"/>
      <c r="S14" s="1039"/>
      <c r="T14" s="1039"/>
      <c r="U14" s="1039"/>
      <c r="V14" s="1039"/>
      <c r="W14" s="1039"/>
      <c r="X14" s="1039"/>
      <c r="Y14" s="1039"/>
      <c r="Z14" s="1039"/>
      <c r="AA14" s="1039"/>
      <c r="AB14" s="1039"/>
      <c r="AC14" s="1039"/>
      <c r="AD14" s="1039"/>
      <c r="AE14" s="1039"/>
      <c r="AF14" s="1039"/>
      <c r="AG14" s="1039"/>
      <c r="AH14" s="1039"/>
      <c r="AI14" s="1039"/>
      <c r="AJ14" s="1039"/>
      <c r="AK14" s="1039"/>
      <c r="AL14" s="1039"/>
      <c r="AM14" s="1039"/>
      <c r="AN14" s="1039"/>
      <c r="AO14" s="1039"/>
      <c r="AP14" s="1039"/>
      <c r="AQ14" s="1039"/>
      <c r="AR14" s="1039"/>
      <c r="AS14" s="1039"/>
      <c r="AT14" s="1039"/>
      <c r="AU14" s="1039"/>
      <c r="AV14" s="1039"/>
      <c r="AW14" s="1039"/>
      <c r="AX14" s="1039"/>
      <c r="AY14" s="1039"/>
      <c r="AZ14" s="1039"/>
      <c r="BA14" s="1039"/>
      <c r="BB14" s="1039"/>
      <c r="BC14" s="1039"/>
      <c r="BD14" s="1039"/>
      <c r="BE14" s="1039"/>
      <c r="BF14" s="1039"/>
      <c r="BG14" s="1039"/>
      <c r="BH14" s="1039"/>
      <c r="BI14" s="1039"/>
      <c r="BJ14" s="1039"/>
      <c r="BK14" s="1039"/>
      <c r="BL14" s="1039"/>
      <c r="BM14" s="1039"/>
      <c r="BN14" s="1039"/>
      <c r="BO14" s="1039"/>
      <c r="BP14" s="1039"/>
      <c r="BQ14" s="1039"/>
      <c r="BR14" s="1090">
        <v>249</v>
      </c>
      <c r="BS14" s="1090">
        <v>4</v>
      </c>
      <c r="BT14" s="1090">
        <v>87</v>
      </c>
      <c r="BU14" s="1090">
        <v>27</v>
      </c>
      <c r="BV14" s="1090">
        <v>34</v>
      </c>
      <c r="BW14" s="1090">
        <v>0</v>
      </c>
      <c r="BX14" s="1090">
        <v>0</v>
      </c>
      <c r="BY14" s="1090">
        <v>41</v>
      </c>
      <c r="BZ14" s="1090">
        <v>36449321</v>
      </c>
      <c r="CA14" s="1090">
        <v>92</v>
      </c>
      <c r="CB14" s="1090">
        <v>54721</v>
      </c>
      <c r="CC14" s="1090">
        <v>10300</v>
      </c>
      <c r="CD14" s="1090">
        <v>0</v>
      </c>
      <c r="CE14" s="1090">
        <v>0</v>
      </c>
      <c r="CF14" s="1090">
        <v>7764245</v>
      </c>
      <c r="CG14" s="1090">
        <v>654258</v>
      </c>
      <c r="CH14" s="1090">
        <v>510580</v>
      </c>
      <c r="CI14" s="1090">
        <v>223153</v>
      </c>
      <c r="CJ14" s="1090">
        <v>42338</v>
      </c>
      <c r="CK14" s="1090">
        <v>48977</v>
      </c>
      <c r="CL14" s="1090">
        <v>132477</v>
      </c>
      <c r="CM14" s="1090">
        <v>0</v>
      </c>
      <c r="CN14" s="1090">
        <v>367032</v>
      </c>
      <c r="CO14" s="1109"/>
      <c r="CP14" s="1090">
        <v>1948477</v>
      </c>
      <c r="CQ14" s="1090">
        <v>36536021</v>
      </c>
      <c r="CR14" s="1090">
        <v>7958209</v>
      </c>
      <c r="CS14" s="1090">
        <v>443649</v>
      </c>
      <c r="CT14" s="1090">
        <v>2066660</v>
      </c>
      <c r="CU14" s="1090">
        <v>35368</v>
      </c>
      <c r="CV14" s="1090">
        <v>23391837</v>
      </c>
      <c r="CW14" s="1090">
        <v>5529909</v>
      </c>
      <c r="CX14" s="1090">
        <v>7076514</v>
      </c>
      <c r="CY14" s="1090">
        <v>2130421</v>
      </c>
      <c r="CZ14" s="1090">
        <v>7852763</v>
      </c>
      <c r="DA14" s="1090">
        <v>2881510</v>
      </c>
      <c r="DB14" s="1090">
        <v>116394</v>
      </c>
      <c r="DC14" s="1039"/>
      <c r="DD14" s="1090">
        <v>0</v>
      </c>
      <c r="DE14" s="1090">
        <v>0</v>
      </c>
      <c r="DF14" s="1090">
        <v>0</v>
      </c>
      <c r="DG14" s="1090">
        <v>0</v>
      </c>
      <c r="DH14" s="1090">
        <v>605</v>
      </c>
      <c r="DI14" s="1090">
        <v>0</v>
      </c>
      <c r="DJ14" s="1090">
        <v>0</v>
      </c>
      <c r="DK14" s="1090">
        <v>0</v>
      </c>
      <c r="DL14" s="1090">
        <v>204327</v>
      </c>
      <c r="DM14" s="1090">
        <v>199020</v>
      </c>
      <c r="DN14" s="1090">
        <v>0</v>
      </c>
      <c r="DO14" s="1090">
        <v>0</v>
      </c>
      <c r="DP14" s="1090">
        <v>219478</v>
      </c>
      <c r="DQ14" s="1090">
        <v>0</v>
      </c>
      <c r="DR14" s="1090">
        <v>0</v>
      </c>
      <c r="DS14" s="1090">
        <v>26781</v>
      </c>
      <c r="DT14" s="1090">
        <v>4047</v>
      </c>
      <c r="DU14" s="1090">
        <v>126621</v>
      </c>
      <c r="DV14" s="1090">
        <v>128917</v>
      </c>
      <c r="DW14" s="1090">
        <v>0</v>
      </c>
      <c r="DX14" s="1090">
        <v>73969</v>
      </c>
      <c r="DY14" s="1090">
        <v>0</v>
      </c>
      <c r="DZ14" s="1090">
        <v>0</v>
      </c>
      <c r="EA14" s="1090">
        <v>0</v>
      </c>
      <c r="EB14" s="1090">
        <v>0</v>
      </c>
      <c r="EC14" s="1090" t="s">
        <v>315</v>
      </c>
      <c r="ED14" s="1090">
        <v>67865</v>
      </c>
      <c r="EE14" s="1090" t="s">
        <v>788</v>
      </c>
      <c r="EF14" s="1090">
        <v>0</v>
      </c>
      <c r="EG14" s="1090" t="s">
        <v>788</v>
      </c>
      <c r="EH14" s="1090">
        <v>0</v>
      </c>
      <c r="EI14" s="1090">
        <v>2105843.85</v>
      </c>
      <c r="EJ14" s="1090">
        <v>0</v>
      </c>
      <c r="EK14" s="1090">
        <v>-560728.21</v>
      </c>
      <c r="EL14" s="1090">
        <v>3063853.36</v>
      </c>
      <c r="EM14" s="1090">
        <v>1097254</v>
      </c>
      <c r="EN14" s="1039"/>
      <c r="EO14" s="1039"/>
      <c r="EP14" s="1039"/>
      <c r="EQ14" s="1090">
        <v>2731</v>
      </c>
      <c r="ER14" s="1090">
        <v>1118</v>
      </c>
      <c r="ES14" s="1039"/>
      <c r="ET14" s="1039"/>
      <c r="EU14" s="1039"/>
      <c r="EV14" s="1039"/>
      <c r="EW14" s="1106"/>
      <c r="EX14" s="1090">
        <v>134</v>
      </c>
      <c r="EY14" s="1106"/>
      <c r="EZ14" s="1090">
        <v>0</v>
      </c>
      <c r="FA14" s="1106"/>
      <c r="FB14" s="1090">
        <v>196</v>
      </c>
      <c r="FC14" s="1090">
        <v>329</v>
      </c>
      <c r="FD14" s="1090">
        <v>334</v>
      </c>
      <c r="FE14" s="1090">
        <v>14</v>
      </c>
      <c r="FF14" s="1106"/>
      <c r="FG14" s="1090">
        <v>475</v>
      </c>
      <c r="FH14" s="1090">
        <v>57</v>
      </c>
      <c r="FI14" s="1090">
        <v>17</v>
      </c>
      <c r="FJ14" s="1039"/>
      <c r="FK14" s="1039"/>
      <c r="FL14" s="1039"/>
      <c r="FM14" s="1039"/>
      <c r="FN14" s="1039"/>
      <c r="FO14" s="1110">
        <v>2504199</v>
      </c>
      <c r="FP14" s="1092">
        <v>211.7</v>
      </c>
      <c r="FQ14" s="1092">
        <v>7</v>
      </c>
      <c r="FR14" s="1102"/>
      <c r="FS14" s="1092">
        <v>0</v>
      </c>
      <c r="FT14" s="1092">
        <v>176</v>
      </c>
      <c r="FU14" s="1092">
        <v>19</v>
      </c>
      <c r="FV14" s="1092">
        <v>27</v>
      </c>
      <c r="FW14" s="1092">
        <v>0</v>
      </c>
      <c r="FX14" s="1092">
        <v>15</v>
      </c>
      <c r="FY14" s="1092">
        <v>5</v>
      </c>
      <c r="FZ14" s="1092">
        <v>68.900000000000006</v>
      </c>
      <c r="GA14" s="1092">
        <v>33.799999999999997</v>
      </c>
      <c r="GB14" s="1092">
        <v>27.8</v>
      </c>
      <c r="GC14" s="1092">
        <v>0</v>
      </c>
      <c r="GD14" s="1092">
        <v>0</v>
      </c>
      <c r="GE14" s="1092">
        <v>8.6999999999999993</v>
      </c>
      <c r="GF14" s="1102"/>
      <c r="GG14" s="1092">
        <v>211.7</v>
      </c>
      <c r="GH14" s="1092">
        <v>7</v>
      </c>
      <c r="GI14" s="1102"/>
      <c r="GJ14" s="1092">
        <v>0</v>
      </c>
      <c r="GK14" s="1092">
        <v>0</v>
      </c>
      <c r="GL14" s="1092">
        <v>0</v>
      </c>
      <c r="GM14" s="1092">
        <v>0</v>
      </c>
      <c r="GN14" s="1092">
        <v>0</v>
      </c>
      <c r="GO14" s="1092">
        <v>0</v>
      </c>
      <c r="GP14" s="1102"/>
      <c r="GQ14" s="1092">
        <v>0</v>
      </c>
      <c r="GR14" s="1092">
        <v>249</v>
      </c>
      <c r="GS14" s="1092">
        <v>4</v>
      </c>
      <c r="GT14" s="1102"/>
      <c r="GU14" s="981"/>
      <c r="GV14" s="981"/>
      <c r="GW14" s="981"/>
      <c r="GX14" s="981"/>
      <c r="GY14" s="981"/>
      <c r="GZ14" s="981"/>
      <c r="HA14" s="981"/>
      <c r="HB14" s="1102"/>
      <c r="HC14" s="1092">
        <v>0</v>
      </c>
      <c r="HD14" s="1092">
        <v>0</v>
      </c>
      <c r="HE14" s="1092">
        <v>0</v>
      </c>
      <c r="HF14" s="1092">
        <v>0</v>
      </c>
      <c r="HG14" s="1092">
        <v>0</v>
      </c>
      <c r="HH14" s="1092">
        <v>0</v>
      </c>
      <c r="HI14" s="1092">
        <v>0</v>
      </c>
      <c r="HJ14" s="1092">
        <v>0</v>
      </c>
      <c r="HK14" s="1092">
        <v>0</v>
      </c>
      <c r="HL14" s="1092">
        <v>0</v>
      </c>
      <c r="HM14" s="1092">
        <v>0</v>
      </c>
      <c r="HN14" s="1092">
        <v>0</v>
      </c>
      <c r="HO14" s="1102"/>
      <c r="HP14" s="50">
        <v>0</v>
      </c>
      <c r="HQ14" s="50">
        <v>0</v>
      </c>
      <c r="HR14" s="50">
        <v>0</v>
      </c>
      <c r="HS14" s="1090">
        <v>2769</v>
      </c>
      <c r="HT14" s="1090">
        <v>1122</v>
      </c>
      <c r="HU14" s="1039"/>
      <c r="HV14" s="1039"/>
      <c r="HW14" s="1039"/>
      <c r="HX14" s="1039"/>
      <c r="HY14" s="1107"/>
      <c r="HZ14" s="1090">
        <v>111</v>
      </c>
      <c r="IA14" s="1107"/>
      <c r="IB14" s="1090">
        <v>0</v>
      </c>
      <c r="IC14" s="1107"/>
      <c r="ID14" s="1090">
        <v>221</v>
      </c>
      <c r="IE14" s="1090">
        <v>355</v>
      </c>
      <c r="IF14" s="1090">
        <v>314</v>
      </c>
      <c r="IG14" s="1090">
        <v>25</v>
      </c>
      <c r="IH14" s="1107"/>
      <c r="II14" s="1090">
        <v>475</v>
      </c>
      <c r="IJ14" s="1090">
        <v>79</v>
      </c>
      <c r="IK14" s="1090">
        <v>3</v>
      </c>
      <c r="IL14" s="1090">
        <v>175</v>
      </c>
      <c r="IM14" s="1090">
        <v>17</v>
      </c>
      <c r="IN14" s="1090">
        <v>33</v>
      </c>
      <c r="IO14" s="1090">
        <v>3</v>
      </c>
      <c r="IP14" s="1090">
        <v>12</v>
      </c>
      <c r="IQ14" s="1090">
        <v>3</v>
      </c>
      <c r="IR14" s="1039"/>
      <c r="IS14" s="1039"/>
      <c r="IT14" s="1039"/>
      <c r="IU14" s="1039"/>
      <c r="IV14" s="1039"/>
      <c r="IW14" s="1104">
        <v>0</v>
      </c>
      <c r="IX14" s="1104">
        <v>0</v>
      </c>
      <c r="IY14" s="1104">
        <v>0</v>
      </c>
      <c r="IZ14" s="1104">
        <v>0</v>
      </c>
      <c r="JA14" s="1104">
        <v>0</v>
      </c>
      <c r="JB14" s="1104">
        <v>0</v>
      </c>
      <c r="JC14" s="1090">
        <v>0</v>
      </c>
      <c r="JD14" s="1090">
        <v>9036</v>
      </c>
      <c r="JE14" s="1090">
        <v>0</v>
      </c>
      <c r="JF14" s="1092">
        <v>0</v>
      </c>
      <c r="JG14" s="1092">
        <v>0</v>
      </c>
    </row>
    <row r="15" spans="1:267">
      <c r="A15" s="48" t="s">
        <v>182</v>
      </c>
      <c r="B15" s="34">
        <v>52</v>
      </c>
      <c r="C15" s="33" t="s">
        <v>772</v>
      </c>
      <c r="D15" s="1040"/>
      <c r="E15" s="1040"/>
      <c r="F15" s="1040"/>
      <c r="G15" s="1040"/>
      <c r="H15" s="1040"/>
      <c r="I15" s="1040"/>
      <c r="J15" s="1040"/>
      <c r="K15" s="1040"/>
      <c r="L15" s="1040"/>
      <c r="M15" s="1040"/>
      <c r="N15" s="1040"/>
      <c r="O15" s="1040"/>
      <c r="P15" s="1040"/>
      <c r="Q15" s="1040"/>
      <c r="R15" s="1040"/>
      <c r="S15" s="1040"/>
      <c r="T15" s="1040"/>
      <c r="U15" s="1040"/>
      <c r="V15" s="1040"/>
      <c r="W15" s="1040"/>
      <c r="X15" s="1040"/>
      <c r="Y15" s="1040"/>
      <c r="Z15" s="1040"/>
      <c r="AA15" s="1040"/>
      <c r="AB15" s="1040"/>
      <c r="AC15" s="1040"/>
      <c r="AD15" s="1040"/>
      <c r="AE15" s="1040"/>
      <c r="AF15" s="1040"/>
      <c r="AG15" s="1040"/>
      <c r="AH15" s="1040"/>
      <c r="AI15" s="1040"/>
      <c r="AJ15" s="1040"/>
      <c r="AK15" s="1040"/>
      <c r="AL15" s="1040"/>
      <c r="AM15" s="1040"/>
      <c r="AN15" s="1040"/>
      <c r="AO15" s="1040"/>
      <c r="AP15" s="1040"/>
      <c r="AQ15" s="1040"/>
      <c r="AR15" s="1040"/>
      <c r="AS15" s="1040"/>
      <c r="AT15" s="1040"/>
      <c r="AU15" s="1040"/>
      <c r="AV15" s="1040"/>
      <c r="AW15" s="1040"/>
      <c r="AX15" s="1040"/>
      <c r="AY15" s="1040"/>
      <c r="AZ15" s="1040"/>
      <c r="BA15" s="1040"/>
      <c r="BB15" s="1040"/>
      <c r="BC15" s="1040"/>
      <c r="BD15" s="1040"/>
      <c r="BE15" s="1040"/>
      <c r="BF15" s="1040"/>
      <c r="BG15" s="1040"/>
      <c r="BH15" s="1040"/>
      <c r="BI15" s="1040"/>
      <c r="BJ15" s="1040"/>
      <c r="BK15" s="1040"/>
      <c r="BL15" s="1040"/>
      <c r="BM15" s="1040"/>
      <c r="BN15" s="1040"/>
      <c r="BO15" s="1040"/>
      <c r="BP15" s="1040"/>
      <c r="BQ15" s="1040"/>
      <c r="BR15" s="1090">
        <v>134.41900000000001</v>
      </c>
      <c r="BS15" s="1090">
        <v>4.5</v>
      </c>
      <c r="BT15" s="1090">
        <v>49.954999999999998</v>
      </c>
      <c r="BU15" s="1090">
        <v>29.69</v>
      </c>
      <c r="BV15" s="1090">
        <v>21.49</v>
      </c>
      <c r="BW15" s="1090">
        <v>44.85</v>
      </c>
      <c r="BX15" s="1090">
        <v>5.8</v>
      </c>
      <c r="BY15" s="1090">
        <v>15.48</v>
      </c>
      <c r="BZ15" s="1090">
        <v>34521259</v>
      </c>
      <c r="CA15" s="1090">
        <v>267608</v>
      </c>
      <c r="CB15" s="1090">
        <v>0</v>
      </c>
      <c r="CC15" s="1090">
        <v>0</v>
      </c>
      <c r="CD15" s="1090">
        <v>0</v>
      </c>
      <c r="CE15" s="1090">
        <v>0</v>
      </c>
      <c r="CF15" s="1090">
        <v>0</v>
      </c>
      <c r="CG15" s="1090">
        <v>310119</v>
      </c>
      <c r="CH15" s="1090">
        <v>372213</v>
      </c>
      <c r="CI15" s="1090">
        <v>163580</v>
      </c>
      <c r="CJ15" s="1090">
        <v>141170</v>
      </c>
      <c r="CK15" s="1090">
        <v>12230</v>
      </c>
      <c r="CL15" s="1090">
        <v>186183</v>
      </c>
      <c r="CM15" s="1090">
        <v>90000</v>
      </c>
      <c r="CN15" s="1090">
        <v>448574</v>
      </c>
      <c r="CO15" s="1109"/>
      <c r="CP15" s="1090">
        <v>1340879.3829999999</v>
      </c>
      <c r="CQ15" s="1090">
        <v>24950882.616999999</v>
      </c>
      <c r="CR15" s="1090">
        <v>5569834</v>
      </c>
      <c r="CS15" s="1090">
        <v>3608468</v>
      </c>
      <c r="CT15" s="1090">
        <v>1714229</v>
      </c>
      <c r="CU15" s="1090">
        <v>273404</v>
      </c>
      <c r="CV15" s="1090">
        <v>15311257</v>
      </c>
      <c r="CW15" s="1090">
        <v>3555652</v>
      </c>
      <c r="CX15" s="1090">
        <v>7168792</v>
      </c>
      <c r="CY15" s="1090">
        <v>1842623</v>
      </c>
      <c r="CZ15" s="1090">
        <v>6777085</v>
      </c>
      <c r="DA15" s="1090">
        <v>2025313</v>
      </c>
      <c r="DB15" s="1090">
        <v>760268</v>
      </c>
      <c r="DC15" s="1040"/>
      <c r="DD15" s="1090">
        <v>0</v>
      </c>
      <c r="DE15" s="1090">
        <v>0</v>
      </c>
      <c r="DF15" s="1090">
        <v>0</v>
      </c>
      <c r="DG15" s="1090">
        <v>0</v>
      </c>
      <c r="DH15" s="1090">
        <v>17013</v>
      </c>
      <c r="DI15" s="1090">
        <v>0</v>
      </c>
      <c r="DJ15" s="1090">
        <v>761</v>
      </c>
      <c r="DK15" s="1090">
        <v>0</v>
      </c>
      <c r="DL15" s="1090">
        <v>53414</v>
      </c>
      <c r="DM15" s="1090">
        <v>29755</v>
      </c>
      <c r="DN15" s="1090">
        <v>0</v>
      </c>
      <c r="DO15" s="1090">
        <v>0</v>
      </c>
      <c r="DP15" s="1090">
        <v>178142</v>
      </c>
      <c r="DQ15" s="1090">
        <v>26480</v>
      </c>
      <c r="DR15" s="1090">
        <v>0</v>
      </c>
      <c r="DS15" s="1090">
        <v>4554</v>
      </c>
      <c r="DT15" s="1090">
        <v>0</v>
      </c>
      <c r="DU15" s="1090">
        <v>125206</v>
      </c>
      <c r="DV15" s="1090">
        <v>37950</v>
      </c>
      <c r="DW15" s="1090">
        <v>0</v>
      </c>
      <c r="DX15" s="1090">
        <v>40487</v>
      </c>
      <c r="DY15" s="1090">
        <v>3363</v>
      </c>
      <c r="DZ15" s="1090">
        <v>50782</v>
      </c>
      <c r="EA15" s="1090">
        <v>8210</v>
      </c>
      <c r="EB15" s="1090">
        <v>0</v>
      </c>
      <c r="EC15" s="1090" t="s">
        <v>311</v>
      </c>
      <c r="ED15" s="1090">
        <v>102592</v>
      </c>
      <c r="EE15" s="1090" t="s">
        <v>312</v>
      </c>
      <c r="EF15" s="1090">
        <v>3623</v>
      </c>
      <c r="EG15" s="1090" t="s">
        <v>788</v>
      </c>
      <c r="EH15" s="1090">
        <v>0</v>
      </c>
      <c r="EI15" s="1090">
        <v>4607283</v>
      </c>
      <c r="EJ15" s="1090">
        <v>0</v>
      </c>
      <c r="EK15" s="1090">
        <v>352131.99999999994</v>
      </c>
      <c r="EL15" s="1090">
        <v>2264145</v>
      </c>
      <c r="EM15" s="1090">
        <v>2231887</v>
      </c>
      <c r="EN15" s="1040"/>
      <c r="EO15" s="1040"/>
      <c r="EP15" s="1040"/>
      <c r="EQ15" s="1090">
        <v>1628</v>
      </c>
      <c r="ER15" s="1090">
        <v>562</v>
      </c>
      <c r="ES15" s="1040"/>
      <c r="ET15" s="1040"/>
      <c r="EU15" s="1040"/>
      <c r="EV15" s="1040"/>
      <c r="EW15" s="1106"/>
      <c r="EX15" s="1090">
        <v>9</v>
      </c>
      <c r="EY15" s="1106"/>
      <c r="EZ15" s="1090">
        <v>10</v>
      </c>
      <c r="FA15" s="1106"/>
      <c r="FB15" s="1090">
        <v>70</v>
      </c>
      <c r="FC15" s="1090">
        <v>0</v>
      </c>
      <c r="FD15" s="1090">
        <v>112</v>
      </c>
      <c r="FE15" s="1090">
        <v>96</v>
      </c>
      <c r="FF15" s="1106"/>
      <c r="FG15" s="1090">
        <v>475</v>
      </c>
      <c r="FH15" s="1090">
        <v>12</v>
      </c>
      <c r="FI15" s="1090">
        <v>1</v>
      </c>
      <c r="FJ15" s="1040"/>
      <c r="FK15" s="1040"/>
      <c r="FL15" s="1040"/>
      <c r="FM15" s="1040"/>
      <c r="FN15" s="1040"/>
      <c r="FO15" s="1110">
        <v>1347150</v>
      </c>
      <c r="FP15" s="1092">
        <v>140.46799999999999</v>
      </c>
      <c r="FQ15" s="1092">
        <v>4.5</v>
      </c>
      <c r="FR15" s="1102"/>
      <c r="FS15" s="1092">
        <v>0</v>
      </c>
      <c r="FT15" s="1092">
        <v>112</v>
      </c>
      <c r="FU15" s="1092">
        <v>21</v>
      </c>
      <c r="FV15" s="1092">
        <v>9</v>
      </c>
      <c r="FW15" s="1092">
        <v>5</v>
      </c>
      <c r="FX15" s="1092">
        <v>8</v>
      </c>
      <c r="FY15" s="1092">
        <v>4</v>
      </c>
      <c r="FZ15" s="1092">
        <v>47.1</v>
      </c>
      <c r="GA15" s="1092">
        <v>29.7</v>
      </c>
      <c r="GB15" s="1092">
        <v>21.59</v>
      </c>
      <c r="GC15" s="1092">
        <v>44.366999999999997</v>
      </c>
      <c r="GD15" s="1092">
        <v>5.093</v>
      </c>
      <c r="GE15" s="1092">
        <v>15.48</v>
      </c>
      <c r="GF15" s="1102"/>
      <c r="GG15" s="1092">
        <v>140.46799999999999</v>
      </c>
      <c r="GH15" s="1092">
        <v>0</v>
      </c>
      <c r="GI15" s="1102"/>
      <c r="GJ15" s="1092">
        <v>0</v>
      </c>
      <c r="GK15" s="1092">
        <v>0</v>
      </c>
      <c r="GL15" s="1092">
        <v>10</v>
      </c>
      <c r="GM15" s="1092">
        <v>0</v>
      </c>
      <c r="GN15" s="1092">
        <v>0</v>
      </c>
      <c r="GO15" s="1092">
        <v>0</v>
      </c>
      <c r="GP15" s="1102"/>
      <c r="GQ15" s="1092">
        <v>1</v>
      </c>
      <c r="GR15" s="1092">
        <v>134.41999999999999</v>
      </c>
      <c r="GS15" s="1092">
        <v>0.5</v>
      </c>
      <c r="GT15" s="1102"/>
      <c r="GU15" s="981"/>
      <c r="GV15" s="981"/>
      <c r="GW15" s="981"/>
      <c r="GX15" s="981"/>
      <c r="GY15" s="981"/>
      <c r="GZ15" s="981"/>
      <c r="HA15" s="981"/>
      <c r="HB15" s="1102"/>
      <c r="HC15" s="1092">
        <v>114</v>
      </c>
      <c r="HD15" s="1092">
        <v>18</v>
      </c>
      <c r="HE15" s="1092">
        <v>1</v>
      </c>
      <c r="HF15" s="1092">
        <v>3</v>
      </c>
      <c r="HG15" s="1092">
        <v>4</v>
      </c>
      <c r="HH15" s="1092">
        <v>4</v>
      </c>
      <c r="HI15" s="1092">
        <v>0</v>
      </c>
      <c r="HJ15" s="1092">
        <v>0</v>
      </c>
      <c r="HK15" s="1092">
        <v>10</v>
      </c>
      <c r="HL15" s="1092">
        <v>0</v>
      </c>
      <c r="HM15" s="1092">
        <v>0</v>
      </c>
      <c r="HN15" s="1092">
        <v>0</v>
      </c>
      <c r="HO15" s="1102"/>
      <c r="HP15" s="50">
        <v>0</v>
      </c>
      <c r="HQ15" s="50">
        <v>0</v>
      </c>
      <c r="HR15" s="50">
        <v>0</v>
      </c>
      <c r="HS15" s="1090">
        <v>1531</v>
      </c>
      <c r="HT15" s="1090">
        <v>534</v>
      </c>
      <c r="HU15" s="1040"/>
      <c r="HV15" s="1040"/>
      <c r="HW15" s="1040"/>
      <c r="HX15" s="1040"/>
      <c r="HY15" s="1107"/>
      <c r="HZ15" s="1090">
        <v>12</v>
      </c>
      <c r="IA15" s="1107"/>
      <c r="IB15" s="1090">
        <v>5</v>
      </c>
      <c r="IC15" s="1107"/>
      <c r="ID15" s="1090">
        <v>75</v>
      </c>
      <c r="IE15" s="1090">
        <v>0</v>
      </c>
      <c r="IF15" s="1090">
        <v>142</v>
      </c>
      <c r="IG15" s="1090">
        <v>107</v>
      </c>
      <c r="IH15" s="1107"/>
      <c r="II15" s="1090">
        <v>475</v>
      </c>
      <c r="IJ15" s="1090">
        <v>5</v>
      </c>
      <c r="IK15" s="1090">
        <v>40</v>
      </c>
      <c r="IL15" s="1090">
        <v>114</v>
      </c>
      <c r="IM15" s="1090">
        <v>18</v>
      </c>
      <c r="IN15" s="1090">
        <v>1</v>
      </c>
      <c r="IO15" s="1090">
        <v>3</v>
      </c>
      <c r="IP15" s="1090">
        <v>4</v>
      </c>
      <c r="IQ15" s="1090">
        <v>4</v>
      </c>
      <c r="IR15" s="1040"/>
      <c r="IS15" s="1040"/>
      <c r="IT15" s="1040"/>
      <c r="IU15" s="1040"/>
      <c r="IV15" s="1040"/>
      <c r="IW15" s="1104">
        <v>112</v>
      </c>
      <c r="IX15" s="1104">
        <v>21</v>
      </c>
      <c r="IY15" s="1104">
        <v>9</v>
      </c>
      <c r="IZ15" s="1104">
        <v>5</v>
      </c>
      <c r="JA15" s="1104">
        <v>8</v>
      </c>
      <c r="JB15" s="1104">
        <v>4</v>
      </c>
      <c r="JC15" s="1090">
        <v>0</v>
      </c>
      <c r="JD15" s="1090">
        <v>16707</v>
      </c>
      <c r="JE15" s="1090">
        <v>0</v>
      </c>
      <c r="JF15" s="1092">
        <v>0</v>
      </c>
      <c r="JG15" s="1092">
        <v>0</v>
      </c>
    </row>
    <row r="16" spans="1:267">
      <c r="A16" s="48" t="s">
        <v>180</v>
      </c>
      <c r="B16" s="34">
        <v>53</v>
      </c>
      <c r="C16" s="33" t="s">
        <v>771</v>
      </c>
      <c r="D16" s="1039"/>
      <c r="E16" s="1039"/>
      <c r="F16" s="1039"/>
      <c r="G16" s="1039"/>
      <c r="H16" s="1039"/>
      <c r="I16" s="1039"/>
      <c r="J16" s="1039"/>
      <c r="K16" s="1039"/>
      <c r="L16" s="1039"/>
      <c r="M16" s="1039"/>
      <c r="N16" s="1039"/>
      <c r="O16" s="1039"/>
      <c r="P16" s="1039"/>
      <c r="Q16" s="1039"/>
      <c r="R16" s="1039"/>
      <c r="S16" s="1039"/>
      <c r="T16" s="1039"/>
      <c r="U16" s="1039"/>
      <c r="V16" s="1039"/>
      <c r="W16" s="1039"/>
      <c r="X16" s="1039"/>
      <c r="Y16" s="1039"/>
      <c r="Z16" s="1039"/>
      <c r="AA16" s="1039"/>
      <c r="AB16" s="1039"/>
      <c r="AC16" s="1039"/>
      <c r="AD16" s="1039"/>
      <c r="AE16" s="1039"/>
      <c r="AF16" s="1039"/>
      <c r="AG16" s="1039"/>
      <c r="AH16" s="1039"/>
      <c r="AI16" s="1039"/>
      <c r="AJ16" s="1039"/>
      <c r="AK16" s="1039"/>
      <c r="AL16" s="1039"/>
      <c r="AM16" s="1039"/>
      <c r="AN16" s="1039"/>
      <c r="AO16" s="1039"/>
      <c r="AP16" s="1039"/>
      <c r="AQ16" s="1039"/>
      <c r="AR16" s="1039"/>
      <c r="AS16" s="1039"/>
      <c r="AT16" s="1039"/>
      <c r="AU16" s="1039"/>
      <c r="AV16" s="1039"/>
      <c r="AW16" s="1039"/>
      <c r="AX16" s="1039"/>
      <c r="AY16" s="1039"/>
      <c r="AZ16" s="1039"/>
      <c r="BA16" s="1039"/>
      <c r="BB16" s="1039"/>
      <c r="BC16" s="1039"/>
      <c r="BD16" s="1039"/>
      <c r="BE16" s="1039"/>
      <c r="BF16" s="1039"/>
      <c r="BG16" s="1039"/>
      <c r="BH16" s="1039"/>
      <c r="BI16" s="1039"/>
      <c r="BJ16" s="1039"/>
      <c r="BK16" s="1039"/>
      <c r="BL16" s="1039"/>
      <c r="BM16" s="1039"/>
      <c r="BN16" s="1039"/>
      <c r="BO16" s="1039"/>
      <c r="BP16" s="1039"/>
      <c r="BQ16" s="1039"/>
      <c r="BR16" s="1090">
        <v>592</v>
      </c>
      <c r="BS16" s="1090">
        <v>13</v>
      </c>
      <c r="BT16" s="1090">
        <v>240</v>
      </c>
      <c r="BU16" s="1090">
        <v>198</v>
      </c>
      <c r="BV16" s="1090">
        <v>19</v>
      </c>
      <c r="BW16" s="1090">
        <v>88</v>
      </c>
      <c r="BX16" s="1090">
        <v>4</v>
      </c>
      <c r="BY16" s="1090">
        <v>38</v>
      </c>
      <c r="BZ16" s="1090">
        <v>134641852</v>
      </c>
      <c r="CA16" s="1090">
        <v>497295</v>
      </c>
      <c r="CB16" s="1090">
        <v>27508</v>
      </c>
      <c r="CC16" s="1090">
        <v>0</v>
      </c>
      <c r="CD16" s="1090">
        <v>0</v>
      </c>
      <c r="CE16" s="1090">
        <v>0</v>
      </c>
      <c r="CF16" s="1090">
        <v>0</v>
      </c>
      <c r="CG16" s="1090">
        <v>2816294</v>
      </c>
      <c r="CH16" s="1090">
        <v>2148019</v>
      </c>
      <c r="CI16" s="1090">
        <v>1369804</v>
      </c>
      <c r="CJ16" s="1090">
        <v>721255</v>
      </c>
      <c r="CK16" s="1090">
        <v>282540</v>
      </c>
      <c r="CL16" s="1090">
        <v>423730</v>
      </c>
      <c r="CM16" s="1090">
        <v>104338</v>
      </c>
      <c r="CN16" s="1090">
        <v>628958</v>
      </c>
      <c r="CO16" s="1109"/>
      <c r="CP16" s="1090">
        <v>3587569</v>
      </c>
      <c r="CQ16" s="1090">
        <v>106647538</v>
      </c>
      <c r="CR16" s="1090">
        <v>17246522</v>
      </c>
      <c r="CS16" s="1090">
        <v>8078550</v>
      </c>
      <c r="CT16" s="1090">
        <v>4597847</v>
      </c>
      <c r="CU16" s="1090">
        <v>8087558</v>
      </c>
      <c r="CV16" s="1090">
        <v>61104225</v>
      </c>
      <c r="CW16" s="1090">
        <v>13902405</v>
      </c>
      <c r="CX16" s="1090">
        <v>28978257</v>
      </c>
      <c r="CY16" s="1090">
        <v>7999108</v>
      </c>
      <c r="CZ16" s="1090">
        <v>28717800</v>
      </c>
      <c r="DA16" s="1090">
        <v>5475832</v>
      </c>
      <c r="DB16" s="1090">
        <v>1905398</v>
      </c>
      <c r="DC16" s="1039"/>
      <c r="DD16" s="1090">
        <v>0</v>
      </c>
      <c r="DE16" s="1090">
        <v>162559</v>
      </c>
      <c r="DF16" s="1090">
        <v>0</v>
      </c>
      <c r="DG16" s="1090">
        <v>0</v>
      </c>
      <c r="DH16" s="1090">
        <v>871204</v>
      </c>
      <c r="DI16" s="1090">
        <v>0</v>
      </c>
      <c r="DJ16" s="1090">
        <v>0</v>
      </c>
      <c r="DK16" s="1090">
        <v>0</v>
      </c>
      <c r="DL16" s="1090">
        <v>797080</v>
      </c>
      <c r="DM16" s="1090">
        <v>282304</v>
      </c>
      <c r="DN16" s="1090">
        <v>0</v>
      </c>
      <c r="DO16" s="1090">
        <v>0</v>
      </c>
      <c r="DP16" s="1090">
        <v>626687</v>
      </c>
      <c r="DQ16" s="1090">
        <v>0</v>
      </c>
      <c r="DR16" s="1090">
        <v>0</v>
      </c>
      <c r="DS16" s="1090">
        <v>239019</v>
      </c>
      <c r="DT16" s="1090">
        <v>0</v>
      </c>
      <c r="DU16" s="1090">
        <v>1494966</v>
      </c>
      <c r="DV16" s="1090">
        <v>218450</v>
      </c>
      <c r="DW16" s="1090">
        <v>33962</v>
      </c>
      <c r="DX16" s="1090">
        <v>305531</v>
      </c>
      <c r="DY16" s="1090">
        <v>0</v>
      </c>
      <c r="DZ16" s="1090">
        <v>6650</v>
      </c>
      <c r="EA16" s="1090">
        <v>19630</v>
      </c>
      <c r="EB16" s="1090">
        <v>0</v>
      </c>
      <c r="EC16" s="1090" t="s">
        <v>366</v>
      </c>
      <c r="ED16" s="1090">
        <v>16036</v>
      </c>
      <c r="EE16" s="1090" t="s">
        <v>492</v>
      </c>
      <c r="EF16" s="1090">
        <v>0</v>
      </c>
      <c r="EG16" s="1090" t="s">
        <v>492</v>
      </c>
      <c r="EH16" s="1090">
        <v>0</v>
      </c>
      <c r="EI16" s="1090">
        <v>8333013.879999999</v>
      </c>
      <c r="EJ16" s="1090">
        <v>85567</v>
      </c>
      <c r="EK16" s="1090">
        <v>299999.58000000007</v>
      </c>
      <c r="EL16" s="1090">
        <v>2734149</v>
      </c>
      <c r="EM16" s="1090">
        <v>1577258</v>
      </c>
      <c r="EN16" s="1039"/>
      <c r="EO16" s="1039"/>
      <c r="EP16" s="1039"/>
      <c r="EQ16" s="1090">
        <v>8424</v>
      </c>
      <c r="ER16" s="1090">
        <v>2804</v>
      </c>
      <c r="ES16" s="1039"/>
      <c r="ET16" s="1039"/>
      <c r="EU16" s="1039"/>
      <c r="EV16" s="1039"/>
      <c r="EW16" s="1106"/>
      <c r="EX16" s="1090">
        <v>0</v>
      </c>
      <c r="EY16" s="1106"/>
      <c r="EZ16" s="1090">
        <v>0</v>
      </c>
      <c r="FA16" s="1106"/>
      <c r="FB16" s="1090">
        <v>404</v>
      </c>
      <c r="FC16" s="1090">
        <v>756</v>
      </c>
      <c r="FD16" s="1090">
        <v>756</v>
      </c>
      <c r="FE16" s="1090">
        <v>0</v>
      </c>
      <c r="FF16" s="1106"/>
      <c r="FG16" s="1090">
        <v>475</v>
      </c>
      <c r="FH16" s="1090">
        <v>146</v>
      </c>
      <c r="FI16" s="1090">
        <v>18</v>
      </c>
      <c r="FJ16" s="1039"/>
      <c r="FK16" s="1039"/>
      <c r="FL16" s="1039"/>
      <c r="FM16" s="1039"/>
      <c r="FN16" s="1039"/>
      <c r="FO16" s="1110">
        <v>3700000</v>
      </c>
      <c r="FP16" s="1092">
        <v>590</v>
      </c>
      <c r="FQ16" s="1092">
        <v>24</v>
      </c>
      <c r="FR16" s="1102"/>
      <c r="FS16" s="1092">
        <v>111180</v>
      </c>
      <c r="FT16" s="1092">
        <v>465</v>
      </c>
      <c r="FU16" s="1092">
        <v>0</v>
      </c>
      <c r="FV16" s="1092">
        <v>55</v>
      </c>
      <c r="FW16" s="1092">
        <v>0</v>
      </c>
      <c r="FX16" s="1092">
        <v>50</v>
      </c>
      <c r="FY16" s="1092">
        <v>19</v>
      </c>
      <c r="FZ16" s="1092">
        <v>307</v>
      </c>
      <c r="GA16" s="1092">
        <v>135</v>
      </c>
      <c r="GB16" s="1092">
        <v>82</v>
      </c>
      <c r="GC16" s="1092">
        <v>91</v>
      </c>
      <c r="GD16" s="1092">
        <v>4</v>
      </c>
      <c r="GE16" s="1092">
        <v>36</v>
      </c>
      <c r="GF16" s="1102"/>
      <c r="GG16" s="1092">
        <v>590</v>
      </c>
      <c r="GH16" s="1092">
        <v>15</v>
      </c>
      <c r="GI16" s="1102"/>
      <c r="GJ16" s="1092">
        <v>0</v>
      </c>
      <c r="GK16" s="1092">
        <v>0</v>
      </c>
      <c r="GL16" s="1092">
        <v>0</v>
      </c>
      <c r="GM16" s="1092">
        <v>0</v>
      </c>
      <c r="GN16" s="1092">
        <v>0</v>
      </c>
      <c r="GO16" s="1092">
        <v>0</v>
      </c>
      <c r="GP16" s="1102"/>
      <c r="GQ16" s="1092">
        <v>0</v>
      </c>
      <c r="GR16" s="1092">
        <v>592</v>
      </c>
      <c r="GS16" s="1092">
        <v>10</v>
      </c>
      <c r="GT16" s="1102"/>
      <c r="GU16" s="981"/>
      <c r="GV16" s="981"/>
      <c r="GW16" s="981"/>
      <c r="GX16" s="981"/>
      <c r="GY16" s="981"/>
      <c r="GZ16" s="981"/>
      <c r="HA16" s="981"/>
      <c r="HB16" s="1102"/>
      <c r="HC16" s="1092">
        <v>0</v>
      </c>
      <c r="HD16" s="1092">
        <v>0</v>
      </c>
      <c r="HE16" s="1092">
        <v>0</v>
      </c>
      <c r="HF16" s="1092">
        <v>0</v>
      </c>
      <c r="HG16" s="1092">
        <v>0</v>
      </c>
      <c r="HH16" s="1092">
        <v>0</v>
      </c>
      <c r="HI16" s="1092">
        <v>0</v>
      </c>
      <c r="HJ16" s="1092">
        <v>0</v>
      </c>
      <c r="HK16" s="1092">
        <v>0</v>
      </c>
      <c r="HL16" s="1092">
        <v>0</v>
      </c>
      <c r="HM16" s="1092">
        <v>0</v>
      </c>
      <c r="HN16" s="1092">
        <v>0</v>
      </c>
      <c r="HO16" s="1102"/>
      <c r="HP16" s="50">
        <v>0</v>
      </c>
      <c r="HQ16" s="50">
        <v>0</v>
      </c>
      <c r="HR16" s="50">
        <v>0</v>
      </c>
      <c r="HS16" s="1090">
        <v>8290</v>
      </c>
      <c r="HT16" s="1090">
        <v>2848</v>
      </c>
      <c r="HU16" s="1039"/>
      <c r="HV16" s="1039"/>
      <c r="HW16" s="1039"/>
      <c r="HX16" s="1039"/>
      <c r="HY16" s="1107"/>
      <c r="HZ16" s="1090">
        <v>0</v>
      </c>
      <c r="IA16" s="1107"/>
      <c r="IB16" s="1090">
        <v>0</v>
      </c>
      <c r="IC16" s="1107"/>
      <c r="ID16" s="1090">
        <v>418</v>
      </c>
      <c r="IE16" s="1090">
        <v>803</v>
      </c>
      <c r="IF16" s="1090">
        <v>745</v>
      </c>
      <c r="IG16" s="1090">
        <v>0</v>
      </c>
      <c r="IH16" s="1107"/>
      <c r="II16" s="1090">
        <v>475</v>
      </c>
      <c r="IJ16" s="1090">
        <v>142</v>
      </c>
      <c r="IK16" s="1090">
        <v>49</v>
      </c>
      <c r="IL16" s="1090">
        <v>487</v>
      </c>
      <c r="IM16" s="1090">
        <v>15</v>
      </c>
      <c r="IN16" s="1090">
        <v>14</v>
      </c>
      <c r="IO16" s="1090">
        <v>2</v>
      </c>
      <c r="IP16" s="1090">
        <v>61</v>
      </c>
      <c r="IQ16" s="1090">
        <v>0</v>
      </c>
      <c r="IR16" s="1039"/>
      <c r="IS16" s="1039"/>
      <c r="IT16" s="1039"/>
      <c r="IU16" s="1039"/>
      <c r="IV16" s="1039"/>
      <c r="IW16" s="1104">
        <v>0</v>
      </c>
      <c r="IX16" s="1104">
        <v>0</v>
      </c>
      <c r="IY16" s="1104">
        <v>0</v>
      </c>
      <c r="IZ16" s="1104">
        <v>0</v>
      </c>
      <c r="JA16" s="1104">
        <v>0</v>
      </c>
      <c r="JB16" s="1104">
        <v>0</v>
      </c>
      <c r="JC16" s="1090">
        <v>0</v>
      </c>
      <c r="JD16" s="1090">
        <v>0</v>
      </c>
      <c r="JE16" s="1090">
        <v>0</v>
      </c>
      <c r="JF16" s="1092">
        <v>0</v>
      </c>
      <c r="JG16" s="1092">
        <v>111800</v>
      </c>
    </row>
    <row r="17" spans="1:267">
      <c r="A17" s="48" t="s">
        <v>238</v>
      </c>
      <c r="B17" s="34">
        <v>54</v>
      </c>
      <c r="C17" s="33" t="s">
        <v>785</v>
      </c>
      <c r="D17" s="1039"/>
      <c r="E17" s="1039"/>
      <c r="F17" s="1039"/>
      <c r="G17" s="1039"/>
      <c r="H17" s="1039"/>
      <c r="I17" s="1039"/>
      <c r="J17" s="1039"/>
      <c r="K17" s="1039"/>
      <c r="L17" s="1039"/>
      <c r="M17" s="1039"/>
      <c r="N17" s="1039"/>
      <c r="O17" s="1039"/>
      <c r="P17" s="1039"/>
      <c r="Q17" s="1039"/>
      <c r="R17" s="1039"/>
      <c r="S17" s="1039"/>
      <c r="T17" s="1039"/>
      <c r="U17" s="1039"/>
      <c r="V17" s="1039"/>
      <c r="W17" s="1039"/>
      <c r="X17" s="1039"/>
      <c r="Y17" s="1039"/>
      <c r="Z17" s="1039"/>
      <c r="AA17" s="1039"/>
      <c r="AB17" s="1039"/>
      <c r="AC17" s="1039"/>
      <c r="AD17" s="1039"/>
      <c r="AE17" s="1039"/>
      <c r="AF17" s="1039"/>
      <c r="AG17" s="1039"/>
      <c r="AH17" s="1039"/>
      <c r="AI17" s="1039"/>
      <c r="AJ17" s="1039"/>
      <c r="AK17" s="1039"/>
      <c r="AL17" s="1039"/>
      <c r="AM17" s="1039"/>
      <c r="AN17" s="1039"/>
      <c r="AO17" s="1039"/>
      <c r="AP17" s="1039"/>
      <c r="AQ17" s="1039"/>
      <c r="AR17" s="1039"/>
      <c r="AS17" s="1039"/>
      <c r="AT17" s="1039"/>
      <c r="AU17" s="1039"/>
      <c r="AV17" s="1039"/>
      <c r="AW17" s="1039"/>
      <c r="AX17" s="1039"/>
      <c r="AY17" s="1039"/>
      <c r="AZ17" s="1039"/>
      <c r="BA17" s="1039"/>
      <c r="BB17" s="1039"/>
      <c r="BC17" s="1039"/>
      <c r="BD17" s="1039"/>
      <c r="BE17" s="1039"/>
      <c r="BF17" s="1039"/>
      <c r="BG17" s="1039"/>
      <c r="BH17" s="1039"/>
      <c r="BI17" s="1039"/>
      <c r="BJ17" s="1039"/>
      <c r="BK17" s="1039"/>
      <c r="BL17" s="1039"/>
      <c r="BM17" s="1039"/>
      <c r="BN17" s="1039"/>
      <c r="BO17" s="1039"/>
      <c r="BP17" s="1039"/>
      <c r="BQ17" s="1039"/>
      <c r="BR17" s="1090">
        <v>409</v>
      </c>
      <c r="BS17" s="1090">
        <v>17</v>
      </c>
      <c r="BT17" s="1090">
        <v>206</v>
      </c>
      <c r="BU17" s="1090">
        <v>77</v>
      </c>
      <c r="BV17" s="1090">
        <v>59</v>
      </c>
      <c r="BW17" s="1090">
        <v>42</v>
      </c>
      <c r="BX17" s="1090">
        <v>11</v>
      </c>
      <c r="BY17" s="1090">
        <v>18</v>
      </c>
      <c r="BZ17" s="1090">
        <v>89629817</v>
      </c>
      <c r="CA17" s="1090">
        <v>259561</v>
      </c>
      <c r="CB17" s="1090">
        <v>3626391</v>
      </c>
      <c r="CC17" s="1090">
        <v>52639</v>
      </c>
      <c r="CD17" s="1090">
        <v>0</v>
      </c>
      <c r="CE17" s="1090">
        <v>0</v>
      </c>
      <c r="CF17" s="1090">
        <v>0</v>
      </c>
      <c r="CG17" s="1090">
        <v>1757519</v>
      </c>
      <c r="CH17" s="1090">
        <v>1173633</v>
      </c>
      <c r="CI17" s="1090">
        <v>336422</v>
      </c>
      <c r="CJ17" s="1090">
        <v>263487</v>
      </c>
      <c r="CK17" s="1090">
        <v>25262</v>
      </c>
      <c r="CL17" s="1090">
        <v>1376661</v>
      </c>
      <c r="CM17" s="1090">
        <v>19209</v>
      </c>
      <c r="CN17" s="1090">
        <v>0</v>
      </c>
      <c r="CO17" s="1109"/>
      <c r="CP17" s="1090">
        <v>3854608</v>
      </c>
      <c r="CQ17" s="1090">
        <v>73930811</v>
      </c>
      <c r="CR17" s="1090">
        <v>13142996</v>
      </c>
      <c r="CS17" s="1090">
        <v>6581053</v>
      </c>
      <c r="CT17" s="1090">
        <v>2685093</v>
      </c>
      <c r="CU17" s="1090">
        <v>0</v>
      </c>
      <c r="CV17" s="1090">
        <v>42292030</v>
      </c>
      <c r="CW17" s="1090">
        <v>9740515</v>
      </c>
      <c r="CX17" s="1090">
        <v>19101444</v>
      </c>
      <c r="CY17" s="1090">
        <v>5691547</v>
      </c>
      <c r="CZ17" s="1090">
        <v>17978768</v>
      </c>
      <c r="DA17" s="1090">
        <v>4221528</v>
      </c>
      <c r="DB17" s="1090">
        <v>906688</v>
      </c>
      <c r="DC17" s="1039"/>
      <c r="DD17" s="1090">
        <v>0</v>
      </c>
      <c r="DE17" s="1090">
        <v>123510</v>
      </c>
      <c r="DF17" s="1090">
        <v>0</v>
      </c>
      <c r="DG17" s="1090">
        <v>0</v>
      </c>
      <c r="DH17" s="1090">
        <v>80013</v>
      </c>
      <c r="DI17" s="1090">
        <v>0</v>
      </c>
      <c r="DJ17" s="1090">
        <v>58780</v>
      </c>
      <c r="DK17" s="1090">
        <v>0</v>
      </c>
      <c r="DL17" s="1090">
        <v>363793</v>
      </c>
      <c r="DM17" s="1090">
        <v>218713</v>
      </c>
      <c r="DN17" s="1090">
        <v>0</v>
      </c>
      <c r="DO17" s="1090">
        <v>52477</v>
      </c>
      <c r="DP17" s="1090">
        <v>752744</v>
      </c>
      <c r="DQ17" s="1090">
        <v>0</v>
      </c>
      <c r="DR17" s="1090">
        <v>0</v>
      </c>
      <c r="DS17" s="1090">
        <v>0</v>
      </c>
      <c r="DT17" s="1090">
        <v>0</v>
      </c>
      <c r="DU17" s="1090">
        <v>571576</v>
      </c>
      <c r="DV17" s="1090">
        <v>265857</v>
      </c>
      <c r="DW17" s="1090">
        <v>0</v>
      </c>
      <c r="DX17" s="1090">
        <v>222201</v>
      </c>
      <c r="DY17" s="1090">
        <v>128110</v>
      </c>
      <c r="DZ17" s="1090">
        <v>231001</v>
      </c>
      <c r="EA17" s="1090">
        <v>0</v>
      </c>
      <c r="EB17" s="1090">
        <v>0</v>
      </c>
      <c r="EC17" s="1090" t="s">
        <v>321</v>
      </c>
      <c r="ED17" s="1090">
        <v>38640</v>
      </c>
      <c r="EE17" s="1090" t="s">
        <v>492</v>
      </c>
      <c r="EF17" s="1090">
        <v>0</v>
      </c>
      <c r="EG17" s="1090" t="s">
        <v>492</v>
      </c>
      <c r="EH17" s="1090">
        <v>0</v>
      </c>
      <c r="EI17" s="1090">
        <v>2312082.2400000002</v>
      </c>
      <c r="EJ17" s="1090">
        <v>167285</v>
      </c>
      <c r="EK17" s="1090">
        <v>3247148</v>
      </c>
      <c r="EL17" s="1090">
        <v>1146518</v>
      </c>
      <c r="EM17" s="1090">
        <v>2682922.7599999998</v>
      </c>
      <c r="EN17" s="1039"/>
      <c r="EO17" s="1039"/>
      <c r="EP17" s="1039"/>
      <c r="EQ17" s="1090">
        <v>4894</v>
      </c>
      <c r="ER17" s="1090">
        <v>2000</v>
      </c>
      <c r="ES17" s="1039"/>
      <c r="ET17" s="1039"/>
      <c r="EU17" s="1039"/>
      <c r="EV17" s="1039"/>
      <c r="EW17" s="1106"/>
      <c r="EX17" s="1090">
        <v>195</v>
      </c>
      <c r="EY17" s="1106"/>
      <c r="EZ17" s="1090">
        <v>0</v>
      </c>
      <c r="FA17" s="1106"/>
      <c r="FB17" s="1090">
        <v>246</v>
      </c>
      <c r="FC17" s="1090">
        <v>504</v>
      </c>
      <c r="FD17" s="1090">
        <v>505</v>
      </c>
      <c r="FE17" s="1090">
        <v>168</v>
      </c>
      <c r="FF17" s="1106"/>
      <c r="FG17" s="1090">
        <v>475</v>
      </c>
      <c r="FH17" s="1090">
        <v>33</v>
      </c>
      <c r="FI17" s="1090">
        <v>11</v>
      </c>
      <c r="FJ17" s="1039"/>
      <c r="FK17" s="1039"/>
      <c r="FL17" s="1039"/>
      <c r="FM17" s="1039"/>
      <c r="FN17" s="1039"/>
      <c r="FO17" s="1110">
        <v>3181579</v>
      </c>
      <c r="FP17" s="1092">
        <v>407</v>
      </c>
      <c r="FQ17" s="1092">
        <v>15</v>
      </c>
      <c r="FR17" s="1102"/>
      <c r="FS17" s="1092">
        <v>112100</v>
      </c>
      <c r="FT17" s="1092">
        <v>313</v>
      </c>
      <c r="FU17" s="1092">
        <v>34</v>
      </c>
      <c r="FV17" s="1092">
        <v>28</v>
      </c>
      <c r="FW17" s="1092">
        <v>16</v>
      </c>
      <c r="FX17" s="1092">
        <v>34</v>
      </c>
      <c r="FY17" s="1092">
        <v>24</v>
      </c>
      <c r="FZ17" s="1092">
        <v>201</v>
      </c>
      <c r="GA17" s="1092">
        <v>77</v>
      </c>
      <c r="GB17" s="1092">
        <v>59</v>
      </c>
      <c r="GC17" s="1092">
        <v>41</v>
      </c>
      <c r="GD17" s="1092">
        <v>11</v>
      </c>
      <c r="GE17" s="1092">
        <v>18</v>
      </c>
      <c r="GF17" s="1102"/>
      <c r="GG17" s="1092">
        <v>407</v>
      </c>
      <c r="GH17" s="1092">
        <v>8</v>
      </c>
      <c r="GI17" s="1102"/>
      <c r="GJ17" s="1092">
        <v>0</v>
      </c>
      <c r="GK17" s="1092">
        <v>0</v>
      </c>
      <c r="GL17" s="1092">
        <v>0</v>
      </c>
      <c r="GM17" s="1092">
        <v>0</v>
      </c>
      <c r="GN17" s="1092">
        <v>0</v>
      </c>
      <c r="GO17" s="1092">
        <v>0</v>
      </c>
      <c r="GP17" s="1102"/>
      <c r="GQ17" s="1092">
        <v>0</v>
      </c>
      <c r="GR17" s="1092">
        <v>408</v>
      </c>
      <c r="GS17" s="1092">
        <v>10</v>
      </c>
      <c r="GT17" s="1102"/>
      <c r="GU17" s="981"/>
      <c r="GV17" s="981"/>
      <c r="GW17" s="981"/>
      <c r="GX17" s="981"/>
      <c r="GY17" s="981"/>
      <c r="GZ17" s="981"/>
      <c r="HA17" s="981"/>
      <c r="HB17" s="1102"/>
      <c r="HC17" s="1092">
        <v>306</v>
      </c>
      <c r="HD17" s="1092">
        <v>34</v>
      </c>
      <c r="HE17" s="1092">
        <v>29</v>
      </c>
      <c r="HF17" s="1092">
        <v>16</v>
      </c>
      <c r="HG17" s="1092">
        <v>34</v>
      </c>
      <c r="HH17" s="1092">
        <v>24</v>
      </c>
      <c r="HI17" s="1092">
        <v>0</v>
      </c>
      <c r="HJ17" s="1092">
        <v>0</v>
      </c>
      <c r="HK17" s="1092">
        <v>0</v>
      </c>
      <c r="HL17" s="1092">
        <v>0</v>
      </c>
      <c r="HM17" s="1092">
        <v>0</v>
      </c>
      <c r="HN17" s="1092">
        <v>0</v>
      </c>
      <c r="HO17" s="1102"/>
      <c r="HP17" s="50">
        <v>0</v>
      </c>
      <c r="HQ17" s="50">
        <v>0</v>
      </c>
      <c r="HR17" s="50">
        <v>0</v>
      </c>
      <c r="HS17" s="1090">
        <v>4836</v>
      </c>
      <c r="HT17" s="1090">
        <v>2022</v>
      </c>
      <c r="HU17" s="1039"/>
      <c r="HV17" s="1039"/>
      <c r="HW17" s="1039"/>
      <c r="HX17" s="1039"/>
      <c r="HY17" s="1107"/>
      <c r="HZ17" s="1090">
        <v>167</v>
      </c>
      <c r="IA17" s="1107"/>
      <c r="IB17" s="1090">
        <v>0</v>
      </c>
      <c r="IC17" s="1107"/>
      <c r="ID17" s="1090">
        <v>262</v>
      </c>
      <c r="IE17" s="1090">
        <v>519</v>
      </c>
      <c r="IF17" s="1090">
        <v>466</v>
      </c>
      <c r="IG17" s="1090">
        <v>144</v>
      </c>
      <c r="IH17" s="1107"/>
      <c r="II17" s="1090">
        <v>475</v>
      </c>
      <c r="IJ17" s="1090">
        <v>29</v>
      </c>
      <c r="IK17" s="1090">
        <v>8</v>
      </c>
      <c r="IL17" s="1090">
        <v>313</v>
      </c>
      <c r="IM17" s="1090">
        <v>34</v>
      </c>
      <c r="IN17" s="1090">
        <v>30</v>
      </c>
      <c r="IO17" s="1090">
        <v>16</v>
      </c>
      <c r="IP17" s="1090">
        <v>34</v>
      </c>
      <c r="IQ17" s="1090">
        <v>24</v>
      </c>
      <c r="IR17" s="1039"/>
      <c r="IS17" s="1039"/>
      <c r="IT17" s="1039"/>
      <c r="IU17" s="1039"/>
      <c r="IV17" s="1039"/>
      <c r="IW17" s="1104">
        <v>306</v>
      </c>
      <c r="IX17" s="1104">
        <v>34</v>
      </c>
      <c r="IY17" s="1104">
        <v>27</v>
      </c>
      <c r="IZ17" s="1104">
        <v>16</v>
      </c>
      <c r="JA17" s="1104">
        <v>34</v>
      </c>
      <c r="JB17" s="1104">
        <v>24</v>
      </c>
      <c r="JC17" s="1090">
        <v>0</v>
      </c>
      <c r="JD17" s="1090">
        <v>138531</v>
      </c>
      <c r="JE17" s="1090">
        <v>0</v>
      </c>
      <c r="JF17" s="1092">
        <v>0</v>
      </c>
      <c r="JG17" s="1092">
        <v>111800</v>
      </c>
    </row>
    <row r="18" spans="1:267">
      <c r="A18" s="48" t="s">
        <v>235</v>
      </c>
      <c r="B18" s="34">
        <v>56</v>
      </c>
      <c r="C18" s="33" t="s">
        <v>784</v>
      </c>
      <c r="D18" s="1039"/>
      <c r="E18" s="1039"/>
      <c r="F18" s="1039"/>
      <c r="G18" s="1039"/>
      <c r="H18" s="1039"/>
      <c r="I18" s="1039"/>
      <c r="J18" s="1039"/>
      <c r="K18" s="1039"/>
      <c r="L18" s="1039"/>
      <c r="M18" s="1039"/>
      <c r="N18" s="1039"/>
      <c r="O18" s="1039"/>
      <c r="P18" s="1039"/>
      <c r="Q18" s="1039"/>
      <c r="R18" s="1039"/>
      <c r="S18" s="1039"/>
      <c r="T18" s="1039"/>
      <c r="U18" s="1039"/>
      <c r="V18" s="1039"/>
      <c r="W18" s="1039"/>
      <c r="X18" s="1039"/>
      <c r="Y18" s="1039"/>
      <c r="Z18" s="1039"/>
      <c r="AA18" s="1039"/>
      <c r="AB18" s="1039"/>
      <c r="AC18" s="1039"/>
      <c r="AD18" s="1039"/>
      <c r="AE18" s="1039"/>
      <c r="AF18" s="1039"/>
      <c r="AG18" s="1039"/>
      <c r="AH18" s="1039"/>
      <c r="AI18" s="1039"/>
      <c r="AJ18" s="1039"/>
      <c r="AK18" s="1039"/>
      <c r="AL18" s="1039"/>
      <c r="AM18" s="1039"/>
      <c r="AN18" s="1039"/>
      <c r="AO18" s="1039"/>
      <c r="AP18" s="1039"/>
      <c r="AQ18" s="1039"/>
      <c r="AR18" s="1039"/>
      <c r="AS18" s="1039"/>
      <c r="AT18" s="1039"/>
      <c r="AU18" s="1039"/>
      <c r="AV18" s="1039"/>
      <c r="AW18" s="1039"/>
      <c r="AX18" s="1039"/>
      <c r="AY18" s="1039"/>
      <c r="AZ18" s="1039"/>
      <c r="BA18" s="1039"/>
      <c r="BB18" s="1039"/>
      <c r="BC18" s="1039"/>
      <c r="BD18" s="1039"/>
      <c r="BE18" s="1039"/>
      <c r="BF18" s="1039"/>
      <c r="BG18" s="1039"/>
      <c r="BH18" s="1039"/>
      <c r="BI18" s="1039"/>
      <c r="BJ18" s="1039"/>
      <c r="BK18" s="1039"/>
      <c r="BL18" s="1039"/>
      <c r="BM18" s="1039"/>
      <c r="BN18" s="1039"/>
      <c r="BO18" s="1039"/>
      <c r="BP18" s="1039"/>
      <c r="BQ18" s="1039"/>
      <c r="BR18" s="1090">
        <v>233.9</v>
      </c>
      <c r="BS18" s="1090">
        <v>7</v>
      </c>
      <c r="BT18" s="1090">
        <v>182</v>
      </c>
      <c r="BU18" s="1090">
        <v>44</v>
      </c>
      <c r="BV18" s="1090">
        <v>37</v>
      </c>
      <c r="BW18" s="1090">
        <v>36</v>
      </c>
      <c r="BX18" s="1090">
        <v>4</v>
      </c>
      <c r="BY18" s="1090">
        <v>17</v>
      </c>
      <c r="BZ18" s="1090">
        <v>54780069</v>
      </c>
      <c r="CA18" s="1090">
        <v>73271</v>
      </c>
      <c r="CB18" s="1090">
        <v>4148044</v>
      </c>
      <c r="CC18" s="1090">
        <v>57228</v>
      </c>
      <c r="CD18" s="1090">
        <v>0</v>
      </c>
      <c r="CE18" s="1090">
        <v>0</v>
      </c>
      <c r="CF18" s="1090">
        <v>0</v>
      </c>
      <c r="CG18" s="1090">
        <v>958160</v>
      </c>
      <c r="CH18" s="1090">
        <v>653525</v>
      </c>
      <c r="CI18" s="1090">
        <v>210524</v>
      </c>
      <c r="CJ18" s="1090">
        <v>166181</v>
      </c>
      <c r="CK18" s="1090">
        <v>25341</v>
      </c>
      <c r="CL18" s="1090">
        <v>961558</v>
      </c>
      <c r="CM18" s="1090">
        <v>7538</v>
      </c>
      <c r="CN18" s="1090">
        <v>274713</v>
      </c>
      <c r="CO18" s="1109"/>
      <c r="CP18" s="1090">
        <v>2717936</v>
      </c>
      <c r="CQ18" s="1090">
        <v>46584703</v>
      </c>
      <c r="CR18" s="1090">
        <v>8639681</v>
      </c>
      <c r="CS18" s="1090">
        <v>2790572</v>
      </c>
      <c r="CT18" s="1090">
        <v>2328328</v>
      </c>
      <c r="CU18" s="1090">
        <v>158297</v>
      </c>
      <c r="CV18" s="1090">
        <v>25262012</v>
      </c>
      <c r="CW18" s="1090">
        <v>6192560</v>
      </c>
      <c r="CX18" s="1090">
        <v>12803888</v>
      </c>
      <c r="CY18" s="1090">
        <v>4320402</v>
      </c>
      <c r="CZ18" s="1090">
        <v>10182124</v>
      </c>
      <c r="DA18" s="1090">
        <v>3621675</v>
      </c>
      <c r="DB18" s="1090">
        <v>814563</v>
      </c>
      <c r="DC18" s="1039"/>
      <c r="DD18" s="1090">
        <v>0</v>
      </c>
      <c r="DE18" s="1090">
        <v>1875</v>
      </c>
      <c r="DF18" s="1090">
        <v>0</v>
      </c>
      <c r="DG18" s="1090">
        <v>0</v>
      </c>
      <c r="DH18" s="1090">
        <v>481</v>
      </c>
      <c r="DI18" s="1090">
        <v>165035</v>
      </c>
      <c r="DJ18" s="1090">
        <v>0</v>
      </c>
      <c r="DK18" s="1090">
        <v>0</v>
      </c>
      <c r="DL18" s="1090">
        <v>151470</v>
      </c>
      <c r="DM18" s="1090">
        <v>43394</v>
      </c>
      <c r="DN18" s="1090">
        <v>0</v>
      </c>
      <c r="DO18" s="1090">
        <v>0</v>
      </c>
      <c r="DP18" s="1090">
        <v>397333</v>
      </c>
      <c r="DQ18" s="1090">
        <v>0</v>
      </c>
      <c r="DR18" s="1090">
        <v>0</v>
      </c>
      <c r="DS18" s="1090">
        <v>154112</v>
      </c>
      <c r="DT18" s="1090">
        <v>46335</v>
      </c>
      <c r="DU18" s="1090">
        <v>232545</v>
      </c>
      <c r="DV18" s="1090">
        <v>233381</v>
      </c>
      <c r="DW18" s="1090">
        <v>0</v>
      </c>
      <c r="DX18" s="1090">
        <v>58611</v>
      </c>
      <c r="DY18" s="1090">
        <v>0</v>
      </c>
      <c r="DZ18" s="1090">
        <v>0</v>
      </c>
      <c r="EA18" s="1090">
        <v>0</v>
      </c>
      <c r="EB18" s="1090">
        <v>0</v>
      </c>
      <c r="EC18" s="1090" t="s">
        <v>492</v>
      </c>
      <c r="ED18" s="1090">
        <v>0</v>
      </c>
      <c r="EE18" s="1090" t="s">
        <v>492</v>
      </c>
      <c r="EF18" s="1090">
        <v>0</v>
      </c>
      <c r="EG18" s="1090" t="s">
        <v>492</v>
      </c>
      <c r="EH18" s="1090">
        <v>0</v>
      </c>
      <c r="EI18" s="1090">
        <v>7800424</v>
      </c>
      <c r="EJ18" s="1090">
        <v>501848</v>
      </c>
      <c r="EK18" s="1090">
        <v>695403</v>
      </c>
      <c r="EL18" s="1090">
        <v>1072360</v>
      </c>
      <c r="EM18" s="1090">
        <v>1286541</v>
      </c>
      <c r="EN18" s="1039"/>
      <c r="EO18" s="1039"/>
      <c r="EP18" s="1039"/>
      <c r="EQ18" s="1090">
        <v>2940</v>
      </c>
      <c r="ER18" s="1090">
        <v>954</v>
      </c>
      <c r="ES18" s="1039"/>
      <c r="ET18" s="1039"/>
      <c r="EU18" s="1039"/>
      <c r="EV18" s="1039"/>
      <c r="EW18" s="1106"/>
      <c r="EX18" s="1090">
        <v>222</v>
      </c>
      <c r="EY18" s="1106"/>
      <c r="EZ18" s="1090">
        <v>108</v>
      </c>
      <c r="FA18" s="1106"/>
      <c r="FB18" s="1090">
        <v>148</v>
      </c>
      <c r="FC18" s="1090">
        <v>223</v>
      </c>
      <c r="FD18" s="1090">
        <v>379</v>
      </c>
      <c r="FE18" s="1090">
        <v>18</v>
      </c>
      <c r="FF18" s="1106"/>
      <c r="FG18" s="1090">
        <v>475</v>
      </c>
      <c r="FH18" s="1090">
        <v>97</v>
      </c>
      <c r="FI18" s="1090">
        <v>171</v>
      </c>
      <c r="FJ18" s="1039"/>
      <c r="FK18" s="1039"/>
      <c r="FL18" s="1039"/>
      <c r="FM18" s="1039"/>
      <c r="FN18" s="1039"/>
      <c r="FO18" s="1110">
        <v>2371002</v>
      </c>
      <c r="FP18" s="1092">
        <v>237.6</v>
      </c>
      <c r="FQ18" s="1092">
        <v>7</v>
      </c>
      <c r="FR18" s="1102"/>
      <c r="FS18" s="1092">
        <v>0</v>
      </c>
      <c r="FT18" s="1092">
        <v>208</v>
      </c>
      <c r="FU18" s="1092">
        <v>3</v>
      </c>
      <c r="FV18" s="1092">
        <v>19</v>
      </c>
      <c r="FW18" s="1092">
        <v>1</v>
      </c>
      <c r="FX18" s="1092">
        <v>19</v>
      </c>
      <c r="FY18" s="1092">
        <v>1</v>
      </c>
      <c r="FZ18" s="1092">
        <v>184</v>
      </c>
      <c r="GA18" s="1092">
        <v>44</v>
      </c>
      <c r="GB18" s="1092">
        <v>35</v>
      </c>
      <c r="GC18" s="1092">
        <v>36</v>
      </c>
      <c r="GD18" s="1092">
        <v>4</v>
      </c>
      <c r="GE18" s="1092">
        <v>17</v>
      </c>
      <c r="GF18" s="1102"/>
      <c r="GG18" s="1092">
        <v>237.6</v>
      </c>
      <c r="GH18" s="1092">
        <v>3</v>
      </c>
      <c r="GI18" s="1102"/>
      <c r="GJ18" s="1092">
        <v>0</v>
      </c>
      <c r="GK18" s="1092">
        <v>0</v>
      </c>
      <c r="GL18" s="1092">
        <v>0</v>
      </c>
      <c r="GM18" s="1092">
        <v>0</v>
      </c>
      <c r="GN18" s="1092">
        <v>0</v>
      </c>
      <c r="GO18" s="1092">
        <v>0</v>
      </c>
      <c r="GP18" s="1102"/>
      <c r="GQ18" s="1092">
        <v>4</v>
      </c>
      <c r="GR18" s="1092">
        <v>233.9</v>
      </c>
      <c r="GS18" s="1092">
        <v>3</v>
      </c>
      <c r="GT18" s="1102"/>
      <c r="GU18" s="981"/>
      <c r="GV18" s="981"/>
      <c r="GW18" s="981"/>
      <c r="GX18" s="981"/>
      <c r="GY18" s="981"/>
      <c r="GZ18" s="981"/>
      <c r="HA18" s="981"/>
      <c r="HB18" s="1102"/>
      <c r="HC18" s="1092">
        <v>207</v>
      </c>
      <c r="HD18" s="1092">
        <v>4</v>
      </c>
      <c r="HE18" s="1092">
        <v>14</v>
      </c>
      <c r="HF18" s="1092">
        <v>1</v>
      </c>
      <c r="HG18" s="1092">
        <v>15</v>
      </c>
      <c r="HH18" s="1092">
        <v>3</v>
      </c>
      <c r="HI18" s="1092">
        <v>0</v>
      </c>
      <c r="HJ18" s="1092">
        <v>0</v>
      </c>
      <c r="HK18" s="1092">
        <v>0</v>
      </c>
      <c r="HL18" s="1092">
        <v>0</v>
      </c>
      <c r="HM18" s="1092">
        <v>0</v>
      </c>
      <c r="HN18" s="1092">
        <v>0</v>
      </c>
      <c r="HO18" s="1102"/>
      <c r="HP18" s="49">
        <v>0</v>
      </c>
      <c r="HQ18" s="49">
        <v>0</v>
      </c>
      <c r="HR18" s="49">
        <v>0</v>
      </c>
      <c r="HS18" s="1090">
        <v>2832</v>
      </c>
      <c r="HT18" s="1090">
        <v>949</v>
      </c>
      <c r="HU18" s="1039"/>
      <c r="HV18" s="1039"/>
      <c r="HW18" s="1039"/>
      <c r="HX18" s="1039"/>
      <c r="HY18" s="1107"/>
      <c r="HZ18" s="1090">
        <v>228</v>
      </c>
      <c r="IA18" s="1107"/>
      <c r="IB18" s="1090">
        <v>114</v>
      </c>
      <c r="IC18" s="1107"/>
      <c r="ID18" s="1090">
        <v>154</v>
      </c>
      <c r="IE18" s="1090">
        <v>204</v>
      </c>
      <c r="IF18" s="1090">
        <v>345</v>
      </c>
      <c r="IG18" s="1090">
        <v>31</v>
      </c>
      <c r="IH18" s="1107"/>
      <c r="II18" s="1090">
        <v>475</v>
      </c>
      <c r="IJ18" s="1090">
        <v>77</v>
      </c>
      <c r="IK18" s="1090">
        <v>169</v>
      </c>
      <c r="IL18" s="1090">
        <v>211</v>
      </c>
      <c r="IM18" s="1090">
        <v>4</v>
      </c>
      <c r="IN18" s="1090">
        <v>14</v>
      </c>
      <c r="IO18" s="1090">
        <v>1</v>
      </c>
      <c r="IP18" s="1090">
        <v>15</v>
      </c>
      <c r="IQ18" s="1090">
        <v>3</v>
      </c>
      <c r="IR18" s="1039"/>
      <c r="IS18" s="1039"/>
      <c r="IT18" s="1039"/>
      <c r="IU18" s="1039"/>
      <c r="IV18" s="1039"/>
      <c r="IW18" s="1104">
        <v>204</v>
      </c>
      <c r="IX18" s="1104">
        <v>3</v>
      </c>
      <c r="IY18" s="1104">
        <v>19</v>
      </c>
      <c r="IZ18" s="1104">
        <v>1</v>
      </c>
      <c r="JA18" s="1104">
        <v>19</v>
      </c>
      <c r="JB18" s="1104">
        <v>1</v>
      </c>
      <c r="JC18" s="1090">
        <v>0</v>
      </c>
      <c r="JD18" s="1090">
        <v>20418</v>
      </c>
      <c r="JE18" s="1090">
        <v>0</v>
      </c>
      <c r="JF18" s="1092">
        <v>13</v>
      </c>
      <c r="JG18" s="1092">
        <v>0</v>
      </c>
    </row>
    <row r="19" spans="1:267">
      <c r="A19" s="48" t="s">
        <v>234</v>
      </c>
      <c r="B19" s="34">
        <v>109</v>
      </c>
      <c r="C19" s="33" t="s">
        <v>364</v>
      </c>
      <c r="D19" s="1039"/>
      <c r="E19" s="1039"/>
      <c r="F19" s="1039"/>
      <c r="G19" s="1039"/>
      <c r="H19" s="1039"/>
      <c r="I19" s="1039"/>
      <c r="J19" s="1039"/>
      <c r="K19" s="1039"/>
      <c r="L19" s="1039"/>
      <c r="M19" s="1039"/>
      <c r="N19" s="1039"/>
      <c r="O19" s="1039"/>
      <c r="P19" s="1039"/>
      <c r="Q19" s="1039"/>
      <c r="R19" s="1039"/>
      <c r="S19" s="1039"/>
      <c r="T19" s="1039"/>
      <c r="U19" s="1039"/>
      <c r="V19" s="1039"/>
      <c r="W19" s="1039"/>
      <c r="X19" s="1039"/>
      <c r="Y19" s="1039"/>
      <c r="Z19" s="1039"/>
      <c r="AA19" s="1039"/>
      <c r="AB19" s="1039"/>
      <c r="AC19" s="1039"/>
      <c r="AD19" s="1039"/>
      <c r="AE19" s="1039"/>
      <c r="AF19" s="1039"/>
      <c r="AG19" s="1039"/>
      <c r="AH19" s="1039"/>
      <c r="AI19" s="1039"/>
      <c r="AJ19" s="1039"/>
      <c r="AK19" s="1039"/>
      <c r="AL19" s="1039"/>
      <c r="AM19" s="1039"/>
      <c r="AN19" s="1039"/>
      <c r="AO19" s="1039"/>
      <c r="AP19" s="1039"/>
      <c r="AQ19" s="1039"/>
      <c r="AR19" s="1039"/>
      <c r="AS19" s="1039"/>
      <c r="AT19" s="1039"/>
      <c r="AU19" s="1039"/>
      <c r="AV19" s="1039"/>
      <c r="AW19" s="1039"/>
      <c r="AX19" s="1039"/>
      <c r="AY19" s="1039"/>
      <c r="AZ19" s="1039"/>
      <c r="BA19" s="1039"/>
      <c r="BB19" s="1039"/>
      <c r="BC19" s="1039"/>
      <c r="BD19" s="1039"/>
      <c r="BE19" s="1039"/>
      <c r="BF19" s="1039"/>
      <c r="BG19" s="1039"/>
      <c r="BH19" s="1039"/>
      <c r="BI19" s="1039"/>
      <c r="BJ19" s="1039"/>
      <c r="BK19" s="1039"/>
      <c r="BL19" s="1039"/>
      <c r="BM19" s="1039"/>
      <c r="BN19" s="1039"/>
      <c r="BO19" s="1039"/>
      <c r="BP19" s="1039"/>
      <c r="BQ19" s="1039"/>
      <c r="BR19" s="1090">
        <v>76</v>
      </c>
      <c r="BS19" s="1090">
        <v>1</v>
      </c>
      <c r="BT19" s="1090">
        <v>16.5</v>
      </c>
      <c r="BU19" s="1090">
        <v>9</v>
      </c>
      <c r="BV19" s="1090">
        <v>1</v>
      </c>
      <c r="BW19" s="1090">
        <v>0</v>
      </c>
      <c r="BX19" s="1090">
        <v>0.5</v>
      </c>
      <c r="BY19" s="1090">
        <v>4.5</v>
      </c>
      <c r="BZ19" s="1090">
        <v>15169820</v>
      </c>
      <c r="CA19" s="1090">
        <v>0</v>
      </c>
      <c r="CB19" s="1090">
        <v>0</v>
      </c>
      <c r="CC19" s="1090">
        <v>92453</v>
      </c>
      <c r="CD19" s="1090">
        <v>0</v>
      </c>
      <c r="CE19" s="1090">
        <v>0</v>
      </c>
      <c r="CF19" s="1090">
        <v>0</v>
      </c>
      <c r="CG19" s="1090">
        <v>1711877</v>
      </c>
      <c r="CH19" s="1090">
        <v>0</v>
      </c>
      <c r="CI19" s="1090">
        <v>26590</v>
      </c>
      <c r="CJ19" s="1090">
        <v>159527</v>
      </c>
      <c r="CK19" s="1090">
        <v>36000</v>
      </c>
      <c r="CL19" s="1090">
        <v>0</v>
      </c>
      <c r="CM19" s="1090">
        <v>0</v>
      </c>
      <c r="CN19" s="1090">
        <v>420</v>
      </c>
      <c r="CO19" s="1109"/>
      <c r="CP19" s="1090">
        <v>223084</v>
      </c>
      <c r="CQ19" s="1090">
        <v>12760555</v>
      </c>
      <c r="CR19" s="1090">
        <v>1310659</v>
      </c>
      <c r="CS19" s="1090">
        <v>1503181</v>
      </c>
      <c r="CT19" s="1090">
        <v>910360</v>
      </c>
      <c r="CU19" s="1090">
        <v>169056</v>
      </c>
      <c r="CV19" s="1090">
        <v>8008303</v>
      </c>
      <c r="CW19" s="1090">
        <v>1888984</v>
      </c>
      <c r="CX19" s="1090">
        <v>2172158</v>
      </c>
      <c r="CY19" s="1090">
        <v>434378</v>
      </c>
      <c r="CZ19" s="1090">
        <v>3996451</v>
      </c>
      <c r="DA19" s="1090">
        <v>240000</v>
      </c>
      <c r="DB19" s="1090">
        <v>136621</v>
      </c>
      <c r="DC19" s="1039"/>
      <c r="DD19" s="1090">
        <v>0</v>
      </c>
      <c r="DE19" s="1090">
        <v>0</v>
      </c>
      <c r="DF19" s="1090">
        <v>0</v>
      </c>
      <c r="DG19" s="1090">
        <v>0</v>
      </c>
      <c r="DH19" s="1090">
        <v>448690</v>
      </c>
      <c r="DI19" s="1090">
        <v>380568</v>
      </c>
      <c r="DJ19" s="1090">
        <v>0</v>
      </c>
      <c r="DK19" s="1090">
        <v>0</v>
      </c>
      <c r="DL19" s="1090">
        <v>254650</v>
      </c>
      <c r="DM19" s="1090">
        <v>0</v>
      </c>
      <c r="DN19" s="1090">
        <v>6055</v>
      </c>
      <c r="DO19" s="1090">
        <v>452858</v>
      </c>
      <c r="DP19" s="1090">
        <v>0</v>
      </c>
      <c r="DQ19" s="1090">
        <v>0</v>
      </c>
      <c r="DR19" s="1090">
        <v>169056</v>
      </c>
      <c r="DS19" s="1090">
        <v>0</v>
      </c>
      <c r="DT19" s="1090">
        <v>0</v>
      </c>
      <c r="DU19" s="1090">
        <v>0</v>
      </c>
      <c r="DV19" s="1090">
        <v>0</v>
      </c>
      <c r="DW19" s="1090">
        <v>0</v>
      </c>
      <c r="DX19" s="1090">
        <v>0</v>
      </c>
      <c r="DY19" s="1090">
        <v>0</v>
      </c>
      <c r="DZ19" s="1090">
        <v>0</v>
      </c>
      <c r="EA19" s="1090">
        <v>0</v>
      </c>
      <c r="EB19" s="1090">
        <v>0</v>
      </c>
      <c r="EC19" s="1090" t="s">
        <v>492</v>
      </c>
      <c r="ED19" s="1090">
        <v>0</v>
      </c>
      <c r="EE19" s="1090" t="s">
        <v>492</v>
      </c>
      <c r="EF19" s="1090">
        <v>0</v>
      </c>
      <c r="EG19" s="1090" t="s">
        <v>492</v>
      </c>
      <c r="EH19" s="1090">
        <v>0</v>
      </c>
      <c r="EI19" s="1090">
        <v>630620</v>
      </c>
      <c r="EJ19" s="1090">
        <v>0</v>
      </c>
      <c r="EK19" s="1090">
        <v>0.40000000002328306</v>
      </c>
      <c r="EL19" s="1090">
        <v>366603</v>
      </c>
      <c r="EM19" s="1090">
        <v>228864</v>
      </c>
      <c r="EN19" s="1039"/>
      <c r="EO19" s="1039"/>
      <c r="EP19" s="1039"/>
      <c r="EQ19" s="1090">
        <v>911</v>
      </c>
      <c r="ER19" s="1090">
        <v>331</v>
      </c>
      <c r="ES19" s="1039"/>
      <c r="ET19" s="1039"/>
      <c r="EU19" s="1039"/>
      <c r="EV19" s="1039"/>
      <c r="EW19" s="1106"/>
      <c r="EX19" s="1090">
        <v>0</v>
      </c>
      <c r="EY19" s="1106"/>
      <c r="EZ19" s="1090">
        <v>0</v>
      </c>
      <c r="FA19" s="1106"/>
      <c r="FB19" s="1090">
        <v>94</v>
      </c>
      <c r="FC19" s="1090">
        <v>112</v>
      </c>
      <c r="FD19" s="1090">
        <v>76</v>
      </c>
      <c r="FE19" s="1090">
        <v>0</v>
      </c>
      <c r="FF19" s="1106"/>
      <c r="FG19" s="1090">
        <v>480</v>
      </c>
      <c r="FH19" s="1090">
        <v>5</v>
      </c>
      <c r="FI19" s="1090">
        <v>0</v>
      </c>
      <c r="FJ19" s="1039"/>
      <c r="FK19" s="1039"/>
      <c r="FL19" s="1039"/>
      <c r="FM19" s="1039"/>
      <c r="FN19" s="1039"/>
      <c r="FO19" s="1110">
        <v>0</v>
      </c>
      <c r="FP19" s="1092">
        <v>79</v>
      </c>
      <c r="FQ19" s="1092">
        <v>1</v>
      </c>
      <c r="FR19" s="1102"/>
      <c r="FS19" s="1092">
        <v>0</v>
      </c>
      <c r="FT19" s="1092">
        <v>70</v>
      </c>
      <c r="FU19" s="1092">
        <v>14</v>
      </c>
      <c r="FV19" s="1092">
        <v>4</v>
      </c>
      <c r="FW19" s="1092">
        <v>1</v>
      </c>
      <c r="FX19" s="1092">
        <v>8</v>
      </c>
      <c r="FY19" s="1092">
        <v>2</v>
      </c>
      <c r="FZ19" s="1092">
        <v>18.5</v>
      </c>
      <c r="GA19" s="1092">
        <v>11</v>
      </c>
      <c r="GB19" s="1092">
        <v>1</v>
      </c>
      <c r="GC19" s="1092">
        <v>0</v>
      </c>
      <c r="GD19" s="1092">
        <v>0.7</v>
      </c>
      <c r="GE19" s="1092">
        <v>4.4000000000000004</v>
      </c>
      <c r="GF19" s="1102"/>
      <c r="GG19" s="1092">
        <v>0</v>
      </c>
      <c r="GH19" s="1092">
        <v>0</v>
      </c>
      <c r="GI19" s="1102"/>
      <c r="GJ19" s="1092">
        <v>0</v>
      </c>
      <c r="GK19" s="1092">
        <v>0</v>
      </c>
      <c r="GL19" s="1092">
        <v>0</v>
      </c>
      <c r="GM19" s="1092">
        <v>0</v>
      </c>
      <c r="GN19" s="1092">
        <v>0</v>
      </c>
      <c r="GO19" s="1092">
        <v>0</v>
      </c>
      <c r="GP19" s="1102"/>
      <c r="GQ19" s="1092">
        <v>0</v>
      </c>
      <c r="GR19" s="1092">
        <v>0</v>
      </c>
      <c r="GS19" s="1092">
        <v>0</v>
      </c>
      <c r="GT19" s="1102"/>
      <c r="GU19" s="981"/>
      <c r="GV19" s="981"/>
      <c r="GW19" s="981"/>
      <c r="GX19" s="981"/>
      <c r="GY19" s="981"/>
      <c r="GZ19" s="981"/>
      <c r="HA19" s="981"/>
      <c r="HB19" s="1102"/>
      <c r="HC19" s="1092">
        <v>0</v>
      </c>
      <c r="HD19" s="1092">
        <v>0</v>
      </c>
      <c r="HE19" s="1092">
        <v>0</v>
      </c>
      <c r="HF19" s="1092">
        <v>0</v>
      </c>
      <c r="HG19" s="1092">
        <v>0</v>
      </c>
      <c r="HH19" s="1092">
        <v>0</v>
      </c>
      <c r="HI19" s="1092">
        <v>0</v>
      </c>
      <c r="HJ19" s="1092">
        <v>0</v>
      </c>
      <c r="HK19" s="1092">
        <v>0</v>
      </c>
      <c r="HL19" s="1092">
        <v>0</v>
      </c>
      <c r="HM19" s="1092">
        <v>0</v>
      </c>
      <c r="HN19" s="1092">
        <v>0</v>
      </c>
      <c r="HO19" s="1102"/>
      <c r="HP19" s="49"/>
      <c r="HQ19" s="49"/>
      <c r="HR19" s="49"/>
      <c r="HS19" s="1090">
        <v>928</v>
      </c>
      <c r="HT19" s="1090">
        <v>328</v>
      </c>
      <c r="HU19" s="1039"/>
      <c r="HV19" s="1039"/>
      <c r="HW19" s="1039"/>
      <c r="HX19" s="1039"/>
      <c r="HY19" s="1107"/>
      <c r="HZ19" s="1090">
        <v>0</v>
      </c>
      <c r="IA19" s="1107"/>
      <c r="IB19" s="1090">
        <v>0</v>
      </c>
      <c r="IC19" s="1107"/>
      <c r="ID19" s="1090">
        <v>105</v>
      </c>
      <c r="IE19" s="1090">
        <v>120</v>
      </c>
      <c r="IF19" s="1090">
        <v>78</v>
      </c>
      <c r="IG19" s="1090">
        <v>0</v>
      </c>
      <c r="IH19" s="1107"/>
      <c r="II19" s="1090">
        <v>480</v>
      </c>
      <c r="IJ19" s="1090">
        <v>5</v>
      </c>
      <c r="IK19" s="1090">
        <v>0</v>
      </c>
      <c r="IL19" s="1090">
        <v>64</v>
      </c>
      <c r="IM19" s="1090">
        <v>12</v>
      </c>
      <c r="IN19" s="1090">
        <v>1</v>
      </c>
      <c r="IO19" s="1090">
        <v>2</v>
      </c>
      <c r="IP19" s="1090">
        <v>8</v>
      </c>
      <c r="IQ19" s="1090">
        <v>0</v>
      </c>
      <c r="IR19" s="1039"/>
      <c r="IS19" s="1039"/>
      <c r="IT19" s="1039"/>
      <c r="IU19" s="1039"/>
      <c r="IV19" s="1039"/>
      <c r="IW19" s="1104">
        <v>0</v>
      </c>
      <c r="IX19" s="1104">
        <v>0</v>
      </c>
      <c r="IY19" s="1104">
        <v>0</v>
      </c>
      <c r="IZ19" s="1104">
        <v>0</v>
      </c>
      <c r="JA19" s="1104">
        <v>0</v>
      </c>
      <c r="JB19" s="1104">
        <v>0</v>
      </c>
      <c r="JC19" s="1090">
        <v>0</v>
      </c>
      <c r="JD19" s="1090">
        <v>0</v>
      </c>
      <c r="JE19" s="1090">
        <v>0</v>
      </c>
      <c r="JF19" s="1092">
        <v>0</v>
      </c>
      <c r="JG19" s="1092">
        <v>0</v>
      </c>
    </row>
    <row r="20" spans="1:267">
      <c r="A20" s="48" t="s">
        <v>186</v>
      </c>
      <c r="B20" s="34">
        <v>110</v>
      </c>
      <c r="C20" s="33" t="s">
        <v>773</v>
      </c>
      <c r="D20" s="1039"/>
      <c r="E20" s="1039"/>
      <c r="F20" s="1039"/>
      <c r="G20" s="1039"/>
      <c r="H20" s="1039"/>
      <c r="I20" s="1039"/>
      <c r="J20" s="1039"/>
      <c r="K20" s="1039"/>
      <c r="L20" s="1039"/>
      <c r="M20" s="1039"/>
      <c r="N20" s="1039"/>
      <c r="O20" s="1039"/>
      <c r="P20" s="1039"/>
      <c r="Q20" s="1039"/>
      <c r="R20" s="1039"/>
      <c r="S20" s="1039"/>
      <c r="T20" s="1039"/>
      <c r="U20" s="1039"/>
      <c r="V20" s="1039"/>
      <c r="W20" s="1039"/>
      <c r="X20" s="1039"/>
      <c r="Y20" s="1039"/>
      <c r="Z20" s="1039"/>
      <c r="AA20" s="1039"/>
      <c r="AB20" s="1039"/>
      <c r="AC20" s="1039"/>
      <c r="AD20" s="1039"/>
      <c r="AE20" s="1039"/>
      <c r="AF20" s="1039"/>
      <c r="AG20" s="1039"/>
      <c r="AH20" s="1039"/>
      <c r="AI20" s="1039"/>
      <c r="AJ20" s="1039"/>
      <c r="AK20" s="1039"/>
      <c r="AL20" s="1039"/>
      <c r="AM20" s="1039"/>
      <c r="AN20" s="1039"/>
      <c r="AO20" s="1039"/>
      <c r="AP20" s="1039"/>
      <c r="AQ20" s="1039"/>
      <c r="AR20" s="1039"/>
      <c r="AS20" s="1039"/>
      <c r="AT20" s="1039"/>
      <c r="AU20" s="1039"/>
      <c r="AV20" s="1039"/>
      <c r="AW20" s="1039"/>
      <c r="AX20" s="1039"/>
      <c r="AY20" s="1039"/>
      <c r="AZ20" s="1039"/>
      <c r="BA20" s="1039"/>
      <c r="BB20" s="1039"/>
      <c r="BC20" s="1039"/>
      <c r="BD20" s="1039"/>
      <c r="BE20" s="1039"/>
      <c r="BF20" s="1039"/>
      <c r="BG20" s="1039"/>
      <c r="BH20" s="1039"/>
      <c r="BI20" s="1039"/>
      <c r="BJ20" s="1039"/>
      <c r="BK20" s="1039"/>
      <c r="BL20" s="1039"/>
      <c r="BM20" s="1039"/>
      <c r="BN20" s="1039"/>
      <c r="BO20" s="1039"/>
      <c r="BP20" s="1039"/>
      <c r="BQ20" s="1039"/>
      <c r="BR20" s="1090">
        <v>2396.9</v>
      </c>
      <c r="BS20" s="1090">
        <v>109.7</v>
      </c>
      <c r="BT20" s="1090">
        <v>516.9</v>
      </c>
      <c r="BU20" s="1090">
        <v>559.5</v>
      </c>
      <c r="BV20" s="1090">
        <v>354.6</v>
      </c>
      <c r="BW20" s="1090">
        <v>1.7</v>
      </c>
      <c r="BX20" s="1090">
        <v>12</v>
      </c>
      <c r="BY20" s="1090">
        <v>418.5</v>
      </c>
      <c r="BZ20" s="1090">
        <v>468796329</v>
      </c>
      <c r="CA20" s="1090">
        <v>43464</v>
      </c>
      <c r="CB20" s="1090">
        <v>20536961</v>
      </c>
      <c r="CC20" s="1090">
        <v>208579</v>
      </c>
      <c r="CD20" s="1090">
        <v>0</v>
      </c>
      <c r="CE20" s="1090">
        <v>0</v>
      </c>
      <c r="CF20" s="1090">
        <v>65190907</v>
      </c>
      <c r="CG20" s="1090">
        <v>19772216</v>
      </c>
      <c r="CH20" s="1090">
        <v>6499031</v>
      </c>
      <c r="CI20" s="1090">
        <v>2995440</v>
      </c>
      <c r="CJ20" s="1090">
        <v>5340739</v>
      </c>
      <c r="CK20" s="1090">
        <v>2220946</v>
      </c>
      <c r="CL20" s="1090">
        <v>336313</v>
      </c>
      <c r="CM20" s="1090">
        <v>1700</v>
      </c>
      <c r="CN20" s="1090">
        <v>68257</v>
      </c>
      <c r="CO20" s="1109"/>
      <c r="CP20" s="1090">
        <v>25898352</v>
      </c>
      <c r="CQ20" s="1090">
        <v>455524755</v>
      </c>
      <c r="CR20" s="1090">
        <v>74739687</v>
      </c>
      <c r="CS20" s="1090">
        <v>30726368</v>
      </c>
      <c r="CT20" s="1090">
        <v>17459990</v>
      </c>
      <c r="CU20" s="1090">
        <v>7234156</v>
      </c>
      <c r="CV20" s="1090">
        <v>253858638</v>
      </c>
      <c r="CW20" s="1090">
        <v>61185729</v>
      </c>
      <c r="CX20" s="1090">
        <v>124222652</v>
      </c>
      <c r="CY20" s="1090">
        <v>34052017</v>
      </c>
      <c r="CZ20" s="1090">
        <v>114223812</v>
      </c>
      <c r="DA20" s="1090">
        <v>18790242</v>
      </c>
      <c r="DB20" s="1090">
        <v>3147029</v>
      </c>
      <c r="DC20" s="1039"/>
      <c r="DD20" s="1090">
        <v>459450</v>
      </c>
      <c r="DE20" s="1090">
        <v>40781</v>
      </c>
      <c r="DF20" s="1090">
        <v>2501</v>
      </c>
      <c r="DG20" s="1090">
        <v>758</v>
      </c>
      <c r="DH20" s="1090">
        <v>6274399</v>
      </c>
      <c r="DI20" s="1090">
        <v>0</v>
      </c>
      <c r="DJ20" s="1090">
        <v>1626431</v>
      </c>
      <c r="DK20" s="1090">
        <v>3280628</v>
      </c>
      <c r="DL20" s="1090">
        <v>2618683</v>
      </c>
      <c r="DM20" s="1090">
        <v>1901964</v>
      </c>
      <c r="DN20" s="1090">
        <v>0</v>
      </c>
      <c r="DO20" s="1090">
        <v>222286</v>
      </c>
      <c r="DP20" s="1090">
        <v>2566908</v>
      </c>
      <c r="DQ20" s="1090">
        <v>554394</v>
      </c>
      <c r="DR20" s="1090">
        <v>0</v>
      </c>
      <c r="DS20" s="1090">
        <v>726523</v>
      </c>
      <c r="DT20" s="1090">
        <v>0</v>
      </c>
      <c r="DU20" s="1090">
        <v>433007</v>
      </c>
      <c r="DV20" s="1090">
        <v>974873</v>
      </c>
      <c r="DW20" s="1090">
        <v>1839739</v>
      </c>
      <c r="DX20" s="1090">
        <v>1013343</v>
      </c>
      <c r="DY20" s="1090">
        <v>0</v>
      </c>
      <c r="DZ20" s="1090">
        <v>44250</v>
      </c>
      <c r="EA20" s="1090">
        <v>0</v>
      </c>
      <c r="EB20" s="1090">
        <v>117869</v>
      </c>
      <c r="EC20" s="1090" t="s">
        <v>788</v>
      </c>
      <c r="ED20" s="1090">
        <v>0</v>
      </c>
      <c r="EE20" s="1090" t="s">
        <v>788</v>
      </c>
      <c r="EF20" s="1090">
        <v>0</v>
      </c>
      <c r="EG20" s="1090" t="s">
        <v>788</v>
      </c>
      <c r="EH20" s="1090">
        <v>0</v>
      </c>
      <c r="EI20" s="1090">
        <v>22508277.77</v>
      </c>
      <c r="EJ20" s="1090">
        <v>0</v>
      </c>
      <c r="EK20" s="1090">
        <v>-0.26999999955296516</v>
      </c>
      <c r="EL20" s="1090">
        <v>34842239</v>
      </c>
      <c r="EM20" s="1090">
        <v>17764202</v>
      </c>
      <c r="EN20" s="1039"/>
      <c r="EO20" s="1039"/>
      <c r="EP20" s="1039"/>
      <c r="EQ20" s="1090">
        <v>33549</v>
      </c>
      <c r="ER20" s="1090">
        <v>12294</v>
      </c>
      <c r="ES20" s="1039"/>
      <c r="ET20" s="1039"/>
      <c r="EU20" s="1039"/>
      <c r="EV20" s="1039"/>
      <c r="EW20" s="1106"/>
      <c r="EX20" s="1090">
        <v>348</v>
      </c>
      <c r="EY20" s="1106"/>
      <c r="EZ20" s="1090">
        <v>48</v>
      </c>
      <c r="FA20" s="1106"/>
      <c r="FB20" s="1090">
        <v>2119</v>
      </c>
      <c r="FC20" s="1090">
        <v>1799</v>
      </c>
      <c r="FD20" s="1090">
        <v>3584</v>
      </c>
      <c r="FE20" s="1090">
        <v>23</v>
      </c>
      <c r="FF20" s="1106"/>
      <c r="FG20" s="1090">
        <v>535</v>
      </c>
      <c r="FH20" s="1090">
        <v>503</v>
      </c>
      <c r="FI20" s="1090">
        <v>153</v>
      </c>
      <c r="FJ20" s="1039"/>
      <c r="FK20" s="1039"/>
      <c r="FL20" s="1039"/>
      <c r="FM20" s="1039"/>
      <c r="FN20" s="1039"/>
      <c r="FO20" s="1110">
        <v>20364724</v>
      </c>
      <c r="FP20" s="1092">
        <v>2331.4</v>
      </c>
      <c r="FQ20" s="1092">
        <v>96.2</v>
      </c>
      <c r="FR20" s="1102"/>
      <c r="FS20" s="1092">
        <v>0</v>
      </c>
      <c r="FT20" s="1092">
        <v>1840</v>
      </c>
      <c r="FU20" s="1092">
        <v>146</v>
      </c>
      <c r="FV20" s="1092">
        <v>10</v>
      </c>
      <c r="FW20" s="1092">
        <v>0</v>
      </c>
      <c r="FX20" s="1092">
        <v>459</v>
      </c>
      <c r="FY20" s="1092">
        <v>52</v>
      </c>
      <c r="FZ20" s="1092">
        <v>488.7</v>
      </c>
      <c r="GA20" s="1092">
        <v>558.20000000000005</v>
      </c>
      <c r="GB20" s="1092">
        <v>346.2</v>
      </c>
      <c r="GC20" s="1092">
        <v>1.7</v>
      </c>
      <c r="GD20" s="1092">
        <v>12</v>
      </c>
      <c r="GE20" s="1092">
        <v>415.4</v>
      </c>
      <c r="GF20" s="1102"/>
      <c r="GG20" s="1092">
        <v>2331.4</v>
      </c>
      <c r="GH20" s="1092">
        <v>96.2</v>
      </c>
      <c r="GI20" s="1102"/>
      <c r="GJ20" s="1092">
        <v>488.7</v>
      </c>
      <c r="GK20" s="1092">
        <v>389.5</v>
      </c>
      <c r="GL20" s="1092">
        <v>320.2</v>
      </c>
      <c r="GM20" s="1092">
        <v>1.7</v>
      </c>
      <c r="GN20" s="1092">
        <v>8</v>
      </c>
      <c r="GO20" s="1092">
        <v>184.3</v>
      </c>
      <c r="GP20" s="1102"/>
      <c r="GQ20" s="1092">
        <v>0</v>
      </c>
      <c r="GR20" s="1092">
        <v>2396.9</v>
      </c>
      <c r="GS20" s="1092">
        <v>109.7</v>
      </c>
      <c r="GT20" s="1102"/>
      <c r="GU20" s="981"/>
      <c r="GV20" s="981"/>
      <c r="GW20" s="981"/>
      <c r="GX20" s="981"/>
      <c r="GY20" s="981"/>
      <c r="GZ20" s="981"/>
      <c r="HA20" s="981"/>
      <c r="HB20" s="1102"/>
      <c r="HC20" s="1092">
        <v>1913</v>
      </c>
      <c r="HD20" s="1092">
        <v>181</v>
      </c>
      <c r="HE20" s="1092">
        <v>175</v>
      </c>
      <c r="HF20" s="1092">
        <v>13</v>
      </c>
      <c r="HG20" s="1092">
        <v>283</v>
      </c>
      <c r="HH20" s="1092">
        <v>52</v>
      </c>
      <c r="HI20" s="1092">
        <v>516.9</v>
      </c>
      <c r="HJ20" s="1092">
        <v>369.3</v>
      </c>
      <c r="HK20" s="1092">
        <v>328.6</v>
      </c>
      <c r="HL20" s="1092">
        <v>1.7</v>
      </c>
      <c r="HM20" s="1092">
        <v>5</v>
      </c>
      <c r="HN20" s="1092">
        <v>204.3</v>
      </c>
      <c r="HO20" s="1102"/>
      <c r="HP20" s="49">
        <v>0</v>
      </c>
      <c r="HQ20" s="49">
        <v>0</v>
      </c>
      <c r="HR20" s="49">
        <v>0</v>
      </c>
      <c r="HS20" s="1090">
        <v>34302</v>
      </c>
      <c r="HT20" s="1090">
        <v>12517</v>
      </c>
      <c r="HU20" s="1039"/>
      <c r="HV20" s="1039"/>
      <c r="HW20" s="1039"/>
      <c r="HX20" s="1039"/>
      <c r="HY20" s="1107"/>
      <c r="HZ20" s="1090">
        <v>389</v>
      </c>
      <c r="IA20" s="1107"/>
      <c r="IB20" s="1090">
        <v>64</v>
      </c>
      <c r="IC20" s="1107"/>
      <c r="ID20" s="1090">
        <v>2529</v>
      </c>
      <c r="IE20" s="1090">
        <v>1932</v>
      </c>
      <c r="IF20" s="1090">
        <v>3551</v>
      </c>
      <c r="IG20" s="1090">
        <v>7</v>
      </c>
      <c r="IH20" s="1107"/>
      <c r="II20" s="1090">
        <v>535</v>
      </c>
      <c r="IJ20" s="1090">
        <v>541</v>
      </c>
      <c r="IK20" s="1090">
        <v>124</v>
      </c>
      <c r="IL20" s="1090">
        <v>1913</v>
      </c>
      <c r="IM20" s="1090">
        <v>181</v>
      </c>
      <c r="IN20" s="1090">
        <v>175</v>
      </c>
      <c r="IO20" s="1090">
        <v>13</v>
      </c>
      <c r="IP20" s="1090">
        <v>283</v>
      </c>
      <c r="IQ20" s="1090">
        <v>52</v>
      </c>
      <c r="IR20" s="1039"/>
      <c r="IS20" s="1039"/>
      <c r="IT20" s="1039"/>
      <c r="IU20" s="1039"/>
      <c r="IV20" s="1039"/>
      <c r="IW20" s="1104">
        <v>1840</v>
      </c>
      <c r="IX20" s="1104">
        <v>146</v>
      </c>
      <c r="IY20" s="1104">
        <v>10</v>
      </c>
      <c r="IZ20" s="1104">
        <v>0</v>
      </c>
      <c r="JA20" s="1104">
        <v>459</v>
      </c>
      <c r="JB20" s="1104">
        <v>52</v>
      </c>
      <c r="JC20" s="1090">
        <v>0</v>
      </c>
      <c r="JD20" s="1090">
        <v>705864</v>
      </c>
      <c r="JE20" s="1090">
        <v>893835</v>
      </c>
      <c r="JF20" s="1092">
        <v>7</v>
      </c>
      <c r="JG20" s="1092">
        <v>0</v>
      </c>
    </row>
    <row r="21" spans="1:267">
      <c r="A21" s="48" t="s">
        <v>175</v>
      </c>
      <c r="B21" s="34">
        <v>151</v>
      </c>
      <c r="C21" s="33" t="s">
        <v>358</v>
      </c>
      <c r="D21" s="1039"/>
      <c r="E21" s="1039"/>
      <c r="F21" s="1039"/>
      <c r="G21" s="1039"/>
      <c r="H21" s="1039"/>
      <c r="I21" s="1039"/>
      <c r="J21" s="1039"/>
      <c r="K21" s="1039"/>
      <c r="L21" s="1039"/>
      <c r="M21" s="1039"/>
      <c r="N21" s="1039"/>
      <c r="O21" s="1039"/>
      <c r="P21" s="1039"/>
      <c r="Q21" s="1039"/>
      <c r="R21" s="1039"/>
      <c r="S21" s="1039"/>
      <c r="T21" s="1039"/>
      <c r="U21" s="1039"/>
      <c r="V21" s="1039"/>
      <c r="W21" s="1039"/>
      <c r="X21" s="1039"/>
      <c r="Y21" s="1039"/>
      <c r="Z21" s="1039"/>
      <c r="AA21" s="1039"/>
      <c r="AB21" s="1039"/>
      <c r="AC21" s="1039"/>
      <c r="AD21" s="1039"/>
      <c r="AE21" s="1039"/>
      <c r="AF21" s="1039"/>
      <c r="AG21" s="1039"/>
      <c r="AH21" s="1039"/>
      <c r="AI21" s="1039"/>
      <c r="AJ21" s="1039"/>
      <c r="AK21" s="1039"/>
      <c r="AL21" s="1039"/>
      <c r="AM21" s="1039"/>
      <c r="AN21" s="1039"/>
      <c r="AO21" s="1039"/>
      <c r="AP21" s="1039"/>
      <c r="AQ21" s="1039"/>
      <c r="AR21" s="1039"/>
      <c r="AS21" s="1039"/>
      <c r="AT21" s="1039"/>
      <c r="AU21" s="1039"/>
      <c r="AV21" s="1039"/>
      <c r="AW21" s="1039"/>
      <c r="AX21" s="1039"/>
      <c r="AY21" s="1039"/>
      <c r="AZ21" s="1039"/>
      <c r="BA21" s="1039"/>
      <c r="BB21" s="1039"/>
      <c r="BC21" s="1039"/>
      <c r="BD21" s="1039"/>
      <c r="BE21" s="1039"/>
      <c r="BF21" s="1039"/>
      <c r="BG21" s="1039"/>
      <c r="BH21" s="1039"/>
      <c r="BI21" s="1039"/>
      <c r="BJ21" s="1039"/>
      <c r="BK21" s="1039"/>
      <c r="BL21" s="1039"/>
      <c r="BM21" s="1039"/>
      <c r="BN21" s="1039"/>
      <c r="BO21" s="1039"/>
      <c r="BP21" s="1039"/>
      <c r="BQ21" s="1039"/>
      <c r="BR21" s="1090">
        <v>35.299999999999997</v>
      </c>
      <c r="BS21" s="1090">
        <v>0</v>
      </c>
      <c r="BT21" s="1090">
        <v>6.7</v>
      </c>
      <c r="BU21" s="1090">
        <v>9.9</v>
      </c>
      <c r="BV21" s="1090">
        <v>5.7</v>
      </c>
      <c r="BW21" s="1090">
        <v>1</v>
      </c>
      <c r="BX21" s="1090">
        <v>0.2</v>
      </c>
      <c r="BY21" s="1090">
        <v>8</v>
      </c>
      <c r="BZ21" s="1090">
        <v>6574644</v>
      </c>
      <c r="CA21" s="1090">
        <v>0</v>
      </c>
      <c r="CB21" s="1090">
        <v>0</v>
      </c>
      <c r="CC21" s="1090">
        <v>0</v>
      </c>
      <c r="CD21" s="1090">
        <v>0</v>
      </c>
      <c r="CE21" s="1090">
        <v>0</v>
      </c>
      <c r="CF21" s="1090">
        <v>0</v>
      </c>
      <c r="CG21" s="1090">
        <v>565573</v>
      </c>
      <c r="CH21" s="1090">
        <v>52743</v>
      </c>
      <c r="CI21" s="1090">
        <v>56332</v>
      </c>
      <c r="CJ21" s="1090">
        <v>70794</v>
      </c>
      <c r="CK21" s="1090">
        <v>11250</v>
      </c>
      <c r="CL21" s="1090">
        <v>0</v>
      </c>
      <c r="CM21" s="1090">
        <v>4250</v>
      </c>
      <c r="CN21" s="1090">
        <v>99217</v>
      </c>
      <c r="CO21" s="1109"/>
      <c r="CP21" s="1090">
        <v>85406</v>
      </c>
      <c r="CQ21" s="1090">
        <v>5506768</v>
      </c>
      <c r="CR21" s="1090">
        <v>1313855</v>
      </c>
      <c r="CS21" s="1090">
        <v>602315</v>
      </c>
      <c r="CT21" s="1090">
        <v>305380</v>
      </c>
      <c r="CU21" s="1090">
        <v>0</v>
      </c>
      <c r="CV21" s="1090">
        <v>2812414</v>
      </c>
      <c r="CW21" s="1090">
        <v>606699</v>
      </c>
      <c r="CX21" s="1090">
        <v>1474720</v>
      </c>
      <c r="CY21" s="1090">
        <v>295177</v>
      </c>
      <c r="CZ21" s="1090">
        <v>2020101</v>
      </c>
      <c r="DA21" s="1090">
        <v>511034</v>
      </c>
      <c r="DB21" s="1090">
        <v>73777</v>
      </c>
      <c r="DC21" s="1039"/>
      <c r="DD21" s="1090">
        <v>0</v>
      </c>
      <c r="DE21" s="1090">
        <v>19802</v>
      </c>
      <c r="DF21" s="1090">
        <v>0</v>
      </c>
      <c r="DG21" s="1090">
        <v>0</v>
      </c>
      <c r="DH21" s="1090">
        <v>220603</v>
      </c>
      <c r="DI21" s="1090">
        <v>130115</v>
      </c>
      <c r="DJ21" s="1090">
        <v>108500</v>
      </c>
      <c r="DK21" s="1090">
        <v>0</v>
      </c>
      <c r="DL21" s="1090">
        <v>0</v>
      </c>
      <c r="DM21" s="1090">
        <v>70640</v>
      </c>
      <c r="DN21" s="1090">
        <v>0</v>
      </c>
      <c r="DO21" s="1090">
        <v>28140</v>
      </c>
      <c r="DP21" s="1090">
        <v>0</v>
      </c>
      <c r="DQ21" s="1090">
        <v>0</v>
      </c>
      <c r="DR21" s="1090">
        <v>0</v>
      </c>
      <c r="DS21" s="1090">
        <v>7575</v>
      </c>
      <c r="DT21" s="1090">
        <v>0</v>
      </c>
      <c r="DU21" s="1090">
        <v>0</v>
      </c>
      <c r="DV21" s="1090">
        <v>22164</v>
      </c>
      <c r="DW21" s="1090">
        <v>0</v>
      </c>
      <c r="DX21" s="1090">
        <v>7138</v>
      </c>
      <c r="DY21" s="1090">
        <v>0</v>
      </c>
      <c r="DZ21" s="1090">
        <v>0</v>
      </c>
      <c r="EA21" s="1090">
        <v>0</v>
      </c>
      <c r="EB21" s="1090">
        <v>0</v>
      </c>
      <c r="EC21" s="1090" t="s">
        <v>921</v>
      </c>
      <c r="ED21" s="1090">
        <v>9437</v>
      </c>
      <c r="EE21" s="1090" t="s">
        <v>1167</v>
      </c>
      <c r="EF21" s="1090">
        <v>19065</v>
      </c>
      <c r="EG21" s="1090" t="s">
        <v>492</v>
      </c>
      <c r="EH21" s="1090">
        <v>0</v>
      </c>
      <c r="EI21" s="1090">
        <v>767224</v>
      </c>
      <c r="EJ21" s="1090">
        <v>0</v>
      </c>
      <c r="EK21" s="1090">
        <v>384824.03</v>
      </c>
      <c r="EL21" s="1090">
        <v>0</v>
      </c>
      <c r="EM21" s="1090">
        <v>300000</v>
      </c>
      <c r="EN21" s="1039"/>
      <c r="EO21" s="1039"/>
      <c r="EP21" s="1039"/>
      <c r="EQ21" s="1090">
        <v>510</v>
      </c>
      <c r="ER21" s="1090">
        <v>90</v>
      </c>
      <c r="ES21" s="1039"/>
      <c r="ET21" s="1039"/>
      <c r="EU21" s="1039"/>
      <c r="EV21" s="1039"/>
      <c r="EW21" s="1106"/>
      <c r="EX21" s="1090">
        <v>0</v>
      </c>
      <c r="EY21" s="1106"/>
      <c r="EZ21" s="1090">
        <v>0</v>
      </c>
      <c r="FA21" s="1106"/>
      <c r="FB21" s="1090">
        <v>0</v>
      </c>
      <c r="FC21" s="1090">
        <v>0</v>
      </c>
      <c r="FD21" s="1090">
        <v>44</v>
      </c>
      <c r="FE21" s="1090">
        <v>0</v>
      </c>
      <c r="FF21" s="1106"/>
      <c r="FG21" s="1090">
        <v>485</v>
      </c>
      <c r="FH21" s="1090">
        <v>0</v>
      </c>
      <c r="FI21" s="1090">
        <v>0</v>
      </c>
      <c r="FJ21" s="1039"/>
      <c r="FK21" s="1039"/>
      <c r="FL21" s="1039"/>
      <c r="FM21" s="1039"/>
      <c r="FN21" s="1039"/>
      <c r="FO21" s="1110">
        <v>438538</v>
      </c>
      <c r="FP21" s="1092">
        <v>35.200000000000003</v>
      </c>
      <c r="FQ21" s="1092">
        <v>0</v>
      </c>
      <c r="FR21" s="1102"/>
      <c r="FS21" s="1092">
        <v>0</v>
      </c>
      <c r="FT21" s="1092">
        <v>26</v>
      </c>
      <c r="FU21" s="1092">
        <v>3</v>
      </c>
      <c r="FV21" s="1092">
        <v>4</v>
      </c>
      <c r="FW21" s="1092">
        <v>1</v>
      </c>
      <c r="FX21" s="1092">
        <v>3</v>
      </c>
      <c r="FY21" s="1092">
        <v>3</v>
      </c>
      <c r="FZ21" s="1092">
        <v>6</v>
      </c>
      <c r="GA21" s="1092">
        <v>15</v>
      </c>
      <c r="GB21" s="1092">
        <v>6</v>
      </c>
      <c r="GC21" s="1092">
        <v>1</v>
      </c>
      <c r="GD21" s="1092">
        <v>0</v>
      </c>
      <c r="GE21" s="1092">
        <v>8</v>
      </c>
      <c r="GF21" s="1102"/>
      <c r="GG21" s="1092">
        <v>0</v>
      </c>
      <c r="GH21" s="1092">
        <v>0</v>
      </c>
      <c r="GI21" s="1102"/>
      <c r="GJ21" s="1092">
        <v>0</v>
      </c>
      <c r="GK21" s="1092">
        <v>0</v>
      </c>
      <c r="GL21" s="1092">
        <v>0</v>
      </c>
      <c r="GM21" s="1092">
        <v>0</v>
      </c>
      <c r="GN21" s="1092">
        <v>0</v>
      </c>
      <c r="GO21" s="1092">
        <v>0</v>
      </c>
      <c r="GP21" s="1102"/>
      <c r="GQ21" s="1092">
        <v>0</v>
      </c>
      <c r="GR21" s="1092">
        <v>0</v>
      </c>
      <c r="GS21" s="1092">
        <v>0</v>
      </c>
      <c r="GT21" s="1102"/>
      <c r="GU21" s="981"/>
      <c r="GV21" s="981"/>
      <c r="GW21" s="981"/>
      <c r="GX21" s="981"/>
      <c r="GY21" s="981"/>
      <c r="GZ21" s="981"/>
      <c r="HA21" s="981"/>
      <c r="HB21" s="1102"/>
      <c r="HC21" s="1092">
        <v>0</v>
      </c>
      <c r="HD21" s="1092">
        <v>0</v>
      </c>
      <c r="HE21" s="1092">
        <v>0</v>
      </c>
      <c r="HF21" s="1092">
        <v>0</v>
      </c>
      <c r="HG21" s="1092">
        <v>0</v>
      </c>
      <c r="HH21" s="1092">
        <v>0</v>
      </c>
      <c r="HI21" s="1092">
        <v>0</v>
      </c>
      <c r="HJ21" s="1092">
        <v>0</v>
      </c>
      <c r="HK21" s="1092">
        <v>0</v>
      </c>
      <c r="HL21" s="1092">
        <v>0</v>
      </c>
      <c r="HM21" s="1092">
        <v>0</v>
      </c>
      <c r="HN21" s="1092">
        <v>0</v>
      </c>
      <c r="HO21" s="1102"/>
      <c r="HP21" s="50">
        <v>0</v>
      </c>
      <c r="HQ21" s="50">
        <v>0</v>
      </c>
      <c r="HR21" s="50">
        <v>0</v>
      </c>
      <c r="HS21" s="1090">
        <v>516</v>
      </c>
      <c r="HT21" s="1090">
        <v>113</v>
      </c>
      <c r="HU21" s="1039"/>
      <c r="HV21" s="1039"/>
      <c r="HW21" s="1039"/>
      <c r="HX21" s="1039"/>
      <c r="HY21" s="1107"/>
      <c r="HZ21" s="1090">
        <v>0</v>
      </c>
      <c r="IA21" s="1107"/>
      <c r="IB21" s="1090">
        <v>0</v>
      </c>
      <c r="IC21" s="1107"/>
      <c r="ID21" s="1090">
        <v>0</v>
      </c>
      <c r="IE21" s="1090">
        <v>0</v>
      </c>
      <c r="IF21" s="1090">
        <v>34</v>
      </c>
      <c r="IG21" s="1090">
        <v>0</v>
      </c>
      <c r="IH21" s="1107"/>
      <c r="II21" s="1090">
        <v>0</v>
      </c>
      <c r="IJ21" s="1090">
        <v>0</v>
      </c>
      <c r="IK21" s="1090">
        <v>0</v>
      </c>
      <c r="IL21" s="1090">
        <v>25</v>
      </c>
      <c r="IM21" s="1090">
        <v>4</v>
      </c>
      <c r="IN21" s="1090">
        <v>4</v>
      </c>
      <c r="IO21" s="1090">
        <v>0</v>
      </c>
      <c r="IP21" s="1090">
        <v>3</v>
      </c>
      <c r="IQ21" s="1090">
        <v>3</v>
      </c>
      <c r="IR21" s="1039"/>
      <c r="IS21" s="1039"/>
      <c r="IT21" s="1039"/>
      <c r="IU21" s="1039"/>
      <c r="IV21" s="1039"/>
      <c r="IW21" s="1104">
        <v>0</v>
      </c>
      <c r="IX21" s="1104">
        <v>0</v>
      </c>
      <c r="IY21" s="1104">
        <v>0</v>
      </c>
      <c r="IZ21" s="1104">
        <v>0</v>
      </c>
      <c r="JA21" s="1104">
        <v>0</v>
      </c>
      <c r="JB21" s="1104">
        <v>0</v>
      </c>
      <c r="JC21" s="1090">
        <v>0</v>
      </c>
      <c r="JD21" s="1090">
        <v>0</v>
      </c>
      <c r="JE21" s="1090">
        <v>0</v>
      </c>
      <c r="JF21" s="1092">
        <v>0</v>
      </c>
      <c r="JG21" s="1092">
        <v>0</v>
      </c>
    </row>
    <row r="22" spans="1:267">
      <c r="A22" s="48" t="s">
        <v>176</v>
      </c>
      <c r="B22" s="34">
        <v>152</v>
      </c>
      <c r="C22" s="33" t="s">
        <v>359</v>
      </c>
      <c r="D22" s="1039"/>
      <c r="E22" s="1039"/>
      <c r="F22" s="1039"/>
      <c r="G22" s="1039"/>
      <c r="H22" s="1039"/>
      <c r="I22" s="1039"/>
      <c r="J22" s="1039"/>
      <c r="K22" s="1039"/>
      <c r="L22" s="1039"/>
      <c r="M22" s="1039"/>
      <c r="N22" s="1039"/>
      <c r="O22" s="1039"/>
      <c r="P22" s="1039"/>
      <c r="Q22" s="1039"/>
      <c r="R22" s="1039"/>
      <c r="S22" s="1039"/>
      <c r="T22" s="1039"/>
      <c r="U22" s="1039"/>
      <c r="V22" s="1039"/>
      <c r="W22" s="1039"/>
      <c r="X22" s="1039"/>
      <c r="Y22" s="1039"/>
      <c r="Z22" s="1039"/>
      <c r="AA22" s="1039"/>
      <c r="AB22" s="1039"/>
      <c r="AC22" s="1039"/>
      <c r="AD22" s="1039"/>
      <c r="AE22" s="1039"/>
      <c r="AF22" s="1039"/>
      <c r="AG22" s="1039"/>
      <c r="AH22" s="1039"/>
      <c r="AI22" s="1039"/>
      <c r="AJ22" s="1039"/>
      <c r="AK22" s="1039"/>
      <c r="AL22" s="1039"/>
      <c r="AM22" s="1039"/>
      <c r="AN22" s="1039"/>
      <c r="AO22" s="1039"/>
      <c r="AP22" s="1039"/>
      <c r="AQ22" s="1039"/>
      <c r="AR22" s="1039"/>
      <c r="AS22" s="1039"/>
      <c r="AT22" s="1039"/>
      <c r="AU22" s="1039"/>
      <c r="AV22" s="1039"/>
      <c r="AW22" s="1039"/>
      <c r="AX22" s="1039"/>
      <c r="AY22" s="1039"/>
      <c r="AZ22" s="1039"/>
      <c r="BA22" s="1039"/>
      <c r="BB22" s="1039"/>
      <c r="BC22" s="1039"/>
      <c r="BD22" s="1039"/>
      <c r="BE22" s="1039"/>
      <c r="BF22" s="1039"/>
      <c r="BG22" s="1039"/>
      <c r="BH22" s="1039"/>
      <c r="BI22" s="1039"/>
      <c r="BJ22" s="1039"/>
      <c r="BK22" s="1039"/>
      <c r="BL22" s="1039"/>
      <c r="BM22" s="1039"/>
      <c r="BN22" s="1039"/>
      <c r="BO22" s="1039"/>
      <c r="BP22" s="1039"/>
      <c r="BQ22" s="1039"/>
      <c r="BR22" s="1090">
        <v>32.6</v>
      </c>
      <c r="BS22" s="1090">
        <v>1</v>
      </c>
      <c r="BT22" s="1090">
        <v>3</v>
      </c>
      <c r="BU22" s="1090">
        <v>4.3</v>
      </c>
      <c r="BV22" s="1090">
        <v>0.2</v>
      </c>
      <c r="BW22" s="1090">
        <v>0</v>
      </c>
      <c r="BX22" s="1090">
        <v>0.9</v>
      </c>
      <c r="BY22" s="1090">
        <v>1</v>
      </c>
      <c r="BZ22" s="1090">
        <v>6074685</v>
      </c>
      <c r="CA22" s="1090">
        <v>1500</v>
      </c>
      <c r="CB22" s="1090">
        <v>0</v>
      </c>
      <c r="CC22" s="1090">
        <v>0</v>
      </c>
      <c r="CD22" s="1090">
        <v>0</v>
      </c>
      <c r="CE22" s="1090">
        <v>0</v>
      </c>
      <c r="CF22" s="1090">
        <v>0</v>
      </c>
      <c r="CG22" s="1090">
        <v>659449</v>
      </c>
      <c r="CH22" s="1090">
        <v>51</v>
      </c>
      <c r="CI22" s="1090">
        <v>17375</v>
      </c>
      <c r="CJ22" s="1090">
        <v>2784</v>
      </c>
      <c r="CK22" s="1090">
        <v>3788</v>
      </c>
      <c r="CL22" s="1090">
        <v>2493</v>
      </c>
      <c r="CM22" s="1090">
        <v>215053</v>
      </c>
      <c r="CN22" s="1090">
        <v>48899</v>
      </c>
      <c r="CO22" s="1109"/>
      <c r="CP22" s="1090">
        <v>0</v>
      </c>
      <c r="CQ22" s="1090">
        <v>4913525</v>
      </c>
      <c r="CR22" s="1090">
        <v>740679</v>
      </c>
      <c r="CS22" s="1090">
        <v>931470</v>
      </c>
      <c r="CT22" s="1090">
        <v>400480</v>
      </c>
      <c r="CU22" s="1090">
        <v>77214</v>
      </c>
      <c r="CV22" s="1090">
        <v>3188350</v>
      </c>
      <c r="CW22" s="1090">
        <v>701142</v>
      </c>
      <c r="CX22" s="1090">
        <v>682383</v>
      </c>
      <c r="CY22" s="1090">
        <v>103408</v>
      </c>
      <c r="CZ22" s="1090">
        <v>2144916</v>
      </c>
      <c r="DA22" s="1090">
        <v>95000</v>
      </c>
      <c r="DB22" s="1090">
        <v>32353</v>
      </c>
      <c r="DC22" s="1039"/>
      <c r="DD22" s="1090">
        <v>0</v>
      </c>
      <c r="DE22" s="1090">
        <v>18429</v>
      </c>
      <c r="DF22" s="1090">
        <v>0</v>
      </c>
      <c r="DG22" s="1090">
        <v>97387</v>
      </c>
      <c r="DH22" s="1090">
        <v>358714</v>
      </c>
      <c r="DI22" s="1090">
        <v>87845</v>
      </c>
      <c r="DJ22" s="1090">
        <v>0</v>
      </c>
      <c r="DK22" s="1090">
        <v>0</v>
      </c>
      <c r="DL22" s="1090">
        <v>16070</v>
      </c>
      <c r="DM22" s="1090">
        <v>66611</v>
      </c>
      <c r="DN22" s="1090">
        <v>0</v>
      </c>
      <c r="DO22" s="1090">
        <v>35455</v>
      </c>
      <c r="DP22" s="1090">
        <v>9990</v>
      </c>
      <c r="DQ22" s="1090">
        <v>0</v>
      </c>
      <c r="DR22" s="1090">
        <v>77214</v>
      </c>
      <c r="DS22" s="1090">
        <v>0</v>
      </c>
      <c r="DT22" s="1090">
        <v>7550</v>
      </c>
      <c r="DU22" s="1090">
        <v>0</v>
      </c>
      <c r="DV22" s="1090">
        <v>0</v>
      </c>
      <c r="DW22" s="1090">
        <v>0</v>
      </c>
      <c r="DX22" s="1090">
        <v>0</v>
      </c>
      <c r="DY22" s="1090">
        <v>0</v>
      </c>
      <c r="DZ22" s="1090">
        <v>0</v>
      </c>
      <c r="EA22" s="1090">
        <v>0</v>
      </c>
      <c r="EB22" s="1090">
        <v>0</v>
      </c>
      <c r="EC22" s="1090" t="s">
        <v>492</v>
      </c>
      <c r="ED22" s="1090">
        <v>0</v>
      </c>
      <c r="EE22" s="1090" t="s">
        <v>492</v>
      </c>
      <c r="EF22" s="1090">
        <v>0</v>
      </c>
      <c r="EG22" s="1090" t="s">
        <v>492</v>
      </c>
      <c r="EH22" s="1090">
        <v>0</v>
      </c>
      <c r="EI22" s="1090">
        <v>624417</v>
      </c>
      <c r="EJ22" s="1090">
        <v>0</v>
      </c>
      <c r="EK22" s="1090">
        <v>0.32999999998719431</v>
      </c>
      <c r="EL22" s="1090">
        <v>146892</v>
      </c>
      <c r="EM22" s="1090">
        <v>0</v>
      </c>
      <c r="EN22" s="1039"/>
      <c r="EO22" s="1039"/>
      <c r="EP22" s="1039"/>
      <c r="EQ22" s="1090">
        <v>517</v>
      </c>
      <c r="ER22" s="1090">
        <v>0</v>
      </c>
      <c r="ES22" s="1039"/>
      <c r="ET22" s="1039"/>
      <c r="EU22" s="1039"/>
      <c r="EV22" s="1039"/>
      <c r="EW22" s="1106"/>
      <c r="EX22" s="1090">
        <v>1</v>
      </c>
      <c r="EY22" s="1106"/>
      <c r="EZ22" s="1090">
        <v>0</v>
      </c>
      <c r="FA22" s="1106"/>
      <c r="FB22" s="1090">
        <v>21</v>
      </c>
      <c r="FC22" s="1090">
        <v>151</v>
      </c>
      <c r="FD22" s="1090">
        <v>0</v>
      </c>
      <c r="FE22" s="1090">
        <v>0</v>
      </c>
      <c r="FF22" s="1106"/>
      <c r="FG22" s="1090">
        <v>0</v>
      </c>
      <c r="FH22" s="1090">
        <v>0</v>
      </c>
      <c r="FI22" s="1090">
        <v>0</v>
      </c>
      <c r="FJ22" s="1039"/>
      <c r="FK22" s="1039"/>
      <c r="FL22" s="1039"/>
      <c r="FM22" s="1039"/>
      <c r="FN22" s="1039"/>
      <c r="FO22" s="1110">
        <v>192387</v>
      </c>
      <c r="FP22" s="1092">
        <v>31.4</v>
      </c>
      <c r="FQ22" s="1092">
        <v>1</v>
      </c>
      <c r="FR22" s="1102"/>
      <c r="FS22" s="1092">
        <v>0</v>
      </c>
      <c r="FT22" s="1092">
        <v>25</v>
      </c>
      <c r="FU22" s="1092">
        <v>2</v>
      </c>
      <c r="FV22" s="1092">
        <v>2</v>
      </c>
      <c r="FW22" s="1092">
        <v>0</v>
      </c>
      <c r="FX22" s="1092">
        <v>3</v>
      </c>
      <c r="FY22" s="1092">
        <v>0</v>
      </c>
      <c r="FZ22" s="1092">
        <v>3</v>
      </c>
      <c r="GA22" s="1092">
        <v>4</v>
      </c>
      <c r="GB22" s="1092">
        <v>0.2</v>
      </c>
      <c r="GC22" s="1092">
        <v>0</v>
      </c>
      <c r="GD22" s="1092">
        <v>0.8</v>
      </c>
      <c r="GE22" s="1092">
        <v>1.5</v>
      </c>
      <c r="GF22" s="1102"/>
      <c r="GG22" s="1092">
        <v>0</v>
      </c>
      <c r="GH22" s="1092">
        <v>0</v>
      </c>
      <c r="GI22" s="1102"/>
      <c r="GJ22" s="1092">
        <v>0</v>
      </c>
      <c r="GK22" s="1092">
        <v>0</v>
      </c>
      <c r="GL22" s="1092">
        <v>0</v>
      </c>
      <c r="GM22" s="1092">
        <v>0</v>
      </c>
      <c r="GN22" s="1092">
        <v>0</v>
      </c>
      <c r="GO22" s="1092">
        <v>0</v>
      </c>
      <c r="GP22" s="1102"/>
      <c r="GQ22" s="1092">
        <v>0</v>
      </c>
      <c r="GR22" s="1092">
        <v>0</v>
      </c>
      <c r="GS22" s="1092">
        <v>0</v>
      </c>
      <c r="GT22" s="1102"/>
      <c r="GU22" s="981"/>
      <c r="GV22" s="981"/>
      <c r="GW22" s="981"/>
      <c r="GX22" s="981"/>
      <c r="GY22" s="981"/>
      <c r="GZ22" s="981"/>
      <c r="HA22" s="981"/>
      <c r="HB22" s="1102"/>
      <c r="HC22" s="1092">
        <v>0</v>
      </c>
      <c r="HD22" s="1092">
        <v>0</v>
      </c>
      <c r="HE22" s="1092">
        <v>0</v>
      </c>
      <c r="HF22" s="1092">
        <v>0</v>
      </c>
      <c r="HG22" s="1092">
        <v>0</v>
      </c>
      <c r="HH22" s="1092">
        <v>0</v>
      </c>
      <c r="HI22" s="1092">
        <v>0</v>
      </c>
      <c r="HJ22" s="1092">
        <v>0</v>
      </c>
      <c r="HK22" s="1092">
        <v>0</v>
      </c>
      <c r="HL22" s="1092">
        <v>0</v>
      </c>
      <c r="HM22" s="1092">
        <v>0</v>
      </c>
      <c r="HN22" s="1092">
        <v>0</v>
      </c>
      <c r="HO22" s="1102"/>
      <c r="HP22" s="50">
        <v>0</v>
      </c>
      <c r="HQ22" s="50">
        <v>0</v>
      </c>
      <c r="HR22" s="50">
        <v>0</v>
      </c>
      <c r="HS22" s="1090">
        <v>572</v>
      </c>
      <c r="HT22" s="1090">
        <v>0</v>
      </c>
      <c r="HU22" s="1039"/>
      <c r="HV22" s="1039"/>
      <c r="HW22" s="1039"/>
      <c r="HX22" s="1039"/>
      <c r="HY22" s="1107"/>
      <c r="HZ22" s="1090">
        <v>0</v>
      </c>
      <c r="IA22" s="1107"/>
      <c r="IB22" s="1090">
        <v>0</v>
      </c>
      <c r="IC22" s="1107"/>
      <c r="ID22" s="1090">
        <v>16</v>
      </c>
      <c r="IE22" s="1090">
        <v>161</v>
      </c>
      <c r="IF22" s="1090">
        <v>0</v>
      </c>
      <c r="IG22" s="1090">
        <v>0</v>
      </c>
      <c r="IH22" s="1107"/>
      <c r="II22" s="1090">
        <v>0</v>
      </c>
      <c r="IJ22" s="1090">
        <v>0</v>
      </c>
      <c r="IK22" s="1090">
        <v>0</v>
      </c>
      <c r="IL22" s="1090">
        <v>23</v>
      </c>
      <c r="IM22" s="1090">
        <v>3</v>
      </c>
      <c r="IN22" s="1090">
        <v>5</v>
      </c>
      <c r="IO22" s="1090">
        <v>1</v>
      </c>
      <c r="IP22" s="1090">
        <v>4</v>
      </c>
      <c r="IQ22" s="1090">
        <v>0</v>
      </c>
      <c r="IR22" s="1039"/>
      <c r="IS22" s="1039"/>
      <c r="IT22" s="1039"/>
      <c r="IU22" s="1039"/>
      <c r="IV22" s="1039"/>
      <c r="IW22" s="1104">
        <v>0</v>
      </c>
      <c r="IX22" s="1104">
        <v>0</v>
      </c>
      <c r="IY22" s="1104">
        <v>0</v>
      </c>
      <c r="IZ22" s="1104">
        <v>0</v>
      </c>
      <c r="JA22" s="1104">
        <v>0</v>
      </c>
      <c r="JB22" s="1104">
        <v>0</v>
      </c>
      <c r="JC22" s="1090">
        <v>0</v>
      </c>
      <c r="JD22" s="1090">
        <v>0</v>
      </c>
      <c r="JE22" s="1090">
        <v>0</v>
      </c>
      <c r="JF22" s="1092">
        <v>0</v>
      </c>
      <c r="JG22" s="1092">
        <v>0</v>
      </c>
    </row>
    <row r="23" spans="1:267">
      <c r="A23" s="48" t="s">
        <v>220</v>
      </c>
      <c r="B23" s="34">
        <v>177</v>
      </c>
      <c r="C23" s="33" t="s">
        <v>779</v>
      </c>
      <c r="D23" s="1039"/>
      <c r="E23" s="1039"/>
      <c r="F23" s="1039"/>
      <c r="G23" s="1039"/>
      <c r="H23" s="1039"/>
      <c r="I23" s="1039"/>
      <c r="J23" s="1039"/>
      <c r="K23" s="1039"/>
      <c r="L23" s="1039"/>
      <c r="M23" s="1039"/>
      <c r="N23" s="1039"/>
      <c r="O23" s="1039"/>
      <c r="P23" s="1039"/>
      <c r="Q23" s="1039"/>
      <c r="R23" s="1039"/>
      <c r="S23" s="1039"/>
      <c r="T23" s="1039"/>
      <c r="U23" s="1039"/>
      <c r="V23" s="1039"/>
      <c r="W23" s="1039"/>
      <c r="X23" s="1039"/>
      <c r="Y23" s="1039"/>
      <c r="Z23" s="1039"/>
      <c r="AA23" s="1039"/>
      <c r="AB23" s="1039"/>
      <c r="AC23" s="1039"/>
      <c r="AD23" s="1039"/>
      <c r="AE23" s="1039"/>
      <c r="AF23" s="1039"/>
      <c r="AG23" s="1039"/>
      <c r="AH23" s="1039"/>
      <c r="AI23" s="1039"/>
      <c r="AJ23" s="1039"/>
      <c r="AK23" s="1039"/>
      <c r="AL23" s="1039"/>
      <c r="AM23" s="1039"/>
      <c r="AN23" s="1039"/>
      <c r="AO23" s="1039"/>
      <c r="AP23" s="1039"/>
      <c r="AQ23" s="1039"/>
      <c r="AR23" s="1039"/>
      <c r="AS23" s="1039"/>
      <c r="AT23" s="1039"/>
      <c r="AU23" s="1039"/>
      <c r="AV23" s="1039"/>
      <c r="AW23" s="1039"/>
      <c r="AX23" s="1039"/>
      <c r="AY23" s="1039"/>
      <c r="AZ23" s="1039"/>
      <c r="BA23" s="1039"/>
      <c r="BB23" s="1039"/>
      <c r="BC23" s="1039"/>
      <c r="BD23" s="1039"/>
      <c r="BE23" s="1039"/>
      <c r="BF23" s="1039"/>
      <c r="BG23" s="1039"/>
      <c r="BH23" s="1039"/>
      <c r="BI23" s="1039"/>
      <c r="BJ23" s="1039"/>
      <c r="BK23" s="1039"/>
      <c r="BL23" s="1039"/>
      <c r="BM23" s="1039"/>
      <c r="BN23" s="1039"/>
      <c r="BO23" s="1039"/>
      <c r="BP23" s="1039"/>
      <c r="BQ23" s="1039"/>
      <c r="BR23" s="1090">
        <v>373.6</v>
      </c>
      <c r="BS23" s="1090">
        <v>5</v>
      </c>
      <c r="BT23" s="1090">
        <v>179.5</v>
      </c>
      <c r="BU23" s="1090">
        <v>89</v>
      </c>
      <c r="BV23" s="1090">
        <v>12.6</v>
      </c>
      <c r="BW23" s="1090">
        <v>108</v>
      </c>
      <c r="BX23" s="1090">
        <v>11.8</v>
      </c>
      <c r="BY23" s="1090">
        <v>15.8</v>
      </c>
      <c r="BZ23" s="1090">
        <v>81439485</v>
      </c>
      <c r="CA23" s="1090">
        <v>385129</v>
      </c>
      <c r="CB23" s="1090">
        <v>1919559</v>
      </c>
      <c r="CC23" s="1090">
        <v>278034</v>
      </c>
      <c r="CD23" s="1090">
        <v>286415</v>
      </c>
      <c r="CE23" s="1090">
        <v>0</v>
      </c>
      <c r="CF23" s="1090">
        <v>0</v>
      </c>
      <c r="CG23" s="1090">
        <v>850012</v>
      </c>
      <c r="CH23" s="1090">
        <v>1259136</v>
      </c>
      <c r="CI23" s="1090">
        <v>172063</v>
      </c>
      <c r="CJ23" s="1090">
        <v>735626</v>
      </c>
      <c r="CK23" s="1090">
        <v>108861</v>
      </c>
      <c r="CL23" s="1090">
        <v>507708</v>
      </c>
      <c r="CM23" s="1090">
        <v>39310</v>
      </c>
      <c r="CN23" s="1090">
        <v>0</v>
      </c>
      <c r="CO23" s="1109"/>
      <c r="CP23" s="1090">
        <v>2482530</v>
      </c>
      <c r="CQ23" s="1090">
        <v>68213255</v>
      </c>
      <c r="CR23" s="1090">
        <v>10979383</v>
      </c>
      <c r="CS23" s="1090">
        <v>8902176</v>
      </c>
      <c r="CT23" s="1090">
        <v>3128452</v>
      </c>
      <c r="CU23" s="1090">
        <v>0</v>
      </c>
      <c r="CV23" s="1090">
        <v>38550143</v>
      </c>
      <c r="CW23" s="1090">
        <v>9077333</v>
      </c>
      <c r="CX23" s="1090">
        <v>17273363</v>
      </c>
      <c r="CY23" s="1090">
        <v>4269845</v>
      </c>
      <c r="CZ23" s="1090">
        <v>18921216</v>
      </c>
      <c r="DA23" s="1090">
        <v>3825362</v>
      </c>
      <c r="DB23" s="1090">
        <v>1614082</v>
      </c>
      <c r="DC23" s="1039"/>
      <c r="DD23" s="1090">
        <v>0</v>
      </c>
      <c r="DE23" s="1090">
        <v>12087</v>
      </c>
      <c r="DF23" s="1090">
        <v>0</v>
      </c>
      <c r="DG23" s="1090">
        <v>0</v>
      </c>
      <c r="DH23" s="1090">
        <v>7660</v>
      </c>
      <c r="DI23" s="1090">
        <v>0</v>
      </c>
      <c r="DJ23" s="1090">
        <v>4690</v>
      </c>
      <c r="DK23" s="1090">
        <v>0</v>
      </c>
      <c r="DL23" s="1090">
        <v>173262</v>
      </c>
      <c r="DM23" s="1090">
        <v>132367</v>
      </c>
      <c r="DN23" s="1090">
        <v>9600</v>
      </c>
      <c r="DO23" s="1090">
        <v>0</v>
      </c>
      <c r="DP23" s="1090">
        <v>358504</v>
      </c>
      <c r="DQ23" s="1090">
        <v>77307</v>
      </c>
      <c r="DR23" s="1090">
        <v>0</v>
      </c>
      <c r="DS23" s="1090">
        <v>86622</v>
      </c>
      <c r="DT23" s="1090">
        <v>0</v>
      </c>
      <c r="DU23" s="1090">
        <v>249128</v>
      </c>
      <c r="DV23" s="1090">
        <v>58659</v>
      </c>
      <c r="DW23" s="1090">
        <v>0</v>
      </c>
      <c r="DX23" s="1090">
        <v>110930</v>
      </c>
      <c r="DY23" s="1090">
        <v>0</v>
      </c>
      <c r="DZ23" s="1090">
        <v>60975</v>
      </c>
      <c r="EA23" s="1090">
        <v>0</v>
      </c>
      <c r="EB23" s="1090">
        <v>8749</v>
      </c>
      <c r="EC23" s="1090" t="s">
        <v>788</v>
      </c>
      <c r="ED23" s="1090">
        <v>0</v>
      </c>
      <c r="EE23" s="1090" t="s">
        <v>788</v>
      </c>
      <c r="EF23" s="1090">
        <v>0</v>
      </c>
      <c r="EG23" s="1090" t="s">
        <v>788</v>
      </c>
      <c r="EH23" s="1090">
        <v>0</v>
      </c>
      <c r="EI23" s="1090">
        <v>6809378</v>
      </c>
      <c r="EJ23" s="1090">
        <v>0</v>
      </c>
      <c r="EK23" s="1090">
        <v>0</v>
      </c>
      <c r="EL23" s="1090">
        <v>1697120</v>
      </c>
      <c r="EM23" s="1090">
        <v>1624706</v>
      </c>
      <c r="EN23" s="1039"/>
      <c r="EO23" s="1039"/>
      <c r="EP23" s="1039"/>
      <c r="EQ23" s="1090">
        <v>4060</v>
      </c>
      <c r="ER23" s="1090">
        <v>1496</v>
      </c>
      <c r="ES23" s="1039"/>
      <c r="ET23" s="1039"/>
      <c r="EU23" s="1039"/>
      <c r="EV23" s="1039"/>
      <c r="EW23" s="1106"/>
      <c r="EX23" s="1090">
        <v>152</v>
      </c>
      <c r="EY23" s="1106"/>
      <c r="EZ23" s="1090">
        <v>25</v>
      </c>
      <c r="FA23" s="1106"/>
      <c r="FB23" s="1090">
        <v>127</v>
      </c>
      <c r="FC23" s="1090">
        <v>675</v>
      </c>
      <c r="FD23" s="1090">
        <v>449</v>
      </c>
      <c r="FE23" s="1090">
        <v>1</v>
      </c>
      <c r="FF23" s="1106"/>
      <c r="FG23" s="1090">
        <v>475</v>
      </c>
      <c r="FH23" s="1090">
        <v>28</v>
      </c>
      <c r="FI23" s="1090">
        <v>73.5</v>
      </c>
      <c r="FJ23" s="1039"/>
      <c r="FK23" s="1039"/>
      <c r="FL23" s="1039"/>
      <c r="FM23" s="1039"/>
      <c r="FN23" s="1039"/>
      <c r="FO23" s="1110">
        <v>3418135</v>
      </c>
      <c r="FP23" s="1092">
        <v>378</v>
      </c>
      <c r="FQ23" s="1092">
        <v>6</v>
      </c>
      <c r="FR23" s="1102"/>
      <c r="FS23" s="1092">
        <v>0</v>
      </c>
      <c r="FT23" s="1092">
        <v>298</v>
      </c>
      <c r="FU23" s="1092">
        <v>28</v>
      </c>
      <c r="FV23" s="1092">
        <v>30</v>
      </c>
      <c r="FW23" s="1092">
        <v>6</v>
      </c>
      <c r="FX23" s="1092">
        <v>25</v>
      </c>
      <c r="FY23" s="1092">
        <v>15</v>
      </c>
      <c r="FZ23" s="1092">
        <v>194.6</v>
      </c>
      <c r="GA23" s="1092">
        <v>82</v>
      </c>
      <c r="GB23" s="1092">
        <v>14</v>
      </c>
      <c r="GC23" s="1092">
        <v>109</v>
      </c>
      <c r="GD23" s="1092">
        <v>13</v>
      </c>
      <c r="GE23" s="1092">
        <v>16</v>
      </c>
      <c r="GF23" s="1102"/>
      <c r="GG23" s="1092">
        <v>378</v>
      </c>
      <c r="GH23" s="1092">
        <v>2</v>
      </c>
      <c r="GI23" s="1102"/>
      <c r="GJ23" s="1092">
        <v>0</v>
      </c>
      <c r="GK23" s="1092">
        <v>0</v>
      </c>
      <c r="GL23" s="1092">
        <v>0</v>
      </c>
      <c r="GM23" s="1092">
        <v>0</v>
      </c>
      <c r="GN23" s="1092">
        <v>0</v>
      </c>
      <c r="GO23" s="1092">
        <v>0</v>
      </c>
      <c r="GP23" s="1102"/>
      <c r="GQ23" s="1092">
        <v>2</v>
      </c>
      <c r="GR23" s="1092">
        <v>373.6</v>
      </c>
      <c r="GS23" s="1092">
        <v>1</v>
      </c>
      <c r="GT23" s="1102"/>
      <c r="GU23" s="981"/>
      <c r="GV23" s="981"/>
      <c r="GW23" s="981"/>
      <c r="GX23" s="981"/>
      <c r="GY23" s="981"/>
      <c r="GZ23" s="981"/>
      <c r="HA23" s="981"/>
      <c r="HB23" s="1102"/>
      <c r="HC23" s="1092">
        <v>302</v>
      </c>
      <c r="HD23" s="1092">
        <v>23</v>
      </c>
      <c r="HE23" s="1092">
        <v>27</v>
      </c>
      <c r="HF23" s="1092">
        <v>1</v>
      </c>
      <c r="HG23" s="1092">
        <v>29</v>
      </c>
      <c r="HH23" s="1092">
        <v>14</v>
      </c>
      <c r="HI23" s="1092">
        <v>0</v>
      </c>
      <c r="HJ23" s="1092">
        <v>0</v>
      </c>
      <c r="HK23" s="1092">
        <v>0</v>
      </c>
      <c r="HL23" s="1092">
        <v>0</v>
      </c>
      <c r="HM23" s="1092">
        <v>0</v>
      </c>
      <c r="HN23" s="1092">
        <v>0</v>
      </c>
      <c r="HO23" s="1102"/>
      <c r="HP23" s="50">
        <v>0</v>
      </c>
      <c r="HQ23" s="50">
        <v>0</v>
      </c>
      <c r="HR23" s="50">
        <v>0</v>
      </c>
      <c r="HS23" s="1090">
        <v>4154</v>
      </c>
      <c r="HT23" s="1090">
        <v>1486</v>
      </c>
      <c r="HU23" s="1039"/>
      <c r="HV23" s="1039"/>
      <c r="HW23" s="1039"/>
      <c r="HX23" s="1039"/>
      <c r="HY23" s="1107"/>
      <c r="HZ23" s="1090">
        <v>158</v>
      </c>
      <c r="IA23" s="1107"/>
      <c r="IB23" s="1090">
        <v>30</v>
      </c>
      <c r="IC23" s="1107"/>
      <c r="ID23" s="1090">
        <v>139</v>
      </c>
      <c r="IE23" s="1090">
        <v>739</v>
      </c>
      <c r="IF23" s="1090">
        <v>397</v>
      </c>
      <c r="IG23" s="1090">
        <v>2</v>
      </c>
      <c r="IH23" s="1107"/>
      <c r="II23" s="1090">
        <v>475</v>
      </c>
      <c r="IJ23" s="1090">
        <v>49</v>
      </c>
      <c r="IK23" s="1090">
        <v>119</v>
      </c>
      <c r="IL23" s="1090">
        <v>302</v>
      </c>
      <c r="IM23" s="1090">
        <v>23</v>
      </c>
      <c r="IN23" s="1090">
        <v>27</v>
      </c>
      <c r="IO23" s="1090">
        <v>1</v>
      </c>
      <c r="IP23" s="1090">
        <v>29</v>
      </c>
      <c r="IQ23" s="1090">
        <v>14</v>
      </c>
      <c r="IR23" s="1039"/>
      <c r="IS23" s="1039"/>
      <c r="IT23" s="1039"/>
      <c r="IU23" s="1039"/>
      <c r="IV23" s="1039"/>
      <c r="IW23" s="1104">
        <v>294</v>
      </c>
      <c r="IX23" s="1104">
        <v>28</v>
      </c>
      <c r="IY23" s="1104">
        <v>30</v>
      </c>
      <c r="IZ23" s="1104">
        <v>6</v>
      </c>
      <c r="JA23" s="1104">
        <v>25</v>
      </c>
      <c r="JB23" s="1104">
        <v>15</v>
      </c>
      <c r="JC23" s="1090">
        <v>0</v>
      </c>
      <c r="JD23" s="1090">
        <v>162365</v>
      </c>
      <c r="JE23" s="1090">
        <v>0</v>
      </c>
      <c r="JF23" s="1092">
        <v>1</v>
      </c>
      <c r="JG23" s="1092">
        <v>0</v>
      </c>
    </row>
    <row r="24" spans="1:267">
      <c r="A24" s="48" t="s">
        <v>223</v>
      </c>
      <c r="B24" s="34">
        <v>195</v>
      </c>
      <c r="C24" s="33" t="s">
        <v>780</v>
      </c>
      <c r="D24" s="1039"/>
      <c r="E24" s="1039"/>
      <c r="F24" s="1039"/>
      <c r="G24" s="1039"/>
      <c r="H24" s="1039"/>
      <c r="I24" s="1039"/>
      <c r="J24" s="1039"/>
      <c r="K24" s="1039"/>
      <c r="L24" s="1039"/>
      <c r="M24" s="1039"/>
      <c r="N24" s="1039"/>
      <c r="O24" s="1039"/>
      <c r="P24" s="1039"/>
      <c r="Q24" s="1039"/>
      <c r="R24" s="1039"/>
      <c r="S24" s="1039"/>
      <c r="T24" s="1039"/>
      <c r="U24" s="1039"/>
      <c r="V24" s="1039"/>
      <c r="W24" s="1039"/>
      <c r="X24" s="1039"/>
      <c r="Y24" s="1039"/>
      <c r="Z24" s="1039"/>
      <c r="AA24" s="1039"/>
      <c r="AB24" s="1039"/>
      <c r="AC24" s="1039"/>
      <c r="AD24" s="1039"/>
      <c r="AE24" s="1039"/>
      <c r="AF24" s="1039"/>
      <c r="AG24" s="1039"/>
      <c r="AH24" s="1039"/>
      <c r="AI24" s="1039"/>
      <c r="AJ24" s="1039"/>
      <c r="AK24" s="1039"/>
      <c r="AL24" s="1039"/>
      <c r="AM24" s="1039"/>
      <c r="AN24" s="1039"/>
      <c r="AO24" s="1039"/>
      <c r="AP24" s="1039"/>
      <c r="AQ24" s="1039"/>
      <c r="AR24" s="1039"/>
      <c r="AS24" s="1039"/>
      <c r="AT24" s="1039"/>
      <c r="AU24" s="1039"/>
      <c r="AV24" s="1039"/>
      <c r="AW24" s="1039"/>
      <c r="AX24" s="1039"/>
      <c r="AY24" s="1039"/>
      <c r="AZ24" s="1039"/>
      <c r="BA24" s="1039"/>
      <c r="BB24" s="1039"/>
      <c r="BC24" s="1039"/>
      <c r="BD24" s="1039"/>
      <c r="BE24" s="1039"/>
      <c r="BF24" s="1039"/>
      <c r="BG24" s="1039"/>
      <c r="BH24" s="1039"/>
      <c r="BI24" s="1039"/>
      <c r="BJ24" s="1039"/>
      <c r="BK24" s="1039"/>
      <c r="BL24" s="1039"/>
      <c r="BM24" s="1039"/>
      <c r="BN24" s="1039"/>
      <c r="BO24" s="1039"/>
      <c r="BP24" s="1039"/>
      <c r="BQ24" s="1039"/>
      <c r="BR24" s="1090">
        <v>311.38400000000001</v>
      </c>
      <c r="BS24" s="1090">
        <v>5.5</v>
      </c>
      <c r="BT24" s="1090">
        <v>119.5</v>
      </c>
      <c r="BU24" s="1090">
        <v>87.32</v>
      </c>
      <c r="BV24" s="1090">
        <v>36.590000000000003</v>
      </c>
      <c r="BW24" s="1090">
        <v>60</v>
      </c>
      <c r="BX24" s="1090">
        <v>5</v>
      </c>
      <c r="BY24" s="1090">
        <v>10.27</v>
      </c>
      <c r="BZ24" s="1090">
        <v>55890984</v>
      </c>
      <c r="CA24" s="1090">
        <v>444855</v>
      </c>
      <c r="CB24" s="1090">
        <v>315584</v>
      </c>
      <c r="CC24" s="1090">
        <v>468884</v>
      </c>
      <c r="CD24" s="1090">
        <v>216320</v>
      </c>
      <c r="CE24" s="1090">
        <v>0</v>
      </c>
      <c r="CF24" s="1090">
        <v>0</v>
      </c>
      <c r="CG24" s="1090">
        <v>1095530</v>
      </c>
      <c r="CH24" s="1090">
        <v>2247597</v>
      </c>
      <c r="CI24" s="1090">
        <v>187721</v>
      </c>
      <c r="CJ24" s="1090">
        <v>378654</v>
      </c>
      <c r="CK24" s="1090">
        <v>109827</v>
      </c>
      <c r="CL24" s="1090">
        <v>324150</v>
      </c>
      <c r="CM24" s="1090">
        <v>5724</v>
      </c>
      <c r="CN24" s="1090">
        <v>98419</v>
      </c>
      <c r="CO24" s="1109"/>
      <c r="CP24" s="1090">
        <v>2116947</v>
      </c>
      <c r="CQ24" s="1090">
        <v>43470070</v>
      </c>
      <c r="CR24" s="1090">
        <v>7210657</v>
      </c>
      <c r="CS24" s="1090">
        <v>7629322</v>
      </c>
      <c r="CT24" s="1090">
        <v>2358020</v>
      </c>
      <c r="CU24" s="1090">
        <v>77096</v>
      </c>
      <c r="CV24" s="1090">
        <v>24133479</v>
      </c>
      <c r="CW24" s="1090">
        <v>5812348</v>
      </c>
      <c r="CX24" s="1090">
        <v>10387191</v>
      </c>
      <c r="CY24" s="1090">
        <v>3382209</v>
      </c>
      <c r="CZ24" s="1090">
        <v>15891197</v>
      </c>
      <c r="DA24" s="1090">
        <v>2068519</v>
      </c>
      <c r="DB24" s="1090">
        <v>1056120</v>
      </c>
      <c r="DC24" s="1039"/>
      <c r="DD24" s="1090">
        <v>0</v>
      </c>
      <c r="DE24" s="1090">
        <v>34501</v>
      </c>
      <c r="DF24" s="1090">
        <v>0</v>
      </c>
      <c r="DG24" s="1090">
        <v>0</v>
      </c>
      <c r="DH24" s="1090">
        <v>0</v>
      </c>
      <c r="DI24" s="1090">
        <v>0</v>
      </c>
      <c r="DJ24" s="1090">
        <v>55205</v>
      </c>
      <c r="DK24" s="1090">
        <v>5950</v>
      </c>
      <c r="DL24" s="1090">
        <v>570417</v>
      </c>
      <c r="DM24" s="1090">
        <v>72224</v>
      </c>
      <c r="DN24" s="1090">
        <v>124842</v>
      </c>
      <c r="DO24" s="1090">
        <v>0</v>
      </c>
      <c r="DP24" s="1090">
        <v>235302</v>
      </c>
      <c r="DQ24" s="1090">
        <v>3077.7</v>
      </c>
      <c r="DR24" s="1090">
        <v>0</v>
      </c>
      <c r="DS24" s="1090">
        <v>28512.63</v>
      </c>
      <c r="DT24" s="1090">
        <v>0</v>
      </c>
      <c r="DU24" s="1090">
        <v>286495</v>
      </c>
      <c r="DV24" s="1090">
        <v>28585</v>
      </c>
      <c r="DW24" s="1090">
        <v>271023</v>
      </c>
      <c r="DX24" s="1090">
        <v>54773</v>
      </c>
      <c r="DY24" s="1090">
        <v>0</v>
      </c>
      <c r="DZ24" s="1090">
        <v>56668</v>
      </c>
      <c r="EA24" s="1090">
        <v>12965</v>
      </c>
      <c r="EB24" s="1090">
        <v>4484</v>
      </c>
      <c r="EC24" s="1090" t="s">
        <v>492</v>
      </c>
      <c r="ED24" s="1090">
        <v>0</v>
      </c>
      <c r="EE24" s="1090" t="s">
        <v>492</v>
      </c>
      <c r="EF24" s="1090">
        <v>0</v>
      </c>
      <c r="EG24" s="1090" t="s">
        <v>492</v>
      </c>
      <c r="EH24" s="1090">
        <v>0</v>
      </c>
      <c r="EI24" s="1090">
        <v>1799673.11</v>
      </c>
      <c r="EJ24" s="1090">
        <v>0</v>
      </c>
      <c r="EK24" s="1090">
        <v>942428.12999999989</v>
      </c>
      <c r="EL24" s="1090">
        <v>1518439.87</v>
      </c>
      <c r="EM24" s="1090">
        <v>754162.99</v>
      </c>
      <c r="EN24" s="1039"/>
      <c r="EO24" s="1039"/>
      <c r="EP24" s="1039"/>
      <c r="EQ24" s="1090">
        <v>2179</v>
      </c>
      <c r="ER24" s="1090">
        <v>1019</v>
      </c>
      <c r="ES24" s="1039"/>
      <c r="ET24" s="1039"/>
      <c r="EU24" s="1039"/>
      <c r="EV24" s="1039"/>
      <c r="EW24" s="1106"/>
      <c r="EX24" s="1090">
        <v>87</v>
      </c>
      <c r="EY24" s="1106"/>
      <c r="EZ24" s="1090">
        <v>19</v>
      </c>
      <c r="FA24" s="1106"/>
      <c r="FB24" s="1090">
        <v>69</v>
      </c>
      <c r="FC24" s="1090">
        <v>314</v>
      </c>
      <c r="FD24" s="1090">
        <v>274</v>
      </c>
      <c r="FE24" s="1090">
        <v>10</v>
      </c>
      <c r="FF24" s="1106"/>
      <c r="FG24" s="1090">
        <v>475</v>
      </c>
      <c r="FH24" s="1090">
        <v>63</v>
      </c>
      <c r="FI24" s="1090">
        <v>70</v>
      </c>
      <c r="FJ24" s="1039"/>
      <c r="FK24" s="1039"/>
      <c r="FL24" s="1039"/>
      <c r="FM24" s="1039"/>
      <c r="FN24" s="1039"/>
      <c r="FO24" s="1110">
        <v>1658487</v>
      </c>
      <c r="FP24" s="1092">
        <v>224.126</v>
      </c>
      <c r="FQ24" s="1092">
        <v>4.5</v>
      </c>
      <c r="FR24" s="1102"/>
      <c r="FS24" s="1092">
        <v>108710</v>
      </c>
      <c r="FT24" s="1092">
        <v>181</v>
      </c>
      <c r="FU24" s="1092">
        <v>16</v>
      </c>
      <c r="FV24" s="1092">
        <v>15</v>
      </c>
      <c r="FW24" s="1092">
        <v>5</v>
      </c>
      <c r="FX24" s="1092">
        <v>10</v>
      </c>
      <c r="FY24" s="1092">
        <v>10</v>
      </c>
      <c r="FZ24" s="1092">
        <v>101.29</v>
      </c>
      <c r="GA24" s="1092">
        <v>56.3</v>
      </c>
      <c r="GB24" s="1092">
        <v>36.299999999999997</v>
      </c>
      <c r="GC24" s="1092">
        <v>36.436</v>
      </c>
      <c r="GD24" s="1092">
        <v>3</v>
      </c>
      <c r="GE24" s="1092">
        <v>10.34</v>
      </c>
      <c r="GF24" s="1102"/>
      <c r="GG24" s="1092">
        <v>225.501</v>
      </c>
      <c r="GH24" s="1092">
        <v>0</v>
      </c>
      <c r="GI24" s="1102"/>
      <c r="GJ24" s="1092">
        <v>0</v>
      </c>
      <c r="GK24" s="1092">
        <v>0</v>
      </c>
      <c r="GL24" s="1092">
        <v>5.44</v>
      </c>
      <c r="GM24" s="1092">
        <v>0</v>
      </c>
      <c r="GN24" s="1092">
        <v>0</v>
      </c>
      <c r="GO24" s="1092">
        <v>0</v>
      </c>
      <c r="GP24" s="1102"/>
      <c r="GQ24" s="1092">
        <v>0</v>
      </c>
      <c r="GR24" s="1092">
        <v>309.7</v>
      </c>
      <c r="GS24" s="1092">
        <v>0</v>
      </c>
      <c r="GT24" s="1102"/>
      <c r="GU24" s="981"/>
      <c r="GV24" s="981"/>
      <c r="GW24" s="981"/>
      <c r="GX24" s="981"/>
      <c r="GY24" s="981"/>
      <c r="GZ24" s="981"/>
      <c r="HA24" s="981"/>
      <c r="HB24" s="1102"/>
      <c r="HC24" s="1092">
        <v>242</v>
      </c>
      <c r="HD24" s="1092">
        <v>24</v>
      </c>
      <c r="HE24" s="1092">
        <v>38</v>
      </c>
      <c r="HF24" s="1092">
        <v>3</v>
      </c>
      <c r="HG24" s="1092">
        <v>17</v>
      </c>
      <c r="HH24" s="1092">
        <v>12</v>
      </c>
      <c r="HI24" s="1092">
        <v>0</v>
      </c>
      <c r="HJ24" s="1092">
        <v>0</v>
      </c>
      <c r="HK24" s="1092">
        <v>5.44</v>
      </c>
      <c r="HL24" s="1092">
        <v>0</v>
      </c>
      <c r="HM24" s="1092">
        <v>0</v>
      </c>
      <c r="HN24" s="1092">
        <v>0</v>
      </c>
      <c r="HO24" s="1102"/>
      <c r="HP24" s="50">
        <v>0</v>
      </c>
      <c r="HQ24" s="50">
        <v>0</v>
      </c>
      <c r="HR24" s="50">
        <v>0</v>
      </c>
      <c r="HS24" s="1090">
        <v>3415</v>
      </c>
      <c r="HT24" s="1090">
        <v>1626</v>
      </c>
      <c r="HU24" s="1039"/>
      <c r="HV24" s="1039"/>
      <c r="HW24" s="1039"/>
      <c r="HX24" s="1039"/>
      <c r="HY24" s="1107"/>
      <c r="HZ24" s="1090">
        <v>188</v>
      </c>
      <c r="IA24" s="1107"/>
      <c r="IB24" s="1090">
        <v>17</v>
      </c>
      <c r="IC24" s="1107"/>
      <c r="ID24" s="1090">
        <v>85</v>
      </c>
      <c r="IE24" s="1090">
        <v>405</v>
      </c>
      <c r="IF24" s="1090">
        <v>397</v>
      </c>
      <c r="IG24" s="1090">
        <v>0</v>
      </c>
      <c r="IH24" s="1107"/>
      <c r="II24" s="1090">
        <v>475</v>
      </c>
      <c r="IJ24" s="1090">
        <v>72</v>
      </c>
      <c r="IK24" s="1090">
        <v>66</v>
      </c>
      <c r="IL24" s="1090">
        <v>242</v>
      </c>
      <c r="IM24" s="1090">
        <v>24</v>
      </c>
      <c r="IN24" s="1090">
        <v>38</v>
      </c>
      <c r="IO24" s="1090">
        <v>3</v>
      </c>
      <c r="IP24" s="1090">
        <v>17</v>
      </c>
      <c r="IQ24" s="1090">
        <v>13</v>
      </c>
      <c r="IR24" s="1039"/>
      <c r="IS24" s="1039"/>
      <c r="IT24" s="1039"/>
      <c r="IU24" s="1039"/>
      <c r="IV24" s="1039"/>
      <c r="IW24" s="1104">
        <v>181</v>
      </c>
      <c r="IX24" s="1104">
        <v>16</v>
      </c>
      <c r="IY24" s="1104">
        <v>15</v>
      </c>
      <c r="IZ24" s="1104">
        <v>5</v>
      </c>
      <c r="JA24" s="1104">
        <v>10</v>
      </c>
      <c r="JB24" s="1104">
        <v>10</v>
      </c>
      <c r="JC24" s="1090">
        <v>0</v>
      </c>
      <c r="JD24" s="1090">
        <v>96548</v>
      </c>
      <c r="JE24" s="1090">
        <v>0</v>
      </c>
      <c r="JF24" s="1092">
        <v>1</v>
      </c>
      <c r="JG24" s="1092">
        <v>114941</v>
      </c>
    </row>
    <row r="25" spans="1:267">
      <c r="A25" s="48" t="s">
        <v>233</v>
      </c>
      <c r="B25" s="34">
        <v>224</v>
      </c>
      <c r="C25" s="33" t="s">
        <v>363</v>
      </c>
      <c r="D25" s="1039"/>
      <c r="E25" s="1039"/>
      <c r="F25" s="1039"/>
      <c r="G25" s="1039"/>
      <c r="H25" s="1039"/>
      <c r="I25" s="1039"/>
      <c r="J25" s="1039"/>
      <c r="K25" s="1039"/>
      <c r="L25" s="1039"/>
      <c r="M25" s="1039"/>
      <c r="N25" s="1039"/>
      <c r="O25" s="1039"/>
      <c r="P25" s="1039"/>
      <c r="Q25" s="1039"/>
      <c r="R25" s="1039"/>
      <c r="S25" s="1039"/>
      <c r="T25" s="1039"/>
      <c r="U25" s="1039"/>
      <c r="V25" s="1039"/>
      <c r="W25" s="1039"/>
      <c r="X25" s="1039"/>
      <c r="Y25" s="1039"/>
      <c r="Z25" s="1039"/>
      <c r="AA25" s="1039"/>
      <c r="AB25" s="1039"/>
      <c r="AC25" s="1039"/>
      <c r="AD25" s="1039"/>
      <c r="AE25" s="1039"/>
      <c r="AF25" s="1039"/>
      <c r="AG25" s="1039"/>
      <c r="AH25" s="1039"/>
      <c r="AI25" s="1039"/>
      <c r="AJ25" s="1039"/>
      <c r="AK25" s="1039"/>
      <c r="AL25" s="1039"/>
      <c r="AM25" s="1039"/>
      <c r="AN25" s="1039"/>
      <c r="AO25" s="1039"/>
      <c r="AP25" s="1039"/>
      <c r="AQ25" s="1039"/>
      <c r="AR25" s="1039"/>
      <c r="AS25" s="1039"/>
      <c r="AT25" s="1039"/>
      <c r="AU25" s="1039"/>
      <c r="AV25" s="1039"/>
      <c r="AW25" s="1039"/>
      <c r="AX25" s="1039"/>
      <c r="AY25" s="1039"/>
      <c r="AZ25" s="1039"/>
      <c r="BA25" s="1039"/>
      <c r="BB25" s="1039"/>
      <c r="BC25" s="1039"/>
      <c r="BD25" s="1039"/>
      <c r="BE25" s="1039"/>
      <c r="BF25" s="1039"/>
      <c r="BG25" s="1039"/>
      <c r="BH25" s="1039"/>
      <c r="BI25" s="1039"/>
      <c r="BJ25" s="1039"/>
      <c r="BK25" s="1039"/>
      <c r="BL25" s="1039"/>
      <c r="BM25" s="1039"/>
      <c r="BN25" s="1039"/>
      <c r="BO25" s="1039"/>
      <c r="BP25" s="1039"/>
      <c r="BQ25" s="1039"/>
      <c r="BR25" s="1090">
        <v>5</v>
      </c>
      <c r="BS25" s="1090">
        <v>0</v>
      </c>
      <c r="BT25" s="1090">
        <v>2</v>
      </c>
      <c r="BU25" s="1090">
        <v>1</v>
      </c>
      <c r="BV25" s="1090">
        <v>1</v>
      </c>
      <c r="BW25" s="1090">
        <v>3</v>
      </c>
      <c r="BX25" s="1090">
        <v>1</v>
      </c>
      <c r="BY25" s="1090">
        <v>2</v>
      </c>
      <c r="BZ25" s="1090">
        <v>1339678</v>
      </c>
      <c r="CA25" s="1090">
        <v>0</v>
      </c>
      <c r="CB25" s="1090">
        <v>182856</v>
      </c>
      <c r="CC25" s="1090">
        <v>0</v>
      </c>
      <c r="CD25" s="1090">
        <v>0</v>
      </c>
      <c r="CE25" s="1090">
        <v>0</v>
      </c>
      <c r="CF25" s="1090">
        <v>0</v>
      </c>
      <c r="CG25" s="1090">
        <v>7068</v>
      </c>
      <c r="CH25" s="1090">
        <v>0</v>
      </c>
      <c r="CI25" s="1090">
        <v>146</v>
      </c>
      <c r="CJ25" s="1090">
        <v>0</v>
      </c>
      <c r="CK25" s="1090">
        <v>850.4</v>
      </c>
      <c r="CL25" s="1090">
        <v>82938.399999999994</v>
      </c>
      <c r="CM25" s="1090">
        <v>0</v>
      </c>
      <c r="CN25" s="1090">
        <v>11501</v>
      </c>
      <c r="CO25" s="1109"/>
      <c r="CP25" s="1090">
        <v>35063.5</v>
      </c>
      <c r="CQ25" s="1090">
        <v>764821</v>
      </c>
      <c r="CR25" s="1090">
        <v>266954.25</v>
      </c>
      <c r="CS25" s="1090">
        <v>349319</v>
      </c>
      <c r="CT25" s="1090">
        <v>189242</v>
      </c>
      <c r="CU25" s="1090">
        <v>0</v>
      </c>
      <c r="CV25" s="1090">
        <v>491524</v>
      </c>
      <c r="CW25" s="1090">
        <v>57522</v>
      </c>
      <c r="CX25" s="1090">
        <v>355982</v>
      </c>
      <c r="CY25" s="1090">
        <v>40810.75</v>
      </c>
      <c r="CZ25" s="1090">
        <v>580937</v>
      </c>
      <c r="DA25" s="1090">
        <v>24080</v>
      </c>
      <c r="DB25" s="1090">
        <v>35848</v>
      </c>
      <c r="DC25" s="1039"/>
      <c r="DD25" s="1090">
        <v>3666</v>
      </c>
      <c r="DE25" s="1090">
        <v>9207</v>
      </c>
      <c r="DF25" s="1090">
        <v>0</v>
      </c>
      <c r="DG25" s="1090">
        <v>5823</v>
      </c>
      <c r="DH25" s="1090">
        <v>0</v>
      </c>
      <c r="DI25" s="1090">
        <v>7067.5</v>
      </c>
      <c r="DJ25" s="1090">
        <v>0</v>
      </c>
      <c r="DK25" s="1090">
        <v>0</v>
      </c>
      <c r="DL25" s="1090">
        <v>0</v>
      </c>
      <c r="DM25" s="1090">
        <v>0</v>
      </c>
      <c r="DN25" s="1090">
        <v>0</v>
      </c>
      <c r="DO25" s="1090">
        <v>0</v>
      </c>
      <c r="DP25" s="1090">
        <v>0</v>
      </c>
      <c r="DQ25" s="1090">
        <v>0</v>
      </c>
      <c r="DR25" s="1090">
        <v>0</v>
      </c>
      <c r="DS25" s="1090">
        <v>0</v>
      </c>
      <c r="DT25" s="1090">
        <v>0</v>
      </c>
      <c r="DU25" s="1090">
        <v>0</v>
      </c>
      <c r="DV25" s="1090">
        <v>865</v>
      </c>
      <c r="DW25" s="1090">
        <v>0</v>
      </c>
      <c r="DX25" s="1090">
        <v>0</v>
      </c>
      <c r="DY25" s="1090">
        <v>0</v>
      </c>
      <c r="DZ25" s="1090">
        <v>0</v>
      </c>
      <c r="EA25" s="1090">
        <v>0</v>
      </c>
      <c r="EB25" s="1090">
        <v>0</v>
      </c>
      <c r="EC25" s="1090" t="s">
        <v>492</v>
      </c>
      <c r="ED25" s="1090">
        <v>0</v>
      </c>
      <c r="EE25" s="1090" t="s">
        <v>492</v>
      </c>
      <c r="EF25" s="1090">
        <v>0</v>
      </c>
      <c r="EG25" s="1090" t="s">
        <v>492</v>
      </c>
      <c r="EH25" s="1090">
        <v>0</v>
      </c>
      <c r="EI25" s="1090">
        <v>72842.710000000006</v>
      </c>
      <c r="EJ25" s="1090">
        <v>0</v>
      </c>
      <c r="EK25" s="1090">
        <v>190521.25999999981</v>
      </c>
      <c r="EL25" s="1090">
        <v>0</v>
      </c>
      <c r="EM25" s="1090">
        <v>0</v>
      </c>
      <c r="EN25" s="1039"/>
      <c r="EO25" s="1039"/>
      <c r="EP25" s="1039"/>
      <c r="EQ25" s="1090">
        <v>52</v>
      </c>
      <c r="ER25" s="1090">
        <v>0</v>
      </c>
      <c r="ES25" s="1039"/>
      <c r="ET25" s="1039"/>
      <c r="EU25" s="1039"/>
      <c r="EV25" s="1039"/>
      <c r="EW25" s="1106"/>
      <c r="EX25" s="1090">
        <v>12</v>
      </c>
      <c r="EY25" s="1106"/>
      <c r="EZ25" s="1090">
        <v>0</v>
      </c>
      <c r="FA25" s="1106"/>
      <c r="FB25" s="1090">
        <v>0</v>
      </c>
      <c r="FC25" s="1090">
        <v>0</v>
      </c>
      <c r="FD25" s="1090">
        <v>6</v>
      </c>
      <c r="FE25" s="1090">
        <v>0</v>
      </c>
      <c r="FF25" s="1106"/>
      <c r="FG25" s="1090">
        <v>475</v>
      </c>
      <c r="FH25" s="1090">
        <v>0</v>
      </c>
      <c r="FI25" s="1090">
        <v>0</v>
      </c>
      <c r="FJ25" s="1039"/>
      <c r="FK25" s="1039"/>
      <c r="FL25" s="1039"/>
      <c r="FM25" s="1039"/>
      <c r="FN25" s="1039"/>
      <c r="FO25" s="1110">
        <v>0</v>
      </c>
      <c r="FP25" s="1092">
        <v>3.5</v>
      </c>
      <c r="FQ25" s="1092">
        <v>0</v>
      </c>
      <c r="FR25" s="1102"/>
      <c r="FS25" s="1092">
        <v>0</v>
      </c>
      <c r="FT25" s="1092">
        <v>3</v>
      </c>
      <c r="FU25" s="1092">
        <v>0</v>
      </c>
      <c r="FV25" s="1092">
        <v>0</v>
      </c>
      <c r="FW25" s="1092">
        <v>0.55000000000000004</v>
      </c>
      <c r="FX25" s="1092">
        <v>0</v>
      </c>
      <c r="FY25" s="1092">
        <v>0</v>
      </c>
      <c r="FZ25" s="1092">
        <v>2</v>
      </c>
      <c r="GA25" s="1092">
        <v>0</v>
      </c>
      <c r="GB25" s="1092">
        <v>1</v>
      </c>
      <c r="GC25" s="1092">
        <v>3</v>
      </c>
      <c r="GD25" s="1092">
        <v>1</v>
      </c>
      <c r="GE25" s="1092">
        <v>4.3</v>
      </c>
      <c r="GF25" s="1102"/>
      <c r="GG25" s="1092">
        <v>3.5</v>
      </c>
      <c r="GH25" s="1092">
        <v>0</v>
      </c>
      <c r="GI25" s="1102"/>
      <c r="GJ25" s="1092">
        <v>0</v>
      </c>
      <c r="GK25" s="1092">
        <v>0</v>
      </c>
      <c r="GL25" s="1092">
        <v>0</v>
      </c>
      <c r="GM25" s="1092">
        <v>0</v>
      </c>
      <c r="GN25" s="1092">
        <v>0</v>
      </c>
      <c r="GO25" s="1092">
        <v>0</v>
      </c>
      <c r="GP25" s="1102"/>
      <c r="GQ25" s="1092">
        <v>0</v>
      </c>
      <c r="GR25" s="1092">
        <v>5</v>
      </c>
      <c r="GS25" s="1092">
        <v>0</v>
      </c>
      <c r="GT25" s="1102"/>
      <c r="GU25" s="981"/>
      <c r="GV25" s="981"/>
      <c r="GW25" s="981"/>
      <c r="GX25" s="981"/>
      <c r="GY25" s="981"/>
      <c r="GZ25" s="981"/>
      <c r="HA25" s="981"/>
      <c r="HB25" s="1102"/>
      <c r="HC25" s="1092">
        <v>0</v>
      </c>
      <c r="HD25" s="1092">
        <v>0</v>
      </c>
      <c r="HE25" s="1092">
        <v>0</v>
      </c>
      <c r="HF25" s="1092">
        <v>0</v>
      </c>
      <c r="HG25" s="1092">
        <v>0</v>
      </c>
      <c r="HH25" s="1092">
        <v>0</v>
      </c>
      <c r="HI25" s="1092">
        <v>0</v>
      </c>
      <c r="HJ25" s="1092">
        <v>0</v>
      </c>
      <c r="HK25" s="1092">
        <v>0</v>
      </c>
      <c r="HL25" s="1092">
        <v>0</v>
      </c>
      <c r="HM25" s="1092">
        <v>0</v>
      </c>
      <c r="HN25" s="1092">
        <v>0</v>
      </c>
      <c r="HO25" s="1102"/>
      <c r="HP25" s="50">
        <v>0</v>
      </c>
      <c r="HQ25" s="50">
        <v>0</v>
      </c>
      <c r="HR25" s="50">
        <v>0</v>
      </c>
      <c r="HS25" s="1090">
        <v>68</v>
      </c>
      <c r="HT25" s="1090">
        <v>0</v>
      </c>
      <c r="HU25" s="1039"/>
      <c r="HV25" s="1039"/>
      <c r="HW25" s="1039"/>
      <c r="HX25" s="1039"/>
      <c r="HY25" s="1107"/>
      <c r="HZ25" s="1090">
        <v>4</v>
      </c>
      <c r="IA25" s="1107"/>
      <c r="IB25" s="1090">
        <v>0</v>
      </c>
      <c r="IC25" s="1107"/>
      <c r="ID25" s="1090">
        <v>0</v>
      </c>
      <c r="IE25" s="1090">
        <v>0</v>
      </c>
      <c r="IF25" s="1090">
        <v>4.5</v>
      </c>
      <c r="IG25" s="1090">
        <v>0</v>
      </c>
      <c r="IH25" s="1107"/>
      <c r="II25" s="1090">
        <v>475</v>
      </c>
      <c r="IJ25" s="1090">
        <v>0</v>
      </c>
      <c r="IK25" s="1090">
        <v>0</v>
      </c>
      <c r="IL25" s="1090">
        <v>5</v>
      </c>
      <c r="IM25" s="1090">
        <v>0</v>
      </c>
      <c r="IN25" s="1090">
        <v>0</v>
      </c>
      <c r="IO25" s="1090">
        <v>0</v>
      </c>
      <c r="IP25" s="1090">
        <v>0</v>
      </c>
      <c r="IQ25" s="1090">
        <v>0</v>
      </c>
      <c r="IR25" s="1039"/>
      <c r="IS25" s="1039"/>
      <c r="IT25" s="1039"/>
      <c r="IU25" s="1039"/>
      <c r="IV25" s="1039"/>
      <c r="IW25" s="1104">
        <v>0</v>
      </c>
      <c r="IX25" s="1104">
        <v>0</v>
      </c>
      <c r="IY25" s="1104">
        <v>0</v>
      </c>
      <c r="IZ25" s="1104">
        <v>0</v>
      </c>
      <c r="JA25" s="1104">
        <v>0</v>
      </c>
      <c r="JB25" s="1104">
        <v>0</v>
      </c>
      <c r="JC25" s="1090">
        <v>0</v>
      </c>
      <c r="JD25" s="1090">
        <v>0</v>
      </c>
      <c r="JE25" s="1090">
        <v>0</v>
      </c>
      <c r="JF25" s="1092">
        <v>0</v>
      </c>
      <c r="JG25" s="1092">
        <v>0</v>
      </c>
    </row>
    <row r="26" spans="1:267">
      <c r="A26" s="48" t="s">
        <v>1230</v>
      </c>
      <c r="B26" s="34">
        <v>257</v>
      </c>
      <c r="C26" s="33" t="s">
        <v>1226</v>
      </c>
      <c r="D26" s="1039"/>
      <c r="E26" s="1039"/>
      <c r="F26" s="1039"/>
      <c r="G26" s="1039"/>
      <c r="H26" s="1039"/>
      <c r="I26" s="1039"/>
      <c r="J26" s="1039"/>
      <c r="K26" s="1039"/>
      <c r="L26" s="1039"/>
      <c r="M26" s="1039"/>
      <c r="N26" s="1039"/>
      <c r="O26" s="1039"/>
      <c r="P26" s="1039"/>
      <c r="Q26" s="1039"/>
      <c r="R26" s="1039"/>
      <c r="S26" s="1039"/>
      <c r="T26" s="1039"/>
      <c r="U26" s="1039"/>
      <c r="V26" s="1039"/>
      <c r="W26" s="1039"/>
      <c r="X26" s="1039"/>
      <c r="Y26" s="1039"/>
      <c r="Z26" s="1039"/>
      <c r="AA26" s="1039"/>
      <c r="AB26" s="1039"/>
      <c r="AC26" s="1039"/>
      <c r="AD26" s="1039"/>
      <c r="AE26" s="1039"/>
      <c r="AF26" s="1039"/>
      <c r="AG26" s="1039"/>
      <c r="AH26" s="1039"/>
      <c r="AI26" s="1039"/>
      <c r="AJ26" s="1039"/>
      <c r="AK26" s="1039"/>
      <c r="AL26" s="1039"/>
      <c r="AM26" s="1039"/>
      <c r="AN26" s="1039"/>
      <c r="AO26" s="1039"/>
      <c r="AP26" s="1039"/>
      <c r="AQ26" s="1039"/>
      <c r="AR26" s="1039"/>
      <c r="AS26" s="1039"/>
      <c r="AT26" s="1039"/>
      <c r="AU26" s="1039"/>
      <c r="AV26" s="1039"/>
      <c r="AW26" s="1039"/>
      <c r="AX26" s="1039"/>
      <c r="AY26" s="1039"/>
      <c r="AZ26" s="1039"/>
      <c r="BA26" s="1039"/>
      <c r="BB26" s="1039"/>
      <c r="BC26" s="1039"/>
      <c r="BD26" s="1039"/>
      <c r="BE26" s="1039"/>
      <c r="BF26" s="1039"/>
      <c r="BG26" s="1039"/>
      <c r="BH26" s="1039"/>
      <c r="BI26" s="1039"/>
      <c r="BJ26" s="1039"/>
      <c r="BK26" s="1039"/>
      <c r="BL26" s="1039"/>
      <c r="BM26" s="1039"/>
      <c r="BN26" s="1039"/>
      <c r="BO26" s="1039"/>
      <c r="BP26" s="1039"/>
      <c r="BQ26" s="1039"/>
      <c r="BR26" s="1090">
        <v>29</v>
      </c>
      <c r="BS26" s="1090">
        <v>0.6</v>
      </c>
      <c r="BT26" s="1090">
        <v>9</v>
      </c>
      <c r="BU26" s="1090">
        <v>2.5</v>
      </c>
      <c r="BV26" s="1090">
        <v>0</v>
      </c>
      <c r="BW26" s="1090">
        <v>0.2</v>
      </c>
      <c r="BX26" s="1090">
        <v>0</v>
      </c>
      <c r="BY26" s="1090">
        <v>0</v>
      </c>
      <c r="BZ26" s="1090">
        <v>4814841</v>
      </c>
      <c r="CA26" s="1090">
        <v>0</v>
      </c>
      <c r="CB26" s="1090">
        <v>0</v>
      </c>
      <c r="CC26" s="1090">
        <v>0</v>
      </c>
      <c r="CD26" s="1090">
        <v>0</v>
      </c>
      <c r="CE26" s="1090">
        <v>0</v>
      </c>
      <c r="CF26" s="1090">
        <v>0</v>
      </c>
      <c r="CG26" s="1090">
        <v>176584</v>
      </c>
      <c r="CH26" s="1090">
        <v>0</v>
      </c>
      <c r="CI26" s="1090">
        <v>31270</v>
      </c>
      <c r="CJ26" s="1090">
        <v>2500</v>
      </c>
      <c r="CK26" s="1090">
        <v>0</v>
      </c>
      <c r="CL26" s="1090">
        <v>16682</v>
      </c>
      <c r="CM26" s="1090">
        <v>0</v>
      </c>
      <c r="CN26" s="1090">
        <v>0</v>
      </c>
      <c r="CO26" s="1109"/>
      <c r="CP26" s="1090">
        <v>127034</v>
      </c>
      <c r="CQ26" s="1090">
        <v>3357064</v>
      </c>
      <c r="CR26" s="1090">
        <v>1007610</v>
      </c>
      <c r="CS26" s="1090">
        <v>32568</v>
      </c>
      <c r="CT26" s="1090">
        <v>188265</v>
      </c>
      <c r="CU26" s="1090">
        <v>0</v>
      </c>
      <c r="CV26" s="1090">
        <v>2224761</v>
      </c>
      <c r="CW26" s="1090">
        <v>374598</v>
      </c>
      <c r="CX26" s="1090">
        <v>432263</v>
      </c>
      <c r="CY26" s="1090">
        <v>43749</v>
      </c>
      <c r="CZ26" s="1090">
        <v>1553925</v>
      </c>
      <c r="DA26" s="1090">
        <v>32924</v>
      </c>
      <c r="DB26" s="1090">
        <v>50321</v>
      </c>
      <c r="DC26" s="1039"/>
      <c r="DD26" s="1090">
        <v>0</v>
      </c>
      <c r="DE26" s="1090">
        <v>0</v>
      </c>
      <c r="DF26" s="1090">
        <v>0</v>
      </c>
      <c r="DG26" s="1090">
        <v>0</v>
      </c>
      <c r="DH26" s="1090">
        <v>0</v>
      </c>
      <c r="DI26" s="1090">
        <v>73828</v>
      </c>
      <c r="DJ26" s="1090">
        <v>0</v>
      </c>
      <c r="DK26" s="1090">
        <v>25716</v>
      </c>
      <c r="DL26" s="1090">
        <v>0</v>
      </c>
      <c r="DM26" s="1090">
        <v>0</v>
      </c>
      <c r="DN26" s="1090">
        <v>0</v>
      </c>
      <c r="DO26" s="1090">
        <v>65756</v>
      </c>
      <c r="DP26" s="1090">
        <v>23100</v>
      </c>
      <c r="DQ26" s="1090">
        <v>0</v>
      </c>
      <c r="DR26" s="1090">
        <v>0</v>
      </c>
      <c r="DS26" s="1090">
        <v>0</v>
      </c>
      <c r="DT26" s="1090">
        <v>0</v>
      </c>
      <c r="DU26" s="1090">
        <v>0</v>
      </c>
      <c r="DV26" s="1090">
        <v>3951</v>
      </c>
      <c r="DW26" s="1090">
        <v>0</v>
      </c>
      <c r="DX26" s="1090">
        <v>12731</v>
      </c>
      <c r="DY26" s="1090">
        <v>0</v>
      </c>
      <c r="DZ26" s="1090">
        <v>0</v>
      </c>
      <c r="EA26" s="1090">
        <v>0</v>
      </c>
      <c r="EB26" s="1090">
        <v>0</v>
      </c>
      <c r="EC26" s="1090" t="s">
        <v>788</v>
      </c>
      <c r="ED26" s="1090">
        <v>0</v>
      </c>
      <c r="EE26" s="1090" t="s">
        <v>788</v>
      </c>
      <c r="EF26" s="1090">
        <v>0</v>
      </c>
      <c r="EG26" s="1090" t="s">
        <v>788</v>
      </c>
      <c r="EH26" s="1090">
        <v>0</v>
      </c>
      <c r="EI26" s="1090">
        <v>239722</v>
      </c>
      <c r="EJ26" s="1090">
        <v>0</v>
      </c>
      <c r="EK26" s="1090">
        <v>177362</v>
      </c>
      <c r="EL26" s="1090">
        <v>0</v>
      </c>
      <c r="EM26" s="1090">
        <v>0</v>
      </c>
      <c r="EN26" s="1039"/>
      <c r="EO26" s="1039"/>
      <c r="EP26" s="1039"/>
      <c r="EQ26" s="1090">
        <v>424</v>
      </c>
      <c r="ER26" s="1090">
        <v>24</v>
      </c>
      <c r="ES26" s="1039"/>
      <c r="ET26" s="1039"/>
      <c r="EU26" s="1039"/>
      <c r="EV26" s="1039"/>
      <c r="EW26" s="1106"/>
      <c r="EX26" s="1090">
        <v>0</v>
      </c>
      <c r="EY26" s="1106"/>
      <c r="EZ26" s="1090">
        <v>0</v>
      </c>
      <c r="FA26" s="1106"/>
      <c r="FB26" s="1090">
        <v>1</v>
      </c>
      <c r="FC26" s="1090">
        <v>5</v>
      </c>
      <c r="FD26" s="1090">
        <v>51</v>
      </c>
      <c r="FE26" s="1090">
        <v>0</v>
      </c>
      <c r="FF26" s="1106"/>
      <c r="FG26" s="1090">
        <v>475</v>
      </c>
      <c r="FH26" s="1090">
        <v>1</v>
      </c>
      <c r="FI26" s="1090">
        <v>0</v>
      </c>
      <c r="FJ26" s="1039"/>
      <c r="FK26" s="1039"/>
      <c r="FL26" s="1039"/>
      <c r="FM26" s="1039"/>
      <c r="FN26" s="1039"/>
      <c r="FO26" s="1110">
        <v>0</v>
      </c>
      <c r="FP26" s="1092">
        <v>24</v>
      </c>
      <c r="FQ26" s="1092">
        <v>0.5</v>
      </c>
      <c r="FR26" s="1102"/>
      <c r="FS26" s="1092">
        <v>0</v>
      </c>
      <c r="FT26" s="1092">
        <v>24</v>
      </c>
      <c r="FU26" s="1092">
        <v>0</v>
      </c>
      <c r="FV26" s="1092">
        <v>4</v>
      </c>
      <c r="FW26" s="1092">
        <v>0</v>
      </c>
      <c r="FX26" s="1092">
        <v>0</v>
      </c>
      <c r="FY26" s="1092">
        <v>0</v>
      </c>
      <c r="FZ26" s="1092">
        <v>10</v>
      </c>
      <c r="GA26" s="1092">
        <v>2</v>
      </c>
      <c r="GB26" s="1092">
        <v>0.5</v>
      </c>
      <c r="GC26" s="1092">
        <v>0.2</v>
      </c>
      <c r="GD26" s="1092">
        <v>0</v>
      </c>
      <c r="GE26" s="1092">
        <v>0</v>
      </c>
      <c r="GF26" s="1102"/>
      <c r="GG26" s="1092">
        <v>0</v>
      </c>
      <c r="GH26" s="1092">
        <v>0</v>
      </c>
      <c r="GI26" s="1102"/>
      <c r="GJ26" s="1092">
        <v>0</v>
      </c>
      <c r="GK26" s="1092">
        <v>0</v>
      </c>
      <c r="GL26" s="1092">
        <v>0</v>
      </c>
      <c r="GM26" s="1092">
        <v>0</v>
      </c>
      <c r="GN26" s="1092">
        <v>0</v>
      </c>
      <c r="GO26" s="1092">
        <v>0</v>
      </c>
      <c r="GP26" s="1102"/>
      <c r="GQ26" s="1092">
        <v>0</v>
      </c>
      <c r="GR26" s="1092">
        <v>0</v>
      </c>
      <c r="GS26" s="1092">
        <v>0</v>
      </c>
      <c r="GT26" s="1102"/>
      <c r="GU26" s="981"/>
      <c r="GV26" s="981"/>
      <c r="GW26" s="981"/>
      <c r="GX26" s="981"/>
      <c r="GY26" s="981"/>
      <c r="GZ26" s="981"/>
      <c r="HA26" s="981"/>
      <c r="HB26" s="1102"/>
      <c r="HC26" s="1092">
        <v>0</v>
      </c>
      <c r="HD26" s="1092">
        <v>0</v>
      </c>
      <c r="HE26" s="1092">
        <v>0</v>
      </c>
      <c r="HF26" s="1092">
        <v>0</v>
      </c>
      <c r="HG26" s="1092">
        <v>0</v>
      </c>
      <c r="HH26" s="1092">
        <v>0</v>
      </c>
      <c r="HI26" s="1092">
        <v>0</v>
      </c>
      <c r="HJ26" s="1092">
        <v>0</v>
      </c>
      <c r="HK26" s="1092">
        <v>0</v>
      </c>
      <c r="HL26" s="1092">
        <v>0</v>
      </c>
      <c r="HM26" s="1092">
        <v>0</v>
      </c>
      <c r="HN26" s="1092">
        <v>0</v>
      </c>
      <c r="HO26" s="1102"/>
      <c r="HP26" s="50">
        <v>0</v>
      </c>
      <c r="HQ26" s="50">
        <v>0</v>
      </c>
      <c r="HR26" s="50">
        <v>0</v>
      </c>
      <c r="HS26" s="1090">
        <v>450</v>
      </c>
      <c r="HT26" s="1090">
        <v>34</v>
      </c>
      <c r="HU26" s="1039"/>
      <c r="HV26" s="1039"/>
      <c r="HW26" s="1039"/>
      <c r="HX26" s="1039"/>
      <c r="HY26" s="1107"/>
      <c r="HZ26" s="1090">
        <v>0</v>
      </c>
      <c r="IA26" s="1107"/>
      <c r="IB26" s="1090">
        <v>0</v>
      </c>
      <c r="IC26" s="1107"/>
      <c r="ID26" s="1090">
        <v>1</v>
      </c>
      <c r="IE26" s="1090">
        <v>5</v>
      </c>
      <c r="IF26" s="1090">
        <v>46</v>
      </c>
      <c r="IG26" s="1090">
        <v>0</v>
      </c>
      <c r="IH26" s="1107"/>
      <c r="II26" s="1090">
        <v>637</v>
      </c>
      <c r="IJ26" s="1090">
        <v>1</v>
      </c>
      <c r="IK26" s="1090">
        <v>0</v>
      </c>
      <c r="IL26" s="1090">
        <v>12</v>
      </c>
      <c r="IM26" s="1090">
        <v>1</v>
      </c>
      <c r="IN26" s="1090">
        <v>13</v>
      </c>
      <c r="IO26" s="1090">
        <v>0</v>
      </c>
      <c r="IP26" s="1090">
        <v>0</v>
      </c>
      <c r="IQ26" s="1090">
        <v>2</v>
      </c>
      <c r="IR26" s="1039"/>
      <c r="IS26" s="1039"/>
      <c r="IT26" s="1039"/>
      <c r="IU26" s="1039"/>
      <c r="IV26" s="1039"/>
      <c r="IW26" s="1104">
        <v>0</v>
      </c>
      <c r="IX26" s="1104">
        <v>0</v>
      </c>
      <c r="IY26" s="1104">
        <v>0</v>
      </c>
      <c r="IZ26" s="1104">
        <v>0</v>
      </c>
      <c r="JA26" s="1104">
        <v>0</v>
      </c>
      <c r="JB26" s="1104">
        <v>0</v>
      </c>
      <c r="JC26" s="1090">
        <v>0</v>
      </c>
      <c r="JD26" s="1090">
        <v>0</v>
      </c>
      <c r="JE26" s="1090">
        <v>0</v>
      </c>
      <c r="JF26" s="1092">
        <v>0</v>
      </c>
      <c r="JG26" s="1092">
        <v>0</v>
      </c>
    </row>
    <row r="27" spans="1:267">
      <c r="A27" s="48" t="s">
        <v>232</v>
      </c>
      <c r="B27" s="34">
        <v>284</v>
      </c>
      <c r="C27" s="33" t="s">
        <v>782</v>
      </c>
      <c r="D27" s="1039"/>
      <c r="E27" s="1039"/>
      <c r="F27" s="1039"/>
      <c r="G27" s="1039"/>
      <c r="H27" s="1039"/>
      <c r="I27" s="1039"/>
      <c r="J27" s="1039"/>
      <c r="K27" s="1039"/>
      <c r="L27" s="1039"/>
      <c r="M27" s="1039"/>
      <c r="N27" s="1039"/>
      <c r="O27" s="1039"/>
      <c r="P27" s="1039"/>
      <c r="Q27" s="1039"/>
      <c r="R27" s="1039"/>
      <c r="S27" s="1039"/>
      <c r="T27" s="1039"/>
      <c r="U27" s="1039"/>
      <c r="V27" s="1039"/>
      <c r="W27" s="1039"/>
      <c r="X27" s="1039"/>
      <c r="Y27" s="1039"/>
      <c r="Z27" s="1039"/>
      <c r="AA27" s="1039"/>
      <c r="AB27" s="1039"/>
      <c r="AC27" s="1039"/>
      <c r="AD27" s="1039"/>
      <c r="AE27" s="1039"/>
      <c r="AF27" s="1039"/>
      <c r="AG27" s="1039"/>
      <c r="AH27" s="1039"/>
      <c r="AI27" s="1039"/>
      <c r="AJ27" s="1039"/>
      <c r="AK27" s="1039"/>
      <c r="AL27" s="1039"/>
      <c r="AM27" s="1039"/>
      <c r="AN27" s="1039"/>
      <c r="AO27" s="1039"/>
      <c r="AP27" s="1039"/>
      <c r="AQ27" s="1039"/>
      <c r="AR27" s="1039"/>
      <c r="AS27" s="1039"/>
      <c r="AT27" s="1039"/>
      <c r="AU27" s="1039"/>
      <c r="AV27" s="1039"/>
      <c r="AW27" s="1039"/>
      <c r="AX27" s="1039"/>
      <c r="AY27" s="1039"/>
      <c r="AZ27" s="1039"/>
      <c r="BA27" s="1039"/>
      <c r="BB27" s="1039"/>
      <c r="BC27" s="1039"/>
      <c r="BD27" s="1039"/>
      <c r="BE27" s="1039"/>
      <c r="BF27" s="1039"/>
      <c r="BG27" s="1039"/>
      <c r="BH27" s="1039"/>
      <c r="BI27" s="1039"/>
      <c r="BJ27" s="1039"/>
      <c r="BK27" s="1039"/>
      <c r="BL27" s="1039"/>
      <c r="BM27" s="1039"/>
      <c r="BN27" s="1039"/>
      <c r="BO27" s="1039"/>
      <c r="BP27" s="1039"/>
      <c r="BQ27" s="1039"/>
      <c r="BR27" s="1090">
        <v>299.39999999999998</v>
      </c>
      <c r="BS27" s="1090">
        <v>12.4</v>
      </c>
      <c r="BT27" s="1090">
        <v>36</v>
      </c>
      <c r="BU27" s="1090">
        <v>63.1</v>
      </c>
      <c r="BV27" s="1090">
        <v>6.6</v>
      </c>
      <c r="BW27" s="1090">
        <v>0</v>
      </c>
      <c r="BX27" s="1090">
        <v>3.4</v>
      </c>
      <c r="BY27" s="1090">
        <v>15.5</v>
      </c>
      <c r="BZ27" s="1090">
        <v>59294924</v>
      </c>
      <c r="CA27" s="1090">
        <v>438095</v>
      </c>
      <c r="CB27" s="1090">
        <v>762244</v>
      </c>
      <c r="CC27" s="1090">
        <v>0</v>
      </c>
      <c r="CD27" s="1090">
        <v>0</v>
      </c>
      <c r="CE27" s="1090">
        <v>0</v>
      </c>
      <c r="CF27" s="1090">
        <v>0</v>
      </c>
      <c r="CG27" s="1090">
        <v>560729</v>
      </c>
      <c r="CH27" s="1090">
        <v>224757</v>
      </c>
      <c r="CI27" s="1090">
        <v>332089</v>
      </c>
      <c r="CJ27" s="1090">
        <v>0</v>
      </c>
      <c r="CK27" s="1090">
        <v>0</v>
      </c>
      <c r="CL27" s="1090">
        <v>458583</v>
      </c>
      <c r="CM27" s="1090">
        <v>0</v>
      </c>
      <c r="CN27" s="1090">
        <v>114788</v>
      </c>
      <c r="CO27" s="1109"/>
      <c r="CP27" s="1090">
        <v>1863725</v>
      </c>
      <c r="CQ27" s="1090">
        <v>45400576</v>
      </c>
      <c r="CR27" s="1090">
        <v>10099398</v>
      </c>
      <c r="CS27" s="1090">
        <v>9220411</v>
      </c>
      <c r="CT27" s="1090">
        <v>2607207</v>
      </c>
      <c r="CU27" s="1090">
        <v>0</v>
      </c>
      <c r="CV27" s="1090">
        <v>28849264</v>
      </c>
      <c r="CW27" s="1090">
        <v>6986341</v>
      </c>
      <c r="CX27" s="1090">
        <v>7212021</v>
      </c>
      <c r="CY27" s="1090">
        <v>1780038</v>
      </c>
      <c r="CZ27" s="1090">
        <v>18596566</v>
      </c>
      <c r="DA27" s="1090">
        <v>5450673</v>
      </c>
      <c r="DB27" s="1090">
        <v>263640</v>
      </c>
      <c r="DC27" s="1039"/>
      <c r="DD27" s="1090">
        <v>0</v>
      </c>
      <c r="DE27" s="1090">
        <v>0</v>
      </c>
      <c r="DF27" s="1090">
        <v>0</v>
      </c>
      <c r="DG27" s="1090">
        <v>2415</v>
      </c>
      <c r="DH27" s="1090">
        <v>0</v>
      </c>
      <c r="DI27" s="1090">
        <v>3065</v>
      </c>
      <c r="DJ27" s="1090">
        <v>78202</v>
      </c>
      <c r="DK27" s="1090">
        <v>0</v>
      </c>
      <c r="DL27" s="1090">
        <v>146253</v>
      </c>
      <c r="DM27" s="1090">
        <v>327967</v>
      </c>
      <c r="DN27" s="1090">
        <v>0</v>
      </c>
      <c r="DO27" s="1090">
        <v>0</v>
      </c>
      <c r="DP27" s="1090">
        <v>81575</v>
      </c>
      <c r="DQ27" s="1090">
        <v>0</v>
      </c>
      <c r="DR27" s="1090">
        <v>0</v>
      </c>
      <c r="DS27" s="1090">
        <v>1055</v>
      </c>
      <c r="DT27" s="1090">
        <v>0</v>
      </c>
      <c r="DU27" s="1090">
        <v>1946</v>
      </c>
      <c r="DV27" s="1090">
        <v>3572</v>
      </c>
      <c r="DW27" s="1090">
        <v>0</v>
      </c>
      <c r="DX27" s="1090">
        <v>32031</v>
      </c>
      <c r="DY27" s="1090">
        <v>0</v>
      </c>
      <c r="DZ27" s="1090">
        <v>0</v>
      </c>
      <c r="EA27" s="1090">
        <v>0</v>
      </c>
      <c r="EB27" s="1090">
        <v>1697</v>
      </c>
      <c r="EC27" s="1090" t="s">
        <v>91</v>
      </c>
      <c r="ED27" s="1090">
        <v>99209</v>
      </c>
      <c r="EE27" s="1090" t="s">
        <v>927</v>
      </c>
      <c r="EF27" s="1090">
        <v>1085</v>
      </c>
      <c r="EG27" s="1090" t="s">
        <v>1069</v>
      </c>
      <c r="EH27" s="1090">
        <v>0</v>
      </c>
      <c r="EI27" s="1090">
        <v>67342.179999999702</v>
      </c>
      <c r="EJ27" s="1090">
        <v>0</v>
      </c>
      <c r="EK27" s="1090">
        <v>2220073.5600000005</v>
      </c>
      <c r="EL27" s="1090">
        <v>1444902</v>
      </c>
      <c r="EM27" s="1090">
        <v>576128</v>
      </c>
      <c r="EN27" s="1039"/>
      <c r="EO27" s="1039"/>
      <c r="EP27" s="1039"/>
      <c r="EQ27" s="1090">
        <v>3134</v>
      </c>
      <c r="ER27" s="1090">
        <v>348</v>
      </c>
      <c r="ES27" s="1039"/>
      <c r="ET27" s="1039"/>
      <c r="EU27" s="1039"/>
      <c r="EV27" s="1039"/>
      <c r="EW27" s="1106"/>
      <c r="EX27" s="1090">
        <v>12</v>
      </c>
      <c r="EY27" s="1106"/>
      <c r="EZ27" s="1090">
        <v>8</v>
      </c>
      <c r="FA27" s="1106"/>
      <c r="FB27" s="1090">
        <v>70</v>
      </c>
      <c r="FC27" s="1090">
        <v>454</v>
      </c>
      <c r="FD27" s="1090">
        <v>496</v>
      </c>
      <c r="FE27" s="1090">
        <v>4</v>
      </c>
      <c r="FF27" s="1106"/>
      <c r="FG27" s="1090">
        <v>750</v>
      </c>
      <c r="FH27" s="1090">
        <v>17</v>
      </c>
      <c r="FI27" s="1090">
        <v>5</v>
      </c>
      <c r="FJ27" s="1039"/>
      <c r="FK27" s="1039"/>
      <c r="FL27" s="1039"/>
      <c r="FM27" s="1039"/>
      <c r="FN27" s="1039"/>
      <c r="FO27" s="1110">
        <v>5565040</v>
      </c>
      <c r="FP27" s="1092">
        <v>272.34030000000013</v>
      </c>
      <c r="FQ27" s="1092">
        <v>11.1</v>
      </c>
      <c r="FR27" s="1102"/>
      <c r="FS27" s="1092">
        <v>0</v>
      </c>
      <c r="FT27" s="1092">
        <v>198</v>
      </c>
      <c r="FU27" s="1092">
        <v>17</v>
      </c>
      <c r="FV27" s="1092">
        <v>42</v>
      </c>
      <c r="FW27" s="1092">
        <v>19</v>
      </c>
      <c r="FX27" s="1092">
        <v>23</v>
      </c>
      <c r="FY27" s="1092">
        <v>3</v>
      </c>
      <c r="FZ27" s="1092">
        <v>42.950900000000047</v>
      </c>
      <c r="GA27" s="1092">
        <v>66.428499999999985</v>
      </c>
      <c r="GB27" s="1092">
        <v>6.6</v>
      </c>
      <c r="GC27" s="1092">
        <v>0</v>
      </c>
      <c r="GD27" s="1092">
        <v>2.4</v>
      </c>
      <c r="GE27" s="1092">
        <v>12</v>
      </c>
      <c r="GF27" s="1102"/>
      <c r="GG27" s="1092">
        <v>272.34030000000013</v>
      </c>
      <c r="GH27" s="1092">
        <v>7.1</v>
      </c>
      <c r="GI27" s="1102"/>
      <c r="GJ27" s="1092">
        <v>42.950900000000047</v>
      </c>
      <c r="GK27" s="1092">
        <v>33.257099999999987</v>
      </c>
      <c r="GL27" s="1092">
        <v>0</v>
      </c>
      <c r="GM27" s="1092">
        <v>0</v>
      </c>
      <c r="GN27" s="1092">
        <v>0</v>
      </c>
      <c r="GO27" s="1092">
        <v>0</v>
      </c>
      <c r="GP27" s="1102"/>
      <c r="GQ27" s="1092">
        <v>0</v>
      </c>
      <c r="GR27" s="1092">
        <v>299.39999999999998</v>
      </c>
      <c r="GS27" s="1092">
        <v>8.4</v>
      </c>
      <c r="GT27" s="1102"/>
      <c r="GU27" s="981"/>
      <c r="GV27" s="981"/>
      <c r="GW27" s="981"/>
      <c r="GX27" s="981"/>
      <c r="GY27" s="981"/>
      <c r="GZ27" s="981"/>
      <c r="HA27" s="981"/>
      <c r="HB27" s="1102"/>
      <c r="HC27" s="1092">
        <v>210</v>
      </c>
      <c r="HD27" s="1092">
        <v>10</v>
      </c>
      <c r="HE27" s="1092">
        <v>64</v>
      </c>
      <c r="HF27" s="1092">
        <v>9</v>
      </c>
      <c r="HG27" s="1092">
        <v>16</v>
      </c>
      <c r="HH27" s="1092">
        <v>7</v>
      </c>
      <c r="HI27" s="1092">
        <v>36</v>
      </c>
      <c r="HJ27" s="1092">
        <v>37.299999999999997</v>
      </c>
      <c r="HK27" s="1092">
        <v>0</v>
      </c>
      <c r="HL27" s="1092">
        <v>0</v>
      </c>
      <c r="HM27" s="1092">
        <v>0</v>
      </c>
      <c r="HN27" s="1092">
        <v>0</v>
      </c>
      <c r="HO27" s="1102"/>
      <c r="HP27" s="50">
        <v>0</v>
      </c>
      <c r="HQ27" s="50">
        <v>0</v>
      </c>
      <c r="HR27" s="50">
        <v>0</v>
      </c>
      <c r="HS27" s="1090">
        <v>3415</v>
      </c>
      <c r="HT27" s="1090">
        <v>452</v>
      </c>
      <c r="HU27" s="1039"/>
      <c r="HV27" s="1039"/>
      <c r="HW27" s="1039"/>
      <c r="HX27" s="1039"/>
      <c r="HY27" s="1107"/>
      <c r="HZ27" s="1090">
        <v>1</v>
      </c>
      <c r="IA27" s="1107"/>
      <c r="IB27" s="1090">
        <v>2</v>
      </c>
      <c r="IC27" s="1107"/>
      <c r="ID27" s="1090">
        <v>76</v>
      </c>
      <c r="IE27" s="1090">
        <v>506</v>
      </c>
      <c r="IF27" s="1090">
        <v>505</v>
      </c>
      <c r="IG27" s="1090">
        <v>0</v>
      </c>
      <c r="IH27" s="1107"/>
      <c r="II27" s="1090">
        <v>750</v>
      </c>
      <c r="IJ27" s="1090">
        <v>23</v>
      </c>
      <c r="IK27" s="1090">
        <v>0</v>
      </c>
      <c r="IL27" s="1090">
        <v>210</v>
      </c>
      <c r="IM27" s="1090">
        <v>10</v>
      </c>
      <c r="IN27" s="1090">
        <v>64</v>
      </c>
      <c r="IO27" s="1090">
        <v>9</v>
      </c>
      <c r="IP27" s="1090">
        <v>16</v>
      </c>
      <c r="IQ27" s="1090">
        <v>7</v>
      </c>
      <c r="IR27" s="1039"/>
      <c r="IS27" s="1039"/>
      <c r="IT27" s="1039"/>
      <c r="IU27" s="1039"/>
      <c r="IV27" s="1039"/>
      <c r="IW27" s="1104">
        <v>198</v>
      </c>
      <c r="IX27" s="1104">
        <v>17</v>
      </c>
      <c r="IY27" s="1104">
        <v>42</v>
      </c>
      <c r="IZ27" s="1104">
        <v>19</v>
      </c>
      <c r="JA27" s="1104">
        <v>23</v>
      </c>
      <c r="JB27" s="1104">
        <v>3</v>
      </c>
      <c r="JC27" s="1090">
        <v>50359</v>
      </c>
      <c r="JD27" s="1090">
        <v>0</v>
      </c>
      <c r="JE27" s="1090">
        <v>0</v>
      </c>
      <c r="JF27" s="1092">
        <v>2</v>
      </c>
      <c r="JG27" s="1092">
        <v>0</v>
      </c>
    </row>
    <row r="28" spans="1:267">
      <c r="A28" s="48" t="s">
        <v>813</v>
      </c>
      <c r="B28" s="34">
        <v>369</v>
      </c>
      <c r="C28" s="33" t="s">
        <v>912</v>
      </c>
      <c r="D28" s="1039"/>
      <c r="E28" s="1039"/>
      <c r="F28" s="1039"/>
      <c r="G28" s="1039"/>
      <c r="H28" s="1039"/>
      <c r="I28" s="1039"/>
      <c r="J28" s="1039"/>
      <c r="K28" s="1039"/>
      <c r="L28" s="1039"/>
      <c r="M28" s="1039"/>
      <c r="N28" s="1039"/>
      <c r="O28" s="1039"/>
      <c r="P28" s="1039"/>
      <c r="Q28" s="1039"/>
      <c r="R28" s="1039"/>
      <c r="S28" s="1039"/>
      <c r="T28" s="1039"/>
      <c r="U28" s="1039"/>
      <c r="V28" s="1039"/>
      <c r="W28" s="1039"/>
      <c r="X28" s="1039"/>
      <c r="Y28" s="1039"/>
      <c r="Z28" s="1039"/>
      <c r="AA28" s="1039"/>
      <c r="AB28" s="1039"/>
      <c r="AC28" s="1039"/>
      <c r="AD28" s="1039"/>
      <c r="AE28" s="1039"/>
      <c r="AF28" s="1039"/>
      <c r="AG28" s="1039"/>
      <c r="AH28" s="1039"/>
      <c r="AI28" s="1039"/>
      <c r="AJ28" s="1039"/>
      <c r="AK28" s="1039"/>
      <c r="AL28" s="1039"/>
      <c r="AM28" s="1039"/>
      <c r="AN28" s="1039"/>
      <c r="AO28" s="1039"/>
      <c r="AP28" s="1039"/>
      <c r="AQ28" s="1039"/>
      <c r="AR28" s="1039"/>
      <c r="AS28" s="1039"/>
      <c r="AT28" s="1039"/>
      <c r="AU28" s="1039"/>
      <c r="AV28" s="1039"/>
      <c r="AW28" s="1039"/>
      <c r="AX28" s="1039"/>
      <c r="AY28" s="1039"/>
      <c r="AZ28" s="1039"/>
      <c r="BA28" s="1039"/>
      <c r="BB28" s="1039"/>
      <c r="BC28" s="1039"/>
      <c r="BD28" s="1039"/>
      <c r="BE28" s="1039"/>
      <c r="BF28" s="1039"/>
      <c r="BG28" s="1039"/>
      <c r="BH28" s="1039"/>
      <c r="BI28" s="1039"/>
      <c r="BJ28" s="1039"/>
      <c r="BK28" s="1039"/>
      <c r="BL28" s="1039"/>
      <c r="BM28" s="1039"/>
      <c r="BN28" s="1039"/>
      <c r="BO28" s="1039"/>
      <c r="BP28" s="1039"/>
      <c r="BQ28" s="1039"/>
      <c r="BR28" s="1090">
        <v>11.3</v>
      </c>
      <c r="BS28" s="1090">
        <v>0.6</v>
      </c>
      <c r="BT28" s="1090">
        <v>8.5</v>
      </c>
      <c r="BU28" s="1090">
        <v>0.5</v>
      </c>
      <c r="BV28" s="1090">
        <v>1.6</v>
      </c>
      <c r="BW28" s="1090">
        <v>0</v>
      </c>
      <c r="BX28" s="1090">
        <v>0</v>
      </c>
      <c r="BY28" s="1090">
        <v>1.6</v>
      </c>
      <c r="BZ28" s="1090">
        <v>2134343</v>
      </c>
      <c r="CA28" s="1090">
        <v>0</v>
      </c>
      <c r="CB28" s="1090">
        <v>0</v>
      </c>
      <c r="CC28" s="1090">
        <v>0</v>
      </c>
      <c r="CD28" s="1090">
        <v>0</v>
      </c>
      <c r="CE28" s="1090">
        <v>0</v>
      </c>
      <c r="CF28" s="1090">
        <v>0</v>
      </c>
      <c r="CG28" s="1090">
        <v>33174</v>
      </c>
      <c r="CH28" s="1090">
        <v>26722</v>
      </c>
      <c r="CI28" s="1090">
        <v>17089</v>
      </c>
      <c r="CJ28" s="1090">
        <v>50812</v>
      </c>
      <c r="CK28" s="1090">
        <v>3280</v>
      </c>
      <c r="CL28" s="1090">
        <v>69737</v>
      </c>
      <c r="CM28" s="1090">
        <v>0</v>
      </c>
      <c r="CN28" s="1090">
        <v>5250</v>
      </c>
      <c r="CO28" s="1109"/>
      <c r="CP28" s="1090">
        <v>107639</v>
      </c>
      <c r="CQ28" s="1090">
        <v>1705384</v>
      </c>
      <c r="CR28" s="1090">
        <v>277921</v>
      </c>
      <c r="CS28" s="1090">
        <v>73470</v>
      </c>
      <c r="CT28" s="1090">
        <v>214028</v>
      </c>
      <c r="CU28" s="1090">
        <v>0</v>
      </c>
      <c r="CV28" s="1090">
        <v>887176</v>
      </c>
      <c r="CW28" s="1090">
        <v>168921</v>
      </c>
      <c r="CX28" s="1090">
        <v>390347</v>
      </c>
      <c r="CY28" s="1090">
        <v>71223</v>
      </c>
      <c r="CZ28" s="1090">
        <v>812168</v>
      </c>
      <c r="DA28" s="1090">
        <v>24054</v>
      </c>
      <c r="DB28" s="1090">
        <v>23869</v>
      </c>
      <c r="DC28" s="1039"/>
      <c r="DD28" s="1090">
        <v>0</v>
      </c>
      <c r="DE28" s="1090">
        <v>684</v>
      </c>
      <c r="DF28" s="1090">
        <v>0</v>
      </c>
      <c r="DG28" s="1090">
        <v>0</v>
      </c>
      <c r="DH28" s="1090">
        <v>0</v>
      </c>
      <c r="DI28" s="1090">
        <v>13960</v>
      </c>
      <c r="DJ28" s="1090">
        <v>0</v>
      </c>
      <c r="DK28" s="1090">
        <v>0</v>
      </c>
      <c r="DL28" s="1090">
        <v>0</v>
      </c>
      <c r="DM28" s="1090">
        <v>18972</v>
      </c>
      <c r="DN28" s="1090">
        <v>0</v>
      </c>
      <c r="DO28" s="1090">
        <v>242</v>
      </c>
      <c r="DP28" s="1090">
        <v>0</v>
      </c>
      <c r="DQ28" s="1090">
        <v>0</v>
      </c>
      <c r="DR28" s="1090">
        <v>0</v>
      </c>
      <c r="DS28" s="1090">
        <v>0</v>
      </c>
      <c r="DT28" s="1090">
        <v>0</v>
      </c>
      <c r="DU28" s="1090">
        <v>0</v>
      </c>
      <c r="DV28" s="1090">
        <v>0</v>
      </c>
      <c r="DW28" s="1090">
        <v>0</v>
      </c>
      <c r="DX28" s="1090">
        <v>0</v>
      </c>
      <c r="DY28" s="1090">
        <v>0</v>
      </c>
      <c r="DZ28" s="1090">
        <v>0</v>
      </c>
      <c r="EA28" s="1090">
        <v>0</v>
      </c>
      <c r="EB28" s="1090">
        <v>0</v>
      </c>
      <c r="EC28" s="1090" t="s">
        <v>788</v>
      </c>
      <c r="ED28" s="1090">
        <v>0</v>
      </c>
      <c r="EE28" s="1090" t="s">
        <v>788</v>
      </c>
      <c r="EF28" s="1090">
        <v>0</v>
      </c>
      <c r="EG28" s="1090" t="s">
        <v>788</v>
      </c>
      <c r="EH28" s="1090">
        <v>0</v>
      </c>
      <c r="EI28" s="1090">
        <v>452839</v>
      </c>
      <c r="EJ28" s="1090">
        <v>0</v>
      </c>
      <c r="EK28" s="1090">
        <v>125833</v>
      </c>
      <c r="EL28" s="1090">
        <v>172345</v>
      </c>
      <c r="EM28" s="1090">
        <v>0</v>
      </c>
      <c r="EN28" s="1039"/>
      <c r="EO28" s="1039"/>
      <c r="EP28" s="1039"/>
      <c r="EQ28" s="1090">
        <v>154</v>
      </c>
      <c r="ER28" s="1090">
        <v>0</v>
      </c>
      <c r="ES28" s="1039"/>
      <c r="ET28" s="1039"/>
      <c r="EU28" s="1039"/>
      <c r="EV28" s="1039"/>
      <c r="EW28" s="1106"/>
      <c r="EX28" s="1090">
        <v>0</v>
      </c>
      <c r="EY28" s="1106"/>
      <c r="EZ28" s="1090">
        <v>0</v>
      </c>
      <c r="FA28" s="1106"/>
      <c r="FB28" s="1090">
        <v>0</v>
      </c>
      <c r="FC28" s="1090">
        <v>0</v>
      </c>
      <c r="FD28" s="1090">
        <v>24</v>
      </c>
      <c r="FE28" s="1090">
        <v>0</v>
      </c>
      <c r="FF28" s="1106"/>
      <c r="FG28" s="1090">
        <v>475</v>
      </c>
      <c r="FH28" s="1090">
        <v>0</v>
      </c>
      <c r="FI28" s="1090">
        <v>0</v>
      </c>
      <c r="FJ28" s="1039"/>
      <c r="FK28" s="1039"/>
      <c r="FL28" s="1039"/>
      <c r="FM28" s="1039"/>
      <c r="FN28" s="1039"/>
      <c r="FO28" s="1110">
        <v>0</v>
      </c>
      <c r="FP28" s="1092">
        <v>9.5</v>
      </c>
      <c r="FQ28" s="1092">
        <v>1.1000000000000001</v>
      </c>
      <c r="FR28" s="1102"/>
      <c r="FS28" s="1092">
        <v>0</v>
      </c>
      <c r="FT28" s="1092">
        <v>6</v>
      </c>
      <c r="FU28" s="1092">
        <v>0</v>
      </c>
      <c r="FV28" s="1092">
        <v>2</v>
      </c>
      <c r="FW28" s="1092">
        <v>0</v>
      </c>
      <c r="FX28" s="1092">
        <v>2</v>
      </c>
      <c r="FY28" s="1092">
        <v>0</v>
      </c>
      <c r="FZ28" s="1092">
        <v>6.5</v>
      </c>
      <c r="GA28" s="1092">
        <v>1</v>
      </c>
      <c r="GB28" s="1092">
        <v>2.5</v>
      </c>
      <c r="GC28" s="1092">
        <v>0</v>
      </c>
      <c r="GD28" s="1092">
        <v>0</v>
      </c>
      <c r="GE28" s="1092">
        <v>1</v>
      </c>
      <c r="GF28" s="1102"/>
      <c r="GG28" s="1092">
        <v>0</v>
      </c>
      <c r="GH28" s="1092">
        <v>0</v>
      </c>
      <c r="GI28" s="1102"/>
      <c r="GJ28" s="1092">
        <v>0</v>
      </c>
      <c r="GK28" s="1092">
        <v>0</v>
      </c>
      <c r="GL28" s="1092">
        <v>0</v>
      </c>
      <c r="GM28" s="1092">
        <v>0</v>
      </c>
      <c r="GN28" s="1092">
        <v>0</v>
      </c>
      <c r="GO28" s="1092">
        <v>0</v>
      </c>
      <c r="GP28" s="1102"/>
      <c r="GQ28" s="1092">
        <v>0</v>
      </c>
      <c r="GR28" s="1092">
        <v>0</v>
      </c>
      <c r="GS28" s="1092">
        <v>0</v>
      </c>
      <c r="GT28" s="1102"/>
      <c r="GU28" s="981"/>
      <c r="GV28" s="981"/>
      <c r="GW28" s="981"/>
      <c r="GX28" s="981"/>
      <c r="GY28" s="981"/>
      <c r="GZ28" s="981"/>
      <c r="HA28" s="981"/>
      <c r="HB28" s="1102"/>
      <c r="HC28" s="1092">
        <v>0</v>
      </c>
      <c r="HD28" s="1092">
        <v>0</v>
      </c>
      <c r="HE28" s="1092">
        <v>0</v>
      </c>
      <c r="HF28" s="1092">
        <v>0</v>
      </c>
      <c r="HG28" s="1092">
        <v>0</v>
      </c>
      <c r="HH28" s="1092">
        <v>0</v>
      </c>
      <c r="HI28" s="1092">
        <v>0</v>
      </c>
      <c r="HJ28" s="1092">
        <v>0</v>
      </c>
      <c r="HK28" s="1092">
        <v>0</v>
      </c>
      <c r="HL28" s="1092">
        <v>0</v>
      </c>
      <c r="HM28" s="1092">
        <v>0</v>
      </c>
      <c r="HN28" s="1092">
        <v>0</v>
      </c>
      <c r="HO28" s="1102"/>
      <c r="HP28" s="50">
        <v>0</v>
      </c>
      <c r="HQ28" s="50">
        <v>0</v>
      </c>
      <c r="HR28" s="50">
        <v>0</v>
      </c>
      <c r="HS28" s="1090">
        <v>179</v>
      </c>
      <c r="HT28" s="1090">
        <v>0</v>
      </c>
      <c r="HU28" s="1039"/>
      <c r="HV28" s="1039"/>
      <c r="HW28" s="1039"/>
      <c r="HX28" s="1039"/>
      <c r="HY28" s="1107"/>
      <c r="HZ28" s="1090">
        <v>0</v>
      </c>
      <c r="IA28" s="1107"/>
      <c r="IB28" s="1090">
        <v>0</v>
      </c>
      <c r="IC28" s="1107"/>
      <c r="ID28" s="1090">
        <v>0</v>
      </c>
      <c r="IE28" s="1090">
        <v>0</v>
      </c>
      <c r="IF28" s="1090">
        <v>23</v>
      </c>
      <c r="IG28" s="1090">
        <v>0</v>
      </c>
      <c r="IH28" s="1107"/>
      <c r="II28" s="1090">
        <v>450</v>
      </c>
      <c r="IJ28" s="1090">
        <v>0</v>
      </c>
      <c r="IK28" s="1090">
        <v>0</v>
      </c>
      <c r="IL28" s="1090">
        <v>5</v>
      </c>
      <c r="IM28" s="1090">
        <v>0</v>
      </c>
      <c r="IN28" s="1090">
        <v>4</v>
      </c>
      <c r="IO28" s="1090">
        <v>2</v>
      </c>
      <c r="IP28" s="1090">
        <v>1</v>
      </c>
      <c r="IQ28" s="1090">
        <v>0</v>
      </c>
      <c r="IR28" s="1039"/>
      <c r="IS28" s="1039"/>
      <c r="IT28" s="1039"/>
      <c r="IU28" s="1039"/>
      <c r="IV28" s="1039"/>
      <c r="IW28" s="1104">
        <v>0</v>
      </c>
      <c r="IX28" s="1104">
        <v>0</v>
      </c>
      <c r="IY28" s="1104">
        <v>0</v>
      </c>
      <c r="IZ28" s="1104">
        <v>0</v>
      </c>
      <c r="JA28" s="1104">
        <v>0</v>
      </c>
      <c r="JB28" s="1104">
        <v>0</v>
      </c>
      <c r="JC28" s="1090">
        <v>0</v>
      </c>
      <c r="JD28" s="1090">
        <v>0</v>
      </c>
      <c r="JE28" s="1090">
        <v>0</v>
      </c>
      <c r="JF28" s="1092">
        <v>0</v>
      </c>
      <c r="JG28" s="1092">
        <v>0</v>
      </c>
    </row>
    <row r="29" spans="1:267">
      <c r="A29" s="48" t="s">
        <v>814</v>
      </c>
      <c r="B29" s="34">
        <v>370</v>
      </c>
      <c r="C29" s="33" t="s">
        <v>913</v>
      </c>
      <c r="D29" s="1039"/>
      <c r="E29" s="1039"/>
      <c r="F29" s="1039"/>
      <c r="G29" s="1039"/>
      <c r="H29" s="1039"/>
      <c r="I29" s="1039"/>
      <c r="J29" s="1039"/>
      <c r="K29" s="1039"/>
      <c r="L29" s="1039"/>
      <c r="M29" s="1039"/>
      <c r="N29" s="1039"/>
      <c r="O29" s="1039"/>
      <c r="P29" s="1039"/>
      <c r="Q29" s="1039"/>
      <c r="R29" s="1039"/>
      <c r="S29" s="1039"/>
      <c r="T29" s="1039"/>
      <c r="U29" s="1039"/>
      <c r="V29" s="1039"/>
      <c r="W29" s="1039"/>
      <c r="X29" s="1039"/>
      <c r="Y29" s="1039"/>
      <c r="Z29" s="1039"/>
      <c r="AA29" s="1039"/>
      <c r="AB29" s="1039"/>
      <c r="AC29" s="1039"/>
      <c r="AD29" s="1039"/>
      <c r="AE29" s="1039"/>
      <c r="AF29" s="1039"/>
      <c r="AG29" s="1039"/>
      <c r="AH29" s="1039"/>
      <c r="AI29" s="1039"/>
      <c r="AJ29" s="1039"/>
      <c r="AK29" s="1039"/>
      <c r="AL29" s="1039"/>
      <c r="AM29" s="1039"/>
      <c r="AN29" s="1039"/>
      <c r="AO29" s="1039"/>
      <c r="AP29" s="1039"/>
      <c r="AQ29" s="1039"/>
      <c r="AR29" s="1039"/>
      <c r="AS29" s="1039"/>
      <c r="AT29" s="1039"/>
      <c r="AU29" s="1039"/>
      <c r="AV29" s="1039"/>
      <c r="AW29" s="1039"/>
      <c r="AX29" s="1039"/>
      <c r="AY29" s="1039"/>
      <c r="AZ29" s="1039"/>
      <c r="BA29" s="1039"/>
      <c r="BB29" s="1039"/>
      <c r="BC29" s="1039"/>
      <c r="BD29" s="1039"/>
      <c r="BE29" s="1039"/>
      <c r="BF29" s="1039"/>
      <c r="BG29" s="1039"/>
      <c r="BH29" s="1039"/>
      <c r="BI29" s="1039"/>
      <c r="BJ29" s="1039"/>
      <c r="BK29" s="1039"/>
      <c r="BL29" s="1039"/>
      <c r="BM29" s="1039"/>
      <c r="BN29" s="1039"/>
      <c r="BO29" s="1039"/>
      <c r="BP29" s="1039"/>
      <c r="BQ29" s="1039"/>
      <c r="BR29" s="1090">
        <v>101.2</v>
      </c>
      <c r="BS29" s="1090">
        <v>0.6</v>
      </c>
      <c r="BT29" s="1090">
        <v>2</v>
      </c>
      <c r="BU29" s="1090">
        <v>12.8</v>
      </c>
      <c r="BV29" s="1090">
        <v>0</v>
      </c>
      <c r="BW29" s="1090">
        <v>0</v>
      </c>
      <c r="BX29" s="1090">
        <v>1</v>
      </c>
      <c r="BY29" s="1090">
        <v>2.2999999999999998</v>
      </c>
      <c r="BZ29" s="1090">
        <v>14360390</v>
      </c>
      <c r="CA29" s="1090">
        <v>0</v>
      </c>
      <c r="CB29" s="1090">
        <v>0</v>
      </c>
      <c r="CC29" s="1090">
        <v>0</v>
      </c>
      <c r="CD29" s="1090">
        <v>0</v>
      </c>
      <c r="CE29" s="1090">
        <v>0</v>
      </c>
      <c r="CF29" s="1090">
        <v>0</v>
      </c>
      <c r="CG29" s="1090">
        <v>1163328</v>
      </c>
      <c r="CH29" s="1090">
        <v>0</v>
      </c>
      <c r="CI29" s="1090">
        <v>102518</v>
      </c>
      <c r="CJ29" s="1090">
        <v>45688</v>
      </c>
      <c r="CK29" s="1090">
        <v>0</v>
      </c>
      <c r="CL29" s="1090">
        <v>15155</v>
      </c>
      <c r="CM29" s="1090">
        <v>0</v>
      </c>
      <c r="CN29" s="1090">
        <v>17713</v>
      </c>
      <c r="CO29" s="1109"/>
      <c r="CP29" s="1090">
        <v>0</v>
      </c>
      <c r="CQ29" s="1090">
        <v>11518707</v>
      </c>
      <c r="CR29" s="1090">
        <v>1798199</v>
      </c>
      <c r="CS29" s="1090">
        <v>1578496</v>
      </c>
      <c r="CT29" s="1090">
        <v>334320</v>
      </c>
      <c r="CU29" s="1090">
        <v>0</v>
      </c>
      <c r="CV29" s="1090">
        <v>6511858</v>
      </c>
      <c r="CW29" s="1090">
        <v>1281871</v>
      </c>
      <c r="CX29" s="1090">
        <v>919126</v>
      </c>
      <c r="CY29" s="1090">
        <v>147768</v>
      </c>
      <c r="CZ29" s="1090">
        <v>5681694</v>
      </c>
      <c r="DA29" s="1090">
        <v>484319</v>
      </c>
      <c r="DB29" s="1090">
        <v>203086</v>
      </c>
      <c r="DC29" s="1039"/>
      <c r="DD29" s="1090">
        <v>0</v>
      </c>
      <c r="DE29" s="1090">
        <v>0</v>
      </c>
      <c r="DF29" s="1090">
        <v>0</v>
      </c>
      <c r="DG29" s="1090">
        <v>0</v>
      </c>
      <c r="DH29" s="1090">
        <v>373115</v>
      </c>
      <c r="DI29" s="1090">
        <v>340138</v>
      </c>
      <c r="DJ29" s="1090">
        <v>0</v>
      </c>
      <c r="DK29" s="1090">
        <v>0</v>
      </c>
      <c r="DL29" s="1090">
        <v>67888</v>
      </c>
      <c r="DM29" s="1090">
        <v>382188</v>
      </c>
      <c r="DN29" s="1090">
        <v>0</v>
      </c>
      <c r="DO29" s="1090">
        <v>0</v>
      </c>
      <c r="DP29" s="1090">
        <v>0</v>
      </c>
      <c r="DQ29" s="1090">
        <v>0</v>
      </c>
      <c r="DR29" s="1090">
        <v>0</v>
      </c>
      <c r="DS29" s="1090">
        <v>0</v>
      </c>
      <c r="DT29" s="1090">
        <v>0</v>
      </c>
      <c r="DU29" s="1090">
        <v>0</v>
      </c>
      <c r="DV29" s="1090">
        <v>0</v>
      </c>
      <c r="DW29" s="1090">
        <v>0</v>
      </c>
      <c r="DX29" s="1090">
        <v>0</v>
      </c>
      <c r="DY29" s="1090">
        <v>0</v>
      </c>
      <c r="DZ29" s="1090">
        <v>0</v>
      </c>
      <c r="EA29" s="1090">
        <v>0</v>
      </c>
      <c r="EB29" s="1090">
        <v>0</v>
      </c>
      <c r="EC29" s="1090" t="s">
        <v>788</v>
      </c>
      <c r="ED29" s="1090">
        <v>0</v>
      </c>
      <c r="EE29" s="1090" t="s">
        <v>788</v>
      </c>
      <c r="EF29" s="1090">
        <v>0</v>
      </c>
      <c r="EG29" s="1090" t="s">
        <v>788</v>
      </c>
      <c r="EH29" s="1090">
        <v>0</v>
      </c>
      <c r="EI29" s="1090">
        <v>358489</v>
      </c>
      <c r="EJ29" s="1090">
        <v>0</v>
      </c>
      <c r="EK29" s="1090">
        <v>617780.35000000009</v>
      </c>
      <c r="EL29" s="1090">
        <v>0</v>
      </c>
      <c r="EM29" s="1090">
        <v>0</v>
      </c>
      <c r="EN29" s="1039"/>
      <c r="EO29" s="1039"/>
      <c r="EP29" s="1039"/>
      <c r="EQ29" s="1090">
        <v>452</v>
      </c>
      <c r="ER29" s="1090">
        <v>703</v>
      </c>
      <c r="ES29" s="1039"/>
      <c r="ET29" s="1039"/>
      <c r="EU29" s="1039"/>
      <c r="EV29" s="1039"/>
      <c r="EW29" s="1106"/>
      <c r="EX29" s="1090">
        <v>0</v>
      </c>
      <c r="EY29" s="1106"/>
      <c r="EZ29" s="1090">
        <v>0</v>
      </c>
      <c r="FA29" s="1106"/>
      <c r="FB29" s="1090">
        <v>24</v>
      </c>
      <c r="FC29" s="1090">
        <v>191</v>
      </c>
      <c r="FD29" s="1090">
        <v>0</v>
      </c>
      <c r="FE29" s="1090">
        <v>0</v>
      </c>
      <c r="FF29" s="1106"/>
      <c r="FG29" s="1090">
        <v>0</v>
      </c>
      <c r="FH29" s="1090">
        <v>0</v>
      </c>
      <c r="FI29" s="1090">
        <v>0</v>
      </c>
      <c r="FJ29" s="1039"/>
      <c r="FK29" s="1039"/>
      <c r="FL29" s="1039"/>
      <c r="FM29" s="1039"/>
      <c r="FN29" s="1039"/>
      <c r="FO29" s="1110">
        <v>0</v>
      </c>
      <c r="FP29" s="1092">
        <v>69.2</v>
      </c>
      <c r="FQ29" s="1092">
        <v>0.6</v>
      </c>
      <c r="FR29" s="1102"/>
      <c r="FS29" s="1092">
        <v>0</v>
      </c>
      <c r="FT29" s="1092">
        <v>34</v>
      </c>
      <c r="FU29" s="1092">
        <v>5</v>
      </c>
      <c r="FV29" s="1092">
        <v>32</v>
      </c>
      <c r="FW29" s="1092">
        <v>0</v>
      </c>
      <c r="FX29" s="1092">
        <v>0</v>
      </c>
      <c r="FY29" s="1092">
        <v>0</v>
      </c>
      <c r="FZ29" s="1092">
        <v>1</v>
      </c>
      <c r="GA29" s="1092">
        <v>7.4</v>
      </c>
      <c r="GB29" s="1092">
        <v>0</v>
      </c>
      <c r="GC29" s="1092">
        <v>0</v>
      </c>
      <c r="GD29" s="1092">
        <v>0</v>
      </c>
      <c r="GE29" s="1092">
        <v>3</v>
      </c>
      <c r="GF29" s="1102"/>
      <c r="GG29" s="1092">
        <v>0</v>
      </c>
      <c r="GH29" s="1092">
        <v>0</v>
      </c>
      <c r="GI29" s="1102"/>
      <c r="GJ29" s="1092">
        <v>0</v>
      </c>
      <c r="GK29" s="1092">
        <v>0</v>
      </c>
      <c r="GL29" s="1092">
        <v>0</v>
      </c>
      <c r="GM29" s="1092">
        <v>0</v>
      </c>
      <c r="GN29" s="1092">
        <v>0</v>
      </c>
      <c r="GO29" s="1092">
        <v>0</v>
      </c>
      <c r="GP29" s="1102"/>
      <c r="GQ29" s="1092">
        <v>0</v>
      </c>
      <c r="GR29" s="1092">
        <v>0</v>
      </c>
      <c r="GS29" s="1092">
        <v>0</v>
      </c>
      <c r="GT29" s="1102"/>
      <c r="GU29" s="981"/>
      <c r="GV29" s="981"/>
      <c r="GW29" s="981"/>
      <c r="GX29" s="981"/>
      <c r="GY29" s="981"/>
      <c r="GZ29" s="981"/>
      <c r="HA29" s="981"/>
      <c r="HB29" s="1102"/>
      <c r="HC29" s="1092">
        <v>0</v>
      </c>
      <c r="HD29" s="1092">
        <v>0</v>
      </c>
      <c r="HE29" s="1092">
        <v>0</v>
      </c>
      <c r="HF29" s="1092">
        <v>0</v>
      </c>
      <c r="HG29" s="1092">
        <v>0</v>
      </c>
      <c r="HH29" s="1092">
        <v>0</v>
      </c>
      <c r="HI29" s="1092">
        <v>0</v>
      </c>
      <c r="HJ29" s="1092">
        <v>0</v>
      </c>
      <c r="HK29" s="1092">
        <v>0</v>
      </c>
      <c r="HL29" s="1092">
        <v>0</v>
      </c>
      <c r="HM29" s="1092">
        <v>0</v>
      </c>
      <c r="HN29" s="1092">
        <v>0</v>
      </c>
      <c r="HO29" s="1102"/>
      <c r="HP29" s="50">
        <v>0</v>
      </c>
      <c r="HQ29" s="50">
        <v>0</v>
      </c>
      <c r="HR29" s="50">
        <v>0</v>
      </c>
      <c r="HS29" s="1090">
        <v>761</v>
      </c>
      <c r="HT29" s="1090">
        <v>915</v>
      </c>
      <c r="HU29" s="1039"/>
      <c r="HV29" s="1039"/>
      <c r="HW29" s="1039"/>
      <c r="HX29" s="1039"/>
      <c r="HY29" s="1107"/>
      <c r="HZ29" s="1090">
        <v>0</v>
      </c>
      <c r="IA29" s="1107"/>
      <c r="IB29" s="1090">
        <v>0</v>
      </c>
      <c r="IC29" s="1107"/>
      <c r="ID29" s="1090">
        <v>24</v>
      </c>
      <c r="IE29" s="1090">
        <v>164</v>
      </c>
      <c r="IF29" s="1090">
        <v>0</v>
      </c>
      <c r="IG29" s="1090">
        <v>0</v>
      </c>
      <c r="IH29" s="1107"/>
      <c r="II29" s="1090">
        <v>0</v>
      </c>
      <c r="IJ29" s="1090">
        <v>0</v>
      </c>
      <c r="IK29" s="1090">
        <v>0</v>
      </c>
      <c r="IL29" s="1090">
        <v>44</v>
      </c>
      <c r="IM29" s="1090">
        <v>5</v>
      </c>
      <c r="IN29" s="1090">
        <v>50</v>
      </c>
      <c r="IO29" s="1090">
        <v>0</v>
      </c>
      <c r="IP29" s="1090">
        <v>4</v>
      </c>
      <c r="IQ29" s="1090">
        <v>0</v>
      </c>
      <c r="IR29" s="1039"/>
      <c r="IS29" s="1039"/>
      <c r="IT29" s="1039"/>
      <c r="IU29" s="1039"/>
      <c r="IV29" s="1039"/>
      <c r="IW29" s="1104">
        <v>0</v>
      </c>
      <c r="IX29" s="1104">
        <v>0</v>
      </c>
      <c r="IY29" s="1104">
        <v>0</v>
      </c>
      <c r="IZ29" s="1104">
        <v>0</v>
      </c>
      <c r="JA29" s="1104">
        <v>0</v>
      </c>
      <c r="JB29" s="1104">
        <v>0</v>
      </c>
      <c r="JC29" s="1090">
        <v>0</v>
      </c>
      <c r="JD29" s="1090">
        <v>0</v>
      </c>
      <c r="JE29" s="1090">
        <v>0</v>
      </c>
      <c r="JF29" s="1092">
        <v>0</v>
      </c>
      <c r="JG29" s="1092">
        <v>0</v>
      </c>
    </row>
    <row r="30" spans="1:267">
      <c r="A30" s="48" t="s">
        <v>1153</v>
      </c>
      <c r="B30" s="34">
        <v>395</v>
      </c>
      <c r="C30" s="914" t="s">
        <v>1058</v>
      </c>
      <c r="D30" s="1039"/>
      <c r="E30" s="1039"/>
      <c r="F30" s="1039"/>
      <c r="G30" s="1039"/>
      <c r="H30" s="1039"/>
      <c r="I30" s="1039"/>
      <c r="J30" s="1039"/>
      <c r="K30" s="1039"/>
      <c r="L30" s="1039"/>
      <c r="M30" s="1039"/>
      <c r="N30" s="1039"/>
      <c r="O30" s="1039"/>
      <c r="P30" s="1039"/>
      <c r="Q30" s="1039"/>
      <c r="R30" s="1039"/>
      <c r="S30" s="1039"/>
      <c r="T30" s="1039"/>
      <c r="U30" s="1039"/>
      <c r="V30" s="1039"/>
      <c r="W30" s="1039"/>
      <c r="X30" s="1039"/>
      <c r="Y30" s="1039"/>
      <c r="Z30" s="1039"/>
      <c r="AA30" s="1039"/>
      <c r="AB30" s="1039"/>
      <c r="AC30" s="1039"/>
      <c r="AD30" s="1039"/>
      <c r="AE30" s="1039"/>
      <c r="AF30" s="1039"/>
      <c r="AG30" s="1039"/>
      <c r="AH30" s="1039"/>
      <c r="AI30" s="1039"/>
      <c r="AJ30" s="1039"/>
      <c r="AK30" s="1039"/>
      <c r="AL30" s="1039"/>
      <c r="AM30" s="1039"/>
      <c r="AN30" s="1039"/>
      <c r="AO30" s="1039"/>
      <c r="AP30" s="1039"/>
      <c r="AQ30" s="1039"/>
      <c r="AR30" s="1039"/>
      <c r="AS30" s="1039"/>
      <c r="AT30" s="1039"/>
      <c r="AU30" s="1039"/>
      <c r="AV30" s="1039"/>
      <c r="AW30" s="1039"/>
      <c r="AX30" s="1039"/>
      <c r="AY30" s="1039"/>
      <c r="AZ30" s="1039"/>
      <c r="BA30" s="1039"/>
      <c r="BB30" s="1039"/>
      <c r="BC30" s="1039"/>
      <c r="BD30" s="1039"/>
      <c r="BE30" s="1039"/>
      <c r="BF30" s="1039"/>
      <c r="BG30" s="1039"/>
      <c r="BH30" s="1039"/>
      <c r="BI30" s="1039"/>
      <c r="BJ30" s="1039"/>
      <c r="BK30" s="1039"/>
      <c r="BL30" s="1039"/>
      <c r="BM30" s="1039"/>
      <c r="BN30" s="1039"/>
      <c r="BO30" s="1039"/>
      <c r="BP30" s="1039"/>
      <c r="BQ30" s="1039"/>
      <c r="BR30" s="1090">
        <v>76.099999999999994</v>
      </c>
      <c r="BS30" s="1090">
        <v>1</v>
      </c>
      <c r="BT30" s="1090">
        <v>20.5</v>
      </c>
      <c r="BU30" s="1090">
        <v>10</v>
      </c>
      <c r="BV30" s="1090">
        <v>1.7</v>
      </c>
      <c r="BW30" s="1090">
        <v>0</v>
      </c>
      <c r="BX30" s="1090">
        <v>1</v>
      </c>
      <c r="BY30" s="1090">
        <v>5.8</v>
      </c>
      <c r="BZ30" s="1090">
        <v>17040506</v>
      </c>
      <c r="CA30" s="1090">
        <v>0</v>
      </c>
      <c r="CB30" s="1090">
        <v>0</v>
      </c>
      <c r="CC30" s="1090">
        <v>0</v>
      </c>
      <c r="CD30" s="1090">
        <v>0</v>
      </c>
      <c r="CE30" s="1090">
        <v>0</v>
      </c>
      <c r="CF30" s="1090">
        <v>0</v>
      </c>
      <c r="CG30" s="1090">
        <v>1462024</v>
      </c>
      <c r="CH30" s="1090">
        <v>0</v>
      </c>
      <c r="CI30" s="1090">
        <v>20754</v>
      </c>
      <c r="CJ30" s="1090">
        <v>17000</v>
      </c>
      <c r="CK30" s="1090">
        <v>0</v>
      </c>
      <c r="CL30" s="1090">
        <v>3849</v>
      </c>
      <c r="CM30" s="1090">
        <v>0</v>
      </c>
      <c r="CN30" s="1090">
        <v>1844404</v>
      </c>
      <c r="CO30" s="1109"/>
      <c r="CP30" s="1090">
        <v>411907</v>
      </c>
      <c r="CQ30" s="1090">
        <v>13335155.359999999</v>
      </c>
      <c r="CR30" s="1090">
        <v>4313549</v>
      </c>
      <c r="CS30" s="1090">
        <v>1605073</v>
      </c>
      <c r="CT30" s="1090">
        <v>256168</v>
      </c>
      <c r="CU30" s="1090">
        <v>376538</v>
      </c>
      <c r="CV30" s="1090">
        <v>6240119</v>
      </c>
      <c r="CW30" s="1090">
        <v>1616129.36</v>
      </c>
      <c r="CX30" s="1090">
        <v>2388067</v>
      </c>
      <c r="CY30" s="1090">
        <v>345555</v>
      </c>
      <c r="CZ30" s="1090">
        <v>7084218</v>
      </c>
      <c r="DA30" s="1090">
        <v>1303781</v>
      </c>
      <c r="DB30" s="1090">
        <v>34565</v>
      </c>
      <c r="DC30" s="1039"/>
      <c r="DD30" s="1090">
        <v>0</v>
      </c>
      <c r="DE30" s="1090">
        <v>0</v>
      </c>
      <c r="DF30" s="1090">
        <v>0</v>
      </c>
      <c r="DG30" s="1090">
        <v>1285956</v>
      </c>
      <c r="DH30" s="1090">
        <v>618186</v>
      </c>
      <c r="DI30" s="1090">
        <v>448807</v>
      </c>
      <c r="DJ30" s="1090">
        <v>0</v>
      </c>
      <c r="DK30" s="1090">
        <v>0</v>
      </c>
      <c r="DL30" s="1090">
        <v>0</v>
      </c>
      <c r="DM30" s="1090">
        <v>0</v>
      </c>
      <c r="DN30" s="1090">
        <v>20706</v>
      </c>
      <c r="DO30" s="1090">
        <v>0</v>
      </c>
      <c r="DP30" s="1090">
        <v>0</v>
      </c>
      <c r="DQ30" s="1090">
        <v>0</v>
      </c>
      <c r="DR30" s="1090">
        <v>0</v>
      </c>
      <c r="DS30" s="1090">
        <v>0</v>
      </c>
      <c r="DT30" s="1090">
        <v>374325</v>
      </c>
      <c r="DU30" s="1090">
        <v>0</v>
      </c>
      <c r="DV30" s="1090">
        <v>0</v>
      </c>
      <c r="DW30" s="1090">
        <v>0</v>
      </c>
      <c r="DX30" s="1090">
        <v>0</v>
      </c>
      <c r="DY30" s="1090">
        <v>0</v>
      </c>
      <c r="DZ30" s="1090">
        <v>0</v>
      </c>
      <c r="EA30" s="1090">
        <v>0</v>
      </c>
      <c r="EB30" s="1090">
        <v>0</v>
      </c>
      <c r="EC30" s="1090" t="s">
        <v>788</v>
      </c>
      <c r="ED30" s="1090">
        <v>0</v>
      </c>
      <c r="EE30" s="1090" t="s">
        <v>788</v>
      </c>
      <c r="EF30" s="1090">
        <v>0</v>
      </c>
      <c r="EG30" s="1090" t="s">
        <v>788</v>
      </c>
      <c r="EH30" s="1090">
        <v>0</v>
      </c>
      <c r="EI30" s="1090">
        <v>331265</v>
      </c>
      <c r="EJ30" s="1090">
        <v>0</v>
      </c>
      <c r="EK30" s="1090">
        <v>168119.60000000056</v>
      </c>
      <c r="EL30" s="1090">
        <v>0</v>
      </c>
      <c r="EM30" s="1090">
        <v>0</v>
      </c>
      <c r="EN30" s="1039"/>
      <c r="EO30" s="1039"/>
      <c r="EP30" s="1039"/>
      <c r="EQ30" s="1090">
        <v>1151</v>
      </c>
      <c r="ER30" s="1090">
        <v>0</v>
      </c>
      <c r="ES30" s="1039"/>
      <c r="ET30" s="1039"/>
      <c r="EU30" s="1039"/>
      <c r="EV30" s="1039"/>
      <c r="EW30" s="1106"/>
      <c r="EX30" s="1090">
        <v>0</v>
      </c>
      <c r="EY30" s="1106"/>
      <c r="EZ30" s="1090">
        <v>0</v>
      </c>
      <c r="FA30" s="1106"/>
      <c r="FB30" s="1090">
        <v>12</v>
      </c>
      <c r="FC30" s="1090">
        <v>59</v>
      </c>
      <c r="FD30" s="1090">
        <v>127</v>
      </c>
      <c r="FE30" s="1090">
        <v>0</v>
      </c>
      <c r="FF30" s="1106"/>
      <c r="FG30" s="1090">
        <v>490</v>
      </c>
      <c r="FH30" s="1090">
        <v>4</v>
      </c>
      <c r="FI30" s="1090">
        <v>21</v>
      </c>
      <c r="FJ30" s="1039"/>
      <c r="FK30" s="1039"/>
      <c r="FL30" s="1039"/>
      <c r="FM30" s="1039"/>
      <c r="FN30" s="1039"/>
      <c r="FO30" s="1110">
        <v>0</v>
      </c>
      <c r="FP30" s="1092">
        <v>68.5</v>
      </c>
      <c r="FQ30" s="1092">
        <v>0.6</v>
      </c>
      <c r="FR30" s="1102"/>
      <c r="FS30" s="1092">
        <v>0</v>
      </c>
      <c r="FT30" s="1092">
        <v>49</v>
      </c>
      <c r="FU30" s="1092">
        <v>1</v>
      </c>
      <c r="FV30" s="1092">
        <v>18</v>
      </c>
      <c r="FW30" s="1092">
        <v>0</v>
      </c>
      <c r="FX30" s="1092">
        <v>0</v>
      </c>
      <c r="FY30" s="1092">
        <v>0</v>
      </c>
      <c r="FZ30" s="1092">
        <v>20.5</v>
      </c>
      <c r="GA30" s="1092">
        <v>10</v>
      </c>
      <c r="GB30" s="1092">
        <v>0.7</v>
      </c>
      <c r="GC30" s="1092">
        <v>0</v>
      </c>
      <c r="GD30" s="1092">
        <v>0.5</v>
      </c>
      <c r="GE30" s="1092">
        <v>7.3</v>
      </c>
      <c r="GF30" s="1102"/>
      <c r="GG30" s="1092">
        <v>0</v>
      </c>
      <c r="GH30" s="1092">
        <v>0</v>
      </c>
      <c r="GI30" s="1102"/>
      <c r="GJ30" s="1092">
        <v>0</v>
      </c>
      <c r="GK30" s="1092">
        <v>0</v>
      </c>
      <c r="GL30" s="1092">
        <v>0</v>
      </c>
      <c r="GM30" s="1092">
        <v>0</v>
      </c>
      <c r="GN30" s="1092">
        <v>0</v>
      </c>
      <c r="GO30" s="1092">
        <v>0</v>
      </c>
      <c r="GP30" s="1102"/>
      <c r="GQ30" s="1092">
        <v>0</v>
      </c>
      <c r="GR30" s="1092">
        <v>0</v>
      </c>
      <c r="GS30" s="1092">
        <v>0</v>
      </c>
      <c r="GT30" s="1102"/>
      <c r="GU30" s="981"/>
      <c r="GV30" s="981"/>
      <c r="GW30" s="981"/>
      <c r="GX30" s="981"/>
      <c r="GY30" s="981"/>
      <c r="GZ30" s="981"/>
      <c r="HA30" s="981"/>
      <c r="HB30" s="1102"/>
      <c r="HC30" s="1092">
        <v>0</v>
      </c>
      <c r="HD30" s="1092">
        <v>0</v>
      </c>
      <c r="HE30" s="1092">
        <v>0</v>
      </c>
      <c r="HF30" s="1092">
        <v>0</v>
      </c>
      <c r="HG30" s="1092">
        <v>0</v>
      </c>
      <c r="HH30" s="1092">
        <v>0</v>
      </c>
      <c r="HI30" s="1092">
        <v>0</v>
      </c>
      <c r="HJ30" s="1092">
        <v>0</v>
      </c>
      <c r="HK30" s="1092">
        <v>0</v>
      </c>
      <c r="HL30" s="1092">
        <v>0</v>
      </c>
      <c r="HM30" s="1092">
        <v>0</v>
      </c>
      <c r="HN30" s="1092">
        <v>0</v>
      </c>
      <c r="HO30" s="1102"/>
      <c r="HP30" s="50">
        <v>0</v>
      </c>
      <c r="HQ30" s="50">
        <v>0</v>
      </c>
      <c r="HR30" s="50">
        <v>0</v>
      </c>
      <c r="HS30" s="1090">
        <v>1309</v>
      </c>
      <c r="HT30" s="1090">
        <v>46</v>
      </c>
      <c r="HU30" s="1039"/>
      <c r="HV30" s="1039"/>
      <c r="HW30" s="1039"/>
      <c r="HX30" s="1039"/>
      <c r="HY30" s="1107"/>
      <c r="HZ30" s="1090">
        <v>0</v>
      </c>
      <c r="IA30" s="1107"/>
      <c r="IB30" s="1090">
        <v>0</v>
      </c>
      <c r="IC30" s="1107"/>
      <c r="ID30" s="1090">
        <v>10</v>
      </c>
      <c r="IE30" s="1090">
        <v>42</v>
      </c>
      <c r="IF30" s="1090">
        <v>124</v>
      </c>
      <c r="IG30" s="1090">
        <v>0</v>
      </c>
      <c r="IH30" s="1107"/>
      <c r="II30" s="1090">
        <v>484</v>
      </c>
      <c r="IJ30" s="1090">
        <v>4</v>
      </c>
      <c r="IK30" s="1090">
        <v>6</v>
      </c>
      <c r="IL30" s="1090">
        <v>50</v>
      </c>
      <c r="IM30" s="1090">
        <v>2</v>
      </c>
      <c r="IN30" s="1090">
        <v>22</v>
      </c>
      <c r="IO30" s="1090">
        <v>3</v>
      </c>
      <c r="IP30" s="1090">
        <v>1</v>
      </c>
      <c r="IQ30" s="1090">
        <v>0</v>
      </c>
      <c r="IR30" s="1039"/>
      <c r="IS30" s="1039"/>
      <c r="IT30" s="1039"/>
      <c r="IU30" s="1039"/>
      <c r="IV30" s="1039"/>
      <c r="IW30" s="1104">
        <v>0</v>
      </c>
      <c r="IX30" s="1104">
        <v>0</v>
      </c>
      <c r="IY30" s="1104">
        <v>0</v>
      </c>
      <c r="IZ30" s="1104">
        <v>0</v>
      </c>
      <c r="JA30" s="1104">
        <v>0</v>
      </c>
      <c r="JB30" s="1104">
        <v>0</v>
      </c>
      <c r="JC30" s="1090">
        <v>0</v>
      </c>
      <c r="JD30" s="1090">
        <v>0</v>
      </c>
      <c r="JE30" s="1090">
        <v>0</v>
      </c>
      <c r="JF30" s="1092">
        <v>0</v>
      </c>
      <c r="JG30" s="1092">
        <v>0</v>
      </c>
    </row>
    <row r="31" spans="1:267">
      <c r="A31" s="48" t="s">
        <v>919</v>
      </c>
      <c r="B31" s="34">
        <v>399</v>
      </c>
      <c r="C31" s="51" t="s">
        <v>911</v>
      </c>
      <c r="D31" s="1039"/>
      <c r="E31" s="1039"/>
      <c r="F31" s="1039"/>
      <c r="G31" s="1039"/>
      <c r="H31" s="1039"/>
      <c r="I31" s="1039"/>
      <c r="J31" s="1039"/>
      <c r="K31" s="1039"/>
      <c r="L31" s="1039"/>
      <c r="M31" s="1039"/>
      <c r="N31" s="1039"/>
      <c r="O31" s="1039"/>
      <c r="P31" s="1039"/>
      <c r="Q31" s="1039"/>
      <c r="R31" s="1039"/>
      <c r="S31" s="1039"/>
      <c r="T31" s="1039"/>
      <c r="U31" s="1039"/>
      <c r="V31" s="1039"/>
      <c r="W31" s="1039"/>
      <c r="X31" s="1039"/>
      <c r="Y31" s="1039"/>
      <c r="Z31" s="1039"/>
      <c r="AA31" s="1039"/>
      <c r="AB31" s="1039"/>
      <c r="AC31" s="1039"/>
      <c r="AD31" s="1039"/>
      <c r="AE31" s="1039"/>
      <c r="AF31" s="1039"/>
      <c r="AG31" s="1039"/>
      <c r="AH31" s="1039"/>
      <c r="AI31" s="1039"/>
      <c r="AJ31" s="1039"/>
      <c r="AK31" s="1039"/>
      <c r="AL31" s="1039"/>
      <c r="AM31" s="1039"/>
      <c r="AN31" s="1039"/>
      <c r="AO31" s="1039"/>
      <c r="AP31" s="1039"/>
      <c r="AQ31" s="1039"/>
      <c r="AR31" s="1039"/>
      <c r="AS31" s="1039"/>
      <c r="AT31" s="1039"/>
      <c r="AU31" s="1039"/>
      <c r="AV31" s="1039"/>
      <c r="AW31" s="1039"/>
      <c r="AX31" s="1039"/>
      <c r="AY31" s="1039"/>
      <c r="AZ31" s="1039"/>
      <c r="BA31" s="1039"/>
      <c r="BB31" s="1039"/>
      <c r="BC31" s="1039"/>
      <c r="BD31" s="1039"/>
      <c r="BE31" s="1039"/>
      <c r="BF31" s="1039"/>
      <c r="BG31" s="1039"/>
      <c r="BH31" s="1039"/>
      <c r="BI31" s="1039"/>
      <c r="BJ31" s="1039"/>
      <c r="BK31" s="1039"/>
      <c r="BL31" s="1039"/>
      <c r="BM31" s="1039"/>
      <c r="BN31" s="1039"/>
      <c r="BO31" s="1039"/>
      <c r="BP31" s="1039"/>
      <c r="BQ31" s="1039"/>
      <c r="BR31" s="1090">
        <v>8</v>
      </c>
      <c r="BS31" s="1090">
        <v>0.6</v>
      </c>
      <c r="BT31" s="1090">
        <v>4.71</v>
      </c>
      <c r="BU31" s="1090">
        <v>0</v>
      </c>
      <c r="BV31" s="1090">
        <v>1</v>
      </c>
      <c r="BW31" s="1090">
        <v>5</v>
      </c>
      <c r="BX31" s="1090">
        <v>1</v>
      </c>
      <c r="BY31" s="1090">
        <v>2</v>
      </c>
      <c r="BZ31" s="1090">
        <v>2352825</v>
      </c>
      <c r="CA31" s="1090">
        <v>0</v>
      </c>
      <c r="CB31" s="1090">
        <v>0</v>
      </c>
      <c r="CC31" s="1090">
        <v>0</v>
      </c>
      <c r="CD31" s="1090">
        <v>0</v>
      </c>
      <c r="CE31" s="1090">
        <v>0</v>
      </c>
      <c r="CF31" s="1090">
        <v>0</v>
      </c>
      <c r="CG31" s="1090">
        <v>60635</v>
      </c>
      <c r="CH31" s="1090">
        <v>4723</v>
      </c>
      <c r="CI31" s="1090">
        <v>2272</v>
      </c>
      <c r="CJ31" s="1090">
        <v>23175</v>
      </c>
      <c r="CK31" s="1090">
        <v>0</v>
      </c>
      <c r="CL31" s="1090">
        <v>5699</v>
      </c>
      <c r="CM31" s="1090">
        <v>0</v>
      </c>
      <c r="CN31" s="1090">
        <v>8910</v>
      </c>
      <c r="CO31" s="1109"/>
      <c r="CP31" s="1090">
        <v>0</v>
      </c>
      <c r="CQ31" s="1090">
        <v>1234476</v>
      </c>
      <c r="CR31" s="1090">
        <v>412473</v>
      </c>
      <c r="CS31" s="1090">
        <v>429168</v>
      </c>
      <c r="CT31" s="1090">
        <v>209600</v>
      </c>
      <c r="CU31" s="1090">
        <v>903</v>
      </c>
      <c r="CV31" s="1090">
        <v>794878</v>
      </c>
      <c r="CW31" s="1090">
        <v>105864</v>
      </c>
      <c r="CX31" s="1090">
        <v>463784</v>
      </c>
      <c r="CY31" s="1090">
        <v>92679</v>
      </c>
      <c r="CZ31" s="1090">
        <v>763375</v>
      </c>
      <c r="DA31" s="1090">
        <v>42503</v>
      </c>
      <c r="DB31" s="1090">
        <v>15661</v>
      </c>
      <c r="DC31" s="1039"/>
      <c r="DD31" s="1090">
        <v>0</v>
      </c>
      <c r="DE31" s="1090">
        <v>2067</v>
      </c>
      <c r="DF31" s="1090">
        <v>0</v>
      </c>
      <c r="DG31" s="1090">
        <v>0</v>
      </c>
      <c r="DH31" s="1090">
        <v>0</v>
      </c>
      <c r="DI31" s="1090">
        <v>0</v>
      </c>
      <c r="DJ31" s="1090">
        <v>0</v>
      </c>
      <c r="DK31" s="1090">
        <v>0</v>
      </c>
      <c r="DL31" s="1090">
        <v>0</v>
      </c>
      <c r="DM31" s="1090">
        <v>0</v>
      </c>
      <c r="DN31" s="1090">
        <v>0</v>
      </c>
      <c r="DO31" s="1090">
        <v>0</v>
      </c>
      <c r="DP31" s="1090">
        <v>32123</v>
      </c>
      <c r="DQ31" s="1090">
        <v>1912</v>
      </c>
      <c r="DR31" s="1090">
        <v>0</v>
      </c>
      <c r="DS31" s="1090">
        <v>0</v>
      </c>
      <c r="DT31" s="1090">
        <v>26600</v>
      </c>
      <c r="DU31" s="1090">
        <v>0</v>
      </c>
      <c r="DV31" s="1090">
        <v>0</v>
      </c>
      <c r="DW31" s="1090">
        <v>0</v>
      </c>
      <c r="DX31" s="1090">
        <v>3026</v>
      </c>
      <c r="DY31" s="1090">
        <v>0</v>
      </c>
      <c r="DZ31" s="1090">
        <v>0</v>
      </c>
      <c r="EA31" s="1090">
        <v>0</v>
      </c>
      <c r="EB31" s="1090">
        <v>0</v>
      </c>
      <c r="EC31" s="1090" t="s">
        <v>1699</v>
      </c>
      <c r="ED31" s="1090">
        <v>10310</v>
      </c>
      <c r="EE31" s="1090" t="s">
        <v>1704</v>
      </c>
      <c r="EF31" s="1090">
        <v>297</v>
      </c>
      <c r="EG31" s="1090" t="s">
        <v>91</v>
      </c>
      <c r="EH31" s="1090">
        <v>5699</v>
      </c>
      <c r="EI31" s="1090">
        <v>-91743.88</v>
      </c>
      <c r="EJ31" s="1090">
        <v>0</v>
      </c>
      <c r="EK31" s="1090">
        <v>153156.67000000001</v>
      </c>
      <c r="EL31" s="1090">
        <v>0</v>
      </c>
      <c r="EM31" s="1090">
        <v>0</v>
      </c>
      <c r="EN31" s="1039"/>
      <c r="EO31" s="1039"/>
      <c r="EP31" s="1039"/>
      <c r="EQ31" s="1090">
        <v>48</v>
      </c>
      <c r="ER31" s="1090">
        <v>75</v>
      </c>
      <c r="ES31" s="1039"/>
      <c r="ET31" s="1039"/>
      <c r="EU31" s="1039"/>
      <c r="EV31" s="1039"/>
      <c r="EW31" s="1106"/>
      <c r="EX31" s="1090">
        <v>0</v>
      </c>
      <c r="EY31" s="1106"/>
      <c r="EZ31" s="1090">
        <v>0</v>
      </c>
      <c r="FA31" s="1106"/>
      <c r="FB31" s="1090">
        <v>0</v>
      </c>
      <c r="FC31" s="1090">
        <v>0</v>
      </c>
      <c r="FD31" s="1090">
        <v>0</v>
      </c>
      <c r="FE31" s="1090">
        <v>0</v>
      </c>
      <c r="FF31" s="1106"/>
      <c r="FG31" s="1090">
        <v>0</v>
      </c>
      <c r="FH31" s="1090">
        <v>0</v>
      </c>
      <c r="FI31" s="1090">
        <v>0</v>
      </c>
      <c r="FJ31" s="1039"/>
      <c r="FK31" s="1039"/>
      <c r="FL31" s="1039"/>
      <c r="FM31" s="1039"/>
      <c r="FN31" s="1039"/>
      <c r="FO31" s="1110">
        <v>1209</v>
      </c>
      <c r="FP31" s="1092">
        <v>7</v>
      </c>
      <c r="FQ31" s="1092">
        <v>1</v>
      </c>
      <c r="FR31" s="1102"/>
      <c r="FS31" s="1092">
        <v>0</v>
      </c>
      <c r="FT31" s="1092">
        <v>5</v>
      </c>
      <c r="FU31" s="1092">
        <v>3</v>
      </c>
      <c r="FV31" s="1092">
        <v>0</v>
      </c>
      <c r="FW31" s="1092">
        <v>0</v>
      </c>
      <c r="FX31" s="1092">
        <v>0</v>
      </c>
      <c r="FY31" s="1092">
        <v>0</v>
      </c>
      <c r="FZ31" s="1092">
        <v>6</v>
      </c>
      <c r="GA31" s="1092">
        <v>0</v>
      </c>
      <c r="GB31" s="1092">
        <v>1</v>
      </c>
      <c r="GC31" s="1092">
        <v>5</v>
      </c>
      <c r="GD31" s="1092">
        <v>1</v>
      </c>
      <c r="GE31" s="1092">
        <v>2</v>
      </c>
      <c r="GF31" s="1102"/>
      <c r="GG31" s="1092">
        <v>0</v>
      </c>
      <c r="GH31" s="1092">
        <v>0</v>
      </c>
      <c r="GI31" s="1102"/>
      <c r="GJ31" s="1092">
        <v>0</v>
      </c>
      <c r="GK31" s="1092">
        <v>0</v>
      </c>
      <c r="GL31" s="1092">
        <v>0</v>
      </c>
      <c r="GM31" s="1092">
        <v>0</v>
      </c>
      <c r="GN31" s="1092">
        <v>0</v>
      </c>
      <c r="GO31" s="1092">
        <v>0</v>
      </c>
      <c r="GP31" s="1102"/>
      <c r="GQ31" s="1092">
        <v>0</v>
      </c>
      <c r="GR31" s="1092">
        <v>0</v>
      </c>
      <c r="GS31" s="1092">
        <v>0</v>
      </c>
      <c r="GT31" s="1102"/>
      <c r="GU31" s="981"/>
      <c r="GV31" s="981"/>
      <c r="GW31" s="981"/>
      <c r="GX31" s="981"/>
      <c r="GY31" s="981"/>
      <c r="GZ31" s="981"/>
      <c r="HA31" s="981"/>
      <c r="HB31" s="1102"/>
      <c r="HC31" s="1092">
        <v>0</v>
      </c>
      <c r="HD31" s="1092">
        <v>0</v>
      </c>
      <c r="HE31" s="1092">
        <v>0</v>
      </c>
      <c r="HF31" s="1092">
        <v>0</v>
      </c>
      <c r="HG31" s="1092">
        <v>0</v>
      </c>
      <c r="HH31" s="1092">
        <v>0</v>
      </c>
      <c r="HI31" s="1092">
        <v>0</v>
      </c>
      <c r="HJ31" s="1092">
        <v>0</v>
      </c>
      <c r="HK31" s="1092">
        <v>0</v>
      </c>
      <c r="HL31" s="1092">
        <v>0</v>
      </c>
      <c r="HM31" s="1092">
        <v>0</v>
      </c>
      <c r="HN31" s="1092">
        <v>0</v>
      </c>
      <c r="HO31" s="1102"/>
      <c r="HP31" s="50">
        <v>0</v>
      </c>
      <c r="HQ31" s="50">
        <v>0</v>
      </c>
      <c r="HR31" s="50">
        <v>0</v>
      </c>
      <c r="HS31" s="1090">
        <v>51</v>
      </c>
      <c r="HT31" s="1090">
        <v>80</v>
      </c>
      <c r="HU31" s="1039"/>
      <c r="HV31" s="1039"/>
      <c r="HW31" s="1039"/>
      <c r="HX31" s="1039"/>
      <c r="HY31" s="1107"/>
      <c r="HZ31" s="1090">
        <v>0</v>
      </c>
      <c r="IA31" s="1107"/>
      <c r="IB31" s="1090">
        <v>0</v>
      </c>
      <c r="IC31" s="1107"/>
      <c r="ID31" s="1090">
        <v>2</v>
      </c>
      <c r="IE31" s="1090">
        <v>0</v>
      </c>
      <c r="IF31" s="1090">
        <v>0</v>
      </c>
      <c r="IG31" s="1090">
        <v>0</v>
      </c>
      <c r="IH31" s="1107"/>
      <c r="II31" s="1090">
        <v>0</v>
      </c>
      <c r="IJ31" s="1090">
        <v>0</v>
      </c>
      <c r="IK31" s="1090">
        <v>0</v>
      </c>
      <c r="IL31" s="1090">
        <v>6</v>
      </c>
      <c r="IM31" s="1090">
        <v>2</v>
      </c>
      <c r="IN31" s="1090">
        <v>0</v>
      </c>
      <c r="IO31" s="1090">
        <v>0</v>
      </c>
      <c r="IP31" s="1090">
        <v>0</v>
      </c>
      <c r="IQ31" s="1090">
        <v>0</v>
      </c>
      <c r="IR31" s="1039"/>
      <c r="IS31" s="1039"/>
      <c r="IT31" s="1039"/>
      <c r="IU31" s="1039"/>
      <c r="IV31" s="1039"/>
      <c r="IW31" s="1104">
        <v>0</v>
      </c>
      <c r="IX31" s="1104">
        <v>0</v>
      </c>
      <c r="IY31" s="1104">
        <v>0</v>
      </c>
      <c r="IZ31" s="1104">
        <v>0</v>
      </c>
      <c r="JA31" s="1104">
        <v>0</v>
      </c>
      <c r="JB31" s="1104">
        <v>0</v>
      </c>
      <c r="JC31" s="1090">
        <v>0</v>
      </c>
      <c r="JD31" s="1090">
        <v>5809</v>
      </c>
      <c r="JE31" s="1090">
        <v>0</v>
      </c>
      <c r="JF31" s="1092">
        <v>0</v>
      </c>
      <c r="JG31" s="1092">
        <v>0</v>
      </c>
    </row>
    <row r="32" spans="1:267">
      <c r="A32" s="48" t="s">
        <v>1152</v>
      </c>
      <c r="B32" s="34">
        <v>400</v>
      </c>
      <c r="C32" s="33" t="s">
        <v>1052</v>
      </c>
      <c r="D32" s="1039"/>
      <c r="E32" s="1039"/>
      <c r="F32" s="1039"/>
      <c r="G32" s="1039"/>
      <c r="H32" s="1039"/>
      <c r="I32" s="1039"/>
      <c r="J32" s="1039"/>
      <c r="K32" s="1039"/>
      <c r="L32" s="1039"/>
      <c r="M32" s="1039"/>
      <c r="N32" s="1039"/>
      <c r="O32" s="1039"/>
      <c r="P32" s="1039"/>
      <c r="Q32" s="1039"/>
      <c r="R32" s="1039"/>
      <c r="S32" s="1039"/>
      <c r="T32" s="1039"/>
      <c r="U32" s="1039"/>
      <c r="V32" s="1039"/>
      <c r="W32" s="1039"/>
      <c r="X32" s="1039"/>
      <c r="Y32" s="1039"/>
      <c r="Z32" s="1039"/>
      <c r="AA32" s="1039"/>
      <c r="AB32" s="1039"/>
      <c r="AC32" s="1039"/>
      <c r="AD32" s="1039"/>
      <c r="AE32" s="1039"/>
      <c r="AF32" s="1039"/>
      <c r="AG32" s="1039"/>
      <c r="AH32" s="1039"/>
      <c r="AI32" s="1039"/>
      <c r="AJ32" s="1039"/>
      <c r="AK32" s="1039"/>
      <c r="AL32" s="1039"/>
      <c r="AM32" s="1039"/>
      <c r="AN32" s="1039"/>
      <c r="AO32" s="1039"/>
      <c r="AP32" s="1039"/>
      <c r="AQ32" s="1039"/>
      <c r="AR32" s="1039"/>
      <c r="AS32" s="1039"/>
      <c r="AT32" s="1039"/>
      <c r="AU32" s="1039"/>
      <c r="AV32" s="1039"/>
      <c r="AW32" s="1039"/>
      <c r="AX32" s="1039"/>
      <c r="AY32" s="1039"/>
      <c r="AZ32" s="1039"/>
      <c r="BA32" s="1039"/>
      <c r="BB32" s="1039"/>
      <c r="BC32" s="1039"/>
      <c r="BD32" s="1039"/>
      <c r="BE32" s="1039"/>
      <c r="BF32" s="1039"/>
      <c r="BG32" s="1039"/>
      <c r="BH32" s="1039"/>
      <c r="BI32" s="1039"/>
      <c r="BJ32" s="1039"/>
      <c r="BK32" s="1039"/>
      <c r="BL32" s="1039"/>
      <c r="BM32" s="1039"/>
      <c r="BN32" s="1039"/>
      <c r="BO32" s="1039"/>
      <c r="BP32" s="1039"/>
      <c r="BQ32" s="1039"/>
      <c r="BR32" s="1090">
        <v>29.3</v>
      </c>
      <c r="BS32" s="1090">
        <v>0.5</v>
      </c>
      <c r="BT32" s="1090">
        <v>0</v>
      </c>
      <c r="BU32" s="1090">
        <v>4</v>
      </c>
      <c r="BV32" s="1090">
        <v>0</v>
      </c>
      <c r="BW32" s="1090">
        <v>0</v>
      </c>
      <c r="BX32" s="1090">
        <v>0</v>
      </c>
      <c r="BY32" s="1090">
        <v>0.4</v>
      </c>
      <c r="BZ32" s="1090">
        <v>7128512</v>
      </c>
      <c r="CA32" s="1090">
        <v>0</v>
      </c>
      <c r="CB32" s="1090">
        <v>0</v>
      </c>
      <c r="CC32" s="1090">
        <v>0</v>
      </c>
      <c r="CD32" s="1090">
        <v>0</v>
      </c>
      <c r="CE32" s="1090">
        <v>0</v>
      </c>
      <c r="CF32" s="1090">
        <v>0</v>
      </c>
      <c r="CG32" s="1090">
        <v>458891</v>
      </c>
      <c r="CH32" s="1090">
        <v>0</v>
      </c>
      <c r="CI32" s="1090">
        <v>52856</v>
      </c>
      <c r="CJ32" s="1090">
        <v>0</v>
      </c>
      <c r="CK32" s="1090">
        <v>0</v>
      </c>
      <c r="CL32" s="1090">
        <v>0</v>
      </c>
      <c r="CM32" s="1090">
        <v>0</v>
      </c>
      <c r="CN32" s="1090">
        <v>0</v>
      </c>
      <c r="CO32" s="1109"/>
      <c r="CP32" s="1090">
        <v>0</v>
      </c>
      <c r="CQ32" s="1090">
        <v>3659854</v>
      </c>
      <c r="CR32" s="1090">
        <v>3247498</v>
      </c>
      <c r="CS32" s="1090">
        <v>636189</v>
      </c>
      <c r="CT32" s="1090">
        <v>133724</v>
      </c>
      <c r="CU32" s="1090">
        <v>0</v>
      </c>
      <c r="CV32" s="1090">
        <v>1924496</v>
      </c>
      <c r="CW32" s="1090">
        <v>432653</v>
      </c>
      <c r="CX32" s="1090">
        <v>287860</v>
      </c>
      <c r="CY32" s="1090">
        <v>52303</v>
      </c>
      <c r="CZ32" s="1090">
        <v>3753279</v>
      </c>
      <c r="DA32" s="1090">
        <v>1185863</v>
      </c>
      <c r="DB32" s="1090">
        <v>40811</v>
      </c>
      <c r="DC32" s="1039"/>
      <c r="DD32" s="1090">
        <v>0</v>
      </c>
      <c r="DE32" s="1090">
        <v>0</v>
      </c>
      <c r="DF32" s="1090">
        <v>0</v>
      </c>
      <c r="DG32" s="1090">
        <v>0</v>
      </c>
      <c r="DH32" s="1090">
        <v>277360</v>
      </c>
      <c r="DI32" s="1090">
        <v>97946</v>
      </c>
      <c r="DJ32" s="1090">
        <v>0</v>
      </c>
      <c r="DK32" s="1090">
        <v>0</v>
      </c>
      <c r="DL32" s="1090">
        <v>36088</v>
      </c>
      <c r="DM32" s="1090">
        <v>47497</v>
      </c>
      <c r="DN32" s="1090">
        <v>0</v>
      </c>
      <c r="DO32" s="1090">
        <v>0</v>
      </c>
      <c r="DP32" s="1090">
        <v>0</v>
      </c>
      <c r="DQ32" s="1090">
        <v>0</v>
      </c>
      <c r="DR32" s="1090">
        <v>0</v>
      </c>
      <c r="DS32" s="1090">
        <v>0</v>
      </c>
      <c r="DT32" s="1090">
        <v>0</v>
      </c>
      <c r="DU32" s="1090">
        <v>0</v>
      </c>
      <c r="DV32" s="1090">
        <v>0</v>
      </c>
      <c r="DW32" s="1090">
        <v>0</v>
      </c>
      <c r="DX32" s="1090">
        <v>0</v>
      </c>
      <c r="DY32" s="1090">
        <v>0</v>
      </c>
      <c r="DZ32" s="1090">
        <v>0</v>
      </c>
      <c r="EA32" s="1090">
        <v>0</v>
      </c>
      <c r="EB32" s="1090">
        <v>0</v>
      </c>
      <c r="EC32" s="1090" t="s">
        <v>788</v>
      </c>
      <c r="ED32" s="1090">
        <v>0</v>
      </c>
      <c r="EE32" s="1090" t="s">
        <v>788</v>
      </c>
      <c r="EF32" s="1090">
        <v>0</v>
      </c>
      <c r="EG32" s="1090" t="s">
        <v>788</v>
      </c>
      <c r="EH32" s="1090">
        <v>0</v>
      </c>
      <c r="EI32" s="1090">
        <v>112857</v>
      </c>
      <c r="EJ32" s="1090">
        <v>0</v>
      </c>
      <c r="EK32" s="1090">
        <v>130478</v>
      </c>
      <c r="EL32" s="1090">
        <v>0</v>
      </c>
      <c r="EM32" s="1090">
        <v>0</v>
      </c>
      <c r="EN32" s="1039"/>
      <c r="EO32" s="1039"/>
      <c r="EP32" s="1039"/>
      <c r="EQ32" s="1090">
        <v>308</v>
      </c>
      <c r="ER32" s="1090">
        <v>52</v>
      </c>
      <c r="ES32" s="1039"/>
      <c r="ET32" s="1039"/>
      <c r="EU32" s="1039"/>
      <c r="EV32" s="1039"/>
      <c r="EW32" s="1106"/>
      <c r="EX32" s="1090">
        <v>0</v>
      </c>
      <c r="EY32" s="1106"/>
      <c r="EZ32" s="1090">
        <v>0</v>
      </c>
      <c r="FA32" s="1106"/>
      <c r="FB32" s="1090">
        <v>8</v>
      </c>
      <c r="FC32" s="1090">
        <v>22</v>
      </c>
      <c r="FD32" s="1090">
        <v>0</v>
      </c>
      <c r="FE32" s="1090">
        <v>0</v>
      </c>
      <c r="FF32" s="1106"/>
      <c r="FG32" s="1090">
        <v>0</v>
      </c>
      <c r="FH32" s="1090">
        <v>0</v>
      </c>
      <c r="FI32" s="1090">
        <v>0</v>
      </c>
      <c r="FJ32" s="1039"/>
      <c r="FK32" s="1039"/>
      <c r="FL32" s="1039"/>
      <c r="FM32" s="1039"/>
      <c r="FN32" s="1039"/>
      <c r="FO32" s="1110">
        <v>0</v>
      </c>
      <c r="FP32" s="1092">
        <v>20.2</v>
      </c>
      <c r="FQ32" s="1092">
        <v>0.5</v>
      </c>
      <c r="FR32" s="1102"/>
      <c r="FS32" s="1092">
        <v>0</v>
      </c>
      <c r="FT32" s="1092">
        <v>10</v>
      </c>
      <c r="FU32" s="1092">
        <v>2</v>
      </c>
      <c r="FV32" s="1092">
        <v>10</v>
      </c>
      <c r="FW32" s="1092">
        <v>1</v>
      </c>
      <c r="FX32" s="1092">
        <v>0</v>
      </c>
      <c r="FY32" s="1092">
        <v>0</v>
      </c>
      <c r="FZ32" s="1092">
        <v>0</v>
      </c>
      <c r="GA32" s="1092">
        <v>3</v>
      </c>
      <c r="GB32" s="1092">
        <v>0</v>
      </c>
      <c r="GC32" s="1092">
        <v>0</v>
      </c>
      <c r="GD32" s="1092">
        <v>0</v>
      </c>
      <c r="GE32" s="1092">
        <v>0.3</v>
      </c>
      <c r="GF32" s="1102"/>
      <c r="GG32" s="1092">
        <v>0</v>
      </c>
      <c r="GH32" s="1092">
        <v>0</v>
      </c>
      <c r="GI32" s="1102"/>
      <c r="GJ32" s="1092">
        <v>0</v>
      </c>
      <c r="GK32" s="1092">
        <v>0</v>
      </c>
      <c r="GL32" s="1092">
        <v>0</v>
      </c>
      <c r="GM32" s="1092">
        <v>0</v>
      </c>
      <c r="GN32" s="1092">
        <v>0</v>
      </c>
      <c r="GO32" s="1092">
        <v>0</v>
      </c>
      <c r="GP32" s="1102"/>
      <c r="GQ32" s="1092">
        <v>0</v>
      </c>
      <c r="GR32" s="1092">
        <v>0</v>
      </c>
      <c r="GS32" s="1092">
        <v>0</v>
      </c>
      <c r="GT32" s="1102"/>
      <c r="GU32" s="981"/>
      <c r="GV32" s="981"/>
      <c r="GW32" s="981"/>
      <c r="GX32" s="981"/>
      <c r="GY32" s="981"/>
      <c r="GZ32" s="981"/>
      <c r="HA32" s="981"/>
      <c r="HB32" s="1102"/>
      <c r="HC32" s="1092">
        <v>0</v>
      </c>
      <c r="HD32" s="1092">
        <v>0</v>
      </c>
      <c r="HE32" s="1092">
        <v>0</v>
      </c>
      <c r="HF32" s="1092">
        <v>0</v>
      </c>
      <c r="HG32" s="1092">
        <v>0</v>
      </c>
      <c r="HH32" s="1092">
        <v>0</v>
      </c>
      <c r="HI32" s="1092">
        <v>0</v>
      </c>
      <c r="HJ32" s="1092">
        <v>0</v>
      </c>
      <c r="HK32" s="1092">
        <v>0</v>
      </c>
      <c r="HL32" s="1092">
        <v>0</v>
      </c>
      <c r="HM32" s="1092">
        <v>0</v>
      </c>
      <c r="HN32" s="1092">
        <v>0</v>
      </c>
      <c r="HO32" s="1102"/>
      <c r="HP32" s="50">
        <v>0</v>
      </c>
      <c r="HQ32" s="50">
        <v>0</v>
      </c>
      <c r="HR32" s="50">
        <v>0</v>
      </c>
      <c r="HS32" s="1090">
        <v>372</v>
      </c>
      <c r="HT32" s="1090">
        <v>112</v>
      </c>
      <c r="HU32" s="1039"/>
      <c r="HV32" s="1039"/>
      <c r="HW32" s="1039"/>
      <c r="HX32" s="1039"/>
      <c r="HY32" s="1107"/>
      <c r="HZ32" s="1090">
        <v>0</v>
      </c>
      <c r="IA32" s="1107"/>
      <c r="IB32" s="1090">
        <v>0</v>
      </c>
      <c r="IC32" s="1107"/>
      <c r="ID32" s="1090">
        <v>3</v>
      </c>
      <c r="IE32" s="1090">
        <v>25</v>
      </c>
      <c r="IF32" s="1090">
        <v>0</v>
      </c>
      <c r="IG32" s="1090">
        <v>0</v>
      </c>
      <c r="IH32" s="1107"/>
      <c r="II32" s="1090">
        <v>0</v>
      </c>
      <c r="IJ32" s="1090">
        <v>0</v>
      </c>
      <c r="IK32" s="1090">
        <v>0</v>
      </c>
      <c r="IL32" s="1090">
        <v>16</v>
      </c>
      <c r="IM32" s="1090">
        <v>1</v>
      </c>
      <c r="IN32" s="1090">
        <v>10</v>
      </c>
      <c r="IO32" s="1090">
        <v>0</v>
      </c>
      <c r="IP32" s="1090">
        <v>0</v>
      </c>
      <c r="IQ32" s="1090">
        <v>0</v>
      </c>
      <c r="IR32" s="1039"/>
      <c r="IS32" s="1039"/>
      <c r="IT32" s="1039"/>
      <c r="IU32" s="1039"/>
      <c r="IV32" s="1039"/>
      <c r="IW32" s="1104">
        <v>0</v>
      </c>
      <c r="IX32" s="1104">
        <v>0</v>
      </c>
      <c r="IY32" s="1104">
        <v>0</v>
      </c>
      <c r="IZ32" s="1104">
        <v>0</v>
      </c>
      <c r="JA32" s="1104">
        <v>0</v>
      </c>
      <c r="JB32" s="1104">
        <v>0</v>
      </c>
      <c r="JC32" s="1090">
        <v>0</v>
      </c>
      <c r="JD32" s="1090">
        <v>0</v>
      </c>
      <c r="JE32" s="1090">
        <v>0</v>
      </c>
      <c r="JF32" s="1092">
        <v>0</v>
      </c>
      <c r="JG32" s="1092">
        <v>0</v>
      </c>
    </row>
    <row r="33" spans="1:267">
      <c r="A33" s="48" t="s">
        <v>206</v>
      </c>
      <c r="B33" s="34">
        <v>1045</v>
      </c>
      <c r="C33" s="33" t="s">
        <v>669</v>
      </c>
      <c r="D33" s="1039"/>
      <c r="E33" s="1039"/>
      <c r="F33" s="1039"/>
      <c r="G33" s="1039"/>
      <c r="H33" s="1039"/>
      <c r="I33" s="1039"/>
      <c r="J33" s="1039"/>
      <c r="K33" s="1039"/>
      <c r="L33" s="1039"/>
      <c r="M33" s="1039"/>
      <c r="N33" s="1039"/>
      <c r="O33" s="1039"/>
      <c r="P33" s="1039"/>
      <c r="Q33" s="1039"/>
      <c r="R33" s="1039"/>
      <c r="S33" s="1039"/>
      <c r="T33" s="1039"/>
      <c r="U33" s="1039"/>
      <c r="V33" s="1039"/>
      <c r="W33" s="1039"/>
      <c r="X33" s="1039"/>
      <c r="Y33" s="1039"/>
      <c r="Z33" s="1039"/>
      <c r="AA33" s="1039"/>
      <c r="AB33" s="1039"/>
      <c r="AC33" s="1039"/>
      <c r="AD33" s="1039"/>
      <c r="AE33" s="1039"/>
      <c r="AF33" s="1039"/>
      <c r="AG33" s="1039"/>
      <c r="AH33" s="1039"/>
      <c r="AI33" s="1039"/>
      <c r="AJ33" s="1039"/>
      <c r="AK33" s="1039"/>
      <c r="AL33" s="1039"/>
      <c r="AM33" s="1039"/>
      <c r="AN33" s="1039"/>
      <c r="AO33" s="1039"/>
      <c r="AP33" s="1039"/>
      <c r="AQ33" s="1039"/>
      <c r="AR33" s="1039"/>
      <c r="AS33" s="1039"/>
      <c r="AT33" s="1039"/>
      <c r="AU33" s="1039"/>
      <c r="AV33" s="1039"/>
      <c r="AW33" s="1039"/>
      <c r="AX33" s="1039"/>
      <c r="AY33" s="1039"/>
      <c r="AZ33" s="1039"/>
      <c r="BA33" s="1039"/>
      <c r="BB33" s="1039"/>
      <c r="BC33" s="1039"/>
      <c r="BD33" s="1039"/>
      <c r="BE33" s="1039"/>
      <c r="BF33" s="1039"/>
      <c r="BG33" s="1039"/>
      <c r="BH33" s="1039"/>
      <c r="BI33" s="1039"/>
      <c r="BJ33" s="1039"/>
      <c r="BK33" s="1039"/>
      <c r="BL33" s="1039"/>
      <c r="BM33" s="1039"/>
      <c r="BN33" s="1039"/>
      <c r="BO33" s="1039"/>
      <c r="BP33" s="1039"/>
      <c r="BQ33" s="1039"/>
      <c r="BR33" s="1090">
        <v>205.9</v>
      </c>
      <c r="BS33" s="1090">
        <v>6</v>
      </c>
      <c r="BT33" s="1090">
        <v>137.4</v>
      </c>
      <c r="BU33" s="1090">
        <v>53.4</v>
      </c>
      <c r="BV33" s="1090">
        <v>10.5</v>
      </c>
      <c r="BW33" s="1090">
        <v>0</v>
      </c>
      <c r="BX33" s="1090">
        <v>1.3</v>
      </c>
      <c r="BY33" s="1090">
        <v>15</v>
      </c>
      <c r="BZ33" s="1090">
        <v>48278212</v>
      </c>
      <c r="CA33" s="1090">
        <v>851269</v>
      </c>
      <c r="CB33" s="1090">
        <v>967</v>
      </c>
      <c r="CC33" s="1090">
        <v>15710</v>
      </c>
      <c r="CD33" s="1090">
        <v>0</v>
      </c>
      <c r="CE33" s="1090">
        <v>0</v>
      </c>
      <c r="CF33" s="1090">
        <v>0</v>
      </c>
      <c r="CG33" s="1090">
        <v>707084</v>
      </c>
      <c r="CH33" s="1090">
        <v>1043566</v>
      </c>
      <c r="CI33" s="1090">
        <v>277988</v>
      </c>
      <c r="CJ33" s="1090">
        <v>458541</v>
      </c>
      <c r="CK33" s="1090">
        <v>18576</v>
      </c>
      <c r="CL33" s="1090">
        <v>316409</v>
      </c>
      <c r="CM33" s="1090">
        <v>625746</v>
      </c>
      <c r="CN33" s="1090">
        <v>94650</v>
      </c>
      <c r="CO33" s="1109"/>
      <c r="CP33" s="1090">
        <v>1622480</v>
      </c>
      <c r="CQ33" s="1090">
        <v>38054052</v>
      </c>
      <c r="CR33" s="1090">
        <v>8113348</v>
      </c>
      <c r="CS33" s="1090">
        <v>3919934</v>
      </c>
      <c r="CT33" s="1090">
        <v>2049231</v>
      </c>
      <c r="CU33" s="1090">
        <v>748098</v>
      </c>
      <c r="CV33" s="1090">
        <v>21354292</v>
      </c>
      <c r="CW33" s="1090">
        <v>4954752</v>
      </c>
      <c r="CX33" s="1090">
        <v>8422026</v>
      </c>
      <c r="CY33" s="1090">
        <v>2163733</v>
      </c>
      <c r="CZ33" s="1090">
        <v>14407027</v>
      </c>
      <c r="DA33" s="1090">
        <v>2564318</v>
      </c>
      <c r="DB33" s="1090">
        <v>443627</v>
      </c>
      <c r="DC33" s="1039"/>
      <c r="DD33" s="1090">
        <v>0</v>
      </c>
      <c r="DE33" s="1090">
        <v>7466</v>
      </c>
      <c r="DF33" s="1090">
        <v>114488</v>
      </c>
      <c r="DG33" s="1090">
        <v>0</v>
      </c>
      <c r="DH33" s="1090">
        <v>0</v>
      </c>
      <c r="DI33" s="1090">
        <v>0</v>
      </c>
      <c r="DJ33" s="1090">
        <v>13315</v>
      </c>
      <c r="DK33" s="1090">
        <v>375615</v>
      </c>
      <c r="DL33" s="1090">
        <v>119533</v>
      </c>
      <c r="DM33" s="1090">
        <v>24276</v>
      </c>
      <c r="DN33" s="1090">
        <v>0</v>
      </c>
      <c r="DO33" s="1090">
        <v>0</v>
      </c>
      <c r="DP33" s="1090">
        <v>151473</v>
      </c>
      <c r="DQ33" s="1090">
        <v>0</v>
      </c>
      <c r="DR33" s="1090">
        <v>0</v>
      </c>
      <c r="DS33" s="1090">
        <v>8404</v>
      </c>
      <c r="DT33" s="1090">
        <v>14468</v>
      </c>
      <c r="DU33" s="1090">
        <v>178562</v>
      </c>
      <c r="DV33" s="1090">
        <v>87879</v>
      </c>
      <c r="DW33" s="1090">
        <v>66946</v>
      </c>
      <c r="DX33" s="1090">
        <v>90207</v>
      </c>
      <c r="DY33" s="1090">
        <v>0</v>
      </c>
      <c r="DZ33" s="1090">
        <v>55151</v>
      </c>
      <c r="EA33" s="1090">
        <v>0</v>
      </c>
      <c r="EB33" s="1090">
        <v>0</v>
      </c>
      <c r="EC33" s="1090" t="s">
        <v>492</v>
      </c>
      <c r="ED33" s="1090">
        <v>0</v>
      </c>
      <c r="EE33" s="1090" t="s">
        <v>492</v>
      </c>
      <c r="EF33" s="1090">
        <v>0</v>
      </c>
      <c r="EG33" s="1090" t="s">
        <v>492</v>
      </c>
      <c r="EH33" s="1090">
        <v>0</v>
      </c>
      <c r="EI33" s="1090">
        <v>3236841</v>
      </c>
      <c r="EJ33" s="1090">
        <v>0</v>
      </c>
      <c r="EK33" s="1090">
        <v>2424634.3499999996</v>
      </c>
      <c r="EL33" s="1090">
        <v>1373057</v>
      </c>
      <c r="EM33" s="1090">
        <v>1722806</v>
      </c>
      <c r="EN33" s="1039"/>
      <c r="EO33" s="1039"/>
      <c r="EP33" s="1039"/>
      <c r="EQ33" s="1090">
        <v>2417</v>
      </c>
      <c r="ER33" s="1090">
        <v>753</v>
      </c>
      <c r="ES33" s="1039"/>
      <c r="ET33" s="1039"/>
      <c r="EU33" s="1039"/>
      <c r="EV33" s="1039"/>
      <c r="EW33" s="1106"/>
      <c r="EX33" s="1090">
        <v>7</v>
      </c>
      <c r="EY33" s="1106"/>
      <c r="EZ33" s="1090">
        <v>10</v>
      </c>
      <c r="FA33" s="1106"/>
      <c r="FB33" s="1090">
        <v>67</v>
      </c>
      <c r="FC33" s="1090">
        <v>159</v>
      </c>
      <c r="FD33" s="1090">
        <v>237</v>
      </c>
      <c r="FE33" s="1090">
        <v>71</v>
      </c>
      <c r="FF33" s="1106"/>
      <c r="FG33" s="1090">
        <v>479</v>
      </c>
      <c r="FH33" s="1090">
        <v>44</v>
      </c>
      <c r="FI33" s="1090">
        <v>53</v>
      </c>
      <c r="FJ33" s="1039"/>
      <c r="FK33" s="1039"/>
      <c r="FL33" s="1039"/>
      <c r="FM33" s="1039"/>
      <c r="FN33" s="1039"/>
      <c r="FO33" s="1110">
        <v>2153481</v>
      </c>
      <c r="FP33" s="1092">
        <v>204.2</v>
      </c>
      <c r="FQ33" s="1092">
        <v>6</v>
      </c>
      <c r="FR33" s="1102"/>
      <c r="FS33" s="1092">
        <v>0</v>
      </c>
      <c r="FT33" s="1092">
        <v>161</v>
      </c>
      <c r="FU33" s="1092">
        <v>17</v>
      </c>
      <c r="FV33" s="1092">
        <v>13</v>
      </c>
      <c r="FW33" s="1092">
        <v>3</v>
      </c>
      <c r="FX33" s="1092">
        <v>20</v>
      </c>
      <c r="FY33" s="1092">
        <v>2</v>
      </c>
      <c r="FZ33" s="1092">
        <v>128</v>
      </c>
      <c r="GA33" s="1092">
        <v>50.9</v>
      </c>
      <c r="GB33" s="1092">
        <v>10.1</v>
      </c>
      <c r="GC33" s="1092">
        <v>0</v>
      </c>
      <c r="GD33" s="1092">
        <v>1</v>
      </c>
      <c r="GE33" s="1092">
        <v>16.100000000000001</v>
      </c>
      <c r="GF33" s="1102"/>
      <c r="GG33" s="1092">
        <v>204.2</v>
      </c>
      <c r="GH33" s="1092">
        <v>2</v>
      </c>
      <c r="GI33" s="1102"/>
      <c r="GJ33" s="1092">
        <v>95.9</v>
      </c>
      <c r="GK33" s="1092">
        <v>29.8</v>
      </c>
      <c r="GL33" s="1092">
        <v>9.1999999999999993</v>
      </c>
      <c r="GM33" s="1092">
        <v>0</v>
      </c>
      <c r="GN33" s="1092">
        <v>0</v>
      </c>
      <c r="GO33" s="1092">
        <v>0</v>
      </c>
      <c r="GP33" s="1102"/>
      <c r="GQ33" s="1092">
        <v>1</v>
      </c>
      <c r="GR33" s="1092">
        <v>205.9</v>
      </c>
      <c r="GS33" s="1092">
        <v>2</v>
      </c>
      <c r="GT33" s="1102"/>
      <c r="GU33" s="981"/>
      <c r="GV33" s="981"/>
      <c r="GW33" s="981"/>
      <c r="GX33" s="981"/>
      <c r="GY33" s="981"/>
      <c r="GZ33" s="981"/>
      <c r="HA33" s="981"/>
      <c r="HB33" s="1102"/>
      <c r="HC33" s="1092">
        <v>0</v>
      </c>
      <c r="HD33" s="1092">
        <v>0</v>
      </c>
      <c r="HE33" s="1092">
        <v>0</v>
      </c>
      <c r="HF33" s="1092">
        <v>0</v>
      </c>
      <c r="HG33" s="1092">
        <v>0</v>
      </c>
      <c r="HH33" s="1092">
        <v>0</v>
      </c>
      <c r="HI33" s="1092">
        <v>107.5</v>
      </c>
      <c r="HJ33" s="1092">
        <v>40.9</v>
      </c>
      <c r="HK33" s="1092">
        <v>7</v>
      </c>
      <c r="HL33" s="1092">
        <v>0</v>
      </c>
      <c r="HM33" s="1092">
        <v>0.3</v>
      </c>
      <c r="HN33" s="1092">
        <v>0</v>
      </c>
      <c r="HO33" s="1102"/>
      <c r="HP33" s="50">
        <v>0</v>
      </c>
      <c r="HQ33" s="50">
        <v>0</v>
      </c>
      <c r="HR33" s="50">
        <v>0</v>
      </c>
      <c r="HS33" s="1090">
        <v>2414</v>
      </c>
      <c r="HT33" s="1090">
        <v>790</v>
      </c>
      <c r="HU33" s="1039"/>
      <c r="HV33" s="1039"/>
      <c r="HW33" s="1039"/>
      <c r="HX33" s="1039"/>
      <c r="HY33" s="1107"/>
      <c r="HZ33" s="1090">
        <v>2</v>
      </c>
      <c r="IA33" s="1107"/>
      <c r="IB33" s="1090">
        <v>7</v>
      </c>
      <c r="IC33" s="1107"/>
      <c r="ID33" s="1090">
        <v>77</v>
      </c>
      <c r="IE33" s="1090">
        <v>142</v>
      </c>
      <c r="IF33" s="1090">
        <v>249</v>
      </c>
      <c r="IG33" s="1090">
        <v>58</v>
      </c>
      <c r="IH33" s="1107"/>
      <c r="II33" s="1090">
        <v>477</v>
      </c>
      <c r="IJ33" s="1090">
        <v>39</v>
      </c>
      <c r="IK33" s="1090">
        <v>66</v>
      </c>
      <c r="IL33" s="1090">
        <v>162</v>
      </c>
      <c r="IM33" s="1090">
        <v>11</v>
      </c>
      <c r="IN33" s="1090">
        <v>18</v>
      </c>
      <c r="IO33" s="1090">
        <v>4</v>
      </c>
      <c r="IP33" s="1090">
        <v>20</v>
      </c>
      <c r="IQ33" s="1090">
        <v>6</v>
      </c>
      <c r="IR33" s="1039"/>
      <c r="IS33" s="1039"/>
      <c r="IT33" s="1039"/>
      <c r="IU33" s="1039"/>
      <c r="IV33" s="1039"/>
      <c r="IW33" s="1104">
        <v>157</v>
      </c>
      <c r="IX33" s="1104">
        <v>17</v>
      </c>
      <c r="IY33" s="1104">
        <v>13</v>
      </c>
      <c r="IZ33" s="1104">
        <v>3</v>
      </c>
      <c r="JA33" s="1104">
        <v>20</v>
      </c>
      <c r="JB33" s="1104">
        <v>2</v>
      </c>
      <c r="JC33" s="1090">
        <v>26336</v>
      </c>
      <c r="JD33" s="1090">
        <v>49078</v>
      </c>
      <c r="JE33" s="1090">
        <v>0</v>
      </c>
      <c r="JF33" s="1092">
        <v>2</v>
      </c>
      <c r="JG33" s="1092">
        <v>0</v>
      </c>
    </row>
    <row r="34" spans="1:267">
      <c r="A34" s="48" t="s">
        <v>219</v>
      </c>
      <c r="B34" s="34">
        <v>1070</v>
      </c>
      <c r="C34" s="33" t="s">
        <v>680</v>
      </c>
      <c r="D34" s="1039"/>
      <c r="E34" s="1039"/>
      <c r="F34" s="1039"/>
      <c r="G34" s="1039"/>
      <c r="H34" s="1039"/>
      <c r="I34" s="1039"/>
      <c r="J34" s="1039"/>
      <c r="K34" s="1039"/>
      <c r="L34" s="1039"/>
      <c r="M34" s="1039"/>
      <c r="N34" s="1039"/>
      <c r="O34" s="1039"/>
      <c r="P34" s="1039"/>
      <c r="Q34" s="1039"/>
      <c r="R34" s="1039"/>
      <c r="S34" s="1039"/>
      <c r="T34" s="1039"/>
      <c r="U34" s="1039"/>
      <c r="V34" s="1039"/>
      <c r="W34" s="1039"/>
      <c r="X34" s="1039"/>
      <c r="Y34" s="1039"/>
      <c r="Z34" s="1039"/>
      <c r="AA34" s="1039"/>
      <c r="AB34" s="1039"/>
      <c r="AC34" s="1039"/>
      <c r="AD34" s="1039"/>
      <c r="AE34" s="1039"/>
      <c r="AF34" s="1039"/>
      <c r="AG34" s="1039"/>
      <c r="AH34" s="1039"/>
      <c r="AI34" s="1039"/>
      <c r="AJ34" s="1039"/>
      <c r="AK34" s="1039"/>
      <c r="AL34" s="1039"/>
      <c r="AM34" s="1039"/>
      <c r="AN34" s="1039"/>
      <c r="AO34" s="1039"/>
      <c r="AP34" s="1039"/>
      <c r="AQ34" s="1039"/>
      <c r="AR34" s="1039"/>
      <c r="AS34" s="1039"/>
      <c r="AT34" s="1039"/>
      <c r="AU34" s="1039"/>
      <c r="AV34" s="1039"/>
      <c r="AW34" s="1039"/>
      <c r="AX34" s="1039"/>
      <c r="AY34" s="1039"/>
      <c r="AZ34" s="1039"/>
      <c r="BA34" s="1039"/>
      <c r="BB34" s="1039"/>
      <c r="BC34" s="1039"/>
      <c r="BD34" s="1039"/>
      <c r="BE34" s="1039"/>
      <c r="BF34" s="1039"/>
      <c r="BG34" s="1039"/>
      <c r="BH34" s="1039"/>
      <c r="BI34" s="1039"/>
      <c r="BJ34" s="1039"/>
      <c r="BK34" s="1039"/>
      <c r="BL34" s="1039"/>
      <c r="BM34" s="1039"/>
      <c r="BN34" s="1039"/>
      <c r="BO34" s="1039"/>
      <c r="BP34" s="1039"/>
      <c r="BQ34" s="1039"/>
      <c r="BR34" s="1090">
        <v>194</v>
      </c>
      <c r="BS34" s="1090">
        <v>12</v>
      </c>
      <c r="BT34" s="1090">
        <v>130</v>
      </c>
      <c r="BU34" s="1090">
        <v>38</v>
      </c>
      <c r="BV34" s="1090">
        <v>9</v>
      </c>
      <c r="BW34" s="1090">
        <v>69</v>
      </c>
      <c r="BX34" s="1090">
        <v>13</v>
      </c>
      <c r="BY34" s="1090">
        <v>41</v>
      </c>
      <c r="BZ34" s="1090">
        <v>50846737</v>
      </c>
      <c r="CA34" s="1090">
        <v>948036</v>
      </c>
      <c r="CB34" s="1090">
        <v>412850</v>
      </c>
      <c r="CC34" s="1090">
        <v>0</v>
      </c>
      <c r="CD34" s="1090">
        <v>0</v>
      </c>
      <c r="CE34" s="1090">
        <v>0</v>
      </c>
      <c r="CF34" s="1090">
        <v>0</v>
      </c>
      <c r="CG34" s="1090">
        <v>244968</v>
      </c>
      <c r="CH34" s="1090">
        <v>626219</v>
      </c>
      <c r="CI34" s="1090">
        <v>486988</v>
      </c>
      <c r="CJ34" s="1090">
        <v>114693</v>
      </c>
      <c r="CK34" s="1090">
        <v>237644</v>
      </c>
      <c r="CL34" s="1090">
        <v>746549.84</v>
      </c>
      <c r="CM34" s="1090">
        <v>78671</v>
      </c>
      <c r="CN34" s="1090">
        <v>1195821</v>
      </c>
      <c r="CO34" s="1109"/>
      <c r="CP34" s="1090">
        <v>1048892</v>
      </c>
      <c r="CQ34" s="1090">
        <v>40641331</v>
      </c>
      <c r="CR34" s="1090">
        <v>7476596</v>
      </c>
      <c r="CS34" s="1090">
        <v>6851098</v>
      </c>
      <c r="CT34" s="1090">
        <v>2505311</v>
      </c>
      <c r="CU34" s="1090">
        <v>877111</v>
      </c>
      <c r="CV34" s="1090">
        <v>20636535</v>
      </c>
      <c r="CW34" s="1090">
        <v>4606705</v>
      </c>
      <c r="CX34" s="1090">
        <v>13395076</v>
      </c>
      <c r="CY34" s="1090">
        <v>3591479</v>
      </c>
      <c r="CZ34" s="1090">
        <v>12916887</v>
      </c>
      <c r="DA34" s="1090">
        <v>2751764</v>
      </c>
      <c r="DB34" s="1090">
        <v>1399107</v>
      </c>
      <c r="DC34" s="1039"/>
      <c r="DD34" s="1090">
        <v>4739</v>
      </c>
      <c r="DE34" s="1090">
        <v>1291</v>
      </c>
      <c r="DF34" s="1090">
        <v>0</v>
      </c>
      <c r="DG34" s="1090">
        <v>0</v>
      </c>
      <c r="DH34" s="1090">
        <v>23651</v>
      </c>
      <c r="DI34" s="1090">
        <v>0</v>
      </c>
      <c r="DJ34" s="1090">
        <v>0</v>
      </c>
      <c r="DK34" s="1090">
        <v>10250</v>
      </c>
      <c r="DL34" s="1090">
        <v>525</v>
      </c>
      <c r="DM34" s="1090">
        <v>26529</v>
      </c>
      <c r="DN34" s="1090">
        <v>0</v>
      </c>
      <c r="DO34" s="1090">
        <v>570</v>
      </c>
      <c r="DP34" s="1090">
        <v>144594</v>
      </c>
      <c r="DQ34" s="1090">
        <v>19375</v>
      </c>
      <c r="DR34" s="1090">
        <v>30838</v>
      </c>
      <c r="DS34" s="1090">
        <v>0</v>
      </c>
      <c r="DT34" s="1090">
        <v>0</v>
      </c>
      <c r="DU34" s="1090">
        <v>152775</v>
      </c>
      <c r="DV34" s="1090">
        <v>0</v>
      </c>
      <c r="DW34" s="1090">
        <v>0</v>
      </c>
      <c r="DX34" s="1090">
        <v>0</v>
      </c>
      <c r="DY34" s="1090">
        <v>0</v>
      </c>
      <c r="DZ34" s="1090">
        <v>0</v>
      </c>
      <c r="EA34" s="1090">
        <v>0</v>
      </c>
      <c r="EB34" s="1090">
        <v>0</v>
      </c>
      <c r="EC34" s="1090" t="s">
        <v>316</v>
      </c>
      <c r="ED34" s="1090">
        <v>0</v>
      </c>
      <c r="EE34" s="1090" t="s">
        <v>318</v>
      </c>
      <c r="EF34" s="1090">
        <v>0</v>
      </c>
      <c r="EG34" s="1090" t="s">
        <v>492</v>
      </c>
      <c r="EH34" s="1090">
        <v>0</v>
      </c>
      <c r="EI34" s="1090">
        <v>9706191.75</v>
      </c>
      <c r="EJ34" s="1090">
        <v>-0.26</v>
      </c>
      <c r="EK34" s="1090">
        <v>-0.10999999660998584</v>
      </c>
      <c r="EL34" s="1090">
        <v>2782332.4700000007</v>
      </c>
      <c r="EM34" s="1090">
        <v>2042355.17</v>
      </c>
      <c r="EN34" s="1039"/>
      <c r="EO34" s="1039"/>
      <c r="EP34" s="1039"/>
      <c r="EQ34" s="1090">
        <v>1934</v>
      </c>
      <c r="ER34" s="1090">
        <v>794</v>
      </c>
      <c r="ES34" s="1039"/>
      <c r="ET34" s="1039"/>
      <c r="EU34" s="1039"/>
      <c r="EV34" s="1039"/>
      <c r="EW34" s="1106"/>
      <c r="EX34" s="1090">
        <v>33</v>
      </c>
      <c r="EY34" s="1106"/>
      <c r="EZ34" s="1090">
        <v>81</v>
      </c>
      <c r="FA34" s="1106"/>
      <c r="FB34" s="1090">
        <v>58</v>
      </c>
      <c r="FC34" s="1090">
        <v>208</v>
      </c>
      <c r="FD34" s="1090">
        <v>223</v>
      </c>
      <c r="FE34" s="1090">
        <v>0</v>
      </c>
      <c r="FF34" s="1106"/>
      <c r="FG34" s="1090">
        <v>475</v>
      </c>
      <c r="FH34" s="1090">
        <v>25</v>
      </c>
      <c r="FI34" s="1090">
        <v>8</v>
      </c>
      <c r="FJ34" s="1039"/>
      <c r="FK34" s="1039"/>
      <c r="FL34" s="1039"/>
      <c r="FM34" s="1039"/>
      <c r="FN34" s="1039"/>
      <c r="FO34" s="1110">
        <v>2751764</v>
      </c>
      <c r="FP34" s="1092">
        <v>194.4</v>
      </c>
      <c r="FQ34" s="1092">
        <v>12</v>
      </c>
      <c r="FR34" s="1102"/>
      <c r="FS34" s="1092">
        <v>0</v>
      </c>
      <c r="FT34" s="1092">
        <v>155</v>
      </c>
      <c r="FU34" s="1092">
        <v>12</v>
      </c>
      <c r="FV34" s="1092">
        <v>28</v>
      </c>
      <c r="FW34" s="1092">
        <v>1</v>
      </c>
      <c r="FX34" s="1092">
        <v>11</v>
      </c>
      <c r="FY34" s="1092">
        <v>6</v>
      </c>
      <c r="FZ34" s="1092">
        <v>123</v>
      </c>
      <c r="GA34" s="1092">
        <v>26</v>
      </c>
      <c r="GB34" s="1092">
        <v>8</v>
      </c>
      <c r="GC34" s="1092">
        <v>70</v>
      </c>
      <c r="GD34" s="1092">
        <v>12</v>
      </c>
      <c r="GE34" s="1092">
        <v>50</v>
      </c>
      <c r="GF34" s="1102"/>
      <c r="GG34" s="1092">
        <v>194.4</v>
      </c>
      <c r="GH34" s="1092">
        <v>9</v>
      </c>
      <c r="GI34" s="1102"/>
      <c r="GJ34" s="1092">
        <v>123</v>
      </c>
      <c r="GK34" s="1092">
        <v>26</v>
      </c>
      <c r="GL34" s="1092">
        <v>5</v>
      </c>
      <c r="GM34" s="1092">
        <v>70</v>
      </c>
      <c r="GN34" s="1092">
        <v>7</v>
      </c>
      <c r="GO34" s="1092">
        <v>0</v>
      </c>
      <c r="GP34" s="1102"/>
      <c r="GQ34" s="1092">
        <v>4</v>
      </c>
      <c r="GR34" s="1092">
        <v>0</v>
      </c>
      <c r="GS34" s="1092">
        <v>0</v>
      </c>
      <c r="GT34" s="1102"/>
      <c r="GU34" s="981"/>
      <c r="GV34" s="981"/>
      <c r="GW34" s="981"/>
      <c r="GX34" s="981"/>
      <c r="GY34" s="981"/>
      <c r="GZ34" s="981"/>
      <c r="HA34" s="981"/>
      <c r="HB34" s="1102"/>
      <c r="HC34" s="1092">
        <v>0</v>
      </c>
      <c r="HD34" s="1092">
        <v>0</v>
      </c>
      <c r="HE34" s="1092">
        <v>0</v>
      </c>
      <c r="HF34" s="1092">
        <v>0</v>
      </c>
      <c r="HG34" s="1092">
        <v>0</v>
      </c>
      <c r="HH34" s="1092">
        <v>0</v>
      </c>
      <c r="HI34" s="1092">
        <v>0</v>
      </c>
      <c r="HJ34" s="1092">
        <v>0</v>
      </c>
      <c r="HK34" s="1092">
        <v>0</v>
      </c>
      <c r="HL34" s="1092">
        <v>0</v>
      </c>
      <c r="HM34" s="1092">
        <v>0</v>
      </c>
      <c r="HN34" s="1092">
        <v>0</v>
      </c>
      <c r="HO34" s="1102"/>
      <c r="HP34" s="50">
        <v>0</v>
      </c>
      <c r="HQ34" s="50">
        <v>0</v>
      </c>
      <c r="HR34" s="50">
        <v>0</v>
      </c>
      <c r="HS34" s="1090">
        <v>1958</v>
      </c>
      <c r="HT34" s="1090">
        <v>771</v>
      </c>
      <c r="HU34" s="1039"/>
      <c r="HV34" s="1039"/>
      <c r="HW34" s="1039"/>
      <c r="HX34" s="1039"/>
      <c r="HY34" s="1107"/>
      <c r="HZ34" s="1090">
        <v>28</v>
      </c>
      <c r="IA34" s="1107"/>
      <c r="IB34" s="1090">
        <v>27</v>
      </c>
      <c r="IC34" s="1107"/>
      <c r="ID34" s="1090">
        <v>149</v>
      </c>
      <c r="IE34" s="1090">
        <v>198</v>
      </c>
      <c r="IF34" s="1090">
        <v>214</v>
      </c>
      <c r="IG34" s="1090">
        <v>3</v>
      </c>
      <c r="IH34" s="1107"/>
      <c r="II34" s="1090">
        <v>475</v>
      </c>
      <c r="IJ34" s="1090">
        <v>20</v>
      </c>
      <c r="IK34" s="1090">
        <v>11</v>
      </c>
      <c r="IL34" s="1090">
        <v>151</v>
      </c>
      <c r="IM34" s="1090">
        <v>13</v>
      </c>
      <c r="IN34" s="1090">
        <v>22</v>
      </c>
      <c r="IO34" s="1090">
        <v>2</v>
      </c>
      <c r="IP34" s="1090">
        <v>11</v>
      </c>
      <c r="IQ34" s="1090">
        <v>7</v>
      </c>
      <c r="IR34" s="1039"/>
      <c r="IS34" s="1039"/>
      <c r="IT34" s="1039"/>
      <c r="IU34" s="1039"/>
      <c r="IV34" s="1039"/>
      <c r="IW34" s="1104">
        <v>155</v>
      </c>
      <c r="IX34" s="1104">
        <v>12</v>
      </c>
      <c r="IY34" s="1104">
        <v>28</v>
      </c>
      <c r="IZ34" s="1104">
        <v>1</v>
      </c>
      <c r="JA34" s="1104">
        <v>11</v>
      </c>
      <c r="JB34" s="1104">
        <v>6</v>
      </c>
      <c r="JC34" s="1090">
        <v>0</v>
      </c>
      <c r="JD34" s="1090">
        <v>96756</v>
      </c>
      <c r="JE34" s="1090">
        <v>0</v>
      </c>
      <c r="JF34" s="1092">
        <v>3</v>
      </c>
      <c r="JG34" s="1092">
        <v>0</v>
      </c>
    </row>
    <row r="35" spans="1:267">
      <c r="A35" s="48" t="s">
        <v>199</v>
      </c>
      <c r="B35" s="34">
        <v>1085</v>
      </c>
      <c r="C35" s="33" t="s">
        <v>663</v>
      </c>
      <c r="D35" s="1039"/>
      <c r="E35" s="1039"/>
      <c r="F35" s="1039"/>
      <c r="G35" s="1039"/>
      <c r="H35" s="1039"/>
      <c r="I35" s="1039"/>
      <c r="J35" s="1039"/>
      <c r="K35" s="1039"/>
      <c r="L35" s="1039"/>
      <c r="M35" s="1039"/>
      <c r="N35" s="1039"/>
      <c r="O35" s="1039"/>
      <c r="P35" s="1039"/>
      <c r="Q35" s="1039"/>
      <c r="R35" s="1039"/>
      <c r="S35" s="1039"/>
      <c r="T35" s="1039"/>
      <c r="U35" s="1039"/>
      <c r="V35" s="1039"/>
      <c r="W35" s="1039"/>
      <c r="X35" s="1039"/>
      <c r="Y35" s="1039"/>
      <c r="Z35" s="1039"/>
      <c r="AA35" s="1039"/>
      <c r="AB35" s="1039"/>
      <c r="AC35" s="1039"/>
      <c r="AD35" s="1039"/>
      <c r="AE35" s="1039"/>
      <c r="AF35" s="1039"/>
      <c r="AG35" s="1039"/>
      <c r="AH35" s="1039"/>
      <c r="AI35" s="1039"/>
      <c r="AJ35" s="1039"/>
      <c r="AK35" s="1039"/>
      <c r="AL35" s="1039"/>
      <c r="AM35" s="1039"/>
      <c r="AN35" s="1039"/>
      <c r="AO35" s="1039"/>
      <c r="AP35" s="1039"/>
      <c r="AQ35" s="1039"/>
      <c r="AR35" s="1039"/>
      <c r="AS35" s="1039"/>
      <c r="AT35" s="1039"/>
      <c r="AU35" s="1039"/>
      <c r="AV35" s="1039"/>
      <c r="AW35" s="1039"/>
      <c r="AX35" s="1039"/>
      <c r="AY35" s="1039"/>
      <c r="AZ35" s="1039"/>
      <c r="BA35" s="1039"/>
      <c r="BB35" s="1039"/>
      <c r="BC35" s="1039"/>
      <c r="BD35" s="1039"/>
      <c r="BE35" s="1039"/>
      <c r="BF35" s="1039"/>
      <c r="BG35" s="1039"/>
      <c r="BH35" s="1039"/>
      <c r="BI35" s="1039"/>
      <c r="BJ35" s="1039"/>
      <c r="BK35" s="1039"/>
      <c r="BL35" s="1039"/>
      <c r="BM35" s="1039"/>
      <c r="BN35" s="1039"/>
      <c r="BO35" s="1039"/>
      <c r="BP35" s="1039"/>
      <c r="BQ35" s="1039"/>
      <c r="BR35" s="1090">
        <v>248</v>
      </c>
      <c r="BS35" s="1090">
        <v>8</v>
      </c>
      <c r="BT35" s="1090">
        <v>101</v>
      </c>
      <c r="BU35" s="1090">
        <v>46</v>
      </c>
      <c r="BV35" s="1090">
        <v>6</v>
      </c>
      <c r="BW35" s="1090">
        <v>43</v>
      </c>
      <c r="BX35" s="1090">
        <v>8</v>
      </c>
      <c r="BY35" s="1090">
        <v>46</v>
      </c>
      <c r="BZ35" s="1090">
        <v>64804473.549999997</v>
      </c>
      <c r="CA35" s="1090">
        <v>660157.09</v>
      </c>
      <c r="CB35" s="1090">
        <v>197396.26</v>
      </c>
      <c r="CC35" s="1090">
        <v>256616.32000000001</v>
      </c>
      <c r="CD35" s="1090">
        <v>0</v>
      </c>
      <c r="CE35" s="1090">
        <v>0</v>
      </c>
      <c r="CF35" s="1090">
        <v>0</v>
      </c>
      <c r="CG35" s="1090">
        <v>491085.09</v>
      </c>
      <c r="CH35" s="1090">
        <v>195109.49</v>
      </c>
      <c r="CI35" s="1090">
        <v>707449.21000000008</v>
      </c>
      <c r="CJ35" s="1090">
        <v>366965.15</v>
      </c>
      <c r="CK35" s="1090">
        <v>0</v>
      </c>
      <c r="CL35" s="1090">
        <v>593136.77</v>
      </c>
      <c r="CM35" s="1090">
        <v>15490</v>
      </c>
      <c r="CN35" s="1090">
        <v>56613.2</v>
      </c>
      <c r="CO35" s="1109"/>
      <c r="CP35" s="1090">
        <v>2413173.5699999998</v>
      </c>
      <c r="CQ35" s="1090">
        <v>46039371.299999997</v>
      </c>
      <c r="CR35" s="1090">
        <v>14554451.359999999</v>
      </c>
      <c r="CS35" s="1090">
        <v>4630324.8099999996</v>
      </c>
      <c r="CT35" s="1090">
        <v>2352233.13</v>
      </c>
      <c r="CU35" s="1090">
        <v>525330.16</v>
      </c>
      <c r="CV35" s="1090">
        <v>26726389</v>
      </c>
      <c r="CW35" s="1090">
        <v>5939760.5599999996</v>
      </c>
      <c r="CX35" s="1090">
        <v>11868130.689999999</v>
      </c>
      <c r="CY35" s="1090">
        <v>3091768.2199999997</v>
      </c>
      <c r="CZ35" s="1090">
        <v>19404576.52</v>
      </c>
      <c r="DA35" s="1090">
        <v>2478791.2300000004</v>
      </c>
      <c r="DB35" s="1090">
        <v>670306.42999999993</v>
      </c>
      <c r="DC35" s="1039"/>
      <c r="DD35" s="1090">
        <v>0</v>
      </c>
      <c r="DE35" s="1090">
        <v>14629.42</v>
      </c>
      <c r="DF35" s="1090">
        <v>-1458</v>
      </c>
      <c r="DG35" s="1090">
        <v>5100</v>
      </c>
      <c r="DH35" s="1090">
        <v>21230</v>
      </c>
      <c r="DI35" s="1090">
        <v>0</v>
      </c>
      <c r="DJ35" s="1090">
        <v>1240</v>
      </c>
      <c r="DK35" s="1090">
        <v>0</v>
      </c>
      <c r="DL35" s="1090">
        <v>96174</v>
      </c>
      <c r="DM35" s="1090">
        <v>87004</v>
      </c>
      <c r="DN35" s="1090">
        <v>0</v>
      </c>
      <c r="DO35" s="1090">
        <v>0</v>
      </c>
      <c r="DP35" s="1090">
        <v>229605</v>
      </c>
      <c r="DQ35" s="1090">
        <v>0</v>
      </c>
      <c r="DR35" s="1090">
        <v>80</v>
      </c>
      <c r="DS35" s="1090">
        <v>55752</v>
      </c>
      <c r="DT35" s="1090">
        <v>0</v>
      </c>
      <c r="DU35" s="1090">
        <v>55912</v>
      </c>
      <c r="DV35" s="1090">
        <v>121271</v>
      </c>
      <c r="DW35" s="1090">
        <v>0</v>
      </c>
      <c r="DX35" s="1090">
        <v>33472</v>
      </c>
      <c r="DY35" s="1090">
        <v>3475</v>
      </c>
      <c r="DZ35" s="1090">
        <v>254161</v>
      </c>
      <c r="EA35" s="1090">
        <v>0</v>
      </c>
      <c r="EB35" s="1090">
        <v>0</v>
      </c>
      <c r="EC35" s="1090" t="s">
        <v>934</v>
      </c>
      <c r="ED35" s="1090">
        <v>2101</v>
      </c>
      <c r="EE35" s="1090" t="s">
        <v>1169</v>
      </c>
      <c r="EF35" s="1090">
        <v>0</v>
      </c>
      <c r="EG35" s="1090" t="s">
        <v>1170</v>
      </c>
      <c r="EH35" s="1090">
        <v>0</v>
      </c>
      <c r="EI35" s="1090">
        <v>-2505669.5599999996</v>
      </c>
      <c r="EJ35" s="1090">
        <v>431788</v>
      </c>
      <c r="EK35" s="1090">
        <v>1.0000010952353476E-2</v>
      </c>
      <c r="EL35" s="1090">
        <v>3445421</v>
      </c>
      <c r="EM35" s="1090">
        <v>6185266.5</v>
      </c>
      <c r="EN35" s="1039"/>
      <c r="EO35" s="1039"/>
      <c r="EP35" s="1039"/>
      <c r="EQ35" s="1090">
        <v>2954</v>
      </c>
      <c r="ER35" s="1090">
        <v>1229</v>
      </c>
      <c r="ES35" s="1039"/>
      <c r="ET35" s="1039"/>
      <c r="EU35" s="1039"/>
      <c r="EV35" s="1039"/>
      <c r="EW35" s="1106"/>
      <c r="EX35" s="1090">
        <v>0</v>
      </c>
      <c r="EY35" s="1106"/>
      <c r="EZ35" s="1090">
        <v>5</v>
      </c>
      <c r="FA35" s="1106"/>
      <c r="FB35" s="1090">
        <v>232</v>
      </c>
      <c r="FC35" s="1090">
        <v>440</v>
      </c>
      <c r="FD35" s="1090">
        <v>332</v>
      </c>
      <c r="FE35" s="1090">
        <v>2</v>
      </c>
      <c r="FF35" s="1106"/>
      <c r="FG35" s="1090">
        <v>760</v>
      </c>
      <c r="FH35" s="1090">
        <v>62</v>
      </c>
      <c r="FI35" s="1090">
        <v>56</v>
      </c>
      <c r="FJ35" s="1039"/>
      <c r="FK35" s="1039"/>
      <c r="FL35" s="1039"/>
      <c r="FM35" s="1039"/>
      <c r="FN35" s="1039"/>
      <c r="FO35" s="1110">
        <v>2042935.61</v>
      </c>
      <c r="FP35" s="1092">
        <v>256</v>
      </c>
      <c r="FQ35" s="1092">
        <v>7</v>
      </c>
      <c r="FR35" s="1102"/>
      <c r="FS35" s="1092">
        <v>109002</v>
      </c>
      <c r="FT35" s="1092">
        <v>211</v>
      </c>
      <c r="FU35" s="1092">
        <v>10</v>
      </c>
      <c r="FV35" s="1092">
        <v>20</v>
      </c>
      <c r="FW35" s="1092">
        <v>2</v>
      </c>
      <c r="FX35" s="1092">
        <v>15</v>
      </c>
      <c r="FY35" s="1092">
        <v>4</v>
      </c>
      <c r="FZ35" s="1092">
        <v>88</v>
      </c>
      <c r="GA35" s="1092">
        <v>51</v>
      </c>
      <c r="GB35" s="1092">
        <v>8</v>
      </c>
      <c r="GC35" s="1092">
        <v>40</v>
      </c>
      <c r="GD35" s="1092">
        <v>7</v>
      </c>
      <c r="GE35" s="1092">
        <v>45</v>
      </c>
      <c r="GF35" s="1102"/>
      <c r="GG35" s="1092">
        <v>256</v>
      </c>
      <c r="GH35" s="1092">
        <v>4</v>
      </c>
      <c r="GI35" s="1102"/>
      <c r="GJ35" s="1092">
        <v>88</v>
      </c>
      <c r="GK35" s="1092">
        <v>46</v>
      </c>
      <c r="GL35" s="1092">
        <v>6</v>
      </c>
      <c r="GM35" s="1092">
        <v>0</v>
      </c>
      <c r="GN35" s="1092">
        <v>4</v>
      </c>
      <c r="GO35" s="1092">
        <v>11</v>
      </c>
      <c r="GP35" s="1102"/>
      <c r="GQ35" s="1092">
        <v>4</v>
      </c>
      <c r="GR35" s="1092">
        <v>248</v>
      </c>
      <c r="GS35" s="1092">
        <v>4</v>
      </c>
      <c r="GT35" s="1102"/>
      <c r="GU35" s="981"/>
      <c r="GV35" s="981"/>
      <c r="GW35" s="981"/>
      <c r="GX35" s="981"/>
      <c r="GY35" s="981"/>
      <c r="GZ35" s="981"/>
      <c r="HA35" s="981"/>
      <c r="HB35" s="1102"/>
      <c r="HC35" s="1092">
        <v>211</v>
      </c>
      <c r="HD35" s="1092">
        <v>11</v>
      </c>
      <c r="HE35" s="1092">
        <v>12</v>
      </c>
      <c r="HF35" s="1092">
        <v>1</v>
      </c>
      <c r="HG35" s="1092">
        <v>12</v>
      </c>
      <c r="HH35" s="1092">
        <v>5</v>
      </c>
      <c r="HI35" s="1092">
        <v>101</v>
      </c>
      <c r="HJ35" s="1092">
        <v>41</v>
      </c>
      <c r="HK35" s="1092">
        <v>6</v>
      </c>
      <c r="HL35" s="1092">
        <v>0</v>
      </c>
      <c r="HM35" s="1092">
        <v>8</v>
      </c>
      <c r="HN35" s="1092">
        <v>9</v>
      </c>
      <c r="HO35" s="1102"/>
      <c r="HP35" s="50">
        <v>0</v>
      </c>
      <c r="HQ35" s="50">
        <v>0</v>
      </c>
      <c r="HR35" s="50">
        <v>0</v>
      </c>
      <c r="HS35" s="1090">
        <v>2956</v>
      </c>
      <c r="HT35" s="1090">
        <v>1238</v>
      </c>
      <c r="HU35" s="1039"/>
      <c r="HV35" s="1039"/>
      <c r="HW35" s="1039"/>
      <c r="HX35" s="1039"/>
      <c r="HY35" s="1107"/>
      <c r="HZ35" s="1090">
        <v>0</v>
      </c>
      <c r="IA35" s="1107"/>
      <c r="IB35" s="1090">
        <v>5</v>
      </c>
      <c r="IC35" s="1107"/>
      <c r="ID35" s="1090">
        <v>232</v>
      </c>
      <c r="IE35" s="1090">
        <v>439</v>
      </c>
      <c r="IF35" s="1090">
        <v>333</v>
      </c>
      <c r="IG35" s="1090">
        <v>2</v>
      </c>
      <c r="IH35" s="1107"/>
      <c r="II35" s="1090">
        <v>760</v>
      </c>
      <c r="IJ35" s="1090">
        <v>63</v>
      </c>
      <c r="IK35" s="1090">
        <v>56</v>
      </c>
      <c r="IL35" s="1090">
        <v>215</v>
      </c>
      <c r="IM35" s="1090">
        <v>11</v>
      </c>
      <c r="IN35" s="1090">
        <v>12</v>
      </c>
      <c r="IO35" s="1090">
        <v>1</v>
      </c>
      <c r="IP35" s="1090">
        <v>12</v>
      </c>
      <c r="IQ35" s="1090">
        <v>5</v>
      </c>
      <c r="IR35" s="1039"/>
      <c r="IS35" s="1039"/>
      <c r="IT35" s="1039"/>
      <c r="IU35" s="1039"/>
      <c r="IV35" s="1039"/>
      <c r="IW35" s="1104">
        <v>204</v>
      </c>
      <c r="IX35" s="1104">
        <v>10</v>
      </c>
      <c r="IY35" s="1104">
        <v>20</v>
      </c>
      <c r="IZ35" s="1104">
        <v>2</v>
      </c>
      <c r="JA35" s="1104">
        <v>15</v>
      </c>
      <c r="JB35" s="1104">
        <v>4</v>
      </c>
      <c r="JC35" s="1090">
        <v>0</v>
      </c>
      <c r="JD35" s="1090">
        <v>316890.26</v>
      </c>
      <c r="JE35" s="1090">
        <v>0</v>
      </c>
      <c r="JF35" s="1092">
        <v>0</v>
      </c>
      <c r="JG35" s="1092">
        <v>111843</v>
      </c>
    </row>
    <row r="36" spans="1:267">
      <c r="A36" s="48" t="s">
        <v>230</v>
      </c>
      <c r="B36" s="34">
        <v>1110</v>
      </c>
      <c r="C36" s="33" t="s">
        <v>687</v>
      </c>
      <c r="D36" s="1039"/>
      <c r="E36" s="1039"/>
      <c r="F36" s="1039"/>
      <c r="G36" s="1039"/>
      <c r="H36" s="1039"/>
      <c r="I36" s="1039"/>
      <c r="J36" s="1039"/>
      <c r="K36" s="1039"/>
      <c r="L36" s="1039"/>
      <c r="M36" s="1039"/>
      <c r="N36" s="1039"/>
      <c r="O36" s="1039"/>
      <c r="P36" s="1039"/>
      <c r="Q36" s="1039"/>
      <c r="R36" s="1039"/>
      <c r="S36" s="1039"/>
      <c r="T36" s="1039"/>
      <c r="U36" s="1039"/>
      <c r="V36" s="1039"/>
      <c r="W36" s="1039"/>
      <c r="X36" s="1039"/>
      <c r="Y36" s="1039"/>
      <c r="Z36" s="1039"/>
      <c r="AA36" s="1039"/>
      <c r="AB36" s="1039"/>
      <c r="AC36" s="1039"/>
      <c r="AD36" s="1039"/>
      <c r="AE36" s="1039"/>
      <c r="AF36" s="1039"/>
      <c r="AG36" s="1039"/>
      <c r="AH36" s="1039"/>
      <c r="AI36" s="1039"/>
      <c r="AJ36" s="1039"/>
      <c r="AK36" s="1039"/>
      <c r="AL36" s="1039"/>
      <c r="AM36" s="1039"/>
      <c r="AN36" s="1039"/>
      <c r="AO36" s="1039"/>
      <c r="AP36" s="1039"/>
      <c r="AQ36" s="1039"/>
      <c r="AR36" s="1039"/>
      <c r="AS36" s="1039"/>
      <c r="AT36" s="1039"/>
      <c r="AU36" s="1039"/>
      <c r="AV36" s="1039"/>
      <c r="AW36" s="1039"/>
      <c r="AX36" s="1039"/>
      <c r="AY36" s="1039"/>
      <c r="AZ36" s="1039"/>
      <c r="BA36" s="1039"/>
      <c r="BB36" s="1039"/>
      <c r="BC36" s="1039"/>
      <c r="BD36" s="1039"/>
      <c r="BE36" s="1039"/>
      <c r="BF36" s="1039"/>
      <c r="BG36" s="1039"/>
      <c r="BH36" s="1039"/>
      <c r="BI36" s="1039"/>
      <c r="BJ36" s="1039"/>
      <c r="BK36" s="1039"/>
      <c r="BL36" s="1039"/>
      <c r="BM36" s="1039"/>
      <c r="BN36" s="1039"/>
      <c r="BO36" s="1039"/>
      <c r="BP36" s="1039"/>
      <c r="BQ36" s="1039"/>
      <c r="BR36" s="1090">
        <v>280.10000000000002</v>
      </c>
      <c r="BS36" s="1090">
        <v>9</v>
      </c>
      <c r="BT36" s="1090">
        <v>105.4</v>
      </c>
      <c r="BU36" s="1090">
        <v>93</v>
      </c>
      <c r="BV36" s="1090">
        <v>35.4</v>
      </c>
      <c r="BW36" s="1090">
        <v>0</v>
      </c>
      <c r="BX36" s="1090">
        <v>2</v>
      </c>
      <c r="BY36" s="1090">
        <v>20.5</v>
      </c>
      <c r="BZ36" s="1090">
        <v>68949972.010000005</v>
      </c>
      <c r="CA36" s="1090">
        <v>1420122.3099999998</v>
      </c>
      <c r="CB36" s="1090">
        <v>1721587.09</v>
      </c>
      <c r="CC36" s="1090">
        <v>31910</v>
      </c>
      <c r="CD36" s="1090">
        <v>0</v>
      </c>
      <c r="CE36" s="1090">
        <v>0</v>
      </c>
      <c r="CF36" s="1090">
        <v>0</v>
      </c>
      <c r="CG36" s="1090">
        <v>1937239.65</v>
      </c>
      <c r="CH36" s="1090">
        <v>277998.45</v>
      </c>
      <c r="CI36" s="1090">
        <v>567064.64</v>
      </c>
      <c r="CJ36" s="1090">
        <v>399161.95000000007</v>
      </c>
      <c r="CK36" s="1090">
        <v>147294.96</v>
      </c>
      <c r="CL36" s="1090">
        <v>157530.63000000003</v>
      </c>
      <c r="CM36" s="1090">
        <v>5269.72</v>
      </c>
      <c r="CN36" s="1090">
        <v>692611.63</v>
      </c>
      <c r="CO36" s="1109"/>
      <c r="CP36" s="1090">
        <v>3388497.8400000003</v>
      </c>
      <c r="CQ36" s="1090">
        <v>56676148.56000001</v>
      </c>
      <c r="CR36" s="1090">
        <v>10250990.310000001</v>
      </c>
      <c r="CS36" s="1090">
        <v>5754506.3600000003</v>
      </c>
      <c r="CT36" s="1090">
        <v>2968489.7699999991</v>
      </c>
      <c r="CU36" s="1090">
        <v>365903.68000000005</v>
      </c>
      <c r="CV36" s="1090">
        <v>31350568.100000001</v>
      </c>
      <c r="CW36" s="1090">
        <v>7479499.3799999999</v>
      </c>
      <c r="CX36" s="1090">
        <v>12954120.92</v>
      </c>
      <c r="CY36" s="1090">
        <v>3707851.2600000007</v>
      </c>
      <c r="CZ36" s="1090">
        <v>18704531.030000005</v>
      </c>
      <c r="DA36" s="1090">
        <v>3868639.37</v>
      </c>
      <c r="DB36" s="1090">
        <v>866962.08</v>
      </c>
      <c r="DC36" s="1039"/>
      <c r="DD36" s="1090">
        <v>0</v>
      </c>
      <c r="DE36" s="1090">
        <v>60170.789999999994</v>
      </c>
      <c r="DF36" s="1090">
        <v>4732.6400000000003</v>
      </c>
      <c r="DG36" s="1090">
        <v>231720.61</v>
      </c>
      <c r="DH36" s="1090">
        <v>482136</v>
      </c>
      <c r="DI36" s="1090">
        <v>0</v>
      </c>
      <c r="DJ36" s="1090">
        <v>2179</v>
      </c>
      <c r="DK36" s="1090">
        <v>160234</v>
      </c>
      <c r="DL36" s="1090">
        <v>493569</v>
      </c>
      <c r="DM36" s="1090">
        <v>245744</v>
      </c>
      <c r="DN36" s="1090">
        <v>183252</v>
      </c>
      <c r="DO36" s="1090">
        <v>0</v>
      </c>
      <c r="DP36" s="1090">
        <v>357366</v>
      </c>
      <c r="DQ36" s="1090">
        <v>0</v>
      </c>
      <c r="DR36" s="1090">
        <v>12761</v>
      </c>
      <c r="DS36" s="1090">
        <v>0</v>
      </c>
      <c r="DT36" s="1090">
        <v>0</v>
      </c>
      <c r="DU36" s="1090">
        <v>4668</v>
      </c>
      <c r="DV36" s="1090">
        <v>66079</v>
      </c>
      <c r="DW36" s="1090">
        <v>0</v>
      </c>
      <c r="DX36" s="1090">
        <v>131129</v>
      </c>
      <c r="DY36" s="1090">
        <v>14405</v>
      </c>
      <c r="DZ36" s="1090">
        <v>0</v>
      </c>
      <c r="EA36" s="1090">
        <v>0</v>
      </c>
      <c r="EB36" s="1090">
        <v>3345</v>
      </c>
      <c r="EC36" s="1090" t="s">
        <v>91</v>
      </c>
      <c r="ED36" s="1090">
        <v>157531</v>
      </c>
      <c r="EE36" s="1090" t="s">
        <v>788</v>
      </c>
      <c r="EF36" s="1090">
        <v>0</v>
      </c>
      <c r="EG36" s="1090" t="s">
        <v>788</v>
      </c>
      <c r="EH36" s="1090">
        <v>0</v>
      </c>
      <c r="EI36" s="1090">
        <v>5498650.25</v>
      </c>
      <c r="EJ36" s="1090">
        <v>0</v>
      </c>
      <c r="EK36" s="1090">
        <v>-6.9999994710087776E-2</v>
      </c>
      <c r="EL36" s="1090">
        <v>4211340.5999999996</v>
      </c>
      <c r="EM36" s="1090">
        <v>3825182.73</v>
      </c>
      <c r="EN36" s="1039"/>
      <c r="EO36" s="1039"/>
      <c r="EP36" s="1039"/>
      <c r="EQ36" s="1090">
        <v>3537</v>
      </c>
      <c r="ER36" s="1090">
        <v>1151</v>
      </c>
      <c r="ES36" s="1039"/>
      <c r="ET36" s="1039"/>
      <c r="EU36" s="1039"/>
      <c r="EV36" s="1039"/>
      <c r="EW36" s="1106"/>
      <c r="EX36" s="1090">
        <v>36</v>
      </c>
      <c r="EY36" s="1106"/>
      <c r="EZ36" s="1090">
        <v>15</v>
      </c>
      <c r="FA36" s="1106"/>
      <c r="FB36" s="1090">
        <v>213</v>
      </c>
      <c r="FC36" s="1090">
        <v>406</v>
      </c>
      <c r="FD36" s="1090">
        <v>488</v>
      </c>
      <c r="FE36" s="1090">
        <v>0</v>
      </c>
      <c r="FF36" s="1106"/>
      <c r="FG36" s="1090">
        <v>475</v>
      </c>
      <c r="FH36" s="1090">
        <v>139</v>
      </c>
      <c r="FI36" s="1090">
        <v>60</v>
      </c>
      <c r="FJ36" s="1039"/>
      <c r="FK36" s="1039"/>
      <c r="FL36" s="1039"/>
      <c r="FM36" s="1039"/>
      <c r="FN36" s="1039"/>
      <c r="FO36" s="1110">
        <v>3370899.99</v>
      </c>
      <c r="FP36" s="1092">
        <v>287.10000000000002</v>
      </c>
      <c r="FQ36" s="1092">
        <v>11</v>
      </c>
      <c r="FR36" s="1102"/>
      <c r="FS36" s="1092">
        <v>0</v>
      </c>
      <c r="FT36" s="1092">
        <v>252</v>
      </c>
      <c r="FU36" s="1092">
        <v>3</v>
      </c>
      <c r="FV36" s="1092">
        <v>33</v>
      </c>
      <c r="FW36" s="1092">
        <v>0</v>
      </c>
      <c r="FX36" s="1092">
        <v>42</v>
      </c>
      <c r="FY36" s="1092">
        <v>2</v>
      </c>
      <c r="FZ36" s="1092">
        <v>159.1</v>
      </c>
      <c r="GA36" s="1092">
        <v>85.6</v>
      </c>
      <c r="GB36" s="1092">
        <v>36.200000000000003</v>
      </c>
      <c r="GC36" s="1092">
        <v>0</v>
      </c>
      <c r="GD36" s="1092">
        <v>2.2000000000000002</v>
      </c>
      <c r="GE36" s="1092">
        <v>18.8</v>
      </c>
      <c r="GF36" s="1102"/>
      <c r="GG36" s="1092">
        <v>287.10000000000002</v>
      </c>
      <c r="GH36" s="1092">
        <v>9</v>
      </c>
      <c r="GI36" s="1102"/>
      <c r="GJ36" s="1092">
        <v>159.1</v>
      </c>
      <c r="GK36" s="1092">
        <v>30.6</v>
      </c>
      <c r="GL36" s="1092">
        <v>0</v>
      </c>
      <c r="GM36" s="1092">
        <v>0</v>
      </c>
      <c r="GN36" s="1092">
        <v>0</v>
      </c>
      <c r="GO36" s="1092">
        <v>0</v>
      </c>
      <c r="GP36" s="1102"/>
      <c r="GQ36" s="1092">
        <v>0</v>
      </c>
      <c r="GR36" s="1092">
        <v>280.10000000000002</v>
      </c>
      <c r="GS36" s="1092">
        <v>6</v>
      </c>
      <c r="GT36" s="1102"/>
      <c r="GU36" s="981"/>
      <c r="GV36" s="981"/>
      <c r="GW36" s="981"/>
      <c r="GX36" s="981"/>
      <c r="GY36" s="981"/>
      <c r="GZ36" s="981"/>
      <c r="HA36" s="981"/>
      <c r="HB36" s="1102"/>
      <c r="HC36" s="1092">
        <v>233</v>
      </c>
      <c r="HD36" s="1092">
        <v>14</v>
      </c>
      <c r="HE36" s="1092">
        <v>31</v>
      </c>
      <c r="HF36" s="1092">
        <v>0</v>
      </c>
      <c r="HG36" s="1092">
        <v>29</v>
      </c>
      <c r="HH36" s="1092">
        <v>5</v>
      </c>
      <c r="HI36" s="1092">
        <v>105.4</v>
      </c>
      <c r="HJ36" s="1092">
        <v>32.6</v>
      </c>
      <c r="HK36" s="1092">
        <v>0</v>
      </c>
      <c r="HL36" s="1092">
        <v>0</v>
      </c>
      <c r="HM36" s="1092">
        <v>0</v>
      </c>
      <c r="HN36" s="1092">
        <v>0</v>
      </c>
      <c r="HO36" s="1102"/>
      <c r="HP36" s="50">
        <v>0</v>
      </c>
      <c r="HQ36" s="50">
        <v>0</v>
      </c>
      <c r="HR36" s="50">
        <v>0</v>
      </c>
      <c r="HS36" s="1090">
        <v>3377</v>
      </c>
      <c r="HT36" s="1090">
        <v>1193</v>
      </c>
      <c r="HU36" s="1039"/>
      <c r="HV36" s="1039"/>
      <c r="HW36" s="1039"/>
      <c r="HX36" s="1039"/>
      <c r="HY36" s="1107"/>
      <c r="HZ36" s="1090">
        <v>30</v>
      </c>
      <c r="IA36" s="1107"/>
      <c r="IB36" s="1090">
        <v>18</v>
      </c>
      <c r="IC36" s="1107"/>
      <c r="ID36" s="1090">
        <v>202</v>
      </c>
      <c r="IE36" s="1090">
        <v>416</v>
      </c>
      <c r="IF36" s="1090">
        <v>421</v>
      </c>
      <c r="IG36" s="1090">
        <v>0</v>
      </c>
      <c r="IH36" s="1107"/>
      <c r="II36" s="1090">
        <v>475</v>
      </c>
      <c r="IJ36" s="1090">
        <v>289</v>
      </c>
      <c r="IK36" s="1090">
        <v>14</v>
      </c>
      <c r="IL36" s="1090">
        <v>233</v>
      </c>
      <c r="IM36" s="1090">
        <v>14</v>
      </c>
      <c r="IN36" s="1090">
        <v>31</v>
      </c>
      <c r="IO36" s="1090">
        <v>0</v>
      </c>
      <c r="IP36" s="1090">
        <v>29</v>
      </c>
      <c r="IQ36" s="1090">
        <v>5</v>
      </c>
      <c r="IR36" s="1039"/>
      <c r="IS36" s="1039"/>
      <c r="IT36" s="1039"/>
      <c r="IU36" s="1039"/>
      <c r="IV36" s="1039"/>
      <c r="IW36" s="1104">
        <v>250</v>
      </c>
      <c r="IX36" s="1104">
        <v>3</v>
      </c>
      <c r="IY36" s="1104">
        <v>33</v>
      </c>
      <c r="IZ36" s="1104">
        <v>0</v>
      </c>
      <c r="JA36" s="1104">
        <v>42</v>
      </c>
      <c r="JB36" s="1104">
        <v>2</v>
      </c>
      <c r="JC36" s="1090">
        <v>0</v>
      </c>
      <c r="JD36" s="1090">
        <v>175740.34</v>
      </c>
      <c r="JE36" s="1090">
        <v>0</v>
      </c>
      <c r="JF36" s="1092">
        <v>4</v>
      </c>
      <c r="JG36" s="1092">
        <v>112800</v>
      </c>
    </row>
    <row r="37" spans="1:267">
      <c r="A37" s="48" t="s">
        <v>222</v>
      </c>
      <c r="B37" s="34">
        <v>1115</v>
      </c>
      <c r="C37" s="33" t="s">
        <v>682</v>
      </c>
      <c r="D37" s="1039"/>
      <c r="E37" s="1039"/>
      <c r="F37" s="1039"/>
      <c r="G37" s="1039"/>
      <c r="H37" s="1039"/>
      <c r="I37" s="1039"/>
      <c r="J37" s="1039"/>
      <c r="K37" s="1039"/>
      <c r="L37" s="1039"/>
      <c r="M37" s="1039"/>
      <c r="N37" s="1039"/>
      <c r="O37" s="1039"/>
      <c r="P37" s="1039"/>
      <c r="Q37" s="1039"/>
      <c r="R37" s="1039"/>
      <c r="S37" s="1039"/>
      <c r="T37" s="1039"/>
      <c r="U37" s="1039"/>
      <c r="V37" s="1039"/>
      <c r="W37" s="1039"/>
      <c r="X37" s="1039"/>
      <c r="Y37" s="1039"/>
      <c r="Z37" s="1039"/>
      <c r="AA37" s="1039"/>
      <c r="AB37" s="1039"/>
      <c r="AC37" s="1039"/>
      <c r="AD37" s="1039"/>
      <c r="AE37" s="1039"/>
      <c r="AF37" s="1039"/>
      <c r="AG37" s="1039"/>
      <c r="AH37" s="1039"/>
      <c r="AI37" s="1039"/>
      <c r="AJ37" s="1039"/>
      <c r="AK37" s="1039"/>
      <c r="AL37" s="1039"/>
      <c r="AM37" s="1039"/>
      <c r="AN37" s="1039"/>
      <c r="AO37" s="1039"/>
      <c r="AP37" s="1039"/>
      <c r="AQ37" s="1039"/>
      <c r="AR37" s="1039"/>
      <c r="AS37" s="1039"/>
      <c r="AT37" s="1039"/>
      <c r="AU37" s="1039"/>
      <c r="AV37" s="1039"/>
      <c r="AW37" s="1039"/>
      <c r="AX37" s="1039"/>
      <c r="AY37" s="1039"/>
      <c r="AZ37" s="1039"/>
      <c r="BA37" s="1039"/>
      <c r="BB37" s="1039"/>
      <c r="BC37" s="1039"/>
      <c r="BD37" s="1039"/>
      <c r="BE37" s="1039"/>
      <c r="BF37" s="1039"/>
      <c r="BG37" s="1039"/>
      <c r="BH37" s="1039"/>
      <c r="BI37" s="1039"/>
      <c r="BJ37" s="1039"/>
      <c r="BK37" s="1039"/>
      <c r="BL37" s="1039"/>
      <c r="BM37" s="1039"/>
      <c r="BN37" s="1039"/>
      <c r="BO37" s="1039"/>
      <c r="BP37" s="1039"/>
      <c r="BQ37" s="1039"/>
      <c r="BR37" s="1090">
        <v>190</v>
      </c>
      <c r="BS37" s="1090">
        <v>8.5</v>
      </c>
      <c r="BT37" s="1090">
        <v>78.25</v>
      </c>
      <c r="BU37" s="1090">
        <v>41.45</v>
      </c>
      <c r="BV37" s="1090">
        <v>19.43</v>
      </c>
      <c r="BW37" s="1090">
        <v>21</v>
      </c>
      <c r="BX37" s="1090">
        <v>4</v>
      </c>
      <c r="BY37" s="1090">
        <v>7</v>
      </c>
      <c r="BZ37" s="1090">
        <v>38614077</v>
      </c>
      <c r="CA37" s="1090">
        <v>527796</v>
      </c>
      <c r="CB37" s="1090">
        <v>0</v>
      </c>
      <c r="CC37" s="1090">
        <v>0</v>
      </c>
      <c r="CD37" s="1090">
        <v>210564</v>
      </c>
      <c r="CE37" s="1090">
        <v>0</v>
      </c>
      <c r="CF37" s="1090">
        <v>0</v>
      </c>
      <c r="CG37" s="1090">
        <v>388754</v>
      </c>
      <c r="CH37" s="1090">
        <v>1057960</v>
      </c>
      <c r="CI37" s="1090">
        <v>183623</v>
      </c>
      <c r="CJ37" s="1090">
        <v>123496</v>
      </c>
      <c r="CK37" s="1090">
        <v>121438</v>
      </c>
      <c r="CL37" s="1090">
        <v>154991</v>
      </c>
      <c r="CM37" s="1090">
        <v>0</v>
      </c>
      <c r="CN37" s="1090">
        <v>0</v>
      </c>
      <c r="CO37" s="1109"/>
      <c r="CP37" s="1090">
        <v>1259695</v>
      </c>
      <c r="CQ37" s="1090">
        <v>32760662</v>
      </c>
      <c r="CR37" s="1090">
        <v>5987532</v>
      </c>
      <c r="CS37" s="1090">
        <v>2992628</v>
      </c>
      <c r="CT37" s="1090">
        <v>1658742</v>
      </c>
      <c r="CU37" s="1090">
        <v>0</v>
      </c>
      <c r="CV37" s="1090">
        <v>18434114</v>
      </c>
      <c r="CW37" s="1090">
        <v>4108979</v>
      </c>
      <c r="CX37" s="1090">
        <v>8602183</v>
      </c>
      <c r="CY37" s="1090">
        <v>2360201</v>
      </c>
      <c r="CZ37" s="1090">
        <v>7905415</v>
      </c>
      <c r="DA37" s="1090">
        <v>2141427</v>
      </c>
      <c r="DB37" s="1090">
        <v>1065954</v>
      </c>
      <c r="DC37" s="1039"/>
      <c r="DD37" s="1090">
        <v>0</v>
      </c>
      <c r="DE37" s="1090">
        <v>0</v>
      </c>
      <c r="DF37" s="1090">
        <v>0</v>
      </c>
      <c r="DG37" s="1090">
        <v>0</v>
      </c>
      <c r="DH37" s="1090">
        <v>0</v>
      </c>
      <c r="DI37" s="1090">
        <v>0</v>
      </c>
      <c r="DJ37" s="1090">
        <v>0</v>
      </c>
      <c r="DK37" s="1090">
        <v>0</v>
      </c>
      <c r="DL37" s="1090">
        <v>114818</v>
      </c>
      <c r="DM37" s="1090">
        <v>112137</v>
      </c>
      <c r="DN37" s="1090">
        <v>0</v>
      </c>
      <c r="DO37" s="1090">
        <v>0</v>
      </c>
      <c r="DP37" s="1090">
        <v>159857</v>
      </c>
      <c r="DQ37" s="1090">
        <v>0</v>
      </c>
      <c r="DR37" s="1090">
        <v>0</v>
      </c>
      <c r="DS37" s="1090">
        <v>1942</v>
      </c>
      <c r="DT37" s="1090">
        <v>0</v>
      </c>
      <c r="DU37" s="1090">
        <v>173567</v>
      </c>
      <c r="DV37" s="1090">
        <v>42615</v>
      </c>
      <c r="DW37" s="1090">
        <v>358806</v>
      </c>
      <c r="DX37" s="1090">
        <v>61652</v>
      </c>
      <c r="DY37" s="1090">
        <v>0</v>
      </c>
      <c r="DZ37" s="1090">
        <v>0</v>
      </c>
      <c r="EA37" s="1090">
        <v>0</v>
      </c>
      <c r="EB37" s="1090">
        <v>0</v>
      </c>
      <c r="EC37" s="1090" t="s">
        <v>492</v>
      </c>
      <c r="ED37" s="1090">
        <v>0</v>
      </c>
      <c r="EE37" s="1090" t="s">
        <v>492</v>
      </c>
      <c r="EF37" s="1090">
        <v>0</v>
      </c>
      <c r="EG37" s="1090" t="s">
        <v>492</v>
      </c>
      <c r="EH37" s="1090">
        <v>0</v>
      </c>
      <c r="EI37" s="1090">
        <v>6476335</v>
      </c>
      <c r="EJ37" s="1090">
        <v>0</v>
      </c>
      <c r="EK37" s="1090">
        <v>0</v>
      </c>
      <c r="EL37" s="1090">
        <v>81744</v>
      </c>
      <c r="EM37" s="1090">
        <v>2443244</v>
      </c>
      <c r="EN37" s="1039"/>
      <c r="EO37" s="1039"/>
      <c r="EP37" s="1039"/>
      <c r="EQ37" s="1090">
        <v>1475</v>
      </c>
      <c r="ER37" s="1090">
        <v>711</v>
      </c>
      <c r="ES37" s="1039"/>
      <c r="ET37" s="1039"/>
      <c r="EU37" s="1039"/>
      <c r="EV37" s="1039"/>
      <c r="EW37" s="1106"/>
      <c r="EX37" s="1090">
        <v>41</v>
      </c>
      <c r="EY37" s="1106"/>
      <c r="EZ37" s="1090">
        <v>725.68</v>
      </c>
      <c r="FA37" s="1106"/>
      <c r="FB37" s="1090">
        <v>41</v>
      </c>
      <c r="FC37" s="1090">
        <v>118</v>
      </c>
      <c r="FD37" s="1090">
        <v>125</v>
      </c>
      <c r="FE37" s="1090">
        <v>0</v>
      </c>
      <c r="FF37" s="1106"/>
      <c r="FG37" s="1090">
        <v>475</v>
      </c>
      <c r="FH37" s="1090">
        <v>15</v>
      </c>
      <c r="FI37" s="1090">
        <v>0</v>
      </c>
      <c r="FJ37" s="1039"/>
      <c r="FK37" s="1039"/>
      <c r="FL37" s="1039"/>
      <c r="FM37" s="1039"/>
      <c r="FN37" s="1039"/>
      <c r="FO37" s="1110">
        <v>1865074</v>
      </c>
      <c r="FP37" s="1092">
        <v>163.02000000000001</v>
      </c>
      <c r="FQ37" s="1092">
        <v>5.5</v>
      </c>
      <c r="FR37" s="1102"/>
      <c r="FS37" s="1092">
        <v>108762</v>
      </c>
      <c r="FT37" s="1092">
        <v>110</v>
      </c>
      <c r="FU37" s="1092">
        <v>27</v>
      </c>
      <c r="FV37" s="1092">
        <v>37</v>
      </c>
      <c r="FW37" s="1092">
        <v>1</v>
      </c>
      <c r="FX37" s="1092">
        <v>14</v>
      </c>
      <c r="FY37" s="1092">
        <v>8</v>
      </c>
      <c r="FZ37" s="1092">
        <v>80.3</v>
      </c>
      <c r="GA37" s="1092">
        <v>43.350000000000009</v>
      </c>
      <c r="GB37" s="1092">
        <v>21.3</v>
      </c>
      <c r="GC37" s="1092">
        <v>20</v>
      </c>
      <c r="GD37" s="1092">
        <v>3</v>
      </c>
      <c r="GE37" s="1092">
        <v>4.5</v>
      </c>
      <c r="GF37" s="1102"/>
      <c r="GG37" s="1092">
        <v>168.5</v>
      </c>
      <c r="GH37" s="1092">
        <v>3.5</v>
      </c>
      <c r="GI37" s="1102"/>
      <c r="GJ37" s="1092">
        <v>80.3</v>
      </c>
      <c r="GK37" s="1092">
        <v>43.4</v>
      </c>
      <c r="GL37" s="1092">
        <v>19.3</v>
      </c>
      <c r="GM37" s="1092">
        <v>20</v>
      </c>
      <c r="GN37" s="1092">
        <v>2</v>
      </c>
      <c r="GO37" s="1092">
        <v>1</v>
      </c>
      <c r="GP37" s="1102"/>
      <c r="GQ37" s="1092">
        <v>64</v>
      </c>
      <c r="GR37" s="1092">
        <v>195.5</v>
      </c>
      <c r="GS37" s="1092">
        <v>5.5</v>
      </c>
      <c r="GT37" s="1102"/>
      <c r="GU37" s="981"/>
      <c r="GV37" s="981"/>
      <c r="GW37" s="981"/>
      <c r="GX37" s="981"/>
      <c r="GY37" s="981"/>
      <c r="GZ37" s="981"/>
      <c r="HA37" s="981"/>
      <c r="HB37" s="1102"/>
      <c r="HC37" s="1092">
        <v>123</v>
      </c>
      <c r="HD37" s="1092">
        <v>25</v>
      </c>
      <c r="HE37" s="1092">
        <v>49</v>
      </c>
      <c r="HF37" s="1092">
        <v>3</v>
      </c>
      <c r="HG37" s="1092">
        <v>8</v>
      </c>
      <c r="HH37" s="1092">
        <v>3</v>
      </c>
      <c r="HI37" s="1092">
        <v>78.25</v>
      </c>
      <c r="HJ37" s="1092">
        <v>41.45</v>
      </c>
      <c r="HK37" s="1092">
        <v>19.43</v>
      </c>
      <c r="HL37" s="1092">
        <v>21</v>
      </c>
      <c r="HM37" s="1092">
        <v>4</v>
      </c>
      <c r="HN37" s="1092">
        <v>1</v>
      </c>
      <c r="HO37" s="1102"/>
      <c r="HP37" s="50">
        <v>0</v>
      </c>
      <c r="HQ37" s="50">
        <v>0</v>
      </c>
      <c r="HR37" s="50">
        <v>0</v>
      </c>
      <c r="HS37" s="1090">
        <v>1917</v>
      </c>
      <c r="HT37" s="1090">
        <v>973</v>
      </c>
      <c r="HU37" s="1039"/>
      <c r="HV37" s="1039"/>
      <c r="HW37" s="1039"/>
      <c r="HX37" s="1039"/>
      <c r="HY37" s="1107"/>
      <c r="HZ37" s="1090">
        <v>52</v>
      </c>
      <c r="IA37" s="1107"/>
      <c r="IB37" s="1090">
        <v>745</v>
      </c>
      <c r="IC37" s="1107"/>
      <c r="ID37" s="1090">
        <v>54</v>
      </c>
      <c r="IE37" s="1090">
        <v>129</v>
      </c>
      <c r="IF37" s="1090">
        <v>167</v>
      </c>
      <c r="IG37" s="1090">
        <v>0</v>
      </c>
      <c r="IH37" s="1107"/>
      <c r="II37" s="1090">
        <v>475</v>
      </c>
      <c r="IJ37" s="1090">
        <v>15</v>
      </c>
      <c r="IK37" s="1090">
        <v>0</v>
      </c>
      <c r="IL37" s="1090">
        <v>126</v>
      </c>
      <c r="IM37" s="1090">
        <v>25</v>
      </c>
      <c r="IN37" s="1090">
        <v>49</v>
      </c>
      <c r="IO37" s="1090">
        <v>3</v>
      </c>
      <c r="IP37" s="1090">
        <v>8</v>
      </c>
      <c r="IQ37" s="1090">
        <v>2</v>
      </c>
      <c r="IR37" s="1039"/>
      <c r="IS37" s="1039"/>
      <c r="IT37" s="1039"/>
      <c r="IU37" s="1039"/>
      <c r="IV37" s="1039"/>
      <c r="IW37" s="1104">
        <v>108</v>
      </c>
      <c r="IX37" s="1104">
        <v>27</v>
      </c>
      <c r="IY37" s="1104">
        <v>37</v>
      </c>
      <c r="IZ37" s="1104">
        <v>1</v>
      </c>
      <c r="JA37" s="1104">
        <v>14</v>
      </c>
      <c r="JB37" s="1104">
        <v>8</v>
      </c>
      <c r="JC37" s="1090">
        <v>0</v>
      </c>
      <c r="JD37" s="1090">
        <v>40986</v>
      </c>
      <c r="JE37" s="1090">
        <v>0</v>
      </c>
      <c r="JF37" s="1092">
        <v>70</v>
      </c>
      <c r="JG37" s="1092">
        <v>110350</v>
      </c>
    </row>
    <row r="38" spans="1:267">
      <c r="A38" s="48" t="s">
        <v>210</v>
      </c>
      <c r="B38" s="34">
        <v>1135</v>
      </c>
      <c r="C38" s="33" t="s">
        <v>778</v>
      </c>
      <c r="D38" s="1039"/>
      <c r="E38" s="1039"/>
      <c r="F38" s="1039"/>
      <c r="G38" s="1039"/>
      <c r="H38" s="1039"/>
      <c r="I38" s="1039"/>
      <c r="J38" s="1039"/>
      <c r="K38" s="1039"/>
      <c r="L38" s="1039"/>
      <c r="M38" s="1039"/>
      <c r="N38" s="1039"/>
      <c r="O38" s="1039"/>
      <c r="P38" s="1039"/>
      <c r="Q38" s="1039"/>
      <c r="R38" s="1039"/>
      <c r="S38" s="1039"/>
      <c r="T38" s="1039"/>
      <c r="U38" s="1039"/>
      <c r="V38" s="1039"/>
      <c r="W38" s="1039"/>
      <c r="X38" s="1039"/>
      <c r="Y38" s="1039"/>
      <c r="Z38" s="1039"/>
      <c r="AA38" s="1039"/>
      <c r="AB38" s="1039"/>
      <c r="AC38" s="1039"/>
      <c r="AD38" s="1039"/>
      <c r="AE38" s="1039"/>
      <c r="AF38" s="1039"/>
      <c r="AG38" s="1039"/>
      <c r="AH38" s="1039"/>
      <c r="AI38" s="1039"/>
      <c r="AJ38" s="1039"/>
      <c r="AK38" s="1039"/>
      <c r="AL38" s="1039"/>
      <c r="AM38" s="1039"/>
      <c r="AN38" s="1039"/>
      <c r="AO38" s="1039"/>
      <c r="AP38" s="1039"/>
      <c r="AQ38" s="1039"/>
      <c r="AR38" s="1039"/>
      <c r="AS38" s="1039"/>
      <c r="AT38" s="1039"/>
      <c r="AU38" s="1039"/>
      <c r="AV38" s="1039"/>
      <c r="AW38" s="1039"/>
      <c r="AX38" s="1039"/>
      <c r="AY38" s="1039"/>
      <c r="AZ38" s="1039"/>
      <c r="BA38" s="1039"/>
      <c r="BB38" s="1039"/>
      <c r="BC38" s="1039"/>
      <c r="BD38" s="1039"/>
      <c r="BE38" s="1039"/>
      <c r="BF38" s="1039"/>
      <c r="BG38" s="1039"/>
      <c r="BH38" s="1039"/>
      <c r="BI38" s="1039"/>
      <c r="BJ38" s="1039"/>
      <c r="BK38" s="1039"/>
      <c r="BL38" s="1039"/>
      <c r="BM38" s="1039"/>
      <c r="BN38" s="1039"/>
      <c r="BO38" s="1039"/>
      <c r="BP38" s="1039"/>
      <c r="BQ38" s="1039"/>
      <c r="BR38" s="1090">
        <v>205.5</v>
      </c>
      <c r="BS38" s="1090">
        <v>5</v>
      </c>
      <c r="BT38" s="1090">
        <v>95.4</v>
      </c>
      <c r="BU38" s="1090">
        <v>54.6</v>
      </c>
      <c r="BV38" s="1090">
        <v>21.8</v>
      </c>
      <c r="BW38" s="1090">
        <v>47.5</v>
      </c>
      <c r="BX38" s="1090">
        <v>4</v>
      </c>
      <c r="BY38" s="1090">
        <v>14.7</v>
      </c>
      <c r="BZ38" s="1090">
        <v>48733908</v>
      </c>
      <c r="CA38" s="1090">
        <v>119002</v>
      </c>
      <c r="CB38" s="1090">
        <v>2735002</v>
      </c>
      <c r="CC38" s="1090">
        <v>0</v>
      </c>
      <c r="CD38" s="1090">
        <v>0</v>
      </c>
      <c r="CE38" s="1090">
        <v>0</v>
      </c>
      <c r="CF38" s="1090">
        <v>0</v>
      </c>
      <c r="CG38" s="1090">
        <v>826199</v>
      </c>
      <c r="CH38" s="1090">
        <v>1491217</v>
      </c>
      <c r="CI38" s="1090">
        <v>207385</v>
      </c>
      <c r="CJ38" s="1090">
        <v>293164</v>
      </c>
      <c r="CK38" s="1090">
        <v>33192</v>
      </c>
      <c r="CL38" s="1090">
        <v>264702</v>
      </c>
      <c r="CM38" s="1090">
        <v>5600</v>
      </c>
      <c r="CN38" s="1090">
        <v>147791</v>
      </c>
      <c r="CO38" s="1109"/>
      <c r="CP38" s="1090">
        <v>1891941</v>
      </c>
      <c r="CQ38" s="1090">
        <v>40756257</v>
      </c>
      <c r="CR38" s="1090">
        <v>8839783</v>
      </c>
      <c r="CS38" s="1090">
        <v>3565942</v>
      </c>
      <c r="CT38" s="1090">
        <v>2669736</v>
      </c>
      <c r="CU38" s="1090">
        <v>178170</v>
      </c>
      <c r="CV38" s="1090">
        <v>22278780</v>
      </c>
      <c r="CW38" s="1090">
        <v>5095806</v>
      </c>
      <c r="CX38" s="1090">
        <v>11201621</v>
      </c>
      <c r="CY38" s="1090">
        <v>2722489</v>
      </c>
      <c r="CZ38" s="1090">
        <v>11878574</v>
      </c>
      <c r="DA38" s="1090">
        <v>3819574</v>
      </c>
      <c r="DB38" s="1090">
        <v>743527</v>
      </c>
      <c r="DC38" s="1039"/>
      <c r="DD38" s="1090">
        <v>0</v>
      </c>
      <c r="DE38" s="1090">
        <v>11968</v>
      </c>
      <c r="DF38" s="1090">
        <v>0</v>
      </c>
      <c r="DG38" s="1090">
        <v>0</v>
      </c>
      <c r="DH38" s="1090">
        <v>0</v>
      </c>
      <c r="DI38" s="1090">
        <v>0</v>
      </c>
      <c r="DJ38" s="1090">
        <v>0</v>
      </c>
      <c r="DK38" s="1090">
        <v>260342</v>
      </c>
      <c r="DL38" s="1090">
        <v>74999</v>
      </c>
      <c r="DM38" s="1090">
        <v>174126</v>
      </c>
      <c r="DN38" s="1090">
        <v>0</v>
      </c>
      <c r="DO38" s="1090">
        <v>0</v>
      </c>
      <c r="DP38" s="1090">
        <v>310665</v>
      </c>
      <c r="DQ38" s="1090">
        <v>0</v>
      </c>
      <c r="DR38" s="1090">
        <v>0</v>
      </c>
      <c r="DS38" s="1090">
        <v>6066</v>
      </c>
      <c r="DT38" s="1090">
        <v>0</v>
      </c>
      <c r="DU38" s="1090">
        <v>212607</v>
      </c>
      <c r="DV38" s="1090">
        <v>51360</v>
      </c>
      <c r="DW38" s="1090">
        <v>932368</v>
      </c>
      <c r="DX38" s="1090">
        <v>231909</v>
      </c>
      <c r="DY38" s="1090">
        <v>0</v>
      </c>
      <c r="DZ38" s="1090">
        <v>62345</v>
      </c>
      <c r="EA38" s="1090">
        <v>0</v>
      </c>
      <c r="EB38" s="1090">
        <v>628</v>
      </c>
      <c r="EC38" s="1090" t="s">
        <v>1171</v>
      </c>
      <c r="ED38" s="1090">
        <v>0</v>
      </c>
      <c r="EE38" s="1090" t="s">
        <v>788</v>
      </c>
      <c r="EF38" s="1090">
        <v>0</v>
      </c>
      <c r="EG38" s="1090" t="s">
        <v>788</v>
      </c>
      <c r="EH38" s="1090">
        <v>0</v>
      </c>
      <c r="EI38" s="1090">
        <v>6332140.0499999998</v>
      </c>
      <c r="EJ38" s="1090">
        <v>0</v>
      </c>
      <c r="EK38" s="1090">
        <v>0</v>
      </c>
      <c r="EL38" s="1090">
        <v>1609349</v>
      </c>
      <c r="EM38" s="1090">
        <v>1233901.3600000001</v>
      </c>
      <c r="EN38" s="1039"/>
      <c r="EO38" s="1039"/>
      <c r="EP38" s="1039"/>
      <c r="EQ38" s="1090">
        <v>2483</v>
      </c>
      <c r="ER38" s="1090">
        <v>826</v>
      </c>
      <c r="ES38" s="1039"/>
      <c r="ET38" s="1039"/>
      <c r="EU38" s="1039"/>
      <c r="EV38" s="1039"/>
      <c r="EW38" s="1106"/>
      <c r="EX38" s="1090">
        <v>164</v>
      </c>
      <c r="EY38" s="1106"/>
      <c r="EZ38" s="1090">
        <v>50</v>
      </c>
      <c r="FA38" s="1106"/>
      <c r="FB38" s="1090">
        <v>106</v>
      </c>
      <c r="FC38" s="1090">
        <v>221</v>
      </c>
      <c r="FD38" s="1090">
        <v>212</v>
      </c>
      <c r="FE38" s="1090">
        <v>1</v>
      </c>
      <c r="FF38" s="1106"/>
      <c r="FG38" s="1090">
        <v>475</v>
      </c>
      <c r="FH38" s="1090">
        <v>38</v>
      </c>
      <c r="FI38" s="1090">
        <v>38</v>
      </c>
      <c r="FJ38" s="1039"/>
      <c r="FK38" s="1039"/>
      <c r="FL38" s="1039"/>
      <c r="FM38" s="1039"/>
      <c r="FN38" s="1039"/>
      <c r="FO38" s="1110">
        <v>2817412</v>
      </c>
      <c r="FP38" s="1092">
        <v>208.4</v>
      </c>
      <c r="FQ38" s="1092">
        <v>5</v>
      </c>
      <c r="FR38" s="1102"/>
      <c r="FS38" s="1092">
        <v>112176</v>
      </c>
      <c r="FT38" s="1092">
        <v>154</v>
      </c>
      <c r="FU38" s="1092">
        <v>9</v>
      </c>
      <c r="FV38" s="1092">
        <v>30</v>
      </c>
      <c r="FW38" s="1092">
        <v>0</v>
      </c>
      <c r="FX38" s="1092">
        <v>22</v>
      </c>
      <c r="FY38" s="1092">
        <v>10</v>
      </c>
      <c r="FZ38" s="1092">
        <v>112.36</v>
      </c>
      <c r="GA38" s="1092">
        <v>62.91</v>
      </c>
      <c r="GB38" s="1092">
        <v>22.69</v>
      </c>
      <c r="GC38" s="1092">
        <v>52.15</v>
      </c>
      <c r="GD38" s="1092">
        <v>4</v>
      </c>
      <c r="GE38" s="1092">
        <v>0</v>
      </c>
      <c r="GF38" s="1102"/>
      <c r="GG38" s="1092">
        <v>208.4</v>
      </c>
      <c r="GH38" s="1092">
        <v>1</v>
      </c>
      <c r="GI38" s="1102"/>
      <c r="GJ38" s="1092">
        <v>59.01</v>
      </c>
      <c r="GK38" s="1092">
        <v>15.05</v>
      </c>
      <c r="GL38" s="1092">
        <v>15.19</v>
      </c>
      <c r="GM38" s="1092">
        <v>34.65</v>
      </c>
      <c r="GN38" s="1092">
        <v>0</v>
      </c>
      <c r="GO38" s="1092">
        <v>0</v>
      </c>
      <c r="GP38" s="1102"/>
      <c r="GQ38" s="1092">
        <v>6</v>
      </c>
      <c r="GR38" s="1092">
        <v>204.2</v>
      </c>
      <c r="GS38" s="1092">
        <v>2</v>
      </c>
      <c r="GT38" s="1102"/>
      <c r="GU38" s="981"/>
      <c r="GV38" s="981"/>
      <c r="GW38" s="981"/>
      <c r="GX38" s="981"/>
      <c r="GY38" s="981"/>
      <c r="GZ38" s="981"/>
      <c r="HA38" s="981"/>
      <c r="HB38" s="1102"/>
      <c r="HC38" s="1092">
        <v>147</v>
      </c>
      <c r="HD38" s="1092">
        <v>5</v>
      </c>
      <c r="HE38" s="1092">
        <v>39</v>
      </c>
      <c r="HF38" s="1092">
        <v>0</v>
      </c>
      <c r="HG38" s="1092">
        <v>17</v>
      </c>
      <c r="HH38" s="1092">
        <v>12</v>
      </c>
      <c r="HI38" s="1092">
        <v>44.6</v>
      </c>
      <c r="HJ38" s="1092">
        <v>12.7</v>
      </c>
      <c r="HK38" s="1092">
        <v>15.25</v>
      </c>
      <c r="HL38" s="1092">
        <v>30.5</v>
      </c>
      <c r="HM38" s="1092">
        <v>0</v>
      </c>
      <c r="HN38" s="1092">
        <v>0</v>
      </c>
      <c r="HO38" s="1102"/>
      <c r="HP38" s="50">
        <v>0</v>
      </c>
      <c r="HQ38" s="50">
        <v>0</v>
      </c>
      <c r="HR38" s="50">
        <v>0</v>
      </c>
      <c r="HS38" s="1090">
        <v>2401</v>
      </c>
      <c r="HT38" s="1090">
        <v>814</v>
      </c>
      <c r="HU38" s="1039"/>
      <c r="HV38" s="1039"/>
      <c r="HW38" s="1039"/>
      <c r="HX38" s="1039"/>
      <c r="HY38" s="1107"/>
      <c r="HZ38" s="1090">
        <v>168</v>
      </c>
      <c r="IA38" s="1107"/>
      <c r="IB38" s="1090">
        <v>61</v>
      </c>
      <c r="IC38" s="1107"/>
      <c r="ID38" s="1090">
        <v>98</v>
      </c>
      <c r="IE38" s="1090">
        <v>226</v>
      </c>
      <c r="IF38" s="1090">
        <v>248</v>
      </c>
      <c r="IG38" s="1090">
        <v>1</v>
      </c>
      <c r="IH38" s="1107"/>
      <c r="II38" s="1090">
        <v>475</v>
      </c>
      <c r="IJ38" s="1090">
        <v>36</v>
      </c>
      <c r="IK38" s="1090">
        <v>23</v>
      </c>
      <c r="IL38" s="1090">
        <v>149</v>
      </c>
      <c r="IM38" s="1090">
        <v>5</v>
      </c>
      <c r="IN38" s="1090">
        <v>39</v>
      </c>
      <c r="IO38" s="1090">
        <v>0</v>
      </c>
      <c r="IP38" s="1090">
        <v>17</v>
      </c>
      <c r="IQ38" s="1090">
        <v>12</v>
      </c>
      <c r="IR38" s="1039"/>
      <c r="IS38" s="1039"/>
      <c r="IT38" s="1039"/>
      <c r="IU38" s="1039"/>
      <c r="IV38" s="1039"/>
      <c r="IW38" s="1104">
        <v>150</v>
      </c>
      <c r="IX38" s="1104">
        <v>9</v>
      </c>
      <c r="IY38" s="1104">
        <v>30</v>
      </c>
      <c r="IZ38" s="1104">
        <v>0</v>
      </c>
      <c r="JA38" s="1104">
        <v>22</v>
      </c>
      <c r="JB38" s="1104">
        <v>10</v>
      </c>
      <c r="JC38" s="1090">
        <v>0</v>
      </c>
      <c r="JD38" s="1090">
        <v>149490</v>
      </c>
      <c r="JE38" s="1090">
        <v>0</v>
      </c>
      <c r="JF38" s="1092">
        <v>1</v>
      </c>
      <c r="JG38" s="1092">
        <v>0</v>
      </c>
    </row>
    <row r="39" spans="1:267">
      <c r="A39" s="48" t="s">
        <v>173</v>
      </c>
      <c r="B39" s="34">
        <v>1155</v>
      </c>
      <c r="C39" s="33" t="s">
        <v>647</v>
      </c>
      <c r="D39" s="1039"/>
      <c r="E39" s="1039"/>
      <c r="F39" s="1039"/>
      <c r="G39" s="1039"/>
      <c r="H39" s="1039"/>
      <c r="I39" s="1039"/>
      <c r="J39" s="1039"/>
      <c r="K39" s="1039"/>
      <c r="L39" s="1039"/>
      <c r="M39" s="1039"/>
      <c r="N39" s="1039"/>
      <c r="O39" s="1039"/>
      <c r="P39" s="1039"/>
      <c r="Q39" s="1039"/>
      <c r="R39" s="1039"/>
      <c r="S39" s="1039"/>
      <c r="T39" s="1039"/>
      <c r="U39" s="1039"/>
      <c r="V39" s="1039"/>
      <c r="W39" s="1039"/>
      <c r="X39" s="1039"/>
      <c r="Y39" s="1039"/>
      <c r="Z39" s="1039"/>
      <c r="AA39" s="1039"/>
      <c r="AB39" s="1039"/>
      <c r="AC39" s="1039"/>
      <c r="AD39" s="1039"/>
      <c r="AE39" s="1039"/>
      <c r="AF39" s="1039"/>
      <c r="AG39" s="1039"/>
      <c r="AH39" s="1039"/>
      <c r="AI39" s="1039"/>
      <c r="AJ39" s="1039"/>
      <c r="AK39" s="1039"/>
      <c r="AL39" s="1039"/>
      <c r="AM39" s="1039"/>
      <c r="AN39" s="1039"/>
      <c r="AO39" s="1039"/>
      <c r="AP39" s="1039"/>
      <c r="AQ39" s="1039"/>
      <c r="AR39" s="1039"/>
      <c r="AS39" s="1039"/>
      <c r="AT39" s="1039"/>
      <c r="AU39" s="1039"/>
      <c r="AV39" s="1039"/>
      <c r="AW39" s="1039"/>
      <c r="AX39" s="1039"/>
      <c r="AY39" s="1039"/>
      <c r="AZ39" s="1039"/>
      <c r="BA39" s="1039"/>
      <c r="BB39" s="1039"/>
      <c r="BC39" s="1039"/>
      <c r="BD39" s="1039"/>
      <c r="BE39" s="1039"/>
      <c r="BF39" s="1039"/>
      <c r="BG39" s="1039"/>
      <c r="BH39" s="1039"/>
      <c r="BI39" s="1039"/>
      <c r="BJ39" s="1039"/>
      <c r="BK39" s="1039"/>
      <c r="BL39" s="1039"/>
      <c r="BM39" s="1039"/>
      <c r="BN39" s="1039"/>
      <c r="BO39" s="1039"/>
      <c r="BP39" s="1039"/>
      <c r="BQ39" s="1039"/>
      <c r="BR39" s="1090">
        <v>207.7</v>
      </c>
      <c r="BS39" s="1090">
        <v>7.6</v>
      </c>
      <c r="BT39" s="1090">
        <v>103.8</v>
      </c>
      <c r="BU39" s="1090">
        <v>47.3</v>
      </c>
      <c r="BV39" s="1090">
        <v>32.200000000000003</v>
      </c>
      <c r="BW39" s="1090">
        <v>0</v>
      </c>
      <c r="BX39" s="1090">
        <v>2.25</v>
      </c>
      <c r="BY39" s="1090">
        <v>19.7</v>
      </c>
      <c r="BZ39" s="1090">
        <v>54456226</v>
      </c>
      <c r="CA39" s="1090">
        <v>292653</v>
      </c>
      <c r="CB39" s="1090">
        <v>67990</v>
      </c>
      <c r="CC39" s="1090">
        <v>37793</v>
      </c>
      <c r="CD39" s="1090">
        <v>0</v>
      </c>
      <c r="CE39" s="1090">
        <v>0</v>
      </c>
      <c r="CF39" s="1090">
        <v>0</v>
      </c>
      <c r="CG39" s="1090">
        <v>561790</v>
      </c>
      <c r="CH39" s="1090">
        <v>17254</v>
      </c>
      <c r="CI39" s="1090">
        <v>204442</v>
      </c>
      <c r="CJ39" s="1090">
        <v>352216</v>
      </c>
      <c r="CK39" s="1090">
        <v>22691</v>
      </c>
      <c r="CL39" s="1090">
        <v>1557285</v>
      </c>
      <c r="CM39" s="1090">
        <v>7088</v>
      </c>
      <c r="CN39" s="1090">
        <v>72542</v>
      </c>
      <c r="CO39" s="1109"/>
      <c r="CP39" s="1090">
        <v>1452601</v>
      </c>
      <c r="CQ39" s="1090">
        <v>40233975</v>
      </c>
      <c r="CR39" s="1090">
        <v>8803784</v>
      </c>
      <c r="CS39" s="1090">
        <v>6611633</v>
      </c>
      <c r="CT39" s="1090">
        <v>2115801</v>
      </c>
      <c r="CU39" s="1090">
        <v>295114</v>
      </c>
      <c r="CV39" s="1090">
        <v>22736024</v>
      </c>
      <c r="CW39" s="1090">
        <v>5373615</v>
      </c>
      <c r="CX39" s="1090">
        <v>9754538</v>
      </c>
      <c r="CY39" s="1090">
        <v>2710205</v>
      </c>
      <c r="CZ39" s="1090">
        <v>15692424</v>
      </c>
      <c r="DA39" s="1090">
        <v>3017416</v>
      </c>
      <c r="DB39" s="1090">
        <v>192410</v>
      </c>
      <c r="DC39" s="1039"/>
      <c r="DD39" s="1090">
        <v>0</v>
      </c>
      <c r="DE39" s="1090">
        <v>0</v>
      </c>
      <c r="DF39" s="1090">
        <v>0</v>
      </c>
      <c r="DG39" s="1090">
        <v>0</v>
      </c>
      <c r="DH39" s="1090">
        <v>47957</v>
      </c>
      <c r="DI39" s="1090">
        <v>0</v>
      </c>
      <c r="DJ39" s="1090">
        <v>0</v>
      </c>
      <c r="DK39" s="1090">
        <v>0</v>
      </c>
      <c r="DL39" s="1090">
        <v>305320</v>
      </c>
      <c r="DM39" s="1090">
        <v>123520</v>
      </c>
      <c r="DN39" s="1090">
        <v>0</v>
      </c>
      <c r="DO39" s="1090">
        <v>0</v>
      </c>
      <c r="DP39" s="1090">
        <v>109272</v>
      </c>
      <c r="DQ39" s="1090">
        <v>72527</v>
      </c>
      <c r="DR39" s="1090">
        <v>0</v>
      </c>
      <c r="DS39" s="1090">
        <v>0</v>
      </c>
      <c r="DT39" s="1090">
        <v>0</v>
      </c>
      <c r="DU39" s="1090">
        <v>0</v>
      </c>
      <c r="DV39" s="1090">
        <v>0</v>
      </c>
      <c r="DW39" s="1090">
        <v>0</v>
      </c>
      <c r="DX39" s="1090">
        <v>9531</v>
      </c>
      <c r="DY39" s="1090">
        <v>0</v>
      </c>
      <c r="DZ39" s="1090">
        <v>0</v>
      </c>
      <c r="EA39" s="1090">
        <v>0</v>
      </c>
      <c r="EB39" s="1090">
        <v>0</v>
      </c>
      <c r="EC39" s="1090" t="s">
        <v>788</v>
      </c>
      <c r="ED39" s="1090">
        <v>0</v>
      </c>
      <c r="EE39" s="1090" t="s">
        <v>788</v>
      </c>
      <c r="EF39" s="1090">
        <v>0</v>
      </c>
      <c r="EG39" s="1090" t="s">
        <v>788</v>
      </c>
      <c r="EH39" s="1090">
        <v>0</v>
      </c>
      <c r="EI39" s="1090">
        <v>296069.23</v>
      </c>
      <c r="EJ39" s="1090">
        <v>0</v>
      </c>
      <c r="EK39" s="1090">
        <v>397368.62000000005</v>
      </c>
      <c r="EL39" s="1090">
        <v>2863070.26</v>
      </c>
      <c r="EM39" s="1090">
        <v>628260</v>
      </c>
      <c r="EN39" s="1039"/>
      <c r="EO39" s="1039"/>
      <c r="EP39" s="1039"/>
      <c r="EQ39" s="1090">
        <v>2615</v>
      </c>
      <c r="ER39" s="1090">
        <v>907</v>
      </c>
      <c r="ES39" s="1039"/>
      <c r="ET39" s="1039"/>
      <c r="EU39" s="1039"/>
      <c r="EV39" s="1039"/>
      <c r="EW39" s="1106"/>
      <c r="EX39" s="1090">
        <v>9</v>
      </c>
      <c r="EY39" s="1106"/>
      <c r="EZ39" s="1090">
        <v>5</v>
      </c>
      <c r="FA39" s="1106"/>
      <c r="FB39" s="1090">
        <v>103</v>
      </c>
      <c r="FC39" s="1090">
        <v>346</v>
      </c>
      <c r="FD39" s="1090">
        <v>220</v>
      </c>
      <c r="FE39" s="1090">
        <v>1</v>
      </c>
      <c r="FF39" s="1106"/>
      <c r="FG39" s="1090">
        <v>475</v>
      </c>
      <c r="FH39" s="1090">
        <v>31</v>
      </c>
      <c r="FI39" s="1090">
        <v>10</v>
      </c>
      <c r="FJ39" s="1039"/>
      <c r="FK39" s="1039"/>
      <c r="FL39" s="1039"/>
      <c r="FM39" s="1039"/>
      <c r="FN39" s="1039"/>
      <c r="FO39" s="1110">
        <v>2089241</v>
      </c>
      <c r="FP39" s="1092">
        <v>208.8</v>
      </c>
      <c r="FQ39" s="1092">
        <v>8.5</v>
      </c>
      <c r="FR39" s="1102"/>
      <c r="FS39" s="1092">
        <v>114320</v>
      </c>
      <c r="FT39" s="1092">
        <v>177</v>
      </c>
      <c r="FU39" s="1092">
        <v>23</v>
      </c>
      <c r="FV39" s="1092">
        <v>11</v>
      </c>
      <c r="FW39" s="1092">
        <v>6</v>
      </c>
      <c r="FX39" s="1092">
        <v>7</v>
      </c>
      <c r="FY39" s="1092">
        <v>5</v>
      </c>
      <c r="FZ39" s="1092">
        <v>96.6</v>
      </c>
      <c r="GA39" s="1092">
        <v>51.5</v>
      </c>
      <c r="GB39" s="1092">
        <v>34.299999999999997</v>
      </c>
      <c r="GC39" s="1092">
        <v>0</v>
      </c>
      <c r="GD39" s="1092">
        <v>2.8</v>
      </c>
      <c r="GE39" s="1092">
        <v>20.3</v>
      </c>
      <c r="GF39" s="1102"/>
      <c r="GG39" s="1092">
        <v>208.8</v>
      </c>
      <c r="GH39" s="1092">
        <v>3.5</v>
      </c>
      <c r="GI39" s="1102"/>
      <c r="GJ39" s="1092">
        <v>96.6</v>
      </c>
      <c r="GK39" s="1092">
        <v>36.5</v>
      </c>
      <c r="GL39" s="1092">
        <v>31.3</v>
      </c>
      <c r="GM39" s="1092">
        <v>0</v>
      </c>
      <c r="GN39" s="1092">
        <v>1.8</v>
      </c>
      <c r="GO39" s="1092">
        <v>1.3</v>
      </c>
      <c r="GP39" s="1102"/>
      <c r="GQ39" s="1092">
        <v>0</v>
      </c>
      <c r="GR39" s="1092">
        <v>207.7</v>
      </c>
      <c r="GS39" s="1092">
        <v>2.6</v>
      </c>
      <c r="GT39" s="1102"/>
      <c r="GU39" s="981"/>
      <c r="GV39" s="981"/>
      <c r="GW39" s="981"/>
      <c r="GX39" s="981"/>
      <c r="GY39" s="981"/>
      <c r="GZ39" s="981"/>
      <c r="HA39" s="981"/>
      <c r="HB39" s="1102"/>
      <c r="HC39" s="1092">
        <v>170</v>
      </c>
      <c r="HD39" s="1092">
        <v>21</v>
      </c>
      <c r="HE39" s="1092">
        <v>7</v>
      </c>
      <c r="HF39" s="1092">
        <v>4</v>
      </c>
      <c r="HG39" s="1092">
        <v>10</v>
      </c>
      <c r="HH39" s="1092">
        <v>10</v>
      </c>
      <c r="HI39" s="1092">
        <v>103.8</v>
      </c>
      <c r="HJ39" s="1092">
        <v>34.200000000000003</v>
      </c>
      <c r="HK39" s="1092">
        <v>29.2</v>
      </c>
      <c r="HL39" s="1092">
        <v>0</v>
      </c>
      <c r="HM39" s="1092">
        <v>1.25</v>
      </c>
      <c r="HN39" s="1092">
        <v>1.54</v>
      </c>
      <c r="HO39" s="1102"/>
      <c r="HP39" s="50">
        <v>0</v>
      </c>
      <c r="HQ39" s="50">
        <v>0</v>
      </c>
      <c r="HR39" s="50">
        <v>0</v>
      </c>
      <c r="HS39" s="1090">
        <v>2552</v>
      </c>
      <c r="HT39" s="1090">
        <v>884</v>
      </c>
      <c r="HU39" s="1039"/>
      <c r="HV39" s="1039"/>
      <c r="HW39" s="1039"/>
      <c r="HX39" s="1039"/>
      <c r="HY39" s="1107"/>
      <c r="HZ39" s="1090">
        <v>13</v>
      </c>
      <c r="IA39" s="1107"/>
      <c r="IB39" s="1090">
        <v>7</v>
      </c>
      <c r="IC39" s="1107"/>
      <c r="ID39" s="1090">
        <v>122</v>
      </c>
      <c r="IE39" s="1090">
        <v>362</v>
      </c>
      <c r="IF39" s="1090">
        <v>214</v>
      </c>
      <c r="IG39" s="1090">
        <v>0</v>
      </c>
      <c r="IH39" s="1107"/>
      <c r="II39" s="1090">
        <v>475</v>
      </c>
      <c r="IJ39" s="1090">
        <v>21</v>
      </c>
      <c r="IK39" s="1090">
        <v>4</v>
      </c>
      <c r="IL39" s="1090">
        <v>175</v>
      </c>
      <c r="IM39" s="1090">
        <v>21</v>
      </c>
      <c r="IN39" s="1090">
        <v>7</v>
      </c>
      <c r="IO39" s="1090">
        <v>4</v>
      </c>
      <c r="IP39" s="1090">
        <v>10</v>
      </c>
      <c r="IQ39" s="1090">
        <v>10</v>
      </c>
      <c r="IR39" s="1039"/>
      <c r="IS39" s="1039"/>
      <c r="IT39" s="1039"/>
      <c r="IU39" s="1039"/>
      <c r="IV39" s="1039"/>
      <c r="IW39" s="1104">
        <v>172</v>
      </c>
      <c r="IX39" s="1104">
        <v>23</v>
      </c>
      <c r="IY39" s="1104">
        <v>11</v>
      </c>
      <c r="IZ39" s="1104">
        <v>6</v>
      </c>
      <c r="JA39" s="1104">
        <v>7</v>
      </c>
      <c r="JB39" s="1104">
        <v>5</v>
      </c>
      <c r="JC39" s="1090">
        <v>0</v>
      </c>
      <c r="JD39" s="1090">
        <v>36276</v>
      </c>
      <c r="JE39" s="1090">
        <v>0</v>
      </c>
      <c r="JF39" s="1092">
        <v>0</v>
      </c>
      <c r="JG39" s="1092">
        <v>115913</v>
      </c>
    </row>
    <row r="40" spans="1:267">
      <c r="A40" s="48" t="s">
        <v>221</v>
      </c>
      <c r="B40" s="34">
        <v>1175</v>
      </c>
      <c r="C40" s="33" t="s">
        <v>681</v>
      </c>
      <c r="D40" s="1039"/>
      <c r="E40" s="1039"/>
      <c r="F40" s="1039"/>
      <c r="G40" s="1039"/>
      <c r="H40" s="1039"/>
      <c r="I40" s="1039"/>
      <c r="J40" s="1039"/>
      <c r="K40" s="1039"/>
      <c r="L40" s="1039"/>
      <c r="M40" s="1039"/>
      <c r="N40" s="1039"/>
      <c r="O40" s="1039"/>
      <c r="P40" s="1039"/>
      <c r="Q40" s="1039"/>
      <c r="R40" s="1039"/>
      <c r="S40" s="1039"/>
      <c r="T40" s="1039"/>
      <c r="U40" s="1039"/>
      <c r="V40" s="1039"/>
      <c r="W40" s="1039"/>
      <c r="X40" s="1039"/>
      <c r="Y40" s="1039"/>
      <c r="Z40" s="1039"/>
      <c r="AA40" s="1039"/>
      <c r="AB40" s="1039"/>
      <c r="AC40" s="1039"/>
      <c r="AD40" s="1039"/>
      <c r="AE40" s="1039"/>
      <c r="AF40" s="1039"/>
      <c r="AG40" s="1039"/>
      <c r="AH40" s="1039"/>
      <c r="AI40" s="1039"/>
      <c r="AJ40" s="1039"/>
      <c r="AK40" s="1039"/>
      <c r="AL40" s="1039"/>
      <c r="AM40" s="1039"/>
      <c r="AN40" s="1039"/>
      <c r="AO40" s="1039"/>
      <c r="AP40" s="1039"/>
      <c r="AQ40" s="1039"/>
      <c r="AR40" s="1039"/>
      <c r="AS40" s="1039"/>
      <c r="AT40" s="1039"/>
      <c r="AU40" s="1039"/>
      <c r="AV40" s="1039"/>
      <c r="AW40" s="1039"/>
      <c r="AX40" s="1039"/>
      <c r="AY40" s="1039"/>
      <c r="AZ40" s="1039"/>
      <c r="BA40" s="1039"/>
      <c r="BB40" s="1039"/>
      <c r="BC40" s="1039"/>
      <c r="BD40" s="1039"/>
      <c r="BE40" s="1039"/>
      <c r="BF40" s="1039"/>
      <c r="BG40" s="1039"/>
      <c r="BH40" s="1039"/>
      <c r="BI40" s="1039"/>
      <c r="BJ40" s="1039"/>
      <c r="BK40" s="1039"/>
      <c r="BL40" s="1039"/>
      <c r="BM40" s="1039"/>
      <c r="BN40" s="1039"/>
      <c r="BO40" s="1039"/>
      <c r="BP40" s="1039"/>
      <c r="BQ40" s="1039"/>
      <c r="BR40" s="1090">
        <v>229.6</v>
      </c>
      <c r="BS40" s="1090">
        <v>4.5</v>
      </c>
      <c r="BT40" s="1090">
        <v>140.35079999999999</v>
      </c>
      <c r="BU40" s="1090">
        <v>85.881619999999998</v>
      </c>
      <c r="BV40" s="1090">
        <v>11.093</v>
      </c>
      <c r="BW40" s="1090">
        <v>67</v>
      </c>
      <c r="BX40" s="1090">
        <v>11.375</v>
      </c>
      <c r="BY40" s="1090">
        <v>23.82</v>
      </c>
      <c r="BZ40" s="1090">
        <v>64573086</v>
      </c>
      <c r="CA40" s="1090">
        <v>206962</v>
      </c>
      <c r="CB40" s="1090">
        <v>30750</v>
      </c>
      <c r="CC40" s="1090">
        <v>135632</v>
      </c>
      <c r="CD40" s="1090">
        <v>0</v>
      </c>
      <c r="CE40" s="1090">
        <v>0</v>
      </c>
      <c r="CF40" s="1090">
        <v>0</v>
      </c>
      <c r="CG40" s="1090">
        <v>1341870</v>
      </c>
      <c r="CH40" s="1090">
        <v>687416</v>
      </c>
      <c r="CI40" s="1090">
        <v>229031</v>
      </c>
      <c r="CJ40" s="1090">
        <v>235556</v>
      </c>
      <c r="CK40" s="1090">
        <v>36296</v>
      </c>
      <c r="CL40" s="1090">
        <v>204963</v>
      </c>
      <c r="CM40" s="1090">
        <v>51821</v>
      </c>
      <c r="CN40" s="1090">
        <v>240024</v>
      </c>
      <c r="CO40" s="1109"/>
      <c r="CP40" s="1090">
        <v>1256850</v>
      </c>
      <c r="CQ40" s="1090">
        <v>53257212</v>
      </c>
      <c r="CR40" s="1090">
        <v>6473673</v>
      </c>
      <c r="CS40" s="1090">
        <v>6173006</v>
      </c>
      <c r="CT40" s="1090">
        <v>2387934</v>
      </c>
      <c r="CU40" s="1090">
        <v>593481</v>
      </c>
      <c r="CV40" s="1090">
        <v>28053283</v>
      </c>
      <c r="CW40" s="1090">
        <v>6455435</v>
      </c>
      <c r="CX40" s="1090">
        <v>14523424</v>
      </c>
      <c r="CY40" s="1090">
        <v>4550015</v>
      </c>
      <c r="CZ40" s="1090">
        <v>13425517</v>
      </c>
      <c r="DA40" s="1090">
        <v>1758240</v>
      </c>
      <c r="DB40" s="1090">
        <v>1239867</v>
      </c>
      <c r="DC40" s="1039"/>
      <c r="DD40" s="1090">
        <v>0</v>
      </c>
      <c r="DE40" s="1090">
        <v>78541</v>
      </c>
      <c r="DF40" s="1090">
        <v>0</v>
      </c>
      <c r="DG40" s="1090">
        <v>24412</v>
      </c>
      <c r="DH40" s="1090">
        <v>0</v>
      </c>
      <c r="DI40" s="1090">
        <v>0</v>
      </c>
      <c r="DJ40" s="1090">
        <v>0</v>
      </c>
      <c r="DK40" s="1090">
        <v>0</v>
      </c>
      <c r="DL40" s="1090">
        <v>4558</v>
      </c>
      <c r="DM40" s="1090">
        <v>165260</v>
      </c>
      <c r="DN40" s="1090">
        <v>40435</v>
      </c>
      <c r="DO40" s="1090">
        <v>1346</v>
      </c>
      <c r="DP40" s="1090">
        <v>240652</v>
      </c>
      <c r="DQ40" s="1090">
        <v>11627</v>
      </c>
      <c r="DR40" s="1090">
        <v>0</v>
      </c>
      <c r="DS40" s="1090">
        <v>0</v>
      </c>
      <c r="DT40" s="1090">
        <v>1346</v>
      </c>
      <c r="DU40" s="1090">
        <v>179216.02</v>
      </c>
      <c r="DV40" s="1090">
        <v>24481.05</v>
      </c>
      <c r="DW40" s="1090">
        <v>52505</v>
      </c>
      <c r="DX40" s="1090">
        <v>261045.10000000003</v>
      </c>
      <c r="DY40" s="1090">
        <v>673002</v>
      </c>
      <c r="DZ40" s="1090">
        <v>0</v>
      </c>
      <c r="EA40" s="1090">
        <v>0</v>
      </c>
      <c r="EB40" s="1090">
        <v>0</v>
      </c>
      <c r="EC40" s="1090" t="s">
        <v>306</v>
      </c>
      <c r="ED40" s="1090">
        <v>235555.61</v>
      </c>
      <c r="EE40" s="1090" t="s">
        <v>91</v>
      </c>
      <c r="EF40" s="1090">
        <v>204962.57</v>
      </c>
      <c r="EG40" s="1090" t="s">
        <v>492</v>
      </c>
      <c r="EH40" s="1090">
        <v>0</v>
      </c>
      <c r="EI40" s="1090">
        <v>5829432.2800000003</v>
      </c>
      <c r="EJ40" s="1090">
        <v>0</v>
      </c>
      <c r="EK40" s="1090">
        <v>903066.77</v>
      </c>
      <c r="EL40" s="1090">
        <v>-967452.59999999986</v>
      </c>
      <c r="EM40" s="1090">
        <v>1328843.07</v>
      </c>
      <c r="EN40" s="1039"/>
      <c r="EO40" s="1039"/>
      <c r="EP40" s="1039"/>
      <c r="EQ40" s="1090">
        <v>2476</v>
      </c>
      <c r="ER40" s="1090">
        <v>2682</v>
      </c>
      <c r="ES40" s="1039"/>
      <c r="ET40" s="1039"/>
      <c r="EU40" s="1039"/>
      <c r="EV40" s="1039"/>
      <c r="EW40" s="1106"/>
      <c r="EX40" s="1090">
        <v>1173</v>
      </c>
      <c r="EY40" s="1106"/>
      <c r="EZ40" s="1090">
        <v>6</v>
      </c>
      <c r="FA40" s="1106"/>
      <c r="FB40" s="1090">
        <v>169</v>
      </c>
      <c r="FC40" s="1090">
        <v>360</v>
      </c>
      <c r="FD40" s="1090">
        <v>347</v>
      </c>
      <c r="FE40" s="1090">
        <v>50</v>
      </c>
      <c r="FF40" s="1106"/>
      <c r="FG40" s="1090">
        <v>475</v>
      </c>
      <c r="FH40" s="1090">
        <v>42</v>
      </c>
      <c r="FI40" s="1090">
        <v>106</v>
      </c>
      <c r="FJ40" s="1039"/>
      <c r="FK40" s="1039"/>
      <c r="FL40" s="1039"/>
      <c r="FM40" s="1039"/>
      <c r="FN40" s="1039"/>
      <c r="FO40" s="1110">
        <v>1504934</v>
      </c>
      <c r="FP40" s="1092">
        <v>255.5</v>
      </c>
      <c r="FQ40" s="1092">
        <v>5</v>
      </c>
      <c r="FR40" s="1102"/>
      <c r="FS40" s="1092">
        <v>0</v>
      </c>
      <c r="FT40" s="1092">
        <v>209</v>
      </c>
      <c r="FU40" s="1092">
        <v>29</v>
      </c>
      <c r="FV40" s="1092">
        <v>14</v>
      </c>
      <c r="FW40" s="1092">
        <v>9</v>
      </c>
      <c r="FX40" s="1092">
        <v>8</v>
      </c>
      <c r="FY40" s="1092">
        <v>6</v>
      </c>
      <c r="FZ40" s="1092">
        <v>138.32553846153846</v>
      </c>
      <c r="GA40" s="1092">
        <v>82.266971428571424</v>
      </c>
      <c r="GB40" s="1092">
        <v>8.2750000000000004</v>
      </c>
      <c r="GC40" s="1092">
        <v>67</v>
      </c>
      <c r="GD40" s="1092">
        <v>7.9375</v>
      </c>
      <c r="GE40" s="1092">
        <v>24.5</v>
      </c>
      <c r="GF40" s="1102"/>
      <c r="GG40" s="1092">
        <v>255</v>
      </c>
      <c r="GH40" s="1092">
        <v>0</v>
      </c>
      <c r="GI40" s="1102"/>
      <c r="GJ40" s="1092">
        <v>0</v>
      </c>
      <c r="GK40" s="1092">
        <v>0</v>
      </c>
      <c r="GL40" s="1092">
        <v>0</v>
      </c>
      <c r="GM40" s="1092">
        <v>33</v>
      </c>
      <c r="GN40" s="1092">
        <v>2</v>
      </c>
      <c r="GO40" s="1092">
        <v>0</v>
      </c>
      <c r="GP40" s="1102"/>
      <c r="GQ40" s="1092">
        <v>0</v>
      </c>
      <c r="GR40" s="1092">
        <v>0</v>
      </c>
      <c r="GS40" s="1092">
        <v>0</v>
      </c>
      <c r="GT40" s="1102"/>
      <c r="GU40" s="981"/>
      <c r="GV40" s="981"/>
      <c r="GW40" s="981"/>
      <c r="GX40" s="981"/>
      <c r="GY40" s="981"/>
      <c r="GZ40" s="981"/>
      <c r="HA40" s="981"/>
      <c r="HB40" s="1102"/>
      <c r="HC40" s="1092">
        <v>200</v>
      </c>
      <c r="HD40" s="1092">
        <v>28</v>
      </c>
      <c r="HE40" s="1092">
        <v>2</v>
      </c>
      <c r="HF40" s="1092">
        <v>3</v>
      </c>
      <c r="HG40" s="1092">
        <v>7</v>
      </c>
      <c r="HH40" s="1092">
        <v>5</v>
      </c>
      <c r="HI40" s="1092">
        <v>0</v>
      </c>
      <c r="HJ40" s="1092">
        <v>0</v>
      </c>
      <c r="HK40" s="1092">
        <v>0</v>
      </c>
      <c r="HL40" s="1092">
        <v>33</v>
      </c>
      <c r="HM40" s="1092">
        <v>3</v>
      </c>
      <c r="HN40" s="1092">
        <v>0</v>
      </c>
      <c r="HO40" s="1102"/>
      <c r="HP40" s="50">
        <v>0</v>
      </c>
      <c r="HQ40" s="50">
        <v>0</v>
      </c>
      <c r="HR40" s="50">
        <v>0</v>
      </c>
      <c r="HS40" s="1090">
        <v>2551</v>
      </c>
      <c r="HT40" s="1090">
        <v>2256</v>
      </c>
      <c r="HU40" s="1039"/>
      <c r="HV40" s="1039"/>
      <c r="HW40" s="1039"/>
      <c r="HX40" s="1039"/>
      <c r="HY40" s="1107"/>
      <c r="HZ40" s="1090">
        <v>2165</v>
      </c>
      <c r="IA40" s="1107"/>
      <c r="IB40" s="1090">
        <v>3</v>
      </c>
      <c r="IC40" s="1107"/>
      <c r="ID40" s="1090">
        <v>182</v>
      </c>
      <c r="IE40" s="1090">
        <v>468</v>
      </c>
      <c r="IF40" s="1090">
        <v>300</v>
      </c>
      <c r="IG40" s="1090">
        <v>45</v>
      </c>
      <c r="IH40" s="1107"/>
      <c r="II40" s="1090">
        <v>475</v>
      </c>
      <c r="IJ40" s="1090">
        <v>62</v>
      </c>
      <c r="IK40" s="1090">
        <v>92</v>
      </c>
      <c r="IL40" s="1090">
        <v>205</v>
      </c>
      <c r="IM40" s="1090">
        <v>28</v>
      </c>
      <c r="IN40" s="1090">
        <v>2</v>
      </c>
      <c r="IO40" s="1090">
        <v>3</v>
      </c>
      <c r="IP40" s="1090">
        <v>7</v>
      </c>
      <c r="IQ40" s="1090">
        <v>5</v>
      </c>
      <c r="IR40" s="1039"/>
      <c r="IS40" s="1039"/>
      <c r="IT40" s="1039"/>
      <c r="IU40" s="1039"/>
      <c r="IV40" s="1039"/>
      <c r="IW40" s="1104">
        <v>205</v>
      </c>
      <c r="IX40" s="1104">
        <v>29</v>
      </c>
      <c r="IY40" s="1104">
        <v>14</v>
      </c>
      <c r="IZ40" s="1104">
        <v>9</v>
      </c>
      <c r="JA40" s="1104">
        <v>8</v>
      </c>
      <c r="JB40" s="1104">
        <v>6</v>
      </c>
      <c r="JC40" s="1090">
        <v>0</v>
      </c>
      <c r="JD40" s="1090">
        <v>33422</v>
      </c>
      <c r="JE40" s="1090">
        <v>0</v>
      </c>
      <c r="JF40" s="1092">
        <v>0</v>
      </c>
      <c r="JG40" s="1092">
        <v>0</v>
      </c>
    </row>
    <row r="41" spans="1:267">
      <c r="A41" s="48" t="s">
        <v>191</v>
      </c>
      <c r="B41" s="34">
        <v>1180</v>
      </c>
      <c r="C41" s="33" t="s">
        <v>656</v>
      </c>
      <c r="D41" s="1039"/>
      <c r="E41" s="1039"/>
      <c r="F41" s="1039"/>
      <c r="G41" s="1039"/>
      <c r="H41" s="1039"/>
      <c r="I41" s="1039"/>
      <c r="J41" s="1039"/>
      <c r="K41" s="1039"/>
      <c r="L41" s="1039"/>
      <c r="M41" s="1039"/>
      <c r="N41" s="1039"/>
      <c r="O41" s="1039"/>
      <c r="P41" s="1039"/>
      <c r="Q41" s="1039"/>
      <c r="R41" s="1039"/>
      <c r="S41" s="1039"/>
      <c r="T41" s="1039"/>
      <c r="U41" s="1039"/>
      <c r="V41" s="1039"/>
      <c r="W41" s="1039"/>
      <c r="X41" s="1039"/>
      <c r="Y41" s="1039"/>
      <c r="Z41" s="1039"/>
      <c r="AA41" s="1039"/>
      <c r="AB41" s="1039"/>
      <c r="AC41" s="1039"/>
      <c r="AD41" s="1039"/>
      <c r="AE41" s="1039"/>
      <c r="AF41" s="1039"/>
      <c r="AG41" s="1039"/>
      <c r="AH41" s="1039"/>
      <c r="AI41" s="1039"/>
      <c r="AJ41" s="1039"/>
      <c r="AK41" s="1039"/>
      <c r="AL41" s="1039"/>
      <c r="AM41" s="1039"/>
      <c r="AN41" s="1039"/>
      <c r="AO41" s="1039"/>
      <c r="AP41" s="1039"/>
      <c r="AQ41" s="1039"/>
      <c r="AR41" s="1039"/>
      <c r="AS41" s="1039"/>
      <c r="AT41" s="1039"/>
      <c r="AU41" s="1039"/>
      <c r="AV41" s="1039"/>
      <c r="AW41" s="1039"/>
      <c r="AX41" s="1039"/>
      <c r="AY41" s="1039"/>
      <c r="AZ41" s="1039"/>
      <c r="BA41" s="1039"/>
      <c r="BB41" s="1039"/>
      <c r="BC41" s="1039"/>
      <c r="BD41" s="1039"/>
      <c r="BE41" s="1039"/>
      <c r="BF41" s="1039"/>
      <c r="BG41" s="1039"/>
      <c r="BH41" s="1039"/>
      <c r="BI41" s="1039"/>
      <c r="BJ41" s="1039"/>
      <c r="BK41" s="1039"/>
      <c r="BL41" s="1039"/>
      <c r="BM41" s="1039"/>
      <c r="BN41" s="1039"/>
      <c r="BO41" s="1039"/>
      <c r="BP41" s="1039"/>
      <c r="BQ41" s="1039"/>
      <c r="BR41" s="1090">
        <v>407.2</v>
      </c>
      <c r="BS41" s="1090">
        <v>10.8</v>
      </c>
      <c r="BT41" s="1090">
        <v>116.7</v>
      </c>
      <c r="BU41" s="1090">
        <v>100</v>
      </c>
      <c r="BV41" s="1090">
        <v>10</v>
      </c>
      <c r="BW41" s="1090">
        <v>21</v>
      </c>
      <c r="BX41" s="1090">
        <v>8</v>
      </c>
      <c r="BY41" s="1090">
        <v>22</v>
      </c>
      <c r="BZ41" s="1090">
        <v>89543773</v>
      </c>
      <c r="CA41" s="1090">
        <v>365549</v>
      </c>
      <c r="CB41" s="1090">
        <v>1316325</v>
      </c>
      <c r="CC41" s="1090">
        <v>0</v>
      </c>
      <c r="CD41" s="1090">
        <v>0</v>
      </c>
      <c r="CE41" s="1090">
        <v>0</v>
      </c>
      <c r="CF41" s="1090">
        <v>0</v>
      </c>
      <c r="CG41" s="1090">
        <v>2564270.5</v>
      </c>
      <c r="CH41" s="1090">
        <v>659238</v>
      </c>
      <c r="CI41" s="1090">
        <v>424226</v>
      </c>
      <c r="CJ41" s="1090">
        <v>654575</v>
      </c>
      <c r="CK41" s="1090">
        <v>160834</v>
      </c>
      <c r="CL41" s="1090">
        <v>987853</v>
      </c>
      <c r="CM41" s="1090">
        <v>0</v>
      </c>
      <c r="CN41" s="1090">
        <v>174832</v>
      </c>
      <c r="CO41" s="1109"/>
      <c r="CP41" s="1090">
        <v>1897984</v>
      </c>
      <c r="CQ41" s="1090">
        <v>74319131</v>
      </c>
      <c r="CR41" s="1090">
        <v>15160880</v>
      </c>
      <c r="CS41" s="1090">
        <v>5629424</v>
      </c>
      <c r="CT41" s="1090">
        <v>3202730</v>
      </c>
      <c r="CU41" s="1090">
        <v>0</v>
      </c>
      <c r="CV41" s="1090">
        <v>45072738</v>
      </c>
      <c r="CW41" s="1090">
        <v>10481708</v>
      </c>
      <c r="CX41" s="1090">
        <v>14941810</v>
      </c>
      <c r="CY41" s="1090">
        <v>4859017</v>
      </c>
      <c r="CZ41" s="1090">
        <v>18198964</v>
      </c>
      <c r="DA41" s="1090">
        <v>5599658</v>
      </c>
      <c r="DB41" s="1090">
        <v>834578</v>
      </c>
      <c r="DC41" s="1039"/>
      <c r="DD41" s="1090">
        <v>0</v>
      </c>
      <c r="DE41" s="1090">
        <v>100852</v>
      </c>
      <c r="DF41" s="1090">
        <v>0</v>
      </c>
      <c r="DG41" s="1090">
        <v>0</v>
      </c>
      <c r="DH41" s="1090">
        <v>3700</v>
      </c>
      <c r="DI41" s="1090">
        <v>158776.95000000001</v>
      </c>
      <c r="DJ41" s="1090">
        <v>167664</v>
      </c>
      <c r="DK41" s="1090">
        <v>31640</v>
      </c>
      <c r="DL41" s="1090">
        <v>603266</v>
      </c>
      <c r="DM41" s="1090">
        <v>88516</v>
      </c>
      <c r="DN41" s="1090">
        <v>465019</v>
      </c>
      <c r="DO41" s="1090">
        <v>465720</v>
      </c>
      <c r="DP41" s="1090">
        <v>383344</v>
      </c>
      <c r="DQ41" s="1090">
        <v>49644</v>
      </c>
      <c r="DR41" s="1090">
        <v>0</v>
      </c>
      <c r="DS41" s="1090">
        <v>0</v>
      </c>
      <c r="DT41" s="1090">
        <v>146981.09</v>
      </c>
      <c r="DU41" s="1090">
        <v>97894.7</v>
      </c>
      <c r="DV41" s="1090">
        <v>102422.83</v>
      </c>
      <c r="DW41" s="1090">
        <v>1000</v>
      </c>
      <c r="DX41" s="1090">
        <v>240137.27</v>
      </c>
      <c r="DY41" s="1090">
        <v>0</v>
      </c>
      <c r="DZ41" s="1090">
        <v>225301</v>
      </c>
      <c r="EA41" s="1090">
        <v>0</v>
      </c>
      <c r="EB41" s="1090">
        <v>0</v>
      </c>
      <c r="EC41" s="1090" t="s">
        <v>788</v>
      </c>
      <c r="ED41" s="1090">
        <v>0</v>
      </c>
      <c r="EE41" s="1090" t="s">
        <v>788</v>
      </c>
      <c r="EF41" s="1090">
        <v>0</v>
      </c>
      <c r="EG41" s="1090" t="s">
        <v>788</v>
      </c>
      <c r="EH41" s="1090">
        <v>0</v>
      </c>
      <c r="EI41" s="1090">
        <v>1735029</v>
      </c>
      <c r="EJ41" s="1090">
        <v>213371</v>
      </c>
      <c r="EK41" s="1090">
        <v>0</v>
      </c>
      <c r="EL41" s="1090">
        <v>4179325.5</v>
      </c>
      <c r="EM41" s="1090">
        <v>2753142</v>
      </c>
      <c r="EN41" s="1039"/>
      <c r="EO41" s="1039"/>
      <c r="EP41" s="1039"/>
      <c r="EQ41" s="1090">
        <v>5275</v>
      </c>
      <c r="ER41" s="1090">
        <v>2083</v>
      </c>
      <c r="ES41" s="1039"/>
      <c r="ET41" s="1039"/>
      <c r="EU41" s="1039"/>
      <c r="EV41" s="1039"/>
      <c r="EW41" s="1106"/>
      <c r="EX41" s="1090">
        <v>48</v>
      </c>
      <c r="EY41" s="1106"/>
      <c r="EZ41" s="1090">
        <v>0</v>
      </c>
      <c r="FA41" s="1106"/>
      <c r="FB41" s="1090">
        <v>260</v>
      </c>
      <c r="FC41" s="1090">
        <v>1035</v>
      </c>
      <c r="FD41" s="1090">
        <v>531</v>
      </c>
      <c r="FE41" s="1090">
        <v>58</v>
      </c>
      <c r="FF41" s="1106"/>
      <c r="FG41" s="1090">
        <v>475</v>
      </c>
      <c r="FH41" s="1090">
        <v>75</v>
      </c>
      <c r="FI41" s="1090">
        <v>56</v>
      </c>
      <c r="FJ41" s="1039"/>
      <c r="FK41" s="1039"/>
      <c r="FL41" s="1039"/>
      <c r="FM41" s="1039"/>
      <c r="FN41" s="1039"/>
      <c r="FO41" s="1110">
        <v>5347801</v>
      </c>
      <c r="FP41" s="1092">
        <v>407</v>
      </c>
      <c r="FQ41" s="1092">
        <v>9.5</v>
      </c>
      <c r="FR41" s="1102"/>
      <c r="FS41" s="1092">
        <v>97850</v>
      </c>
      <c r="FT41" s="1092">
        <v>360</v>
      </c>
      <c r="FU41" s="1092">
        <v>23</v>
      </c>
      <c r="FV41" s="1092">
        <v>17</v>
      </c>
      <c r="FW41" s="1092">
        <v>4</v>
      </c>
      <c r="FX41" s="1092">
        <v>32</v>
      </c>
      <c r="FY41" s="1092">
        <v>11</v>
      </c>
      <c r="FZ41" s="1092">
        <v>140.5</v>
      </c>
      <c r="GA41" s="1092">
        <v>94.7</v>
      </c>
      <c r="GB41" s="1092">
        <v>9</v>
      </c>
      <c r="GC41" s="1092">
        <v>15.8</v>
      </c>
      <c r="GD41" s="1092">
        <v>8</v>
      </c>
      <c r="GE41" s="1092">
        <v>23.1</v>
      </c>
      <c r="GF41" s="1102"/>
      <c r="GG41" s="1092">
        <v>407</v>
      </c>
      <c r="GH41" s="1092">
        <v>2.5</v>
      </c>
      <c r="GI41" s="1102"/>
      <c r="GJ41" s="1092">
        <v>140.5</v>
      </c>
      <c r="GK41" s="1092">
        <v>65.099999999999994</v>
      </c>
      <c r="GL41" s="1092">
        <v>6</v>
      </c>
      <c r="GM41" s="1092">
        <v>15.8</v>
      </c>
      <c r="GN41" s="1092">
        <v>0</v>
      </c>
      <c r="GO41" s="1092">
        <v>0</v>
      </c>
      <c r="GP41" s="1102"/>
      <c r="GQ41" s="1092">
        <v>0</v>
      </c>
      <c r="GR41" s="1092">
        <v>407.2</v>
      </c>
      <c r="GS41" s="1092">
        <v>2.8</v>
      </c>
      <c r="GT41" s="1102"/>
      <c r="GU41" s="981"/>
      <c r="GV41" s="981"/>
      <c r="GW41" s="981"/>
      <c r="GX41" s="981"/>
      <c r="GY41" s="981"/>
      <c r="GZ41" s="981"/>
      <c r="HA41" s="981"/>
      <c r="HB41" s="1102"/>
      <c r="HC41" s="1092">
        <v>338</v>
      </c>
      <c r="HD41" s="1092">
        <v>16</v>
      </c>
      <c r="HE41" s="1092">
        <v>11</v>
      </c>
      <c r="HF41" s="1092" t="s">
        <v>1605</v>
      </c>
      <c r="HG41" s="1092">
        <v>44</v>
      </c>
      <c r="HH41" s="1092">
        <v>15</v>
      </c>
      <c r="HI41" s="1092">
        <v>116.7</v>
      </c>
      <c r="HJ41" s="1092">
        <v>62.5</v>
      </c>
      <c r="HK41" s="1092">
        <v>7</v>
      </c>
      <c r="HL41" s="1092">
        <v>21</v>
      </c>
      <c r="HM41" s="1092" t="s">
        <v>1605</v>
      </c>
      <c r="HN41" s="1092" t="s">
        <v>1605</v>
      </c>
      <c r="HO41" s="1102"/>
      <c r="HP41" s="50">
        <v>0</v>
      </c>
      <c r="HQ41" s="50">
        <v>0</v>
      </c>
      <c r="HR41" s="50">
        <v>0</v>
      </c>
      <c r="HS41" s="1090">
        <v>5184</v>
      </c>
      <c r="HT41" s="1090">
        <v>1950</v>
      </c>
      <c r="HU41" s="1039"/>
      <c r="HV41" s="1039"/>
      <c r="HW41" s="1039"/>
      <c r="HX41" s="1039"/>
      <c r="HY41" s="1107"/>
      <c r="HZ41" s="1090">
        <v>45</v>
      </c>
      <c r="IA41" s="1107"/>
      <c r="IB41" s="1090">
        <v>0</v>
      </c>
      <c r="IC41" s="1107"/>
      <c r="ID41" s="1090">
        <v>265</v>
      </c>
      <c r="IE41" s="1090">
        <v>1063</v>
      </c>
      <c r="IF41" s="1090">
        <v>448</v>
      </c>
      <c r="IG41" s="1090">
        <v>73</v>
      </c>
      <c r="IH41" s="1107"/>
      <c r="II41" s="1090">
        <v>475</v>
      </c>
      <c r="IJ41" s="1090">
        <v>60</v>
      </c>
      <c r="IK41" s="1090">
        <v>65</v>
      </c>
      <c r="IL41" s="1090">
        <v>346</v>
      </c>
      <c r="IM41" s="1090">
        <v>16</v>
      </c>
      <c r="IN41" s="1090">
        <v>11</v>
      </c>
      <c r="IO41" s="1090" t="s">
        <v>1605</v>
      </c>
      <c r="IP41" s="1090">
        <v>44</v>
      </c>
      <c r="IQ41" s="1090">
        <v>15</v>
      </c>
      <c r="IR41" s="1039"/>
      <c r="IS41" s="1039"/>
      <c r="IT41" s="1039"/>
      <c r="IU41" s="1039"/>
      <c r="IV41" s="1039"/>
      <c r="IW41" s="1104">
        <v>352</v>
      </c>
      <c r="IX41" s="1104">
        <v>23</v>
      </c>
      <c r="IY41" s="1104">
        <v>17</v>
      </c>
      <c r="IZ41" s="1104">
        <v>4</v>
      </c>
      <c r="JA41" s="1104">
        <v>32</v>
      </c>
      <c r="JB41" s="1104">
        <v>11</v>
      </c>
      <c r="JC41" s="1090">
        <v>0</v>
      </c>
      <c r="JD41" s="1090">
        <v>120824</v>
      </c>
      <c r="JE41" s="1090">
        <v>0</v>
      </c>
      <c r="JF41" s="1092">
        <v>0</v>
      </c>
      <c r="JG41" s="1092">
        <v>0</v>
      </c>
    </row>
    <row r="42" spans="1:267">
      <c r="A42" s="48" t="s">
        <v>226</v>
      </c>
      <c r="B42" s="34">
        <v>1190</v>
      </c>
      <c r="C42" s="33" t="s">
        <v>684</v>
      </c>
      <c r="D42" s="1039"/>
      <c r="E42" s="1039"/>
      <c r="F42" s="1039"/>
      <c r="G42" s="1039"/>
      <c r="H42" s="1039"/>
      <c r="I42" s="1039"/>
      <c r="J42" s="1039"/>
      <c r="K42" s="1039"/>
      <c r="L42" s="1039"/>
      <c r="M42" s="1039"/>
      <c r="N42" s="1039"/>
      <c r="O42" s="1039"/>
      <c r="P42" s="1039"/>
      <c r="Q42" s="1039"/>
      <c r="R42" s="1039"/>
      <c r="S42" s="1039"/>
      <c r="T42" s="1039"/>
      <c r="U42" s="1039"/>
      <c r="V42" s="1039"/>
      <c r="W42" s="1039"/>
      <c r="X42" s="1039"/>
      <c r="Y42" s="1039"/>
      <c r="Z42" s="1039"/>
      <c r="AA42" s="1039"/>
      <c r="AB42" s="1039"/>
      <c r="AC42" s="1039"/>
      <c r="AD42" s="1039"/>
      <c r="AE42" s="1039"/>
      <c r="AF42" s="1039"/>
      <c r="AG42" s="1039"/>
      <c r="AH42" s="1039"/>
      <c r="AI42" s="1039"/>
      <c r="AJ42" s="1039"/>
      <c r="AK42" s="1039"/>
      <c r="AL42" s="1039"/>
      <c r="AM42" s="1039"/>
      <c r="AN42" s="1039"/>
      <c r="AO42" s="1039"/>
      <c r="AP42" s="1039"/>
      <c r="AQ42" s="1039"/>
      <c r="AR42" s="1039"/>
      <c r="AS42" s="1039"/>
      <c r="AT42" s="1039"/>
      <c r="AU42" s="1039"/>
      <c r="AV42" s="1039"/>
      <c r="AW42" s="1039"/>
      <c r="AX42" s="1039"/>
      <c r="AY42" s="1039"/>
      <c r="AZ42" s="1039"/>
      <c r="BA42" s="1039"/>
      <c r="BB42" s="1039"/>
      <c r="BC42" s="1039"/>
      <c r="BD42" s="1039"/>
      <c r="BE42" s="1039"/>
      <c r="BF42" s="1039"/>
      <c r="BG42" s="1039"/>
      <c r="BH42" s="1039"/>
      <c r="BI42" s="1039"/>
      <c r="BJ42" s="1039"/>
      <c r="BK42" s="1039"/>
      <c r="BL42" s="1039"/>
      <c r="BM42" s="1039"/>
      <c r="BN42" s="1039"/>
      <c r="BO42" s="1039"/>
      <c r="BP42" s="1039"/>
      <c r="BQ42" s="1039"/>
      <c r="BR42" s="1090">
        <v>1429.62</v>
      </c>
      <c r="BS42" s="1090">
        <v>51.6</v>
      </c>
      <c r="BT42" s="1090">
        <v>291.33999999999997</v>
      </c>
      <c r="BU42" s="1090">
        <v>299.07</v>
      </c>
      <c r="BV42" s="1090">
        <v>166.24</v>
      </c>
      <c r="BW42" s="1090">
        <v>0</v>
      </c>
      <c r="BX42" s="1090">
        <v>12.91</v>
      </c>
      <c r="BY42" s="1090">
        <v>61.83</v>
      </c>
      <c r="BZ42" s="1090">
        <v>302623996</v>
      </c>
      <c r="CA42" s="1090">
        <v>375127</v>
      </c>
      <c r="CB42" s="1090">
        <v>398043</v>
      </c>
      <c r="CC42" s="1090">
        <v>1260907</v>
      </c>
      <c r="CD42" s="1090">
        <v>0</v>
      </c>
      <c r="CE42" s="1090">
        <v>0</v>
      </c>
      <c r="CF42" s="1090">
        <v>0</v>
      </c>
      <c r="CG42" s="1090">
        <v>11047889</v>
      </c>
      <c r="CH42" s="1090">
        <v>1305733</v>
      </c>
      <c r="CI42" s="1090">
        <v>1646544</v>
      </c>
      <c r="CJ42" s="1090">
        <v>1567567</v>
      </c>
      <c r="CK42" s="1090">
        <v>680228</v>
      </c>
      <c r="CL42" s="1090">
        <v>866578</v>
      </c>
      <c r="CM42" s="1090">
        <v>49162</v>
      </c>
      <c r="CN42" s="1090">
        <v>341402</v>
      </c>
      <c r="CO42" s="1109"/>
      <c r="CP42" s="1090">
        <v>7874180</v>
      </c>
      <c r="CQ42" s="1090">
        <v>248461973</v>
      </c>
      <c r="CR42" s="1090">
        <v>42138221</v>
      </c>
      <c r="CS42" s="1090">
        <v>24736048</v>
      </c>
      <c r="CT42" s="1090">
        <v>9553638</v>
      </c>
      <c r="CU42" s="1090">
        <v>0</v>
      </c>
      <c r="CV42" s="1090">
        <v>155034227</v>
      </c>
      <c r="CW42" s="1090">
        <v>36442805</v>
      </c>
      <c r="CX42" s="1090">
        <v>46904153</v>
      </c>
      <c r="CY42" s="1090">
        <v>14788555</v>
      </c>
      <c r="CZ42" s="1090">
        <v>63400435</v>
      </c>
      <c r="DA42" s="1090">
        <v>13469024</v>
      </c>
      <c r="DB42" s="1090">
        <v>1910304</v>
      </c>
      <c r="DC42" s="1039"/>
      <c r="DD42" s="1090">
        <v>0</v>
      </c>
      <c r="DE42" s="1090">
        <v>340332</v>
      </c>
      <c r="DF42" s="1090">
        <v>0</v>
      </c>
      <c r="DG42" s="1090">
        <v>31830</v>
      </c>
      <c r="DH42" s="1090">
        <v>3344226</v>
      </c>
      <c r="DI42" s="1090">
        <v>0</v>
      </c>
      <c r="DJ42" s="1090">
        <v>0</v>
      </c>
      <c r="DK42" s="1090">
        <v>0</v>
      </c>
      <c r="DL42" s="1090">
        <v>1843009</v>
      </c>
      <c r="DM42" s="1090">
        <v>3178063</v>
      </c>
      <c r="DN42" s="1090">
        <v>18000</v>
      </c>
      <c r="DO42" s="1090">
        <v>70414</v>
      </c>
      <c r="DP42" s="1090">
        <v>1868097</v>
      </c>
      <c r="DQ42" s="1090">
        <v>527794</v>
      </c>
      <c r="DR42" s="1090">
        <v>244.69</v>
      </c>
      <c r="DS42" s="1090">
        <v>260698</v>
      </c>
      <c r="DT42" s="1090">
        <v>0</v>
      </c>
      <c r="DU42" s="1090">
        <v>512541</v>
      </c>
      <c r="DV42" s="1090">
        <v>113349</v>
      </c>
      <c r="DW42" s="1090">
        <v>0</v>
      </c>
      <c r="DX42" s="1090">
        <v>920304</v>
      </c>
      <c r="DY42" s="1090">
        <v>0</v>
      </c>
      <c r="DZ42" s="1090">
        <v>0</v>
      </c>
      <c r="EA42" s="1090">
        <v>0</v>
      </c>
      <c r="EB42" s="1090">
        <v>0</v>
      </c>
      <c r="EC42" s="1090" t="s">
        <v>492</v>
      </c>
      <c r="ED42" s="1090">
        <v>0</v>
      </c>
      <c r="EE42" s="1090" t="s">
        <v>492</v>
      </c>
      <c r="EF42" s="1090">
        <v>0</v>
      </c>
      <c r="EG42" s="1090" t="s">
        <v>492</v>
      </c>
      <c r="EH42" s="1090">
        <v>0</v>
      </c>
      <c r="EI42" s="1090">
        <v>19055881</v>
      </c>
      <c r="EJ42" s="1090">
        <v>90941</v>
      </c>
      <c r="EK42" s="1090">
        <v>0</v>
      </c>
      <c r="EL42" s="1090">
        <v>14963213</v>
      </c>
      <c r="EM42" s="1090">
        <v>0</v>
      </c>
      <c r="EN42" s="1039"/>
      <c r="EO42" s="1039"/>
      <c r="EP42" s="1039"/>
      <c r="EQ42" s="1090">
        <v>20223</v>
      </c>
      <c r="ER42" s="1090">
        <v>7049</v>
      </c>
      <c r="ES42" s="1039"/>
      <c r="ET42" s="1039"/>
      <c r="EU42" s="1039"/>
      <c r="EV42" s="1039"/>
      <c r="EW42" s="1106"/>
      <c r="EX42" s="1090">
        <v>62</v>
      </c>
      <c r="EY42" s="1106"/>
      <c r="EZ42" s="1090">
        <v>55</v>
      </c>
      <c r="FA42" s="1106"/>
      <c r="FB42" s="1090">
        <v>557</v>
      </c>
      <c r="FC42" s="1090">
        <v>4142</v>
      </c>
      <c r="FD42" s="1090">
        <v>1696</v>
      </c>
      <c r="FE42" s="1090">
        <v>29</v>
      </c>
      <c r="FF42" s="1106"/>
      <c r="FG42" s="1090">
        <v>475</v>
      </c>
      <c r="FH42" s="1090">
        <v>21</v>
      </c>
      <c r="FI42" s="1090">
        <v>89</v>
      </c>
      <c r="FJ42" s="1039"/>
      <c r="FK42" s="1039"/>
      <c r="FL42" s="1039"/>
      <c r="FM42" s="1039"/>
      <c r="FN42" s="1039"/>
      <c r="FO42" s="1110">
        <v>13992091</v>
      </c>
      <c r="FP42" s="1092">
        <v>1407.46</v>
      </c>
      <c r="FQ42" s="1092">
        <v>45.95</v>
      </c>
      <c r="FR42" s="1102"/>
      <c r="FS42" s="1092">
        <v>110290</v>
      </c>
      <c r="FT42" s="1092">
        <v>1160</v>
      </c>
      <c r="FU42" s="1092">
        <v>71</v>
      </c>
      <c r="FV42" s="1092">
        <v>91</v>
      </c>
      <c r="FW42" s="1092">
        <v>11</v>
      </c>
      <c r="FX42" s="1092">
        <v>183</v>
      </c>
      <c r="FY42" s="1092">
        <v>17</v>
      </c>
      <c r="FZ42" s="1092">
        <v>302.70999999999998</v>
      </c>
      <c r="GA42" s="1092">
        <v>287.63</v>
      </c>
      <c r="GB42" s="1092">
        <v>162.28</v>
      </c>
      <c r="GC42" s="1092">
        <v>0</v>
      </c>
      <c r="GD42" s="1092">
        <v>11.26</v>
      </c>
      <c r="GE42" s="1092">
        <v>53.81</v>
      </c>
      <c r="GF42" s="1102"/>
      <c r="GG42" s="1092">
        <v>1407.46</v>
      </c>
      <c r="GH42" s="1092">
        <v>31.950000000000003</v>
      </c>
      <c r="GI42" s="1102"/>
      <c r="GJ42" s="1092">
        <v>0</v>
      </c>
      <c r="GK42" s="1092">
        <v>0</v>
      </c>
      <c r="GL42" s="1092">
        <v>0</v>
      </c>
      <c r="GM42" s="1092">
        <v>0</v>
      </c>
      <c r="GN42" s="1092">
        <v>0</v>
      </c>
      <c r="GO42" s="1092">
        <v>0</v>
      </c>
      <c r="GP42" s="1102"/>
      <c r="GQ42" s="1092">
        <v>0</v>
      </c>
      <c r="GR42" s="1092">
        <v>1429.6</v>
      </c>
      <c r="GS42" s="1092">
        <v>35.6</v>
      </c>
      <c r="GT42" s="1102"/>
      <c r="GU42" s="981"/>
      <c r="GV42" s="981"/>
      <c r="GW42" s="981"/>
      <c r="GX42" s="981"/>
      <c r="GY42" s="981"/>
      <c r="GZ42" s="981"/>
      <c r="HA42" s="981"/>
      <c r="HB42" s="1102"/>
      <c r="HC42" s="1092">
        <v>0</v>
      </c>
      <c r="HD42" s="1092">
        <v>0</v>
      </c>
      <c r="HE42" s="1092">
        <v>0</v>
      </c>
      <c r="HF42" s="1092">
        <v>0</v>
      </c>
      <c r="HG42" s="1092">
        <v>0</v>
      </c>
      <c r="HH42" s="1092">
        <v>0</v>
      </c>
      <c r="HI42" s="1092">
        <v>0</v>
      </c>
      <c r="HJ42" s="1092">
        <v>0</v>
      </c>
      <c r="HK42" s="1092">
        <v>0</v>
      </c>
      <c r="HL42" s="1092">
        <v>0</v>
      </c>
      <c r="HM42" s="1092">
        <v>0</v>
      </c>
      <c r="HN42" s="1092">
        <v>0</v>
      </c>
      <c r="HO42" s="1102"/>
      <c r="HP42" s="50">
        <v>0</v>
      </c>
      <c r="HQ42" s="50">
        <v>0</v>
      </c>
      <c r="HR42" s="50">
        <v>0</v>
      </c>
      <c r="HS42" s="1090">
        <v>20437</v>
      </c>
      <c r="HT42" s="1090">
        <v>7164</v>
      </c>
      <c r="HU42" s="1039"/>
      <c r="HV42" s="1039"/>
      <c r="HW42" s="1039"/>
      <c r="HX42" s="1039"/>
      <c r="HY42" s="1107"/>
      <c r="HZ42" s="1090">
        <v>66</v>
      </c>
      <c r="IA42" s="1107"/>
      <c r="IB42" s="1090">
        <v>52</v>
      </c>
      <c r="IC42" s="1107"/>
      <c r="ID42" s="1090">
        <v>598</v>
      </c>
      <c r="IE42" s="1090">
        <v>4389</v>
      </c>
      <c r="IF42" s="1090">
        <v>1652</v>
      </c>
      <c r="IG42" s="1090">
        <v>30</v>
      </c>
      <c r="IH42" s="1107"/>
      <c r="II42" s="1090">
        <v>0</v>
      </c>
      <c r="IJ42" s="1090">
        <v>21</v>
      </c>
      <c r="IK42" s="1090">
        <v>20</v>
      </c>
      <c r="IL42" s="1090">
        <v>1156</v>
      </c>
      <c r="IM42" s="1090">
        <v>67</v>
      </c>
      <c r="IN42" s="1090">
        <v>107</v>
      </c>
      <c r="IO42" s="1090">
        <v>13</v>
      </c>
      <c r="IP42" s="1090">
        <v>113</v>
      </c>
      <c r="IQ42" s="1090">
        <v>11</v>
      </c>
      <c r="IR42" s="1039"/>
      <c r="IS42" s="1039"/>
      <c r="IT42" s="1039"/>
      <c r="IU42" s="1039"/>
      <c r="IV42" s="1039"/>
      <c r="IW42" s="1104">
        <v>1146</v>
      </c>
      <c r="IX42" s="1104">
        <v>71</v>
      </c>
      <c r="IY42" s="1104">
        <v>91</v>
      </c>
      <c r="IZ42" s="1104">
        <v>11</v>
      </c>
      <c r="JA42" s="1104">
        <v>183</v>
      </c>
      <c r="JB42" s="1104">
        <v>17</v>
      </c>
      <c r="JC42" s="1090">
        <v>0</v>
      </c>
      <c r="JD42" s="1090">
        <v>442395</v>
      </c>
      <c r="JE42" s="1090">
        <v>0</v>
      </c>
      <c r="JF42" s="1092">
        <v>0</v>
      </c>
      <c r="JG42" s="1092">
        <v>112508</v>
      </c>
    </row>
    <row r="43" spans="1:267">
      <c r="A43" s="48" t="s">
        <v>203</v>
      </c>
      <c r="B43" s="34">
        <v>1220</v>
      </c>
      <c r="C43" s="33" t="s">
        <v>667</v>
      </c>
      <c r="D43" s="1039"/>
      <c r="E43" s="1039"/>
      <c r="F43" s="1039"/>
      <c r="G43" s="1039"/>
      <c r="H43" s="1039"/>
      <c r="I43" s="1039"/>
      <c r="J43" s="1039"/>
      <c r="K43" s="1039"/>
      <c r="L43" s="1039"/>
      <c r="M43" s="1039"/>
      <c r="N43" s="1039"/>
      <c r="O43" s="1039"/>
      <c r="P43" s="1039"/>
      <c r="Q43" s="1039"/>
      <c r="R43" s="1039"/>
      <c r="S43" s="1039"/>
      <c r="T43" s="1039"/>
      <c r="U43" s="1039"/>
      <c r="V43" s="1039"/>
      <c r="W43" s="1039"/>
      <c r="X43" s="1039"/>
      <c r="Y43" s="1039"/>
      <c r="Z43" s="1039"/>
      <c r="AA43" s="1039"/>
      <c r="AB43" s="1039"/>
      <c r="AC43" s="1039"/>
      <c r="AD43" s="1039"/>
      <c r="AE43" s="1039"/>
      <c r="AF43" s="1039"/>
      <c r="AG43" s="1039"/>
      <c r="AH43" s="1039"/>
      <c r="AI43" s="1039"/>
      <c r="AJ43" s="1039"/>
      <c r="AK43" s="1039"/>
      <c r="AL43" s="1039"/>
      <c r="AM43" s="1039"/>
      <c r="AN43" s="1039"/>
      <c r="AO43" s="1039"/>
      <c r="AP43" s="1039"/>
      <c r="AQ43" s="1039"/>
      <c r="AR43" s="1039"/>
      <c r="AS43" s="1039"/>
      <c r="AT43" s="1039"/>
      <c r="AU43" s="1039"/>
      <c r="AV43" s="1039"/>
      <c r="AW43" s="1039"/>
      <c r="AX43" s="1039"/>
      <c r="AY43" s="1039"/>
      <c r="AZ43" s="1039"/>
      <c r="BA43" s="1039"/>
      <c r="BB43" s="1039"/>
      <c r="BC43" s="1039"/>
      <c r="BD43" s="1039"/>
      <c r="BE43" s="1039"/>
      <c r="BF43" s="1039"/>
      <c r="BG43" s="1039"/>
      <c r="BH43" s="1039"/>
      <c r="BI43" s="1039"/>
      <c r="BJ43" s="1039"/>
      <c r="BK43" s="1039"/>
      <c r="BL43" s="1039"/>
      <c r="BM43" s="1039"/>
      <c r="BN43" s="1039"/>
      <c r="BO43" s="1039"/>
      <c r="BP43" s="1039"/>
      <c r="BQ43" s="1039"/>
      <c r="BR43" s="1090">
        <v>189</v>
      </c>
      <c r="BS43" s="1090">
        <v>7.5</v>
      </c>
      <c r="BT43" s="1090">
        <v>106</v>
      </c>
      <c r="BU43" s="1090">
        <v>38</v>
      </c>
      <c r="BV43" s="1090">
        <v>10</v>
      </c>
      <c r="BW43" s="1090">
        <v>38</v>
      </c>
      <c r="BX43" s="1090">
        <v>8</v>
      </c>
      <c r="BY43" s="1090">
        <v>50</v>
      </c>
      <c r="BZ43" s="1090">
        <v>41106960</v>
      </c>
      <c r="CA43" s="1090">
        <v>0</v>
      </c>
      <c r="CB43" s="1090">
        <v>4845235</v>
      </c>
      <c r="CC43" s="1090">
        <v>308151</v>
      </c>
      <c r="CD43" s="1090">
        <v>0</v>
      </c>
      <c r="CE43" s="1090">
        <v>0</v>
      </c>
      <c r="CF43" s="1090">
        <v>0</v>
      </c>
      <c r="CG43" s="1090">
        <v>165817</v>
      </c>
      <c r="CH43" s="1090">
        <v>1081800</v>
      </c>
      <c r="CI43" s="1090">
        <v>498684</v>
      </c>
      <c r="CJ43" s="1090">
        <v>664449</v>
      </c>
      <c r="CK43" s="1090">
        <v>71739</v>
      </c>
      <c r="CL43" s="1090">
        <v>188290</v>
      </c>
      <c r="CM43" s="1090">
        <v>78374</v>
      </c>
      <c r="CN43" s="1090">
        <v>0</v>
      </c>
      <c r="CO43" s="1109"/>
      <c r="CP43" s="1090">
        <v>1537391</v>
      </c>
      <c r="CQ43" s="1090">
        <v>36735971</v>
      </c>
      <c r="CR43" s="1090">
        <v>5581247</v>
      </c>
      <c r="CS43" s="1090">
        <v>4174966</v>
      </c>
      <c r="CT43" s="1090">
        <v>2430450</v>
      </c>
      <c r="CU43" s="1090">
        <v>0</v>
      </c>
      <c r="CV43" s="1090">
        <v>18813611</v>
      </c>
      <c r="CW43" s="1090">
        <v>4326028</v>
      </c>
      <c r="CX43" s="1090">
        <v>11252710</v>
      </c>
      <c r="CY43" s="1090">
        <v>2938163</v>
      </c>
      <c r="CZ43" s="1090">
        <v>10658265</v>
      </c>
      <c r="DA43" s="1090">
        <v>1287006</v>
      </c>
      <c r="DB43" s="1090">
        <v>1045130</v>
      </c>
      <c r="DC43" s="1039"/>
      <c r="DD43" s="1090">
        <v>0</v>
      </c>
      <c r="DE43" s="1090">
        <v>0</v>
      </c>
      <c r="DF43" s="1090">
        <v>0</v>
      </c>
      <c r="DG43" s="1090">
        <v>0</v>
      </c>
      <c r="DH43" s="1090">
        <v>3680</v>
      </c>
      <c r="DI43" s="1090">
        <v>0</v>
      </c>
      <c r="DJ43" s="1090">
        <v>0</v>
      </c>
      <c r="DK43" s="1090">
        <v>0</v>
      </c>
      <c r="DL43" s="1090">
        <v>10429</v>
      </c>
      <c r="DM43" s="1090">
        <v>0</v>
      </c>
      <c r="DN43" s="1090">
        <v>0</v>
      </c>
      <c r="DO43" s="1090">
        <v>0</v>
      </c>
      <c r="DP43" s="1090">
        <v>58118</v>
      </c>
      <c r="DQ43" s="1090">
        <v>48524</v>
      </c>
      <c r="DR43" s="1090">
        <v>0</v>
      </c>
      <c r="DS43" s="1090">
        <v>149445</v>
      </c>
      <c r="DT43" s="1090">
        <v>0</v>
      </c>
      <c r="DU43" s="1090">
        <v>13279</v>
      </c>
      <c r="DV43" s="1090">
        <v>17695</v>
      </c>
      <c r="DW43" s="1090">
        <v>0</v>
      </c>
      <c r="DX43" s="1090">
        <v>7334</v>
      </c>
      <c r="DY43" s="1090">
        <v>0</v>
      </c>
      <c r="DZ43" s="1090">
        <v>0</v>
      </c>
      <c r="EA43" s="1090">
        <v>0</v>
      </c>
      <c r="EB43" s="1090">
        <v>0</v>
      </c>
      <c r="EC43" s="1090" t="s">
        <v>492</v>
      </c>
      <c r="ED43" s="1090">
        <v>0</v>
      </c>
      <c r="EE43" s="1090" t="s">
        <v>492</v>
      </c>
      <c r="EF43" s="1090">
        <v>0</v>
      </c>
      <c r="EG43" s="1090" t="s">
        <v>492</v>
      </c>
      <c r="EH43" s="1090">
        <v>0</v>
      </c>
      <c r="EI43" s="1090">
        <v>8261737.8399999999</v>
      </c>
      <c r="EJ43" s="1090">
        <v>0</v>
      </c>
      <c r="EK43" s="1090">
        <v>1245112</v>
      </c>
      <c r="EL43" s="1090">
        <v>123751</v>
      </c>
      <c r="EM43" s="1090">
        <v>3753804.16</v>
      </c>
      <c r="EN43" s="1039"/>
      <c r="EO43" s="1039"/>
      <c r="EP43" s="1039"/>
      <c r="EQ43" s="1090">
        <v>1620</v>
      </c>
      <c r="ER43" s="1090">
        <v>775</v>
      </c>
      <c r="ES43" s="1039"/>
      <c r="ET43" s="1039"/>
      <c r="EU43" s="1039"/>
      <c r="EV43" s="1039"/>
      <c r="EW43" s="1106"/>
      <c r="EX43" s="1090">
        <v>295</v>
      </c>
      <c r="EY43" s="1106"/>
      <c r="EZ43" s="1090">
        <v>2</v>
      </c>
      <c r="FA43" s="1106"/>
      <c r="FB43" s="1090">
        <v>82</v>
      </c>
      <c r="FC43" s="1090">
        <v>135</v>
      </c>
      <c r="FD43" s="1090">
        <v>174</v>
      </c>
      <c r="FE43" s="1090">
        <v>12</v>
      </c>
      <c r="FF43" s="1106"/>
      <c r="FG43" s="1090">
        <v>950</v>
      </c>
      <c r="FH43" s="1090">
        <v>16</v>
      </c>
      <c r="FI43" s="1090">
        <v>32</v>
      </c>
      <c r="FJ43" s="1039"/>
      <c r="FK43" s="1039"/>
      <c r="FL43" s="1039"/>
      <c r="FM43" s="1039"/>
      <c r="FN43" s="1039"/>
      <c r="FO43" s="1110">
        <v>1287006</v>
      </c>
      <c r="FP43" s="1092">
        <v>189</v>
      </c>
      <c r="FQ43" s="1092">
        <v>5</v>
      </c>
      <c r="FR43" s="1102"/>
      <c r="FS43" s="1092">
        <v>102477</v>
      </c>
      <c r="FT43" s="1092">
        <v>156</v>
      </c>
      <c r="FU43" s="1092">
        <v>1</v>
      </c>
      <c r="FV43" s="1092">
        <v>17</v>
      </c>
      <c r="FW43" s="1092">
        <v>0</v>
      </c>
      <c r="FX43" s="1092">
        <v>15</v>
      </c>
      <c r="FY43" s="1092">
        <v>0</v>
      </c>
      <c r="FZ43" s="1092">
        <v>101</v>
      </c>
      <c r="GA43" s="1092">
        <v>33</v>
      </c>
      <c r="GB43" s="1092">
        <v>11</v>
      </c>
      <c r="GC43" s="1092">
        <v>36</v>
      </c>
      <c r="GD43" s="1092">
        <v>8</v>
      </c>
      <c r="GE43" s="1092">
        <v>54</v>
      </c>
      <c r="GF43" s="1102"/>
      <c r="GG43" s="1092">
        <v>189</v>
      </c>
      <c r="GH43" s="1092">
        <v>3</v>
      </c>
      <c r="GI43" s="1102"/>
      <c r="GJ43" s="1092">
        <v>0</v>
      </c>
      <c r="GK43" s="1092">
        <v>0</v>
      </c>
      <c r="GL43" s="1092">
        <v>0</v>
      </c>
      <c r="GM43" s="1092">
        <v>36</v>
      </c>
      <c r="GN43" s="1092">
        <v>0</v>
      </c>
      <c r="GO43" s="1092">
        <v>0</v>
      </c>
      <c r="GP43" s="1102"/>
      <c r="GQ43" s="1092">
        <v>0</v>
      </c>
      <c r="GR43" s="1092">
        <v>189</v>
      </c>
      <c r="GS43" s="1092">
        <v>4.5</v>
      </c>
      <c r="GT43" s="1102"/>
      <c r="GU43" s="981"/>
      <c r="GV43" s="981"/>
      <c r="GW43" s="981"/>
      <c r="GX43" s="981"/>
      <c r="GY43" s="981"/>
      <c r="GZ43" s="981"/>
      <c r="HA43" s="981"/>
      <c r="HB43" s="1102"/>
      <c r="HC43" s="1092">
        <v>0</v>
      </c>
      <c r="HD43" s="1092">
        <v>0</v>
      </c>
      <c r="HE43" s="1092">
        <v>0</v>
      </c>
      <c r="HF43" s="1092">
        <v>0</v>
      </c>
      <c r="HG43" s="1092">
        <v>0</v>
      </c>
      <c r="HH43" s="1092">
        <v>0</v>
      </c>
      <c r="HI43" s="1092">
        <v>0</v>
      </c>
      <c r="HJ43" s="1092">
        <v>0</v>
      </c>
      <c r="HK43" s="1092">
        <v>0</v>
      </c>
      <c r="HL43" s="1092">
        <v>0</v>
      </c>
      <c r="HM43" s="1092">
        <v>0</v>
      </c>
      <c r="HN43" s="1092">
        <v>0</v>
      </c>
      <c r="HO43" s="1102"/>
      <c r="HP43" s="50">
        <v>0</v>
      </c>
      <c r="HQ43" s="50">
        <v>0</v>
      </c>
      <c r="HR43" s="50">
        <v>0</v>
      </c>
      <c r="HS43" s="1090">
        <v>1604</v>
      </c>
      <c r="HT43" s="1090">
        <v>737</v>
      </c>
      <c r="HU43" s="1039"/>
      <c r="HV43" s="1039"/>
      <c r="HW43" s="1039"/>
      <c r="HX43" s="1039"/>
      <c r="HY43" s="1107"/>
      <c r="HZ43" s="1090">
        <v>266</v>
      </c>
      <c r="IA43" s="1107"/>
      <c r="IB43" s="1090">
        <v>1</v>
      </c>
      <c r="IC43" s="1107"/>
      <c r="ID43" s="1090">
        <v>153</v>
      </c>
      <c r="IE43" s="1090">
        <v>148</v>
      </c>
      <c r="IF43" s="1090">
        <v>170</v>
      </c>
      <c r="IG43" s="1090">
        <v>6</v>
      </c>
      <c r="IH43" s="1107"/>
      <c r="II43" s="1090">
        <v>950</v>
      </c>
      <c r="IJ43" s="1090">
        <v>41</v>
      </c>
      <c r="IK43" s="1090">
        <v>32</v>
      </c>
      <c r="IL43" s="1090">
        <v>138</v>
      </c>
      <c r="IM43" s="1090">
        <v>1</v>
      </c>
      <c r="IN43" s="1090">
        <v>29</v>
      </c>
      <c r="IO43" s="1090">
        <v>0</v>
      </c>
      <c r="IP43" s="1090">
        <v>16</v>
      </c>
      <c r="IQ43" s="1090">
        <v>0</v>
      </c>
      <c r="IR43" s="1039"/>
      <c r="IS43" s="1039"/>
      <c r="IT43" s="1039"/>
      <c r="IU43" s="1039"/>
      <c r="IV43" s="1039"/>
      <c r="IW43" s="1104">
        <v>0</v>
      </c>
      <c r="IX43" s="1104">
        <v>0</v>
      </c>
      <c r="IY43" s="1104">
        <v>0</v>
      </c>
      <c r="IZ43" s="1104">
        <v>0</v>
      </c>
      <c r="JA43" s="1104">
        <v>0</v>
      </c>
      <c r="JB43" s="1104">
        <v>0</v>
      </c>
      <c r="JC43" s="1090">
        <v>0</v>
      </c>
      <c r="JD43" s="1090">
        <v>139112</v>
      </c>
      <c r="JE43" s="1090">
        <v>0</v>
      </c>
      <c r="JF43" s="1092">
        <v>0</v>
      </c>
      <c r="JG43" s="1092">
        <v>104169</v>
      </c>
    </row>
    <row r="44" spans="1:267">
      <c r="A44" s="48" t="s">
        <v>214</v>
      </c>
      <c r="B44" s="34">
        <v>1245</v>
      </c>
      <c r="C44" s="33" t="s">
        <v>675</v>
      </c>
      <c r="D44" s="1039"/>
      <c r="E44" s="1039"/>
      <c r="F44" s="1039"/>
      <c r="G44" s="1039"/>
      <c r="H44" s="1039"/>
      <c r="I44" s="1039"/>
      <c r="J44" s="1039"/>
      <c r="K44" s="1039"/>
      <c r="L44" s="1039"/>
      <c r="M44" s="1039"/>
      <c r="N44" s="1039"/>
      <c r="O44" s="1039"/>
      <c r="P44" s="1039"/>
      <c r="Q44" s="1039"/>
      <c r="R44" s="1039"/>
      <c r="S44" s="1039"/>
      <c r="T44" s="1039"/>
      <c r="U44" s="1039"/>
      <c r="V44" s="1039"/>
      <c r="W44" s="1039"/>
      <c r="X44" s="1039"/>
      <c r="Y44" s="1039"/>
      <c r="Z44" s="1039"/>
      <c r="AA44" s="1039"/>
      <c r="AB44" s="1039"/>
      <c r="AC44" s="1039"/>
      <c r="AD44" s="1039"/>
      <c r="AE44" s="1039"/>
      <c r="AF44" s="1039"/>
      <c r="AG44" s="1039"/>
      <c r="AH44" s="1039"/>
      <c r="AI44" s="1039"/>
      <c r="AJ44" s="1039"/>
      <c r="AK44" s="1039"/>
      <c r="AL44" s="1039"/>
      <c r="AM44" s="1039"/>
      <c r="AN44" s="1039"/>
      <c r="AO44" s="1039"/>
      <c r="AP44" s="1039"/>
      <c r="AQ44" s="1039"/>
      <c r="AR44" s="1039"/>
      <c r="AS44" s="1039"/>
      <c r="AT44" s="1039"/>
      <c r="AU44" s="1039"/>
      <c r="AV44" s="1039"/>
      <c r="AW44" s="1039"/>
      <c r="AX44" s="1039"/>
      <c r="AY44" s="1039"/>
      <c r="AZ44" s="1039"/>
      <c r="BA44" s="1039"/>
      <c r="BB44" s="1039"/>
      <c r="BC44" s="1039"/>
      <c r="BD44" s="1039"/>
      <c r="BE44" s="1039"/>
      <c r="BF44" s="1039"/>
      <c r="BG44" s="1039"/>
      <c r="BH44" s="1039"/>
      <c r="BI44" s="1039"/>
      <c r="BJ44" s="1039"/>
      <c r="BK44" s="1039"/>
      <c r="BL44" s="1039"/>
      <c r="BM44" s="1039"/>
      <c r="BN44" s="1039"/>
      <c r="BO44" s="1039"/>
      <c r="BP44" s="1039"/>
      <c r="BQ44" s="1039"/>
      <c r="BR44" s="1090">
        <v>302</v>
      </c>
      <c r="BS44" s="1090">
        <v>8</v>
      </c>
      <c r="BT44" s="1090">
        <v>136.1</v>
      </c>
      <c r="BU44" s="1090">
        <v>62.6</v>
      </c>
      <c r="BV44" s="1090">
        <v>25.1</v>
      </c>
      <c r="BW44" s="1090">
        <v>6.8</v>
      </c>
      <c r="BX44" s="1090">
        <v>5</v>
      </c>
      <c r="BY44" s="1090">
        <v>47.5</v>
      </c>
      <c r="BZ44" s="1090">
        <v>78901329</v>
      </c>
      <c r="CA44" s="1090">
        <v>694802</v>
      </c>
      <c r="CB44" s="1090">
        <v>5733309</v>
      </c>
      <c r="CC44" s="1090">
        <v>474381</v>
      </c>
      <c r="CD44" s="1090">
        <v>0</v>
      </c>
      <c r="CE44" s="1090">
        <v>0</v>
      </c>
      <c r="CF44" s="1090">
        <v>0</v>
      </c>
      <c r="CG44" s="1090">
        <v>553311</v>
      </c>
      <c r="CH44" s="1090">
        <v>1417782</v>
      </c>
      <c r="CI44" s="1090">
        <v>95205</v>
      </c>
      <c r="CJ44" s="1090">
        <v>1888821</v>
      </c>
      <c r="CK44" s="1090">
        <v>41838</v>
      </c>
      <c r="CL44" s="1090">
        <v>326551</v>
      </c>
      <c r="CM44" s="1090">
        <v>41201</v>
      </c>
      <c r="CN44" s="1090">
        <v>7786</v>
      </c>
      <c r="CO44" s="1109"/>
      <c r="CP44" s="1090">
        <v>4230544</v>
      </c>
      <c r="CQ44" s="1090">
        <v>69026193</v>
      </c>
      <c r="CR44" s="1090">
        <v>12003883</v>
      </c>
      <c r="CS44" s="1090">
        <v>6712163</v>
      </c>
      <c r="CT44" s="1090">
        <v>2715012</v>
      </c>
      <c r="CU44" s="1090">
        <v>1056526</v>
      </c>
      <c r="CV44" s="1090">
        <v>35822198</v>
      </c>
      <c r="CW44" s="1090">
        <v>8013005</v>
      </c>
      <c r="CX44" s="1090">
        <v>18660265</v>
      </c>
      <c r="CY44" s="1090">
        <v>5372945</v>
      </c>
      <c r="CZ44" s="1090">
        <v>22463584</v>
      </c>
      <c r="DA44" s="1090">
        <v>4056468</v>
      </c>
      <c r="DB44" s="1090">
        <v>1135680</v>
      </c>
      <c r="DC44" s="1039"/>
      <c r="DD44" s="1090">
        <v>1273</v>
      </c>
      <c r="DE44" s="1090">
        <v>4061</v>
      </c>
      <c r="DF44" s="1090">
        <v>0</v>
      </c>
      <c r="DG44" s="1090">
        <v>85868</v>
      </c>
      <c r="DH44" s="1090">
        <v>42030.37</v>
      </c>
      <c r="DI44" s="1090">
        <v>0</v>
      </c>
      <c r="DJ44" s="1090">
        <v>0</v>
      </c>
      <c r="DK44" s="1090">
        <v>0</v>
      </c>
      <c r="DL44" s="1090">
        <v>53247.18</v>
      </c>
      <c r="DM44" s="1090">
        <v>0</v>
      </c>
      <c r="DN44" s="1090">
        <v>0</v>
      </c>
      <c r="DO44" s="1090">
        <v>0</v>
      </c>
      <c r="DP44" s="1090">
        <v>458033.17</v>
      </c>
      <c r="DQ44" s="1090">
        <v>0</v>
      </c>
      <c r="DR44" s="1090">
        <v>0</v>
      </c>
      <c r="DS44" s="1090">
        <v>0</v>
      </c>
      <c r="DT44" s="1090">
        <v>0</v>
      </c>
      <c r="DU44" s="1090">
        <v>618505</v>
      </c>
      <c r="DV44" s="1090">
        <v>65946</v>
      </c>
      <c r="DW44" s="1090">
        <v>0</v>
      </c>
      <c r="DX44" s="1090">
        <v>105736</v>
      </c>
      <c r="DY44" s="1090">
        <v>0</v>
      </c>
      <c r="DZ44" s="1090">
        <v>249063</v>
      </c>
      <c r="EA44" s="1090">
        <v>215653</v>
      </c>
      <c r="EB44" s="1090">
        <v>257</v>
      </c>
      <c r="EC44" s="1090" t="s">
        <v>492</v>
      </c>
      <c r="ED44" s="1090">
        <v>0</v>
      </c>
      <c r="EE44" s="1090" t="s">
        <v>492</v>
      </c>
      <c r="EF44" s="1090">
        <v>0</v>
      </c>
      <c r="EG44" s="1090" t="s">
        <v>492</v>
      </c>
      <c r="EH44" s="1090">
        <v>0</v>
      </c>
      <c r="EI44" s="1090">
        <v>5248859</v>
      </c>
      <c r="EJ44" s="1090">
        <v>0</v>
      </c>
      <c r="EK44" s="1090">
        <v>0</v>
      </c>
      <c r="EL44" s="1090">
        <v>1417639</v>
      </c>
      <c r="EM44" s="1090">
        <v>1686965</v>
      </c>
      <c r="EN44" s="1039"/>
      <c r="EO44" s="1039"/>
      <c r="EP44" s="1039"/>
      <c r="EQ44" s="1090">
        <v>3594</v>
      </c>
      <c r="ER44" s="1090">
        <v>1535</v>
      </c>
      <c r="ES44" s="1039"/>
      <c r="ET44" s="1039"/>
      <c r="EU44" s="1039"/>
      <c r="EV44" s="1039"/>
      <c r="EW44" s="1106"/>
      <c r="EX44" s="1090">
        <v>296</v>
      </c>
      <c r="EY44" s="1106"/>
      <c r="EZ44" s="1090">
        <v>6</v>
      </c>
      <c r="FA44" s="1106"/>
      <c r="FB44" s="1090">
        <v>350</v>
      </c>
      <c r="FC44" s="1090">
        <v>728</v>
      </c>
      <c r="FD44" s="1090">
        <v>391</v>
      </c>
      <c r="FE44" s="1090">
        <v>13</v>
      </c>
      <c r="FF44" s="1106"/>
      <c r="FG44" s="1090">
        <v>800</v>
      </c>
      <c r="FH44" s="1090">
        <v>111</v>
      </c>
      <c r="FI44" s="1090">
        <v>13</v>
      </c>
      <c r="FJ44" s="1039"/>
      <c r="FK44" s="1039"/>
      <c r="FL44" s="1039"/>
      <c r="FM44" s="1039"/>
      <c r="FN44" s="1039"/>
      <c r="FO44" s="1110">
        <v>3566061</v>
      </c>
      <c r="FP44" s="1092">
        <v>335</v>
      </c>
      <c r="FQ44" s="1092">
        <v>11</v>
      </c>
      <c r="FR44" s="1102"/>
      <c r="FS44" s="1092">
        <v>109061</v>
      </c>
      <c r="FT44" s="1092">
        <v>270</v>
      </c>
      <c r="FU44" s="1092">
        <v>5</v>
      </c>
      <c r="FV44" s="1092">
        <v>38</v>
      </c>
      <c r="FW44" s="1092">
        <v>0</v>
      </c>
      <c r="FX44" s="1092">
        <v>33</v>
      </c>
      <c r="FY44" s="1092">
        <v>7</v>
      </c>
      <c r="FZ44" s="1092">
        <v>289.5</v>
      </c>
      <c r="GA44" s="1092">
        <v>99.5</v>
      </c>
      <c r="GB44" s="1092">
        <v>28</v>
      </c>
      <c r="GC44" s="1092">
        <v>6.07</v>
      </c>
      <c r="GD44" s="1092">
        <v>4.7</v>
      </c>
      <c r="GE44" s="1092">
        <v>48</v>
      </c>
      <c r="GF44" s="1102"/>
      <c r="GG44" s="1092">
        <v>335</v>
      </c>
      <c r="GH44" s="1092">
        <v>4</v>
      </c>
      <c r="GI44" s="1102"/>
      <c r="GJ44" s="1092">
        <v>0</v>
      </c>
      <c r="GK44" s="1092">
        <v>0</v>
      </c>
      <c r="GL44" s="1092">
        <v>17</v>
      </c>
      <c r="GM44" s="1092">
        <v>0</v>
      </c>
      <c r="GN44" s="1092">
        <v>0</v>
      </c>
      <c r="GO44" s="1092">
        <v>0</v>
      </c>
      <c r="GP44" s="1102"/>
      <c r="GQ44" s="1092">
        <v>0</v>
      </c>
      <c r="GR44" s="1092">
        <v>302</v>
      </c>
      <c r="GS44" s="1092">
        <v>1</v>
      </c>
      <c r="GT44" s="1102"/>
      <c r="GU44" s="981"/>
      <c r="GV44" s="981"/>
      <c r="GW44" s="981"/>
      <c r="GX44" s="981"/>
      <c r="GY44" s="981"/>
      <c r="GZ44" s="981"/>
      <c r="HA44" s="981"/>
      <c r="HB44" s="1102"/>
      <c r="HC44" s="1092">
        <v>258</v>
      </c>
      <c r="HD44" s="1092">
        <v>13</v>
      </c>
      <c r="HE44" s="1092">
        <v>25</v>
      </c>
      <c r="HF44" s="1092">
        <v>1</v>
      </c>
      <c r="HG44" s="1092">
        <v>12</v>
      </c>
      <c r="HH44" s="1092">
        <v>1</v>
      </c>
      <c r="HI44" s="1092">
        <v>136.1</v>
      </c>
      <c r="HJ44" s="1092">
        <v>62.6</v>
      </c>
      <c r="HK44" s="1092">
        <v>14.6</v>
      </c>
      <c r="HL44" s="1092">
        <v>0</v>
      </c>
      <c r="HM44" s="1092">
        <v>0</v>
      </c>
      <c r="HN44" s="1092">
        <v>0</v>
      </c>
      <c r="HO44" s="1102"/>
      <c r="HP44" s="50">
        <v>0</v>
      </c>
      <c r="HQ44" s="50">
        <v>0</v>
      </c>
      <c r="HR44" s="50">
        <v>0</v>
      </c>
      <c r="HS44" s="1090">
        <v>3470</v>
      </c>
      <c r="HT44" s="1090">
        <v>1493</v>
      </c>
      <c r="HU44" s="1039"/>
      <c r="HV44" s="1039"/>
      <c r="HW44" s="1039"/>
      <c r="HX44" s="1039"/>
      <c r="HY44" s="1107"/>
      <c r="HZ44" s="1090">
        <v>275</v>
      </c>
      <c r="IA44" s="1107"/>
      <c r="IB44" s="1090">
        <v>6</v>
      </c>
      <c r="IC44" s="1107"/>
      <c r="ID44" s="1090">
        <v>368</v>
      </c>
      <c r="IE44" s="1090">
        <v>776</v>
      </c>
      <c r="IF44" s="1090">
        <v>342.1</v>
      </c>
      <c r="IG44" s="1090">
        <v>12</v>
      </c>
      <c r="IH44" s="1107"/>
      <c r="II44" s="1090">
        <v>950</v>
      </c>
      <c r="IJ44" s="1090">
        <v>56</v>
      </c>
      <c r="IK44" s="1090">
        <v>5</v>
      </c>
      <c r="IL44" s="1090">
        <v>265</v>
      </c>
      <c r="IM44" s="1090">
        <v>13</v>
      </c>
      <c r="IN44" s="1090">
        <v>26</v>
      </c>
      <c r="IO44" s="1090">
        <v>1</v>
      </c>
      <c r="IP44" s="1090">
        <v>12</v>
      </c>
      <c r="IQ44" s="1090">
        <v>1</v>
      </c>
      <c r="IR44" s="1039"/>
      <c r="IS44" s="1039"/>
      <c r="IT44" s="1039"/>
      <c r="IU44" s="1039"/>
      <c r="IV44" s="1039"/>
      <c r="IW44" s="1104">
        <v>265</v>
      </c>
      <c r="IX44" s="1104">
        <v>5</v>
      </c>
      <c r="IY44" s="1104">
        <v>38</v>
      </c>
      <c r="IZ44" s="1104">
        <v>0</v>
      </c>
      <c r="JA44" s="1104">
        <v>27</v>
      </c>
      <c r="JB44" s="1104">
        <v>7</v>
      </c>
      <c r="JC44" s="1090">
        <v>0</v>
      </c>
      <c r="JD44" s="1090">
        <v>128974</v>
      </c>
      <c r="JE44" s="1090">
        <v>0</v>
      </c>
      <c r="JF44" s="1092">
        <v>0</v>
      </c>
      <c r="JG44" s="1092">
        <v>109243</v>
      </c>
    </row>
    <row r="45" spans="1:267">
      <c r="A45" s="48" t="s">
        <v>194</v>
      </c>
      <c r="B45" s="34">
        <v>1250</v>
      </c>
      <c r="C45" s="33" t="s">
        <v>659</v>
      </c>
      <c r="D45" s="1039"/>
      <c r="E45" s="1039"/>
      <c r="F45" s="1039"/>
      <c r="G45" s="1039"/>
      <c r="H45" s="1039"/>
      <c r="I45" s="1039"/>
      <c r="J45" s="1039"/>
      <c r="K45" s="1039"/>
      <c r="L45" s="1039"/>
      <c r="M45" s="1039"/>
      <c r="N45" s="1039"/>
      <c r="O45" s="1039"/>
      <c r="P45" s="1039"/>
      <c r="Q45" s="1039"/>
      <c r="R45" s="1039"/>
      <c r="S45" s="1039"/>
      <c r="T45" s="1039"/>
      <c r="U45" s="1039"/>
      <c r="V45" s="1039"/>
      <c r="W45" s="1039"/>
      <c r="X45" s="1039"/>
      <c r="Y45" s="1039"/>
      <c r="Z45" s="1039"/>
      <c r="AA45" s="1039"/>
      <c r="AB45" s="1039"/>
      <c r="AC45" s="1039"/>
      <c r="AD45" s="1039"/>
      <c r="AE45" s="1039"/>
      <c r="AF45" s="1039"/>
      <c r="AG45" s="1039"/>
      <c r="AH45" s="1039"/>
      <c r="AI45" s="1039"/>
      <c r="AJ45" s="1039"/>
      <c r="AK45" s="1039"/>
      <c r="AL45" s="1039"/>
      <c r="AM45" s="1039"/>
      <c r="AN45" s="1039"/>
      <c r="AO45" s="1039"/>
      <c r="AP45" s="1039"/>
      <c r="AQ45" s="1039"/>
      <c r="AR45" s="1039"/>
      <c r="AS45" s="1039"/>
      <c r="AT45" s="1039"/>
      <c r="AU45" s="1039"/>
      <c r="AV45" s="1039"/>
      <c r="AW45" s="1039"/>
      <c r="AX45" s="1039"/>
      <c r="AY45" s="1039"/>
      <c r="AZ45" s="1039"/>
      <c r="BA45" s="1039"/>
      <c r="BB45" s="1039"/>
      <c r="BC45" s="1039"/>
      <c r="BD45" s="1039"/>
      <c r="BE45" s="1039"/>
      <c r="BF45" s="1039"/>
      <c r="BG45" s="1039"/>
      <c r="BH45" s="1039"/>
      <c r="BI45" s="1039"/>
      <c r="BJ45" s="1039"/>
      <c r="BK45" s="1039"/>
      <c r="BL45" s="1039"/>
      <c r="BM45" s="1039"/>
      <c r="BN45" s="1039"/>
      <c r="BO45" s="1039"/>
      <c r="BP45" s="1039"/>
      <c r="BQ45" s="1039"/>
      <c r="BR45" s="1090">
        <v>210.4</v>
      </c>
      <c r="BS45" s="1090">
        <v>6</v>
      </c>
      <c r="BT45" s="1090">
        <v>108.4</v>
      </c>
      <c r="BU45" s="1090">
        <v>55.3</v>
      </c>
      <c r="BV45" s="1090">
        <v>33.6</v>
      </c>
      <c r="BW45" s="1090">
        <v>48</v>
      </c>
      <c r="BX45" s="1090">
        <v>8.5</v>
      </c>
      <c r="BY45" s="1090">
        <v>13.4</v>
      </c>
      <c r="BZ45" s="1090">
        <v>51068681</v>
      </c>
      <c r="CA45" s="1090">
        <v>64089</v>
      </c>
      <c r="CB45" s="1090">
        <v>6333257</v>
      </c>
      <c r="CC45" s="1090">
        <v>0</v>
      </c>
      <c r="CD45" s="1090">
        <v>0</v>
      </c>
      <c r="CE45" s="1090">
        <v>0</v>
      </c>
      <c r="CF45" s="1090">
        <v>0</v>
      </c>
      <c r="CG45" s="1090">
        <v>105383</v>
      </c>
      <c r="CH45" s="1090">
        <v>1488292</v>
      </c>
      <c r="CI45" s="1090">
        <v>126199</v>
      </c>
      <c r="CJ45" s="1090">
        <v>482075</v>
      </c>
      <c r="CK45" s="1090">
        <v>484801</v>
      </c>
      <c r="CL45" s="1090">
        <v>532654</v>
      </c>
      <c r="CM45" s="1090">
        <v>82101</v>
      </c>
      <c r="CN45" s="1090">
        <v>0</v>
      </c>
      <c r="CO45" s="1109"/>
      <c r="CP45" s="1090">
        <v>1305041</v>
      </c>
      <c r="CQ45" s="1090">
        <v>44602660</v>
      </c>
      <c r="CR45" s="1090">
        <v>9311229</v>
      </c>
      <c r="CS45" s="1090">
        <v>4649667</v>
      </c>
      <c r="CT45" s="1090">
        <v>2000749</v>
      </c>
      <c r="CU45" s="1090">
        <v>1218575</v>
      </c>
      <c r="CV45" s="1090">
        <v>22038172</v>
      </c>
      <c r="CW45" s="1090">
        <v>4931518</v>
      </c>
      <c r="CX45" s="1090">
        <v>14872134</v>
      </c>
      <c r="CY45" s="1090">
        <v>3365230</v>
      </c>
      <c r="CZ45" s="1090">
        <v>13196284</v>
      </c>
      <c r="DA45" s="1090">
        <v>3210961</v>
      </c>
      <c r="DB45" s="1090">
        <v>1300577</v>
      </c>
      <c r="DC45" s="1039"/>
      <c r="DD45" s="1090">
        <v>0</v>
      </c>
      <c r="DE45" s="1090">
        <v>0</v>
      </c>
      <c r="DF45" s="1090">
        <v>27048</v>
      </c>
      <c r="DG45" s="1090">
        <v>85725</v>
      </c>
      <c r="DH45" s="1090">
        <v>0</v>
      </c>
      <c r="DI45" s="1090">
        <v>0</v>
      </c>
      <c r="DJ45" s="1090">
        <v>0</v>
      </c>
      <c r="DK45" s="1090">
        <v>0</v>
      </c>
      <c r="DL45" s="1090">
        <v>0</v>
      </c>
      <c r="DM45" s="1090">
        <v>0</v>
      </c>
      <c r="DN45" s="1090">
        <v>0</v>
      </c>
      <c r="DO45" s="1090">
        <v>0</v>
      </c>
      <c r="DP45" s="1090">
        <v>105383</v>
      </c>
      <c r="DQ45" s="1090">
        <v>0</v>
      </c>
      <c r="DR45" s="1090">
        <v>0</v>
      </c>
      <c r="DS45" s="1090">
        <v>0</v>
      </c>
      <c r="DT45" s="1090">
        <v>0</v>
      </c>
      <c r="DU45" s="1090">
        <v>172918</v>
      </c>
      <c r="DV45" s="1090">
        <v>0</v>
      </c>
      <c r="DW45" s="1090">
        <v>0</v>
      </c>
      <c r="DX45" s="1090">
        <v>0</v>
      </c>
      <c r="DY45" s="1090">
        <v>0</v>
      </c>
      <c r="DZ45" s="1090">
        <v>0</v>
      </c>
      <c r="EA45" s="1090">
        <v>0</v>
      </c>
      <c r="EB45" s="1090">
        <v>0</v>
      </c>
      <c r="EC45" s="1090" t="s">
        <v>788</v>
      </c>
      <c r="ED45" s="1090">
        <v>0</v>
      </c>
      <c r="EE45" s="1090" t="s">
        <v>788</v>
      </c>
      <c r="EF45" s="1090">
        <v>0</v>
      </c>
      <c r="EG45" s="1090" t="s">
        <v>788</v>
      </c>
      <c r="EH45" s="1090">
        <v>0</v>
      </c>
      <c r="EI45" s="1090">
        <v>18265705.199999999</v>
      </c>
      <c r="EJ45" s="1090">
        <v>0</v>
      </c>
      <c r="EK45" s="1090">
        <v>0</v>
      </c>
      <c r="EL45" s="1090">
        <v>3071337</v>
      </c>
      <c r="EM45" s="1090">
        <v>923944</v>
      </c>
      <c r="EN45" s="1039"/>
      <c r="EO45" s="1039"/>
      <c r="EP45" s="1039"/>
      <c r="EQ45" s="1090">
        <v>2105</v>
      </c>
      <c r="ER45" s="1090">
        <v>622</v>
      </c>
      <c r="ES45" s="1039"/>
      <c r="ET45" s="1039"/>
      <c r="EU45" s="1039"/>
      <c r="EV45" s="1039"/>
      <c r="EW45" s="1106"/>
      <c r="EX45" s="1090">
        <v>361</v>
      </c>
      <c r="EY45" s="1106"/>
      <c r="EZ45" s="1090">
        <v>164.75</v>
      </c>
      <c r="FA45" s="1106"/>
      <c r="FB45" s="1090">
        <v>100</v>
      </c>
      <c r="FC45" s="1090">
        <v>332</v>
      </c>
      <c r="FD45" s="1090">
        <v>290</v>
      </c>
      <c r="FE45" s="1090">
        <v>17</v>
      </c>
      <c r="FF45" s="1106"/>
      <c r="FG45" s="1090">
        <v>475</v>
      </c>
      <c r="FH45" s="1090">
        <v>39</v>
      </c>
      <c r="FI45" s="1090">
        <v>11</v>
      </c>
      <c r="FJ45" s="1039"/>
      <c r="FK45" s="1039"/>
      <c r="FL45" s="1039"/>
      <c r="FM45" s="1039"/>
      <c r="FN45" s="1039"/>
      <c r="FO45" s="1110">
        <v>2933890</v>
      </c>
      <c r="FP45" s="1092">
        <v>212.1</v>
      </c>
      <c r="FQ45" s="1092">
        <v>6.2</v>
      </c>
      <c r="FR45" s="1102"/>
      <c r="FS45" s="1092">
        <v>0</v>
      </c>
      <c r="FT45" s="1092">
        <v>159</v>
      </c>
      <c r="FU45" s="1092">
        <v>11</v>
      </c>
      <c r="FV45" s="1092">
        <v>46</v>
      </c>
      <c r="FW45" s="1092">
        <v>3</v>
      </c>
      <c r="FX45" s="1092">
        <v>4</v>
      </c>
      <c r="FY45" s="1092">
        <v>0</v>
      </c>
      <c r="FZ45" s="1092">
        <v>119.4</v>
      </c>
      <c r="GA45" s="1092">
        <v>60.2</v>
      </c>
      <c r="GB45" s="1092">
        <v>31.8</v>
      </c>
      <c r="GC45" s="1092">
        <v>45</v>
      </c>
      <c r="GD45" s="1092">
        <v>8</v>
      </c>
      <c r="GE45" s="1092">
        <v>15.1</v>
      </c>
      <c r="GF45" s="1102"/>
      <c r="GG45" s="1092">
        <v>212.1</v>
      </c>
      <c r="GH45" s="1092">
        <v>0</v>
      </c>
      <c r="GI45" s="1102"/>
      <c r="GJ45" s="1092">
        <v>0</v>
      </c>
      <c r="GK45" s="1092">
        <v>0</v>
      </c>
      <c r="GL45" s="1092">
        <v>0</v>
      </c>
      <c r="GM45" s="1092">
        <v>0</v>
      </c>
      <c r="GN45" s="1092">
        <v>0</v>
      </c>
      <c r="GO45" s="1092">
        <v>0</v>
      </c>
      <c r="GP45" s="1102"/>
      <c r="GQ45" s="1092">
        <v>15.5</v>
      </c>
      <c r="GR45" s="1092">
        <v>207.8</v>
      </c>
      <c r="GS45" s="1092">
        <v>0</v>
      </c>
      <c r="GT45" s="1102"/>
      <c r="GU45" s="981"/>
      <c r="GV45" s="981"/>
      <c r="GW45" s="981"/>
      <c r="GX45" s="981"/>
      <c r="GY45" s="981"/>
      <c r="GZ45" s="981"/>
      <c r="HA45" s="981"/>
      <c r="HB45" s="1102"/>
      <c r="HC45" s="1092">
        <v>149</v>
      </c>
      <c r="HD45" s="1092">
        <v>11</v>
      </c>
      <c r="HE45" s="1092">
        <v>49</v>
      </c>
      <c r="HF45" s="1092">
        <v>0</v>
      </c>
      <c r="HG45" s="1092">
        <v>3</v>
      </c>
      <c r="HH45" s="1092">
        <v>1</v>
      </c>
      <c r="HI45" s="1092">
        <v>0</v>
      </c>
      <c r="HJ45" s="1092">
        <v>0</v>
      </c>
      <c r="HK45" s="1092">
        <v>0</v>
      </c>
      <c r="HL45" s="1092">
        <v>0</v>
      </c>
      <c r="HM45" s="1092">
        <v>0</v>
      </c>
      <c r="HN45" s="1092">
        <v>0</v>
      </c>
      <c r="HO45" s="1102"/>
      <c r="HP45" s="50">
        <v>0</v>
      </c>
      <c r="HQ45" s="50">
        <v>0</v>
      </c>
      <c r="HR45" s="50">
        <v>0</v>
      </c>
      <c r="HS45" s="1090">
        <v>2163</v>
      </c>
      <c r="HT45" s="1090">
        <v>662</v>
      </c>
      <c r="HU45" s="1039"/>
      <c r="HV45" s="1039"/>
      <c r="HW45" s="1039"/>
      <c r="HX45" s="1039"/>
      <c r="HY45" s="1107"/>
      <c r="HZ45" s="1090">
        <v>381</v>
      </c>
      <c r="IA45" s="1107"/>
      <c r="IB45" s="1090">
        <v>178.5</v>
      </c>
      <c r="IC45" s="1107"/>
      <c r="ID45" s="1090">
        <v>100</v>
      </c>
      <c r="IE45" s="1090">
        <v>351</v>
      </c>
      <c r="IF45" s="1090">
        <v>285</v>
      </c>
      <c r="IG45" s="1090">
        <v>19</v>
      </c>
      <c r="IH45" s="1107"/>
      <c r="II45" s="1090">
        <v>475</v>
      </c>
      <c r="IJ45" s="1090">
        <v>32</v>
      </c>
      <c r="IK45" s="1090">
        <v>45</v>
      </c>
      <c r="IL45" s="1090">
        <v>157</v>
      </c>
      <c r="IM45" s="1090">
        <v>12</v>
      </c>
      <c r="IN45" s="1090">
        <v>49</v>
      </c>
      <c r="IO45" s="1090">
        <v>0</v>
      </c>
      <c r="IP45" s="1090">
        <v>3</v>
      </c>
      <c r="IQ45" s="1090">
        <v>1</v>
      </c>
      <c r="IR45" s="1039"/>
      <c r="IS45" s="1039"/>
      <c r="IT45" s="1039"/>
      <c r="IU45" s="1039"/>
      <c r="IV45" s="1039"/>
      <c r="IW45" s="1104">
        <v>154</v>
      </c>
      <c r="IX45" s="1104">
        <v>9</v>
      </c>
      <c r="IY45" s="1104">
        <v>46</v>
      </c>
      <c r="IZ45" s="1104">
        <v>3</v>
      </c>
      <c r="JA45" s="1104">
        <v>4</v>
      </c>
      <c r="JB45" s="1104">
        <v>0</v>
      </c>
      <c r="JC45" s="1090">
        <v>0</v>
      </c>
      <c r="JD45" s="1090">
        <v>60272</v>
      </c>
      <c r="JE45" s="1090">
        <v>0</v>
      </c>
      <c r="JF45" s="1092">
        <v>11.5</v>
      </c>
      <c r="JG45" s="1092">
        <v>0</v>
      </c>
    </row>
    <row r="46" spans="1:267">
      <c r="A46" s="48" t="s">
        <v>215</v>
      </c>
      <c r="B46" s="34">
        <v>1280</v>
      </c>
      <c r="C46" s="33" t="s">
        <v>676</v>
      </c>
      <c r="D46" s="1039"/>
      <c r="E46" s="1039"/>
      <c r="F46" s="1039"/>
      <c r="G46" s="1039"/>
      <c r="H46" s="1039"/>
      <c r="I46" s="1039"/>
      <c r="J46" s="1039"/>
      <c r="K46" s="1039"/>
      <c r="L46" s="1039"/>
      <c r="M46" s="1039"/>
      <c r="N46" s="1039"/>
      <c r="O46" s="1039"/>
      <c r="P46" s="1039"/>
      <c r="Q46" s="1039"/>
      <c r="R46" s="1039"/>
      <c r="S46" s="1039"/>
      <c r="T46" s="1039"/>
      <c r="U46" s="1039"/>
      <c r="V46" s="1039"/>
      <c r="W46" s="1039"/>
      <c r="X46" s="1039"/>
      <c r="Y46" s="1039"/>
      <c r="Z46" s="1039"/>
      <c r="AA46" s="1039"/>
      <c r="AB46" s="1039"/>
      <c r="AC46" s="1039"/>
      <c r="AD46" s="1039"/>
      <c r="AE46" s="1039"/>
      <c r="AF46" s="1039"/>
      <c r="AG46" s="1039"/>
      <c r="AH46" s="1039"/>
      <c r="AI46" s="1039"/>
      <c r="AJ46" s="1039"/>
      <c r="AK46" s="1039"/>
      <c r="AL46" s="1039"/>
      <c r="AM46" s="1039"/>
      <c r="AN46" s="1039"/>
      <c r="AO46" s="1039"/>
      <c r="AP46" s="1039"/>
      <c r="AQ46" s="1039"/>
      <c r="AR46" s="1039"/>
      <c r="AS46" s="1039"/>
      <c r="AT46" s="1039"/>
      <c r="AU46" s="1039"/>
      <c r="AV46" s="1039"/>
      <c r="AW46" s="1039"/>
      <c r="AX46" s="1039"/>
      <c r="AY46" s="1039"/>
      <c r="AZ46" s="1039"/>
      <c r="BA46" s="1039"/>
      <c r="BB46" s="1039"/>
      <c r="BC46" s="1039"/>
      <c r="BD46" s="1039"/>
      <c r="BE46" s="1039"/>
      <c r="BF46" s="1039"/>
      <c r="BG46" s="1039"/>
      <c r="BH46" s="1039"/>
      <c r="BI46" s="1039"/>
      <c r="BJ46" s="1039"/>
      <c r="BK46" s="1039"/>
      <c r="BL46" s="1039"/>
      <c r="BM46" s="1039"/>
      <c r="BN46" s="1039"/>
      <c r="BO46" s="1039"/>
      <c r="BP46" s="1039"/>
      <c r="BQ46" s="1039"/>
      <c r="BR46" s="1090">
        <v>132.69999999999999</v>
      </c>
      <c r="BS46" s="1090">
        <v>12.6</v>
      </c>
      <c r="BT46" s="1090">
        <v>94.5</v>
      </c>
      <c r="BU46" s="1090">
        <v>13.8</v>
      </c>
      <c r="BV46" s="1090">
        <v>40</v>
      </c>
      <c r="BW46" s="1090">
        <v>34.5</v>
      </c>
      <c r="BX46" s="1090">
        <v>2.5</v>
      </c>
      <c r="BY46" s="1090">
        <v>88.3</v>
      </c>
      <c r="BZ46" s="1090">
        <v>42560849</v>
      </c>
      <c r="CA46" s="1090">
        <v>297102</v>
      </c>
      <c r="CB46" s="1090">
        <v>13362057</v>
      </c>
      <c r="CC46" s="1090">
        <v>0</v>
      </c>
      <c r="CD46" s="1090">
        <v>0</v>
      </c>
      <c r="CE46" s="1090">
        <v>0</v>
      </c>
      <c r="CF46" s="1090">
        <v>0</v>
      </c>
      <c r="CG46" s="1090">
        <v>0</v>
      </c>
      <c r="CH46" s="1090">
        <v>346039</v>
      </c>
      <c r="CI46" s="1090">
        <v>420858</v>
      </c>
      <c r="CJ46" s="1090">
        <v>319622</v>
      </c>
      <c r="CK46" s="1090">
        <v>670453</v>
      </c>
      <c r="CL46" s="1090">
        <v>274106</v>
      </c>
      <c r="CM46" s="1090">
        <v>43573</v>
      </c>
      <c r="CN46" s="1090">
        <v>0</v>
      </c>
      <c r="CO46" s="1109"/>
      <c r="CP46" s="1090">
        <v>1426786</v>
      </c>
      <c r="CQ46" s="1090">
        <v>42821358</v>
      </c>
      <c r="CR46" s="1090">
        <v>10354936</v>
      </c>
      <c r="CS46" s="1090">
        <v>3714242</v>
      </c>
      <c r="CT46" s="1090">
        <v>3785291</v>
      </c>
      <c r="CU46" s="1090">
        <v>3828800</v>
      </c>
      <c r="CV46" s="1090">
        <v>17191778</v>
      </c>
      <c r="CW46" s="1090">
        <v>3502790</v>
      </c>
      <c r="CX46" s="1090">
        <v>15171454</v>
      </c>
      <c r="CY46" s="1090">
        <v>3911608</v>
      </c>
      <c r="CZ46" s="1090">
        <v>20539585</v>
      </c>
      <c r="DA46" s="1090">
        <v>3778246</v>
      </c>
      <c r="DB46" s="1090">
        <v>1360001</v>
      </c>
      <c r="DC46" s="1039"/>
      <c r="DD46" s="1090">
        <v>1382</v>
      </c>
      <c r="DE46" s="1090">
        <v>566</v>
      </c>
      <c r="DF46" s="1090">
        <v>0</v>
      </c>
      <c r="DG46" s="1090">
        <v>394696</v>
      </c>
      <c r="DH46" s="1090">
        <v>0</v>
      </c>
      <c r="DI46" s="1090">
        <v>0</v>
      </c>
      <c r="DJ46" s="1090">
        <v>0</v>
      </c>
      <c r="DK46" s="1090">
        <v>0</v>
      </c>
      <c r="DL46" s="1090">
        <v>0</v>
      </c>
      <c r="DM46" s="1090">
        <v>0</v>
      </c>
      <c r="DN46" s="1090">
        <v>0</v>
      </c>
      <c r="DO46" s="1090">
        <v>0</v>
      </c>
      <c r="DP46" s="1090">
        <v>0</v>
      </c>
      <c r="DQ46" s="1090">
        <v>0</v>
      </c>
      <c r="DR46" s="1090">
        <v>0</v>
      </c>
      <c r="DS46" s="1090">
        <v>0</v>
      </c>
      <c r="DT46" s="1090">
        <v>0</v>
      </c>
      <c r="DU46" s="1090">
        <v>0</v>
      </c>
      <c r="DV46" s="1090">
        <v>0</v>
      </c>
      <c r="DW46" s="1090">
        <v>0</v>
      </c>
      <c r="DX46" s="1090">
        <v>0</v>
      </c>
      <c r="DY46" s="1090">
        <v>0</v>
      </c>
      <c r="DZ46" s="1090">
        <v>0</v>
      </c>
      <c r="EA46" s="1090">
        <v>0</v>
      </c>
      <c r="EB46" s="1090">
        <v>0</v>
      </c>
      <c r="EC46" s="1090" t="s">
        <v>492</v>
      </c>
      <c r="ED46" s="1090">
        <v>0</v>
      </c>
      <c r="EE46" s="1090" t="s">
        <v>492</v>
      </c>
      <c r="EF46" s="1090">
        <v>0</v>
      </c>
      <c r="EG46" s="1090" t="s">
        <v>492</v>
      </c>
      <c r="EH46" s="1090">
        <v>0</v>
      </c>
      <c r="EI46" s="1090">
        <v>11991692.23</v>
      </c>
      <c r="EJ46" s="1090">
        <v>0</v>
      </c>
      <c r="EK46" s="1090">
        <v>2275506.7699999996</v>
      </c>
      <c r="EL46" s="1090">
        <v>0</v>
      </c>
      <c r="EM46" s="1090">
        <v>4174005</v>
      </c>
      <c r="EN46" s="1039"/>
      <c r="EO46" s="1039"/>
      <c r="EP46" s="1039"/>
      <c r="EQ46" s="1090">
        <v>885</v>
      </c>
      <c r="ER46" s="1090">
        <v>257</v>
      </c>
      <c r="ES46" s="1039"/>
      <c r="ET46" s="1039"/>
      <c r="EU46" s="1039"/>
      <c r="EV46" s="1039"/>
      <c r="EW46" s="1106"/>
      <c r="EX46" s="1090">
        <v>430</v>
      </c>
      <c r="EY46" s="1106"/>
      <c r="EZ46" s="1090">
        <v>0</v>
      </c>
      <c r="FA46" s="1106"/>
      <c r="FB46" s="1090">
        <v>0</v>
      </c>
      <c r="FC46" s="1090">
        <v>0</v>
      </c>
      <c r="FD46" s="1090">
        <v>96</v>
      </c>
      <c r="FE46" s="1090">
        <v>17</v>
      </c>
      <c r="FF46" s="1106"/>
      <c r="FG46" s="1090">
        <v>900</v>
      </c>
      <c r="FH46" s="1090">
        <v>0</v>
      </c>
      <c r="FI46" s="1090">
        <v>0</v>
      </c>
      <c r="FJ46" s="1039"/>
      <c r="FK46" s="1039"/>
      <c r="FL46" s="1039"/>
      <c r="FM46" s="1039"/>
      <c r="FN46" s="1039"/>
      <c r="FO46" s="1110">
        <v>4262308</v>
      </c>
      <c r="FP46" s="1092">
        <v>137</v>
      </c>
      <c r="FQ46" s="1092">
        <v>15</v>
      </c>
      <c r="FR46" s="1102"/>
      <c r="FS46" s="1092">
        <v>0</v>
      </c>
      <c r="FT46" s="1092">
        <v>88</v>
      </c>
      <c r="FU46" s="1092">
        <v>1</v>
      </c>
      <c r="FV46" s="1092">
        <v>35</v>
      </c>
      <c r="FW46" s="1092">
        <v>0</v>
      </c>
      <c r="FX46" s="1092">
        <v>21</v>
      </c>
      <c r="FY46" s="1092">
        <v>0</v>
      </c>
      <c r="FZ46" s="1092">
        <v>145</v>
      </c>
      <c r="GA46" s="1092">
        <v>18</v>
      </c>
      <c r="GB46" s="1092">
        <v>51</v>
      </c>
      <c r="GC46" s="1092">
        <v>28</v>
      </c>
      <c r="GD46" s="1092">
        <v>2.5</v>
      </c>
      <c r="GE46" s="1092">
        <v>106</v>
      </c>
      <c r="GF46" s="1102"/>
      <c r="GG46" s="1092">
        <v>137</v>
      </c>
      <c r="GH46" s="1092">
        <v>11</v>
      </c>
      <c r="GI46" s="1102"/>
      <c r="GJ46" s="1092">
        <v>0</v>
      </c>
      <c r="GK46" s="1092">
        <v>0</v>
      </c>
      <c r="GL46" s="1092">
        <v>0</v>
      </c>
      <c r="GM46" s="1092">
        <v>0</v>
      </c>
      <c r="GN46" s="1092">
        <v>0</v>
      </c>
      <c r="GO46" s="1092">
        <v>0</v>
      </c>
      <c r="GP46" s="1102"/>
      <c r="GQ46" s="1092">
        <v>0</v>
      </c>
      <c r="GR46" s="1092">
        <v>132.69999999999999</v>
      </c>
      <c r="GS46" s="1092">
        <v>8.6</v>
      </c>
      <c r="GT46" s="1102"/>
      <c r="GU46" s="981"/>
      <c r="GV46" s="981"/>
      <c r="GW46" s="981"/>
      <c r="GX46" s="981"/>
      <c r="GY46" s="981"/>
      <c r="GZ46" s="981"/>
      <c r="HA46" s="981"/>
      <c r="HB46" s="1102"/>
      <c r="HC46" s="1092">
        <v>87</v>
      </c>
      <c r="HD46" s="1092">
        <v>1</v>
      </c>
      <c r="HE46" s="1092">
        <v>35</v>
      </c>
      <c r="HF46" s="1092">
        <v>0</v>
      </c>
      <c r="HG46" s="1092">
        <v>21</v>
      </c>
      <c r="HH46" s="1092">
        <v>0</v>
      </c>
      <c r="HI46" s="1092">
        <v>0</v>
      </c>
      <c r="HJ46" s="1092">
        <v>0</v>
      </c>
      <c r="HK46" s="1092">
        <v>0</v>
      </c>
      <c r="HL46" s="1092">
        <v>0</v>
      </c>
      <c r="HM46" s="1092">
        <v>0</v>
      </c>
      <c r="HN46" s="1092">
        <v>0</v>
      </c>
      <c r="HO46" s="1102"/>
      <c r="HP46" s="50">
        <v>0</v>
      </c>
      <c r="HQ46" s="50">
        <v>0</v>
      </c>
      <c r="HR46" s="50">
        <v>0</v>
      </c>
      <c r="HS46" s="1090">
        <v>839</v>
      </c>
      <c r="HT46" s="1090">
        <v>267</v>
      </c>
      <c r="HU46" s="1039"/>
      <c r="HV46" s="1039"/>
      <c r="HW46" s="1039"/>
      <c r="HX46" s="1039"/>
      <c r="HY46" s="1107"/>
      <c r="HZ46" s="1090">
        <v>377</v>
      </c>
      <c r="IA46" s="1107"/>
      <c r="IB46" s="1090">
        <v>0</v>
      </c>
      <c r="IC46" s="1107"/>
      <c r="ID46" s="1090">
        <v>55</v>
      </c>
      <c r="IE46" s="1090">
        <v>0</v>
      </c>
      <c r="IF46" s="1090">
        <v>94</v>
      </c>
      <c r="IG46" s="1090">
        <v>35</v>
      </c>
      <c r="IH46" s="1107"/>
      <c r="II46" s="1090">
        <v>900</v>
      </c>
      <c r="IJ46" s="1090">
        <v>18</v>
      </c>
      <c r="IK46" s="1090">
        <v>9</v>
      </c>
      <c r="IL46" s="1090">
        <v>91</v>
      </c>
      <c r="IM46" s="1090">
        <v>1</v>
      </c>
      <c r="IN46" s="1090">
        <v>35</v>
      </c>
      <c r="IO46" s="1090">
        <v>0</v>
      </c>
      <c r="IP46" s="1090">
        <v>21</v>
      </c>
      <c r="IQ46" s="1090">
        <v>0</v>
      </c>
      <c r="IR46" s="1039"/>
      <c r="IS46" s="1039"/>
      <c r="IT46" s="1039"/>
      <c r="IU46" s="1039"/>
      <c r="IV46" s="1039"/>
      <c r="IW46" s="1104">
        <v>84</v>
      </c>
      <c r="IX46" s="1104">
        <v>1</v>
      </c>
      <c r="IY46" s="1104">
        <v>35</v>
      </c>
      <c r="IZ46" s="1104">
        <v>0</v>
      </c>
      <c r="JA46" s="1104">
        <v>21</v>
      </c>
      <c r="JB46" s="1104">
        <v>0</v>
      </c>
      <c r="JC46" s="1090">
        <v>0</v>
      </c>
      <c r="JD46" s="1090">
        <v>3960</v>
      </c>
      <c r="JE46" s="1090">
        <v>75347</v>
      </c>
      <c r="JF46" s="1092">
        <v>0</v>
      </c>
      <c r="JG46" s="1092">
        <v>0</v>
      </c>
    </row>
    <row r="47" spans="1:267">
      <c r="A47" s="48" t="s">
        <v>237</v>
      </c>
      <c r="B47" s="34">
        <v>1325</v>
      </c>
      <c r="C47" s="33" t="s">
        <v>689</v>
      </c>
      <c r="D47" s="1039"/>
      <c r="E47" s="1039"/>
      <c r="F47" s="1039"/>
      <c r="G47" s="1039"/>
      <c r="H47" s="1039"/>
      <c r="I47" s="1039"/>
      <c r="J47" s="1039"/>
      <c r="K47" s="1039"/>
      <c r="L47" s="1039"/>
      <c r="M47" s="1039"/>
      <c r="N47" s="1039"/>
      <c r="O47" s="1039"/>
      <c r="P47" s="1039"/>
      <c r="Q47" s="1039"/>
      <c r="R47" s="1039"/>
      <c r="S47" s="1039"/>
      <c r="T47" s="1039"/>
      <c r="U47" s="1039"/>
      <c r="V47" s="1039"/>
      <c r="W47" s="1039"/>
      <c r="X47" s="1039"/>
      <c r="Y47" s="1039"/>
      <c r="Z47" s="1039"/>
      <c r="AA47" s="1039"/>
      <c r="AB47" s="1039"/>
      <c r="AC47" s="1039"/>
      <c r="AD47" s="1039"/>
      <c r="AE47" s="1039"/>
      <c r="AF47" s="1039"/>
      <c r="AG47" s="1039"/>
      <c r="AH47" s="1039"/>
      <c r="AI47" s="1039"/>
      <c r="AJ47" s="1039"/>
      <c r="AK47" s="1039"/>
      <c r="AL47" s="1039"/>
      <c r="AM47" s="1039"/>
      <c r="AN47" s="1039"/>
      <c r="AO47" s="1039"/>
      <c r="AP47" s="1039"/>
      <c r="AQ47" s="1039"/>
      <c r="AR47" s="1039"/>
      <c r="AS47" s="1039"/>
      <c r="AT47" s="1039"/>
      <c r="AU47" s="1039"/>
      <c r="AV47" s="1039"/>
      <c r="AW47" s="1039"/>
      <c r="AX47" s="1039"/>
      <c r="AY47" s="1039"/>
      <c r="AZ47" s="1039"/>
      <c r="BA47" s="1039"/>
      <c r="BB47" s="1039"/>
      <c r="BC47" s="1039"/>
      <c r="BD47" s="1039"/>
      <c r="BE47" s="1039"/>
      <c r="BF47" s="1039"/>
      <c r="BG47" s="1039"/>
      <c r="BH47" s="1039"/>
      <c r="BI47" s="1039"/>
      <c r="BJ47" s="1039"/>
      <c r="BK47" s="1039"/>
      <c r="BL47" s="1039"/>
      <c r="BM47" s="1039"/>
      <c r="BN47" s="1039"/>
      <c r="BO47" s="1039"/>
      <c r="BP47" s="1039"/>
      <c r="BQ47" s="1039"/>
      <c r="BR47" s="1090">
        <v>245</v>
      </c>
      <c r="BS47" s="1090">
        <v>6</v>
      </c>
      <c r="BT47" s="1090">
        <v>90</v>
      </c>
      <c r="BU47" s="1090">
        <v>67.599999999999994</v>
      </c>
      <c r="BV47" s="1090">
        <v>33.869999999999997</v>
      </c>
      <c r="BW47" s="1090">
        <v>0</v>
      </c>
      <c r="BX47" s="1090">
        <v>2</v>
      </c>
      <c r="BY47" s="1090">
        <v>16.399999999999999</v>
      </c>
      <c r="BZ47" s="1090">
        <v>59096135</v>
      </c>
      <c r="CA47" s="1090">
        <v>292115</v>
      </c>
      <c r="CB47" s="1090">
        <v>472148</v>
      </c>
      <c r="CC47" s="1090">
        <v>39880</v>
      </c>
      <c r="CD47" s="1090">
        <v>0</v>
      </c>
      <c r="CE47" s="1090">
        <v>0</v>
      </c>
      <c r="CF47" s="1090">
        <v>0</v>
      </c>
      <c r="CG47" s="1090">
        <v>947775</v>
      </c>
      <c r="CH47" s="1090">
        <v>915522</v>
      </c>
      <c r="CI47" s="1090">
        <v>375172</v>
      </c>
      <c r="CJ47" s="1090">
        <v>508888</v>
      </c>
      <c r="CK47" s="1090">
        <v>2220</v>
      </c>
      <c r="CL47" s="1090">
        <v>225669</v>
      </c>
      <c r="CM47" s="1090">
        <v>915000</v>
      </c>
      <c r="CN47" s="1090">
        <v>148486</v>
      </c>
      <c r="CO47" s="1109"/>
      <c r="CP47" s="1090">
        <v>3344732.79</v>
      </c>
      <c r="CQ47" s="1090">
        <v>44800079.210000008</v>
      </c>
      <c r="CR47" s="1090">
        <v>10630814</v>
      </c>
      <c r="CS47" s="1090">
        <v>7022890</v>
      </c>
      <c r="CT47" s="1090">
        <v>2344222</v>
      </c>
      <c r="CU47" s="1090">
        <v>364217</v>
      </c>
      <c r="CV47" s="1090">
        <v>27170481</v>
      </c>
      <c r="CW47" s="1090">
        <v>6257338</v>
      </c>
      <c r="CX47" s="1090">
        <v>10239577</v>
      </c>
      <c r="CY47" s="1090">
        <v>2647538</v>
      </c>
      <c r="CZ47" s="1090">
        <v>17288042</v>
      </c>
      <c r="DA47" s="1090">
        <v>3956880</v>
      </c>
      <c r="DB47" s="1090">
        <v>399880</v>
      </c>
      <c r="DC47" s="1039"/>
      <c r="DD47" s="1090">
        <v>0</v>
      </c>
      <c r="DE47" s="1090">
        <v>1222</v>
      </c>
      <c r="DF47" s="1090">
        <v>496538</v>
      </c>
      <c r="DG47" s="1090">
        <v>19830</v>
      </c>
      <c r="DH47" s="1090">
        <v>0</v>
      </c>
      <c r="DI47" s="1090">
        <v>0</v>
      </c>
      <c r="DJ47" s="1090">
        <v>0</v>
      </c>
      <c r="DK47" s="1090">
        <v>0</v>
      </c>
      <c r="DL47" s="1090">
        <v>211166</v>
      </c>
      <c r="DM47" s="1090">
        <v>238774</v>
      </c>
      <c r="DN47" s="1090">
        <v>181195</v>
      </c>
      <c r="DO47" s="1090">
        <v>0</v>
      </c>
      <c r="DP47" s="1090">
        <v>316640</v>
      </c>
      <c r="DQ47" s="1090">
        <v>0</v>
      </c>
      <c r="DR47" s="1090">
        <v>0</v>
      </c>
      <c r="DS47" s="1090">
        <v>0</v>
      </c>
      <c r="DT47" s="1090">
        <v>0</v>
      </c>
      <c r="DU47" s="1090">
        <v>58748</v>
      </c>
      <c r="DV47" s="1090">
        <v>36746</v>
      </c>
      <c r="DW47" s="1090">
        <v>18500</v>
      </c>
      <c r="DX47" s="1090">
        <v>23619</v>
      </c>
      <c r="DY47" s="1090">
        <v>3150</v>
      </c>
      <c r="DZ47" s="1090">
        <v>98943</v>
      </c>
      <c r="EA47" s="1090">
        <v>0</v>
      </c>
      <c r="EB47" s="1090">
        <v>2538</v>
      </c>
      <c r="EC47" s="1090" t="s">
        <v>370</v>
      </c>
      <c r="ED47" s="1090">
        <v>6516</v>
      </c>
      <c r="EE47" s="1090" t="s">
        <v>492</v>
      </c>
      <c r="EF47" s="1090">
        <v>0</v>
      </c>
      <c r="EG47" s="1090" t="s">
        <v>492</v>
      </c>
      <c r="EH47" s="1090">
        <v>0</v>
      </c>
      <c r="EI47" s="1090">
        <v>3202250.4000000004</v>
      </c>
      <c r="EJ47" s="1090">
        <v>0</v>
      </c>
      <c r="EK47" s="1090">
        <v>758159.28000000038</v>
      </c>
      <c r="EL47" s="1090">
        <v>3303152.55</v>
      </c>
      <c r="EM47" s="1090">
        <v>1290036</v>
      </c>
      <c r="EN47" s="1039"/>
      <c r="EO47" s="1039"/>
      <c r="EP47" s="1039"/>
      <c r="EQ47" s="1090">
        <v>2956</v>
      </c>
      <c r="ER47" s="1090">
        <v>1169</v>
      </c>
      <c r="ES47" s="1039"/>
      <c r="ET47" s="1039"/>
      <c r="EU47" s="1039"/>
      <c r="EV47" s="1039"/>
      <c r="EW47" s="1106"/>
      <c r="EX47" s="1090">
        <v>42</v>
      </c>
      <c r="EY47" s="1106"/>
      <c r="EZ47" s="1090">
        <v>0</v>
      </c>
      <c r="FA47" s="1106"/>
      <c r="FB47" s="1090">
        <v>151</v>
      </c>
      <c r="FC47" s="1090">
        <v>0</v>
      </c>
      <c r="FD47" s="1090">
        <v>322</v>
      </c>
      <c r="FE47" s="1090">
        <v>0</v>
      </c>
      <c r="FF47" s="1106"/>
      <c r="FG47" s="1090">
        <v>475</v>
      </c>
      <c r="FH47" s="1090">
        <v>38</v>
      </c>
      <c r="FI47" s="1090">
        <v>82</v>
      </c>
      <c r="FJ47" s="1039"/>
      <c r="FK47" s="1039"/>
      <c r="FL47" s="1039"/>
      <c r="FM47" s="1039"/>
      <c r="FN47" s="1039"/>
      <c r="FO47" s="1110">
        <v>4067662</v>
      </c>
      <c r="FP47" s="1092">
        <v>253.65</v>
      </c>
      <c r="FQ47" s="1092">
        <v>5</v>
      </c>
      <c r="FR47" s="1102"/>
      <c r="FS47" s="1092">
        <v>107690</v>
      </c>
      <c r="FT47" s="1092">
        <v>187</v>
      </c>
      <c r="FU47" s="1092">
        <v>5</v>
      </c>
      <c r="FV47" s="1092">
        <v>25</v>
      </c>
      <c r="FW47" s="1092">
        <v>10</v>
      </c>
      <c r="FX47" s="1092">
        <v>13</v>
      </c>
      <c r="FY47" s="1092">
        <v>13</v>
      </c>
      <c r="FZ47" s="1092">
        <v>120.5</v>
      </c>
      <c r="GA47" s="1092">
        <v>44.389999999999986</v>
      </c>
      <c r="GB47" s="1092">
        <v>36.69</v>
      </c>
      <c r="GC47" s="1092">
        <v>0</v>
      </c>
      <c r="GD47" s="1092">
        <v>2</v>
      </c>
      <c r="GE47" s="1092">
        <v>0</v>
      </c>
      <c r="GF47" s="1102"/>
      <c r="GG47" s="1092">
        <v>253</v>
      </c>
      <c r="GH47" s="1092">
        <v>0</v>
      </c>
      <c r="GI47" s="1102"/>
      <c r="GJ47" s="1092">
        <v>120.5</v>
      </c>
      <c r="GK47" s="1092">
        <v>41.4</v>
      </c>
      <c r="GL47" s="1092">
        <v>34.69</v>
      </c>
      <c r="GM47" s="1092">
        <v>0</v>
      </c>
      <c r="GN47" s="1092">
        <v>1</v>
      </c>
      <c r="GO47" s="1092">
        <v>0</v>
      </c>
      <c r="GP47" s="1102"/>
      <c r="GQ47" s="1092">
        <v>0</v>
      </c>
      <c r="GR47" s="1092">
        <v>245</v>
      </c>
      <c r="GS47" s="1092">
        <v>2</v>
      </c>
      <c r="GT47" s="1102"/>
      <c r="GU47" s="981"/>
      <c r="GV47" s="981"/>
      <c r="GW47" s="981"/>
      <c r="GX47" s="981"/>
      <c r="GY47" s="981"/>
      <c r="GZ47" s="981"/>
      <c r="HA47" s="981"/>
      <c r="HB47" s="1102"/>
      <c r="HC47" s="1092">
        <v>206</v>
      </c>
      <c r="HD47" s="1092">
        <v>20</v>
      </c>
      <c r="HE47" s="1092">
        <v>17</v>
      </c>
      <c r="HF47" s="1092">
        <v>5</v>
      </c>
      <c r="HG47" s="1092">
        <v>5</v>
      </c>
      <c r="HH47" s="1092">
        <v>6</v>
      </c>
      <c r="HI47" s="1092">
        <v>90</v>
      </c>
      <c r="HJ47" s="1092">
        <v>58.1</v>
      </c>
      <c r="HK47" s="1092">
        <v>31.87</v>
      </c>
      <c r="HL47" s="1092">
        <v>0</v>
      </c>
      <c r="HM47" s="1092">
        <v>1</v>
      </c>
      <c r="HN47" s="1092">
        <v>0.8</v>
      </c>
      <c r="HO47" s="1102"/>
      <c r="HP47" s="50">
        <v>0</v>
      </c>
      <c r="HQ47" s="50">
        <v>0</v>
      </c>
      <c r="HR47" s="50">
        <v>0</v>
      </c>
      <c r="HS47" s="1090">
        <v>2869</v>
      </c>
      <c r="HT47" s="1090">
        <v>1185</v>
      </c>
      <c r="HU47" s="1039"/>
      <c r="HV47" s="1039"/>
      <c r="HW47" s="1039"/>
      <c r="HX47" s="1039"/>
      <c r="HY47" s="1107"/>
      <c r="HZ47" s="1090">
        <v>41</v>
      </c>
      <c r="IA47" s="1107"/>
      <c r="IB47" s="1090">
        <v>0.3</v>
      </c>
      <c r="IC47" s="1107"/>
      <c r="ID47" s="1090">
        <v>170</v>
      </c>
      <c r="IE47" s="1090">
        <v>254</v>
      </c>
      <c r="IF47" s="1090">
        <v>310</v>
      </c>
      <c r="IG47" s="1090">
        <v>0</v>
      </c>
      <c r="IH47" s="1107"/>
      <c r="II47" s="1090">
        <v>475</v>
      </c>
      <c r="IJ47" s="1090">
        <v>36</v>
      </c>
      <c r="IK47" s="1090">
        <v>108</v>
      </c>
      <c r="IL47" s="1090">
        <v>206</v>
      </c>
      <c r="IM47" s="1090">
        <v>20</v>
      </c>
      <c r="IN47" s="1090">
        <v>17</v>
      </c>
      <c r="IO47" s="1090">
        <v>5</v>
      </c>
      <c r="IP47" s="1090">
        <v>5</v>
      </c>
      <c r="IQ47" s="1090">
        <v>6</v>
      </c>
      <c r="IR47" s="1039"/>
      <c r="IS47" s="1039"/>
      <c r="IT47" s="1039"/>
      <c r="IU47" s="1039"/>
      <c r="IV47" s="1039"/>
      <c r="IW47" s="1104">
        <v>187</v>
      </c>
      <c r="IX47" s="1104">
        <v>5</v>
      </c>
      <c r="IY47" s="1104">
        <v>25</v>
      </c>
      <c r="IZ47" s="1104">
        <v>10</v>
      </c>
      <c r="JA47" s="1104">
        <v>13</v>
      </c>
      <c r="JB47" s="1104">
        <v>13</v>
      </c>
      <c r="JC47" s="1090">
        <v>29629</v>
      </c>
      <c r="JD47" s="1090">
        <v>0</v>
      </c>
      <c r="JE47" s="1090">
        <v>0</v>
      </c>
      <c r="JF47" s="1092">
        <v>0</v>
      </c>
      <c r="JG47" s="1092">
        <v>107803</v>
      </c>
    </row>
    <row r="48" spans="1:267">
      <c r="A48" s="48" t="s">
        <v>200</v>
      </c>
      <c r="B48" s="34">
        <v>2045</v>
      </c>
      <c r="C48" s="33" t="s">
        <v>664</v>
      </c>
      <c r="D48" s="1039"/>
      <c r="E48" s="1039"/>
      <c r="F48" s="1039"/>
      <c r="G48" s="1039"/>
      <c r="H48" s="1039"/>
      <c r="I48" s="1039"/>
      <c r="J48" s="1039"/>
      <c r="K48" s="1039"/>
      <c r="L48" s="1039"/>
      <c r="M48" s="1039"/>
      <c r="N48" s="1039"/>
      <c r="O48" s="1039"/>
      <c r="P48" s="1039"/>
      <c r="Q48" s="1039"/>
      <c r="R48" s="1039"/>
      <c r="S48" s="1039"/>
      <c r="T48" s="1039"/>
      <c r="U48" s="1039"/>
      <c r="V48" s="1039"/>
      <c r="W48" s="1039"/>
      <c r="X48" s="1039"/>
      <c r="Y48" s="1039"/>
      <c r="Z48" s="1039"/>
      <c r="AA48" s="1039"/>
      <c r="AB48" s="1039"/>
      <c r="AC48" s="1039"/>
      <c r="AD48" s="1039"/>
      <c r="AE48" s="1039"/>
      <c r="AF48" s="1039"/>
      <c r="AG48" s="1039"/>
      <c r="AH48" s="1039"/>
      <c r="AI48" s="1039"/>
      <c r="AJ48" s="1039"/>
      <c r="AK48" s="1039"/>
      <c r="AL48" s="1039"/>
      <c r="AM48" s="1039"/>
      <c r="AN48" s="1039"/>
      <c r="AO48" s="1039"/>
      <c r="AP48" s="1039"/>
      <c r="AQ48" s="1039"/>
      <c r="AR48" s="1039"/>
      <c r="AS48" s="1039"/>
      <c r="AT48" s="1039"/>
      <c r="AU48" s="1039"/>
      <c r="AV48" s="1039"/>
      <c r="AW48" s="1039"/>
      <c r="AX48" s="1039"/>
      <c r="AY48" s="1039"/>
      <c r="AZ48" s="1039"/>
      <c r="BA48" s="1039"/>
      <c r="BB48" s="1039"/>
      <c r="BC48" s="1039"/>
      <c r="BD48" s="1039"/>
      <c r="BE48" s="1039"/>
      <c r="BF48" s="1039"/>
      <c r="BG48" s="1039"/>
      <c r="BH48" s="1039"/>
      <c r="BI48" s="1039"/>
      <c r="BJ48" s="1039"/>
      <c r="BK48" s="1039"/>
      <c r="BL48" s="1039"/>
      <c r="BM48" s="1039"/>
      <c r="BN48" s="1039"/>
      <c r="BO48" s="1039"/>
      <c r="BP48" s="1039"/>
      <c r="BQ48" s="1039"/>
      <c r="BR48" s="1090">
        <v>202.65</v>
      </c>
      <c r="BS48" s="1090">
        <v>7</v>
      </c>
      <c r="BT48" s="1090">
        <v>138.65299999999999</v>
      </c>
      <c r="BU48" s="1090">
        <v>38.755000000000003</v>
      </c>
      <c r="BV48" s="1090">
        <v>30.614999999999998</v>
      </c>
      <c r="BW48" s="1090">
        <v>43</v>
      </c>
      <c r="BX48" s="1090">
        <v>13.5</v>
      </c>
      <c r="BY48" s="1090">
        <v>19</v>
      </c>
      <c r="BZ48" s="1090">
        <v>47263364</v>
      </c>
      <c r="CA48" s="1090">
        <v>700625</v>
      </c>
      <c r="CB48" s="1090">
        <v>583940</v>
      </c>
      <c r="CC48" s="1090">
        <v>0</v>
      </c>
      <c r="CD48" s="1090">
        <v>0</v>
      </c>
      <c r="CE48" s="1090">
        <v>0</v>
      </c>
      <c r="CF48" s="1090">
        <v>0</v>
      </c>
      <c r="CG48" s="1090">
        <v>561167</v>
      </c>
      <c r="CH48" s="1090">
        <v>852147</v>
      </c>
      <c r="CI48" s="1090">
        <v>191429</v>
      </c>
      <c r="CJ48" s="1090">
        <v>127590</v>
      </c>
      <c r="CK48" s="1090">
        <v>139085</v>
      </c>
      <c r="CL48" s="1090">
        <v>57777</v>
      </c>
      <c r="CM48" s="1090">
        <v>0</v>
      </c>
      <c r="CN48" s="1090">
        <v>0</v>
      </c>
      <c r="CO48" s="1109"/>
      <c r="CP48" s="1090">
        <v>1862368</v>
      </c>
      <c r="CQ48" s="1090">
        <v>37864945</v>
      </c>
      <c r="CR48" s="1090">
        <v>7619059</v>
      </c>
      <c r="CS48" s="1090">
        <v>3396165</v>
      </c>
      <c r="CT48" s="1090">
        <v>2322813</v>
      </c>
      <c r="CU48" s="1090">
        <v>437001</v>
      </c>
      <c r="CV48" s="1090">
        <v>22153428</v>
      </c>
      <c r="CW48" s="1090">
        <v>5147564</v>
      </c>
      <c r="CX48" s="1090">
        <v>11728364</v>
      </c>
      <c r="CY48" s="1090">
        <v>2958296</v>
      </c>
      <c r="CZ48" s="1090">
        <v>8674263</v>
      </c>
      <c r="DA48" s="1090">
        <v>2193444</v>
      </c>
      <c r="DB48" s="1090">
        <v>617340</v>
      </c>
      <c r="DC48" s="1039"/>
      <c r="DD48" s="1090">
        <v>0</v>
      </c>
      <c r="DE48" s="1090">
        <v>0</v>
      </c>
      <c r="DF48" s="1090">
        <v>0</v>
      </c>
      <c r="DG48" s="1090">
        <v>0</v>
      </c>
      <c r="DH48" s="1090">
        <v>0</v>
      </c>
      <c r="DI48" s="1090">
        <v>0</v>
      </c>
      <c r="DJ48" s="1090">
        <v>0</v>
      </c>
      <c r="DK48" s="1090">
        <v>0</v>
      </c>
      <c r="DL48" s="1090">
        <v>79824</v>
      </c>
      <c r="DM48" s="1090">
        <v>73710</v>
      </c>
      <c r="DN48" s="1090">
        <v>0</v>
      </c>
      <c r="DO48" s="1090">
        <v>0</v>
      </c>
      <c r="DP48" s="1090">
        <v>337455</v>
      </c>
      <c r="DQ48" s="1090">
        <v>0</v>
      </c>
      <c r="DR48" s="1090">
        <v>0</v>
      </c>
      <c r="DS48" s="1090">
        <v>70178</v>
      </c>
      <c r="DT48" s="1090">
        <v>0</v>
      </c>
      <c r="DU48" s="1090">
        <v>86960</v>
      </c>
      <c r="DV48" s="1090">
        <v>91363</v>
      </c>
      <c r="DW48" s="1090">
        <v>10000</v>
      </c>
      <c r="DX48" s="1090">
        <v>0</v>
      </c>
      <c r="DY48" s="1090">
        <v>0</v>
      </c>
      <c r="DZ48" s="1090">
        <v>0</v>
      </c>
      <c r="EA48" s="1090">
        <v>0</v>
      </c>
      <c r="EB48" s="1090">
        <v>0</v>
      </c>
      <c r="EC48" s="1090" t="s">
        <v>492</v>
      </c>
      <c r="ED48" s="1090">
        <v>0</v>
      </c>
      <c r="EE48" s="1090" t="s">
        <v>492</v>
      </c>
      <c r="EF48" s="1090">
        <v>0</v>
      </c>
      <c r="EG48" s="1090" t="s">
        <v>492</v>
      </c>
      <c r="EH48" s="1090">
        <v>0</v>
      </c>
      <c r="EI48" s="1090">
        <v>4703628</v>
      </c>
      <c r="EJ48" s="1090">
        <v>0</v>
      </c>
      <c r="EK48" s="1090">
        <v>624268</v>
      </c>
      <c r="EL48" s="1090">
        <v>1609768</v>
      </c>
      <c r="EM48" s="1090">
        <v>2029703</v>
      </c>
      <c r="EN48" s="1039"/>
      <c r="EO48" s="1039"/>
      <c r="EP48" s="1039"/>
      <c r="EQ48" s="1090">
        <v>2265</v>
      </c>
      <c r="ER48" s="1090">
        <v>900</v>
      </c>
      <c r="ES48" s="1039"/>
      <c r="ET48" s="1039"/>
      <c r="EU48" s="1039"/>
      <c r="EV48" s="1039"/>
      <c r="EW48" s="1106"/>
      <c r="EX48" s="1090">
        <v>94</v>
      </c>
      <c r="EY48" s="1106"/>
      <c r="EZ48" s="1090">
        <v>0</v>
      </c>
      <c r="FA48" s="1106"/>
      <c r="FB48" s="1090">
        <v>82</v>
      </c>
      <c r="FC48" s="1090">
        <v>0</v>
      </c>
      <c r="FD48" s="1090">
        <v>306</v>
      </c>
      <c r="FE48" s="1090">
        <v>1</v>
      </c>
      <c r="FF48" s="1106"/>
      <c r="FG48" s="1090">
        <v>480</v>
      </c>
      <c r="FH48" s="1090">
        <v>80</v>
      </c>
      <c r="FI48" s="1090">
        <v>23</v>
      </c>
      <c r="FJ48" s="1039"/>
      <c r="FK48" s="1039"/>
      <c r="FL48" s="1039"/>
      <c r="FM48" s="1039"/>
      <c r="FN48" s="1039"/>
      <c r="FO48" s="1110">
        <v>2261812</v>
      </c>
      <c r="FP48" s="1092">
        <v>210.55</v>
      </c>
      <c r="FQ48" s="1092">
        <v>8</v>
      </c>
      <c r="FR48" s="1102"/>
      <c r="FS48" s="1092">
        <v>111193</v>
      </c>
      <c r="FT48" s="1092">
        <v>194</v>
      </c>
      <c r="FU48" s="1092">
        <v>3</v>
      </c>
      <c r="FV48" s="1092">
        <v>25</v>
      </c>
      <c r="FW48" s="1092">
        <v>0</v>
      </c>
      <c r="FX48" s="1092">
        <v>16</v>
      </c>
      <c r="FY48" s="1092">
        <v>2</v>
      </c>
      <c r="FZ48" s="1092">
        <v>145.79</v>
      </c>
      <c r="GA48" s="1092">
        <v>42.4</v>
      </c>
      <c r="GB48" s="1092">
        <v>30.75</v>
      </c>
      <c r="GC48" s="1092">
        <v>48</v>
      </c>
      <c r="GD48" s="1092">
        <v>14</v>
      </c>
      <c r="GE48" s="1092">
        <v>20.399999999999999</v>
      </c>
      <c r="GF48" s="1102"/>
      <c r="GG48" s="1092">
        <v>210.55</v>
      </c>
      <c r="GH48" s="1092">
        <v>4</v>
      </c>
      <c r="GI48" s="1102"/>
      <c r="GJ48" s="1092">
        <v>0</v>
      </c>
      <c r="GK48" s="1092">
        <v>0</v>
      </c>
      <c r="GL48" s="1092">
        <v>0</v>
      </c>
      <c r="GM48" s="1092">
        <v>0</v>
      </c>
      <c r="GN48" s="1092">
        <v>0</v>
      </c>
      <c r="GO48" s="1092">
        <v>0</v>
      </c>
      <c r="GP48" s="1102"/>
      <c r="GQ48" s="1092">
        <v>0</v>
      </c>
      <c r="GR48" s="1092">
        <v>0</v>
      </c>
      <c r="GS48" s="1092">
        <v>4</v>
      </c>
      <c r="GT48" s="1102"/>
      <c r="GU48" s="981"/>
      <c r="GV48" s="981"/>
      <c r="GW48" s="981"/>
      <c r="GX48" s="981"/>
      <c r="GY48" s="981"/>
      <c r="GZ48" s="981"/>
      <c r="HA48" s="981"/>
      <c r="HB48" s="1102"/>
      <c r="HC48" s="1092">
        <v>0</v>
      </c>
      <c r="HD48" s="1092">
        <v>0</v>
      </c>
      <c r="HE48" s="1092">
        <v>0</v>
      </c>
      <c r="HF48" s="1092">
        <v>0</v>
      </c>
      <c r="HG48" s="1092">
        <v>0</v>
      </c>
      <c r="HH48" s="1092">
        <v>0</v>
      </c>
      <c r="HI48" s="1092">
        <v>0</v>
      </c>
      <c r="HJ48" s="1092">
        <v>0</v>
      </c>
      <c r="HK48" s="1092">
        <v>0</v>
      </c>
      <c r="HL48" s="1092">
        <v>0</v>
      </c>
      <c r="HM48" s="1092">
        <v>0</v>
      </c>
      <c r="HN48" s="1092">
        <v>0</v>
      </c>
      <c r="HO48" s="1102"/>
      <c r="HP48" s="50">
        <v>0</v>
      </c>
      <c r="HQ48" s="50">
        <v>0</v>
      </c>
      <c r="HR48" s="50">
        <v>0</v>
      </c>
      <c r="HS48" s="1090">
        <v>2129</v>
      </c>
      <c r="HT48" s="1090">
        <v>841</v>
      </c>
      <c r="HU48" s="1039"/>
      <c r="HV48" s="1039"/>
      <c r="HW48" s="1039"/>
      <c r="HX48" s="1039"/>
      <c r="HY48" s="1107"/>
      <c r="HZ48" s="1090">
        <v>87</v>
      </c>
      <c r="IA48" s="1107"/>
      <c r="IB48" s="1090">
        <v>0</v>
      </c>
      <c r="IC48" s="1107"/>
      <c r="ID48" s="1090">
        <v>77</v>
      </c>
      <c r="IE48" s="1090">
        <v>0</v>
      </c>
      <c r="IF48" s="1090">
        <v>328</v>
      </c>
      <c r="IG48" s="1090">
        <v>0</v>
      </c>
      <c r="IH48" s="1107"/>
      <c r="II48" s="1090">
        <v>480</v>
      </c>
      <c r="IJ48" s="1090">
        <v>74</v>
      </c>
      <c r="IK48" s="1090">
        <v>23</v>
      </c>
      <c r="IL48" s="1090">
        <v>192</v>
      </c>
      <c r="IM48" s="1090">
        <v>3</v>
      </c>
      <c r="IN48" s="1090">
        <v>14</v>
      </c>
      <c r="IO48" s="1090">
        <v>0</v>
      </c>
      <c r="IP48" s="1090">
        <v>11</v>
      </c>
      <c r="IQ48" s="1090">
        <v>2</v>
      </c>
      <c r="IR48" s="1039"/>
      <c r="IS48" s="1039"/>
      <c r="IT48" s="1039"/>
      <c r="IU48" s="1039"/>
      <c r="IV48" s="1039"/>
      <c r="IW48" s="1104">
        <v>190</v>
      </c>
      <c r="IX48" s="1104">
        <v>3</v>
      </c>
      <c r="IY48" s="1104">
        <v>25</v>
      </c>
      <c r="IZ48" s="1104">
        <v>0</v>
      </c>
      <c r="JA48" s="1104">
        <v>16</v>
      </c>
      <c r="JB48" s="1104">
        <v>2</v>
      </c>
      <c r="JC48" s="1090">
        <v>0</v>
      </c>
      <c r="JD48" s="1090">
        <v>29652</v>
      </c>
      <c r="JE48" s="1090">
        <v>0</v>
      </c>
      <c r="JF48" s="1092">
        <v>0</v>
      </c>
      <c r="JG48" s="1092">
        <v>113606</v>
      </c>
    </row>
    <row r="49" spans="1:267">
      <c r="A49" s="48" t="s">
        <v>236</v>
      </c>
      <c r="B49" s="34">
        <v>2115</v>
      </c>
      <c r="C49" s="33" t="s">
        <v>688</v>
      </c>
      <c r="D49" s="1039"/>
      <c r="E49" s="1039"/>
      <c r="F49" s="1039"/>
      <c r="G49" s="1039"/>
      <c r="H49" s="1039"/>
      <c r="I49" s="1039"/>
      <c r="J49" s="1039"/>
      <c r="K49" s="1039"/>
      <c r="L49" s="1039"/>
      <c r="M49" s="1039"/>
      <c r="N49" s="1039"/>
      <c r="O49" s="1039"/>
      <c r="P49" s="1039"/>
      <c r="Q49" s="1039"/>
      <c r="R49" s="1039"/>
      <c r="S49" s="1039"/>
      <c r="T49" s="1039"/>
      <c r="U49" s="1039"/>
      <c r="V49" s="1039"/>
      <c r="W49" s="1039"/>
      <c r="X49" s="1039"/>
      <c r="Y49" s="1039"/>
      <c r="Z49" s="1039"/>
      <c r="AA49" s="1039"/>
      <c r="AB49" s="1039"/>
      <c r="AC49" s="1039"/>
      <c r="AD49" s="1039"/>
      <c r="AE49" s="1039"/>
      <c r="AF49" s="1039"/>
      <c r="AG49" s="1039"/>
      <c r="AH49" s="1039"/>
      <c r="AI49" s="1039"/>
      <c r="AJ49" s="1039"/>
      <c r="AK49" s="1039"/>
      <c r="AL49" s="1039"/>
      <c r="AM49" s="1039"/>
      <c r="AN49" s="1039"/>
      <c r="AO49" s="1039"/>
      <c r="AP49" s="1039"/>
      <c r="AQ49" s="1039"/>
      <c r="AR49" s="1039"/>
      <c r="AS49" s="1039"/>
      <c r="AT49" s="1039"/>
      <c r="AU49" s="1039"/>
      <c r="AV49" s="1039"/>
      <c r="AW49" s="1039"/>
      <c r="AX49" s="1039"/>
      <c r="AY49" s="1039"/>
      <c r="AZ49" s="1039"/>
      <c r="BA49" s="1039"/>
      <c r="BB49" s="1039"/>
      <c r="BC49" s="1039"/>
      <c r="BD49" s="1039"/>
      <c r="BE49" s="1039"/>
      <c r="BF49" s="1039"/>
      <c r="BG49" s="1039"/>
      <c r="BH49" s="1039"/>
      <c r="BI49" s="1039"/>
      <c r="BJ49" s="1039"/>
      <c r="BK49" s="1039"/>
      <c r="BL49" s="1039"/>
      <c r="BM49" s="1039"/>
      <c r="BN49" s="1039"/>
      <c r="BO49" s="1039"/>
      <c r="BP49" s="1039"/>
      <c r="BQ49" s="1039"/>
      <c r="BR49" s="1090">
        <v>192.17</v>
      </c>
      <c r="BS49" s="1090">
        <v>6</v>
      </c>
      <c r="BT49" s="1090">
        <v>82.99</v>
      </c>
      <c r="BU49" s="1090">
        <v>53.96</v>
      </c>
      <c r="BV49" s="1090">
        <v>31.88</v>
      </c>
      <c r="BW49" s="1090">
        <v>0</v>
      </c>
      <c r="BX49" s="1090">
        <v>2</v>
      </c>
      <c r="BY49" s="1090">
        <v>17</v>
      </c>
      <c r="BZ49" s="1090">
        <v>44456570</v>
      </c>
      <c r="CA49" s="1090">
        <v>509403</v>
      </c>
      <c r="CB49" s="1090">
        <v>7015536</v>
      </c>
      <c r="CC49" s="1090">
        <v>66628</v>
      </c>
      <c r="CD49" s="1090">
        <v>0</v>
      </c>
      <c r="CE49" s="1090">
        <v>0</v>
      </c>
      <c r="CF49" s="1090">
        <v>0</v>
      </c>
      <c r="CG49" s="1090">
        <v>487398</v>
      </c>
      <c r="CH49" s="1090">
        <v>489267</v>
      </c>
      <c r="CI49" s="1090">
        <v>220011</v>
      </c>
      <c r="CJ49" s="1090">
        <v>175931</v>
      </c>
      <c r="CK49" s="1090">
        <v>62299</v>
      </c>
      <c r="CL49" s="1090">
        <v>227134</v>
      </c>
      <c r="CM49" s="1090">
        <v>2857</v>
      </c>
      <c r="CN49" s="1090">
        <v>443940</v>
      </c>
      <c r="CO49" s="1109"/>
      <c r="CP49" s="1090">
        <v>1478521</v>
      </c>
      <c r="CQ49" s="1090">
        <v>40846044</v>
      </c>
      <c r="CR49" s="1090">
        <v>8866913</v>
      </c>
      <c r="CS49" s="1090">
        <v>3450982</v>
      </c>
      <c r="CT49" s="1090">
        <v>2446204</v>
      </c>
      <c r="CU49" s="1090">
        <v>0</v>
      </c>
      <c r="CV49" s="1090">
        <v>21586545</v>
      </c>
      <c r="CW49" s="1090">
        <v>5155266</v>
      </c>
      <c r="CX49" s="1090">
        <v>11593281</v>
      </c>
      <c r="CY49" s="1090">
        <v>3854396</v>
      </c>
      <c r="CZ49" s="1090">
        <v>10980044</v>
      </c>
      <c r="DA49" s="1090">
        <v>2894266</v>
      </c>
      <c r="DB49" s="1090">
        <v>478122</v>
      </c>
      <c r="DC49" s="1039"/>
      <c r="DD49" s="1090">
        <v>0</v>
      </c>
      <c r="DE49" s="1090">
        <v>23883</v>
      </c>
      <c r="DF49" s="1090">
        <v>0</v>
      </c>
      <c r="DG49" s="1090">
        <v>453810</v>
      </c>
      <c r="DH49" s="1090">
        <v>950</v>
      </c>
      <c r="DI49" s="1090">
        <v>0</v>
      </c>
      <c r="DJ49" s="1090">
        <v>0</v>
      </c>
      <c r="DK49" s="1090">
        <v>0</v>
      </c>
      <c r="DL49" s="1090">
        <v>203381</v>
      </c>
      <c r="DM49" s="1090">
        <v>106471</v>
      </c>
      <c r="DN49" s="1090">
        <v>2500</v>
      </c>
      <c r="DO49" s="1090">
        <v>0</v>
      </c>
      <c r="DP49" s="1090">
        <v>160261</v>
      </c>
      <c r="DQ49" s="1090">
        <v>0</v>
      </c>
      <c r="DR49" s="1090">
        <v>0</v>
      </c>
      <c r="DS49" s="1090">
        <v>13835</v>
      </c>
      <c r="DT49" s="1090">
        <v>0</v>
      </c>
      <c r="DU49" s="1090">
        <v>295201</v>
      </c>
      <c r="DV49" s="1090">
        <v>40399</v>
      </c>
      <c r="DW49" s="1090">
        <v>0</v>
      </c>
      <c r="DX49" s="1090">
        <v>97820</v>
      </c>
      <c r="DY49" s="1090">
        <v>0</v>
      </c>
      <c r="DZ49" s="1090">
        <v>0</v>
      </c>
      <c r="EA49" s="1090">
        <v>0</v>
      </c>
      <c r="EB49" s="1090">
        <v>3657</v>
      </c>
      <c r="EC49" s="1090" t="s">
        <v>369</v>
      </c>
      <c r="ED49" s="1090">
        <v>6863</v>
      </c>
      <c r="EE49" s="1090" t="s">
        <v>492</v>
      </c>
      <c r="EF49" s="1090">
        <v>0</v>
      </c>
      <c r="EG49" s="1090" t="s">
        <v>492</v>
      </c>
      <c r="EH49" s="1090">
        <v>0</v>
      </c>
      <c r="EI49" s="1090">
        <v>1309179.06</v>
      </c>
      <c r="EJ49" s="1090">
        <v>77000</v>
      </c>
      <c r="EK49" s="1090">
        <v>8.0000000074505806E-2</v>
      </c>
      <c r="EL49" s="1090">
        <v>3301761.99</v>
      </c>
      <c r="EM49" s="1090">
        <v>222548</v>
      </c>
      <c r="EN49" s="1039"/>
      <c r="EO49" s="1039"/>
      <c r="EP49" s="1039"/>
      <c r="EQ49" s="1090">
        <v>1864</v>
      </c>
      <c r="ER49" s="1090">
        <v>881</v>
      </c>
      <c r="ES49" s="1039"/>
      <c r="ET49" s="1039"/>
      <c r="EU49" s="1039"/>
      <c r="EV49" s="1039"/>
      <c r="EW49" s="1106"/>
      <c r="EX49" s="1090">
        <v>315</v>
      </c>
      <c r="EY49" s="1106"/>
      <c r="EZ49" s="1090">
        <v>0</v>
      </c>
      <c r="FA49" s="1106"/>
      <c r="FB49" s="1090">
        <v>226</v>
      </c>
      <c r="FC49" s="1090">
        <v>234</v>
      </c>
      <c r="FD49" s="1090">
        <v>222</v>
      </c>
      <c r="FE49" s="1090">
        <v>5</v>
      </c>
      <c r="FF49" s="1106"/>
      <c r="FG49" s="1090">
        <v>475</v>
      </c>
      <c r="FH49" s="1090">
        <v>56</v>
      </c>
      <c r="FI49" s="1090">
        <v>12</v>
      </c>
      <c r="FJ49" s="1039"/>
      <c r="FK49" s="1039"/>
      <c r="FL49" s="1039"/>
      <c r="FM49" s="1039"/>
      <c r="FN49" s="1039"/>
      <c r="FO49" s="1110">
        <v>2070106</v>
      </c>
      <c r="FP49" s="1092">
        <v>197.93</v>
      </c>
      <c r="FQ49" s="1092">
        <v>7.2</v>
      </c>
      <c r="FR49" s="1102"/>
      <c r="FS49" s="1092">
        <v>115379</v>
      </c>
      <c r="FT49" s="1092">
        <v>178</v>
      </c>
      <c r="FU49" s="1092">
        <v>5</v>
      </c>
      <c r="FV49" s="1092">
        <v>11</v>
      </c>
      <c r="FW49" s="1092">
        <v>0</v>
      </c>
      <c r="FX49" s="1092">
        <v>13</v>
      </c>
      <c r="FY49" s="1092">
        <v>5</v>
      </c>
      <c r="FZ49" s="1092">
        <v>130.04</v>
      </c>
      <c r="GA49" s="1092">
        <v>57.612499999999997</v>
      </c>
      <c r="GB49" s="1092">
        <v>33.875</v>
      </c>
      <c r="GC49" s="1092">
        <v>0</v>
      </c>
      <c r="GD49" s="1092">
        <v>2</v>
      </c>
      <c r="GE49" s="1092">
        <v>17</v>
      </c>
      <c r="GF49" s="1102"/>
      <c r="GG49" s="1092">
        <v>197.6</v>
      </c>
      <c r="GH49" s="1092">
        <v>2.2000000000000002</v>
      </c>
      <c r="GI49" s="1102"/>
      <c r="GJ49" s="1092">
        <v>0</v>
      </c>
      <c r="GK49" s="1092">
        <v>0</v>
      </c>
      <c r="GL49" s="1092">
        <v>0</v>
      </c>
      <c r="GM49" s="1092">
        <v>0</v>
      </c>
      <c r="GN49" s="1092">
        <v>0</v>
      </c>
      <c r="GO49" s="1092">
        <v>0</v>
      </c>
      <c r="GP49" s="1102"/>
      <c r="GQ49" s="1092">
        <v>0</v>
      </c>
      <c r="GR49" s="1092">
        <v>192.2</v>
      </c>
      <c r="GS49" s="1092">
        <v>2</v>
      </c>
      <c r="GT49" s="1102"/>
      <c r="GU49" s="981"/>
      <c r="GV49" s="981"/>
      <c r="GW49" s="981"/>
      <c r="GX49" s="981"/>
      <c r="GY49" s="981"/>
      <c r="GZ49" s="981"/>
      <c r="HA49" s="981"/>
      <c r="HB49" s="1102"/>
      <c r="HC49" s="1092">
        <v>171</v>
      </c>
      <c r="HD49" s="1092">
        <v>3</v>
      </c>
      <c r="HE49" s="1092">
        <v>9</v>
      </c>
      <c r="HF49" s="1092">
        <v>2</v>
      </c>
      <c r="HG49" s="1092">
        <v>10</v>
      </c>
      <c r="HH49" s="1092">
        <v>3</v>
      </c>
      <c r="HI49" s="1092">
        <v>0</v>
      </c>
      <c r="HJ49" s="1092">
        <v>0</v>
      </c>
      <c r="HK49" s="1092">
        <v>0</v>
      </c>
      <c r="HL49" s="1092">
        <v>0</v>
      </c>
      <c r="HM49" s="1092">
        <v>0</v>
      </c>
      <c r="HN49" s="1092">
        <v>0</v>
      </c>
      <c r="HO49" s="1102"/>
      <c r="HP49" s="50">
        <v>0</v>
      </c>
      <c r="HQ49" s="50">
        <v>0</v>
      </c>
      <c r="HR49" s="50">
        <v>0</v>
      </c>
      <c r="HS49" s="1090">
        <v>1812</v>
      </c>
      <c r="HT49" s="1090">
        <v>837</v>
      </c>
      <c r="HU49" s="1039"/>
      <c r="HV49" s="1039"/>
      <c r="HW49" s="1039"/>
      <c r="HX49" s="1039"/>
      <c r="HY49" s="1107"/>
      <c r="HZ49" s="1090">
        <v>294</v>
      </c>
      <c r="IA49" s="1107"/>
      <c r="IB49" s="1090">
        <v>0</v>
      </c>
      <c r="IC49" s="1107"/>
      <c r="ID49" s="1090">
        <v>229</v>
      </c>
      <c r="IE49" s="1090">
        <v>229</v>
      </c>
      <c r="IF49" s="1090">
        <v>209</v>
      </c>
      <c r="IG49" s="1090">
        <v>3</v>
      </c>
      <c r="IH49" s="1107"/>
      <c r="II49" s="1090">
        <v>475</v>
      </c>
      <c r="IJ49" s="1090">
        <v>50</v>
      </c>
      <c r="IK49" s="1090">
        <v>2</v>
      </c>
      <c r="IL49" s="1090">
        <v>175</v>
      </c>
      <c r="IM49" s="1090">
        <v>3</v>
      </c>
      <c r="IN49" s="1090">
        <v>9</v>
      </c>
      <c r="IO49" s="1090">
        <v>2</v>
      </c>
      <c r="IP49" s="1090">
        <v>10</v>
      </c>
      <c r="IQ49" s="1090">
        <v>3</v>
      </c>
      <c r="IR49" s="1039"/>
      <c r="IS49" s="1039"/>
      <c r="IT49" s="1039"/>
      <c r="IU49" s="1039"/>
      <c r="IV49" s="1039"/>
      <c r="IW49" s="1104">
        <v>173</v>
      </c>
      <c r="IX49" s="1104">
        <v>5</v>
      </c>
      <c r="IY49" s="1104">
        <v>11</v>
      </c>
      <c r="IZ49" s="1104">
        <v>0</v>
      </c>
      <c r="JA49" s="1104">
        <v>13</v>
      </c>
      <c r="JB49" s="1104">
        <v>5</v>
      </c>
      <c r="JC49" s="1090">
        <v>0</v>
      </c>
      <c r="JD49" s="1090">
        <v>69051</v>
      </c>
      <c r="JE49" s="1090">
        <v>0</v>
      </c>
      <c r="JF49" s="1092">
        <v>0</v>
      </c>
      <c r="JG49" s="1092">
        <v>119369</v>
      </c>
    </row>
    <row r="50" spans="1:267">
      <c r="A50" s="48" t="s">
        <v>168</v>
      </c>
      <c r="B50" s="34">
        <v>2125</v>
      </c>
      <c r="C50" s="33" t="s">
        <v>644</v>
      </c>
      <c r="D50" s="1039"/>
      <c r="E50" s="1039"/>
      <c r="F50" s="1039"/>
      <c r="G50" s="1039"/>
      <c r="H50" s="1039"/>
      <c r="I50" s="1039"/>
      <c r="J50" s="1039"/>
      <c r="K50" s="1039"/>
      <c r="L50" s="1039"/>
      <c r="M50" s="1039"/>
      <c r="N50" s="1039"/>
      <c r="O50" s="1039"/>
      <c r="P50" s="1039"/>
      <c r="Q50" s="1039"/>
      <c r="R50" s="1039"/>
      <c r="S50" s="1039"/>
      <c r="T50" s="1039"/>
      <c r="U50" s="1039"/>
      <c r="V50" s="1039"/>
      <c r="W50" s="1039"/>
      <c r="X50" s="1039"/>
      <c r="Y50" s="1039"/>
      <c r="Z50" s="1039"/>
      <c r="AA50" s="1039"/>
      <c r="AB50" s="1039"/>
      <c r="AC50" s="1039"/>
      <c r="AD50" s="1039"/>
      <c r="AE50" s="1039"/>
      <c r="AF50" s="1039"/>
      <c r="AG50" s="1039"/>
      <c r="AH50" s="1039"/>
      <c r="AI50" s="1039"/>
      <c r="AJ50" s="1039"/>
      <c r="AK50" s="1039"/>
      <c r="AL50" s="1039"/>
      <c r="AM50" s="1039"/>
      <c r="AN50" s="1039"/>
      <c r="AO50" s="1039"/>
      <c r="AP50" s="1039"/>
      <c r="AQ50" s="1039"/>
      <c r="AR50" s="1039"/>
      <c r="AS50" s="1039"/>
      <c r="AT50" s="1039"/>
      <c r="AU50" s="1039"/>
      <c r="AV50" s="1039"/>
      <c r="AW50" s="1039"/>
      <c r="AX50" s="1039"/>
      <c r="AY50" s="1039"/>
      <c r="AZ50" s="1039"/>
      <c r="BA50" s="1039"/>
      <c r="BB50" s="1039"/>
      <c r="BC50" s="1039"/>
      <c r="BD50" s="1039"/>
      <c r="BE50" s="1039"/>
      <c r="BF50" s="1039"/>
      <c r="BG50" s="1039"/>
      <c r="BH50" s="1039"/>
      <c r="BI50" s="1039"/>
      <c r="BJ50" s="1039"/>
      <c r="BK50" s="1039"/>
      <c r="BL50" s="1039"/>
      <c r="BM50" s="1039"/>
      <c r="BN50" s="1039"/>
      <c r="BO50" s="1039"/>
      <c r="BP50" s="1039"/>
      <c r="BQ50" s="1039"/>
      <c r="BR50" s="1090">
        <v>163.80000000000001</v>
      </c>
      <c r="BS50" s="1090">
        <v>5</v>
      </c>
      <c r="BT50" s="1090">
        <v>57</v>
      </c>
      <c r="BU50" s="1090">
        <v>19</v>
      </c>
      <c r="BV50" s="1090">
        <v>15</v>
      </c>
      <c r="BW50" s="1090">
        <v>0</v>
      </c>
      <c r="BX50" s="1090">
        <v>1.6</v>
      </c>
      <c r="BY50" s="1090">
        <v>15</v>
      </c>
      <c r="BZ50" s="1090">
        <v>39445565</v>
      </c>
      <c r="CA50" s="1090">
        <v>505052</v>
      </c>
      <c r="CB50" s="1090">
        <v>1502083</v>
      </c>
      <c r="CC50" s="1090">
        <v>0</v>
      </c>
      <c r="CD50" s="1090">
        <v>0</v>
      </c>
      <c r="CE50" s="1090">
        <v>0</v>
      </c>
      <c r="CF50" s="1090">
        <v>0</v>
      </c>
      <c r="CG50" s="1090">
        <v>829676</v>
      </c>
      <c r="CH50" s="1090">
        <v>73052</v>
      </c>
      <c r="CI50" s="1090">
        <v>239125</v>
      </c>
      <c r="CJ50" s="1090">
        <v>158778</v>
      </c>
      <c r="CK50" s="1090">
        <v>24784</v>
      </c>
      <c r="CL50" s="1090">
        <v>61376</v>
      </c>
      <c r="CM50" s="1090">
        <v>0</v>
      </c>
      <c r="CN50" s="1090">
        <v>236821</v>
      </c>
      <c r="CO50" s="1109"/>
      <c r="CP50" s="1090">
        <v>994637</v>
      </c>
      <c r="CQ50" s="1090">
        <v>30535248</v>
      </c>
      <c r="CR50" s="1090">
        <v>6452853</v>
      </c>
      <c r="CS50" s="1090">
        <v>5304474</v>
      </c>
      <c r="CT50" s="1090">
        <v>2160993</v>
      </c>
      <c r="CU50" s="1090">
        <v>24784</v>
      </c>
      <c r="CV50" s="1090">
        <v>17512719</v>
      </c>
      <c r="CW50" s="1090">
        <v>4115695</v>
      </c>
      <c r="CX50" s="1090">
        <v>6996204</v>
      </c>
      <c r="CY50" s="1090">
        <v>1959986</v>
      </c>
      <c r="CZ50" s="1090">
        <v>11898831</v>
      </c>
      <c r="DA50" s="1090">
        <v>2697703</v>
      </c>
      <c r="DB50" s="1090">
        <v>161717</v>
      </c>
      <c r="DC50" s="1039"/>
      <c r="DD50" s="1090">
        <v>0</v>
      </c>
      <c r="DE50" s="1090">
        <v>0</v>
      </c>
      <c r="DF50" s="1090">
        <v>0</v>
      </c>
      <c r="DG50" s="1090">
        <v>0</v>
      </c>
      <c r="DH50" s="1090">
        <v>84756.6</v>
      </c>
      <c r="DI50" s="1090">
        <v>27886</v>
      </c>
      <c r="DJ50" s="1090">
        <v>4226</v>
      </c>
      <c r="DK50" s="1090">
        <v>0</v>
      </c>
      <c r="DL50" s="1090">
        <v>102980</v>
      </c>
      <c r="DM50" s="1090">
        <v>65760</v>
      </c>
      <c r="DN50" s="1090">
        <v>98820</v>
      </c>
      <c r="DO50" s="1090">
        <v>112792</v>
      </c>
      <c r="DP50" s="1090">
        <v>273201</v>
      </c>
      <c r="DQ50" s="1090">
        <v>59254</v>
      </c>
      <c r="DR50" s="1090">
        <v>0</v>
      </c>
      <c r="DS50" s="1090">
        <v>0</v>
      </c>
      <c r="DT50" s="1090">
        <v>0</v>
      </c>
      <c r="DU50" s="1090">
        <v>21561</v>
      </c>
      <c r="DV50" s="1090">
        <v>50408</v>
      </c>
      <c r="DW50" s="1090">
        <v>0</v>
      </c>
      <c r="DX50" s="1090">
        <v>0</v>
      </c>
      <c r="DY50" s="1090">
        <v>0</v>
      </c>
      <c r="DZ50" s="1090">
        <v>0</v>
      </c>
      <c r="EA50" s="1090">
        <v>0</v>
      </c>
      <c r="EB50" s="1090">
        <v>0</v>
      </c>
      <c r="EC50" s="1090" t="s">
        <v>91</v>
      </c>
      <c r="ED50" s="1090">
        <v>61376</v>
      </c>
      <c r="EE50" s="1090" t="s">
        <v>306</v>
      </c>
      <c r="EF50" s="1090">
        <v>54869</v>
      </c>
      <c r="EG50" s="1090" t="s">
        <v>492</v>
      </c>
      <c r="EH50" s="1090">
        <v>0</v>
      </c>
      <c r="EI50" s="1090">
        <v>287784.28000000026</v>
      </c>
      <c r="EJ50" s="1090">
        <v>0</v>
      </c>
      <c r="EK50" s="1090">
        <v>4.0000000037252903E-2</v>
      </c>
      <c r="EL50" s="1090">
        <v>3337790</v>
      </c>
      <c r="EM50" s="1090">
        <v>1244242</v>
      </c>
      <c r="EN50" s="1039"/>
      <c r="EO50" s="1039"/>
      <c r="EP50" s="1039"/>
      <c r="EQ50" s="1090">
        <v>1661</v>
      </c>
      <c r="ER50" s="1090">
        <v>658</v>
      </c>
      <c r="ES50" s="1039"/>
      <c r="ET50" s="1039"/>
      <c r="EU50" s="1039"/>
      <c r="EV50" s="1039"/>
      <c r="EW50" s="1106"/>
      <c r="EX50" s="1090">
        <v>100</v>
      </c>
      <c r="EY50" s="1106"/>
      <c r="EZ50" s="1090">
        <v>0</v>
      </c>
      <c r="FA50" s="1106"/>
      <c r="FB50" s="1090">
        <v>142</v>
      </c>
      <c r="FC50" s="1090">
        <v>223</v>
      </c>
      <c r="FD50" s="1090">
        <v>166</v>
      </c>
      <c r="FE50" s="1090">
        <v>2</v>
      </c>
      <c r="FF50" s="1106"/>
      <c r="FG50" s="1090">
        <v>475</v>
      </c>
      <c r="FH50" s="1090">
        <v>17</v>
      </c>
      <c r="FI50" s="1090">
        <v>9</v>
      </c>
      <c r="FJ50" s="1039"/>
      <c r="FK50" s="1039"/>
      <c r="FL50" s="1039"/>
      <c r="FM50" s="1039"/>
      <c r="FN50" s="1039"/>
      <c r="FO50" s="1110">
        <v>2434668</v>
      </c>
      <c r="FP50" s="1092">
        <v>168.87</v>
      </c>
      <c r="FQ50" s="1092">
        <v>5</v>
      </c>
      <c r="FR50" s="1102"/>
      <c r="FS50" s="1092">
        <v>0</v>
      </c>
      <c r="FT50" s="1092">
        <v>124</v>
      </c>
      <c r="FU50" s="1092">
        <v>5</v>
      </c>
      <c r="FV50" s="1092">
        <v>21</v>
      </c>
      <c r="FW50" s="1092">
        <v>2</v>
      </c>
      <c r="FX50" s="1092">
        <v>19</v>
      </c>
      <c r="FY50" s="1092">
        <v>4</v>
      </c>
      <c r="FZ50" s="1092">
        <v>59</v>
      </c>
      <c r="GA50" s="1092">
        <v>20.49</v>
      </c>
      <c r="GB50" s="1092">
        <v>18.2</v>
      </c>
      <c r="GC50" s="1092">
        <v>0</v>
      </c>
      <c r="GD50" s="1092">
        <v>1.55</v>
      </c>
      <c r="GE50" s="1092">
        <v>13.4</v>
      </c>
      <c r="GF50" s="1102"/>
      <c r="GG50" s="1092">
        <v>168.9</v>
      </c>
      <c r="GH50" s="1092">
        <v>0</v>
      </c>
      <c r="GI50" s="1102"/>
      <c r="GJ50" s="1092">
        <v>19.2</v>
      </c>
      <c r="GK50" s="1092">
        <v>4</v>
      </c>
      <c r="GL50" s="1092">
        <v>5</v>
      </c>
      <c r="GM50" s="1092">
        <v>0</v>
      </c>
      <c r="GN50" s="1092">
        <v>0</v>
      </c>
      <c r="GO50" s="1092">
        <v>0</v>
      </c>
      <c r="GP50" s="1102"/>
      <c r="GQ50" s="1092">
        <v>0</v>
      </c>
      <c r="GR50" s="1092">
        <v>163.80000000000001</v>
      </c>
      <c r="GS50" s="1092">
        <v>2</v>
      </c>
      <c r="GT50" s="1102"/>
      <c r="GU50" s="981"/>
      <c r="GV50" s="981"/>
      <c r="GW50" s="981"/>
      <c r="GX50" s="981"/>
      <c r="GY50" s="981"/>
      <c r="GZ50" s="981"/>
      <c r="HA50" s="981"/>
      <c r="HB50" s="1102"/>
      <c r="HC50" s="1092">
        <v>130</v>
      </c>
      <c r="HD50" s="1092">
        <v>4</v>
      </c>
      <c r="HE50" s="1092">
        <v>18</v>
      </c>
      <c r="HF50" s="1092">
        <v>0</v>
      </c>
      <c r="HG50" s="1092">
        <v>15</v>
      </c>
      <c r="HH50" s="1092">
        <v>6</v>
      </c>
      <c r="HI50" s="1092">
        <v>15.5</v>
      </c>
      <c r="HJ50" s="1092">
        <v>4</v>
      </c>
      <c r="HK50" s="1092">
        <v>3</v>
      </c>
      <c r="HL50" s="1092">
        <v>0</v>
      </c>
      <c r="HM50" s="1092">
        <v>0</v>
      </c>
      <c r="HN50" s="1092">
        <v>0</v>
      </c>
      <c r="HO50" s="1102"/>
      <c r="HP50" s="50">
        <v>0</v>
      </c>
      <c r="HQ50" s="50">
        <v>0</v>
      </c>
      <c r="HR50" s="50">
        <v>0</v>
      </c>
      <c r="HS50" s="1090">
        <v>1598</v>
      </c>
      <c r="HT50" s="1090">
        <v>657</v>
      </c>
      <c r="HU50" s="1039"/>
      <c r="HV50" s="1039"/>
      <c r="HW50" s="1039"/>
      <c r="HX50" s="1039"/>
      <c r="HY50" s="1107"/>
      <c r="HZ50" s="1090">
        <v>76</v>
      </c>
      <c r="IA50" s="1107"/>
      <c r="IB50" s="1090">
        <v>0</v>
      </c>
      <c r="IC50" s="1107"/>
      <c r="ID50" s="1090">
        <v>127</v>
      </c>
      <c r="IE50" s="1090">
        <v>250</v>
      </c>
      <c r="IF50" s="1090">
        <v>141</v>
      </c>
      <c r="IG50" s="1090">
        <v>0</v>
      </c>
      <c r="IH50" s="1107"/>
      <c r="II50" s="1090">
        <v>475</v>
      </c>
      <c r="IJ50" s="1090">
        <v>28</v>
      </c>
      <c r="IK50" s="1090">
        <v>4</v>
      </c>
      <c r="IL50" s="1090">
        <v>130</v>
      </c>
      <c r="IM50" s="1090">
        <v>4</v>
      </c>
      <c r="IN50" s="1090">
        <v>18</v>
      </c>
      <c r="IO50" s="1090">
        <v>0</v>
      </c>
      <c r="IP50" s="1090">
        <v>15</v>
      </c>
      <c r="IQ50" s="1090">
        <v>6</v>
      </c>
      <c r="IR50" s="1039"/>
      <c r="IS50" s="1039"/>
      <c r="IT50" s="1039"/>
      <c r="IU50" s="1039"/>
      <c r="IV50" s="1039"/>
      <c r="IW50" s="1104">
        <v>124</v>
      </c>
      <c r="IX50" s="1104">
        <v>5</v>
      </c>
      <c r="IY50" s="1104">
        <v>21</v>
      </c>
      <c r="IZ50" s="1104">
        <v>2</v>
      </c>
      <c r="JA50" s="1104">
        <v>19</v>
      </c>
      <c r="JB50" s="1104">
        <v>4</v>
      </c>
      <c r="JC50" s="1090">
        <v>0</v>
      </c>
      <c r="JD50" s="1090">
        <v>8388</v>
      </c>
      <c r="JE50" s="1090">
        <v>121746</v>
      </c>
      <c r="JF50" s="1092">
        <v>0</v>
      </c>
      <c r="JG50" s="1092">
        <v>0</v>
      </c>
    </row>
    <row r="51" spans="1:267">
      <c r="A51" s="48" t="s">
        <v>196</v>
      </c>
      <c r="B51" s="34">
        <v>2155</v>
      </c>
      <c r="C51" s="33" t="s">
        <v>660</v>
      </c>
      <c r="D51" s="1039"/>
      <c r="E51" s="1039"/>
      <c r="F51" s="1039"/>
      <c r="G51" s="1039"/>
      <c r="H51" s="1039"/>
      <c r="I51" s="1039"/>
      <c r="J51" s="1039"/>
      <c r="K51" s="1039"/>
      <c r="L51" s="1039"/>
      <c r="M51" s="1039"/>
      <c r="N51" s="1039"/>
      <c r="O51" s="1039"/>
      <c r="P51" s="1039"/>
      <c r="Q51" s="1039"/>
      <c r="R51" s="1039"/>
      <c r="S51" s="1039"/>
      <c r="T51" s="1039"/>
      <c r="U51" s="1039"/>
      <c r="V51" s="1039"/>
      <c r="W51" s="1039"/>
      <c r="X51" s="1039"/>
      <c r="Y51" s="1039"/>
      <c r="Z51" s="1039"/>
      <c r="AA51" s="1039"/>
      <c r="AB51" s="1039"/>
      <c r="AC51" s="1039"/>
      <c r="AD51" s="1039"/>
      <c r="AE51" s="1039"/>
      <c r="AF51" s="1039"/>
      <c r="AG51" s="1039"/>
      <c r="AH51" s="1039"/>
      <c r="AI51" s="1039"/>
      <c r="AJ51" s="1039"/>
      <c r="AK51" s="1039"/>
      <c r="AL51" s="1039"/>
      <c r="AM51" s="1039"/>
      <c r="AN51" s="1039"/>
      <c r="AO51" s="1039"/>
      <c r="AP51" s="1039"/>
      <c r="AQ51" s="1039"/>
      <c r="AR51" s="1039"/>
      <c r="AS51" s="1039"/>
      <c r="AT51" s="1039"/>
      <c r="AU51" s="1039"/>
      <c r="AV51" s="1039"/>
      <c r="AW51" s="1039"/>
      <c r="AX51" s="1039"/>
      <c r="AY51" s="1039"/>
      <c r="AZ51" s="1039"/>
      <c r="BA51" s="1039"/>
      <c r="BB51" s="1039"/>
      <c r="BC51" s="1039"/>
      <c r="BD51" s="1039"/>
      <c r="BE51" s="1039"/>
      <c r="BF51" s="1039"/>
      <c r="BG51" s="1039"/>
      <c r="BH51" s="1039"/>
      <c r="BI51" s="1039"/>
      <c r="BJ51" s="1039"/>
      <c r="BK51" s="1039"/>
      <c r="BL51" s="1039"/>
      <c r="BM51" s="1039"/>
      <c r="BN51" s="1039"/>
      <c r="BO51" s="1039"/>
      <c r="BP51" s="1039"/>
      <c r="BQ51" s="1039"/>
      <c r="BR51" s="1090">
        <v>421.1</v>
      </c>
      <c r="BS51" s="1090">
        <v>9.5</v>
      </c>
      <c r="BT51" s="1090">
        <v>202</v>
      </c>
      <c r="BU51" s="1090">
        <v>64</v>
      </c>
      <c r="BV51" s="1090">
        <v>44</v>
      </c>
      <c r="BW51" s="1090">
        <v>74</v>
      </c>
      <c r="BX51" s="1090">
        <v>8</v>
      </c>
      <c r="BY51" s="1090">
        <v>61</v>
      </c>
      <c r="BZ51" s="1090">
        <v>86239153</v>
      </c>
      <c r="CA51" s="1090">
        <v>2536110</v>
      </c>
      <c r="CB51" s="1090">
        <v>1957773</v>
      </c>
      <c r="CC51" s="1090">
        <v>0</v>
      </c>
      <c r="CD51" s="1090">
        <v>0</v>
      </c>
      <c r="CE51" s="1090">
        <v>0</v>
      </c>
      <c r="CF51" s="1090">
        <v>0</v>
      </c>
      <c r="CG51" s="1090">
        <v>4116025.09</v>
      </c>
      <c r="CH51" s="1090">
        <v>8512053</v>
      </c>
      <c r="CI51" s="1090">
        <v>728962</v>
      </c>
      <c r="CJ51" s="1090">
        <v>102547</v>
      </c>
      <c r="CK51" s="1090">
        <v>19184</v>
      </c>
      <c r="CL51" s="1090">
        <v>364658</v>
      </c>
      <c r="CM51" s="1090">
        <v>50068</v>
      </c>
      <c r="CN51" s="1090">
        <v>537650</v>
      </c>
      <c r="CO51" s="1109"/>
      <c r="CP51" s="1090">
        <v>1218341</v>
      </c>
      <c r="CQ51" s="1090">
        <v>78235390</v>
      </c>
      <c r="CR51" s="1090">
        <v>11945629</v>
      </c>
      <c r="CS51" s="1090">
        <v>5192380</v>
      </c>
      <c r="CT51" s="1090">
        <v>3402886</v>
      </c>
      <c r="CU51" s="1090">
        <v>5247132</v>
      </c>
      <c r="CV51" s="1090">
        <v>43353336</v>
      </c>
      <c r="CW51" s="1090">
        <v>10310971</v>
      </c>
      <c r="CX51" s="1090">
        <v>16900970</v>
      </c>
      <c r="CY51" s="1090">
        <v>4766075</v>
      </c>
      <c r="CZ51" s="1090">
        <v>23210752</v>
      </c>
      <c r="DA51" s="1090">
        <v>4463926</v>
      </c>
      <c r="DB51" s="1090">
        <v>2102334</v>
      </c>
      <c r="DC51" s="1039"/>
      <c r="DD51" s="1090">
        <v>2868</v>
      </c>
      <c r="DE51" s="1090">
        <v>8897</v>
      </c>
      <c r="DF51" s="1090">
        <v>0</v>
      </c>
      <c r="DG51" s="1090">
        <v>51</v>
      </c>
      <c r="DH51" s="1090">
        <v>0</v>
      </c>
      <c r="DI51" s="1090">
        <v>190279</v>
      </c>
      <c r="DJ51" s="1090">
        <v>10832</v>
      </c>
      <c r="DK51" s="1090">
        <v>767220</v>
      </c>
      <c r="DL51" s="1090">
        <v>367090</v>
      </c>
      <c r="DM51" s="1090">
        <v>514390</v>
      </c>
      <c r="DN51" s="1090">
        <v>56031</v>
      </c>
      <c r="DO51" s="1090">
        <v>83433</v>
      </c>
      <c r="DP51" s="1090">
        <v>706662</v>
      </c>
      <c r="DQ51" s="1090">
        <v>332240</v>
      </c>
      <c r="DR51" s="1090">
        <v>0</v>
      </c>
      <c r="DS51" s="1090">
        <v>235069</v>
      </c>
      <c r="DT51" s="1090">
        <v>0</v>
      </c>
      <c r="DU51" s="1090">
        <v>604938</v>
      </c>
      <c r="DV51" s="1090">
        <v>170536</v>
      </c>
      <c r="DW51" s="1090">
        <v>6149570</v>
      </c>
      <c r="DX51" s="1090">
        <v>704644</v>
      </c>
      <c r="DY51" s="1090">
        <v>13442</v>
      </c>
      <c r="DZ51" s="1090">
        <v>3391</v>
      </c>
      <c r="EA51" s="1090">
        <v>55126</v>
      </c>
      <c r="EB51" s="1090">
        <v>9438</v>
      </c>
      <c r="EC51" s="1090" t="s">
        <v>1168</v>
      </c>
      <c r="ED51" s="1090">
        <v>284842</v>
      </c>
      <c r="EE51" s="1090" t="s">
        <v>91</v>
      </c>
      <c r="EF51" s="1090">
        <v>364658</v>
      </c>
      <c r="EG51" s="1090" t="s">
        <v>933</v>
      </c>
      <c r="EH51" s="1090">
        <v>6630</v>
      </c>
      <c r="EI51" s="1090">
        <v>19960353.920000002</v>
      </c>
      <c r="EJ51" s="1090">
        <v>75000</v>
      </c>
      <c r="EK51" s="1090">
        <v>823.73000000417233</v>
      </c>
      <c r="EL51" s="1090">
        <v>5260857.99</v>
      </c>
      <c r="EM51" s="1090">
        <v>9851388.9600000009</v>
      </c>
      <c r="EN51" s="1039"/>
      <c r="EO51" s="1039"/>
      <c r="EP51" s="1039"/>
      <c r="EQ51" s="1090">
        <v>4319</v>
      </c>
      <c r="ER51" s="1090">
        <v>2492</v>
      </c>
      <c r="ES51" s="1039"/>
      <c r="ET51" s="1039"/>
      <c r="EU51" s="1039"/>
      <c r="EV51" s="1039"/>
      <c r="EW51" s="1106"/>
      <c r="EX51" s="1090">
        <v>434</v>
      </c>
      <c r="EY51" s="1106"/>
      <c r="EZ51" s="1090">
        <v>981</v>
      </c>
      <c r="FA51" s="1106"/>
      <c r="FB51" s="1090">
        <v>296</v>
      </c>
      <c r="FC51" s="1090">
        <v>764</v>
      </c>
      <c r="FD51" s="1090">
        <v>424</v>
      </c>
      <c r="FE51" s="1090">
        <v>1</v>
      </c>
      <c r="FF51" s="1106"/>
      <c r="FG51" s="1090">
        <v>475</v>
      </c>
      <c r="FH51" s="1090">
        <v>87</v>
      </c>
      <c r="FI51" s="1090">
        <v>75</v>
      </c>
      <c r="FJ51" s="1039"/>
      <c r="FK51" s="1039"/>
      <c r="FL51" s="1039"/>
      <c r="FM51" s="1039"/>
      <c r="FN51" s="1039"/>
      <c r="FO51" s="1110">
        <v>3948972</v>
      </c>
      <c r="FP51" s="1092">
        <v>397.9</v>
      </c>
      <c r="FQ51" s="1092">
        <v>22.4</v>
      </c>
      <c r="FR51" s="1102"/>
      <c r="FS51" s="1092">
        <v>0</v>
      </c>
      <c r="FT51" s="1092">
        <v>297</v>
      </c>
      <c r="FU51" s="1092">
        <v>21</v>
      </c>
      <c r="FV51" s="1092">
        <v>34</v>
      </c>
      <c r="FW51" s="1092">
        <v>0</v>
      </c>
      <c r="FX51" s="1092">
        <v>62</v>
      </c>
      <c r="FY51" s="1092">
        <v>22</v>
      </c>
      <c r="FZ51" s="1092">
        <v>178</v>
      </c>
      <c r="GA51" s="1092">
        <v>46</v>
      </c>
      <c r="GB51" s="1092">
        <v>40.5</v>
      </c>
      <c r="GC51" s="1092">
        <v>73</v>
      </c>
      <c r="GD51" s="1092">
        <v>7</v>
      </c>
      <c r="GE51" s="1092">
        <v>61.8</v>
      </c>
      <c r="GF51" s="1102"/>
      <c r="GG51" s="1092">
        <v>397.9</v>
      </c>
      <c r="GH51" s="1092">
        <v>22.4</v>
      </c>
      <c r="GI51" s="1102"/>
      <c r="GJ51" s="1092">
        <v>23.7</v>
      </c>
      <c r="GK51" s="1092">
        <v>5</v>
      </c>
      <c r="GL51" s="1092">
        <v>0</v>
      </c>
      <c r="GM51" s="1092">
        <v>0</v>
      </c>
      <c r="GN51" s="1092">
        <v>0</v>
      </c>
      <c r="GO51" s="1092">
        <v>0</v>
      </c>
      <c r="GP51" s="1102"/>
      <c r="GQ51" s="1092">
        <v>88</v>
      </c>
      <c r="GR51" s="1092">
        <v>421.1</v>
      </c>
      <c r="GS51" s="1092">
        <v>4.9000000000000004</v>
      </c>
      <c r="GT51" s="1102"/>
      <c r="GU51" s="981"/>
      <c r="GV51" s="981"/>
      <c r="GW51" s="981"/>
      <c r="GX51" s="981"/>
      <c r="GY51" s="981"/>
      <c r="GZ51" s="981"/>
      <c r="HA51" s="981"/>
      <c r="HB51" s="1102"/>
      <c r="HC51" s="1092">
        <v>281</v>
      </c>
      <c r="HD51" s="1092">
        <v>18</v>
      </c>
      <c r="HE51" s="1092">
        <v>39</v>
      </c>
      <c r="HF51" s="1092">
        <v>2</v>
      </c>
      <c r="HG51" s="1092">
        <v>66</v>
      </c>
      <c r="HH51" s="1092">
        <v>20</v>
      </c>
      <c r="HI51" s="1092">
        <v>26</v>
      </c>
      <c r="HJ51" s="1092">
        <v>4</v>
      </c>
      <c r="HK51" s="1092">
        <v>0</v>
      </c>
      <c r="HL51" s="1092">
        <v>0</v>
      </c>
      <c r="HM51" s="1092">
        <v>0</v>
      </c>
      <c r="HN51" s="1092">
        <v>0</v>
      </c>
      <c r="HO51" s="1102"/>
      <c r="HP51" s="50">
        <v>0</v>
      </c>
      <c r="HQ51" s="50">
        <v>0</v>
      </c>
      <c r="HR51" s="50">
        <v>0</v>
      </c>
      <c r="HS51" s="1090">
        <v>4323</v>
      </c>
      <c r="HT51" s="1090">
        <v>2494</v>
      </c>
      <c r="HU51" s="1039"/>
      <c r="HV51" s="1039"/>
      <c r="HW51" s="1039"/>
      <c r="HX51" s="1039"/>
      <c r="HY51" s="1107"/>
      <c r="HZ51" s="1090">
        <v>612</v>
      </c>
      <c r="IA51" s="1107"/>
      <c r="IB51" s="1090">
        <v>880</v>
      </c>
      <c r="IC51" s="1107"/>
      <c r="ID51" s="1090">
        <v>385</v>
      </c>
      <c r="IE51" s="1090">
        <v>77</v>
      </c>
      <c r="IF51" s="1090">
        <v>512</v>
      </c>
      <c r="IG51" s="1090">
        <v>0</v>
      </c>
      <c r="IH51" s="1107"/>
      <c r="II51" s="1090">
        <v>475</v>
      </c>
      <c r="IJ51" s="1090">
        <v>88</v>
      </c>
      <c r="IK51" s="1090">
        <v>72</v>
      </c>
      <c r="IL51" s="1090">
        <v>281</v>
      </c>
      <c r="IM51" s="1090">
        <v>18</v>
      </c>
      <c r="IN51" s="1090">
        <v>39</v>
      </c>
      <c r="IO51" s="1090">
        <v>2</v>
      </c>
      <c r="IP51" s="1090">
        <v>66</v>
      </c>
      <c r="IQ51" s="1090">
        <v>20</v>
      </c>
      <c r="IR51" s="1039"/>
      <c r="IS51" s="1039"/>
      <c r="IT51" s="1039"/>
      <c r="IU51" s="1039"/>
      <c r="IV51" s="1039"/>
      <c r="IW51" s="1104">
        <v>297</v>
      </c>
      <c r="IX51" s="1104">
        <v>21</v>
      </c>
      <c r="IY51" s="1104">
        <v>34</v>
      </c>
      <c r="IZ51" s="1104">
        <v>0</v>
      </c>
      <c r="JA51" s="1104">
        <v>62</v>
      </c>
      <c r="JB51" s="1104">
        <v>22</v>
      </c>
      <c r="JC51" s="1090">
        <v>0</v>
      </c>
      <c r="JD51" s="1090">
        <v>121578</v>
      </c>
      <c r="JE51" s="1090">
        <v>0</v>
      </c>
      <c r="JF51" s="1092">
        <v>87</v>
      </c>
      <c r="JG51" s="1092">
        <v>0</v>
      </c>
    </row>
    <row r="52" spans="1:267">
      <c r="A52" s="48" t="s">
        <v>228</v>
      </c>
      <c r="B52" s="34">
        <v>2185</v>
      </c>
      <c r="C52" s="33" t="s">
        <v>686</v>
      </c>
      <c r="D52" s="1039"/>
      <c r="E52" s="1039"/>
      <c r="F52" s="1039"/>
      <c r="G52" s="1039"/>
      <c r="H52" s="1039"/>
      <c r="I52" s="1039"/>
      <c r="J52" s="1039"/>
      <c r="K52" s="1039"/>
      <c r="L52" s="1039"/>
      <c r="M52" s="1039"/>
      <c r="N52" s="1039"/>
      <c r="O52" s="1039"/>
      <c r="P52" s="1039"/>
      <c r="Q52" s="1039"/>
      <c r="R52" s="1039"/>
      <c r="S52" s="1039"/>
      <c r="T52" s="1039"/>
      <c r="U52" s="1039"/>
      <c r="V52" s="1039"/>
      <c r="W52" s="1039"/>
      <c r="X52" s="1039"/>
      <c r="Y52" s="1039"/>
      <c r="Z52" s="1039"/>
      <c r="AA52" s="1039"/>
      <c r="AB52" s="1039"/>
      <c r="AC52" s="1039"/>
      <c r="AD52" s="1039"/>
      <c r="AE52" s="1039"/>
      <c r="AF52" s="1039"/>
      <c r="AG52" s="1039"/>
      <c r="AH52" s="1039"/>
      <c r="AI52" s="1039"/>
      <c r="AJ52" s="1039"/>
      <c r="AK52" s="1039"/>
      <c r="AL52" s="1039"/>
      <c r="AM52" s="1039"/>
      <c r="AN52" s="1039"/>
      <c r="AO52" s="1039"/>
      <c r="AP52" s="1039"/>
      <c r="AQ52" s="1039"/>
      <c r="AR52" s="1039"/>
      <c r="AS52" s="1039"/>
      <c r="AT52" s="1039"/>
      <c r="AU52" s="1039"/>
      <c r="AV52" s="1039"/>
      <c r="AW52" s="1039"/>
      <c r="AX52" s="1039"/>
      <c r="AY52" s="1039"/>
      <c r="AZ52" s="1039"/>
      <c r="BA52" s="1039"/>
      <c r="BB52" s="1039"/>
      <c r="BC52" s="1039"/>
      <c r="BD52" s="1039"/>
      <c r="BE52" s="1039"/>
      <c r="BF52" s="1039"/>
      <c r="BG52" s="1039"/>
      <c r="BH52" s="1039"/>
      <c r="BI52" s="1039"/>
      <c r="BJ52" s="1039"/>
      <c r="BK52" s="1039"/>
      <c r="BL52" s="1039"/>
      <c r="BM52" s="1039"/>
      <c r="BN52" s="1039"/>
      <c r="BO52" s="1039"/>
      <c r="BP52" s="1039"/>
      <c r="BQ52" s="1039"/>
      <c r="BR52" s="1090">
        <v>215.5</v>
      </c>
      <c r="BS52" s="1090">
        <v>7.8</v>
      </c>
      <c r="BT52" s="1090">
        <v>104</v>
      </c>
      <c r="BU52" s="1090">
        <v>98</v>
      </c>
      <c r="BV52" s="1090">
        <v>51</v>
      </c>
      <c r="BW52" s="1090">
        <v>21</v>
      </c>
      <c r="BX52" s="1090">
        <v>3</v>
      </c>
      <c r="BY52" s="1090">
        <v>12</v>
      </c>
      <c r="BZ52" s="1090">
        <v>43257544</v>
      </c>
      <c r="CA52" s="1090">
        <v>274962</v>
      </c>
      <c r="CB52" s="1090">
        <v>10873150</v>
      </c>
      <c r="CC52" s="1090">
        <v>0</v>
      </c>
      <c r="CD52" s="1090">
        <v>0</v>
      </c>
      <c r="CE52" s="1090">
        <v>0</v>
      </c>
      <c r="CF52" s="1090">
        <v>0</v>
      </c>
      <c r="CG52" s="1090">
        <v>713673</v>
      </c>
      <c r="CH52" s="1090">
        <v>624399</v>
      </c>
      <c r="CI52" s="1090">
        <v>209568</v>
      </c>
      <c r="CJ52" s="1090">
        <v>116607</v>
      </c>
      <c r="CK52" s="1090">
        <v>115177</v>
      </c>
      <c r="CL52" s="1090">
        <v>247507</v>
      </c>
      <c r="CM52" s="1090">
        <v>0</v>
      </c>
      <c r="CN52" s="1090">
        <v>358308</v>
      </c>
      <c r="CO52" s="1109"/>
      <c r="CP52" s="1090">
        <v>1686436</v>
      </c>
      <c r="CQ52" s="1090">
        <v>42344953</v>
      </c>
      <c r="CR52" s="1090">
        <v>9143123</v>
      </c>
      <c r="CS52" s="1090">
        <v>3666781</v>
      </c>
      <c r="CT52" s="1090">
        <v>2754671</v>
      </c>
      <c r="CU52" s="1090">
        <v>164576</v>
      </c>
      <c r="CV52" s="1090">
        <v>23930735</v>
      </c>
      <c r="CW52" s="1090">
        <v>5306736</v>
      </c>
      <c r="CX52" s="1090">
        <v>12330511</v>
      </c>
      <c r="CY52" s="1090">
        <v>3370240</v>
      </c>
      <c r="CZ52" s="1090">
        <v>11020020</v>
      </c>
      <c r="DA52" s="1090">
        <v>3261745</v>
      </c>
      <c r="DB52" s="1090">
        <v>422104</v>
      </c>
      <c r="DC52" s="1039"/>
      <c r="DD52" s="1090">
        <v>0</v>
      </c>
      <c r="DE52" s="1090">
        <v>2875</v>
      </c>
      <c r="DF52" s="1090">
        <v>0</v>
      </c>
      <c r="DG52" s="1090">
        <v>0</v>
      </c>
      <c r="DH52" s="1090">
        <v>131866</v>
      </c>
      <c r="DI52" s="1090">
        <v>0</v>
      </c>
      <c r="DJ52" s="1090">
        <v>8926</v>
      </c>
      <c r="DK52" s="1090">
        <v>0</v>
      </c>
      <c r="DL52" s="1090">
        <v>105076</v>
      </c>
      <c r="DM52" s="1090">
        <v>103110</v>
      </c>
      <c r="DN52" s="1090">
        <v>30407</v>
      </c>
      <c r="DO52" s="1090">
        <v>0</v>
      </c>
      <c r="DP52" s="1090">
        <v>303283</v>
      </c>
      <c r="DQ52" s="1090">
        <v>0</v>
      </c>
      <c r="DR52" s="1090">
        <v>0</v>
      </c>
      <c r="DS52" s="1090">
        <v>31005</v>
      </c>
      <c r="DT52" s="1090">
        <v>0</v>
      </c>
      <c r="DU52" s="1090">
        <v>247588</v>
      </c>
      <c r="DV52" s="1090">
        <v>10632</v>
      </c>
      <c r="DW52" s="1090">
        <v>0</v>
      </c>
      <c r="DX52" s="1090">
        <v>176770</v>
      </c>
      <c r="DY52" s="1090">
        <v>0</v>
      </c>
      <c r="DZ52" s="1090">
        <v>0</v>
      </c>
      <c r="EA52" s="1090">
        <v>0</v>
      </c>
      <c r="EB52" s="1090">
        <v>0</v>
      </c>
      <c r="EC52" s="1090" t="s">
        <v>492</v>
      </c>
      <c r="ED52" s="1090">
        <v>0</v>
      </c>
      <c r="EE52" s="1090" t="s">
        <v>492</v>
      </c>
      <c r="EF52" s="1090">
        <v>0</v>
      </c>
      <c r="EG52" s="1090" t="s">
        <v>492</v>
      </c>
      <c r="EH52" s="1090">
        <v>0</v>
      </c>
      <c r="EI52" s="1090">
        <v>-102965</v>
      </c>
      <c r="EJ52" s="1090">
        <v>0</v>
      </c>
      <c r="EK52" s="1090">
        <v>499999.56000000046</v>
      </c>
      <c r="EL52" s="1090">
        <v>1340774</v>
      </c>
      <c r="EM52" s="1090">
        <v>472881</v>
      </c>
      <c r="EN52" s="1039"/>
      <c r="EO52" s="1039"/>
      <c r="EP52" s="1039"/>
      <c r="EQ52" s="1090">
        <v>2040</v>
      </c>
      <c r="ER52" s="1090">
        <v>687</v>
      </c>
      <c r="ES52" s="1039"/>
      <c r="ET52" s="1039"/>
      <c r="EU52" s="1039"/>
      <c r="EV52" s="1039"/>
      <c r="EW52" s="1106"/>
      <c r="EX52" s="1090">
        <v>612</v>
      </c>
      <c r="EY52" s="1106"/>
      <c r="EZ52" s="1090">
        <v>42</v>
      </c>
      <c r="FA52" s="1106"/>
      <c r="FB52" s="1090">
        <v>129</v>
      </c>
      <c r="FC52" s="1090">
        <v>245</v>
      </c>
      <c r="FD52" s="1090">
        <v>215</v>
      </c>
      <c r="FE52" s="1090">
        <v>17</v>
      </c>
      <c r="FF52" s="1106"/>
      <c r="FG52" s="1090">
        <v>475</v>
      </c>
      <c r="FH52" s="1090">
        <v>22</v>
      </c>
      <c r="FI52" s="1090">
        <v>8</v>
      </c>
      <c r="FJ52" s="1039"/>
      <c r="FK52" s="1039"/>
      <c r="FL52" s="1039"/>
      <c r="FM52" s="1039"/>
      <c r="FN52" s="1039"/>
      <c r="FO52" s="1110">
        <v>3099702</v>
      </c>
      <c r="FP52" s="1092">
        <v>216</v>
      </c>
      <c r="FQ52" s="1092">
        <v>7</v>
      </c>
      <c r="FR52" s="1102"/>
      <c r="FS52" s="1092">
        <v>0</v>
      </c>
      <c r="FT52" s="1092">
        <v>190</v>
      </c>
      <c r="FU52" s="1092">
        <v>5</v>
      </c>
      <c r="FV52" s="1092">
        <v>16</v>
      </c>
      <c r="FW52" s="1092">
        <v>3</v>
      </c>
      <c r="FX52" s="1092">
        <v>11</v>
      </c>
      <c r="FY52" s="1092">
        <v>0</v>
      </c>
      <c r="FZ52" s="1092">
        <v>117</v>
      </c>
      <c r="GA52" s="1092">
        <v>98</v>
      </c>
      <c r="GB52" s="1092">
        <v>52</v>
      </c>
      <c r="GC52" s="1092">
        <v>17</v>
      </c>
      <c r="GD52" s="1092">
        <v>3</v>
      </c>
      <c r="GE52" s="1092">
        <v>12</v>
      </c>
      <c r="GF52" s="1102"/>
      <c r="GG52" s="1092">
        <v>216</v>
      </c>
      <c r="GH52" s="1092">
        <v>2</v>
      </c>
      <c r="GI52" s="1102"/>
      <c r="GJ52" s="1092">
        <v>0</v>
      </c>
      <c r="GK52" s="1092">
        <v>0</v>
      </c>
      <c r="GL52" s="1092">
        <v>0</v>
      </c>
      <c r="GM52" s="1092">
        <v>17</v>
      </c>
      <c r="GN52" s="1092">
        <v>0</v>
      </c>
      <c r="GO52" s="1092">
        <v>0</v>
      </c>
      <c r="GP52" s="1102"/>
      <c r="GQ52" s="1092">
        <v>3</v>
      </c>
      <c r="GR52" s="1092">
        <v>215.5</v>
      </c>
      <c r="GS52" s="1092">
        <v>2.75</v>
      </c>
      <c r="GT52" s="1102"/>
      <c r="GU52" s="981"/>
      <c r="GV52" s="981"/>
      <c r="GW52" s="981"/>
      <c r="GX52" s="981"/>
      <c r="GY52" s="981"/>
      <c r="GZ52" s="981"/>
      <c r="HA52" s="981"/>
      <c r="HB52" s="1102"/>
      <c r="HC52" s="1092">
        <v>189</v>
      </c>
      <c r="HD52" s="1092">
        <v>8</v>
      </c>
      <c r="HE52" s="1092">
        <v>15</v>
      </c>
      <c r="HF52" s="1092">
        <v>2</v>
      </c>
      <c r="HG52" s="1092">
        <v>11.5</v>
      </c>
      <c r="HH52" s="1092">
        <v>3</v>
      </c>
      <c r="HI52" s="1092">
        <v>0</v>
      </c>
      <c r="HJ52" s="1092">
        <v>0</v>
      </c>
      <c r="HK52" s="1092">
        <v>0</v>
      </c>
      <c r="HL52" s="1092">
        <v>0</v>
      </c>
      <c r="HM52" s="1092">
        <v>0</v>
      </c>
      <c r="HN52" s="1092">
        <v>0</v>
      </c>
      <c r="HO52" s="1102"/>
      <c r="HP52" s="50">
        <v>0</v>
      </c>
      <c r="HQ52" s="50">
        <v>0</v>
      </c>
      <c r="HR52" s="50">
        <v>0</v>
      </c>
      <c r="HS52" s="1090">
        <v>2052</v>
      </c>
      <c r="HT52" s="1090">
        <v>660</v>
      </c>
      <c r="HU52" s="1039"/>
      <c r="HV52" s="1039"/>
      <c r="HW52" s="1039"/>
      <c r="HX52" s="1039"/>
      <c r="HY52" s="1107"/>
      <c r="HZ52" s="1090">
        <v>626</v>
      </c>
      <c r="IA52" s="1107"/>
      <c r="IB52" s="1090">
        <v>62</v>
      </c>
      <c r="IC52" s="1107"/>
      <c r="ID52" s="1090">
        <v>146</v>
      </c>
      <c r="IE52" s="1090">
        <v>236</v>
      </c>
      <c r="IF52" s="1090">
        <v>188</v>
      </c>
      <c r="IG52" s="1090">
        <v>16</v>
      </c>
      <c r="IH52" s="1107"/>
      <c r="II52" s="1090">
        <v>475</v>
      </c>
      <c r="IJ52" s="1090">
        <v>16</v>
      </c>
      <c r="IK52" s="1090">
        <v>8</v>
      </c>
      <c r="IL52" s="1090">
        <v>188</v>
      </c>
      <c r="IM52" s="1090">
        <v>6</v>
      </c>
      <c r="IN52" s="1090">
        <v>16</v>
      </c>
      <c r="IO52" s="1090">
        <v>0.75</v>
      </c>
      <c r="IP52" s="1090">
        <v>8</v>
      </c>
      <c r="IQ52" s="1090">
        <v>3</v>
      </c>
      <c r="IR52" s="1039"/>
      <c r="IS52" s="1039"/>
      <c r="IT52" s="1039"/>
      <c r="IU52" s="1039"/>
      <c r="IV52" s="1039"/>
      <c r="IW52" s="1104">
        <v>190</v>
      </c>
      <c r="IX52" s="1104">
        <v>5</v>
      </c>
      <c r="IY52" s="1104">
        <v>16</v>
      </c>
      <c r="IZ52" s="1104">
        <v>3</v>
      </c>
      <c r="JA52" s="1104">
        <v>11</v>
      </c>
      <c r="JB52" s="1104">
        <v>0</v>
      </c>
      <c r="JC52" s="1090">
        <v>0</v>
      </c>
      <c r="JD52" s="1090">
        <v>115574</v>
      </c>
      <c r="JE52" s="1090">
        <v>0</v>
      </c>
      <c r="JF52" s="1092">
        <v>5</v>
      </c>
      <c r="JG52" s="1092">
        <v>0</v>
      </c>
    </row>
    <row r="53" spans="1:267">
      <c r="A53" s="48" t="s">
        <v>189</v>
      </c>
      <c r="B53" s="34">
        <v>2195</v>
      </c>
      <c r="C53" s="33" t="s">
        <v>655</v>
      </c>
      <c r="D53" s="1039"/>
      <c r="E53" s="1039"/>
      <c r="F53" s="1039"/>
      <c r="G53" s="1039"/>
      <c r="H53" s="1039"/>
      <c r="I53" s="1039"/>
      <c r="J53" s="1039"/>
      <c r="K53" s="1039"/>
      <c r="L53" s="1039"/>
      <c r="M53" s="1039"/>
      <c r="N53" s="1039"/>
      <c r="O53" s="1039"/>
      <c r="P53" s="1039"/>
      <c r="Q53" s="1039"/>
      <c r="R53" s="1039"/>
      <c r="S53" s="1039"/>
      <c r="T53" s="1039"/>
      <c r="U53" s="1039"/>
      <c r="V53" s="1039"/>
      <c r="W53" s="1039"/>
      <c r="X53" s="1039"/>
      <c r="Y53" s="1039"/>
      <c r="Z53" s="1039"/>
      <c r="AA53" s="1039"/>
      <c r="AB53" s="1039"/>
      <c r="AC53" s="1039"/>
      <c r="AD53" s="1039"/>
      <c r="AE53" s="1039"/>
      <c r="AF53" s="1039"/>
      <c r="AG53" s="1039"/>
      <c r="AH53" s="1039"/>
      <c r="AI53" s="1039"/>
      <c r="AJ53" s="1039"/>
      <c r="AK53" s="1039"/>
      <c r="AL53" s="1039"/>
      <c r="AM53" s="1039"/>
      <c r="AN53" s="1039"/>
      <c r="AO53" s="1039"/>
      <c r="AP53" s="1039"/>
      <c r="AQ53" s="1039"/>
      <c r="AR53" s="1039"/>
      <c r="AS53" s="1039"/>
      <c r="AT53" s="1039"/>
      <c r="AU53" s="1039"/>
      <c r="AV53" s="1039"/>
      <c r="AW53" s="1039"/>
      <c r="AX53" s="1039"/>
      <c r="AY53" s="1039"/>
      <c r="AZ53" s="1039"/>
      <c r="BA53" s="1039"/>
      <c r="BB53" s="1039"/>
      <c r="BC53" s="1039"/>
      <c r="BD53" s="1039"/>
      <c r="BE53" s="1039"/>
      <c r="BF53" s="1039"/>
      <c r="BG53" s="1039"/>
      <c r="BH53" s="1039"/>
      <c r="BI53" s="1039"/>
      <c r="BJ53" s="1039"/>
      <c r="BK53" s="1039"/>
      <c r="BL53" s="1039"/>
      <c r="BM53" s="1039"/>
      <c r="BN53" s="1039"/>
      <c r="BO53" s="1039"/>
      <c r="BP53" s="1039"/>
      <c r="BQ53" s="1039"/>
      <c r="BR53" s="1090">
        <v>852.1</v>
      </c>
      <c r="BS53" s="1090">
        <v>30</v>
      </c>
      <c r="BT53" s="1090">
        <v>218.5</v>
      </c>
      <c r="BU53" s="1090">
        <v>202.1</v>
      </c>
      <c r="BV53" s="1090">
        <v>36.200000000000003</v>
      </c>
      <c r="BW53" s="1090">
        <v>0</v>
      </c>
      <c r="BX53" s="1090">
        <v>12</v>
      </c>
      <c r="BY53" s="1090">
        <v>15.4</v>
      </c>
      <c r="BZ53" s="1090">
        <v>195192481</v>
      </c>
      <c r="CA53" s="1090">
        <v>498420</v>
      </c>
      <c r="CB53" s="1090">
        <v>27836</v>
      </c>
      <c r="CC53" s="1090">
        <v>128536</v>
      </c>
      <c r="CD53" s="1090">
        <v>0</v>
      </c>
      <c r="CE53" s="1090">
        <v>0</v>
      </c>
      <c r="CF53" s="1090">
        <v>0</v>
      </c>
      <c r="CG53" s="1090">
        <v>5315411</v>
      </c>
      <c r="CH53" s="1090">
        <v>2720337</v>
      </c>
      <c r="CI53" s="1090">
        <v>838840</v>
      </c>
      <c r="CJ53" s="1090">
        <v>1300186</v>
      </c>
      <c r="CK53" s="1090">
        <v>382634</v>
      </c>
      <c r="CL53" s="1090">
        <v>303964</v>
      </c>
      <c r="CM53" s="1090">
        <v>65600</v>
      </c>
      <c r="CN53" s="1090">
        <v>0</v>
      </c>
      <c r="CO53" s="1109"/>
      <c r="CP53" s="1090">
        <v>9591515</v>
      </c>
      <c r="CQ53" s="1090">
        <v>156339508</v>
      </c>
      <c r="CR53" s="1090">
        <v>23477869</v>
      </c>
      <c r="CS53" s="1090">
        <v>16993735</v>
      </c>
      <c r="CT53" s="1090">
        <v>4668468</v>
      </c>
      <c r="CU53" s="1090">
        <v>1422528</v>
      </c>
      <c r="CV53" s="1090">
        <v>92390235</v>
      </c>
      <c r="CW53" s="1090">
        <v>22158736</v>
      </c>
      <c r="CX53" s="1090">
        <v>31886032</v>
      </c>
      <c r="CY53" s="1090">
        <v>9502342</v>
      </c>
      <c r="CZ53" s="1090">
        <v>49564155</v>
      </c>
      <c r="DA53" s="1090">
        <v>5160185</v>
      </c>
      <c r="DB53" s="1090">
        <v>1618303</v>
      </c>
      <c r="DC53" s="1039"/>
      <c r="DD53" s="1090">
        <v>0</v>
      </c>
      <c r="DE53" s="1090">
        <v>0</v>
      </c>
      <c r="DF53" s="1090">
        <v>0</v>
      </c>
      <c r="DG53" s="1090">
        <v>0</v>
      </c>
      <c r="DH53" s="1090">
        <v>912191</v>
      </c>
      <c r="DI53" s="1090">
        <v>0</v>
      </c>
      <c r="DJ53" s="1090">
        <v>0</v>
      </c>
      <c r="DK53" s="1090">
        <v>305944</v>
      </c>
      <c r="DL53" s="1090">
        <v>1064431</v>
      </c>
      <c r="DM53" s="1090">
        <v>1457472</v>
      </c>
      <c r="DN53" s="1090">
        <v>0</v>
      </c>
      <c r="DO53" s="1090">
        <v>0</v>
      </c>
      <c r="DP53" s="1090">
        <v>619495</v>
      </c>
      <c r="DQ53" s="1090">
        <v>0</v>
      </c>
      <c r="DR53" s="1090">
        <v>809124</v>
      </c>
      <c r="DS53" s="1090">
        <v>146754</v>
      </c>
      <c r="DT53" s="1090">
        <v>0</v>
      </c>
      <c r="DU53" s="1090">
        <v>743824</v>
      </c>
      <c r="DV53" s="1090">
        <v>262993</v>
      </c>
      <c r="DW53" s="1090">
        <v>43980</v>
      </c>
      <c r="DX53" s="1090">
        <v>727708</v>
      </c>
      <c r="DY53" s="1090">
        <v>0</v>
      </c>
      <c r="DZ53" s="1090">
        <v>0</v>
      </c>
      <c r="EA53" s="1090">
        <v>133605</v>
      </c>
      <c r="EB53" s="1090">
        <v>30885</v>
      </c>
      <c r="EC53" s="1090" t="s">
        <v>932</v>
      </c>
      <c r="ED53" s="1090">
        <v>585142</v>
      </c>
      <c r="EE53" s="1090" t="s">
        <v>296</v>
      </c>
      <c r="EF53" s="1090">
        <v>0</v>
      </c>
      <c r="EG53" s="1090" t="s">
        <v>788</v>
      </c>
      <c r="EH53" s="1090">
        <v>0</v>
      </c>
      <c r="EI53" s="1090">
        <v>-1745284</v>
      </c>
      <c r="EJ53" s="1090">
        <v>0</v>
      </c>
      <c r="EK53" s="1090">
        <v>0.29999999981373549</v>
      </c>
      <c r="EL53" s="1090">
        <v>11306694.619999999</v>
      </c>
      <c r="EM53" s="1090">
        <v>235452</v>
      </c>
      <c r="EN53" s="1039"/>
      <c r="EO53" s="1039"/>
      <c r="EP53" s="1039"/>
      <c r="EQ53" s="1090">
        <v>11958</v>
      </c>
      <c r="ER53" s="1090">
        <v>4706</v>
      </c>
      <c r="ES53" s="1039"/>
      <c r="ET53" s="1039"/>
      <c r="EU53" s="1039"/>
      <c r="EV53" s="1039"/>
      <c r="EW53" s="1106"/>
      <c r="EX53" s="1090">
        <v>4</v>
      </c>
      <c r="EY53" s="1106"/>
      <c r="EZ53" s="1090">
        <v>0</v>
      </c>
      <c r="FA53" s="1106"/>
      <c r="FB53" s="1090">
        <v>379</v>
      </c>
      <c r="FC53" s="1090">
        <v>1487</v>
      </c>
      <c r="FD53" s="1090">
        <v>1285</v>
      </c>
      <c r="FE53" s="1090">
        <v>0</v>
      </c>
      <c r="FF53" s="1106"/>
      <c r="FG53" s="1090">
        <v>475</v>
      </c>
      <c r="FH53" s="1090">
        <v>98</v>
      </c>
      <c r="FI53" s="1090">
        <v>18</v>
      </c>
      <c r="FJ53" s="1039"/>
      <c r="FK53" s="1039"/>
      <c r="FL53" s="1039"/>
      <c r="FM53" s="1039"/>
      <c r="FN53" s="1039"/>
      <c r="FO53" s="1110">
        <v>4015655</v>
      </c>
      <c r="FP53" s="1092">
        <v>846.09</v>
      </c>
      <c r="FQ53" s="1092">
        <v>29.26</v>
      </c>
      <c r="FR53" s="1102"/>
      <c r="FS53" s="1092">
        <v>111300</v>
      </c>
      <c r="FT53" s="1092">
        <v>703</v>
      </c>
      <c r="FU53" s="1092">
        <v>110</v>
      </c>
      <c r="FV53" s="1092">
        <v>46</v>
      </c>
      <c r="FW53" s="1092">
        <v>29</v>
      </c>
      <c r="FX53" s="1092">
        <v>19</v>
      </c>
      <c r="FY53" s="1092">
        <v>24</v>
      </c>
      <c r="FZ53" s="1092">
        <v>221.31</v>
      </c>
      <c r="GA53" s="1092">
        <v>202.24</v>
      </c>
      <c r="GB53" s="1092">
        <v>35.270000000000003</v>
      </c>
      <c r="GC53" s="1092">
        <v>0</v>
      </c>
      <c r="GD53" s="1092">
        <v>12</v>
      </c>
      <c r="GE53" s="1092">
        <v>20.83</v>
      </c>
      <c r="GF53" s="1102"/>
      <c r="GG53" s="1092">
        <v>846.07</v>
      </c>
      <c r="GH53" s="1092">
        <v>23.26</v>
      </c>
      <c r="GI53" s="1102"/>
      <c r="GJ53" s="1092">
        <v>0</v>
      </c>
      <c r="GK53" s="1092">
        <v>0</v>
      </c>
      <c r="GL53" s="1092">
        <v>0</v>
      </c>
      <c r="GM53" s="1092">
        <v>0</v>
      </c>
      <c r="GN53" s="1092">
        <v>0</v>
      </c>
      <c r="GO53" s="1092">
        <v>0</v>
      </c>
      <c r="GP53" s="1102"/>
      <c r="GQ53" s="1092">
        <v>0</v>
      </c>
      <c r="GR53" s="1092">
        <v>852.1</v>
      </c>
      <c r="GS53" s="1092">
        <v>18</v>
      </c>
      <c r="GT53" s="1102"/>
      <c r="GU53" s="981"/>
      <c r="GV53" s="981"/>
      <c r="GW53" s="981"/>
      <c r="GX53" s="981"/>
      <c r="GY53" s="981"/>
      <c r="GZ53" s="981"/>
      <c r="HA53" s="981"/>
      <c r="HB53" s="1102"/>
      <c r="HC53" s="1092">
        <v>0</v>
      </c>
      <c r="HD53" s="1092">
        <v>0</v>
      </c>
      <c r="HE53" s="1092">
        <v>0</v>
      </c>
      <c r="HF53" s="1092">
        <v>0</v>
      </c>
      <c r="HG53" s="1092">
        <v>0</v>
      </c>
      <c r="HH53" s="1092">
        <v>0</v>
      </c>
      <c r="HI53" s="1092">
        <v>0</v>
      </c>
      <c r="HJ53" s="1092">
        <v>0</v>
      </c>
      <c r="HK53" s="1092">
        <v>0</v>
      </c>
      <c r="HL53" s="1092">
        <v>0</v>
      </c>
      <c r="HM53" s="1092">
        <v>0</v>
      </c>
      <c r="HN53" s="1092">
        <v>0</v>
      </c>
      <c r="HO53" s="1102"/>
      <c r="HP53" s="50">
        <v>0</v>
      </c>
      <c r="HQ53" s="50">
        <v>0</v>
      </c>
      <c r="HR53" s="50">
        <v>0</v>
      </c>
      <c r="HS53" s="1090">
        <v>11787</v>
      </c>
      <c r="HT53" s="1090">
        <v>4749</v>
      </c>
      <c r="HU53" s="1039"/>
      <c r="HV53" s="1039"/>
      <c r="HW53" s="1039"/>
      <c r="HX53" s="1039"/>
      <c r="HY53" s="1107"/>
      <c r="HZ53" s="1090">
        <v>5</v>
      </c>
      <c r="IA53" s="1107"/>
      <c r="IB53" s="1090">
        <v>0</v>
      </c>
      <c r="IC53" s="1107"/>
      <c r="ID53" s="1090">
        <v>365</v>
      </c>
      <c r="IE53" s="1090">
        <v>1532</v>
      </c>
      <c r="IF53" s="1090">
        <v>1210</v>
      </c>
      <c r="IG53" s="1090">
        <v>0</v>
      </c>
      <c r="IH53" s="1107"/>
      <c r="II53" s="1090">
        <v>475</v>
      </c>
      <c r="IJ53" s="1090">
        <v>87</v>
      </c>
      <c r="IK53" s="1090">
        <v>21.5</v>
      </c>
      <c r="IL53" s="1090">
        <v>709</v>
      </c>
      <c r="IM53" s="1090">
        <v>72</v>
      </c>
      <c r="IN53" s="1090">
        <v>60</v>
      </c>
      <c r="IO53" s="1090">
        <v>13</v>
      </c>
      <c r="IP53" s="1090">
        <v>31</v>
      </c>
      <c r="IQ53" s="1090">
        <v>24</v>
      </c>
      <c r="IR53" s="1039"/>
      <c r="IS53" s="1039"/>
      <c r="IT53" s="1039"/>
      <c r="IU53" s="1039"/>
      <c r="IV53" s="1039"/>
      <c r="IW53" s="1104">
        <v>697</v>
      </c>
      <c r="IX53" s="1104">
        <v>110</v>
      </c>
      <c r="IY53" s="1104">
        <v>46</v>
      </c>
      <c r="IZ53" s="1104">
        <v>29</v>
      </c>
      <c r="JA53" s="1104">
        <v>19</v>
      </c>
      <c r="JB53" s="1104">
        <v>24</v>
      </c>
      <c r="JC53" s="1090">
        <v>0</v>
      </c>
      <c r="JD53" s="1090">
        <v>213635</v>
      </c>
      <c r="JE53" s="1090">
        <v>0</v>
      </c>
      <c r="JF53" s="1092">
        <v>0</v>
      </c>
      <c r="JG53" s="1092">
        <v>111910</v>
      </c>
    </row>
    <row r="54" spans="1:267">
      <c r="A54" s="48" t="s">
        <v>171</v>
      </c>
      <c r="B54" s="34">
        <v>2245</v>
      </c>
      <c r="C54" s="33" t="s">
        <v>646</v>
      </c>
      <c r="D54" s="1041"/>
      <c r="E54" s="1041"/>
      <c r="F54" s="1041"/>
      <c r="G54" s="1041"/>
      <c r="H54" s="1041"/>
      <c r="I54" s="1041"/>
      <c r="J54" s="1041"/>
      <c r="K54" s="1041"/>
      <c r="L54" s="1041"/>
      <c r="M54" s="1041"/>
      <c r="N54" s="1041"/>
      <c r="O54" s="1041"/>
      <c r="P54" s="1041"/>
      <c r="Q54" s="1041"/>
      <c r="R54" s="1041"/>
      <c r="S54" s="1041"/>
      <c r="T54" s="1041"/>
      <c r="U54" s="1041"/>
      <c r="V54" s="1041"/>
      <c r="W54" s="1041"/>
      <c r="X54" s="1041"/>
      <c r="Y54" s="1041"/>
      <c r="Z54" s="1041"/>
      <c r="AA54" s="1041"/>
      <c r="AB54" s="1041"/>
      <c r="AC54" s="1041"/>
      <c r="AD54" s="1041"/>
      <c r="AE54" s="1041"/>
      <c r="AF54" s="1041"/>
      <c r="AG54" s="1041"/>
      <c r="AH54" s="1041"/>
      <c r="AI54" s="1041"/>
      <c r="AJ54" s="1041"/>
      <c r="AK54" s="1041"/>
      <c r="AL54" s="1041"/>
      <c r="AM54" s="1041"/>
      <c r="AN54" s="1041"/>
      <c r="AO54" s="1041"/>
      <c r="AP54" s="1041"/>
      <c r="AQ54" s="1041"/>
      <c r="AR54" s="1041"/>
      <c r="AS54" s="1041"/>
      <c r="AT54" s="1041"/>
      <c r="AU54" s="1041"/>
      <c r="AV54" s="1041"/>
      <c r="AW54" s="1041"/>
      <c r="AX54" s="1041"/>
      <c r="AY54" s="1041"/>
      <c r="AZ54" s="1041"/>
      <c r="BA54" s="1041"/>
      <c r="BB54" s="1041"/>
      <c r="BC54" s="1041"/>
      <c r="BD54" s="1041"/>
      <c r="BE54" s="1041"/>
      <c r="BF54" s="1041"/>
      <c r="BG54" s="1041"/>
      <c r="BH54" s="1041"/>
      <c r="BI54" s="1041"/>
      <c r="BJ54" s="1041"/>
      <c r="BK54" s="1041"/>
      <c r="BL54" s="1041"/>
      <c r="BM54" s="1041"/>
      <c r="BN54" s="1041"/>
      <c r="BO54" s="1041"/>
      <c r="BP54" s="1041"/>
      <c r="BQ54" s="1041"/>
      <c r="BR54" s="1090">
        <v>707.3</v>
      </c>
      <c r="BS54" s="1090">
        <v>22.4</v>
      </c>
      <c r="BT54" s="1090">
        <v>267</v>
      </c>
      <c r="BU54" s="1090">
        <v>158</v>
      </c>
      <c r="BV54" s="1090">
        <v>93</v>
      </c>
      <c r="BW54" s="1090">
        <v>0</v>
      </c>
      <c r="BX54" s="1090">
        <v>3</v>
      </c>
      <c r="BY54" s="1090">
        <v>24</v>
      </c>
      <c r="BZ54" s="1090">
        <v>146908681</v>
      </c>
      <c r="CA54" s="1090">
        <v>411278</v>
      </c>
      <c r="CB54" s="1090">
        <v>861046</v>
      </c>
      <c r="CC54" s="1090">
        <v>76049</v>
      </c>
      <c r="CD54" s="1090">
        <v>0</v>
      </c>
      <c r="CE54" s="1090">
        <v>0</v>
      </c>
      <c r="CF54" s="1090">
        <v>0</v>
      </c>
      <c r="CG54" s="1090">
        <v>3555685</v>
      </c>
      <c r="CH54" s="1090">
        <v>1635801</v>
      </c>
      <c r="CI54" s="1090">
        <v>865011</v>
      </c>
      <c r="CJ54" s="1090">
        <v>476077</v>
      </c>
      <c r="CK54" s="1090">
        <v>274093</v>
      </c>
      <c r="CL54" s="1090">
        <v>709873</v>
      </c>
      <c r="CM54" s="1090">
        <v>43110</v>
      </c>
      <c r="CN54" s="1090">
        <v>242915</v>
      </c>
      <c r="CO54" s="1109"/>
      <c r="CP54" s="1090">
        <v>8498899</v>
      </c>
      <c r="CQ54" s="1090">
        <v>119196167</v>
      </c>
      <c r="CR54" s="1090">
        <v>23179558</v>
      </c>
      <c r="CS54" s="1090">
        <v>6696160</v>
      </c>
      <c r="CT54" s="1090">
        <v>4610697</v>
      </c>
      <c r="CU54" s="1090">
        <v>469739</v>
      </c>
      <c r="CV54" s="1090">
        <v>75076195</v>
      </c>
      <c r="CW54" s="1090">
        <v>17539029</v>
      </c>
      <c r="CX54" s="1090">
        <v>24300745</v>
      </c>
      <c r="CY54" s="1090">
        <v>7122392</v>
      </c>
      <c r="CZ54" s="1090">
        <v>28256214</v>
      </c>
      <c r="DA54" s="1090">
        <v>9023797</v>
      </c>
      <c r="DB54" s="1090">
        <v>779358</v>
      </c>
      <c r="DC54" s="1041"/>
      <c r="DD54" s="1090">
        <v>0</v>
      </c>
      <c r="DE54" s="1090">
        <v>145439</v>
      </c>
      <c r="DF54" s="1090">
        <v>34562</v>
      </c>
      <c r="DG54" s="1090">
        <v>264733</v>
      </c>
      <c r="DH54" s="1090">
        <v>419655</v>
      </c>
      <c r="DI54" s="1090">
        <v>720</v>
      </c>
      <c r="DJ54" s="1090">
        <v>481716</v>
      </c>
      <c r="DK54" s="1090">
        <v>325329</v>
      </c>
      <c r="DL54" s="1090">
        <v>730235</v>
      </c>
      <c r="DM54" s="1090">
        <v>552786</v>
      </c>
      <c r="DN54" s="1090">
        <v>0</v>
      </c>
      <c r="DO54" s="1090">
        <v>0</v>
      </c>
      <c r="DP54" s="1090">
        <v>569796</v>
      </c>
      <c r="DQ54" s="1090">
        <v>354555</v>
      </c>
      <c r="DR54" s="1090">
        <v>0</v>
      </c>
      <c r="DS54" s="1090">
        <v>120894</v>
      </c>
      <c r="DT54" s="1090">
        <v>0</v>
      </c>
      <c r="DU54" s="1090">
        <v>109869</v>
      </c>
      <c r="DV54" s="1090">
        <v>100164</v>
      </c>
      <c r="DW54" s="1090">
        <v>126398</v>
      </c>
      <c r="DX54" s="1090">
        <v>272166</v>
      </c>
      <c r="DY54" s="1090">
        <v>23500</v>
      </c>
      <c r="DZ54" s="1090">
        <v>0</v>
      </c>
      <c r="EA54" s="1090">
        <v>0</v>
      </c>
      <c r="EB54" s="1090">
        <v>34523</v>
      </c>
      <c r="EC54" s="1090" t="s">
        <v>307</v>
      </c>
      <c r="ED54" s="1090">
        <v>165270</v>
      </c>
      <c r="EE54" s="1090" t="s">
        <v>308</v>
      </c>
      <c r="EF54" s="1090">
        <v>66857</v>
      </c>
      <c r="EG54" s="1090" t="s">
        <v>925</v>
      </c>
      <c r="EH54" s="1090">
        <v>65250</v>
      </c>
      <c r="EI54" s="1090">
        <v>4863124</v>
      </c>
      <c r="EJ54" s="1090">
        <v>0</v>
      </c>
      <c r="EK54" s="1090">
        <v>305504</v>
      </c>
      <c r="EL54" s="1090">
        <v>8631800</v>
      </c>
      <c r="EM54" s="1090">
        <v>5585168</v>
      </c>
      <c r="EN54" s="1041"/>
      <c r="EO54" s="1041"/>
      <c r="EP54" s="1041"/>
      <c r="EQ54" s="1090">
        <v>8679</v>
      </c>
      <c r="ER54" s="1090">
        <v>3706</v>
      </c>
      <c r="ES54" s="1041"/>
      <c r="ET54" s="1041"/>
      <c r="EU54" s="1041"/>
      <c r="EV54" s="1041"/>
      <c r="EW54" s="1106"/>
      <c r="EX54" s="1090">
        <v>1</v>
      </c>
      <c r="EY54" s="1106"/>
      <c r="EZ54" s="1090">
        <v>39</v>
      </c>
      <c r="FA54" s="1106"/>
      <c r="FB54" s="1090">
        <v>488</v>
      </c>
      <c r="FC54" s="1090">
        <v>1434</v>
      </c>
      <c r="FD54" s="1090">
        <v>1077</v>
      </c>
      <c r="FE54" s="1090">
        <v>0</v>
      </c>
      <c r="FF54" s="1106"/>
      <c r="FG54" s="1090">
        <v>475</v>
      </c>
      <c r="FH54" s="1090">
        <v>327</v>
      </c>
      <c r="FI54" s="1090">
        <v>109</v>
      </c>
      <c r="FJ54" s="1041"/>
      <c r="FK54" s="1041"/>
      <c r="FL54" s="1041"/>
      <c r="FM54" s="1041"/>
      <c r="FN54" s="1041"/>
      <c r="FO54" s="1110">
        <v>8470768</v>
      </c>
      <c r="FP54" s="1092">
        <v>700</v>
      </c>
      <c r="FQ54" s="1092">
        <v>20</v>
      </c>
      <c r="FR54" s="1102"/>
      <c r="FS54" s="1092">
        <v>110960</v>
      </c>
      <c r="FT54" s="1092">
        <v>589</v>
      </c>
      <c r="FU54" s="1092">
        <v>32</v>
      </c>
      <c r="FV54" s="1092">
        <v>43</v>
      </c>
      <c r="FW54" s="1092">
        <v>8</v>
      </c>
      <c r="FX54" s="1092">
        <v>50</v>
      </c>
      <c r="FY54" s="1092">
        <v>24</v>
      </c>
      <c r="FZ54" s="1092">
        <v>359.9</v>
      </c>
      <c r="GA54" s="1092">
        <v>144</v>
      </c>
      <c r="GB54" s="1092">
        <v>93</v>
      </c>
      <c r="GC54" s="1092">
        <v>0</v>
      </c>
      <c r="GD54" s="1092">
        <v>3</v>
      </c>
      <c r="GE54" s="1092">
        <v>23</v>
      </c>
      <c r="GF54" s="1102"/>
      <c r="GG54" s="1092">
        <v>700</v>
      </c>
      <c r="GH54" s="1092">
        <v>16</v>
      </c>
      <c r="GI54" s="1102"/>
      <c r="GJ54" s="1092">
        <v>359.9</v>
      </c>
      <c r="GK54" s="1092">
        <v>97</v>
      </c>
      <c r="GL54" s="1092">
        <v>74</v>
      </c>
      <c r="GM54" s="1092">
        <v>0</v>
      </c>
      <c r="GN54" s="1092">
        <v>0</v>
      </c>
      <c r="GO54" s="1092">
        <v>0</v>
      </c>
      <c r="GP54" s="1102"/>
      <c r="GQ54" s="1092">
        <v>1</v>
      </c>
      <c r="GR54" s="1092">
        <v>707.3</v>
      </c>
      <c r="GS54" s="1092">
        <v>15.4</v>
      </c>
      <c r="GT54" s="1102"/>
      <c r="GU54" s="981"/>
      <c r="GV54" s="981"/>
      <c r="GW54" s="981"/>
      <c r="GX54" s="981"/>
      <c r="GY54" s="981"/>
      <c r="GZ54" s="981"/>
      <c r="HA54" s="981"/>
      <c r="HB54" s="1102"/>
      <c r="HC54" s="1092">
        <v>581</v>
      </c>
      <c r="HD54" s="1092">
        <v>37</v>
      </c>
      <c r="HE54" s="1092">
        <v>35</v>
      </c>
      <c r="HF54" s="1092">
        <v>15</v>
      </c>
      <c r="HG54" s="1092">
        <v>50</v>
      </c>
      <c r="HH54" s="1092">
        <v>20</v>
      </c>
      <c r="HI54" s="1092">
        <v>267</v>
      </c>
      <c r="HJ54" s="1092">
        <v>98</v>
      </c>
      <c r="HK54" s="1092">
        <v>74</v>
      </c>
      <c r="HL54" s="1092">
        <v>0</v>
      </c>
      <c r="HM54" s="1092">
        <v>0</v>
      </c>
      <c r="HN54" s="1092">
        <v>0</v>
      </c>
      <c r="HO54" s="1102"/>
      <c r="HP54" s="50">
        <v>0</v>
      </c>
      <c r="HQ54" s="50">
        <v>0</v>
      </c>
      <c r="HR54" s="50">
        <v>0</v>
      </c>
      <c r="HS54" s="1090">
        <v>8638</v>
      </c>
      <c r="HT54" s="1090">
        <v>3860</v>
      </c>
      <c r="HU54" s="1041"/>
      <c r="HV54" s="1041"/>
      <c r="HW54" s="1041"/>
      <c r="HX54" s="1041"/>
      <c r="HY54" s="1107"/>
      <c r="HZ54" s="1090">
        <v>20</v>
      </c>
      <c r="IA54" s="1107"/>
      <c r="IB54" s="1090">
        <v>32</v>
      </c>
      <c r="IC54" s="1107"/>
      <c r="ID54" s="1090">
        <v>561</v>
      </c>
      <c r="IE54" s="1090">
        <v>1727</v>
      </c>
      <c r="IF54" s="1090">
        <v>1064</v>
      </c>
      <c r="IG54" s="1090">
        <v>0</v>
      </c>
      <c r="IH54" s="1107"/>
      <c r="II54" s="1090">
        <v>475</v>
      </c>
      <c r="IJ54" s="1090">
        <v>315</v>
      </c>
      <c r="IK54" s="1090">
        <v>90</v>
      </c>
      <c r="IL54" s="1090">
        <v>588</v>
      </c>
      <c r="IM54" s="1090">
        <v>37</v>
      </c>
      <c r="IN54" s="1090">
        <v>35</v>
      </c>
      <c r="IO54" s="1090">
        <v>15</v>
      </c>
      <c r="IP54" s="1090">
        <v>50</v>
      </c>
      <c r="IQ54" s="1090">
        <v>20</v>
      </c>
      <c r="IR54" s="1041"/>
      <c r="IS54" s="1041"/>
      <c r="IT54" s="1041"/>
      <c r="IU54" s="1041"/>
      <c r="IV54" s="1041"/>
      <c r="IW54" s="1104">
        <v>585</v>
      </c>
      <c r="IX54" s="1104">
        <v>32</v>
      </c>
      <c r="IY54" s="1104">
        <v>43</v>
      </c>
      <c r="IZ54" s="1104">
        <v>8</v>
      </c>
      <c r="JA54" s="1104">
        <v>50</v>
      </c>
      <c r="JB54" s="1104">
        <v>24</v>
      </c>
      <c r="JC54" s="1090">
        <v>0</v>
      </c>
      <c r="JD54" s="1090">
        <v>108756</v>
      </c>
      <c r="JE54" s="1090">
        <v>0</v>
      </c>
      <c r="JF54" s="1092">
        <v>3</v>
      </c>
      <c r="JG54" s="1092">
        <v>117190</v>
      </c>
    </row>
    <row r="55" spans="1:267">
      <c r="A55" s="48" t="s">
        <v>217</v>
      </c>
      <c r="B55" s="34">
        <v>2255</v>
      </c>
      <c r="C55" s="33" t="s">
        <v>678</v>
      </c>
      <c r="D55" s="1039"/>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1039"/>
      <c r="AK55" s="1039"/>
      <c r="AL55" s="1039"/>
      <c r="AM55" s="1039"/>
      <c r="AN55" s="1039"/>
      <c r="AO55" s="1039"/>
      <c r="AP55" s="1039"/>
      <c r="AQ55" s="1039"/>
      <c r="AR55" s="1039"/>
      <c r="AS55" s="1039"/>
      <c r="AT55" s="1039"/>
      <c r="AU55" s="1039"/>
      <c r="AV55" s="1039"/>
      <c r="AW55" s="1039"/>
      <c r="AX55" s="1039"/>
      <c r="AY55" s="1039"/>
      <c r="AZ55" s="1039"/>
      <c r="BA55" s="1039"/>
      <c r="BB55" s="1039"/>
      <c r="BC55" s="1039"/>
      <c r="BD55" s="1039"/>
      <c r="BE55" s="1039"/>
      <c r="BF55" s="1039"/>
      <c r="BG55" s="1039"/>
      <c r="BH55" s="1039"/>
      <c r="BI55" s="1039"/>
      <c r="BJ55" s="1039"/>
      <c r="BK55" s="1039"/>
      <c r="BL55" s="1039"/>
      <c r="BM55" s="1039"/>
      <c r="BN55" s="1039"/>
      <c r="BO55" s="1039"/>
      <c r="BP55" s="1039"/>
      <c r="BQ55" s="1039"/>
      <c r="BR55" s="1090">
        <v>440.4</v>
      </c>
      <c r="BS55" s="1090">
        <v>8</v>
      </c>
      <c r="BT55" s="1090">
        <v>151</v>
      </c>
      <c r="BU55" s="1090">
        <v>93.4</v>
      </c>
      <c r="BV55" s="1090">
        <v>32</v>
      </c>
      <c r="BW55" s="1090">
        <v>30</v>
      </c>
      <c r="BX55" s="1090">
        <v>5</v>
      </c>
      <c r="BY55" s="1090">
        <v>19</v>
      </c>
      <c r="BZ55" s="1090">
        <v>103051121</v>
      </c>
      <c r="CA55" s="1090">
        <v>27597</v>
      </c>
      <c r="CB55" s="1090">
        <v>867398</v>
      </c>
      <c r="CC55" s="1090">
        <v>483419</v>
      </c>
      <c r="CD55" s="1090">
        <v>0</v>
      </c>
      <c r="CE55" s="1090">
        <v>0</v>
      </c>
      <c r="CF55" s="1090">
        <v>0</v>
      </c>
      <c r="CG55" s="1090">
        <v>3479075</v>
      </c>
      <c r="CH55" s="1090">
        <v>3019408</v>
      </c>
      <c r="CI55" s="1090">
        <v>289788</v>
      </c>
      <c r="CJ55" s="1090">
        <v>162082</v>
      </c>
      <c r="CK55" s="1090">
        <v>191067</v>
      </c>
      <c r="CL55" s="1090">
        <v>472335</v>
      </c>
      <c r="CM55" s="1090">
        <v>11979</v>
      </c>
      <c r="CN55" s="1090">
        <v>2186456</v>
      </c>
      <c r="CO55" s="1109"/>
      <c r="CP55" s="1090">
        <v>3185811</v>
      </c>
      <c r="CQ55" s="1090">
        <v>90555337</v>
      </c>
      <c r="CR55" s="1090">
        <v>13664547</v>
      </c>
      <c r="CS55" s="1090">
        <v>4975017</v>
      </c>
      <c r="CT55" s="1090">
        <v>3758447</v>
      </c>
      <c r="CU55" s="1090">
        <v>2186400</v>
      </c>
      <c r="CV55" s="1090">
        <v>54049554</v>
      </c>
      <c r="CW55" s="1090">
        <v>12790814</v>
      </c>
      <c r="CX55" s="1090">
        <v>19068576</v>
      </c>
      <c r="CY55" s="1090">
        <v>5319004</v>
      </c>
      <c r="CZ55" s="1090">
        <v>21278104</v>
      </c>
      <c r="DA55" s="1090">
        <v>4233370</v>
      </c>
      <c r="DB55" s="1090">
        <v>1464297</v>
      </c>
      <c r="DC55" s="1039"/>
      <c r="DD55" s="1090">
        <v>0</v>
      </c>
      <c r="DE55" s="1090">
        <v>0</v>
      </c>
      <c r="DF55" s="1090">
        <v>0</v>
      </c>
      <c r="DG55" s="1090">
        <v>14040</v>
      </c>
      <c r="DH55" s="1090">
        <v>114204</v>
      </c>
      <c r="DI55" s="1090">
        <v>0</v>
      </c>
      <c r="DJ55" s="1090">
        <v>213754</v>
      </c>
      <c r="DK55" s="1090">
        <v>2279281</v>
      </c>
      <c r="DL55" s="1090">
        <v>200062</v>
      </c>
      <c r="DM55" s="1090">
        <v>50078</v>
      </c>
      <c r="DN55" s="1090">
        <v>0</v>
      </c>
      <c r="DO55" s="1090">
        <v>14378</v>
      </c>
      <c r="DP55" s="1090">
        <v>443366</v>
      </c>
      <c r="DQ55" s="1090">
        <v>103230</v>
      </c>
      <c r="DR55" s="1090">
        <v>0</v>
      </c>
      <c r="DS55" s="1090">
        <v>60722</v>
      </c>
      <c r="DT55" s="1090">
        <v>0</v>
      </c>
      <c r="DU55" s="1090">
        <v>246741</v>
      </c>
      <c r="DV55" s="1090">
        <v>184258</v>
      </c>
      <c r="DW55" s="1090">
        <v>958750</v>
      </c>
      <c r="DX55" s="1090">
        <v>750432</v>
      </c>
      <c r="DY55" s="1090">
        <v>0</v>
      </c>
      <c r="DZ55" s="1090">
        <v>86717</v>
      </c>
      <c r="EA55" s="1090">
        <v>0</v>
      </c>
      <c r="EB55" s="1090">
        <v>18138</v>
      </c>
      <c r="EC55" s="1090" t="s">
        <v>492</v>
      </c>
      <c r="ED55" s="1090">
        <v>0</v>
      </c>
      <c r="EE55" s="1090" t="s">
        <v>492</v>
      </c>
      <c r="EF55" s="1090">
        <v>0</v>
      </c>
      <c r="EG55" s="1090" t="s">
        <v>492</v>
      </c>
      <c r="EH55" s="1090">
        <v>0</v>
      </c>
      <c r="EI55" s="1090">
        <v>6951848.9000000004</v>
      </c>
      <c r="EJ55" s="1090">
        <v>94067</v>
      </c>
      <c r="EK55" s="1090">
        <v>-0.11000000033527613</v>
      </c>
      <c r="EL55" s="1090">
        <v>4463053.95</v>
      </c>
      <c r="EM55" s="1090">
        <v>408696</v>
      </c>
      <c r="EN55" s="1039"/>
      <c r="EO55" s="1039"/>
      <c r="EP55" s="1039"/>
      <c r="EQ55" s="1090">
        <v>6762</v>
      </c>
      <c r="ER55" s="1090">
        <v>1981</v>
      </c>
      <c r="ES55" s="1039"/>
      <c r="ET55" s="1039"/>
      <c r="EU55" s="1039"/>
      <c r="EV55" s="1039"/>
      <c r="EW55" s="1106"/>
      <c r="EX55" s="1090">
        <v>115</v>
      </c>
      <c r="EY55" s="1106"/>
      <c r="EZ55" s="1090">
        <v>50</v>
      </c>
      <c r="FA55" s="1106"/>
      <c r="FB55" s="1090">
        <v>180</v>
      </c>
      <c r="FC55" s="1090">
        <v>753</v>
      </c>
      <c r="FD55" s="1090">
        <v>714</v>
      </c>
      <c r="FE55" s="1090">
        <v>2</v>
      </c>
      <c r="FF55" s="1106"/>
      <c r="FG55" s="1090">
        <v>480</v>
      </c>
      <c r="FH55" s="1090">
        <v>87</v>
      </c>
      <c r="FI55" s="1090">
        <v>65</v>
      </c>
      <c r="FJ55" s="1039"/>
      <c r="FK55" s="1039"/>
      <c r="FL55" s="1039"/>
      <c r="FM55" s="1039"/>
      <c r="FN55" s="1039"/>
      <c r="FO55" s="1110">
        <v>3659133</v>
      </c>
      <c r="FP55" s="1092">
        <v>517.79999999999995</v>
      </c>
      <c r="FQ55" s="1092">
        <v>8</v>
      </c>
      <c r="FR55" s="1102"/>
      <c r="FS55" s="1092">
        <v>0</v>
      </c>
      <c r="FT55" s="1092">
        <v>414</v>
      </c>
      <c r="FU55" s="1092">
        <v>64</v>
      </c>
      <c r="FV55" s="1092">
        <v>21</v>
      </c>
      <c r="FW55" s="1092">
        <v>9</v>
      </c>
      <c r="FX55" s="1092">
        <v>45</v>
      </c>
      <c r="FY55" s="1092">
        <v>6</v>
      </c>
      <c r="FZ55" s="1092">
        <v>178.4</v>
      </c>
      <c r="GA55" s="1092">
        <v>131.6</v>
      </c>
      <c r="GB55" s="1092">
        <v>33.6</v>
      </c>
      <c r="GC55" s="1092">
        <v>32.200000000000003</v>
      </c>
      <c r="GD55" s="1092">
        <v>6</v>
      </c>
      <c r="GE55" s="1092">
        <v>23.1</v>
      </c>
      <c r="GF55" s="1102"/>
      <c r="GG55" s="1092">
        <v>515.48</v>
      </c>
      <c r="GH55" s="1092">
        <v>1</v>
      </c>
      <c r="GI55" s="1102"/>
      <c r="GJ55" s="1092">
        <v>0</v>
      </c>
      <c r="GK55" s="1092">
        <v>0</v>
      </c>
      <c r="GL55" s="1092">
        <v>0</v>
      </c>
      <c r="GM55" s="1092">
        <v>0</v>
      </c>
      <c r="GN55" s="1092">
        <v>0</v>
      </c>
      <c r="GO55" s="1092">
        <v>0</v>
      </c>
      <c r="GP55" s="1102"/>
      <c r="GQ55" s="1092">
        <v>3</v>
      </c>
      <c r="GR55" s="1092">
        <v>448</v>
      </c>
      <c r="GS55" s="1092">
        <v>1</v>
      </c>
      <c r="GT55" s="1102"/>
      <c r="GU55" s="981"/>
      <c r="GV55" s="981"/>
      <c r="GW55" s="981"/>
      <c r="GX55" s="981"/>
      <c r="GY55" s="981"/>
      <c r="GZ55" s="981"/>
      <c r="HA55" s="981"/>
      <c r="HB55" s="1102"/>
      <c r="HC55" s="1092">
        <v>346</v>
      </c>
      <c r="HD55" s="1092">
        <v>60</v>
      </c>
      <c r="HE55" s="1092">
        <v>31</v>
      </c>
      <c r="HF55" s="1092">
        <v>13</v>
      </c>
      <c r="HG55" s="1092">
        <v>33</v>
      </c>
      <c r="HH55" s="1092">
        <v>14</v>
      </c>
      <c r="HI55" s="1092">
        <v>0</v>
      </c>
      <c r="HJ55" s="1092">
        <v>0</v>
      </c>
      <c r="HK55" s="1092">
        <v>0</v>
      </c>
      <c r="HL55" s="1092">
        <v>0</v>
      </c>
      <c r="HM55" s="1092">
        <v>0</v>
      </c>
      <c r="HN55" s="1092">
        <v>0</v>
      </c>
      <c r="HO55" s="1102"/>
      <c r="HP55" s="50">
        <v>0</v>
      </c>
      <c r="HQ55" s="50">
        <v>0</v>
      </c>
      <c r="HR55" s="50">
        <v>0</v>
      </c>
      <c r="HS55" s="1090">
        <v>5709</v>
      </c>
      <c r="HT55" s="1090">
        <v>1817</v>
      </c>
      <c r="HU55" s="1039"/>
      <c r="HV55" s="1039"/>
      <c r="HW55" s="1039"/>
      <c r="HX55" s="1039"/>
      <c r="HY55" s="1107"/>
      <c r="HZ55" s="1090">
        <v>139</v>
      </c>
      <c r="IA55" s="1107"/>
      <c r="IB55" s="1090">
        <v>53</v>
      </c>
      <c r="IC55" s="1107"/>
      <c r="ID55" s="1090">
        <v>183</v>
      </c>
      <c r="IE55" s="1090">
        <v>771</v>
      </c>
      <c r="IF55" s="1090">
        <v>548</v>
      </c>
      <c r="IG55" s="1090">
        <v>18</v>
      </c>
      <c r="IH55" s="1107"/>
      <c r="II55" s="1090">
        <v>480</v>
      </c>
      <c r="IJ55" s="1090">
        <v>62</v>
      </c>
      <c r="IK55" s="1090">
        <v>81</v>
      </c>
      <c r="IL55" s="1090">
        <v>346</v>
      </c>
      <c r="IM55" s="1090">
        <v>60</v>
      </c>
      <c r="IN55" s="1090">
        <v>31</v>
      </c>
      <c r="IO55" s="1090">
        <v>13</v>
      </c>
      <c r="IP55" s="1090">
        <v>33</v>
      </c>
      <c r="IQ55" s="1090">
        <v>14</v>
      </c>
      <c r="IR55" s="1039"/>
      <c r="IS55" s="1039"/>
      <c r="IT55" s="1039"/>
      <c r="IU55" s="1039"/>
      <c r="IV55" s="1039"/>
      <c r="IW55" s="1104">
        <v>407</v>
      </c>
      <c r="IX55" s="1104">
        <v>64</v>
      </c>
      <c r="IY55" s="1104">
        <v>21</v>
      </c>
      <c r="IZ55" s="1104">
        <v>9</v>
      </c>
      <c r="JA55" s="1104">
        <v>45</v>
      </c>
      <c r="JB55" s="1104">
        <v>6</v>
      </c>
      <c r="JC55" s="1090">
        <v>0</v>
      </c>
      <c r="JD55" s="1090">
        <v>3563</v>
      </c>
      <c r="JE55" s="1090">
        <v>104237</v>
      </c>
      <c r="JF55" s="1092">
        <v>3</v>
      </c>
      <c r="JG55" s="1092">
        <v>0</v>
      </c>
    </row>
    <row r="56" spans="1:267">
      <c r="A56" s="48" t="s">
        <v>213</v>
      </c>
      <c r="B56" s="34">
        <v>2275</v>
      </c>
      <c r="C56" s="33" t="s">
        <v>674</v>
      </c>
      <c r="D56" s="1039"/>
      <c r="E56" s="1039"/>
      <c r="F56" s="1039"/>
      <c r="G56" s="1039"/>
      <c r="H56" s="1039"/>
      <c r="I56" s="1039"/>
      <c r="J56" s="1039"/>
      <c r="K56" s="1039"/>
      <c r="L56" s="1039"/>
      <c r="M56" s="1039"/>
      <c r="N56" s="1039"/>
      <c r="O56" s="1039"/>
      <c r="P56" s="1039"/>
      <c r="Q56" s="1039"/>
      <c r="R56" s="1039"/>
      <c r="S56" s="1039"/>
      <c r="T56" s="1039"/>
      <c r="U56" s="1039"/>
      <c r="V56" s="1039"/>
      <c r="W56" s="1039"/>
      <c r="X56" s="1039"/>
      <c r="Y56" s="1039"/>
      <c r="Z56" s="1039"/>
      <c r="AA56" s="1039"/>
      <c r="AB56" s="1039"/>
      <c r="AC56" s="1039"/>
      <c r="AD56" s="1039"/>
      <c r="AE56" s="1039"/>
      <c r="AF56" s="1039"/>
      <c r="AG56" s="1039"/>
      <c r="AH56" s="1039"/>
      <c r="AI56" s="1039"/>
      <c r="AJ56" s="1039"/>
      <c r="AK56" s="1039"/>
      <c r="AL56" s="1039"/>
      <c r="AM56" s="1039"/>
      <c r="AN56" s="1039"/>
      <c r="AO56" s="1039"/>
      <c r="AP56" s="1039"/>
      <c r="AQ56" s="1039"/>
      <c r="AR56" s="1039"/>
      <c r="AS56" s="1039"/>
      <c r="AT56" s="1039"/>
      <c r="AU56" s="1039"/>
      <c r="AV56" s="1039"/>
      <c r="AW56" s="1039"/>
      <c r="AX56" s="1039"/>
      <c r="AY56" s="1039"/>
      <c r="AZ56" s="1039"/>
      <c r="BA56" s="1039"/>
      <c r="BB56" s="1039"/>
      <c r="BC56" s="1039"/>
      <c r="BD56" s="1039"/>
      <c r="BE56" s="1039"/>
      <c r="BF56" s="1039"/>
      <c r="BG56" s="1039"/>
      <c r="BH56" s="1039"/>
      <c r="BI56" s="1039"/>
      <c r="BJ56" s="1039"/>
      <c r="BK56" s="1039"/>
      <c r="BL56" s="1039"/>
      <c r="BM56" s="1039"/>
      <c r="BN56" s="1039"/>
      <c r="BO56" s="1039"/>
      <c r="BP56" s="1039"/>
      <c r="BQ56" s="1039"/>
      <c r="BR56" s="1090">
        <v>268.39999999999998</v>
      </c>
      <c r="BS56" s="1090">
        <v>7</v>
      </c>
      <c r="BT56" s="1090">
        <v>115</v>
      </c>
      <c r="BU56" s="1090">
        <v>23</v>
      </c>
      <c r="BV56" s="1090">
        <v>9</v>
      </c>
      <c r="BW56" s="1090">
        <v>0</v>
      </c>
      <c r="BX56" s="1090">
        <v>3</v>
      </c>
      <c r="BY56" s="1090">
        <v>56</v>
      </c>
      <c r="BZ56" s="1090">
        <v>66004028</v>
      </c>
      <c r="CA56" s="1090">
        <v>742241</v>
      </c>
      <c r="CB56" s="1090">
        <v>2684558</v>
      </c>
      <c r="CC56" s="1090">
        <v>0</v>
      </c>
      <c r="CD56" s="1090">
        <v>0</v>
      </c>
      <c r="CE56" s="1090">
        <v>0</v>
      </c>
      <c r="CF56" s="1090">
        <v>0</v>
      </c>
      <c r="CG56" s="1090">
        <v>905164</v>
      </c>
      <c r="CH56" s="1090">
        <v>886080</v>
      </c>
      <c r="CI56" s="1090">
        <v>569786</v>
      </c>
      <c r="CJ56" s="1090">
        <v>157036</v>
      </c>
      <c r="CK56" s="1090">
        <v>0</v>
      </c>
      <c r="CL56" s="1090">
        <v>208553</v>
      </c>
      <c r="CM56" s="1090">
        <v>43880</v>
      </c>
      <c r="CN56" s="1090">
        <v>0</v>
      </c>
      <c r="CO56" s="1109"/>
      <c r="CP56" s="1090">
        <v>2652123</v>
      </c>
      <c r="CQ56" s="1090">
        <v>50104084</v>
      </c>
      <c r="CR56" s="1090">
        <v>9759914</v>
      </c>
      <c r="CS56" s="1090">
        <v>6451765</v>
      </c>
      <c r="CT56" s="1090">
        <v>2595935</v>
      </c>
      <c r="CU56" s="1090">
        <v>692241</v>
      </c>
      <c r="CV56" s="1090">
        <v>28009852</v>
      </c>
      <c r="CW56" s="1090">
        <v>6260916</v>
      </c>
      <c r="CX56" s="1090">
        <v>10027583</v>
      </c>
      <c r="CY56" s="1090">
        <v>3008405</v>
      </c>
      <c r="CZ56" s="1090">
        <v>20918470</v>
      </c>
      <c r="DA56" s="1090">
        <v>2913768</v>
      </c>
      <c r="DB56" s="1090">
        <v>897528</v>
      </c>
      <c r="DC56" s="1039"/>
      <c r="DD56" s="1090">
        <v>0</v>
      </c>
      <c r="DE56" s="1090">
        <v>0</v>
      </c>
      <c r="DF56" s="1090">
        <v>0</v>
      </c>
      <c r="DG56" s="1090">
        <v>0</v>
      </c>
      <c r="DH56" s="1090">
        <v>71567</v>
      </c>
      <c r="DI56" s="1090">
        <v>0</v>
      </c>
      <c r="DJ56" s="1090">
        <v>134435</v>
      </c>
      <c r="DK56" s="1090">
        <v>0</v>
      </c>
      <c r="DL56" s="1090">
        <v>66716</v>
      </c>
      <c r="DM56" s="1090">
        <v>111945</v>
      </c>
      <c r="DN56" s="1090">
        <v>166906</v>
      </c>
      <c r="DO56" s="1090">
        <v>0</v>
      </c>
      <c r="DP56" s="1090">
        <v>287941</v>
      </c>
      <c r="DQ56" s="1090">
        <v>0</v>
      </c>
      <c r="DR56" s="1090">
        <v>0</v>
      </c>
      <c r="DS56" s="1090">
        <v>40669</v>
      </c>
      <c r="DT56" s="1090">
        <v>5901</v>
      </c>
      <c r="DU56" s="1090">
        <v>231832</v>
      </c>
      <c r="DV56" s="1090">
        <v>68753</v>
      </c>
      <c r="DW56" s="1090">
        <v>0</v>
      </c>
      <c r="DX56" s="1090">
        <v>37570</v>
      </c>
      <c r="DY56" s="1090">
        <v>0</v>
      </c>
      <c r="DZ56" s="1090">
        <v>0</v>
      </c>
      <c r="EA56" s="1090">
        <v>0</v>
      </c>
      <c r="EB56" s="1090">
        <v>0</v>
      </c>
      <c r="EC56" s="1090" t="s">
        <v>306</v>
      </c>
      <c r="ED56" s="1090">
        <v>160407</v>
      </c>
      <c r="EE56" s="1090" t="s">
        <v>938</v>
      </c>
      <c r="EF56" s="1090">
        <v>0</v>
      </c>
      <c r="EG56" s="1090" t="s">
        <v>594</v>
      </c>
      <c r="EH56" s="1090">
        <v>0</v>
      </c>
      <c r="EI56" s="1090">
        <v>2455754.1</v>
      </c>
      <c r="EJ56" s="1090">
        <v>0</v>
      </c>
      <c r="EK56" s="1090">
        <v>9.9999997764825821E-3</v>
      </c>
      <c r="EL56" s="1090">
        <v>15055779.800000001</v>
      </c>
      <c r="EM56" s="1090">
        <v>2253003.4</v>
      </c>
      <c r="EN56" s="1039"/>
      <c r="EO56" s="1039"/>
      <c r="EP56" s="1039"/>
      <c r="EQ56" s="1090">
        <v>3057</v>
      </c>
      <c r="ER56" s="1090">
        <v>1183</v>
      </c>
      <c r="ES56" s="1039"/>
      <c r="ET56" s="1039"/>
      <c r="EU56" s="1039"/>
      <c r="EV56" s="1039"/>
      <c r="EW56" s="1106"/>
      <c r="EX56" s="1090">
        <v>187</v>
      </c>
      <c r="EY56" s="1106"/>
      <c r="EZ56" s="1090">
        <v>0</v>
      </c>
      <c r="FA56" s="1106"/>
      <c r="FB56" s="1090">
        <v>123</v>
      </c>
      <c r="FC56" s="1090">
        <v>0</v>
      </c>
      <c r="FD56" s="1090">
        <v>347</v>
      </c>
      <c r="FE56" s="1090">
        <v>7</v>
      </c>
      <c r="FF56" s="1106"/>
      <c r="FG56" s="1090">
        <v>475</v>
      </c>
      <c r="FH56" s="1090">
        <v>43</v>
      </c>
      <c r="FI56" s="1090">
        <v>10</v>
      </c>
      <c r="FJ56" s="1039"/>
      <c r="FK56" s="1039"/>
      <c r="FL56" s="1039"/>
      <c r="FM56" s="1039"/>
      <c r="FN56" s="1039"/>
      <c r="FO56" s="1110">
        <v>2530487</v>
      </c>
      <c r="FP56" s="1092">
        <v>254.8</v>
      </c>
      <c r="FQ56" s="1092">
        <v>6</v>
      </c>
      <c r="FR56" s="1102"/>
      <c r="FS56" s="1092">
        <v>0</v>
      </c>
      <c r="FT56" s="1092">
        <v>221</v>
      </c>
      <c r="FU56" s="1092">
        <v>13</v>
      </c>
      <c r="FV56" s="1092">
        <v>19</v>
      </c>
      <c r="FW56" s="1092">
        <v>2</v>
      </c>
      <c r="FX56" s="1092">
        <v>6</v>
      </c>
      <c r="FY56" s="1092">
        <v>9</v>
      </c>
      <c r="FZ56" s="1092">
        <v>110</v>
      </c>
      <c r="GA56" s="1092">
        <v>26</v>
      </c>
      <c r="GB56" s="1092">
        <v>9</v>
      </c>
      <c r="GC56" s="1092">
        <v>0</v>
      </c>
      <c r="GD56" s="1092">
        <v>3</v>
      </c>
      <c r="GE56" s="1092">
        <v>45</v>
      </c>
      <c r="GF56" s="1102"/>
      <c r="GG56" s="1092">
        <v>253.8</v>
      </c>
      <c r="GH56" s="1092">
        <v>6</v>
      </c>
      <c r="GI56" s="1102"/>
      <c r="GJ56" s="1092">
        <v>27</v>
      </c>
      <c r="GK56" s="1092">
        <v>9</v>
      </c>
      <c r="GL56" s="1092">
        <v>0</v>
      </c>
      <c r="GM56" s="1092">
        <v>0</v>
      </c>
      <c r="GN56" s="1092">
        <v>0</v>
      </c>
      <c r="GO56" s="1092">
        <v>0</v>
      </c>
      <c r="GP56" s="1102"/>
      <c r="GQ56" s="1092">
        <v>0</v>
      </c>
      <c r="GR56" s="1092">
        <v>0</v>
      </c>
      <c r="GS56" s="1092">
        <v>0</v>
      </c>
      <c r="GT56" s="1102"/>
      <c r="GU56" s="981"/>
      <c r="GV56" s="981"/>
      <c r="GW56" s="981"/>
      <c r="GX56" s="981"/>
      <c r="GY56" s="981"/>
      <c r="GZ56" s="981"/>
      <c r="HA56" s="981"/>
      <c r="HB56" s="1102"/>
      <c r="HC56" s="1092">
        <v>0</v>
      </c>
      <c r="HD56" s="1092">
        <v>0</v>
      </c>
      <c r="HE56" s="1092">
        <v>0</v>
      </c>
      <c r="HF56" s="1092">
        <v>0</v>
      </c>
      <c r="HG56" s="1092">
        <v>0</v>
      </c>
      <c r="HH56" s="1092">
        <v>0</v>
      </c>
      <c r="HI56" s="1092">
        <v>0</v>
      </c>
      <c r="HJ56" s="1092">
        <v>0</v>
      </c>
      <c r="HK56" s="1092">
        <v>0</v>
      </c>
      <c r="HL56" s="1092">
        <v>0</v>
      </c>
      <c r="HM56" s="1092">
        <v>0</v>
      </c>
      <c r="HN56" s="1092">
        <v>0</v>
      </c>
      <c r="HO56" s="1102"/>
      <c r="HP56" s="50">
        <v>0</v>
      </c>
      <c r="HQ56" s="50">
        <v>0</v>
      </c>
      <c r="HR56" s="50">
        <v>0</v>
      </c>
      <c r="HS56" s="1090">
        <v>3090</v>
      </c>
      <c r="HT56" s="1090">
        <v>1237</v>
      </c>
      <c r="HU56" s="1039"/>
      <c r="HV56" s="1039"/>
      <c r="HW56" s="1039"/>
      <c r="HX56" s="1039"/>
      <c r="HY56" s="1107"/>
      <c r="HZ56" s="1090">
        <v>168</v>
      </c>
      <c r="IA56" s="1107"/>
      <c r="IB56" s="1090">
        <v>0</v>
      </c>
      <c r="IC56" s="1107"/>
      <c r="ID56" s="1090">
        <v>187</v>
      </c>
      <c r="IE56" s="1090">
        <v>342</v>
      </c>
      <c r="IF56" s="1090">
        <v>283</v>
      </c>
      <c r="IG56" s="1090">
        <v>3</v>
      </c>
      <c r="IH56" s="1107"/>
      <c r="II56" s="1090">
        <v>475</v>
      </c>
      <c r="IJ56" s="1090">
        <v>33</v>
      </c>
      <c r="IK56" s="1090">
        <v>2</v>
      </c>
      <c r="IL56" s="1090">
        <v>208</v>
      </c>
      <c r="IM56" s="1090">
        <v>16</v>
      </c>
      <c r="IN56" s="1090">
        <v>37</v>
      </c>
      <c r="IO56" s="1090">
        <v>3</v>
      </c>
      <c r="IP56" s="1090">
        <v>5</v>
      </c>
      <c r="IQ56" s="1090">
        <v>10</v>
      </c>
      <c r="IR56" s="1039"/>
      <c r="IS56" s="1039"/>
      <c r="IT56" s="1039"/>
      <c r="IU56" s="1039"/>
      <c r="IV56" s="1039"/>
      <c r="IW56" s="1104">
        <v>221</v>
      </c>
      <c r="IX56" s="1104">
        <v>13</v>
      </c>
      <c r="IY56" s="1104">
        <v>19</v>
      </c>
      <c r="IZ56" s="1104">
        <v>2</v>
      </c>
      <c r="JA56" s="1104">
        <v>6</v>
      </c>
      <c r="JB56" s="1104">
        <v>9</v>
      </c>
      <c r="JC56" s="1090">
        <v>0</v>
      </c>
      <c r="JD56" s="1090">
        <v>219540</v>
      </c>
      <c r="JE56" s="1090">
        <v>0</v>
      </c>
      <c r="JF56" s="1092">
        <v>0</v>
      </c>
      <c r="JG56" s="1092">
        <v>0</v>
      </c>
    </row>
    <row r="57" spans="1:267">
      <c r="A57" s="48" t="s">
        <v>170</v>
      </c>
      <c r="B57" s="34">
        <v>2285</v>
      </c>
      <c r="C57" s="33" t="s">
        <v>645</v>
      </c>
      <c r="D57" s="1039"/>
      <c r="E57" s="1039"/>
      <c r="F57" s="1039"/>
      <c r="G57" s="1039"/>
      <c r="H57" s="1039"/>
      <c r="I57" s="1039"/>
      <c r="J57" s="1039"/>
      <c r="K57" s="1039"/>
      <c r="L57" s="1039"/>
      <c r="M57" s="1039"/>
      <c r="N57" s="1039"/>
      <c r="O57" s="1039"/>
      <c r="P57" s="1039"/>
      <c r="Q57" s="1039"/>
      <c r="R57" s="1039"/>
      <c r="S57" s="1039"/>
      <c r="T57" s="1039"/>
      <c r="U57" s="1039"/>
      <c r="V57" s="1039"/>
      <c r="W57" s="1039"/>
      <c r="X57" s="1039"/>
      <c r="Y57" s="1039"/>
      <c r="Z57" s="1039"/>
      <c r="AA57" s="1039"/>
      <c r="AB57" s="1039"/>
      <c r="AC57" s="1039"/>
      <c r="AD57" s="1039"/>
      <c r="AE57" s="1039"/>
      <c r="AF57" s="1039"/>
      <c r="AG57" s="1039"/>
      <c r="AH57" s="1039"/>
      <c r="AI57" s="1039"/>
      <c r="AJ57" s="1039"/>
      <c r="AK57" s="1039"/>
      <c r="AL57" s="1039"/>
      <c r="AM57" s="1039"/>
      <c r="AN57" s="1039"/>
      <c r="AO57" s="1039"/>
      <c r="AP57" s="1039"/>
      <c r="AQ57" s="1039"/>
      <c r="AR57" s="1039"/>
      <c r="AS57" s="1039"/>
      <c r="AT57" s="1039"/>
      <c r="AU57" s="1039"/>
      <c r="AV57" s="1039"/>
      <c r="AW57" s="1039"/>
      <c r="AX57" s="1039"/>
      <c r="AY57" s="1039"/>
      <c r="AZ57" s="1039"/>
      <c r="BA57" s="1039"/>
      <c r="BB57" s="1039"/>
      <c r="BC57" s="1039"/>
      <c r="BD57" s="1039"/>
      <c r="BE57" s="1039"/>
      <c r="BF57" s="1039"/>
      <c r="BG57" s="1039"/>
      <c r="BH57" s="1039"/>
      <c r="BI57" s="1039"/>
      <c r="BJ57" s="1039"/>
      <c r="BK57" s="1039"/>
      <c r="BL57" s="1039"/>
      <c r="BM57" s="1039"/>
      <c r="BN57" s="1039"/>
      <c r="BO57" s="1039"/>
      <c r="BP57" s="1039"/>
      <c r="BQ57" s="1039"/>
      <c r="BR57" s="1090">
        <v>322.94</v>
      </c>
      <c r="BS57" s="1090">
        <v>6.6</v>
      </c>
      <c r="BT57" s="1090">
        <v>131.13</v>
      </c>
      <c r="BU57" s="1090">
        <v>56.44</v>
      </c>
      <c r="BV57" s="1090">
        <v>18.68</v>
      </c>
      <c r="BW57" s="1090">
        <v>40.5</v>
      </c>
      <c r="BX57" s="1090">
        <v>8.8000000000000007</v>
      </c>
      <c r="BY57" s="1090">
        <v>29.12</v>
      </c>
      <c r="BZ57" s="1090">
        <v>74732595</v>
      </c>
      <c r="CA57" s="1090">
        <v>531938</v>
      </c>
      <c r="CB57" s="1090">
        <v>746451</v>
      </c>
      <c r="CC57" s="1090">
        <v>0</v>
      </c>
      <c r="CD57" s="1090">
        <v>0</v>
      </c>
      <c r="CE57" s="1090">
        <v>0</v>
      </c>
      <c r="CF57" s="1090">
        <v>0</v>
      </c>
      <c r="CG57" s="1090">
        <v>1074146</v>
      </c>
      <c r="CH57" s="1090">
        <v>1834335</v>
      </c>
      <c r="CI57" s="1090">
        <v>354484</v>
      </c>
      <c r="CJ57" s="1090">
        <v>517944</v>
      </c>
      <c r="CK57" s="1090">
        <v>28537</v>
      </c>
      <c r="CL57" s="1090">
        <v>572646</v>
      </c>
      <c r="CM57" s="1090">
        <v>41270</v>
      </c>
      <c r="CN57" s="1090">
        <v>169106</v>
      </c>
      <c r="CO57" s="1109"/>
      <c r="CP57" s="1090">
        <v>2552680</v>
      </c>
      <c r="CQ57" s="1090">
        <v>57078249</v>
      </c>
      <c r="CR57" s="1090">
        <v>11269484</v>
      </c>
      <c r="CS57" s="1090">
        <v>6639990</v>
      </c>
      <c r="CT57" s="1090">
        <v>2917077</v>
      </c>
      <c r="CU57" s="1090">
        <v>2520567</v>
      </c>
      <c r="CV57" s="1090">
        <v>35677537</v>
      </c>
      <c r="CW57" s="1090">
        <v>8331801</v>
      </c>
      <c r="CX57" s="1090">
        <v>14723763</v>
      </c>
      <c r="CY57" s="1090">
        <v>4339818</v>
      </c>
      <c r="CZ57" s="1090">
        <v>15390527</v>
      </c>
      <c r="DA57" s="1090">
        <v>2730748</v>
      </c>
      <c r="DB57" s="1090">
        <v>1246112</v>
      </c>
      <c r="DC57" s="1039"/>
      <c r="DD57" s="1090">
        <v>0</v>
      </c>
      <c r="DE57" s="1090">
        <v>104226</v>
      </c>
      <c r="DF57" s="1090">
        <v>0</v>
      </c>
      <c r="DG57" s="1090">
        <v>0</v>
      </c>
      <c r="DH57" s="1090">
        <v>54806</v>
      </c>
      <c r="DI57" s="1090">
        <v>150</v>
      </c>
      <c r="DJ57" s="1090">
        <v>80831</v>
      </c>
      <c r="DK57" s="1090">
        <v>51073</v>
      </c>
      <c r="DL57" s="1090">
        <v>242627</v>
      </c>
      <c r="DM57" s="1090">
        <v>211742</v>
      </c>
      <c r="DN57" s="1090">
        <v>0</v>
      </c>
      <c r="DO57" s="1090">
        <v>5137</v>
      </c>
      <c r="DP57" s="1090">
        <v>338903</v>
      </c>
      <c r="DQ57" s="1090">
        <v>18613</v>
      </c>
      <c r="DR57" s="1090">
        <v>0</v>
      </c>
      <c r="DS57" s="1090">
        <v>70264</v>
      </c>
      <c r="DT57" s="1090">
        <v>0</v>
      </c>
      <c r="DU57" s="1090">
        <v>176614</v>
      </c>
      <c r="DV57" s="1090">
        <v>47555</v>
      </c>
      <c r="DW57" s="1090">
        <v>841953</v>
      </c>
      <c r="DX57" s="1090">
        <v>51749</v>
      </c>
      <c r="DY57" s="1090">
        <v>19820</v>
      </c>
      <c r="DZ57" s="1090">
        <v>0</v>
      </c>
      <c r="EA57" s="1090">
        <v>0</v>
      </c>
      <c r="EB57" s="1090">
        <v>2885</v>
      </c>
      <c r="EC57" s="1090" t="s">
        <v>492</v>
      </c>
      <c r="ED57" s="1090">
        <v>0</v>
      </c>
      <c r="EE57" s="1090" t="s">
        <v>492</v>
      </c>
      <c r="EF57" s="1090">
        <v>0</v>
      </c>
      <c r="EG57" s="1090" t="s">
        <v>492</v>
      </c>
      <c r="EH57" s="1090">
        <v>0</v>
      </c>
      <c r="EI57" s="1090">
        <v>1810993</v>
      </c>
      <c r="EJ57" s="1090">
        <v>0</v>
      </c>
      <c r="EK57" s="1090">
        <v>-0.24000000022351745</v>
      </c>
      <c r="EL57" s="1090">
        <v>5761253</v>
      </c>
      <c r="EM57" s="1090">
        <v>970020</v>
      </c>
      <c r="EN57" s="1039"/>
      <c r="EO57" s="1039"/>
      <c r="EP57" s="1039"/>
      <c r="EQ57" s="1090">
        <v>3886</v>
      </c>
      <c r="ER57" s="1090">
        <v>1548</v>
      </c>
      <c r="ES57" s="1039"/>
      <c r="ET57" s="1039"/>
      <c r="EU57" s="1039"/>
      <c r="EV57" s="1039"/>
      <c r="EW57" s="1106"/>
      <c r="EX57" s="1090">
        <v>56</v>
      </c>
      <c r="EY57" s="1106"/>
      <c r="EZ57" s="1090">
        <v>32</v>
      </c>
      <c r="FA57" s="1106"/>
      <c r="FB57" s="1090">
        <v>254</v>
      </c>
      <c r="FC57" s="1090">
        <v>428</v>
      </c>
      <c r="FD57" s="1090">
        <v>381</v>
      </c>
      <c r="FE57" s="1090">
        <v>24</v>
      </c>
      <c r="FF57" s="1106"/>
      <c r="FG57" s="1090">
        <v>475</v>
      </c>
      <c r="FH57" s="1090">
        <v>43</v>
      </c>
      <c r="FI57" s="1090">
        <v>7</v>
      </c>
      <c r="FJ57" s="1039"/>
      <c r="FK57" s="1039"/>
      <c r="FL57" s="1039"/>
      <c r="FM57" s="1039"/>
      <c r="FN57" s="1039"/>
      <c r="FO57" s="1110">
        <v>1997586</v>
      </c>
      <c r="FP57" s="1092">
        <v>328.57</v>
      </c>
      <c r="FQ57" s="1092">
        <v>8.6</v>
      </c>
      <c r="FR57" s="1102"/>
      <c r="FS57" s="1092">
        <v>113750</v>
      </c>
      <c r="FT57" s="1092">
        <v>293</v>
      </c>
      <c r="FU57" s="1092">
        <v>30</v>
      </c>
      <c r="FV57" s="1092">
        <v>10</v>
      </c>
      <c r="FW57" s="1092">
        <v>12</v>
      </c>
      <c r="FX57" s="1092">
        <v>8</v>
      </c>
      <c r="FY57" s="1092">
        <v>7</v>
      </c>
      <c r="FZ57" s="1092">
        <v>135.59</v>
      </c>
      <c r="GA57" s="1092">
        <v>61.35</v>
      </c>
      <c r="GB57" s="1092">
        <v>19.38</v>
      </c>
      <c r="GC57" s="1092">
        <v>38.5</v>
      </c>
      <c r="GD57" s="1092">
        <v>9</v>
      </c>
      <c r="GE57" s="1092">
        <v>33.049999999999997</v>
      </c>
      <c r="GF57" s="1102"/>
      <c r="GG57" s="1092">
        <v>328.57</v>
      </c>
      <c r="GH57" s="1092">
        <v>1</v>
      </c>
      <c r="GI57" s="1102"/>
      <c r="GJ57" s="1092">
        <v>0</v>
      </c>
      <c r="GK57" s="1092">
        <v>0</v>
      </c>
      <c r="GL57" s="1092">
        <v>4.5</v>
      </c>
      <c r="GM57" s="1092">
        <v>10</v>
      </c>
      <c r="GN57" s="1092">
        <v>0</v>
      </c>
      <c r="GO57" s="1092">
        <v>0</v>
      </c>
      <c r="GP57" s="1102"/>
      <c r="GQ57" s="1092">
        <v>2</v>
      </c>
      <c r="GR57" s="1092">
        <v>322.94</v>
      </c>
      <c r="GS57" s="1092">
        <v>0</v>
      </c>
      <c r="GT57" s="1102"/>
      <c r="GU57" s="981"/>
      <c r="GV57" s="981"/>
      <c r="GW57" s="981"/>
      <c r="GX57" s="981"/>
      <c r="GY57" s="981"/>
      <c r="GZ57" s="981"/>
      <c r="HA57" s="981"/>
      <c r="HB57" s="1102"/>
      <c r="HC57" s="1092">
        <v>261</v>
      </c>
      <c r="HD57" s="1092">
        <v>32</v>
      </c>
      <c r="HE57" s="1092">
        <v>12</v>
      </c>
      <c r="HF57" s="1092">
        <v>10</v>
      </c>
      <c r="HG57" s="1092">
        <v>16</v>
      </c>
      <c r="HH57" s="1092">
        <v>9</v>
      </c>
      <c r="HI57" s="1092">
        <v>0</v>
      </c>
      <c r="HJ57" s="1092">
        <v>0</v>
      </c>
      <c r="HK57" s="1092">
        <v>4.0999999999999996</v>
      </c>
      <c r="HL57" s="1092">
        <v>10</v>
      </c>
      <c r="HM57" s="1092">
        <v>0</v>
      </c>
      <c r="HN57" s="1092">
        <v>0</v>
      </c>
      <c r="HO57" s="1102"/>
      <c r="HP57" s="50">
        <v>0</v>
      </c>
      <c r="HQ57" s="50">
        <v>0</v>
      </c>
      <c r="HR57" s="50">
        <v>0</v>
      </c>
      <c r="HS57" s="1090">
        <v>3785</v>
      </c>
      <c r="HT57" s="1090">
        <v>1479</v>
      </c>
      <c r="HU57" s="1039"/>
      <c r="HV57" s="1039"/>
      <c r="HW57" s="1039"/>
      <c r="HX57" s="1039"/>
      <c r="HY57" s="1107"/>
      <c r="HZ57" s="1090">
        <v>37</v>
      </c>
      <c r="IA57" s="1107"/>
      <c r="IB57" s="1090">
        <v>20.5</v>
      </c>
      <c r="IC57" s="1107"/>
      <c r="ID57" s="1090">
        <v>251</v>
      </c>
      <c r="IE57" s="1090">
        <v>398</v>
      </c>
      <c r="IF57" s="1090">
        <v>327</v>
      </c>
      <c r="IG57" s="1090">
        <v>63</v>
      </c>
      <c r="IH57" s="1107"/>
      <c r="II57" s="1090">
        <v>475</v>
      </c>
      <c r="IJ57" s="1090">
        <v>33</v>
      </c>
      <c r="IK57" s="1090">
        <v>14</v>
      </c>
      <c r="IL57" s="1090">
        <v>261</v>
      </c>
      <c r="IM57" s="1090">
        <v>32</v>
      </c>
      <c r="IN57" s="1090">
        <v>12</v>
      </c>
      <c r="IO57" s="1090">
        <v>10</v>
      </c>
      <c r="IP57" s="1090">
        <v>16</v>
      </c>
      <c r="IQ57" s="1090">
        <v>9</v>
      </c>
      <c r="IR57" s="1039"/>
      <c r="IS57" s="1039"/>
      <c r="IT57" s="1039"/>
      <c r="IU57" s="1039"/>
      <c r="IV57" s="1039"/>
      <c r="IW57" s="1104">
        <v>293</v>
      </c>
      <c r="IX57" s="1104">
        <v>30</v>
      </c>
      <c r="IY57" s="1104">
        <v>10</v>
      </c>
      <c r="IZ57" s="1104">
        <v>12</v>
      </c>
      <c r="JA57" s="1104">
        <v>8</v>
      </c>
      <c r="JB57" s="1104">
        <v>7</v>
      </c>
      <c r="JC57" s="1090">
        <v>0</v>
      </c>
      <c r="JD57" s="1090">
        <v>433515</v>
      </c>
      <c r="JE57" s="1090">
        <v>0</v>
      </c>
      <c r="JF57" s="1092">
        <v>4</v>
      </c>
      <c r="JG57" s="1092">
        <v>115005</v>
      </c>
    </row>
    <row r="58" spans="1:267">
      <c r="A58" s="48" t="s">
        <v>218</v>
      </c>
      <c r="B58" s="34">
        <v>2305</v>
      </c>
      <c r="C58" s="33" t="s">
        <v>679</v>
      </c>
      <c r="D58" s="1039"/>
      <c r="E58" s="1039"/>
      <c r="F58" s="1039"/>
      <c r="G58" s="1039"/>
      <c r="H58" s="1039"/>
      <c r="I58" s="1039"/>
      <c r="J58" s="1039"/>
      <c r="K58" s="1039"/>
      <c r="L58" s="1039"/>
      <c r="M58" s="1039"/>
      <c r="N58" s="1039"/>
      <c r="O58" s="1039"/>
      <c r="P58" s="1039"/>
      <c r="Q58" s="1039"/>
      <c r="R58" s="1039"/>
      <c r="S58" s="1039"/>
      <c r="T58" s="1039"/>
      <c r="U58" s="1039"/>
      <c r="V58" s="1039"/>
      <c r="W58" s="1039"/>
      <c r="X58" s="1039"/>
      <c r="Y58" s="1039"/>
      <c r="Z58" s="1039"/>
      <c r="AA58" s="1039"/>
      <c r="AB58" s="1039"/>
      <c r="AC58" s="1039"/>
      <c r="AD58" s="1039"/>
      <c r="AE58" s="1039"/>
      <c r="AF58" s="1039"/>
      <c r="AG58" s="1039"/>
      <c r="AH58" s="1039"/>
      <c r="AI58" s="1039"/>
      <c r="AJ58" s="1039"/>
      <c r="AK58" s="1039"/>
      <c r="AL58" s="1039"/>
      <c r="AM58" s="1039"/>
      <c r="AN58" s="1039"/>
      <c r="AO58" s="1039"/>
      <c r="AP58" s="1039"/>
      <c r="AQ58" s="1039"/>
      <c r="AR58" s="1039"/>
      <c r="AS58" s="1039"/>
      <c r="AT58" s="1039"/>
      <c r="AU58" s="1039"/>
      <c r="AV58" s="1039"/>
      <c r="AW58" s="1039"/>
      <c r="AX58" s="1039"/>
      <c r="AY58" s="1039"/>
      <c r="AZ58" s="1039"/>
      <c r="BA58" s="1039"/>
      <c r="BB58" s="1039"/>
      <c r="BC58" s="1039"/>
      <c r="BD58" s="1039"/>
      <c r="BE58" s="1039"/>
      <c r="BF58" s="1039"/>
      <c r="BG58" s="1039"/>
      <c r="BH58" s="1039"/>
      <c r="BI58" s="1039"/>
      <c r="BJ58" s="1039"/>
      <c r="BK58" s="1039"/>
      <c r="BL58" s="1039"/>
      <c r="BM58" s="1039"/>
      <c r="BN58" s="1039"/>
      <c r="BO58" s="1039"/>
      <c r="BP58" s="1039"/>
      <c r="BQ58" s="1039"/>
      <c r="BR58" s="1090">
        <v>609.20000000000005</v>
      </c>
      <c r="BS58" s="1090">
        <v>23</v>
      </c>
      <c r="BT58" s="1090">
        <v>199</v>
      </c>
      <c r="BU58" s="1090">
        <v>126.8</v>
      </c>
      <c r="BV58" s="1090">
        <v>67.8</v>
      </c>
      <c r="BW58" s="1090">
        <v>1</v>
      </c>
      <c r="BX58" s="1090">
        <v>12.4</v>
      </c>
      <c r="BY58" s="1090">
        <v>20.2</v>
      </c>
      <c r="BZ58" s="1090">
        <v>139456091</v>
      </c>
      <c r="CA58" s="1090">
        <v>227747</v>
      </c>
      <c r="CB58" s="1090">
        <v>4777995</v>
      </c>
      <c r="CC58" s="1090">
        <v>0</v>
      </c>
      <c r="CD58" s="1090">
        <v>0</v>
      </c>
      <c r="CE58" s="1090">
        <v>0</v>
      </c>
      <c r="CF58" s="1090">
        <v>0</v>
      </c>
      <c r="CG58" s="1090">
        <v>3759178</v>
      </c>
      <c r="CH58" s="1090">
        <v>1283861</v>
      </c>
      <c r="CI58" s="1090">
        <v>665152.80000000005</v>
      </c>
      <c r="CJ58" s="1090">
        <v>957963</v>
      </c>
      <c r="CK58" s="1090">
        <v>175779</v>
      </c>
      <c r="CL58" s="1090">
        <v>368502</v>
      </c>
      <c r="CM58" s="1090">
        <v>50587</v>
      </c>
      <c r="CN58" s="1090">
        <v>0</v>
      </c>
      <c r="CO58" s="1109"/>
      <c r="CP58" s="1090">
        <v>6402491</v>
      </c>
      <c r="CQ58" s="1090">
        <v>111504565.22</v>
      </c>
      <c r="CR58" s="1090">
        <v>19149026</v>
      </c>
      <c r="CS58" s="1090">
        <v>13719822</v>
      </c>
      <c r="CT58" s="1090">
        <v>4618237</v>
      </c>
      <c r="CU58" s="1090">
        <v>369170</v>
      </c>
      <c r="CV58" s="1090">
        <v>67338260.219999999</v>
      </c>
      <c r="CW58" s="1090">
        <v>15818560</v>
      </c>
      <c r="CX58" s="1090">
        <v>24178360</v>
      </c>
      <c r="CY58" s="1090">
        <v>7090594</v>
      </c>
      <c r="CZ58" s="1090">
        <v>33406465</v>
      </c>
      <c r="DA58" s="1090">
        <v>6325238</v>
      </c>
      <c r="DB58" s="1090">
        <v>1244494</v>
      </c>
      <c r="DC58" s="1039"/>
      <c r="DD58" s="1090">
        <v>0</v>
      </c>
      <c r="DE58" s="1090">
        <v>0</v>
      </c>
      <c r="DF58" s="1090">
        <v>0</v>
      </c>
      <c r="DG58" s="1090">
        <v>0</v>
      </c>
      <c r="DH58" s="1090">
        <v>1050572</v>
      </c>
      <c r="DI58" s="1090">
        <v>1250</v>
      </c>
      <c r="DJ58" s="1090">
        <v>0</v>
      </c>
      <c r="DK58" s="1090">
        <v>282786</v>
      </c>
      <c r="DL58" s="1090">
        <v>457711</v>
      </c>
      <c r="DM58" s="1090">
        <v>836881</v>
      </c>
      <c r="DN58" s="1090">
        <v>286680</v>
      </c>
      <c r="DO58" s="1090">
        <v>97674</v>
      </c>
      <c r="DP58" s="1090">
        <v>538045</v>
      </c>
      <c r="DQ58" s="1090">
        <v>191289</v>
      </c>
      <c r="DR58" s="1090">
        <v>0</v>
      </c>
      <c r="DS58" s="1090">
        <v>16290</v>
      </c>
      <c r="DT58" s="1090">
        <v>0</v>
      </c>
      <c r="DU58" s="1090">
        <v>4800</v>
      </c>
      <c r="DV58" s="1090">
        <v>142817</v>
      </c>
      <c r="DW58" s="1090">
        <v>6500</v>
      </c>
      <c r="DX58" s="1090">
        <v>64656</v>
      </c>
      <c r="DY58" s="1090">
        <v>50381</v>
      </c>
      <c r="DZ58" s="1090">
        <v>13195</v>
      </c>
      <c r="EA58" s="1090">
        <v>0</v>
      </c>
      <c r="EB58" s="1090">
        <v>0</v>
      </c>
      <c r="EC58" s="1090" t="s">
        <v>492</v>
      </c>
      <c r="ED58" s="1090">
        <v>0</v>
      </c>
      <c r="EE58" s="1090" t="s">
        <v>492</v>
      </c>
      <c r="EF58" s="1090">
        <v>0</v>
      </c>
      <c r="EG58" s="1090" t="s">
        <v>492</v>
      </c>
      <c r="EH58" s="1090">
        <v>0</v>
      </c>
      <c r="EI58" s="1090">
        <v>1884217.95</v>
      </c>
      <c r="EJ58" s="1090">
        <v>0</v>
      </c>
      <c r="EK58" s="1090">
        <v>0</v>
      </c>
      <c r="EL58" s="1090">
        <v>7288596</v>
      </c>
      <c r="EM58" s="1090">
        <v>5557059.6300000129</v>
      </c>
      <c r="EN58" s="1039"/>
      <c r="EO58" s="1039"/>
      <c r="EP58" s="1039"/>
      <c r="EQ58" s="1090">
        <v>8329</v>
      </c>
      <c r="ER58" s="1090">
        <v>3039</v>
      </c>
      <c r="ES58" s="1039"/>
      <c r="ET58" s="1039"/>
      <c r="EU58" s="1039"/>
      <c r="EV58" s="1039"/>
      <c r="EW58" s="1106"/>
      <c r="EX58" s="1090">
        <v>207</v>
      </c>
      <c r="EY58" s="1106"/>
      <c r="EZ58" s="1090">
        <v>121</v>
      </c>
      <c r="FA58" s="1106"/>
      <c r="FB58" s="1090">
        <v>630</v>
      </c>
      <c r="FC58" s="1090">
        <v>963</v>
      </c>
      <c r="FD58" s="1090">
        <v>912</v>
      </c>
      <c r="FE58" s="1090">
        <v>19</v>
      </c>
      <c r="FF58" s="1106"/>
      <c r="FG58" s="1090">
        <v>475</v>
      </c>
      <c r="FH58" s="1090">
        <v>183</v>
      </c>
      <c r="FI58" s="1090">
        <v>20</v>
      </c>
      <c r="FJ58" s="1039"/>
      <c r="FK58" s="1039"/>
      <c r="FL58" s="1039"/>
      <c r="FM58" s="1039"/>
      <c r="FN58" s="1039"/>
      <c r="FO58" s="1110">
        <v>5501880</v>
      </c>
      <c r="FP58" s="1092">
        <v>619.96100000000001</v>
      </c>
      <c r="FQ58" s="1092">
        <v>22.449000000000002</v>
      </c>
      <c r="FR58" s="1102"/>
      <c r="FS58" s="1092">
        <v>0</v>
      </c>
      <c r="FT58" s="1092">
        <v>534</v>
      </c>
      <c r="FU58" s="1092">
        <v>44</v>
      </c>
      <c r="FV58" s="1092">
        <v>40</v>
      </c>
      <c r="FW58" s="1092">
        <v>1</v>
      </c>
      <c r="FX58" s="1092">
        <v>40</v>
      </c>
      <c r="FY58" s="1092">
        <v>6</v>
      </c>
      <c r="FZ58" s="1092">
        <v>256.12850000000003</v>
      </c>
      <c r="GA58" s="1092">
        <v>129.35</v>
      </c>
      <c r="GB58" s="1092">
        <v>67.188500000000005</v>
      </c>
      <c r="GC58" s="1092">
        <v>1</v>
      </c>
      <c r="GD58" s="1092">
        <v>12.891999999999994</v>
      </c>
      <c r="GE58" s="1092">
        <v>19.5</v>
      </c>
      <c r="GF58" s="1102"/>
      <c r="GG58" s="1092">
        <v>619.96100000000001</v>
      </c>
      <c r="GH58" s="1092">
        <v>18.449000000000002</v>
      </c>
      <c r="GI58" s="1102"/>
      <c r="GJ58" s="1092">
        <v>249.12850000000003</v>
      </c>
      <c r="GK58" s="1092">
        <v>98.74</v>
      </c>
      <c r="GL58" s="1092">
        <v>63.188499999999998</v>
      </c>
      <c r="GM58" s="1092">
        <v>1</v>
      </c>
      <c r="GN58" s="1092">
        <v>6.0329999999999995</v>
      </c>
      <c r="GO58" s="1092">
        <v>4</v>
      </c>
      <c r="GP58" s="1102"/>
      <c r="GQ58" s="1092">
        <v>16</v>
      </c>
      <c r="GR58" s="1092">
        <v>609.20000000000005</v>
      </c>
      <c r="GS58" s="1092">
        <v>19</v>
      </c>
      <c r="GT58" s="1102"/>
      <c r="GU58" s="981"/>
      <c r="GV58" s="981"/>
      <c r="GW58" s="981"/>
      <c r="GX58" s="981"/>
      <c r="GY58" s="981"/>
      <c r="GZ58" s="981"/>
      <c r="HA58" s="981"/>
      <c r="HB58" s="1102"/>
      <c r="HC58" s="1092">
        <v>521</v>
      </c>
      <c r="HD58" s="1092">
        <v>36</v>
      </c>
      <c r="HE58" s="1092">
        <v>44</v>
      </c>
      <c r="HF58" s="1092">
        <v>4</v>
      </c>
      <c r="HG58" s="1092">
        <v>35</v>
      </c>
      <c r="HH58" s="1092">
        <v>9</v>
      </c>
      <c r="HI58" s="1092">
        <v>195.1</v>
      </c>
      <c r="HJ58" s="1092">
        <v>95.1</v>
      </c>
      <c r="HK58" s="1092">
        <v>64.8</v>
      </c>
      <c r="HL58" s="1092">
        <v>1</v>
      </c>
      <c r="HM58" s="1092">
        <v>5.5</v>
      </c>
      <c r="HN58" s="1092">
        <v>4.7</v>
      </c>
      <c r="HO58" s="1102"/>
      <c r="HP58" s="50">
        <v>0</v>
      </c>
      <c r="HQ58" s="50">
        <v>0</v>
      </c>
      <c r="HR58" s="50">
        <v>0</v>
      </c>
      <c r="HS58" s="1090">
        <v>8366</v>
      </c>
      <c r="HT58" s="1090">
        <v>3075</v>
      </c>
      <c r="HU58" s="1039"/>
      <c r="HV58" s="1039"/>
      <c r="HW58" s="1039"/>
      <c r="HX58" s="1039"/>
      <c r="HY58" s="1107"/>
      <c r="HZ58" s="1090">
        <v>243</v>
      </c>
      <c r="IA58" s="1107"/>
      <c r="IB58" s="1090">
        <v>138</v>
      </c>
      <c r="IC58" s="1107"/>
      <c r="ID58" s="1090">
        <v>669</v>
      </c>
      <c r="IE58" s="1090">
        <v>1061</v>
      </c>
      <c r="IF58" s="1090">
        <v>798</v>
      </c>
      <c r="IG58" s="1090">
        <v>11</v>
      </c>
      <c r="IH58" s="1107"/>
      <c r="II58" s="1090">
        <v>475</v>
      </c>
      <c r="IJ58" s="1090">
        <v>146</v>
      </c>
      <c r="IK58" s="1090">
        <v>7</v>
      </c>
      <c r="IL58" s="1090">
        <v>525</v>
      </c>
      <c r="IM58" s="1090">
        <v>36</v>
      </c>
      <c r="IN58" s="1090">
        <v>44</v>
      </c>
      <c r="IO58" s="1090">
        <v>4</v>
      </c>
      <c r="IP58" s="1090">
        <v>35</v>
      </c>
      <c r="IQ58" s="1090">
        <v>9</v>
      </c>
      <c r="IR58" s="1039"/>
      <c r="IS58" s="1039"/>
      <c r="IT58" s="1039"/>
      <c r="IU58" s="1039"/>
      <c r="IV58" s="1039"/>
      <c r="IW58" s="1104">
        <v>0</v>
      </c>
      <c r="IX58" s="1104">
        <v>0</v>
      </c>
      <c r="IY58" s="1104">
        <v>0</v>
      </c>
      <c r="IZ58" s="1104">
        <v>0</v>
      </c>
      <c r="JA58" s="1104">
        <v>0</v>
      </c>
      <c r="JB58" s="1104">
        <v>0</v>
      </c>
      <c r="JC58" s="1090">
        <v>0</v>
      </c>
      <c r="JD58" s="1090">
        <v>361340</v>
      </c>
      <c r="JE58" s="1090">
        <v>0</v>
      </c>
      <c r="JF58" s="1092">
        <v>16</v>
      </c>
      <c r="JG58" s="1092">
        <v>0</v>
      </c>
    </row>
    <row r="59" spans="1:267">
      <c r="A59" s="48" t="s">
        <v>1151</v>
      </c>
      <c r="B59" s="34">
        <v>2473</v>
      </c>
      <c r="C59" s="33" t="s">
        <v>1047</v>
      </c>
      <c r="D59" s="1039"/>
      <c r="E59" s="1039"/>
      <c r="F59" s="1039"/>
      <c r="G59" s="1039"/>
      <c r="H59" s="1039"/>
      <c r="I59" s="1039"/>
      <c r="J59" s="1039"/>
      <c r="K59" s="1039"/>
      <c r="L59" s="1039"/>
      <c r="M59" s="1039"/>
      <c r="N59" s="1039"/>
      <c r="O59" s="1039"/>
      <c r="P59" s="1039"/>
      <c r="Q59" s="1039"/>
      <c r="R59" s="1039"/>
      <c r="S59" s="1039"/>
      <c r="T59" s="1039"/>
      <c r="U59" s="1039"/>
      <c r="V59" s="1039"/>
      <c r="W59" s="1039"/>
      <c r="X59" s="1039"/>
      <c r="Y59" s="1039"/>
      <c r="Z59" s="1039"/>
      <c r="AA59" s="1039"/>
      <c r="AB59" s="1039"/>
      <c r="AC59" s="1039"/>
      <c r="AD59" s="1039"/>
      <c r="AE59" s="1039"/>
      <c r="AF59" s="1039"/>
      <c r="AG59" s="1039"/>
      <c r="AH59" s="1039"/>
      <c r="AI59" s="1039"/>
      <c r="AJ59" s="1039"/>
      <c r="AK59" s="1039"/>
      <c r="AL59" s="1039"/>
      <c r="AM59" s="1039"/>
      <c r="AN59" s="1039"/>
      <c r="AO59" s="1039"/>
      <c r="AP59" s="1039"/>
      <c r="AQ59" s="1039"/>
      <c r="AR59" s="1039"/>
      <c r="AS59" s="1039"/>
      <c r="AT59" s="1039"/>
      <c r="AU59" s="1039"/>
      <c r="AV59" s="1039"/>
      <c r="AW59" s="1039"/>
      <c r="AX59" s="1039"/>
      <c r="AY59" s="1039"/>
      <c r="AZ59" s="1039"/>
      <c r="BA59" s="1039"/>
      <c r="BB59" s="1039"/>
      <c r="BC59" s="1039"/>
      <c r="BD59" s="1039"/>
      <c r="BE59" s="1039"/>
      <c r="BF59" s="1039"/>
      <c r="BG59" s="1039"/>
      <c r="BH59" s="1039"/>
      <c r="BI59" s="1039"/>
      <c r="BJ59" s="1039"/>
      <c r="BK59" s="1039"/>
      <c r="BL59" s="1039"/>
      <c r="BM59" s="1039"/>
      <c r="BN59" s="1039"/>
      <c r="BO59" s="1039"/>
      <c r="BP59" s="1039"/>
      <c r="BQ59" s="1039"/>
      <c r="BR59" s="1090">
        <v>10.75</v>
      </c>
      <c r="BS59" s="1090">
        <v>0.6</v>
      </c>
      <c r="BT59" s="1090">
        <v>3.5</v>
      </c>
      <c r="BU59" s="1090">
        <v>4</v>
      </c>
      <c r="BV59" s="1090">
        <v>2</v>
      </c>
      <c r="BW59" s="1090">
        <v>0</v>
      </c>
      <c r="BX59" s="1090">
        <v>0</v>
      </c>
      <c r="BY59" s="1090">
        <v>9</v>
      </c>
      <c r="BZ59" s="1090">
        <v>2438788.6</v>
      </c>
      <c r="CA59" s="1090">
        <v>0</v>
      </c>
      <c r="CB59" s="1090">
        <v>0</v>
      </c>
      <c r="CC59" s="1090">
        <v>0</v>
      </c>
      <c r="CD59" s="1090">
        <v>0</v>
      </c>
      <c r="CE59" s="1090">
        <v>0</v>
      </c>
      <c r="CF59" s="1090">
        <v>0</v>
      </c>
      <c r="CG59" s="1090">
        <v>0</v>
      </c>
      <c r="CH59" s="1090">
        <v>0</v>
      </c>
      <c r="CI59" s="1090">
        <v>9111.26</v>
      </c>
      <c r="CJ59" s="1090">
        <v>1332066.01</v>
      </c>
      <c r="CK59" s="1090">
        <v>0</v>
      </c>
      <c r="CL59" s="1090">
        <v>0</v>
      </c>
      <c r="CM59" s="1090">
        <v>0</v>
      </c>
      <c r="CN59" s="1090">
        <v>109.31</v>
      </c>
      <c r="CO59" s="1109"/>
      <c r="CP59" s="1090">
        <v>281544.52999999997</v>
      </c>
      <c r="CQ59" s="1090">
        <v>1901327.14</v>
      </c>
      <c r="CR59" s="1090">
        <v>730413.64</v>
      </c>
      <c r="CS59" s="1090">
        <v>361590.39</v>
      </c>
      <c r="CT59" s="1090">
        <v>199597.33</v>
      </c>
      <c r="CU59" s="1090">
        <v>368936.83</v>
      </c>
      <c r="CV59" s="1090">
        <v>1030015.08</v>
      </c>
      <c r="CW59" s="1090">
        <v>194189.27</v>
      </c>
      <c r="CX59" s="1090">
        <v>477531.04</v>
      </c>
      <c r="CY59" s="1090">
        <v>89189</v>
      </c>
      <c r="CZ59" s="1090">
        <v>1793203.14</v>
      </c>
      <c r="DA59" s="1090">
        <v>202136.14</v>
      </c>
      <c r="DB59" s="1090">
        <v>0</v>
      </c>
      <c r="DC59" s="1039"/>
      <c r="DD59" s="1090">
        <v>0</v>
      </c>
      <c r="DE59" s="1090">
        <v>0</v>
      </c>
      <c r="DF59" s="1090">
        <v>0</v>
      </c>
      <c r="DG59" s="1090">
        <v>57146.19</v>
      </c>
      <c r="DH59" s="1090">
        <v>0</v>
      </c>
      <c r="DI59" s="1090">
        <v>0</v>
      </c>
      <c r="DJ59" s="1090">
        <v>0</v>
      </c>
      <c r="DK59" s="1090">
        <v>0</v>
      </c>
      <c r="DL59" s="1090">
        <v>0</v>
      </c>
      <c r="DM59" s="1090">
        <v>0</v>
      </c>
      <c r="DN59" s="1090">
        <v>0</v>
      </c>
      <c r="DO59" s="1090">
        <v>0</v>
      </c>
      <c r="DP59" s="1090">
        <v>0</v>
      </c>
      <c r="DQ59" s="1090">
        <v>0</v>
      </c>
      <c r="DR59" s="1090">
        <v>0</v>
      </c>
      <c r="DS59" s="1090">
        <v>0</v>
      </c>
      <c r="DT59" s="1090">
        <v>0</v>
      </c>
      <c r="DU59" s="1090">
        <v>0</v>
      </c>
      <c r="DV59" s="1090">
        <v>0</v>
      </c>
      <c r="DW59" s="1090">
        <v>0</v>
      </c>
      <c r="DX59" s="1090">
        <v>0</v>
      </c>
      <c r="DY59" s="1090">
        <v>0</v>
      </c>
      <c r="DZ59" s="1090">
        <v>0</v>
      </c>
      <c r="EA59" s="1090">
        <v>0</v>
      </c>
      <c r="EB59" s="1090">
        <v>0</v>
      </c>
      <c r="EC59" s="1090" t="s">
        <v>788</v>
      </c>
      <c r="ED59" s="1090">
        <v>0</v>
      </c>
      <c r="EE59" s="1090" t="s">
        <v>788</v>
      </c>
      <c r="EF59" s="1090">
        <v>0</v>
      </c>
      <c r="EG59" s="1090" t="s">
        <v>788</v>
      </c>
      <c r="EH59" s="1090">
        <v>0</v>
      </c>
      <c r="EI59" s="1090">
        <v>0</v>
      </c>
      <c r="EJ59" s="1090">
        <v>0</v>
      </c>
      <c r="EK59" s="1090">
        <v>43026.149999999761</v>
      </c>
      <c r="EL59" s="1090">
        <v>0</v>
      </c>
      <c r="EM59" s="1090">
        <v>0</v>
      </c>
      <c r="EN59" s="1039"/>
      <c r="EO59" s="1039"/>
      <c r="EP59" s="1039"/>
      <c r="EQ59" s="1090">
        <v>168</v>
      </c>
      <c r="ER59" s="1090">
        <v>0</v>
      </c>
      <c r="ES59" s="1039"/>
      <c r="ET59" s="1039"/>
      <c r="EU59" s="1039"/>
      <c r="EV59" s="1039"/>
      <c r="EW59" s="1106"/>
      <c r="EX59" s="1090">
        <v>0</v>
      </c>
      <c r="EY59" s="1106"/>
      <c r="EZ59" s="1090">
        <v>0</v>
      </c>
      <c r="FA59" s="1106"/>
      <c r="FB59" s="1090">
        <v>0</v>
      </c>
      <c r="FC59" s="1090">
        <v>0</v>
      </c>
      <c r="FD59" s="1090">
        <v>25</v>
      </c>
      <c r="FE59" s="1090">
        <v>0</v>
      </c>
      <c r="FF59" s="1106"/>
      <c r="FG59" s="1090">
        <v>480</v>
      </c>
      <c r="FH59" s="1090">
        <v>5</v>
      </c>
      <c r="FI59" s="1090">
        <v>3</v>
      </c>
      <c r="FJ59" s="1039"/>
      <c r="FK59" s="1039"/>
      <c r="FL59" s="1039"/>
      <c r="FM59" s="1039"/>
      <c r="FN59" s="1039"/>
      <c r="FO59" s="1110">
        <v>88450.92</v>
      </c>
      <c r="FP59" s="1092">
        <v>9.75</v>
      </c>
      <c r="FQ59" s="1092">
        <v>1.1000000000000001</v>
      </c>
      <c r="FR59" s="1102"/>
      <c r="FS59" s="1092">
        <v>0</v>
      </c>
      <c r="FT59" s="1092">
        <v>3</v>
      </c>
      <c r="FU59" s="1092">
        <v>1</v>
      </c>
      <c r="FV59" s="1092">
        <v>6</v>
      </c>
      <c r="FW59" s="1092">
        <v>0</v>
      </c>
      <c r="FX59" s="1092">
        <v>0</v>
      </c>
      <c r="FY59" s="1092">
        <v>0</v>
      </c>
      <c r="FZ59" s="1092">
        <v>1</v>
      </c>
      <c r="GA59" s="1092">
        <v>3</v>
      </c>
      <c r="GB59" s="1092">
        <v>2</v>
      </c>
      <c r="GC59" s="1092">
        <v>0</v>
      </c>
      <c r="GD59" s="1092">
        <v>0</v>
      </c>
      <c r="GE59" s="1092">
        <v>4.5999999999999996</v>
      </c>
      <c r="GF59" s="1102"/>
      <c r="GG59" s="1092">
        <v>0</v>
      </c>
      <c r="GH59" s="1092">
        <v>0</v>
      </c>
      <c r="GI59" s="1102"/>
      <c r="GJ59" s="1092">
        <v>0</v>
      </c>
      <c r="GK59" s="1092">
        <v>0</v>
      </c>
      <c r="GL59" s="1092">
        <v>0</v>
      </c>
      <c r="GM59" s="1092">
        <v>0</v>
      </c>
      <c r="GN59" s="1092">
        <v>0</v>
      </c>
      <c r="GO59" s="1092">
        <v>0</v>
      </c>
      <c r="GP59" s="1102"/>
      <c r="GQ59" s="1092">
        <v>0</v>
      </c>
      <c r="GR59" s="1092">
        <v>0</v>
      </c>
      <c r="GS59" s="1092">
        <v>0</v>
      </c>
      <c r="GT59" s="1102"/>
      <c r="GU59" s="981"/>
      <c r="GV59" s="981"/>
      <c r="GW59" s="981"/>
      <c r="GX59" s="981"/>
      <c r="GY59" s="981"/>
      <c r="GZ59" s="981"/>
      <c r="HA59" s="981"/>
      <c r="HB59" s="1102"/>
      <c r="HC59" s="1092">
        <v>0</v>
      </c>
      <c r="HD59" s="1092">
        <v>0</v>
      </c>
      <c r="HE59" s="1092">
        <v>0</v>
      </c>
      <c r="HF59" s="1092">
        <v>0</v>
      </c>
      <c r="HG59" s="1092">
        <v>0</v>
      </c>
      <c r="HH59" s="1092">
        <v>0</v>
      </c>
      <c r="HI59" s="1092">
        <v>0</v>
      </c>
      <c r="HJ59" s="1092">
        <v>0</v>
      </c>
      <c r="HK59" s="1092">
        <v>0</v>
      </c>
      <c r="HL59" s="1092">
        <v>0</v>
      </c>
      <c r="HM59" s="1092">
        <v>0</v>
      </c>
      <c r="HN59" s="1092">
        <v>0</v>
      </c>
      <c r="HO59" s="1102"/>
      <c r="HP59" s="50">
        <v>0</v>
      </c>
      <c r="HQ59" s="50">
        <v>0</v>
      </c>
      <c r="HR59" s="50">
        <v>0</v>
      </c>
      <c r="HS59" s="1090">
        <v>148</v>
      </c>
      <c r="HT59" s="1090">
        <v>0</v>
      </c>
      <c r="HU59" s="1039"/>
      <c r="HV59" s="1039"/>
      <c r="HW59" s="1039"/>
      <c r="HX59" s="1039"/>
      <c r="HY59" s="1107"/>
      <c r="HZ59" s="1090">
        <v>0</v>
      </c>
      <c r="IA59" s="1107"/>
      <c r="IB59" s="1090">
        <v>0</v>
      </c>
      <c r="IC59" s="1107"/>
      <c r="ID59" s="1090">
        <v>0</v>
      </c>
      <c r="IE59" s="1090">
        <v>0</v>
      </c>
      <c r="IF59" s="1090">
        <v>23</v>
      </c>
      <c r="IG59" s="1090">
        <v>0</v>
      </c>
      <c r="IH59" s="1107"/>
      <c r="II59" s="1090">
        <v>543</v>
      </c>
      <c r="IJ59" s="1090">
        <v>3</v>
      </c>
      <c r="IK59" s="1090">
        <v>0</v>
      </c>
      <c r="IL59" s="1090">
        <v>8.75</v>
      </c>
      <c r="IM59" s="1090">
        <v>0</v>
      </c>
      <c r="IN59" s="1090">
        <v>1</v>
      </c>
      <c r="IO59" s="1090">
        <v>0</v>
      </c>
      <c r="IP59" s="1090">
        <v>1</v>
      </c>
      <c r="IQ59" s="1090">
        <v>0</v>
      </c>
      <c r="IR59" s="1039"/>
      <c r="IS59" s="1039"/>
      <c r="IT59" s="1039"/>
      <c r="IU59" s="1039"/>
      <c r="IV59" s="1039"/>
      <c r="IW59" s="1104">
        <v>0</v>
      </c>
      <c r="IX59" s="1104">
        <v>0</v>
      </c>
      <c r="IY59" s="1104">
        <v>0</v>
      </c>
      <c r="IZ59" s="1104">
        <v>0</v>
      </c>
      <c r="JA59" s="1104">
        <v>0</v>
      </c>
      <c r="JB59" s="1104">
        <v>0</v>
      </c>
      <c r="JC59" s="1090">
        <v>0</v>
      </c>
      <c r="JD59" s="1090">
        <v>0</v>
      </c>
      <c r="JE59" s="1090">
        <v>0</v>
      </c>
      <c r="JF59" s="1092">
        <v>0</v>
      </c>
      <c r="JG59" s="1092">
        <v>0</v>
      </c>
    </row>
    <row r="60" spans="1:267">
      <c r="A60" s="48" t="s">
        <v>1231</v>
      </c>
      <c r="B60" s="34">
        <v>2485</v>
      </c>
      <c r="C60" s="33" t="s">
        <v>1227</v>
      </c>
      <c r="D60" s="1039"/>
      <c r="E60" s="1039"/>
      <c r="F60" s="1039"/>
      <c r="G60" s="1039"/>
      <c r="H60" s="1039"/>
      <c r="I60" s="1039"/>
      <c r="J60" s="1039"/>
      <c r="K60" s="1039"/>
      <c r="L60" s="1039"/>
      <c r="M60" s="1039"/>
      <c r="N60" s="1039"/>
      <c r="O60" s="1039"/>
      <c r="P60" s="1039"/>
      <c r="Q60" s="1039"/>
      <c r="R60" s="1039"/>
      <c r="S60" s="1039"/>
      <c r="T60" s="1039"/>
      <c r="U60" s="1039"/>
      <c r="V60" s="1039"/>
      <c r="W60" s="1039"/>
      <c r="X60" s="1039"/>
      <c r="Y60" s="1039"/>
      <c r="Z60" s="1039"/>
      <c r="AA60" s="1039"/>
      <c r="AB60" s="1039"/>
      <c r="AC60" s="1039"/>
      <c r="AD60" s="1039"/>
      <c r="AE60" s="1039"/>
      <c r="AF60" s="1039"/>
      <c r="AG60" s="1039"/>
      <c r="AH60" s="1039"/>
      <c r="AI60" s="1039"/>
      <c r="AJ60" s="1039"/>
      <c r="AK60" s="1039"/>
      <c r="AL60" s="1039"/>
      <c r="AM60" s="1039"/>
      <c r="AN60" s="1039"/>
      <c r="AO60" s="1039"/>
      <c r="AP60" s="1039"/>
      <c r="AQ60" s="1039"/>
      <c r="AR60" s="1039"/>
      <c r="AS60" s="1039"/>
      <c r="AT60" s="1039"/>
      <c r="AU60" s="1039"/>
      <c r="AV60" s="1039"/>
      <c r="AW60" s="1039"/>
      <c r="AX60" s="1039"/>
      <c r="AY60" s="1039"/>
      <c r="AZ60" s="1039"/>
      <c r="BA60" s="1039"/>
      <c r="BB60" s="1039"/>
      <c r="BC60" s="1039"/>
      <c r="BD60" s="1039"/>
      <c r="BE60" s="1039"/>
      <c r="BF60" s="1039"/>
      <c r="BG60" s="1039"/>
      <c r="BH60" s="1039"/>
      <c r="BI60" s="1039"/>
      <c r="BJ60" s="1039"/>
      <c r="BK60" s="1039"/>
      <c r="BL60" s="1039"/>
      <c r="BM60" s="1039"/>
      <c r="BN60" s="1039"/>
      <c r="BO60" s="1039"/>
      <c r="BP60" s="1039"/>
      <c r="BQ60" s="1039"/>
      <c r="BR60" s="1090">
        <v>10</v>
      </c>
      <c r="BS60" s="1090">
        <v>0.6</v>
      </c>
      <c r="BT60" s="1090">
        <v>0</v>
      </c>
      <c r="BU60" s="1090">
        <v>1</v>
      </c>
      <c r="BV60" s="1090">
        <v>0</v>
      </c>
      <c r="BW60" s="1090">
        <v>0</v>
      </c>
      <c r="BX60" s="1090">
        <v>0</v>
      </c>
      <c r="BY60" s="1090">
        <v>0</v>
      </c>
      <c r="BZ60" s="1090">
        <v>1355857</v>
      </c>
      <c r="CA60" s="1090">
        <v>0</v>
      </c>
      <c r="CB60" s="1090">
        <v>0</v>
      </c>
      <c r="CC60" s="1090">
        <v>0</v>
      </c>
      <c r="CD60" s="1090">
        <v>0</v>
      </c>
      <c r="CE60" s="1090">
        <v>0</v>
      </c>
      <c r="CF60" s="1090">
        <v>0</v>
      </c>
      <c r="CG60" s="1090">
        <v>0</v>
      </c>
      <c r="CH60" s="1090">
        <v>0</v>
      </c>
      <c r="CI60" s="1090">
        <v>26418</v>
      </c>
      <c r="CJ60" s="1090">
        <v>250</v>
      </c>
      <c r="CK60" s="1090">
        <v>0</v>
      </c>
      <c r="CL60" s="1090">
        <v>553</v>
      </c>
      <c r="CM60" s="1090">
        <v>0</v>
      </c>
      <c r="CN60" s="1090">
        <v>0</v>
      </c>
      <c r="CO60" s="1109"/>
      <c r="CP60" s="1090">
        <v>0</v>
      </c>
      <c r="CQ60" s="1090">
        <v>1207362</v>
      </c>
      <c r="CR60" s="1090">
        <v>113188</v>
      </c>
      <c r="CS60" s="1090">
        <v>0</v>
      </c>
      <c r="CT60" s="1090">
        <v>123636</v>
      </c>
      <c r="CU60" s="1090">
        <v>0</v>
      </c>
      <c r="CV60" s="1090">
        <v>658256</v>
      </c>
      <c r="CW60" s="1090">
        <v>97576</v>
      </c>
      <c r="CX60" s="1090">
        <v>41345</v>
      </c>
      <c r="CY60" s="1090">
        <v>3221</v>
      </c>
      <c r="CZ60" s="1090">
        <v>608936</v>
      </c>
      <c r="DA60" s="1090">
        <v>34852</v>
      </c>
      <c r="DB60" s="1090">
        <v>0</v>
      </c>
      <c r="DC60" s="1039"/>
      <c r="DD60" s="1090">
        <v>0</v>
      </c>
      <c r="DE60" s="1090">
        <v>0</v>
      </c>
      <c r="DF60" s="1090">
        <v>0</v>
      </c>
      <c r="DG60" s="1090">
        <v>0</v>
      </c>
      <c r="DH60" s="1090">
        <v>0</v>
      </c>
      <c r="DI60" s="1090">
        <v>0</v>
      </c>
      <c r="DJ60" s="1090">
        <v>0</v>
      </c>
      <c r="DK60" s="1090">
        <v>0</v>
      </c>
      <c r="DL60" s="1090">
        <v>0</v>
      </c>
      <c r="DM60" s="1090">
        <v>0</v>
      </c>
      <c r="DN60" s="1090">
        <v>0</v>
      </c>
      <c r="DO60" s="1090">
        <v>0</v>
      </c>
      <c r="DP60" s="1090">
        <v>0</v>
      </c>
      <c r="DQ60" s="1090">
        <v>0</v>
      </c>
      <c r="DR60" s="1090">
        <v>0</v>
      </c>
      <c r="DS60" s="1090">
        <v>0</v>
      </c>
      <c r="DT60" s="1090">
        <v>0</v>
      </c>
      <c r="DU60" s="1090">
        <v>0</v>
      </c>
      <c r="DV60" s="1090">
        <v>0</v>
      </c>
      <c r="DW60" s="1090">
        <v>0</v>
      </c>
      <c r="DX60" s="1090">
        <v>0</v>
      </c>
      <c r="DY60" s="1090">
        <v>0</v>
      </c>
      <c r="DZ60" s="1090">
        <v>0</v>
      </c>
      <c r="EA60" s="1090">
        <v>0</v>
      </c>
      <c r="EB60" s="1090">
        <v>0</v>
      </c>
      <c r="EC60" s="1090" t="s">
        <v>788</v>
      </c>
      <c r="ED60" s="1090">
        <v>0</v>
      </c>
      <c r="EE60" s="1090" t="s">
        <v>788</v>
      </c>
      <c r="EF60" s="1090">
        <v>0</v>
      </c>
      <c r="EG60" s="1090" t="s">
        <v>788</v>
      </c>
      <c r="EH60" s="1090">
        <v>0</v>
      </c>
      <c r="EI60" s="1090">
        <v>0</v>
      </c>
      <c r="EJ60" s="1090">
        <v>0</v>
      </c>
      <c r="EK60" s="1090">
        <v>114208</v>
      </c>
      <c r="EL60" s="1090">
        <v>0</v>
      </c>
      <c r="EM60" s="1090">
        <v>0</v>
      </c>
      <c r="EN60" s="1039"/>
      <c r="EO60" s="1039"/>
      <c r="EP60" s="1039"/>
      <c r="EQ60" s="1090">
        <v>0</v>
      </c>
      <c r="ER60" s="1090">
        <v>84</v>
      </c>
      <c r="ES60" s="1039"/>
      <c r="ET60" s="1039"/>
      <c r="EU60" s="1039"/>
      <c r="EV60" s="1039"/>
      <c r="EW60" s="1106"/>
      <c r="EX60" s="1090">
        <v>0</v>
      </c>
      <c r="EY60" s="1106"/>
      <c r="EZ60" s="1090">
        <v>0</v>
      </c>
      <c r="FA60" s="1106"/>
      <c r="FB60" s="1090">
        <v>22</v>
      </c>
      <c r="FC60" s="1090">
        <v>44</v>
      </c>
      <c r="FD60" s="1090">
        <v>0</v>
      </c>
      <c r="FE60" s="1090">
        <v>0</v>
      </c>
      <c r="FF60" s="1106"/>
      <c r="FG60" s="1090">
        <v>0</v>
      </c>
      <c r="FH60" s="1090">
        <v>0</v>
      </c>
      <c r="FI60" s="1090">
        <v>0</v>
      </c>
      <c r="FJ60" s="1039"/>
      <c r="FK60" s="1039"/>
      <c r="FL60" s="1039"/>
      <c r="FM60" s="1039"/>
      <c r="FN60" s="1039"/>
      <c r="FO60" s="1110">
        <v>0</v>
      </c>
      <c r="FP60" s="1092">
        <v>4.5</v>
      </c>
      <c r="FQ60" s="1092">
        <v>0.6</v>
      </c>
      <c r="FR60" s="1102"/>
      <c r="FS60" s="1092">
        <v>0</v>
      </c>
      <c r="FT60" s="1092">
        <v>4</v>
      </c>
      <c r="FU60" s="1092">
        <v>1</v>
      </c>
      <c r="FV60" s="1092">
        <v>0</v>
      </c>
      <c r="FW60" s="1092">
        <v>0</v>
      </c>
      <c r="FX60" s="1092">
        <v>0</v>
      </c>
      <c r="FY60" s="1092">
        <v>2</v>
      </c>
      <c r="FZ60" s="1092">
        <v>0</v>
      </c>
      <c r="GA60" s="1092">
        <v>1</v>
      </c>
      <c r="GB60" s="1092">
        <v>0</v>
      </c>
      <c r="GC60" s="1092">
        <v>0</v>
      </c>
      <c r="GD60" s="1092">
        <v>0</v>
      </c>
      <c r="GE60" s="1092">
        <v>0</v>
      </c>
      <c r="GF60" s="1102"/>
      <c r="GG60" s="1092">
        <v>0</v>
      </c>
      <c r="GH60" s="1092">
        <v>0</v>
      </c>
      <c r="GI60" s="1102"/>
      <c r="GJ60" s="1092">
        <v>0</v>
      </c>
      <c r="GK60" s="1092">
        <v>0</v>
      </c>
      <c r="GL60" s="1092">
        <v>0</v>
      </c>
      <c r="GM60" s="1092">
        <v>0</v>
      </c>
      <c r="GN60" s="1092">
        <v>0</v>
      </c>
      <c r="GO60" s="1092">
        <v>0</v>
      </c>
      <c r="GP60" s="1102"/>
      <c r="GQ60" s="1092">
        <v>0</v>
      </c>
      <c r="GR60" s="1092">
        <v>0</v>
      </c>
      <c r="GS60" s="1092">
        <v>0</v>
      </c>
      <c r="GT60" s="1102"/>
      <c r="GU60" s="981"/>
      <c r="GV60" s="981"/>
      <c r="GW60" s="981"/>
      <c r="GX60" s="981"/>
      <c r="GY60" s="981"/>
      <c r="GZ60" s="981"/>
      <c r="HA60" s="981"/>
      <c r="HB60" s="1102"/>
      <c r="HC60" s="1092">
        <v>0</v>
      </c>
      <c r="HD60" s="1092">
        <v>0</v>
      </c>
      <c r="HE60" s="1092">
        <v>0</v>
      </c>
      <c r="HF60" s="1092">
        <v>0</v>
      </c>
      <c r="HG60" s="1092">
        <v>0</v>
      </c>
      <c r="HH60" s="1092">
        <v>0</v>
      </c>
      <c r="HI60" s="1092">
        <v>0</v>
      </c>
      <c r="HJ60" s="1092">
        <v>0</v>
      </c>
      <c r="HK60" s="1092">
        <v>0</v>
      </c>
      <c r="HL60" s="1092">
        <v>0</v>
      </c>
      <c r="HM60" s="1092">
        <v>0</v>
      </c>
      <c r="HN60" s="1092">
        <v>0</v>
      </c>
      <c r="HO60" s="1102"/>
      <c r="HP60" s="50">
        <v>0</v>
      </c>
      <c r="HQ60" s="50">
        <v>0</v>
      </c>
      <c r="HR60" s="50">
        <v>0</v>
      </c>
      <c r="HS60" s="1090">
        <v>0</v>
      </c>
      <c r="HT60" s="1090">
        <v>303</v>
      </c>
      <c r="HU60" s="1039"/>
      <c r="HV60" s="1039"/>
      <c r="HW60" s="1039"/>
      <c r="HX60" s="1039"/>
      <c r="HY60" s="1107"/>
      <c r="HZ60" s="1090">
        <v>0</v>
      </c>
      <c r="IA60" s="1107"/>
      <c r="IB60" s="1090">
        <v>0</v>
      </c>
      <c r="IC60" s="1107"/>
      <c r="ID60" s="1090">
        <v>0</v>
      </c>
      <c r="IE60" s="1090">
        <v>0</v>
      </c>
      <c r="IF60" s="1090">
        <v>0</v>
      </c>
      <c r="IG60" s="1090">
        <v>0</v>
      </c>
      <c r="IH60" s="1107"/>
      <c r="II60" s="1090">
        <v>0</v>
      </c>
      <c r="IJ60" s="1090">
        <v>0</v>
      </c>
      <c r="IK60" s="1090">
        <v>0</v>
      </c>
      <c r="IL60" s="1090">
        <v>9</v>
      </c>
      <c r="IM60" s="1090">
        <v>1</v>
      </c>
      <c r="IN60" s="1090">
        <v>0</v>
      </c>
      <c r="IO60" s="1090">
        <v>0</v>
      </c>
      <c r="IP60" s="1090">
        <v>2</v>
      </c>
      <c r="IQ60" s="1090">
        <v>0</v>
      </c>
      <c r="IR60" s="1039"/>
      <c r="IS60" s="1039"/>
      <c r="IT60" s="1039"/>
      <c r="IU60" s="1039"/>
      <c r="IV60" s="1039"/>
      <c r="IW60" s="1104">
        <v>0</v>
      </c>
      <c r="IX60" s="1104">
        <v>0</v>
      </c>
      <c r="IY60" s="1104">
        <v>0</v>
      </c>
      <c r="IZ60" s="1104">
        <v>0</v>
      </c>
      <c r="JA60" s="1104">
        <v>0</v>
      </c>
      <c r="JB60" s="1104">
        <v>0</v>
      </c>
      <c r="JC60" s="1090">
        <v>0</v>
      </c>
      <c r="JD60" s="1090">
        <v>0</v>
      </c>
      <c r="JE60" s="1090">
        <v>0</v>
      </c>
      <c r="JF60" s="1092">
        <v>0</v>
      </c>
      <c r="JG60" s="1092">
        <v>0</v>
      </c>
    </row>
    <row r="61" spans="1:267">
      <c r="A61" s="48" t="s">
        <v>1232</v>
      </c>
      <c r="B61" s="34">
        <v>2487</v>
      </c>
      <c r="C61" s="33" t="s">
        <v>1228</v>
      </c>
      <c r="D61" s="1039"/>
      <c r="E61" s="1039"/>
      <c r="F61" s="1039"/>
      <c r="G61" s="1039"/>
      <c r="H61" s="1039"/>
      <c r="I61" s="1039"/>
      <c r="J61" s="1039"/>
      <c r="K61" s="1039"/>
      <c r="L61" s="1039"/>
      <c r="M61" s="1039"/>
      <c r="N61" s="1039"/>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39"/>
      <c r="AT61" s="1039"/>
      <c r="AU61" s="1039"/>
      <c r="AV61" s="1039"/>
      <c r="AW61" s="1039"/>
      <c r="AX61" s="1039"/>
      <c r="AY61" s="1039"/>
      <c r="AZ61" s="1039"/>
      <c r="BA61" s="1039"/>
      <c r="BB61" s="1039"/>
      <c r="BC61" s="1039"/>
      <c r="BD61" s="1039"/>
      <c r="BE61" s="1039"/>
      <c r="BF61" s="1039"/>
      <c r="BG61" s="1039"/>
      <c r="BH61" s="1039"/>
      <c r="BI61" s="1039"/>
      <c r="BJ61" s="1039"/>
      <c r="BK61" s="1039"/>
      <c r="BL61" s="1039"/>
      <c r="BM61" s="1039"/>
      <c r="BN61" s="1039"/>
      <c r="BO61" s="1039"/>
      <c r="BP61" s="1039"/>
      <c r="BQ61" s="1039"/>
      <c r="BR61" s="1090">
        <v>8.1</v>
      </c>
      <c r="BS61" s="1090">
        <v>0.6</v>
      </c>
      <c r="BT61" s="1090">
        <v>5</v>
      </c>
      <c r="BU61" s="1090">
        <v>1</v>
      </c>
      <c r="BV61" s="1090">
        <v>1</v>
      </c>
      <c r="BW61" s="1090">
        <v>2</v>
      </c>
      <c r="BX61" s="1090">
        <v>0</v>
      </c>
      <c r="BY61" s="1090">
        <v>1</v>
      </c>
      <c r="BZ61" s="1090">
        <v>1707712</v>
      </c>
      <c r="CA61" s="1090">
        <v>0</v>
      </c>
      <c r="CB61" s="1090">
        <v>0</v>
      </c>
      <c r="CC61" s="1090">
        <v>0</v>
      </c>
      <c r="CD61" s="1090">
        <v>0</v>
      </c>
      <c r="CE61" s="1090">
        <v>0</v>
      </c>
      <c r="CF61" s="1090">
        <v>0</v>
      </c>
      <c r="CG61" s="1090">
        <v>2160</v>
      </c>
      <c r="CH61" s="1090">
        <v>290</v>
      </c>
      <c r="CI61" s="1090">
        <v>378</v>
      </c>
      <c r="CJ61" s="1090">
        <v>271178</v>
      </c>
      <c r="CK61" s="1090">
        <v>13337</v>
      </c>
      <c r="CL61" s="1090">
        <v>30651</v>
      </c>
      <c r="CM61" s="1090">
        <v>0</v>
      </c>
      <c r="CN61" s="1090">
        <v>254216</v>
      </c>
      <c r="CO61" s="1109"/>
      <c r="CP61" s="1090">
        <v>65141</v>
      </c>
      <c r="CQ61" s="1090">
        <v>1105698.71</v>
      </c>
      <c r="CR61" s="1090">
        <v>294640</v>
      </c>
      <c r="CS61" s="1090">
        <v>254242</v>
      </c>
      <c r="CT61" s="1090">
        <v>205343.29</v>
      </c>
      <c r="CU61" s="1090">
        <v>10451</v>
      </c>
      <c r="CV61" s="1090">
        <v>693727</v>
      </c>
      <c r="CW61" s="1090">
        <v>88368</v>
      </c>
      <c r="CX61" s="1090">
        <v>353675</v>
      </c>
      <c r="CY61" s="1090">
        <v>34407</v>
      </c>
      <c r="CZ61" s="1090">
        <v>676656</v>
      </c>
      <c r="DA61" s="1090">
        <v>46952</v>
      </c>
      <c r="DB61" s="1090">
        <v>27591</v>
      </c>
      <c r="DC61" s="1039"/>
      <c r="DD61" s="1090">
        <v>0</v>
      </c>
      <c r="DE61" s="1090">
        <v>3872</v>
      </c>
      <c r="DF61" s="1090">
        <v>0</v>
      </c>
      <c r="DG61" s="1090">
        <v>0</v>
      </c>
      <c r="DH61" s="1090">
        <v>0</v>
      </c>
      <c r="DI61" s="1090">
        <v>0</v>
      </c>
      <c r="DJ61" s="1090">
        <v>0</v>
      </c>
      <c r="DK61" s="1090">
        <v>0</v>
      </c>
      <c r="DL61" s="1090">
        <v>0</v>
      </c>
      <c r="DM61" s="1090">
        <v>0</v>
      </c>
      <c r="DN61" s="1090">
        <v>0</v>
      </c>
      <c r="DO61" s="1090">
        <v>0</v>
      </c>
      <c r="DP61" s="1090">
        <v>2160</v>
      </c>
      <c r="DQ61" s="1090">
        <v>0</v>
      </c>
      <c r="DR61" s="1090">
        <v>0</v>
      </c>
      <c r="DS61" s="1090">
        <v>0</v>
      </c>
      <c r="DT61" s="1090">
        <v>0</v>
      </c>
      <c r="DU61" s="1090">
        <v>0</v>
      </c>
      <c r="DV61" s="1090">
        <v>30651</v>
      </c>
      <c r="DW61" s="1090">
        <v>0</v>
      </c>
      <c r="DX61" s="1090">
        <v>290</v>
      </c>
      <c r="DY61" s="1090">
        <v>0</v>
      </c>
      <c r="DZ61" s="1090">
        <v>0</v>
      </c>
      <c r="EA61" s="1090">
        <v>0</v>
      </c>
      <c r="EB61" s="1090">
        <v>0</v>
      </c>
      <c r="EC61" s="1090" t="s">
        <v>788</v>
      </c>
      <c r="ED61" s="1090">
        <v>0</v>
      </c>
      <c r="EE61" s="1090" t="s">
        <v>788</v>
      </c>
      <c r="EF61" s="1090">
        <v>0</v>
      </c>
      <c r="EG61" s="1090" t="s">
        <v>788</v>
      </c>
      <c r="EH61" s="1090">
        <v>0</v>
      </c>
      <c r="EI61" s="1090">
        <v>288184</v>
      </c>
      <c r="EJ61" s="1090">
        <v>0</v>
      </c>
      <c r="EK61" s="1090">
        <v>34983</v>
      </c>
      <c r="EL61" s="1090">
        <v>21239</v>
      </c>
      <c r="EM61" s="1090">
        <v>0</v>
      </c>
      <c r="EN61" s="1039"/>
      <c r="EO61" s="1039"/>
      <c r="EP61" s="1039"/>
      <c r="EQ61" s="1090">
        <v>88</v>
      </c>
      <c r="ER61" s="1090">
        <v>0</v>
      </c>
      <c r="ES61" s="1039"/>
      <c r="ET61" s="1039"/>
      <c r="EU61" s="1039"/>
      <c r="EV61" s="1039"/>
      <c r="EW61" s="1106"/>
      <c r="EX61" s="1090">
        <v>0</v>
      </c>
      <c r="EY61" s="1106"/>
      <c r="EZ61" s="1090">
        <v>0</v>
      </c>
      <c r="FA61" s="1106"/>
      <c r="FB61" s="1090">
        <v>0</v>
      </c>
      <c r="FC61" s="1090">
        <v>11.5</v>
      </c>
      <c r="FD61" s="1090">
        <v>9</v>
      </c>
      <c r="FE61" s="1090">
        <v>0</v>
      </c>
      <c r="FF61" s="1106"/>
      <c r="FG61" s="1090">
        <v>475</v>
      </c>
      <c r="FH61" s="1090">
        <v>1</v>
      </c>
      <c r="FI61" s="1090">
        <v>0</v>
      </c>
      <c r="FJ61" s="1039"/>
      <c r="FK61" s="1039"/>
      <c r="FL61" s="1039"/>
      <c r="FM61" s="1039"/>
      <c r="FN61" s="1039"/>
      <c r="FO61" s="1110">
        <v>0</v>
      </c>
      <c r="FP61" s="1092">
        <v>6.5</v>
      </c>
      <c r="FQ61" s="1092">
        <v>0.6</v>
      </c>
      <c r="FR61" s="1102"/>
      <c r="FS61" s="1092">
        <v>0</v>
      </c>
      <c r="FT61" s="1092">
        <v>0</v>
      </c>
      <c r="FU61" s="1092">
        <v>0</v>
      </c>
      <c r="FV61" s="1092">
        <v>6</v>
      </c>
      <c r="FW61" s="1092">
        <v>1</v>
      </c>
      <c r="FX61" s="1092">
        <v>0</v>
      </c>
      <c r="FY61" s="1092">
        <v>0</v>
      </c>
      <c r="FZ61" s="1092">
        <v>5</v>
      </c>
      <c r="GA61" s="1092">
        <v>1</v>
      </c>
      <c r="GB61" s="1092">
        <v>1</v>
      </c>
      <c r="GC61" s="1092">
        <v>2</v>
      </c>
      <c r="GD61" s="1092">
        <v>0</v>
      </c>
      <c r="GE61" s="1092">
        <v>1</v>
      </c>
      <c r="GF61" s="1102"/>
      <c r="GG61" s="1092">
        <v>0</v>
      </c>
      <c r="GH61" s="1092">
        <v>0</v>
      </c>
      <c r="GI61" s="1102"/>
      <c r="GJ61" s="1092">
        <v>0</v>
      </c>
      <c r="GK61" s="1092">
        <v>0</v>
      </c>
      <c r="GL61" s="1092">
        <v>0</v>
      </c>
      <c r="GM61" s="1092">
        <v>0</v>
      </c>
      <c r="GN61" s="1092">
        <v>0</v>
      </c>
      <c r="GO61" s="1092">
        <v>0</v>
      </c>
      <c r="GP61" s="1102"/>
      <c r="GQ61" s="1092">
        <v>0</v>
      </c>
      <c r="GR61" s="1092">
        <v>0</v>
      </c>
      <c r="GS61" s="1092">
        <v>0</v>
      </c>
      <c r="GT61" s="1102"/>
      <c r="GU61" s="981"/>
      <c r="GV61" s="981"/>
      <c r="GW61" s="981"/>
      <c r="GX61" s="981"/>
      <c r="GY61" s="981"/>
      <c r="GZ61" s="981"/>
      <c r="HA61" s="981"/>
      <c r="HB61" s="1102"/>
      <c r="HC61" s="1092">
        <v>0</v>
      </c>
      <c r="HD61" s="1092">
        <v>0</v>
      </c>
      <c r="HE61" s="1092">
        <v>0</v>
      </c>
      <c r="HF61" s="1092">
        <v>0</v>
      </c>
      <c r="HG61" s="1092">
        <v>0</v>
      </c>
      <c r="HH61" s="1092">
        <v>0</v>
      </c>
      <c r="HI61" s="1092">
        <v>0</v>
      </c>
      <c r="HJ61" s="1092">
        <v>0</v>
      </c>
      <c r="HK61" s="1092">
        <v>0</v>
      </c>
      <c r="HL61" s="1092">
        <v>0</v>
      </c>
      <c r="HM61" s="1092">
        <v>0</v>
      </c>
      <c r="HN61" s="1092">
        <v>0</v>
      </c>
      <c r="HO61" s="1102"/>
      <c r="HP61" s="50">
        <v>0</v>
      </c>
      <c r="HQ61" s="50">
        <v>0</v>
      </c>
      <c r="HR61" s="50">
        <v>0</v>
      </c>
      <c r="HS61" s="1090">
        <v>104</v>
      </c>
      <c r="HT61" s="1090">
        <v>7</v>
      </c>
      <c r="HU61" s="1039"/>
      <c r="HV61" s="1039"/>
      <c r="HW61" s="1039"/>
      <c r="HX61" s="1039"/>
      <c r="HY61" s="1107"/>
      <c r="HZ61" s="1090">
        <v>0</v>
      </c>
      <c r="IA61" s="1107"/>
      <c r="IB61" s="1090">
        <v>0</v>
      </c>
      <c r="IC61" s="1107"/>
      <c r="ID61" s="1090">
        <v>14</v>
      </c>
      <c r="IE61" s="1090">
        <v>15</v>
      </c>
      <c r="IF61" s="1090">
        <v>16</v>
      </c>
      <c r="IG61" s="1090">
        <v>0</v>
      </c>
      <c r="IH61" s="1107"/>
      <c r="II61" s="1090">
        <v>475</v>
      </c>
      <c r="IJ61" s="1090">
        <v>0</v>
      </c>
      <c r="IK61" s="1090">
        <v>0</v>
      </c>
      <c r="IL61" s="1090">
        <v>5</v>
      </c>
      <c r="IM61" s="1090">
        <v>0</v>
      </c>
      <c r="IN61" s="1090">
        <v>2</v>
      </c>
      <c r="IO61" s="1090">
        <v>1.1000000000000001</v>
      </c>
      <c r="IP61" s="1090">
        <v>0</v>
      </c>
      <c r="IQ61" s="1090">
        <v>0</v>
      </c>
      <c r="IR61" s="1039"/>
      <c r="IS61" s="1039"/>
      <c r="IT61" s="1039"/>
      <c r="IU61" s="1039"/>
      <c r="IV61" s="1039"/>
      <c r="IW61" s="1104">
        <v>0</v>
      </c>
      <c r="IX61" s="1104">
        <v>0</v>
      </c>
      <c r="IY61" s="1104">
        <v>0</v>
      </c>
      <c r="IZ61" s="1104">
        <v>0</v>
      </c>
      <c r="JA61" s="1104">
        <v>0</v>
      </c>
      <c r="JB61" s="1104">
        <v>0</v>
      </c>
      <c r="JC61" s="1090">
        <v>0</v>
      </c>
      <c r="JD61" s="1090">
        <v>10268</v>
      </c>
      <c r="JE61" s="1090">
        <v>0</v>
      </c>
      <c r="JF61" s="1092">
        <v>0</v>
      </c>
      <c r="JG61" s="1092">
        <v>0</v>
      </c>
    </row>
    <row r="62" spans="1:267">
      <c r="A62" s="48" t="s">
        <v>1233</v>
      </c>
      <c r="B62" s="34">
        <v>2638</v>
      </c>
      <c r="C62" s="33" t="s">
        <v>1229</v>
      </c>
      <c r="D62" s="1039"/>
      <c r="E62" s="1039"/>
      <c r="F62" s="1039"/>
      <c r="G62" s="1039"/>
      <c r="H62" s="1039"/>
      <c r="I62" s="1039"/>
      <c r="J62" s="1039"/>
      <c r="K62" s="1039"/>
      <c r="L62" s="1039"/>
      <c r="M62" s="1039"/>
      <c r="N62" s="1039"/>
      <c r="O62" s="1039"/>
      <c r="P62" s="1039"/>
      <c r="Q62" s="1039"/>
      <c r="R62" s="1039"/>
      <c r="S62" s="1039"/>
      <c r="T62" s="1039"/>
      <c r="U62" s="1039"/>
      <c r="V62" s="1039"/>
      <c r="W62" s="1039"/>
      <c r="X62" s="1039"/>
      <c r="Y62" s="1039"/>
      <c r="Z62" s="1039"/>
      <c r="AA62" s="1039"/>
      <c r="AB62" s="1039"/>
      <c r="AC62" s="1039"/>
      <c r="AD62" s="1039"/>
      <c r="AE62" s="1039"/>
      <c r="AF62" s="1039"/>
      <c r="AG62" s="1039"/>
      <c r="AH62" s="1039"/>
      <c r="AI62" s="1039"/>
      <c r="AJ62" s="1039"/>
      <c r="AK62" s="1039"/>
      <c r="AL62" s="1039"/>
      <c r="AM62" s="1039"/>
      <c r="AN62" s="1039"/>
      <c r="AO62" s="1039"/>
      <c r="AP62" s="1039"/>
      <c r="AQ62" s="1039"/>
      <c r="AR62" s="1039"/>
      <c r="AS62" s="1039"/>
      <c r="AT62" s="1039"/>
      <c r="AU62" s="1039"/>
      <c r="AV62" s="1039"/>
      <c r="AW62" s="1039"/>
      <c r="AX62" s="1039"/>
      <c r="AY62" s="1039"/>
      <c r="AZ62" s="1039"/>
      <c r="BA62" s="1039"/>
      <c r="BB62" s="1039"/>
      <c r="BC62" s="1039"/>
      <c r="BD62" s="1039"/>
      <c r="BE62" s="1039"/>
      <c r="BF62" s="1039"/>
      <c r="BG62" s="1039"/>
      <c r="BH62" s="1039"/>
      <c r="BI62" s="1039"/>
      <c r="BJ62" s="1039"/>
      <c r="BK62" s="1039"/>
      <c r="BL62" s="1039"/>
      <c r="BM62" s="1039"/>
      <c r="BN62" s="1039"/>
      <c r="BO62" s="1039"/>
      <c r="BP62" s="1039"/>
      <c r="BQ62" s="1039"/>
      <c r="BR62" s="1090">
        <v>13.35</v>
      </c>
      <c r="BS62" s="1090">
        <v>0</v>
      </c>
      <c r="BT62" s="1090">
        <v>5.26</v>
      </c>
      <c r="BU62" s="1090">
        <v>2.2999999999999998</v>
      </c>
      <c r="BV62" s="1090">
        <v>0.4</v>
      </c>
      <c r="BW62" s="1090">
        <v>0</v>
      </c>
      <c r="BX62" s="1090">
        <v>0.1</v>
      </c>
      <c r="BY62" s="1090">
        <v>2.4</v>
      </c>
      <c r="BZ62" s="1090">
        <v>2510707.12</v>
      </c>
      <c r="CA62" s="1090">
        <v>12836</v>
      </c>
      <c r="CB62" s="1090">
        <v>0</v>
      </c>
      <c r="CC62" s="1090">
        <v>0</v>
      </c>
      <c r="CD62" s="1090">
        <v>0</v>
      </c>
      <c r="CE62" s="1090">
        <v>0</v>
      </c>
      <c r="CF62" s="1090">
        <v>0</v>
      </c>
      <c r="CG62" s="1090">
        <v>84351</v>
      </c>
      <c r="CH62" s="1090">
        <v>0</v>
      </c>
      <c r="CI62" s="1090">
        <v>12627</v>
      </c>
      <c r="CJ62" s="1090">
        <v>14615</v>
      </c>
      <c r="CK62" s="1090">
        <v>0</v>
      </c>
      <c r="CL62" s="1090">
        <v>7801.45</v>
      </c>
      <c r="CM62" s="1090">
        <v>0</v>
      </c>
      <c r="CN62" s="1090">
        <v>0</v>
      </c>
      <c r="CO62" s="1109"/>
      <c r="CP62" s="1090">
        <v>161425.71</v>
      </c>
      <c r="CQ62" s="1090">
        <v>1591957.3740000001</v>
      </c>
      <c r="CR62" s="1090">
        <v>569889.31599999999</v>
      </c>
      <c r="CS62" s="1090">
        <v>111093.735</v>
      </c>
      <c r="CT62" s="1090">
        <v>199499.38500000001</v>
      </c>
      <c r="CU62" s="1090">
        <v>0</v>
      </c>
      <c r="CV62" s="1090">
        <v>1065367.31</v>
      </c>
      <c r="CW62" s="1090">
        <v>123011.02000000002</v>
      </c>
      <c r="CX62" s="1090">
        <v>438707.86999999994</v>
      </c>
      <c r="CY62" s="1090">
        <v>56050.22</v>
      </c>
      <c r="CZ62" s="1090">
        <v>939160.1</v>
      </c>
      <c r="DA62" s="1090">
        <v>11569</v>
      </c>
      <c r="DB62" s="1090">
        <v>0</v>
      </c>
      <c r="DC62" s="1039"/>
      <c r="DD62" s="1090">
        <v>0</v>
      </c>
      <c r="DE62" s="1090">
        <v>0</v>
      </c>
      <c r="DF62" s="1090">
        <v>0</v>
      </c>
      <c r="DG62" s="1090">
        <v>0</v>
      </c>
      <c r="DH62" s="1090">
        <v>0</v>
      </c>
      <c r="DI62" s="1090">
        <v>73411</v>
      </c>
      <c r="DJ62" s="1090">
        <v>0</v>
      </c>
      <c r="DK62" s="1090">
        <v>0</v>
      </c>
      <c r="DL62" s="1090">
        <v>3235</v>
      </c>
      <c r="DM62" s="1090">
        <v>0</v>
      </c>
      <c r="DN62" s="1090">
        <v>5100</v>
      </c>
      <c r="DO62" s="1090">
        <v>0</v>
      </c>
      <c r="DP62" s="1090">
        <v>2605</v>
      </c>
      <c r="DQ62" s="1090">
        <v>0</v>
      </c>
      <c r="DR62" s="1090">
        <v>0</v>
      </c>
      <c r="DS62" s="1090">
        <v>0</v>
      </c>
      <c r="DT62" s="1090">
        <v>0</v>
      </c>
      <c r="DU62" s="1090">
        <v>0</v>
      </c>
      <c r="DV62" s="1090">
        <v>6857.9</v>
      </c>
      <c r="DW62" s="1090">
        <v>0</v>
      </c>
      <c r="DX62" s="1090">
        <v>3298.35</v>
      </c>
      <c r="DY62" s="1090">
        <v>0</v>
      </c>
      <c r="DZ62" s="1090">
        <v>0</v>
      </c>
      <c r="EA62" s="1090">
        <v>0</v>
      </c>
      <c r="EB62" s="1090">
        <v>0</v>
      </c>
      <c r="EC62" s="1090" t="s">
        <v>1700</v>
      </c>
      <c r="ED62" s="1090">
        <v>283.92</v>
      </c>
      <c r="EE62" s="1090" t="s">
        <v>788</v>
      </c>
      <c r="EF62" s="1090">
        <v>0</v>
      </c>
      <c r="EG62" s="1090" t="s">
        <v>788</v>
      </c>
      <c r="EH62" s="1090">
        <v>0</v>
      </c>
      <c r="EI62" s="1090">
        <v>12836</v>
      </c>
      <c r="EJ62" s="1090">
        <v>0</v>
      </c>
      <c r="EK62" s="1090">
        <v>30880.900000000744</v>
      </c>
      <c r="EL62" s="1090">
        <v>0</v>
      </c>
      <c r="EM62" s="1090">
        <v>0</v>
      </c>
      <c r="EN62" s="1039"/>
      <c r="EO62" s="1039"/>
      <c r="EP62" s="1039"/>
      <c r="EQ62" s="1090">
        <v>156</v>
      </c>
      <c r="ER62" s="1090">
        <v>0</v>
      </c>
      <c r="ES62" s="1039"/>
      <c r="ET62" s="1039"/>
      <c r="EU62" s="1039"/>
      <c r="EV62" s="1039"/>
      <c r="EW62" s="1106"/>
      <c r="EX62" s="1090">
        <v>0</v>
      </c>
      <c r="EY62" s="1106"/>
      <c r="EZ62" s="1090">
        <v>0</v>
      </c>
      <c r="FA62" s="1106"/>
      <c r="FB62" s="1090">
        <v>3</v>
      </c>
      <c r="FC62" s="1090">
        <v>13</v>
      </c>
      <c r="FD62" s="1090">
        <v>29</v>
      </c>
      <c r="FE62" s="1090">
        <v>1</v>
      </c>
      <c r="FF62" s="1106"/>
      <c r="FG62" s="1090">
        <v>485</v>
      </c>
      <c r="FH62" s="1090">
        <v>0</v>
      </c>
      <c r="FI62" s="1090">
        <v>2</v>
      </c>
      <c r="FJ62" s="1039"/>
      <c r="FK62" s="1039"/>
      <c r="FL62" s="1039"/>
      <c r="FM62" s="1039"/>
      <c r="FN62" s="1039"/>
      <c r="FO62" s="1110">
        <v>0</v>
      </c>
      <c r="FP62" s="1092">
        <v>14</v>
      </c>
      <c r="FQ62" s="1092">
        <v>0</v>
      </c>
      <c r="FR62" s="1102"/>
      <c r="FS62" s="1092">
        <v>0</v>
      </c>
      <c r="FT62" s="1092">
        <v>1</v>
      </c>
      <c r="FU62" s="1092">
        <v>11</v>
      </c>
      <c r="FV62" s="1092">
        <v>1</v>
      </c>
      <c r="FW62" s="1092">
        <v>5</v>
      </c>
      <c r="FX62" s="1092">
        <v>0</v>
      </c>
      <c r="FY62" s="1092">
        <v>1</v>
      </c>
      <c r="FZ62" s="1092">
        <v>4</v>
      </c>
      <c r="GA62" s="1092">
        <v>3</v>
      </c>
      <c r="GB62" s="1092">
        <v>2</v>
      </c>
      <c r="GC62" s="1092">
        <v>0</v>
      </c>
      <c r="GD62" s="1092">
        <v>0.1</v>
      </c>
      <c r="GE62" s="1092">
        <v>1</v>
      </c>
      <c r="GF62" s="1102"/>
      <c r="GG62" s="1092">
        <v>0</v>
      </c>
      <c r="GH62" s="1092">
        <v>0</v>
      </c>
      <c r="GI62" s="1102"/>
      <c r="GJ62" s="1092">
        <v>0</v>
      </c>
      <c r="GK62" s="1092">
        <v>0</v>
      </c>
      <c r="GL62" s="1092">
        <v>0</v>
      </c>
      <c r="GM62" s="1092">
        <v>0</v>
      </c>
      <c r="GN62" s="1092">
        <v>0</v>
      </c>
      <c r="GO62" s="1092">
        <v>0</v>
      </c>
      <c r="GP62" s="1102"/>
      <c r="GQ62" s="1092">
        <v>0</v>
      </c>
      <c r="GR62" s="1092">
        <v>0</v>
      </c>
      <c r="GS62" s="1092">
        <v>0</v>
      </c>
      <c r="GT62" s="1102"/>
      <c r="GU62" s="981"/>
      <c r="GV62" s="981"/>
      <c r="GW62" s="981"/>
      <c r="GX62" s="981"/>
      <c r="GY62" s="981"/>
      <c r="GZ62" s="981"/>
      <c r="HA62" s="981"/>
      <c r="HB62" s="1102"/>
      <c r="HC62" s="1092">
        <v>0</v>
      </c>
      <c r="HD62" s="1092">
        <v>0</v>
      </c>
      <c r="HE62" s="1092">
        <v>0</v>
      </c>
      <c r="HF62" s="1092">
        <v>0</v>
      </c>
      <c r="HG62" s="1092">
        <v>0</v>
      </c>
      <c r="HH62" s="1092">
        <v>0</v>
      </c>
      <c r="HI62" s="1092">
        <v>0</v>
      </c>
      <c r="HJ62" s="1092">
        <v>0</v>
      </c>
      <c r="HK62" s="1092">
        <v>0</v>
      </c>
      <c r="HL62" s="1092">
        <v>0</v>
      </c>
      <c r="HM62" s="1092">
        <v>0</v>
      </c>
      <c r="HN62" s="1092">
        <v>0</v>
      </c>
      <c r="HO62" s="1102"/>
      <c r="HP62" s="50">
        <v>0</v>
      </c>
      <c r="HQ62" s="50">
        <v>0</v>
      </c>
      <c r="HR62" s="50">
        <v>0</v>
      </c>
      <c r="HS62" s="1090">
        <v>170</v>
      </c>
      <c r="HT62" s="1090">
        <v>0</v>
      </c>
      <c r="HU62" s="1039"/>
      <c r="HV62" s="1039"/>
      <c r="HW62" s="1039"/>
      <c r="HX62" s="1039"/>
      <c r="HY62" s="1107"/>
      <c r="HZ62" s="1090">
        <v>0</v>
      </c>
      <c r="IA62" s="1107"/>
      <c r="IB62" s="1090">
        <v>0</v>
      </c>
      <c r="IC62" s="1107"/>
      <c r="ID62" s="1090">
        <v>3</v>
      </c>
      <c r="IE62" s="1090">
        <v>11</v>
      </c>
      <c r="IF62" s="1090">
        <v>34</v>
      </c>
      <c r="IG62" s="1090">
        <v>0</v>
      </c>
      <c r="IH62" s="1107"/>
      <c r="II62" s="1090">
        <v>485</v>
      </c>
      <c r="IJ62" s="1090">
        <v>0</v>
      </c>
      <c r="IK62" s="1090">
        <v>0</v>
      </c>
      <c r="IL62" s="1090">
        <v>4</v>
      </c>
      <c r="IM62" s="1090">
        <v>13</v>
      </c>
      <c r="IN62" s="1090">
        <v>3</v>
      </c>
      <c r="IO62" s="1090">
        <v>4</v>
      </c>
      <c r="IP62" s="1090">
        <v>0</v>
      </c>
      <c r="IQ62" s="1090">
        <v>2</v>
      </c>
      <c r="IR62" s="1039"/>
      <c r="IS62" s="1039"/>
      <c r="IT62" s="1039"/>
      <c r="IU62" s="1039"/>
      <c r="IV62" s="1039"/>
      <c r="IW62" s="1104">
        <v>0</v>
      </c>
      <c r="IX62" s="1104">
        <v>0</v>
      </c>
      <c r="IY62" s="1104">
        <v>0</v>
      </c>
      <c r="IZ62" s="1104">
        <v>0</v>
      </c>
      <c r="JA62" s="1104">
        <v>0</v>
      </c>
      <c r="JB62" s="1104">
        <v>0</v>
      </c>
      <c r="JC62" s="1090">
        <v>0</v>
      </c>
      <c r="JD62" s="1090">
        <v>0</v>
      </c>
      <c r="JE62" s="1090">
        <v>0</v>
      </c>
      <c r="JF62" s="1092">
        <v>0</v>
      </c>
      <c r="JG62" s="1092">
        <v>0</v>
      </c>
    </row>
    <row r="63" spans="1:267">
      <c r="A63" s="48" t="s">
        <v>187</v>
      </c>
      <c r="B63" s="34">
        <v>3020</v>
      </c>
      <c r="C63" s="33" t="s">
        <v>654</v>
      </c>
      <c r="D63" s="1039"/>
      <c r="E63" s="1039"/>
      <c r="F63" s="1039"/>
      <c r="G63" s="1039"/>
      <c r="H63" s="1039"/>
      <c r="I63" s="1039"/>
      <c r="J63" s="1039"/>
      <c r="K63" s="1039"/>
      <c r="L63" s="1039"/>
      <c r="M63" s="1039"/>
      <c r="N63" s="1039"/>
      <c r="O63" s="1039"/>
      <c r="P63" s="1039"/>
      <c r="Q63" s="1039"/>
      <c r="R63" s="1039"/>
      <c r="S63" s="1039"/>
      <c r="T63" s="1039"/>
      <c r="U63" s="1039"/>
      <c r="V63" s="1039"/>
      <c r="W63" s="1039"/>
      <c r="X63" s="1039"/>
      <c r="Y63" s="1039"/>
      <c r="Z63" s="1039"/>
      <c r="AA63" s="1039"/>
      <c r="AB63" s="1039"/>
      <c r="AC63" s="1039"/>
      <c r="AD63" s="1039"/>
      <c r="AE63" s="1039"/>
      <c r="AF63" s="1039"/>
      <c r="AG63" s="1039"/>
      <c r="AH63" s="1039"/>
      <c r="AI63" s="1039"/>
      <c r="AJ63" s="1039"/>
      <c r="AK63" s="1039"/>
      <c r="AL63" s="1039"/>
      <c r="AM63" s="1039"/>
      <c r="AN63" s="1039"/>
      <c r="AO63" s="1039"/>
      <c r="AP63" s="1039"/>
      <c r="AQ63" s="1039"/>
      <c r="AR63" s="1039"/>
      <c r="AS63" s="1039"/>
      <c r="AT63" s="1039"/>
      <c r="AU63" s="1039"/>
      <c r="AV63" s="1039"/>
      <c r="AW63" s="1039"/>
      <c r="AX63" s="1039"/>
      <c r="AY63" s="1039"/>
      <c r="AZ63" s="1039"/>
      <c r="BA63" s="1039"/>
      <c r="BB63" s="1039"/>
      <c r="BC63" s="1039"/>
      <c r="BD63" s="1039"/>
      <c r="BE63" s="1039"/>
      <c r="BF63" s="1039"/>
      <c r="BG63" s="1039"/>
      <c r="BH63" s="1039"/>
      <c r="BI63" s="1039"/>
      <c r="BJ63" s="1039"/>
      <c r="BK63" s="1039"/>
      <c r="BL63" s="1039"/>
      <c r="BM63" s="1039"/>
      <c r="BN63" s="1039"/>
      <c r="BO63" s="1039"/>
      <c r="BP63" s="1039"/>
      <c r="BQ63" s="1039"/>
      <c r="BR63" s="1090">
        <v>5849.6469999999999</v>
      </c>
      <c r="BS63" s="1090">
        <v>218.11600000000001</v>
      </c>
      <c r="BT63" s="1090">
        <v>1739.4760040000001</v>
      </c>
      <c r="BU63" s="1090">
        <v>817.37100000000021</v>
      </c>
      <c r="BV63" s="1090">
        <v>976.92399999999998</v>
      </c>
      <c r="BW63" s="1090" t="s">
        <v>1605</v>
      </c>
      <c r="BX63" s="1090">
        <v>13</v>
      </c>
      <c r="BY63" s="1090">
        <v>458.26400000000001</v>
      </c>
      <c r="BZ63" s="1090">
        <v>1271661099</v>
      </c>
      <c r="CA63" s="1090">
        <v>2264995</v>
      </c>
      <c r="CB63" s="1090">
        <v>3197688</v>
      </c>
      <c r="CC63" s="1090">
        <v>2080420</v>
      </c>
      <c r="CD63" s="1090">
        <v>0</v>
      </c>
      <c r="CE63" s="1090">
        <v>0</v>
      </c>
      <c r="CF63" s="1090">
        <v>0</v>
      </c>
      <c r="CG63" s="1090">
        <v>33523787</v>
      </c>
      <c r="CH63" s="1090">
        <v>16018168</v>
      </c>
      <c r="CI63" s="1090">
        <v>6093548</v>
      </c>
      <c r="CJ63" s="1090">
        <v>9227096</v>
      </c>
      <c r="CK63" s="1090">
        <v>5322729</v>
      </c>
      <c r="CL63" s="1090">
        <v>1378277</v>
      </c>
      <c r="CM63" s="1090">
        <v>1617484</v>
      </c>
      <c r="CN63" s="1090">
        <v>0</v>
      </c>
      <c r="CO63" s="1109"/>
      <c r="CP63" s="1090">
        <v>55345724</v>
      </c>
      <c r="CQ63" s="1090">
        <v>993835768</v>
      </c>
      <c r="CR63" s="1090">
        <v>188035692</v>
      </c>
      <c r="CS63" s="1090">
        <v>56385151</v>
      </c>
      <c r="CT63" s="1090">
        <v>39721278</v>
      </c>
      <c r="CU63" s="1090">
        <v>16807097</v>
      </c>
      <c r="CV63" s="1090">
        <v>623688284</v>
      </c>
      <c r="CW63" s="1090">
        <v>145384135</v>
      </c>
      <c r="CX63" s="1090">
        <v>224374924</v>
      </c>
      <c r="CY63" s="1090">
        <v>71933673</v>
      </c>
      <c r="CZ63" s="1090">
        <v>220123484</v>
      </c>
      <c r="DA63" s="1090">
        <v>48669994</v>
      </c>
      <c r="DB63" s="1090">
        <v>13898387</v>
      </c>
      <c r="DC63" s="1039"/>
      <c r="DD63" s="1090">
        <v>236077</v>
      </c>
      <c r="DE63" s="1090">
        <v>111966</v>
      </c>
      <c r="DF63" s="1090">
        <v>0</v>
      </c>
      <c r="DG63" s="1090">
        <v>0</v>
      </c>
      <c r="DH63" s="1090">
        <v>9135886</v>
      </c>
      <c r="DI63" s="1090">
        <v>0</v>
      </c>
      <c r="DJ63" s="1090">
        <v>0</v>
      </c>
      <c r="DK63" s="1090">
        <v>1613581</v>
      </c>
      <c r="DL63" s="1090">
        <v>3670637</v>
      </c>
      <c r="DM63" s="1090">
        <v>8233531</v>
      </c>
      <c r="DN63" s="1090">
        <v>0</v>
      </c>
      <c r="DO63" s="1090">
        <v>1035778</v>
      </c>
      <c r="DP63" s="1090">
        <v>3416006</v>
      </c>
      <c r="DQ63" s="1090">
        <v>0</v>
      </c>
      <c r="DR63" s="1090">
        <v>5110421</v>
      </c>
      <c r="DS63" s="1090">
        <v>765656</v>
      </c>
      <c r="DT63" s="1090">
        <v>2863</v>
      </c>
      <c r="DU63" s="1090">
        <v>1073608</v>
      </c>
      <c r="DV63" s="1090">
        <v>2105799</v>
      </c>
      <c r="DW63" s="1090">
        <v>3756821</v>
      </c>
      <c r="DX63" s="1090">
        <v>1335591</v>
      </c>
      <c r="DY63" s="1090">
        <v>0</v>
      </c>
      <c r="DZ63" s="1090">
        <v>0</v>
      </c>
      <c r="EA63" s="1090">
        <v>0</v>
      </c>
      <c r="EB63" s="1090">
        <v>0</v>
      </c>
      <c r="EC63" s="1090" t="s">
        <v>314</v>
      </c>
      <c r="ED63" s="1090">
        <v>132632</v>
      </c>
      <c r="EE63" s="1090" t="s">
        <v>788</v>
      </c>
      <c r="EF63" s="1090">
        <v>0</v>
      </c>
      <c r="EG63" s="1090" t="s">
        <v>788</v>
      </c>
      <c r="EH63" s="1090">
        <v>0</v>
      </c>
      <c r="EI63" s="1090">
        <v>119289975</v>
      </c>
      <c r="EJ63" s="1090">
        <v>0</v>
      </c>
      <c r="EK63" s="1090">
        <v>0</v>
      </c>
      <c r="EL63" s="1090">
        <v>74467182.049999997</v>
      </c>
      <c r="EM63" s="1090">
        <v>49847275</v>
      </c>
      <c r="EN63" s="1039"/>
      <c r="EO63" s="1039"/>
      <c r="EP63" s="1039"/>
      <c r="EQ63" s="1090">
        <v>80426</v>
      </c>
      <c r="ER63" s="1090">
        <v>30464</v>
      </c>
      <c r="ES63" s="1039"/>
      <c r="ET63" s="1039"/>
      <c r="EU63" s="1039"/>
      <c r="EV63" s="1039"/>
      <c r="EW63" s="1106"/>
      <c r="EX63" s="1090">
        <v>303</v>
      </c>
      <c r="EY63" s="1106"/>
      <c r="EZ63" s="1090">
        <v>259</v>
      </c>
      <c r="FA63" s="1106"/>
      <c r="FB63" s="1090">
        <v>4311</v>
      </c>
      <c r="FC63" s="1090">
        <v>10892</v>
      </c>
      <c r="FD63" s="1090">
        <v>8696</v>
      </c>
      <c r="FE63" s="1090">
        <v>38</v>
      </c>
      <c r="FF63" s="1106"/>
      <c r="FG63" s="1090">
        <v>475</v>
      </c>
      <c r="FH63" s="1090">
        <v>1057</v>
      </c>
      <c r="FI63" s="1090">
        <v>43</v>
      </c>
      <c r="FJ63" s="1039"/>
      <c r="FK63" s="1039"/>
      <c r="FL63" s="1039"/>
      <c r="FM63" s="1039"/>
      <c r="FN63" s="1039"/>
      <c r="FO63" s="1110">
        <v>43942338</v>
      </c>
      <c r="FP63" s="1092">
        <v>5582.3630000000003</v>
      </c>
      <c r="FQ63" s="1092">
        <v>245.17</v>
      </c>
      <c r="FR63" s="1102"/>
      <c r="FS63" s="1092">
        <v>108073</v>
      </c>
      <c r="FT63" s="1092">
        <v>4880</v>
      </c>
      <c r="FU63" s="1092">
        <v>248</v>
      </c>
      <c r="FV63" s="1092">
        <v>432</v>
      </c>
      <c r="FW63" s="1092">
        <v>112</v>
      </c>
      <c r="FX63" s="1092">
        <v>300</v>
      </c>
      <c r="FY63" s="1092">
        <v>49</v>
      </c>
      <c r="FZ63" s="1092">
        <v>1588.3219999999999</v>
      </c>
      <c r="GA63" s="1092">
        <v>801.85001</v>
      </c>
      <c r="GB63" s="1092">
        <v>948.05899999999997</v>
      </c>
      <c r="GC63" s="1092">
        <v>0</v>
      </c>
      <c r="GD63" s="1092">
        <v>14</v>
      </c>
      <c r="GE63" s="1092">
        <v>458.85</v>
      </c>
      <c r="GF63" s="1102"/>
      <c r="GG63" s="1092">
        <v>5582.3630000000003</v>
      </c>
      <c r="GH63" s="1092">
        <v>245.17</v>
      </c>
      <c r="GI63" s="1102"/>
      <c r="GJ63" s="1092">
        <v>1588.3219999999999</v>
      </c>
      <c r="GK63" s="1092">
        <v>506.09300000000002</v>
      </c>
      <c r="GL63" s="1092">
        <v>948.05899999999997</v>
      </c>
      <c r="GM63" s="1092">
        <v>0</v>
      </c>
      <c r="GN63" s="1092">
        <v>5</v>
      </c>
      <c r="GO63" s="1092">
        <v>135.05000000000001</v>
      </c>
      <c r="GP63" s="1102"/>
      <c r="GQ63" s="1092">
        <v>12</v>
      </c>
      <c r="GR63" s="1092">
        <v>5849.6469999999999</v>
      </c>
      <c r="GS63" s="1092">
        <v>218.11600000000001</v>
      </c>
      <c r="GT63" s="1102"/>
      <c r="GU63" s="981"/>
      <c r="GV63" s="981"/>
      <c r="GW63" s="981"/>
      <c r="GX63" s="981"/>
      <c r="GY63" s="981"/>
      <c r="GZ63" s="981"/>
      <c r="HA63" s="981"/>
      <c r="HB63" s="1102"/>
      <c r="HC63" s="1092">
        <v>5043</v>
      </c>
      <c r="HD63" s="1092">
        <v>245</v>
      </c>
      <c r="HE63" s="1092">
        <v>505</v>
      </c>
      <c r="HF63" s="1092">
        <v>103</v>
      </c>
      <c r="HG63" s="1092">
        <v>318</v>
      </c>
      <c r="HH63" s="1092">
        <v>49</v>
      </c>
      <c r="HI63" s="1092">
        <v>1739.4760040000001</v>
      </c>
      <c r="HJ63" s="1092">
        <v>501.02800000000002</v>
      </c>
      <c r="HK63" s="1092">
        <v>976.92399999999998</v>
      </c>
      <c r="HL63" s="1092">
        <v>0</v>
      </c>
      <c r="HM63" s="1092">
        <v>5</v>
      </c>
      <c r="HN63" s="1092">
        <v>165.43600000000001</v>
      </c>
      <c r="HO63" s="1102"/>
      <c r="HP63" s="50">
        <v>0</v>
      </c>
      <c r="HQ63" s="50">
        <v>0</v>
      </c>
      <c r="HR63" s="50">
        <v>0</v>
      </c>
      <c r="HS63" s="1090">
        <v>81190</v>
      </c>
      <c r="HT63" s="1090">
        <v>31905</v>
      </c>
      <c r="HU63" s="1039"/>
      <c r="HV63" s="1039"/>
      <c r="HW63" s="1039"/>
      <c r="HX63" s="1039"/>
      <c r="HY63" s="1107"/>
      <c r="HZ63" s="1090">
        <v>252</v>
      </c>
      <c r="IA63" s="1107"/>
      <c r="IB63" s="1090">
        <v>214</v>
      </c>
      <c r="IC63" s="1107"/>
      <c r="ID63" s="1090">
        <v>4734</v>
      </c>
      <c r="IE63" s="1090">
        <v>11642</v>
      </c>
      <c r="IF63" s="1090">
        <v>8392</v>
      </c>
      <c r="IG63" s="1090">
        <v>41</v>
      </c>
      <c r="IH63" s="1107"/>
      <c r="II63" s="1090">
        <v>475</v>
      </c>
      <c r="IJ63" s="1090">
        <v>976</v>
      </c>
      <c r="IK63" s="1090">
        <v>43</v>
      </c>
      <c r="IL63" s="1090">
        <v>5043</v>
      </c>
      <c r="IM63" s="1090">
        <v>245</v>
      </c>
      <c r="IN63" s="1090">
        <v>505</v>
      </c>
      <c r="IO63" s="1090">
        <v>103</v>
      </c>
      <c r="IP63" s="1090">
        <v>318</v>
      </c>
      <c r="IQ63" s="1090">
        <v>49</v>
      </c>
      <c r="IR63" s="1039"/>
      <c r="IS63" s="1039"/>
      <c r="IT63" s="1039"/>
      <c r="IU63" s="1039"/>
      <c r="IV63" s="1039"/>
      <c r="IW63" s="1104">
        <v>4880</v>
      </c>
      <c r="IX63" s="1104">
        <v>248</v>
      </c>
      <c r="IY63" s="1104">
        <v>432</v>
      </c>
      <c r="IZ63" s="1104">
        <v>112</v>
      </c>
      <c r="JA63" s="1104">
        <v>300</v>
      </c>
      <c r="JB63" s="1104">
        <v>49</v>
      </c>
      <c r="JC63" s="1090">
        <v>0</v>
      </c>
      <c r="JD63" s="1090">
        <v>1709786</v>
      </c>
      <c r="JE63" s="1090">
        <v>0</v>
      </c>
      <c r="JF63" s="1092">
        <v>20</v>
      </c>
      <c r="JG63" s="1092">
        <v>108384</v>
      </c>
    </row>
    <row r="64" spans="1:267">
      <c r="A64" s="48" t="s">
        <v>178</v>
      </c>
      <c r="B64" s="34">
        <v>3030</v>
      </c>
      <c r="C64" s="52" t="s">
        <v>649</v>
      </c>
      <c r="D64" s="1039"/>
      <c r="E64" s="1039"/>
      <c r="F64" s="1039"/>
      <c r="G64" s="1039"/>
      <c r="H64" s="1039"/>
      <c r="I64" s="1039"/>
      <c r="J64" s="1039"/>
      <c r="K64" s="1039"/>
      <c r="L64" s="1039"/>
      <c r="M64" s="1039"/>
      <c r="N64" s="1039"/>
      <c r="O64" s="1039"/>
      <c r="P64" s="1039"/>
      <c r="Q64" s="1039"/>
      <c r="R64" s="1039"/>
      <c r="S64" s="1039"/>
      <c r="T64" s="1039"/>
      <c r="U64" s="1039"/>
      <c r="V64" s="1039"/>
      <c r="W64" s="1039"/>
      <c r="X64" s="1039"/>
      <c r="Y64" s="1039"/>
      <c r="Z64" s="1039"/>
      <c r="AA64" s="1039"/>
      <c r="AB64" s="1039"/>
      <c r="AC64" s="1039"/>
      <c r="AD64" s="1039"/>
      <c r="AE64" s="1039"/>
      <c r="AF64" s="1039"/>
      <c r="AG64" s="1039"/>
      <c r="AH64" s="1039"/>
      <c r="AI64" s="1039"/>
      <c r="AJ64" s="1039"/>
      <c r="AK64" s="1039"/>
      <c r="AL64" s="1039"/>
      <c r="AM64" s="1039"/>
      <c r="AN64" s="1039"/>
      <c r="AO64" s="1039"/>
      <c r="AP64" s="1039"/>
      <c r="AQ64" s="1039"/>
      <c r="AR64" s="1039"/>
      <c r="AS64" s="1039"/>
      <c r="AT64" s="1039"/>
      <c r="AU64" s="1039"/>
      <c r="AV64" s="1039"/>
      <c r="AW64" s="1039"/>
      <c r="AX64" s="1039"/>
      <c r="AY64" s="1039"/>
      <c r="AZ64" s="1039"/>
      <c r="BA64" s="1039"/>
      <c r="BB64" s="1039"/>
      <c r="BC64" s="1039"/>
      <c r="BD64" s="1039"/>
      <c r="BE64" s="1039"/>
      <c r="BF64" s="1039"/>
      <c r="BG64" s="1039"/>
      <c r="BH64" s="1039"/>
      <c r="BI64" s="1039"/>
      <c r="BJ64" s="1039"/>
      <c r="BK64" s="1039"/>
      <c r="BL64" s="1039"/>
      <c r="BM64" s="1039"/>
      <c r="BN64" s="1039"/>
      <c r="BO64" s="1039"/>
      <c r="BP64" s="1039"/>
      <c r="BQ64" s="1039"/>
      <c r="BR64" s="1090">
        <v>7144.1</v>
      </c>
      <c r="BS64" s="1090">
        <v>149.5</v>
      </c>
      <c r="BT64" s="1090">
        <v>739</v>
      </c>
      <c r="BU64" s="1090">
        <v>1399</v>
      </c>
      <c r="BV64" s="1090">
        <v>894</v>
      </c>
      <c r="BW64" s="1090">
        <v>0</v>
      </c>
      <c r="BX64" s="1090">
        <v>16</v>
      </c>
      <c r="BY64" s="1090">
        <v>560</v>
      </c>
      <c r="BZ64" s="1090">
        <v>1499978000</v>
      </c>
      <c r="CA64" s="1090">
        <v>0</v>
      </c>
      <c r="CB64" s="1090">
        <v>1115000</v>
      </c>
      <c r="CC64" s="1090">
        <v>396000</v>
      </c>
      <c r="CD64" s="1090">
        <v>0</v>
      </c>
      <c r="CE64" s="1090">
        <v>0</v>
      </c>
      <c r="CF64" s="1090">
        <v>0</v>
      </c>
      <c r="CG64" s="1090">
        <v>58536000</v>
      </c>
      <c r="CH64" s="1090">
        <v>19010000</v>
      </c>
      <c r="CI64" s="1090">
        <v>9085000</v>
      </c>
      <c r="CJ64" s="1090">
        <v>12869000</v>
      </c>
      <c r="CK64" s="1090">
        <v>4043000</v>
      </c>
      <c r="CL64" s="1090">
        <v>1472000</v>
      </c>
      <c r="CM64" s="1090">
        <v>4568000</v>
      </c>
      <c r="CN64" s="1090">
        <v>413000</v>
      </c>
      <c r="CO64" s="1109"/>
      <c r="CP64" s="1090">
        <v>36380000</v>
      </c>
      <c r="CQ64" s="1090">
        <v>1249197000</v>
      </c>
      <c r="CR64" s="1090">
        <v>218723000</v>
      </c>
      <c r="CS64" s="1090">
        <v>61046000</v>
      </c>
      <c r="CT64" s="1090">
        <v>46642000</v>
      </c>
      <c r="CU64" s="1090">
        <v>31360000</v>
      </c>
      <c r="CV64" s="1090">
        <v>783468000</v>
      </c>
      <c r="CW64" s="1090">
        <v>187077000</v>
      </c>
      <c r="CX64" s="1090">
        <v>232878000</v>
      </c>
      <c r="CY64" s="1090">
        <v>58954000</v>
      </c>
      <c r="CZ64" s="1090">
        <v>273482000</v>
      </c>
      <c r="DA64" s="1090">
        <v>61722000</v>
      </c>
      <c r="DB64" s="1090">
        <v>31244000</v>
      </c>
      <c r="DC64" s="1039"/>
      <c r="DD64" s="1090">
        <v>843000</v>
      </c>
      <c r="DE64" s="1090">
        <v>2205000</v>
      </c>
      <c r="DF64" s="1090">
        <v>0</v>
      </c>
      <c r="DG64" s="1090">
        <v>8656000</v>
      </c>
      <c r="DH64" s="1090">
        <v>5887000</v>
      </c>
      <c r="DI64" s="1090">
        <v>2876000</v>
      </c>
      <c r="DJ64" s="1090">
        <v>0</v>
      </c>
      <c r="DK64" s="1090">
        <v>70000</v>
      </c>
      <c r="DL64" s="1090">
        <v>6573000</v>
      </c>
      <c r="DM64" s="1090">
        <v>15570000</v>
      </c>
      <c r="DN64" s="1090">
        <v>0</v>
      </c>
      <c r="DO64" s="1090">
        <v>0</v>
      </c>
      <c r="DP64" s="1090">
        <v>3791000</v>
      </c>
      <c r="DQ64" s="1090">
        <v>2755000</v>
      </c>
      <c r="DR64" s="1090">
        <v>20250000</v>
      </c>
      <c r="DS64" s="1090">
        <v>765000</v>
      </c>
      <c r="DT64" s="1090">
        <v>0</v>
      </c>
      <c r="DU64" s="1090">
        <v>1323000</v>
      </c>
      <c r="DV64" s="1090">
        <v>1472000</v>
      </c>
      <c r="DW64" s="1090">
        <v>0</v>
      </c>
      <c r="DX64" s="1090">
        <v>1033000</v>
      </c>
      <c r="DY64" s="1090">
        <v>918000</v>
      </c>
      <c r="DZ64" s="1090">
        <v>0</v>
      </c>
      <c r="EA64" s="1090">
        <v>0</v>
      </c>
      <c r="EB64" s="1090">
        <v>55000</v>
      </c>
      <c r="EC64" s="1090" t="s">
        <v>309</v>
      </c>
      <c r="ED64" s="1090">
        <v>5145000</v>
      </c>
      <c r="EE64" s="1090" t="s">
        <v>310</v>
      </c>
      <c r="EF64" s="1090">
        <v>1424000</v>
      </c>
      <c r="EG64" s="1090" t="s">
        <v>926</v>
      </c>
      <c r="EH64" s="1090">
        <v>1751000</v>
      </c>
      <c r="EI64" s="1090">
        <v>58571000</v>
      </c>
      <c r="EJ64" s="1090">
        <v>6483000</v>
      </c>
      <c r="EK64" s="1090">
        <v>0</v>
      </c>
      <c r="EL64" s="1090">
        <v>23614000</v>
      </c>
      <c r="EM64" s="1090">
        <v>67225000</v>
      </c>
      <c r="EN64" s="1039"/>
      <c r="EO64" s="1039"/>
      <c r="EP64" s="1039"/>
      <c r="EQ64" s="1090">
        <v>95905</v>
      </c>
      <c r="ER64" s="1090">
        <v>35997</v>
      </c>
      <c r="ES64" s="1039"/>
      <c r="ET64" s="1039"/>
      <c r="EU64" s="1039"/>
      <c r="EV64" s="1039"/>
      <c r="EW64" s="1106"/>
      <c r="EX64" s="1090">
        <v>975</v>
      </c>
      <c r="EY64" s="1106"/>
      <c r="EZ64" s="1090">
        <v>403</v>
      </c>
      <c r="FA64" s="1106"/>
      <c r="FB64" s="1090">
        <v>7467</v>
      </c>
      <c r="FC64" s="1090">
        <v>17260</v>
      </c>
      <c r="FD64" s="1090">
        <v>9050</v>
      </c>
      <c r="FE64" s="1090">
        <v>72</v>
      </c>
      <c r="FF64" s="1106"/>
      <c r="FG64" s="1090">
        <v>475</v>
      </c>
      <c r="FH64" s="1090">
        <v>198</v>
      </c>
      <c r="FI64" s="1090">
        <v>109</v>
      </c>
      <c r="FJ64" s="1039"/>
      <c r="FK64" s="1039"/>
      <c r="FL64" s="1039"/>
      <c r="FM64" s="1039"/>
      <c r="FN64" s="1039"/>
      <c r="FO64" s="1110">
        <v>52932000</v>
      </c>
      <c r="FP64" s="1092">
        <v>7158</v>
      </c>
      <c r="FQ64" s="1092">
        <v>139</v>
      </c>
      <c r="FR64" s="1102"/>
      <c r="FS64" s="1092">
        <v>108873</v>
      </c>
      <c r="FT64" s="1092">
        <v>6589</v>
      </c>
      <c r="FU64" s="1092">
        <v>294</v>
      </c>
      <c r="FV64" s="1092">
        <v>491</v>
      </c>
      <c r="FW64" s="1092">
        <v>39</v>
      </c>
      <c r="FX64" s="1092">
        <v>219</v>
      </c>
      <c r="FY64" s="1092">
        <v>6</v>
      </c>
      <c r="FZ64" s="1092">
        <v>666</v>
      </c>
      <c r="GA64" s="1092">
        <v>1391</v>
      </c>
      <c r="GB64" s="1092">
        <v>865</v>
      </c>
      <c r="GC64" s="1092">
        <v>0</v>
      </c>
      <c r="GD64" s="1092">
        <v>14</v>
      </c>
      <c r="GE64" s="1092">
        <v>531</v>
      </c>
      <c r="GF64" s="1102"/>
      <c r="GG64" s="1092">
        <v>7158</v>
      </c>
      <c r="GH64" s="1092">
        <v>123</v>
      </c>
      <c r="GI64" s="1102"/>
      <c r="GJ64" s="1092">
        <v>666</v>
      </c>
      <c r="GK64" s="1092">
        <v>1320</v>
      </c>
      <c r="GL64" s="1092">
        <v>816</v>
      </c>
      <c r="GM64" s="1092">
        <v>0</v>
      </c>
      <c r="GN64" s="1092">
        <v>12</v>
      </c>
      <c r="GO64" s="1092">
        <v>433</v>
      </c>
      <c r="GP64" s="1102"/>
      <c r="GQ64" s="1092">
        <v>0</v>
      </c>
      <c r="GR64" s="1092">
        <v>7144.1</v>
      </c>
      <c r="GS64" s="1092">
        <v>132.5</v>
      </c>
      <c r="GT64" s="1102"/>
      <c r="GU64" s="981"/>
      <c r="GV64" s="981"/>
      <c r="GW64" s="981"/>
      <c r="GX64" s="981"/>
      <c r="GY64" s="981"/>
      <c r="GZ64" s="981"/>
      <c r="HA64" s="981"/>
      <c r="HB64" s="1102"/>
      <c r="HC64" s="1092">
        <v>6782</v>
      </c>
      <c r="HD64" s="1092">
        <v>165</v>
      </c>
      <c r="HE64" s="1092">
        <v>307</v>
      </c>
      <c r="HF64" s="1092">
        <v>13.6</v>
      </c>
      <c r="HG64" s="1092">
        <v>259</v>
      </c>
      <c r="HH64" s="1092">
        <v>3</v>
      </c>
      <c r="HI64" s="1092">
        <v>739</v>
      </c>
      <c r="HJ64" s="1092">
        <v>1327</v>
      </c>
      <c r="HK64" s="1092">
        <v>844</v>
      </c>
      <c r="HL64" s="1092">
        <v>0</v>
      </c>
      <c r="HM64" s="1092">
        <v>14</v>
      </c>
      <c r="HN64" s="1092">
        <v>460</v>
      </c>
      <c r="HO64" s="1102"/>
      <c r="HP64" s="50">
        <v>0</v>
      </c>
      <c r="HQ64" s="50">
        <v>0</v>
      </c>
      <c r="HR64" s="50">
        <v>0</v>
      </c>
      <c r="HS64" s="1090">
        <v>96409</v>
      </c>
      <c r="HT64" s="1090">
        <v>36444</v>
      </c>
      <c r="HU64" s="1039"/>
      <c r="HV64" s="1039"/>
      <c r="HW64" s="1039"/>
      <c r="HX64" s="1039"/>
      <c r="HY64" s="1107"/>
      <c r="HZ64" s="1090">
        <v>829</v>
      </c>
      <c r="IA64" s="1107"/>
      <c r="IB64" s="1090">
        <v>378</v>
      </c>
      <c r="IC64" s="1107"/>
      <c r="ID64" s="1090">
        <v>7839</v>
      </c>
      <c r="IE64" s="1090">
        <v>18932</v>
      </c>
      <c r="IF64" s="1090">
        <v>8289</v>
      </c>
      <c r="IG64" s="1090">
        <v>54</v>
      </c>
      <c r="IH64" s="1107"/>
      <c r="II64" s="1090">
        <v>475</v>
      </c>
      <c r="IJ64" s="1090">
        <v>149</v>
      </c>
      <c r="IK64" s="1090">
        <v>95</v>
      </c>
      <c r="IL64" s="1090">
        <v>6806</v>
      </c>
      <c r="IM64" s="1090">
        <v>165</v>
      </c>
      <c r="IN64" s="1090">
        <v>307</v>
      </c>
      <c r="IO64" s="1090">
        <v>13.6</v>
      </c>
      <c r="IP64" s="1090">
        <v>259</v>
      </c>
      <c r="IQ64" s="1090">
        <v>3</v>
      </c>
      <c r="IR64" s="1039"/>
      <c r="IS64" s="1039"/>
      <c r="IT64" s="1039"/>
      <c r="IU64" s="1039"/>
      <c r="IV64" s="1039"/>
      <c r="IW64" s="1104">
        <v>6566</v>
      </c>
      <c r="IX64" s="1104">
        <v>294</v>
      </c>
      <c r="IY64" s="1104">
        <v>491</v>
      </c>
      <c r="IZ64" s="1104">
        <v>39</v>
      </c>
      <c r="JA64" s="1104">
        <v>219</v>
      </c>
      <c r="JB64" s="1104">
        <v>6</v>
      </c>
      <c r="JC64" s="1090">
        <v>0</v>
      </c>
      <c r="JD64" s="1090">
        <v>2819000</v>
      </c>
      <c r="JE64" s="1090">
        <v>0</v>
      </c>
      <c r="JF64" s="1092">
        <v>0</v>
      </c>
      <c r="JG64" s="1092">
        <v>108873</v>
      </c>
    </row>
    <row r="65" spans="1:267">
      <c r="A65" s="48" t="s">
        <v>208</v>
      </c>
      <c r="B65" s="34">
        <v>3040</v>
      </c>
      <c r="C65" s="35" t="s">
        <v>671</v>
      </c>
      <c r="D65" s="1039"/>
      <c r="E65" s="1039"/>
      <c r="F65" s="1039"/>
      <c r="G65" s="1039"/>
      <c r="H65" s="1039"/>
      <c r="I65" s="1039"/>
      <c r="J65" s="1039"/>
      <c r="K65" s="1039"/>
      <c r="L65" s="1039"/>
      <c r="M65" s="1039"/>
      <c r="N65" s="1039"/>
      <c r="O65" s="1039"/>
      <c r="P65" s="1039"/>
      <c r="Q65" s="1039"/>
      <c r="R65" s="1039"/>
      <c r="S65" s="1039"/>
      <c r="T65" s="1039"/>
      <c r="U65" s="1039"/>
      <c r="V65" s="1039"/>
      <c r="W65" s="1039"/>
      <c r="X65" s="1039"/>
      <c r="Y65" s="1039"/>
      <c r="Z65" s="1039"/>
      <c r="AA65" s="1039"/>
      <c r="AB65" s="1039"/>
      <c r="AC65" s="1039"/>
      <c r="AD65" s="1039"/>
      <c r="AE65" s="1039"/>
      <c r="AF65" s="1039"/>
      <c r="AG65" s="1039"/>
      <c r="AH65" s="1039"/>
      <c r="AI65" s="1039"/>
      <c r="AJ65" s="1039"/>
      <c r="AK65" s="1039"/>
      <c r="AL65" s="1039"/>
      <c r="AM65" s="1039"/>
      <c r="AN65" s="1039"/>
      <c r="AO65" s="1039"/>
      <c r="AP65" s="1039"/>
      <c r="AQ65" s="1039"/>
      <c r="AR65" s="1039"/>
      <c r="AS65" s="1039"/>
      <c r="AT65" s="1039"/>
      <c r="AU65" s="1039"/>
      <c r="AV65" s="1039"/>
      <c r="AW65" s="1039"/>
      <c r="AX65" s="1039"/>
      <c r="AY65" s="1039"/>
      <c r="AZ65" s="1039"/>
      <c r="BA65" s="1039"/>
      <c r="BB65" s="1039"/>
      <c r="BC65" s="1039"/>
      <c r="BD65" s="1039"/>
      <c r="BE65" s="1039"/>
      <c r="BF65" s="1039"/>
      <c r="BG65" s="1039"/>
      <c r="BH65" s="1039"/>
      <c r="BI65" s="1039"/>
      <c r="BJ65" s="1039"/>
      <c r="BK65" s="1039"/>
      <c r="BL65" s="1039"/>
      <c r="BM65" s="1039"/>
      <c r="BN65" s="1039"/>
      <c r="BO65" s="1039"/>
      <c r="BP65" s="1039"/>
      <c r="BQ65" s="1039"/>
      <c r="BR65" s="1090">
        <v>631.1</v>
      </c>
      <c r="BS65" s="1090">
        <v>11</v>
      </c>
      <c r="BT65" s="1090">
        <v>248.1</v>
      </c>
      <c r="BU65" s="1090">
        <v>130.30000000000001</v>
      </c>
      <c r="BV65" s="1090">
        <v>72.7</v>
      </c>
      <c r="BW65" s="1090">
        <v>0</v>
      </c>
      <c r="BX65" s="1090">
        <v>2</v>
      </c>
      <c r="BY65" s="1090">
        <v>23.7</v>
      </c>
      <c r="BZ65" s="1090">
        <v>132088602</v>
      </c>
      <c r="CA65" s="1090">
        <v>493709</v>
      </c>
      <c r="CB65" s="1090">
        <v>877200</v>
      </c>
      <c r="CC65" s="1090">
        <v>45000</v>
      </c>
      <c r="CD65" s="1090">
        <v>0</v>
      </c>
      <c r="CE65" s="1090">
        <v>0</v>
      </c>
      <c r="CF65" s="1090">
        <v>0</v>
      </c>
      <c r="CG65" s="1090">
        <v>2122552</v>
      </c>
      <c r="CH65" s="1090">
        <v>1301857</v>
      </c>
      <c r="CI65" s="1090">
        <v>334200</v>
      </c>
      <c r="CJ65" s="1090">
        <v>482864</v>
      </c>
      <c r="CK65" s="1090">
        <v>22000</v>
      </c>
      <c r="CL65" s="1090">
        <v>1393094</v>
      </c>
      <c r="CM65" s="1090">
        <v>0</v>
      </c>
      <c r="CN65" s="1090">
        <v>49570</v>
      </c>
      <c r="CO65" s="1109"/>
      <c r="CP65" s="1090">
        <v>7431274</v>
      </c>
      <c r="CQ65" s="1090">
        <v>112301593</v>
      </c>
      <c r="CR65" s="1090">
        <v>18208774</v>
      </c>
      <c r="CS65" s="1090">
        <v>5852921</v>
      </c>
      <c r="CT65" s="1090">
        <v>4448463</v>
      </c>
      <c r="CU65" s="1090">
        <v>443883</v>
      </c>
      <c r="CV65" s="1090">
        <v>67438065</v>
      </c>
      <c r="CW65" s="1090">
        <v>17721801</v>
      </c>
      <c r="CX65" s="1090">
        <v>23916046</v>
      </c>
      <c r="CY65" s="1090">
        <v>7791019</v>
      </c>
      <c r="CZ65" s="1090">
        <v>24258516</v>
      </c>
      <c r="DA65" s="1090">
        <v>6152387</v>
      </c>
      <c r="DB65" s="1090">
        <v>1258901</v>
      </c>
      <c r="DC65" s="1039"/>
      <c r="DD65" s="1090">
        <v>0</v>
      </c>
      <c r="DE65" s="1090">
        <v>18333</v>
      </c>
      <c r="DF65" s="1090">
        <v>0</v>
      </c>
      <c r="DG65" s="1090">
        <v>1638</v>
      </c>
      <c r="DH65" s="1090">
        <v>98</v>
      </c>
      <c r="DI65" s="1090">
        <v>101666</v>
      </c>
      <c r="DJ65" s="1090">
        <v>9544</v>
      </c>
      <c r="DK65" s="1090">
        <v>0</v>
      </c>
      <c r="DL65" s="1090">
        <v>629376</v>
      </c>
      <c r="DM65" s="1090">
        <v>449127</v>
      </c>
      <c r="DN65" s="1090">
        <v>0</v>
      </c>
      <c r="DO65" s="1090">
        <v>0</v>
      </c>
      <c r="DP65" s="1090">
        <v>664679</v>
      </c>
      <c r="DQ65" s="1090">
        <v>267861</v>
      </c>
      <c r="DR65" s="1090">
        <v>0</v>
      </c>
      <c r="DS65" s="1090">
        <v>0</v>
      </c>
      <c r="DT65" s="1090">
        <v>201</v>
      </c>
      <c r="DU65" s="1090">
        <v>15338</v>
      </c>
      <c r="DV65" s="1090">
        <v>324205</v>
      </c>
      <c r="DW65" s="1090">
        <v>682761</v>
      </c>
      <c r="DX65" s="1090">
        <v>136683</v>
      </c>
      <c r="DY65" s="1090">
        <v>2303</v>
      </c>
      <c r="DZ65" s="1090">
        <v>76589</v>
      </c>
      <c r="EA65" s="1090">
        <v>0</v>
      </c>
      <c r="EB65" s="1090">
        <v>5055</v>
      </c>
      <c r="EC65" s="1090" t="s">
        <v>1701</v>
      </c>
      <c r="ED65" s="1090">
        <v>58923</v>
      </c>
      <c r="EE65" s="1090" t="s">
        <v>788</v>
      </c>
      <c r="EF65" s="1090">
        <v>0</v>
      </c>
      <c r="EG65" s="1090" t="s">
        <v>788</v>
      </c>
      <c r="EH65" s="1090">
        <v>0</v>
      </c>
      <c r="EI65" s="1090">
        <v>4311897</v>
      </c>
      <c r="EJ65" s="1090">
        <v>319874</v>
      </c>
      <c r="EK65" s="1090">
        <v>0</v>
      </c>
      <c r="EL65" s="1090">
        <v>3332626</v>
      </c>
      <c r="EM65" s="1090">
        <v>1939377</v>
      </c>
      <c r="EN65" s="1039"/>
      <c r="EO65" s="1039"/>
      <c r="EP65" s="1039"/>
      <c r="EQ65" s="1090">
        <v>8167</v>
      </c>
      <c r="ER65" s="1090">
        <v>3198</v>
      </c>
      <c r="ES65" s="1039"/>
      <c r="ET65" s="1039"/>
      <c r="EU65" s="1039"/>
      <c r="EV65" s="1039"/>
      <c r="EW65" s="1106"/>
      <c r="EX65" s="1090">
        <v>15</v>
      </c>
      <c r="EY65" s="1106"/>
      <c r="EZ65" s="1090">
        <v>0</v>
      </c>
      <c r="FA65" s="1106"/>
      <c r="FB65" s="1090">
        <v>432</v>
      </c>
      <c r="FC65" s="1090">
        <v>1412</v>
      </c>
      <c r="FD65" s="1090">
        <v>803</v>
      </c>
      <c r="FE65" s="1090">
        <v>0</v>
      </c>
      <c r="FF65" s="1106"/>
      <c r="FG65" s="1090">
        <v>475</v>
      </c>
      <c r="FH65" s="1090">
        <v>134</v>
      </c>
      <c r="FI65" s="1090">
        <v>28</v>
      </c>
      <c r="FJ65" s="1039"/>
      <c r="FK65" s="1039"/>
      <c r="FL65" s="1039"/>
      <c r="FM65" s="1039"/>
      <c r="FN65" s="1039"/>
      <c r="FO65" s="1110">
        <v>5661192</v>
      </c>
      <c r="FP65" s="1092">
        <v>659</v>
      </c>
      <c r="FQ65" s="1092">
        <v>12</v>
      </c>
      <c r="FR65" s="1102"/>
      <c r="FS65" s="1092">
        <v>108450</v>
      </c>
      <c r="FT65" s="1092">
        <v>532</v>
      </c>
      <c r="FU65" s="1092">
        <v>19</v>
      </c>
      <c r="FV65" s="1092">
        <v>58</v>
      </c>
      <c r="FW65" s="1092">
        <v>12</v>
      </c>
      <c r="FX65" s="1092">
        <v>41</v>
      </c>
      <c r="FY65" s="1092">
        <v>9</v>
      </c>
      <c r="FZ65" s="1092">
        <v>262</v>
      </c>
      <c r="GA65" s="1092">
        <v>133</v>
      </c>
      <c r="GB65" s="1092">
        <v>70</v>
      </c>
      <c r="GC65" s="1092">
        <v>0</v>
      </c>
      <c r="GD65" s="1092">
        <v>2</v>
      </c>
      <c r="GE65" s="1092">
        <v>25</v>
      </c>
      <c r="GF65" s="1102"/>
      <c r="GG65" s="1092">
        <v>659</v>
      </c>
      <c r="GH65" s="1092">
        <v>9</v>
      </c>
      <c r="GI65" s="1102"/>
      <c r="GJ65" s="1092">
        <v>258</v>
      </c>
      <c r="GK65" s="1092">
        <v>133</v>
      </c>
      <c r="GL65" s="1092">
        <v>70</v>
      </c>
      <c r="GM65" s="1092">
        <v>0</v>
      </c>
      <c r="GN65" s="1092">
        <v>0</v>
      </c>
      <c r="GO65" s="1092">
        <v>0</v>
      </c>
      <c r="GP65" s="1102"/>
      <c r="GQ65" s="1092">
        <v>0</v>
      </c>
      <c r="GR65" s="1092">
        <v>631.1</v>
      </c>
      <c r="GS65" s="1092">
        <v>5</v>
      </c>
      <c r="GT65" s="1102"/>
      <c r="GU65" s="981"/>
      <c r="GV65" s="981"/>
      <c r="GW65" s="981"/>
      <c r="GX65" s="981"/>
      <c r="GY65" s="981"/>
      <c r="GZ65" s="981"/>
      <c r="HA65" s="981"/>
      <c r="HB65" s="1102"/>
      <c r="HC65" s="1092">
        <v>557</v>
      </c>
      <c r="HD65" s="1092">
        <v>25</v>
      </c>
      <c r="HE65" s="1092">
        <v>52</v>
      </c>
      <c r="HF65" s="1092">
        <v>2</v>
      </c>
      <c r="HG65" s="1092">
        <v>28</v>
      </c>
      <c r="HH65" s="1092">
        <v>2</v>
      </c>
      <c r="HI65" s="1092">
        <v>248.1</v>
      </c>
      <c r="HJ65" s="1092">
        <v>118.6</v>
      </c>
      <c r="HK65" s="1092">
        <v>70.7</v>
      </c>
      <c r="HL65" s="1092">
        <v>0</v>
      </c>
      <c r="HM65" s="1092">
        <v>0</v>
      </c>
      <c r="HN65" s="1092">
        <v>0</v>
      </c>
      <c r="HO65" s="1102"/>
      <c r="HP65" s="50">
        <v>0</v>
      </c>
      <c r="HQ65" s="50">
        <v>0</v>
      </c>
      <c r="HR65" s="50">
        <v>0</v>
      </c>
      <c r="HS65" s="1090">
        <v>8100</v>
      </c>
      <c r="HT65" s="1090">
        <v>3288</v>
      </c>
      <c r="HU65" s="1039"/>
      <c r="HV65" s="1039"/>
      <c r="HW65" s="1039"/>
      <c r="HX65" s="1039"/>
      <c r="HY65" s="1107"/>
      <c r="HZ65" s="1090">
        <v>15</v>
      </c>
      <c r="IA65" s="1107"/>
      <c r="IB65" s="1090">
        <v>0</v>
      </c>
      <c r="IC65" s="1107"/>
      <c r="ID65" s="1090">
        <v>444</v>
      </c>
      <c r="IE65" s="1090">
        <v>1755</v>
      </c>
      <c r="IF65" s="1090">
        <v>702</v>
      </c>
      <c r="IG65" s="1090">
        <v>0</v>
      </c>
      <c r="IH65" s="1107"/>
      <c r="II65" s="1090">
        <v>475</v>
      </c>
      <c r="IJ65" s="1090">
        <v>128</v>
      </c>
      <c r="IK65" s="1090">
        <v>39</v>
      </c>
      <c r="IL65" s="1090">
        <v>562</v>
      </c>
      <c r="IM65" s="1090">
        <v>25</v>
      </c>
      <c r="IN65" s="1090">
        <v>52</v>
      </c>
      <c r="IO65" s="1090">
        <v>2</v>
      </c>
      <c r="IP65" s="1090">
        <v>28</v>
      </c>
      <c r="IQ65" s="1090">
        <v>2</v>
      </c>
      <c r="IR65" s="1039"/>
      <c r="IS65" s="1039"/>
      <c r="IT65" s="1039"/>
      <c r="IU65" s="1039"/>
      <c r="IV65" s="1039"/>
      <c r="IW65" s="1104">
        <v>529</v>
      </c>
      <c r="IX65" s="1104">
        <v>19</v>
      </c>
      <c r="IY65" s="1104">
        <v>58</v>
      </c>
      <c r="IZ65" s="1104">
        <v>12</v>
      </c>
      <c r="JA65" s="1104">
        <v>41</v>
      </c>
      <c r="JB65" s="1104">
        <v>9</v>
      </c>
      <c r="JC65" s="1090">
        <v>0</v>
      </c>
      <c r="JD65" s="1090">
        <v>130202</v>
      </c>
      <c r="JE65" s="1090">
        <v>0</v>
      </c>
      <c r="JF65" s="1092">
        <v>0</v>
      </c>
      <c r="JG65" s="1092">
        <v>110260</v>
      </c>
    </row>
    <row r="66" spans="1:267">
      <c r="A66" s="48" t="s">
        <v>212</v>
      </c>
      <c r="B66" s="34">
        <v>3050</v>
      </c>
      <c r="C66" s="33" t="s">
        <v>673</v>
      </c>
      <c r="D66" s="1039"/>
      <c r="E66" s="1039"/>
      <c r="F66" s="1039"/>
      <c r="G66" s="1039"/>
      <c r="H66" s="1039"/>
      <c r="I66" s="1039"/>
      <c r="J66" s="1039"/>
      <c r="K66" s="1039"/>
      <c r="L66" s="1039"/>
      <c r="M66" s="1039"/>
      <c r="N66" s="1039"/>
      <c r="O66" s="1039"/>
      <c r="P66" s="1039"/>
      <c r="Q66" s="1039"/>
      <c r="R66" s="1039"/>
      <c r="S66" s="1039"/>
      <c r="T66" s="1039"/>
      <c r="U66" s="1039"/>
      <c r="V66" s="1039"/>
      <c r="W66" s="1039"/>
      <c r="X66" s="1039"/>
      <c r="Y66" s="1039"/>
      <c r="Z66" s="1039"/>
      <c r="AA66" s="1039"/>
      <c r="AB66" s="1039"/>
      <c r="AC66" s="1039"/>
      <c r="AD66" s="1039"/>
      <c r="AE66" s="1039"/>
      <c r="AF66" s="1039"/>
      <c r="AG66" s="1039"/>
      <c r="AH66" s="1039"/>
      <c r="AI66" s="1039"/>
      <c r="AJ66" s="1039"/>
      <c r="AK66" s="1039"/>
      <c r="AL66" s="1039"/>
      <c r="AM66" s="1039"/>
      <c r="AN66" s="1039"/>
      <c r="AO66" s="1039"/>
      <c r="AP66" s="1039"/>
      <c r="AQ66" s="1039"/>
      <c r="AR66" s="1039"/>
      <c r="AS66" s="1039"/>
      <c r="AT66" s="1039"/>
      <c r="AU66" s="1039"/>
      <c r="AV66" s="1039"/>
      <c r="AW66" s="1039"/>
      <c r="AX66" s="1039"/>
      <c r="AY66" s="1039"/>
      <c r="AZ66" s="1039"/>
      <c r="BA66" s="1039"/>
      <c r="BB66" s="1039"/>
      <c r="BC66" s="1039"/>
      <c r="BD66" s="1039"/>
      <c r="BE66" s="1039"/>
      <c r="BF66" s="1039"/>
      <c r="BG66" s="1039"/>
      <c r="BH66" s="1039"/>
      <c r="BI66" s="1039"/>
      <c r="BJ66" s="1039"/>
      <c r="BK66" s="1039"/>
      <c r="BL66" s="1039"/>
      <c r="BM66" s="1039"/>
      <c r="BN66" s="1039"/>
      <c r="BO66" s="1039"/>
      <c r="BP66" s="1039"/>
      <c r="BQ66" s="1039"/>
      <c r="BR66" s="1090">
        <v>378.64800000000002</v>
      </c>
      <c r="BS66" s="1090">
        <v>5</v>
      </c>
      <c r="BT66" s="1090">
        <v>139.215</v>
      </c>
      <c r="BU66" s="1090">
        <v>74.299999999999983</v>
      </c>
      <c r="BV66" s="1090">
        <v>58.4</v>
      </c>
      <c r="BW66" s="1090">
        <v>0</v>
      </c>
      <c r="BX66" s="1090">
        <v>1</v>
      </c>
      <c r="BY66" s="1090">
        <v>27.325000000000017</v>
      </c>
      <c r="BZ66" s="1090">
        <v>83022953</v>
      </c>
      <c r="CA66" s="1090">
        <v>529138</v>
      </c>
      <c r="CB66" s="1090">
        <v>0</v>
      </c>
      <c r="CC66" s="1090">
        <v>0</v>
      </c>
      <c r="CD66" s="1090">
        <v>0</v>
      </c>
      <c r="CE66" s="1090">
        <v>0</v>
      </c>
      <c r="CF66" s="1090">
        <v>0</v>
      </c>
      <c r="CG66" s="1090">
        <v>1639976</v>
      </c>
      <c r="CH66" s="1090">
        <v>4364933</v>
      </c>
      <c r="CI66" s="1090">
        <v>545623</v>
      </c>
      <c r="CJ66" s="1090">
        <v>445277</v>
      </c>
      <c r="CK66" s="1090">
        <v>67372</v>
      </c>
      <c r="CL66" s="1090">
        <v>345827</v>
      </c>
      <c r="CM66" s="1090">
        <v>13696</v>
      </c>
      <c r="CN66" s="1090">
        <v>0</v>
      </c>
      <c r="CO66" s="1109"/>
      <c r="CP66" s="1090">
        <v>8551723</v>
      </c>
      <c r="CQ66" s="1090">
        <v>67213947</v>
      </c>
      <c r="CR66" s="1090">
        <v>11945928</v>
      </c>
      <c r="CS66" s="1090">
        <v>3640665</v>
      </c>
      <c r="CT66" s="1090">
        <v>3021143</v>
      </c>
      <c r="CU66" s="1090">
        <v>807359</v>
      </c>
      <c r="CV66" s="1090">
        <v>41118678</v>
      </c>
      <c r="CW66" s="1090">
        <v>10639838</v>
      </c>
      <c r="CX66" s="1090">
        <v>15010074</v>
      </c>
      <c r="CY66" s="1090">
        <v>4357899</v>
      </c>
      <c r="CZ66" s="1090">
        <v>19036678</v>
      </c>
      <c r="DA66" s="1090">
        <v>3617700</v>
      </c>
      <c r="DB66" s="1090">
        <v>1273718</v>
      </c>
      <c r="DC66" s="1039"/>
      <c r="DD66" s="1090">
        <v>0</v>
      </c>
      <c r="DE66" s="1090">
        <v>11105</v>
      </c>
      <c r="DF66" s="1090">
        <v>10228</v>
      </c>
      <c r="DG66" s="1090">
        <v>0</v>
      </c>
      <c r="DH66" s="1090">
        <v>0</v>
      </c>
      <c r="DI66" s="1090">
        <v>0</v>
      </c>
      <c r="DJ66" s="1090">
        <v>0</v>
      </c>
      <c r="DK66" s="1090">
        <v>0</v>
      </c>
      <c r="DL66" s="1090">
        <v>512531</v>
      </c>
      <c r="DM66" s="1090">
        <v>66007</v>
      </c>
      <c r="DN66" s="1090">
        <v>412865</v>
      </c>
      <c r="DO66" s="1090">
        <v>15820</v>
      </c>
      <c r="DP66" s="1090">
        <v>454283</v>
      </c>
      <c r="DQ66" s="1090">
        <v>108705</v>
      </c>
      <c r="DR66" s="1090">
        <v>0</v>
      </c>
      <c r="DS66" s="1090">
        <v>69765</v>
      </c>
      <c r="DT66" s="1090">
        <v>0</v>
      </c>
      <c r="DU66" s="1090">
        <v>129538</v>
      </c>
      <c r="DV66" s="1090">
        <v>108244</v>
      </c>
      <c r="DW66" s="1090">
        <v>1064350</v>
      </c>
      <c r="DX66" s="1090">
        <v>53033</v>
      </c>
      <c r="DY66" s="1090">
        <v>0</v>
      </c>
      <c r="DZ66" s="1090">
        <v>17297</v>
      </c>
      <c r="EA66" s="1090">
        <v>0</v>
      </c>
      <c r="EB66" s="1090">
        <v>0</v>
      </c>
      <c r="EC66" s="1090" t="s">
        <v>788</v>
      </c>
      <c r="ED66" s="1090">
        <v>0</v>
      </c>
      <c r="EE66" s="1090" t="s">
        <v>788</v>
      </c>
      <c r="EF66" s="1090">
        <v>0</v>
      </c>
      <c r="EG66" s="1090" t="s">
        <v>788</v>
      </c>
      <c r="EH66" s="1090">
        <v>0</v>
      </c>
      <c r="EI66" s="1090">
        <v>11028701</v>
      </c>
      <c r="EJ66" s="1090">
        <v>2253914</v>
      </c>
      <c r="EK66" s="1090">
        <v>580312.99000000022</v>
      </c>
      <c r="EL66" s="1090">
        <v>3748400</v>
      </c>
      <c r="EM66" s="1090">
        <v>2226600</v>
      </c>
      <c r="EN66" s="1039"/>
      <c r="EO66" s="1039"/>
      <c r="EP66" s="1039"/>
      <c r="EQ66" s="1090">
        <v>4234</v>
      </c>
      <c r="ER66" s="1090">
        <v>1857</v>
      </c>
      <c r="ES66" s="1039"/>
      <c r="ET66" s="1039"/>
      <c r="EU66" s="1039"/>
      <c r="EV66" s="1039"/>
      <c r="EW66" s="1106"/>
      <c r="EX66" s="1090">
        <v>90</v>
      </c>
      <c r="EY66" s="1106"/>
      <c r="EZ66" s="1090">
        <v>0</v>
      </c>
      <c r="FA66" s="1106"/>
      <c r="FB66" s="1090">
        <v>185</v>
      </c>
      <c r="FC66" s="1090">
        <v>821</v>
      </c>
      <c r="FD66" s="1090">
        <v>687</v>
      </c>
      <c r="FE66" s="1090">
        <v>15</v>
      </c>
      <c r="FF66" s="1106"/>
      <c r="FG66" s="1090">
        <v>585</v>
      </c>
      <c r="FH66" s="1090">
        <v>231</v>
      </c>
      <c r="FI66" s="1090">
        <v>110</v>
      </c>
      <c r="FJ66" s="1039"/>
      <c r="FK66" s="1039"/>
      <c r="FL66" s="1039"/>
      <c r="FM66" s="1039"/>
      <c r="FN66" s="1039"/>
      <c r="FO66" s="1110">
        <v>3253952</v>
      </c>
      <c r="FP66" s="1092">
        <v>380.15</v>
      </c>
      <c r="FQ66" s="1092">
        <v>7</v>
      </c>
      <c r="FR66" s="1102"/>
      <c r="FS66" s="1092">
        <v>110800</v>
      </c>
      <c r="FT66" s="1092">
        <v>328</v>
      </c>
      <c r="FU66" s="1092">
        <v>29</v>
      </c>
      <c r="FV66" s="1092">
        <v>10</v>
      </c>
      <c r="FW66" s="1092">
        <v>2</v>
      </c>
      <c r="FX66" s="1092">
        <v>22</v>
      </c>
      <c r="FY66" s="1092">
        <v>16</v>
      </c>
      <c r="FZ66" s="1092">
        <v>142.673</v>
      </c>
      <c r="GA66" s="1092">
        <v>75.829999999999984</v>
      </c>
      <c r="GB66" s="1092">
        <v>58.4</v>
      </c>
      <c r="GC66" s="1092">
        <v>0</v>
      </c>
      <c r="GD66" s="1092">
        <v>1</v>
      </c>
      <c r="GE66" s="1092">
        <v>27.155000000000001</v>
      </c>
      <c r="GF66" s="1102"/>
      <c r="GG66" s="1092">
        <v>380.15</v>
      </c>
      <c r="GH66" s="1092">
        <v>1</v>
      </c>
      <c r="GI66" s="1102"/>
      <c r="GJ66" s="1092">
        <v>142.673</v>
      </c>
      <c r="GK66" s="1092">
        <v>36.6</v>
      </c>
      <c r="GL66" s="1092">
        <v>43.625</v>
      </c>
      <c r="GM66" s="1092">
        <v>0</v>
      </c>
      <c r="GN66" s="1092">
        <v>0</v>
      </c>
      <c r="GO66" s="1092">
        <v>0</v>
      </c>
      <c r="GP66" s="1102"/>
      <c r="GQ66" s="1092">
        <v>0</v>
      </c>
      <c r="GR66" s="1092">
        <v>0</v>
      </c>
      <c r="GS66" s="1092">
        <v>1</v>
      </c>
      <c r="GT66" s="1102"/>
      <c r="GU66" s="981"/>
      <c r="GV66" s="981"/>
      <c r="GW66" s="981"/>
      <c r="GX66" s="981"/>
      <c r="GY66" s="981"/>
      <c r="GZ66" s="981"/>
      <c r="HA66" s="981"/>
      <c r="HB66" s="1102"/>
      <c r="HC66" s="1092">
        <v>316</v>
      </c>
      <c r="HD66" s="1092">
        <v>15</v>
      </c>
      <c r="HE66" s="1092">
        <v>6</v>
      </c>
      <c r="HF66" s="1092">
        <v>5</v>
      </c>
      <c r="HG66" s="1092">
        <v>17</v>
      </c>
      <c r="HH66" s="1092">
        <v>10</v>
      </c>
      <c r="HI66" s="1092">
        <v>141.69999999999999</v>
      </c>
      <c r="HJ66" s="1092">
        <v>36.299999999999997</v>
      </c>
      <c r="HK66" s="1092">
        <v>43.63</v>
      </c>
      <c r="HL66" s="1092">
        <v>0</v>
      </c>
      <c r="HM66" s="1092">
        <v>0</v>
      </c>
      <c r="HN66" s="1092">
        <v>0</v>
      </c>
      <c r="HO66" s="1102"/>
      <c r="HP66" s="50">
        <v>0</v>
      </c>
      <c r="HQ66" s="50">
        <v>0</v>
      </c>
      <c r="HR66" s="50">
        <v>0</v>
      </c>
      <c r="HS66" s="1090">
        <v>4149</v>
      </c>
      <c r="HT66" s="1090">
        <v>1818</v>
      </c>
      <c r="HU66" s="1039"/>
      <c r="HV66" s="1039"/>
      <c r="HW66" s="1039"/>
      <c r="HX66" s="1039"/>
      <c r="HY66" s="1107"/>
      <c r="HZ66" s="1090">
        <v>125</v>
      </c>
      <c r="IA66" s="1107"/>
      <c r="IB66" s="1090">
        <v>0</v>
      </c>
      <c r="IC66" s="1107"/>
      <c r="ID66" s="1090">
        <v>182</v>
      </c>
      <c r="IE66" s="1090">
        <v>867</v>
      </c>
      <c r="IF66" s="1090">
        <v>621</v>
      </c>
      <c r="IG66" s="1090">
        <v>13</v>
      </c>
      <c r="IH66" s="1107"/>
      <c r="II66" s="1090">
        <v>583</v>
      </c>
      <c r="IJ66" s="1090">
        <v>194</v>
      </c>
      <c r="IK66" s="1090">
        <v>179</v>
      </c>
      <c r="IL66" s="1090">
        <v>323</v>
      </c>
      <c r="IM66" s="1090">
        <v>15</v>
      </c>
      <c r="IN66" s="1090">
        <v>19</v>
      </c>
      <c r="IO66" s="1090">
        <v>3</v>
      </c>
      <c r="IP66" s="1090">
        <v>24</v>
      </c>
      <c r="IQ66" s="1090">
        <v>9</v>
      </c>
      <c r="IR66" s="1039"/>
      <c r="IS66" s="1039"/>
      <c r="IT66" s="1039"/>
      <c r="IU66" s="1039"/>
      <c r="IV66" s="1039"/>
      <c r="IW66" s="1104">
        <v>322</v>
      </c>
      <c r="IX66" s="1104">
        <v>29</v>
      </c>
      <c r="IY66" s="1104">
        <v>10</v>
      </c>
      <c r="IZ66" s="1104">
        <v>2</v>
      </c>
      <c r="JA66" s="1104">
        <v>22</v>
      </c>
      <c r="JB66" s="1104">
        <v>16</v>
      </c>
      <c r="JC66" s="1090">
        <v>0</v>
      </c>
      <c r="JD66" s="1090">
        <v>104847</v>
      </c>
      <c r="JE66" s="1090">
        <v>0</v>
      </c>
      <c r="JF66" s="1092">
        <v>0</v>
      </c>
      <c r="JG66" s="1092">
        <v>111800</v>
      </c>
    </row>
    <row r="67" spans="1:267">
      <c r="A67" s="48" t="s">
        <v>179</v>
      </c>
      <c r="B67" s="34">
        <v>3065</v>
      </c>
      <c r="C67" s="33" t="s">
        <v>650</v>
      </c>
      <c r="D67" s="1039"/>
      <c r="E67" s="1039"/>
      <c r="F67" s="1039"/>
      <c r="G67" s="1039"/>
      <c r="H67" s="1039"/>
      <c r="I67" s="1039"/>
      <c r="J67" s="1039"/>
      <c r="K67" s="1039"/>
      <c r="L67" s="1039"/>
      <c r="M67" s="1039"/>
      <c r="N67" s="1039"/>
      <c r="O67" s="1039"/>
      <c r="P67" s="1039"/>
      <c r="Q67" s="1039"/>
      <c r="R67" s="1039"/>
      <c r="S67" s="1039"/>
      <c r="T67" s="1039"/>
      <c r="U67" s="1039"/>
      <c r="V67" s="1039"/>
      <c r="W67" s="1039"/>
      <c r="X67" s="1039"/>
      <c r="Y67" s="1039"/>
      <c r="Z67" s="1039"/>
      <c r="AA67" s="1039"/>
      <c r="AB67" s="1039"/>
      <c r="AC67" s="1039"/>
      <c r="AD67" s="1039"/>
      <c r="AE67" s="1039"/>
      <c r="AF67" s="1039"/>
      <c r="AG67" s="1039"/>
      <c r="AH67" s="1039"/>
      <c r="AI67" s="1039"/>
      <c r="AJ67" s="1039"/>
      <c r="AK67" s="1039"/>
      <c r="AL67" s="1039"/>
      <c r="AM67" s="1039"/>
      <c r="AN67" s="1039"/>
      <c r="AO67" s="1039"/>
      <c r="AP67" s="1039"/>
      <c r="AQ67" s="1039"/>
      <c r="AR67" s="1039"/>
      <c r="AS67" s="1039"/>
      <c r="AT67" s="1039"/>
      <c r="AU67" s="1039"/>
      <c r="AV67" s="1039"/>
      <c r="AW67" s="1039"/>
      <c r="AX67" s="1039"/>
      <c r="AY67" s="1039"/>
      <c r="AZ67" s="1039"/>
      <c r="BA67" s="1039"/>
      <c r="BB67" s="1039"/>
      <c r="BC67" s="1039"/>
      <c r="BD67" s="1039"/>
      <c r="BE67" s="1039"/>
      <c r="BF67" s="1039"/>
      <c r="BG67" s="1039"/>
      <c r="BH67" s="1039"/>
      <c r="BI67" s="1039"/>
      <c r="BJ67" s="1039"/>
      <c r="BK67" s="1039"/>
      <c r="BL67" s="1039"/>
      <c r="BM67" s="1039"/>
      <c r="BN67" s="1039"/>
      <c r="BO67" s="1039"/>
      <c r="BP67" s="1039"/>
      <c r="BQ67" s="1039"/>
      <c r="BR67" s="1090">
        <v>134.6</v>
      </c>
      <c r="BS67" s="1090">
        <v>6.9</v>
      </c>
      <c r="BT67" s="1090">
        <v>38.6</v>
      </c>
      <c r="BU67" s="1090">
        <v>26.7</v>
      </c>
      <c r="BV67" s="1090">
        <v>19.899999999999999</v>
      </c>
      <c r="BW67" s="1090">
        <v>14</v>
      </c>
      <c r="BX67" s="1090">
        <v>2</v>
      </c>
      <c r="BY67" s="1090">
        <v>13</v>
      </c>
      <c r="BZ67" s="1090">
        <v>25420937</v>
      </c>
      <c r="CA67" s="1090">
        <v>402579</v>
      </c>
      <c r="CB67" s="1090">
        <v>6302246</v>
      </c>
      <c r="CC67" s="1090">
        <v>151658</v>
      </c>
      <c r="CD67" s="1090">
        <v>0</v>
      </c>
      <c r="CE67" s="1090">
        <v>0</v>
      </c>
      <c r="CF67" s="1090">
        <v>0</v>
      </c>
      <c r="CG67" s="1090">
        <v>938858</v>
      </c>
      <c r="CH67" s="1090">
        <v>1518189</v>
      </c>
      <c r="CI67" s="1090">
        <v>429069</v>
      </c>
      <c r="CJ67" s="1090">
        <v>1535435</v>
      </c>
      <c r="CK67" s="1090">
        <v>167413</v>
      </c>
      <c r="CL67" s="1090">
        <v>57366</v>
      </c>
      <c r="CM67" s="1090">
        <v>0</v>
      </c>
      <c r="CN67" s="1090">
        <v>0</v>
      </c>
      <c r="CO67" s="1109"/>
      <c r="CP67" s="1090">
        <v>1089928</v>
      </c>
      <c r="CQ67" s="1090">
        <v>23860327</v>
      </c>
      <c r="CR67" s="1090">
        <v>5838845</v>
      </c>
      <c r="CS67" s="1090">
        <v>1355630</v>
      </c>
      <c r="CT67" s="1090">
        <v>2201545</v>
      </c>
      <c r="CU67" s="1090">
        <v>2265862</v>
      </c>
      <c r="CV67" s="1090">
        <v>15356061</v>
      </c>
      <c r="CW67" s="1090">
        <v>3644636</v>
      </c>
      <c r="CX67" s="1090">
        <v>6437723</v>
      </c>
      <c r="CY67" s="1090">
        <v>1593733</v>
      </c>
      <c r="CZ67" s="1090">
        <v>6725706</v>
      </c>
      <c r="DA67" s="1090">
        <v>2226161</v>
      </c>
      <c r="DB67" s="1090">
        <v>576546</v>
      </c>
      <c r="DC67" s="1039"/>
      <c r="DD67" s="1090">
        <v>0</v>
      </c>
      <c r="DE67" s="1090">
        <v>35596</v>
      </c>
      <c r="DF67" s="1090">
        <v>0</v>
      </c>
      <c r="DG67" s="1090">
        <v>0</v>
      </c>
      <c r="DH67" s="1090">
        <v>0</v>
      </c>
      <c r="DI67" s="1090">
        <v>0</v>
      </c>
      <c r="DJ67" s="1090">
        <v>10706</v>
      </c>
      <c r="DK67" s="1090">
        <v>0</v>
      </c>
      <c r="DL67" s="1090">
        <v>659736</v>
      </c>
      <c r="DM67" s="1090">
        <v>31388</v>
      </c>
      <c r="DN67" s="1090">
        <v>0</v>
      </c>
      <c r="DO67" s="1090">
        <v>0</v>
      </c>
      <c r="DP67" s="1090">
        <v>171704</v>
      </c>
      <c r="DQ67" s="1090">
        <v>0</v>
      </c>
      <c r="DR67" s="1090">
        <v>1273</v>
      </c>
      <c r="DS67" s="1090">
        <v>3726</v>
      </c>
      <c r="DT67" s="1090">
        <v>0</v>
      </c>
      <c r="DU67" s="1090">
        <v>18672</v>
      </c>
      <c r="DV67" s="1090">
        <v>11260</v>
      </c>
      <c r="DW67" s="1090">
        <v>1448351</v>
      </c>
      <c r="DX67" s="1090">
        <v>10462</v>
      </c>
      <c r="DY67" s="1090">
        <v>0</v>
      </c>
      <c r="DZ67" s="1090">
        <v>0</v>
      </c>
      <c r="EA67" s="1090">
        <v>0</v>
      </c>
      <c r="EB67" s="1090">
        <v>0</v>
      </c>
      <c r="EC67" s="1090" t="s">
        <v>492</v>
      </c>
      <c r="ED67" s="1090">
        <v>0</v>
      </c>
      <c r="EE67" s="1090" t="s">
        <v>492</v>
      </c>
      <c r="EF67" s="1090">
        <v>0</v>
      </c>
      <c r="EG67" s="1090" t="s">
        <v>492</v>
      </c>
      <c r="EH67" s="1090">
        <v>0</v>
      </c>
      <c r="EI67" s="1090">
        <v>13806390.57</v>
      </c>
      <c r="EJ67" s="1090">
        <v>0</v>
      </c>
      <c r="EK67" s="1090">
        <v>7462.2700000000195</v>
      </c>
      <c r="EL67" s="1090">
        <v>2039771.48</v>
      </c>
      <c r="EM67" s="1090">
        <v>1913371.0300000005</v>
      </c>
      <c r="EN67" s="1039"/>
      <c r="EO67" s="1039"/>
      <c r="EP67" s="1039"/>
      <c r="EQ67" s="1090">
        <v>1175</v>
      </c>
      <c r="ER67" s="1090">
        <v>395</v>
      </c>
      <c r="ES67" s="1039"/>
      <c r="ET67" s="1039"/>
      <c r="EU67" s="1039"/>
      <c r="EV67" s="1039"/>
      <c r="EW67" s="1106"/>
      <c r="EX67" s="1090">
        <v>336</v>
      </c>
      <c r="EY67" s="1106"/>
      <c r="EZ67" s="1090">
        <v>0</v>
      </c>
      <c r="FA67" s="1106"/>
      <c r="FB67" s="1090">
        <v>31</v>
      </c>
      <c r="FC67" s="1090">
        <v>120</v>
      </c>
      <c r="FD67" s="1090">
        <v>125</v>
      </c>
      <c r="FE67" s="1090">
        <v>14</v>
      </c>
      <c r="FF67" s="1106"/>
      <c r="FG67" s="1090">
        <v>950</v>
      </c>
      <c r="FH67" s="1090">
        <v>11</v>
      </c>
      <c r="FI67" s="1090">
        <v>3</v>
      </c>
      <c r="FJ67" s="1039"/>
      <c r="FK67" s="1039"/>
      <c r="FL67" s="1039"/>
      <c r="FM67" s="1039"/>
      <c r="FN67" s="1039"/>
      <c r="FO67" s="1110">
        <v>1863982</v>
      </c>
      <c r="FP67" s="1092">
        <v>143.80000000000001</v>
      </c>
      <c r="FQ67" s="1092">
        <v>6</v>
      </c>
      <c r="FR67" s="1102"/>
      <c r="FS67" s="1092">
        <v>0</v>
      </c>
      <c r="FT67" s="1092">
        <v>105</v>
      </c>
      <c r="FU67" s="1092">
        <v>7</v>
      </c>
      <c r="FV67" s="1092">
        <v>29</v>
      </c>
      <c r="FW67" s="1092">
        <v>0</v>
      </c>
      <c r="FX67" s="1092">
        <v>10</v>
      </c>
      <c r="FY67" s="1092">
        <v>3</v>
      </c>
      <c r="FZ67" s="1092">
        <v>40.6</v>
      </c>
      <c r="GA67" s="1092">
        <v>28.4</v>
      </c>
      <c r="GB67" s="1092">
        <v>20.6</v>
      </c>
      <c r="GC67" s="1092">
        <v>13</v>
      </c>
      <c r="GD67" s="1092">
        <v>2</v>
      </c>
      <c r="GE67" s="1092">
        <v>14.4</v>
      </c>
      <c r="GF67" s="1102"/>
      <c r="GG67" s="1092">
        <v>143.80000000000001</v>
      </c>
      <c r="GH67" s="1092">
        <v>2</v>
      </c>
      <c r="GI67" s="1102"/>
      <c r="GJ67" s="1092">
        <v>40.6</v>
      </c>
      <c r="GK67" s="1092">
        <v>15.3</v>
      </c>
      <c r="GL67" s="1092">
        <v>16.600000000000001</v>
      </c>
      <c r="GM67" s="1092">
        <v>0</v>
      </c>
      <c r="GN67" s="1092">
        <v>0</v>
      </c>
      <c r="GO67" s="1092">
        <v>0</v>
      </c>
      <c r="GP67" s="1102"/>
      <c r="GQ67" s="1092">
        <v>0</v>
      </c>
      <c r="GR67" s="1092">
        <v>134.6</v>
      </c>
      <c r="GS67" s="1092">
        <v>2.9</v>
      </c>
      <c r="GT67" s="1102"/>
      <c r="GU67" s="981"/>
      <c r="GV67" s="981"/>
      <c r="GW67" s="981"/>
      <c r="GX67" s="981"/>
      <c r="GY67" s="981"/>
      <c r="GZ67" s="981"/>
      <c r="HA67" s="981"/>
      <c r="HB67" s="1102"/>
      <c r="HC67" s="1092">
        <v>107</v>
      </c>
      <c r="HD67" s="1092">
        <v>7</v>
      </c>
      <c r="HE67" s="1092">
        <v>18</v>
      </c>
      <c r="HF67" s="1092">
        <v>0</v>
      </c>
      <c r="HG67" s="1092">
        <v>6</v>
      </c>
      <c r="HH67" s="1092">
        <v>6</v>
      </c>
      <c r="HI67" s="1092">
        <v>38.6</v>
      </c>
      <c r="HJ67" s="1092">
        <v>14.5</v>
      </c>
      <c r="HK67" s="1092">
        <v>15.9</v>
      </c>
      <c r="HL67" s="1092">
        <v>0</v>
      </c>
      <c r="HM67" s="1092">
        <v>0</v>
      </c>
      <c r="HN67" s="1092">
        <v>0</v>
      </c>
      <c r="HO67" s="1102"/>
      <c r="HP67" s="50">
        <v>0</v>
      </c>
      <c r="HQ67" s="50">
        <v>0</v>
      </c>
      <c r="HR67" s="50">
        <v>0</v>
      </c>
      <c r="HS67" s="1090">
        <v>1147</v>
      </c>
      <c r="HT67" s="1090">
        <v>394</v>
      </c>
      <c r="HU67" s="1039"/>
      <c r="HV67" s="1039"/>
      <c r="HW67" s="1039"/>
      <c r="HX67" s="1039"/>
      <c r="HY67" s="1107"/>
      <c r="HZ67" s="1090">
        <v>313</v>
      </c>
      <c r="IA67" s="1107"/>
      <c r="IB67" s="1090">
        <v>0</v>
      </c>
      <c r="IC67" s="1107"/>
      <c r="ID67" s="1090">
        <v>34</v>
      </c>
      <c r="IE67" s="1090">
        <v>142</v>
      </c>
      <c r="IF67" s="1090">
        <v>116</v>
      </c>
      <c r="IG67" s="1090">
        <v>14</v>
      </c>
      <c r="IH67" s="1107"/>
      <c r="II67" s="1090">
        <v>950</v>
      </c>
      <c r="IJ67" s="1090">
        <v>5</v>
      </c>
      <c r="IK67" s="1090">
        <v>4</v>
      </c>
      <c r="IL67" s="1090">
        <v>110</v>
      </c>
      <c r="IM67" s="1090">
        <v>7</v>
      </c>
      <c r="IN67" s="1090">
        <v>18</v>
      </c>
      <c r="IO67" s="1090">
        <v>0</v>
      </c>
      <c r="IP67" s="1090">
        <v>7</v>
      </c>
      <c r="IQ67" s="1090">
        <v>6</v>
      </c>
      <c r="IR67" s="1039"/>
      <c r="IS67" s="1039"/>
      <c r="IT67" s="1039"/>
      <c r="IU67" s="1039"/>
      <c r="IV67" s="1039"/>
      <c r="IW67" s="1104">
        <v>102</v>
      </c>
      <c r="IX67" s="1104">
        <v>7</v>
      </c>
      <c r="IY67" s="1104">
        <v>29</v>
      </c>
      <c r="IZ67" s="1104">
        <v>0</v>
      </c>
      <c r="JA67" s="1104">
        <v>9</v>
      </c>
      <c r="JB67" s="1104">
        <v>3</v>
      </c>
      <c r="JC67" s="1090">
        <v>0</v>
      </c>
      <c r="JD67" s="1090">
        <v>15975</v>
      </c>
      <c r="JE67" s="1090">
        <v>0</v>
      </c>
      <c r="JF67" s="1092">
        <v>0</v>
      </c>
      <c r="JG67" s="1092">
        <v>0</v>
      </c>
    </row>
    <row r="68" spans="1:267">
      <c r="A68" s="48" t="s">
        <v>225</v>
      </c>
      <c r="B68" s="34">
        <v>3070</v>
      </c>
      <c r="C68" s="33" t="s">
        <v>683</v>
      </c>
      <c r="D68" s="1039"/>
      <c r="E68" s="1039"/>
      <c r="F68" s="1039"/>
      <c r="G68" s="1039"/>
      <c r="H68" s="1039"/>
      <c r="I68" s="1039"/>
      <c r="J68" s="1039"/>
      <c r="K68" s="1039"/>
      <c r="L68" s="1039"/>
      <c r="M68" s="1039"/>
      <c r="N68" s="1039"/>
      <c r="O68" s="1039"/>
      <c r="P68" s="1039"/>
      <c r="Q68" s="1039"/>
      <c r="R68" s="1039"/>
      <c r="S68" s="1039"/>
      <c r="T68" s="1039"/>
      <c r="U68" s="1039"/>
      <c r="V68" s="1039"/>
      <c r="W68" s="1039"/>
      <c r="X68" s="1039"/>
      <c r="Y68" s="1039"/>
      <c r="Z68" s="1039"/>
      <c r="AA68" s="1039"/>
      <c r="AB68" s="1039"/>
      <c r="AC68" s="1039"/>
      <c r="AD68" s="1039"/>
      <c r="AE68" s="1039"/>
      <c r="AF68" s="1039"/>
      <c r="AG68" s="1039"/>
      <c r="AH68" s="1039"/>
      <c r="AI68" s="1039"/>
      <c r="AJ68" s="1039"/>
      <c r="AK68" s="1039"/>
      <c r="AL68" s="1039"/>
      <c r="AM68" s="1039"/>
      <c r="AN68" s="1039"/>
      <c r="AO68" s="1039"/>
      <c r="AP68" s="1039"/>
      <c r="AQ68" s="1039"/>
      <c r="AR68" s="1039"/>
      <c r="AS68" s="1039"/>
      <c r="AT68" s="1039"/>
      <c r="AU68" s="1039"/>
      <c r="AV68" s="1039"/>
      <c r="AW68" s="1039"/>
      <c r="AX68" s="1039"/>
      <c r="AY68" s="1039"/>
      <c r="AZ68" s="1039"/>
      <c r="BA68" s="1039"/>
      <c r="BB68" s="1039"/>
      <c r="BC68" s="1039"/>
      <c r="BD68" s="1039"/>
      <c r="BE68" s="1039"/>
      <c r="BF68" s="1039"/>
      <c r="BG68" s="1039"/>
      <c r="BH68" s="1039"/>
      <c r="BI68" s="1039"/>
      <c r="BJ68" s="1039"/>
      <c r="BK68" s="1039"/>
      <c r="BL68" s="1039"/>
      <c r="BM68" s="1039"/>
      <c r="BN68" s="1039"/>
      <c r="BO68" s="1039"/>
      <c r="BP68" s="1039"/>
      <c r="BQ68" s="1039"/>
      <c r="BR68" s="1090">
        <v>613.29999999999995</v>
      </c>
      <c r="BS68" s="1090">
        <v>9</v>
      </c>
      <c r="BT68" s="1090">
        <v>221</v>
      </c>
      <c r="BU68" s="1090">
        <v>88</v>
      </c>
      <c r="BV68" s="1090">
        <v>86</v>
      </c>
      <c r="BW68" s="1090">
        <v>0</v>
      </c>
      <c r="BX68" s="1090">
        <v>1</v>
      </c>
      <c r="BY68" s="1090">
        <v>43</v>
      </c>
      <c r="BZ68" s="1090">
        <v>122269612.70999999</v>
      </c>
      <c r="CA68" s="1090">
        <v>83681.679999999993</v>
      </c>
      <c r="CB68" s="1090">
        <v>1880777.64</v>
      </c>
      <c r="CC68" s="1090">
        <v>0</v>
      </c>
      <c r="CD68" s="1090">
        <v>0</v>
      </c>
      <c r="CE68" s="1090">
        <v>0</v>
      </c>
      <c r="CF68" s="1090">
        <v>0</v>
      </c>
      <c r="CG68" s="1090">
        <v>2567479.9299999997</v>
      </c>
      <c r="CH68" s="1090">
        <v>4171807.24</v>
      </c>
      <c r="CI68" s="1090">
        <v>547329.5</v>
      </c>
      <c r="CJ68" s="1090">
        <v>382032.88</v>
      </c>
      <c r="CK68" s="1090">
        <v>301157.95999999996</v>
      </c>
      <c r="CL68" s="1090">
        <v>169670.13</v>
      </c>
      <c r="CM68" s="1090">
        <v>0</v>
      </c>
      <c r="CN68" s="1090">
        <v>305321.65000000002</v>
      </c>
      <c r="CO68" s="1109"/>
      <c r="CP68" s="1090">
        <v>3517044.4600000004</v>
      </c>
      <c r="CQ68" s="1090">
        <v>108237971.36</v>
      </c>
      <c r="CR68" s="1090">
        <v>18157647.68</v>
      </c>
      <c r="CS68" s="1090">
        <v>4172928.32</v>
      </c>
      <c r="CT68" s="1090">
        <v>4038943.1</v>
      </c>
      <c r="CU68" s="1090">
        <v>0</v>
      </c>
      <c r="CV68" s="1090">
        <v>63376937.030000001</v>
      </c>
      <c r="CW68" s="1090">
        <v>15451844.339999998</v>
      </c>
      <c r="CX68" s="1090">
        <v>21948420.68</v>
      </c>
      <c r="CY68" s="1090">
        <v>7154542.9900000002</v>
      </c>
      <c r="CZ68" s="1090">
        <v>22765231.100000001</v>
      </c>
      <c r="DA68" s="1090">
        <v>6368765.4000000004</v>
      </c>
      <c r="DB68" s="1090">
        <v>775444.52</v>
      </c>
      <c r="DC68" s="1039"/>
      <c r="DD68" s="1090">
        <v>0</v>
      </c>
      <c r="DE68" s="1090">
        <v>184673.86</v>
      </c>
      <c r="DF68" s="1090">
        <v>0</v>
      </c>
      <c r="DG68" s="1090">
        <v>0</v>
      </c>
      <c r="DH68" s="1090">
        <v>155864.32999999999</v>
      </c>
      <c r="DI68" s="1090">
        <v>0</v>
      </c>
      <c r="DJ68" s="1090">
        <v>0</v>
      </c>
      <c r="DK68" s="1090">
        <v>221608.18</v>
      </c>
      <c r="DL68" s="1090">
        <v>1136167.1499999999</v>
      </c>
      <c r="DM68" s="1090">
        <v>293115.17</v>
      </c>
      <c r="DN68" s="1090">
        <v>29040</v>
      </c>
      <c r="DO68" s="1090">
        <v>53250.15</v>
      </c>
      <c r="DP68" s="1090">
        <v>339041.62</v>
      </c>
      <c r="DQ68" s="1090">
        <v>97310.16</v>
      </c>
      <c r="DR68" s="1090">
        <v>0</v>
      </c>
      <c r="DS68" s="1090">
        <v>242083.17</v>
      </c>
      <c r="DT68" s="1090">
        <v>0</v>
      </c>
      <c r="DU68" s="1090">
        <v>325823.51</v>
      </c>
      <c r="DV68" s="1090">
        <v>90399.42</v>
      </c>
      <c r="DW68" s="1090">
        <v>2591034.06</v>
      </c>
      <c r="DX68" s="1090">
        <v>696682.22</v>
      </c>
      <c r="DY68" s="1090">
        <v>0</v>
      </c>
      <c r="DZ68" s="1090">
        <v>0</v>
      </c>
      <c r="EA68" s="1090">
        <v>0</v>
      </c>
      <c r="EB68" s="1090">
        <v>0</v>
      </c>
      <c r="EC68" s="1090" t="s">
        <v>295</v>
      </c>
      <c r="ED68" s="1090">
        <v>467095.03</v>
      </c>
      <c r="EE68" s="1090" t="s">
        <v>319</v>
      </c>
      <c r="EF68" s="1090">
        <v>0</v>
      </c>
      <c r="EG68" s="1090" t="s">
        <v>320</v>
      </c>
      <c r="EH68" s="1090">
        <v>773</v>
      </c>
      <c r="EI68" s="1090">
        <v>5522467.1100000003</v>
      </c>
      <c r="EJ68" s="1090">
        <v>0</v>
      </c>
      <c r="EK68" s="1090">
        <v>2858379.6800000286</v>
      </c>
      <c r="EL68" s="1090">
        <v>5338285.3500000006</v>
      </c>
      <c r="EM68" s="1090">
        <v>837301.44</v>
      </c>
      <c r="EN68" s="1039"/>
      <c r="EO68" s="1039"/>
      <c r="EP68" s="1039"/>
      <c r="EQ68" s="1090">
        <v>7523</v>
      </c>
      <c r="ER68" s="1090">
        <v>2933</v>
      </c>
      <c r="ES68" s="1039"/>
      <c r="ET68" s="1039"/>
      <c r="EU68" s="1039"/>
      <c r="EV68" s="1039"/>
      <c r="EW68" s="1106"/>
      <c r="EX68" s="1090">
        <v>0</v>
      </c>
      <c r="EY68" s="1106"/>
      <c r="EZ68" s="1090">
        <v>0</v>
      </c>
      <c r="FA68" s="1106"/>
      <c r="FB68" s="1090">
        <v>518</v>
      </c>
      <c r="FC68" s="1090">
        <v>752</v>
      </c>
      <c r="FD68" s="1090">
        <v>752</v>
      </c>
      <c r="FE68" s="1090">
        <v>0</v>
      </c>
      <c r="FF68" s="1106"/>
      <c r="FG68" s="1090">
        <v>475</v>
      </c>
      <c r="FH68" s="1090">
        <v>101</v>
      </c>
      <c r="FI68" s="1090">
        <v>0</v>
      </c>
      <c r="FJ68" s="1039"/>
      <c r="FK68" s="1039"/>
      <c r="FL68" s="1039"/>
      <c r="FM68" s="1039"/>
      <c r="FN68" s="1039"/>
      <c r="FO68" s="1110">
        <v>5608038.5999999996</v>
      </c>
      <c r="FP68" s="1092">
        <v>613</v>
      </c>
      <c r="FQ68" s="1092">
        <v>9</v>
      </c>
      <c r="FR68" s="1102"/>
      <c r="FS68" s="1092">
        <v>109400</v>
      </c>
      <c r="FT68" s="1092">
        <v>482</v>
      </c>
      <c r="FU68" s="1092">
        <v>78</v>
      </c>
      <c r="FV68" s="1092">
        <v>49</v>
      </c>
      <c r="FW68" s="1092">
        <v>6</v>
      </c>
      <c r="FX68" s="1092">
        <v>30</v>
      </c>
      <c r="FY68" s="1092">
        <v>10</v>
      </c>
      <c r="FZ68" s="1092">
        <v>235</v>
      </c>
      <c r="GA68" s="1092">
        <v>77</v>
      </c>
      <c r="GB68" s="1092">
        <v>83.4</v>
      </c>
      <c r="GC68" s="1092">
        <v>0</v>
      </c>
      <c r="GD68" s="1092">
        <v>1</v>
      </c>
      <c r="GE68" s="1092">
        <v>29</v>
      </c>
      <c r="GF68" s="1102"/>
      <c r="GG68" s="1092">
        <v>613</v>
      </c>
      <c r="GH68" s="1092">
        <v>4</v>
      </c>
      <c r="GI68" s="1102"/>
      <c r="GJ68" s="1092">
        <v>0</v>
      </c>
      <c r="GK68" s="1092">
        <v>0</v>
      </c>
      <c r="GL68" s="1092">
        <v>77.400000000000006</v>
      </c>
      <c r="GM68" s="1092">
        <v>0</v>
      </c>
      <c r="GN68" s="1092">
        <v>0</v>
      </c>
      <c r="GO68" s="1092">
        <v>0</v>
      </c>
      <c r="GP68" s="1102"/>
      <c r="GQ68" s="1092">
        <v>0</v>
      </c>
      <c r="GR68" s="1092">
        <v>613.29999999999995</v>
      </c>
      <c r="GS68" s="1092">
        <v>9</v>
      </c>
      <c r="GT68" s="1102"/>
      <c r="GU68" s="981"/>
      <c r="GV68" s="981"/>
      <c r="GW68" s="981"/>
      <c r="GX68" s="981"/>
      <c r="GY68" s="981"/>
      <c r="GZ68" s="981"/>
      <c r="HA68" s="981"/>
      <c r="HB68" s="1102"/>
      <c r="HC68" s="1092">
        <v>492</v>
      </c>
      <c r="HD68" s="1092">
        <v>58</v>
      </c>
      <c r="HE68" s="1092">
        <v>46</v>
      </c>
      <c r="HF68" s="1092">
        <v>5</v>
      </c>
      <c r="HG68" s="1092">
        <v>30</v>
      </c>
      <c r="HH68" s="1092">
        <v>12</v>
      </c>
      <c r="HI68" s="1092">
        <v>0</v>
      </c>
      <c r="HJ68" s="1092">
        <v>0</v>
      </c>
      <c r="HK68" s="1092">
        <v>78</v>
      </c>
      <c r="HL68" s="1092">
        <v>0</v>
      </c>
      <c r="HM68" s="1092">
        <v>0</v>
      </c>
      <c r="HN68" s="1092">
        <v>0</v>
      </c>
      <c r="HO68" s="1102"/>
      <c r="HP68" s="50">
        <v>0</v>
      </c>
      <c r="HQ68" s="50">
        <v>0</v>
      </c>
      <c r="HR68" s="50">
        <v>0</v>
      </c>
      <c r="HS68" s="1090">
        <v>7420</v>
      </c>
      <c r="HT68" s="1090">
        <v>3014</v>
      </c>
      <c r="HU68" s="1039"/>
      <c r="HV68" s="1039"/>
      <c r="HW68" s="1039"/>
      <c r="HX68" s="1039"/>
      <c r="HY68" s="1107"/>
      <c r="HZ68" s="1090">
        <v>0</v>
      </c>
      <c r="IA68" s="1107"/>
      <c r="IB68" s="1090">
        <v>0</v>
      </c>
      <c r="IC68" s="1107"/>
      <c r="ID68" s="1090">
        <v>557</v>
      </c>
      <c r="IE68" s="1090">
        <v>752</v>
      </c>
      <c r="IF68" s="1090">
        <v>693</v>
      </c>
      <c r="IG68" s="1090">
        <v>0</v>
      </c>
      <c r="IH68" s="1107"/>
      <c r="II68" s="1090">
        <v>475</v>
      </c>
      <c r="IJ68" s="1090">
        <v>107</v>
      </c>
      <c r="IK68" s="1090">
        <v>0</v>
      </c>
      <c r="IL68" s="1090">
        <v>497</v>
      </c>
      <c r="IM68" s="1090">
        <v>58</v>
      </c>
      <c r="IN68" s="1090">
        <v>46</v>
      </c>
      <c r="IO68" s="1090">
        <v>5</v>
      </c>
      <c r="IP68" s="1090">
        <v>30</v>
      </c>
      <c r="IQ68" s="1090">
        <v>12</v>
      </c>
      <c r="IR68" s="1039"/>
      <c r="IS68" s="1039"/>
      <c r="IT68" s="1039"/>
      <c r="IU68" s="1039"/>
      <c r="IV68" s="1039"/>
      <c r="IW68" s="1104">
        <v>477</v>
      </c>
      <c r="IX68" s="1104">
        <v>78</v>
      </c>
      <c r="IY68" s="1104">
        <v>49</v>
      </c>
      <c r="IZ68" s="1104">
        <v>6</v>
      </c>
      <c r="JA68" s="1104">
        <v>30</v>
      </c>
      <c r="JB68" s="1104">
        <v>10</v>
      </c>
      <c r="JC68" s="1090">
        <v>0</v>
      </c>
      <c r="JD68" s="1090">
        <v>98675</v>
      </c>
      <c r="JE68" s="1090">
        <v>0</v>
      </c>
      <c r="JF68" s="1092">
        <v>0</v>
      </c>
      <c r="JG68" s="1092">
        <v>118150</v>
      </c>
    </row>
    <row r="69" spans="1:267">
      <c r="A69" s="48" t="s">
        <v>198</v>
      </c>
      <c r="B69" s="34">
        <v>3240</v>
      </c>
      <c r="C69" s="33" t="s">
        <v>662</v>
      </c>
      <c r="D69" s="1039"/>
      <c r="E69" s="1039"/>
      <c r="F69" s="1039"/>
      <c r="G69" s="1039"/>
      <c r="H69" s="1039"/>
      <c r="I69" s="1039"/>
      <c r="J69" s="1039"/>
      <c r="K69" s="1039"/>
      <c r="L69" s="1039"/>
      <c r="M69" s="1039"/>
      <c r="N69" s="1039"/>
      <c r="O69" s="1039"/>
      <c r="P69" s="1039"/>
      <c r="Q69" s="1039"/>
      <c r="R69" s="1039"/>
      <c r="S69" s="1039"/>
      <c r="T69" s="1039"/>
      <c r="U69" s="1039"/>
      <c r="V69" s="1039"/>
      <c r="W69" s="1039"/>
      <c r="X69" s="1039"/>
      <c r="Y69" s="1039"/>
      <c r="Z69" s="1039"/>
      <c r="AA69" s="1039"/>
      <c r="AB69" s="1039"/>
      <c r="AC69" s="1039"/>
      <c r="AD69" s="1039"/>
      <c r="AE69" s="1039"/>
      <c r="AF69" s="1039"/>
      <c r="AG69" s="1039"/>
      <c r="AH69" s="1039"/>
      <c r="AI69" s="1039"/>
      <c r="AJ69" s="1039"/>
      <c r="AK69" s="1039"/>
      <c r="AL69" s="1039"/>
      <c r="AM69" s="1039"/>
      <c r="AN69" s="1039"/>
      <c r="AO69" s="1039"/>
      <c r="AP69" s="1039"/>
      <c r="AQ69" s="1039"/>
      <c r="AR69" s="1039"/>
      <c r="AS69" s="1039"/>
      <c r="AT69" s="1039"/>
      <c r="AU69" s="1039"/>
      <c r="AV69" s="1039"/>
      <c r="AW69" s="1039"/>
      <c r="AX69" s="1039"/>
      <c r="AY69" s="1039"/>
      <c r="AZ69" s="1039"/>
      <c r="BA69" s="1039"/>
      <c r="BB69" s="1039"/>
      <c r="BC69" s="1039"/>
      <c r="BD69" s="1039"/>
      <c r="BE69" s="1039"/>
      <c r="BF69" s="1039"/>
      <c r="BG69" s="1039"/>
      <c r="BH69" s="1039"/>
      <c r="BI69" s="1039"/>
      <c r="BJ69" s="1039"/>
      <c r="BK69" s="1039"/>
      <c r="BL69" s="1039"/>
      <c r="BM69" s="1039"/>
      <c r="BN69" s="1039"/>
      <c r="BO69" s="1039"/>
      <c r="BP69" s="1039"/>
      <c r="BQ69" s="1039"/>
      <c r="BR69" s="1090">
        <v>485.7</v>
      </c>
      <c r="BS69" s="1090">
        <v>6</v>
      </c>
      <c r="BT69" s="1090">
        <v>229.9</v>
      </c>
      <c r="BU69" s="1090">
        <v>92.6</v>
      </c>
      <c r="BV69" s="1090">
        <v>69.5</v>
      </c>
      <c r="BW69" s="1090">
        <v>0</v>
      </c>
      <c r="BX69" s="1090">
        <v>2</v>
      </c>
      <c r="BY69" s="1090">
        <v>40.1</v>
      </c>
      <c r="BZ69" s="1090">
        <v>100551086</v>
      </c>
      <c r="CA69" s="1090">
        <v>691075</v>
      </c>
      <c r="CB69" s="1090">
        <v>2084399</v>
      </c>
      <c r="CC69" s="1090">
        <v>0</v>
      </c>
      <c r="CD69" s="1090">
        <v>0</v>
      </c>
      <c r="CE69" s="1090">
        <v>0</v>
      </c>
      <c r="CF69" s="1090">
        <v>0</v>
      </c>
      <c r="CG69" s="1090">
        <v>2161379</v>
      </c>
      <c r="CH69" s="1090">
        <v>1655386</v>
      </c>
      <c r="CI69" s="1090">
        <v>607903</v>
      </c>
      <c r="CJ69" s="1090">
        <v>466679</v>
      </c>
      <c r="CK69" s="1090">
        <v>243475</v>
      </c>
      <c r="CL69" s="1090">
        <v>477292</v>
      </c>
      <c r="CM69" s="1090">
        <v>0</v>
      </c>
      <c r="CN69" s="1090">
        <v>106994</v>
      </c>
      <c r="CO69" s="1109"/>
      <c r="CP69" s="1090">
        <v>4011524</v>
      </c>
      <c r="CQ69" s="1090">
        <v>87874133</v>
      </c>
      <c r="CR69" s="1090">
        <v>20940777</v>
      </c>
      <c r="CS69" s="1090">
        <v>2967788</v>
      </c>
      <c r="CT69" s="1090">
        <v>3482454</v>
      </c>
      <c r="CU69" s="1090">
        <v>761363</v>
      </c>
      <c r="CV69" s="1090">
        <v>50826767</v>
      </c>
      <c r="CW69" s="1090">
        <v>12078536</v>
      </c>
      <c r="CX69" s="1090">
        <v>21552790</v>
      </c>
      <c r="CY69" s="1090">
        <v>6146503</v>
      </c>
      <c r="CZ69" s="1090">
        <v>20221305</v>
      </c>
      <c r="DA69" s="1090">
        <v>8784933</v>
      </c>
      <c r="DB69" s="1090">
        <v>327214</v>
      </c>
      <c r="DC69" s="1039"/>
      <c r="DD69" s="1090">
        <v>8293</v>
      </c>
      <c r="DE69" s="1090">
        <v>23512</v>
      </c>
      <c r="DF69" s="1090">
        <v>0</v>
      </c>
      <c r="DG69" s="1090">
        <v>39072</v>
      </c>
      <c r="DH69" s="1090">
        <v>61926</v>
      </c>
      <c r="DI69" s="1090">
        <v>0</v>
      </c>
      <c r="DJ69" s="1090">
        <v>0</v>
      </c>
      <c r="DK69" s="1090">
        <v>740636</v>
      </c>
      <c r="DL69" s="1090">
        <v>258242</v>
      </c>
      <c r="DM69" s="1090">
        <v>134399</v>
      </c>
      <c r="DN69" s="1090">
        <v>620303</v>
      </c>
      <c r="DO69" s="1090">
        <v>0</v>
      </c>
      <c r="DP69" s="1090">
        <v>336188</v>
      </c>
      <c r="DQ69" s="1090">
        <v>0</v>
      </c>
      <c r="DR69" s="1090">
        <v>0</v>
      </c>
      <c r="DS69" s="1090">
        <v>9680</v>
      </c>
      <c r="DT69" s="1090">
        <v>0</v>
      </c>
      <c r="DU69" s="1090">
        <v>513101</v>
      </c>
      <c r="DV69" s="1090">
        <v>93626</v>
      </c>
      <c r="DW69" s="1090">
        <v>750</v>
      </c>
      <c r="DX69" s="1090">
        <v>40704</v>
      </c>
      <c r="DY69" s="1090">
        <v>0</v>
      </c>
      <c r="DZ69" s="1090">
        <v>0</v>
      </c>
      <c r="EA69" s="1090">
        <v>0</v>
      </c>
      <c r="EB69" s="1090">
        <v>0</v>
      </c>
      <c r="EC69" s="1090" t="s">
        <v>492</v>
      </c>
      <c r="ED69" s="1090">
        <v>0</v>
      </c>
      <c r="EE69" s="1090" t="s">
        <v>492</v>
      </c>
      <c r="EF69" s="1090">
        <v>0</v>
      </c>
      <c r="EG69" s="1090" t="s">
        <v>492</v>
      </c>
      <c r="EH69" s="1090">
        <v>0</v>
      </c>
      <c r="EI69" s="1090">
        <v>3591152</v>
      </c>
      <c r="EJ69" s="1090">
        <v>0</v>
      </c>
      <c r="EK69" s="1090">
        <v>358552</v>
      </c>
      <c r="EL69" s="1090">
        <v>7414342</v>
      </c>
      <c r="EM69" s="1090">
        <v>1713783</v>
      </c>
      <c r="EN69" s="1039"/>
      <c r="EO69" s="1039"/>
      <c r="EP69" s="1039"/>
      <c r="EQ69" s="1090">
        <v>5994</v>
      </c>
      <c r="ER69" s="1090">
        <v>2101</v>
      </c>
      <c r="ES69" s="1039"/>
      <c r="ET69" s="1039"/>
      <c r="EU69" s="1039"/>
      <c r="EV69" s="1039"/>
      <c r="EW69" s="1106"/>
      <c r="EX69" s="1090">
        <v>0</v>
      </c>
      <c r="EY69" s="1106"/>
      <c r="EZ69" s="1090">
        <v>10</v>
      </c>
      <c r="FA69" s="1106"/>
      <c r="FB69" s="1090">
        <v>370</v>
      </c>
      <c r="FC69" s="1090">
        <v>786</v>
      </c>
      <c r="FD69" s="1090">
        <v>721</v>
      </c>
      <c r="FE69" s="1090">
        <v>80</v>
      </c>
      <c r="FF69" s="1106"/>
      <c r="FG69" s="1090">
        <v>475</v>
      </c>
      <c r="FH69" s="1090">
        <v>70</v>
      </c>
      <c r="FI69" s="1090">
        <v>65.5</v>
      </c>
      <c r="FJ69" s="1039"/>
      <c r="FK69" s="1039"/>
      <c r="FL69" s="1039"/>
      <c r="FM69" s="1039"/>
      <c r="FN69" s="1039"/>
      <c r="FO69" s="1110">
        <v>7706787</v>
      </c>
      <c r="FP69" s="1092">
        <v>488</v>
      </c>
      <c r="FQ69" s="1092">
        <v>6</v>
      </c>
      <c r="FR69" s="1102"/>
      <c r="FS69" s="1092">
        <v>0</v>
      </c>
      <c r="FT69" s="1092">
        <v>382</v>
      </c>
      <c r="FU69" s="1092">
        <v>8</v>
      </c>
      <c r="FV69" s="1092">
        <v>61</v>
      </c>
      <c r="FW69" s="1092">
        <v>4</v>
      </c>
      <c r="FX69" s="1092">
        <v>31</v>
      </c>
      <c r="FY69" s="1092">
        <v>3</v>
      </c>
      <c r="FZ69" s="1092">
        <v>286</v>
      </c>
      <c r="GA69" s="1092">
        <v>91</v>
      </c>
      <c r="GB69" s="1092">
        <v>71</v>
      </c>
      <c r="GC69" s="1092">
        <v>0</v>
      </c>
      <c r="GD69" s="1092">
        <v>2</v>
      </c>
      <c r="GE69" s="1092">
        <v>39</v>
      </c>
      <c r="GF69" s="1102"/>
      <c r="GG69" s="1092">
        <v>488</v>
      </c>
      <c r="GH69" s="1092">
        <v>0</v>
      </c>
      <c r="GI69" s="1102"/>
      <c r="GJ69" s="1092">
        <v>286</v>
      </c>
      <c r="GK69" s="1092">
        <v>30</v>
      </c>
      <c r="GL69" s="1092">
        <v>67</v>
      </c>
      <c r="GM69" s="1092">
        <v>0</v>
      </c>
      <c r="GN69" s="1092">
        <v>0</v>
      </c>
      <c r="GO69" s="1092">
        <v>0</v>
      </c>
      <c r="GP69" s="1102"/>
      <c r="GQ69" s="1092">
        <v>11</v>
      </c>
      <c r="GR69" s="1092">
        <v>0</v>
      </c>
      <c r="GS69" s="1092">
        <v>0</v>
      </c>
      <c r="GT69" s="1102"/>
      <c r="GU69" s="981"/>
      <c r="GV69" s="981"/>
      <c r="GW69" s="981"/>
      <c r="GX69" s="981"/>
      <c r="GY69" s="981"/>
      <c r="GZ69" s="981"/>
      <c r="HA69" s="981"/>
      <c r="HB69" s="1102"/>
      <c r="HC69" s="1092">
        <v>431</v>
      </c>
      <c r="HD69" s="1092">
        <v>7</v>
      </c>
      <c r="HE69" s="1092">
        <v>32</v>
      </c>
      <c r="HF69" s="1092">
        <v>4</v>
      </c>
      <c r="HG69" s="1092">
        <v>18</v>
      </c>
      <c r="HH69" s="1092">
        <v>4</v>
      </c>
      <c r="HI69" s="1092">
        <v>229.9</v>
      </c>
      <c r="HJ69" s="1092">
        <v>59.6</v>
      </c>
      <c r="HK69" s="1092">
        <v>65.5</v>
      </c>
      <c r="HL69" s="1092">
        <v>0</v>
      </c>
      <c r="HM69" s="1092">
        <v>0</v>
      </c>
      <c r="HN69" s="1092">
        <v>0</v>
      </c>
      <c r="HO69" s="1102"/>
      <c r="HP69" s="50">
        <v>0</v>
      </c>
      <c r="HQ69" s="50">
        <v>0</v>
      </c>
      <c r="HR69" s="50">
        <v>0</v>
      </c>
      <c r="HS69" s="1090">
        <v>5939</v>
      </c>
      <c r="HT69" s="1090">
        <v>2139</v>
      </c>
      <c r="HU69" s="1039"/>
      <c r="HV69" s="1039"/>
      <c r="HW69" s="1039"/>
      <c r="HX69" s="1039"/>
      <c r="HY69" s="1107"/>
      <c r="HZ69" s="1090">
        <v>0</v>
      </c>
      <c r="IA69" s="1107"/>
      <c r="IB69" s="1090">
        <v>19</v>
      </c>
      <c r="IC69" s="1107"/>
      <c r="ID69" s="1090">
        <v>372</v>
      </c>
      <c r="IE69" s="1090">
        <v>804</v>
      </c>
      <c r="IF69" s="1090">
        <v>684</v>
      </c>
      <c r="IG69" s="1090">
        <v>80</v>
      </c>
      <c r="IH69" s="1107"/>
      <c r="II69" s="1090">
        <v>475</v>
      </c>
      <c r="IJ69" s="1090">
        <v>52</v>
      </c>
      <c r="IK69" s="1090">
        <v>37</v>
      </c>
      <c r="IL69" s="1090">
        <v>431</v>
      </c>
      <c r="IM69" s="1090">
        <v>7</v>
      </c>
      <c r="IN69" s="1090">
        <v>32</v>
      </c>
      <c r="IO69" s="1090">
        <v>4</v>
      </c>
      <c r="IP69" s="1090">
        <v>18</v>
      </c>
      <c r="IQ69" s="1090">
        <v>4</v>
      </c>
      <c r="IR69" s="1039"/>
      <c r="IS69" s="1039"/>
      <c r="IT69" s="1039"/>
      <c r="IU69" s="1039"/>
      <c r="IV69" s="1039"/>
      <c r="IW69" s="1104">
        <v>382</v>
      </c>
      <c r="IX69" s="1104">
        <v>87</v>
      </c>
      <c r="IY69" s="1104">
        <v>61</v>
      </c>
      <c r="IZ69" s="1104">
        <v>4</v>
      </c>
      <c r="JA69" s="1104">
        <v>31</v>
      </c>
      <c r="JB69" s="1104">
        <v>3</v>
      </c>
      <c r="JC69" s="1090">
        <v>0</v>
      </c>
      <c r="JD69" s="1090">
        <v>29114</v>
      </c>
      <c r="JE69" s="1090">
        <v>0</v>
      </c>
      <c r="JF69" s="1092">
        <v>0</v>
      </c>
      <c r="JG69" s="1092">
        <v>0</v>
      </c>
    </row>
    <row r="70" spans="1:267">
      <c r="A70" s="48" t="s">
        <v>192</v>
      </c>
      <c r="B70" s="34">
        <v>3260</v>
      </c>
      <c r="C70" s="33" t="s">
        <v>657</v>
      </c>
      <c r="D70" s="1039"/>
      <c r="E70" s="1039"/>
      <c r="F70" s="1039"/>
      <c r="G70" s="1039"/>
      <c r="H70" s="1039"/>
      <c r="I70" s="1039"/>
      <c r="J70" s="1039"/>
      <c r="K70" s="1039"/>
      <c r="L70" s="1039"/>
      <c r="M70" s="1039"/>
      <c r="N70" s="1039"/>
      <c r="O70" s="1039"/>
      <c r="P70" s="1039"/>
      <c r="Q70" s="1039"/>
      <c r="R70" s="1039"/>
      <c r="S70" s="1039"/>
      <c r="T70" s="1039"/>
      <c r="U70" s="1039"/>
      <c r="V70" s="1039"/>
      <c r="W70" s="1039"/>
      <c r="X70" s="1039"/>
      <c r="Y70" s="1039"/>
      <c r="Z70" s="1039"/>
      <c r="AA70" s="1039"/>
      <c r="AB70" s="1039"/>
      <c r="AC70" s="1039"/>
      <c r="AD70" s="1039"/>
      <c r="AE70" s="1039"/>
      <c r="AF70" s="1039"/>
      <c r="AG70" s="1039"/>
      <c r="AH70" s="1039"/>
      <c r="AI70" s="1039"/>
      <c r="AJ70" s="1039"/>
      <c r="AK70" s="1039"/>
      <c r="AL70" s="1039"/>
      <c r="AM70" s="1039"/>
      <c r="AN70" s="1039"/>
      <c r="AO70" s="1039"/>
      <c r="AP70" s="1039"/>
      <c r="AQ70" s="1039"/>
      <c r="AR70" s="1039"/>
      <c r="AS70" s="1039"/>
      <c r="AT70" s="1039"/>
      <c r="AU70" s="1039"/>
      <c r="AV70" s="1039"/>
      <c r="AW70" s="1039"/>
      <c r="AX70" s="1039"/>
      <c r="AY70" s="1039"/>
      <c r="AZ70" s="1039"/>
      <c r="BA70" s="1039"/>
      <c r="BB70" s="1039"/>
      <c r="BC70" s="1039"/>
      <c r="BD70" s="1039"/>
      <c r="BE70" s="1039"/>
      <c r="BF70" s="1039"/>
      <c r="BG70" s="1039"/>
      <c r="BH70" s="1039"/>
      <c r="BI70" s="1039"/>
      <c r="BJ70" s="1039"/>
      <c r="BK70" s="1039"/>
      <c r="BL70" s="1039"/>
      <c r="BM70" s="1039"/>
      <c r="BN70" s="1039"/>
      <c r="BO70" s="1039"/>
      <c r="BP70" s="1039"/>
      <c r="BQ70" s="1039"/>
      <c r="BR70" s="1090">
        <v>369.5</v>
      </c>
      <c r="BS70" s="1090">
        <v>17.600000000000001</v>
      </c>
      <c r="BT70" s="1090">
        <v>277.7</v>
      </c>
      <c r="BU70" s="1090">
        <v>81.5</v>
      </c>
      <c r="BV70" s="1090">
        <v>56.2</v>
      </c>
      <c r="BW70" s="1090" t="s">
        <v>493</v>
      </c>
      <c r="BX70" s="1090">
        <v>2.2000000000000002</v>
      </c>
      <c r="BY70" s="1090">
        <v>17.100000000000001</v>
      </c>
      <c r="BZ70" s="1090">
        <v>96232025</v>
      </c>
      <c r="CA70" s="1090">
        <v>2293412</v>
      </c>
      <c r="CB70" s="1090">
        <v>159908</v>
      </c>
      <c r="CC70" s="1090">
        <v>89725</v>
      </c>
      <c r="CD70" s="1090">
        <v>0</v>
      </c>
      <c r="CE70" s="1090">
        <v>0</v>
      </c>
      <c r="CF70" s="1090">
        <v>0</v>
      </c>
      <c r="CG70" s="1090">
        <v>1555164</v>
      </c>
      <c r="CH70" s="1090">
        <v>614502</v>
      </c>
      <c r="CI70" s="1090">
        <v>748235</v>
      </c>
      <c r="CJ70" s="1090">
        <v>523514</v>
      </c>
      <c r="CK70" s="1090">
        <v>1076868</v>
      </c>
      <c r="CL70" s="1090">
        <v>97959</v>
      </c>
      <c r="CM70" s="1090">
        <v>0</v>
      </c>
      <c r="CN70" s="1090">
        <v>0</v>
      </c>
      <c r="CO70" s="1109"/>
      <c r="CP70" s="1090">
        <v>8851886</v>
      </c>
      <c r="CQ70" s="1090">
        <v>75704262</v>
      </c>
      <c r="CR70" s="1090">
        <v>21432922</v>
      </c>
      <c r="CS70" s="1090">
        <v>2279277</v>
      </c>
      <c r="CT70" s="1090">
        <v>3093769</v>
      </c>
      <c r="CU70" s="1090">
        <v>0</v>
      </c>
      <c r="CV70" s="1090">
        <v>45036234</v>
      </c>
      <c r="CW70" s="1090">
        <v>9513639</v>
      </c>
      <c r="CX70" s="1090">
        <v>21370037</v>
      </c>
      <c r="CY70" s="1090">
        <v>5365827</v>
      </c>
      <c r="CZ70" s="1090">
        <v>18954964</v>
      </c>
      <c r="DA70" s="1090">
        <v>9205069</v>
      </c>
      <c r="DB70" s="1090">
        <v>1064513</v>
      </c>
      <c r="DC70" s="1039"/>
      <c r="DD70" s="1090">
        <v>58857</v>
      </c>
      <c r="DE70" s="1090">
        <v>0</v>
      </c>
      <c r="DF70" s="1090">
        <v>0</v>
      </c>
      <c r="DG70" s="1090">
        <v>0</v>
      </c>
      <c r="DH70" s="1090">
        <v>600100</v>
      </c>
      <c r="DI70" s="1090">
        <v>0</v>
      </c>
      <c r="DJ70" s="1090">
        <v>0</v>
      </c>
      <c r="DK70" s="1090">
        <v>207060</v>
      </c>
      <c r="DL70" s="1090">
        <v>79182</v>
      </c>
      <c r="DM70" s="1090">
        <v>342972</v>
      </c>
      <c r="DN70" s="1090">
        <v>211333</v>
      </c>
      <c r="DO70" s="1090">
        <v>0</v>
      </c>
      <c r="DP70" s="1090">
        <v>46601</v>
      </c>
      <c r="DQ70" s="1090">
        <v>0</v>
      </c>
      <c r="DR70" s="1090">
        <v>0</v>
      </c>
      <c r="DS70" s="1090">
        <v>221674</v>
      </c>
      <c r="DT70" s="1090">
        <v>0</v>
      </c>
      <c r="DU70" s="1090">
        <v>154790</v>
      </c>
      <c r="DV70" s="1090">
        <v>29490</v>
      </c>
      <c r="DW70" s="1090">
        <v>4830</v>
      </c>
      <c r="DX70" s="1090">
        <v>154179</v>
      </c>
      <c r="DY70" s="1090">
        <v>0</v>
      </c>
      <c r="DZ70" s="1090">
        <v>0</v>
      </c>
      <c r="EA70" s="1090">
        <v>0</v>
      </c>
      <c r="EB70" s="1090">
        <v>8459</v>
      </c>
      <c r="EC70" s="1090" t="s">
        <v>1702</v>
      </c>
      <c r="ED70" s="1090">
        <v>11303</v>
      </c>
      <c r="EE70" s="1090" t="s">
        <v>1705</v>
      </c>
      <c r="EF70" s="1090">
        <v>26918</v>
      </c>
      <c r="EG70" s="1090" t="s">
        <v>788</v>
      </c>
      <c r="EH70" s="1090">
        <v>0</v>
      </c>
      <c r="EI70" s="1090">
        <v>5209084</v>
      </c>
      <c r="EJ70" s="1090">
        <v>0</v>
      </c>
      <c r="EK70" s="1090">
        <v>8325.2400000002235</v>
      </c>
      <c r="EL70" s="1090">
        <v>7050884</v>
      </c>
      <c r="EM70" s="1090">
        <v>6446151</v>
      </c>
      <c r="EN70" s="1039"/>
      <c r="EO70" s="1039"/>
      <c r="EP70" s="1039"/>
      <c r="EQ70" s="1090">
        <v>5344</v>
      </c>
      <c r="ER70" s="1090">
        <v>1769</v>
      </c>
      <c r="ES70" s="1039"/>
      <c r="ET70" s="1039"/>
      <c r="EU70" s="1039"/>
      <c r="EV70" s="1039"/>
      <c r="EW70" s="1106"/>
      <c r="EX70" s="1090">
        <v>15</v>
      </c>
      <c r="EY70" s="1106"/>
      <c r="EZ70" s="1090">
        <v>5</v>
      </c>
      <c r="FA70" s="1106"/>
      <c r="FB70" s="1090">
        <v>404</v>
      </c>
      <c r="FC70" s="1090">
        <v>500</v>
      </c>
      <c r="FD70" s="1090">
        <v>800</v>
      </c>
      <c r="FE70" s="1090">
        <v>203</v>
      </c>
      <c r="FF70" s="1106"/>
      <c r="FG70" s="1090">
        <v>485</v>
      </c>
      <c r="FH70" s="1090">
        <v>171</v>
      </c>
      <c r="FI70" s="1090">
        <v>182</v>
      </c>
      <c r="FJ70" s="1039"/>
      <c r="FK70" s="1039"/>
      <c r="FL70" s="1039"/>
      <c r="FM70" s="1039"/>
      <c r="FN70" s="1039"/>
      <c r="FO70" s="1110">
        <v>9205069</v>
      </c>
      <c r="FP70" s="1092">
        <v>373.6</v>
      </c>
      <c r="FQ70" s="1092">
        <v>17</v>
      </c>
      <c r="FR70" s="1102"/>
      <c r="FS70" s="1092">
        <v>0</v>
      </c>
      <c r="FT70" s="1092">
        <v>321</v>
      </c>
      <c r="FU70" s="1092">
        <v>4</v>
      </c>
      <c r="FV70" s="1092">
        <v>63</v>
      </c>
      <c r="FW70" s="1092">
        <v>4</v>
      </c>
      <c r="FX70" s="1092">
        <v>5</v>
      </c>
      <c r="FY70" s="1092">
        <v>1</v>
      </c>
      <c r="FZ70" s="1092">
        <v>263</v>
      </c>
      <c r="GA70" s="1092">
        <v>78.099999999999994</v>
      </c>
      <c r="GB70" s="1092">
        <v>58.4</v>
      </c>
      <c r="GC70" s="1092" t="s">
        <v>493</v>
      </c>
      <c r="GD70" s="1092">
        <v>1.9</v>
      </c>
      <c r="GE70" s="1092">
        <v>14.7</v>
      </c>
      <c r="GF70" s="1102"/>
      <c r="GG70" s="1092">
        <v>373.6</v>
      </c>
      <c r="GH70" s="1092">
        <v>10.4</v>
      </c>
      <c r="GI70" s="1102"/>
      <c r="GJ70" s="1092">
        <v>263</v>
      </c>
      <c r="GK70" s="1092">
        <v>59.7</v>
      </c>
      <c r="GL70" s="1092">
        <v>54.4</v>
      </c>
      <c r="GM70" s="1092" t="s">
        <v>493</v>
      </c>
      <c r="GN70" s="1092">
        <v>0.9</v>
      </c>
      <c r="GO70" s="1092">
        <v>4.7</v>
      </c>
      <c r="GP70" s="1102"/>
      <c r="GQ70" s="1092">
        <v>0</v>
      </c>
      <c r="GR70" s="1092">
        <v>369.5</v>
      </c>
      <c r="GS70" s="1092">
        <v>17.600000000000001</v>
      </c>
      <c r="GT70" s="1102"/>
      <c r="GU70" s="981"/>
      <c r="GV70" s="981"/>
      <c r="GW70" s="981"/>
      <c r="GX70" s="981"/>
      <c r="GY70" s="981"/>
      <c r="GZ70" s="981"/>
      <c r="HA70" s="981"/>
      <c r="HB70" s="1102"/>
      <c r="HC70" s="1092">
        <v>326</v>
      </c>
      <c r="HD70" s="1092">
        <v>2</v>
      </c>
      <c r="HE70" s="1092">
        <v>52</v>
      </c>
      <c r="HF70" s="1092">
        <v>1</v>
      </c>
      <c r="HG70" s="1092">
        <v>6</v>
      </c>
      <c r="HH70" s="1092">
        <v>0</v>
      </c>
      <c r="HI70" s="1092">
        <v>277.7</v>
      </c>
      <c r="HJ70" s="1092">
        <v>59.7</v>
      </c>
      <c r="HK70" s="1092">
        <v>52.2</v>
      </c>
      <c r="HL70" s="1092" t="s">
        <v>493</v>
      </c>
      <c r="HM70" s="1092">
        <v>0.9</v>
      </c>
      <c r="HN70" s="1092">
        <v>5.0999999999999996</v>
      </c>
      <c r="HO70" s="1102"/>
      <c r="HP70" s="50">
        <v>0</v>
      </c>
      <c r="HQ70" s="50">
        <v>0</v>
      </c>
      <c r="HR70" s="50">
        <v>0</v>
      </c>
      <c r="HS70" s="1090">
        <v>5464</v>
      </c>
      <c r="HT70" s="1090">
        <v>1885</v>
      </c>
      <c r="HU70" s="1039"/>
      <c r="HV70" s="1039"/>
      <c r="HW70" s="1039"/>
      <c r="HX70" s="1039"/>
      <c r="HY70" s="1107"/>
      <c r="HZ70" s="1090">
        <v>10</v>
      </c>
      <c r="IA70" s="1107"/>
      <c r="IB70" s="1090">
        <v>6</v>
      </c>
      <c r="IC70" s="1107"/>
      <c r="ID70" s="1090">
        <v>472</v>
      </c>
      <c r="IE70" s="1090">
        <v>581</v>
      </c>
      <c r="IF70" s="1090">
        <v>720</v>
      </c>
      <c r="IG70" s="1090">
        <v>189</v>
      </c>
      <c r="IH70" s="1107"/>
      <c r="II70" s="1090">
        <v>480</v>
      </c>
      <c r="IJ70" s="1090">
        <v>134</v>
      </c>
      <c r="IK70" s="1090">
        <v>136</v>
      </c>
      <c r="IL70" s="1090">
        <v>326</v>
      </c>
      <c r="IM70" s="1090">
        <v>2</v>
      </c>
      <c r="IN70" s="1090">
        <v>52</v>
      </c>
      <c r="IO70" s="1090">
        <v>1</v>
      </c>
      <c r="IP70" s="1090">
        <v>6</v>
      </c>
      <c r="IQ70" s="1090">
        <v>0</v>
      </c>
      <c r="IR70" s="1039"/>
      <c r="IS70" s="1039"/>
      <c r="IT70" s="1039"/>
      <c r="IU70" s="1039"/>
      <c r="IV70" s="1039"/>
      <c r="IW70" s="1104">
        <v>315</v>
      </c>
      <c r="IX70" s="1104">
        <v>4</v>
      </c>
      <c r="IY70" s="1104">
        <v>63</v>
      </c>
      <c r="IZ70" s="1104">
        <v>4</v>
      </c>
      <c r="JA70" s="1104">
        <v>5</v>
      </c>
      <c r="JB70" s="1104">
        <v>1</v>
      </c>
      <c r="JC70" s="1090">
        <v>0</v>
      </c>
      <c r="JD70" s="1090">
        <v>503630</v>
      </c>
      <c r="JE70" s="1090">
        <v>289346</v>
      </c>
      <c r="JF70" s="1092">
        <v>1</v>
      </c>
      <c r="JG70" s="1092">
        <v>0</v>
      </c>
    </row>
    <row r="71" spans="1:267">
      <c r="A71" s="48" t="s">
        <v>177</v>
      </c>
      <c r="B71" s="34">
        <v>4010</v>
      </c>
      <c r="C71" s="33" t="s">
        <v>648</v>
      </c>
      <c r="D71" s="1039"/>
      <c r="E71" s="1039"/>
      <c r="F71" s="1039"/>
      <c r="G71" s="1039"/>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39"/>
      <c r="AY71" s="1039"/>
      <c r="AZ71" s="1039"/>
      <c r="BA71" s="1039"/>
      <c r="BB71" s="1039"/>
      <c r="BC71" s="1039"/>
      <c r="BD71" s="1039"/>
      <c r="BE71" s="1039"/>
      <c r="BF71" s="1039"/>
      <c r="BG71" s="1039"/>
      <c r="BH71" s="1039"/>
      <c r="BI71" s="1039"/>
      <c r="BJ71" s="1039"/>
      <c r="BK71" s="1039"/>
      <c r="BL71" s="1039"/>
      <c r="BM71" s="1039"/>
      <c r="BN71" s="1039"/>
      <c r="BO71" s="1039"/>
      <c r="BP71" s="1039"/>
      <c r="BQ71" s="1039"/>
      <c r="BR71" s="1090">
        <v>3249.6</v>
      </c>
      <c r="BS71" s="1090">
        <v>94.4</v>
      </c>
      <c r="BT71" s="1090">
        <v>666.3</v>
      </c>
      <c r="BU71" s="1090">
        <v>722.1</v>
      </c>
      <c r="BV71" s="1090">
        <v>401.9</v>
      </c>
      <c r="BW71" s="1090" t="s">
        <v>1605</v>
      </c>
      <c r="BX71" s="1090">
        <v>6</v>
      </c>
      <c r="BY71" s="1090">
        <v>102.8</v>
      </c>
      <c r="BZ71" s="1090">
        <v>543312587</v>
      </c>
      <c r="CA71" s="1090">
        <v>41505</v>
      </c>
      <c r="CB71" s="1090">
        <v>1585510</v>
      </c>
      <c r="CC71" s="1090">
        <v>177047</v>
      </c>
      <c r="CD71" s="1090">
        <v>0</v>
      </c>
      <c r="CE71" s="1090">
        <v>0</v>
      </c>
      <c r="CF71" s="1090">
        <v>111945275</v>
      </c>
      <c r="CG71" s="1090">
        <v>14471564</v>
      </c>
      <c r="CH71" s="1090">
        <v>10197973</v>
      </c>
      <c r="CI71" s="1090">
        <v>3703511</v>
      </c>
      <c r="CJ71" s="1090">
        <v>2065647</v>
      </c>
      <c r="CK71" s="1090">
        <v>2052089</v>
      </c>
      <c r="CL71" s="1090">
        <v>1430474</v>
      </c>
      <c r="CM71" s="1090">
        <v>0</v>
      </c>
      <c r="CN71" s="1090">
        <v>4449732</v>
      </c>
      <c r="CO71" s="1109"/>
      <c r="CP71" s="1090">
        <v>25166629</v>
      </c>
      <c r="CQ71" s="1090">
        <v>551553312</v>
      </c>
      <c r="CR71" s="1090">
        <v>84704859</v>
      </c>
      <c r="CS71" s="1090">
        <v>29373586</v>
      </c>
      <c r="CT71" s="1090">
        <v>18648496</v>
      </c>
      <c r="CU71" s="1090">
        <v>1773039</v>
      </c>
      <c r="CV71" s="1090">
        <v>354213377</v>
      </c>
      <c r="CW71" s="1090">
        <v>82132940</v>
      </c>
      <c r="CX71" s="1090">
        <v>100692092</v>
      </c>
      <c r="CY71" s="1090">
        <v>30233759</v>
      </c>
      <c r="CZ71" s="1090">
        <v>112693845</v>
      </c>
      <c r="DA71" s="1090">
        <v>27358332</v>
      </c>
      <c r="DB71" s="1090">
        <v>2203551</v>
      </c>
      <c r="DC71" s="1039"/>
      <c r="DD71" s="1090">
        <v>0</v>
      </c>
      <c r="DE71" s="1090">
        <v>577556</v>
      </c>
      <c r="DF71" s="1090">
        <v>6314</v>
      </c>
      <c r="DG71" s="1090">
        <v>319296</v>
      </c>
      <c r="DH71" s="1090">
        <v>1388049</v>
      </c>
      <c r="DI71" s="1090">
        <v>0</v>
      </c>
      <c r="DJ71" s="1090">
        <v>0</v>
      </c>
      <c r="DK71" s="1090">
        <v>0</v>
      </c>
      <c r="DL71" s="1090">
        <v>2570036</v>
      </c>
      <c r="DM71" s="1090">
        <v>3568732</v>
      </c>
      <c r="DN71" s="1090">
        <v>0</v>
      </c>
      <c r="DO71" s="1090">
        <v>0</v>
      </c>
      <c r="DP71" s="1090">
        <v>1545825</v>
      </c>
      <c r="DQ71" s="1090">
        <v>2133952</v>
      </c>
      <c r="DR71" s="1090">
        <v>3012332</v>
      </c>
      <c r="DS71" s="1090">
        <v>530171</v>
      </c>
      <c r="DT71" s="1090">
        <v>0</v>
      </c>
      <c r="DU71" s="1090">
        <v>3268938</v>
      </c>
      <c r="DV71" s="1090">
        <v>986546</v>
      </c>
      <c r="DW71" s="1090">
        <v>4003350</v>
      </c>
      <c r="DX71" s="1090">
        <v>415720</v>
      </c>
      <c r="DY71" s="1090">
        <v>0</v>
      </c>
      <c r="DZ71" s="1090">
        <v>0</v>
      </c>
      <c r="EA71" s="1090">
        <v>0</v>
      </c>
      <c r="EB71" s="1090">
        <v>0</v>
      </c>
      <c r="EC71" s="1090" t="s">
        <v>91</v>
      </c>
      <c r="ED71" s="1090">
        <v>1430474</v>
      </c>
      <c r="EE71" s="1090">
        <v>0</v>
      </c>
      <c r="EF71" s="1090">
        <v>0</v>
      </c>
      <c r="EG71" s="1090">
        <v>0</v>
      </c>
      <c r="EH71" s="1090">
        <v>0</v>
      </c>
      <c r="EI71" s="1090">
        <v>-6572029</v>
      </c>
      <c r="EJ71" s="1090">
        <v>0</v>
      </c>
      <c r="EK71" s="1090">
        <v>33616781.980000004</v>
      </c>
      <c r="EL71" s="1090">
        <v>5373170.0199999996</v>
      </c>
      <c r="EM71" s="1090">
        <v>18082234</v>
      </c>
      <c r="EN71" s="1039"/>
      <c r="EO71" s="1039"/>
      <c r="EP71" s="1039"/>
      <c r="EQ71" s="1090">
        <v>43021</v>
      </c>
      <c r="ER71" s="1090">
        <v>16155</v>
      </c>
      <c r="ES71" s="1039"/>
      <c r="ET71" s="1039"/>
      <c r="EU71" s="1039"/>
      <c r="EV71" s="1039"/>
      <c r="EW71" s="1106"/>
      <c r="EX71" s="1090">
        <v>439</v>
      </c>
      <c r="EY71" s="1106"/>
      <c r="EZ71" s="1090">
        <v>10</v>
      </c>
      <c r="FA71" s="1106"/>
      <c r="FB71" s="1090">
        <v>2039</v>
      </c>
      <c r="FC71" s="1090">
        <v>6289</v>
      </c>
      <c r="FD71" s="1090">
        <v>3913</v>
      </c>
      <c r="FE71" s="1090">
        <v>6</v>
      </c>
      <c r="FF71" s="1106"/>
      <c r="FG71" s="1090">
        <v>475</v>
      </c>
      <c r="FH71" s="1090">
        <v>245</v>
      </c>
      <c r="FI71" s="1090">
        <v>145</v>
      </c>
      <c r="FJ71" s="1039"/>
      <c r="FK71" s="1039"/>
      <c r="FL71" s="1039"/>
      <c r="FM71" s="1039"/>
      <c r="FN71" s="1039"/>
      <c r="FO71" s="1110">
        <v>24839529</v>
      </c>
      <c r="FP71" s="1092">
        <v>3166.1</v>
      </c>
      <c r="FQ71" s="1092">
        <v>95.1</v>
      </c>
      <c r="FR71" s="1102"/>
      <c r="FS71" s="1092">
        <v>0</v>
      </c>
      <c r="FT71" s="1092">
        <v>3089</v>
      </c>
      <c r="FU71" s="1092">
        <v>131</v>
      </c>
      <c r="FV71" s="1092">
        <v>211</v>
      </c>
      <c r="FW71" s="1092">
        <v>29</v>
      </c>
      <c r="FX71" s="1092">
        <v>140</v>
      </c>
      <c r="FY71" s="1092">
        <v>20</v>
      </c>
      <c r="FZ71" s="1092">
        <v>624.29999999999995</v>
      </c>
      <c r="GA71" s="1092">
        <v>705.3</v>
      </c>
      <c r="GB71" s="1092">
        <v>393.4</v>
      </c>
      <c r="GC71" s="1092">
        <v>0</v>
      </c>
      <c r="GD71" s="1092">
        <v>5.3</v>
      </c>
      <c r="GE71" s="1092">
        <v>97</v>
      </c>
      <c r="GF71" s="1102"/>
      <c r="GG71" s="1092">
        <v>3166.1</v>
      </c>
      <c r="GH71" s="1092">
        <v>81.099999999999994</v>
      </c>
      <c r="GI71" s="1102"/>
      <c r="GJ71" s="1092">
        <v>624.29999999999995</v>
      </c>
      <c r="GK71" s="1092">
        <v>645.29999999999995</v>
      </c>
      <c r="GL71" s="1092">
        <v>361.4</v>
      </c>
      <c r="GM71" s="1092">
        <v>0</v>
      </c>
      <c r="GN71" s="1092">
        <v>4.3</v>
      </c>
      <c r="GO71" s="1092">
        <v>15</v>
      </c>
      <c r="GP71" s="1102"/>
      <c r="GQ71" s="1092">
        <v>1</v>
      </c>
      <c r="GR71" s="1092">
        <v>3249.6</v>
      </c>
      <c r="GS71" s="1092">
        <v>74.599999999999994</v>
      </c>
      <c r="GT71" s="1102"/>
      <c r="GU71" s="981"/>
      <c r="GV71" s="981"/>
      <c r="GW71" s="981"/>
      <c r="GX71" s="981"/>
      <c r="GY71" s="981"/>
      <c r="GZ71" s="981"/>
      <c r="HA71" s="981"/>
      <c r="HB71" s="1102"/>
      <c r="HC71" s="1092">
        <v>3165</v>
      </c>
      <c r="HD71" s="1092">
        <v>138</v>
      </c>
      <c r="HE71" s="1092">
        <v>180</v>
      </c>
      <c r="HF71" s="1092">
        <v>26</v>
      </c>
      <c r="HG71" s="1092">
        <v>125</v>
      </c>
      <c r="HH71" s="1092">
        <v>24</v>
      </c>
      <c r="HI71" s="1092">
        <v>666.3</v>
      </c>
      <c r="HJ71" s="1092">
        <v>668.6</v>
      </c>
      <c r="HK71" s="1092">
        <v>367.9</v>
      </c>
      <c r="HL71" s="1092" t="s">
        <v>1605</v>
      </c>
      <c r="HM71" s="1092">
        <v>4</v>
      </c>
      <c r="HN71" s="1092">
        <v>12</v>
      </c>
      <c r="HO71" s="1102"/>
      <c r="HP71" s="50">
        <v>0</v>
      </c>
      <c r="HQ71" s="50">
        <v>0</v>
      </c>
      <c r="HR71" s="50">
        <v>0</v>
      </c>
      <c r="HS71" s="1090">
        <v>43717</v>
      </c>
      <c r="HT71" s="1090">
        <v>16457</v>
      </c>
      <c r="HU71" s="1039"/>
      <c r="HV71" s="1039"/>
      <c r="HW71" s="1039"/>
      <c r="HX71" s="1039"/>
      <c r="HY71" s="1107"/>
      <c r="HZ71" s="1090">
        <v>351</v>
      </c>
      <c r="IA71" s="1107"/>
      <c r="IB71" s="1090">
        <v>17</v>
      </c>
      <c r="IC71" s="1107"/>
      <c r="ID71" s="1090">
        <v>2096</v>
      </c>
      <c r="IE71" s="1090">
        <v>6526</v>
      </c>
      <c r="IF71" s="1090">
        <v>3666</v>
      </c>
      <c r="IG71" s="1090">
        <v>3</v>
      </c>
      <c r="IH71" s="1107"/>
      <c r="II71" s="1090">
        <v>475</v>
      </c>
      <c r="IJ71" s="1090">
        <v>0</v>
      </c>
      <c r="IK71" s="1090">
        <v>0</v>
      </c>
      <c r="IL71" s="1090">
        <v>3165</v>
      </c>
      <c r="IM71" s="1090">
        <v>138</v>
      </c>
      <c r="IN71" s="1090">
        <v>180</v>
      </c>
      <c r="IO71" s="1090">
        <v>26</v>
      </c>
      <c r="IP71" s="1090">
        <v>125</v>
      </c>
      <c r="IQ71" s="1090">
        <v>24</v>
      </c>
      <c r="IR71" s="1039"/>
      <c r="IS71" s="1039"/>
      <c r="IT71" s="1039"/>
      <c r="IU71" s="1039"/>
      <c r="IV71" s="1039"/>
      <c r="IW71" s="1104">
        <v>3089</v>
      </c>
      <c r="IX71" s="1104">
        <v>131</v>
      </c>
      <c r="IY71" s="1104">
        <v>211</v>
      </c>
      <c r="IZ71" s="1104">
        <v>29</v>
      </c>
      <c r="JA71" s="1104">
        <v>140</v>
      </c>
      <c r="JB71" s="1104">
        <v>20</v>
      </c>
      <c r="JC71" s="1090">
        <v>50153</v>
      </c>
      <c r="JD71" s="1090">
        <v>738706</v>
      </c>
      <c r="JE71" s="1090">
        <v>0</v>
      </c>
      <c r="JF71" s="1092">
        <v>1</v>
      </c>
      <c r="JG71" s="1092">
        <v>0</v>
      </c>
    </row>
    <row r="72" spans="1:267">
      <c r="A72" s="48" t="s">
        <v>202</v>
      </c>
      <c r="B72" s="34">
        <v>4077</v>
      </c>
      <c r="C72" s="33" t="s">
        <v>666</v>
      </c>
      <c r="D72" s="1039"/>
      <c r="E72" s="1039"/>
      <c r="F72" s="1039"/>
      <c r="G72" s="1039"/>
      <c r="H72" s="1039"/>
      <c r="I72" s="1039"/>
      <c r="J72" s="1039"/>
      <c r="K72" s="1039"/>
      <c r="L72" s="1039"/>
      <c r="M72" s="1039"/>
      <c r="N72" s="1039"/>
      <c r="O72" s="1039"/>
      <c r="P72" s="1039"/>
      <c r="Q72" s="1039"/>
      <c r="R72" s="1039"/>
      <c r="S72" s="1039"/>
      <c r="T72" s="1039"/>
      <c r="U72" s="1039"/>
      <c r="V72" s="1039"/>
      <c r="W72" s="1039"/>
      <c r="X72" s="1039"/>
      <c r="Y72" s="1039"/>
      <c r="Z72" s="1039"/>
      <c r="AA72" s="1039"/>
      <c r="AB72" s="1039"/>
      <c r="AC72" s="1039"/>
      <c r="AD72" s="1039"/>
      <c r="AE72" s="1039"/>
      <c r="AF72" s="1039"/>
      <c r="AG72" s="1039"/>
      <c r="AH72" s="1039"/>
      <c r="AI72" s="1039"/>
      <c r="AJ72" s="1039"/>
      <c r="AK72" s="1039"/>
      <c r="AL72" s="1039"/>
      <c r="AM72" s="1039"/>
      <c r="AN72" s="1039"/>
      <c r="AO72" s="1039"/>
      <c r="AP72" s="1039"/>
      <c r="AQ72" s="1039"/>
      <c r="AR72" s="1039"/>
      <c r="AS72" s="1039"/>
      <c r="AT72" s="1039"/>
      <c r="AU72" s="1039"/>
      <c r="AV72" s="1039"/>
      <c r="AW72" s="1039"/>
      <c r="AX72" s="1039"/>
      <c r="AY72" s="1039"/>
      <c r="AZ72" s="1039"/>
      <c r="BA72" s="1039"/>
      <c r="BB72" s="1039"/>
      <c r="BC72" s="1039"/>
      <c r="BD72" s="1039"/>
      <c r="BE72" s="1039"/>
      <c r="BF72" s="1039"/>
      <c r="BG72" s="1039"/>
      <c r="BH72" s="1039"/>
      <c r="BI72" s="1039"/>
      <c r="BJ72" s="1039"/>
      <c r="BK72" s="1039"/>
      <c r="BL72" s="1039"/>
      <c r="BM72" s="1039"/>
      <c r="BN72" s="1039"/>
      <c r="BO72" s="1039"/>
      <c r="BP72" s="1039"/>
      <c r="BQ72" s="1039"/>
      <c r="BR72" s="1090">
        <v>302.35000000000002</v>
      </c>
      <c r="BS72" s="1090">
        <v>9.8000000000000007</v>
      </c>
      <c r="BT72" s="1090">
        <v>81</v>
      </c>
      <c r="BU72" s="1090">
        <v>66.290000000000006</v>
      </c>
      <c r="BV72" s="1090">
        <v>9.8569999999999993</v>
      </c>
      <c r="BW72" s="1090">
        <v>0</v>
      </c>
      <c r="BX72" s="1090">
        <v>2</v>
      </c>
      <c r="BY72" s="1090">
        <v>10.8</v>
      </c>
      <c r="BZ72" s="1090">
        <v>55485331</v>
      </c>
      <c r="CA72" s="1090">
        <v>317241</v>
      </c>
      <c r="CB72" s="1090">
        <v>1429150</v>
      </c>
      <c r="CC72" s="1090">
        <v>0</v>
      </c>
      <c r="CD72" s="1090">
        <v>0</v>
      </c>
      <c r="CE72" s="1090">
        <v>0</v>
      </c>
      <c r="CF72" s="1090">
        <v>9266200</v>
      </c>
      <c r="CG72" s="1090">
        <v>3370297</v>
      </c>
      <c r="CH72" s="1090">
        <v>751830</v>
      </c>
      <c r="CI72" s="1090">
        <v>460607</v>
      </c>
      <c r="CJ72" s="1090">
        <v>154556</v>
      </c>
      <c r="CK72" s="1090">
        <v>277994</v>
      </c>
      <c r="CL72" s="1090">
        <v>157927</v>
      </c>
      <c r="CM72" s="1090">
        <v>0</v>
      </c>
      <c r="CN72" s="1090">
        <v>161904</v>
      </c>
      <c r="CO72" s="1109"/>
      <c r="CP72" s="1090">
        <v>3200635</v>
      </c>
      <c r="CQ72" s="1090">
        <v>53172049</v>
      </c>
      <c r="CR72" s="1090">
        <v>10830956</v>
      </c>
      <c r="CS72" s="1090">
        <v>2797125</v>
      </c>
      <c r="CT72" s="1090">
        <v>3020773</v>
      </c>
      <c r="CU72" s="1090">
        <v>179308</v>
      </c>
      <c r="CV72" s="1090">
        <v>31440804</v>
      </c>
      <c r="CW72" s="1090">
        <v>7358503</v>
      </c>
      <c r="CX72" s="1090">
        <v>10260691</v>
      </c>
      <c r="CY72" s="1090">
        <v>2966836</v>
      </c>
      <c r="CZ72" s="1090">
        <v>16668752</v>
      </c>
      <c r="DA72" s="1090">
        <v>3881171</v>
      </c>
      <c r="DB72" s="1090">
        <v>398208</v>
      </c>
      <c r="DC72" s="1039"/>
      <c r="DD72" s="1090">
        <v>0</v>
      </c>
      <c r="DE72" s="1090">
        <v>0</v>
      </c>
      <c r="DF72" s="1090">
        <v>0</v>
      </c>
      <c r="DG72" s="1090">
        <v>0</v>
      </c>
      <c r="DH72" s="1090">
        <v>348985</v>
      </c>
      <c r="DI72" s="1090">
        <v>0</v>
      </c>
      <c r="DJ72" s="1090">
        <v>92236</v>
      </c>
      <c r="DK72" s="1090">
        <v>1661715</v>
      </c>
      <c r="DL72" s="1090">
        <v>324163</v>
      </c>
      <c r="DM72" s="1090">
        <v>364783</v>
      </c>
      <c r="DN72" s="1090">
        <v>290572</v>
      </c>
      <c r="DO72" s="1090">
        <v>39332</v>
      </c>
      <c r="DP72" s="1090">
        <v>13418</v>
      </c>
      <c r="DQ72" s="1090">
        <v>0</v>
      </c>
      <c r="DR72" s="1090">
        <v>109999</v>
      </c>
      <c r="DS72" s="1090">
        <v>66020</v>
      </c>
      <c r="DT72" s="1090">
        <v>59074</v>
      </c>
      <c r="DU72" s="1090">
        <v>22291</v>
      </c>
      <c r="DV72" s="1090">
        <v>105011</v>
      </c>
      <c r="DW72" s="1090">
        <v>67200</v>
      </c>
      <c r="DX72" s="1090">
        <v>396562</v>
      </c>
      <c r="DY72" s="1090">
        <v>30980</v>
      </c>
      <c r="DZ72" s="1090">
        <v>26475</v>
      </c>
      <c r="EA72" s="1090">
        <v>0</v>
      </c>
      <c r="EB72" s="1090">
        <v>0</v>
      </c>
      <c r="EC72" s="1090" t="s">
        <v>367</v>
      </c>
      <c r="ED72" s="1090">
        <v>272277</v>
      </c>
      <c r="EE72" s="1090" t="s">
        <v>492</v>
      </c>
      <c r="EF72" s="1090">
        <v>32580</v>
      </c>
      <c r="EG72" s="1090" t="s">
        <v>935</v>
      </c>
      <c r="EH72" s="1090">
        <v>0</v>
      </c>
      <c r="EI72" s="1090">
        <v>432172.93999999994</v>
      </c>
      <c r="EJ72" s="1090">
        <v>0</v>
      </c>
      <c r="EK72" s="1090">
        <v>252118.54000000004</v>
      </c>
      <c r="EL72" s="1090">
        <v>4392360</v>
      </c>
      <c r="EM72" s="1090">
        <v>3054012</v>
      </c>
      <c r="EN72" s="1039"/>
      <c r="EO72" s="1039"/>
      <c r="EP72" s="1039"/>
      <c r="EQ72" s="1090">
        <v>3998</v>
      </c>
      <c r="ER72" s="1090">
        <v>1286</v>
      </c>
      <c r="ES72" s="1039"/>
      <c r="ET72" s="1039"/>
      <c r="EU72" s="1039"/>
      <c r="EV72" s="1039"/>
      <c r="EW72" s="1106"/>
      <c r="EX72" s="1090">
        <v>34</v>
      </c>
      <c r="EY72" s="1106"/>
      <c r="EZ72" s="1090">
        <v>3.5</v>
      </c>
      <c r="FA72" s="1106"/>
      <c r="FB72" s="1090">
        <v>210</v>
      </c>
      <c r="FC72" s="1090">
        <v>549</v>
      </c>
      <c r="FD72" s="1090">
        <v>434</v>
      </c>
      <c r="FE72" s="1090">
        <v>1</v>
      </c>
      <c r="FF72" s="1106"/>
      <c r="FG72" s="1090">
        <v>475</v>
      </c>
      <c r="FH72" s="1090">
        <v>39.5</v>
      </c>
      <c r="FI72" s="1090">
        <v>14</v>
      </c>
      <c r="FJ72" s="1039"/>
      <c r="FK72" s="1039"/>
      <c r="FL72" s="1039"/>
      <c r="FM72" s="1039"/>
      <c r="FN72" s="1039"/>
      <c r="FO72" s="1110">
        <v>3147261</v>
      </c>
      <c r="FP72" s="1092">
        <v>296.39999999999998</v>
      </c>
      <c r="FQ72" s="1092">
        <v>9.6</v>
      </c>
      <c r="FR72" s="1102"/>
      <c r="FS72" s="1092">
        <v>110226</v>
      </c>
      <c r="FT72" s="1092">
        <v>221</v>
      </c>
      <c r="FU72" s="1092">
        <v>23</v>
      </c>
      <c r="FV72" s="1092">
        <v>23</v>
      </c>
      <c r="FW72" s="1092">
        <v>6</v>
      </c>
      <c r="FX72" s="1092">
        <v>33</v>
      </c>
      <c r="FY72" s="1092">
        <v>17</v>
      </c>
      <c r="FZ72" s="1092">
        <v>86.96</v>
      </c>
      <c r="GA72" s="1092">
        <v>63.1</v>
      </c>
      <c r="GB72" s="1092">
        <v>9.86</v>
      </c>
      <c r="GC72" s="1092">
        <v>0</v>
      </c>
      <c r="GD72" s="1092">
        <v>2</v>
      </c>
      <c r="GE72" s="1092">
        <v>10.8</v>
      </c>
      <c r="GF72" s="1102"/>
      <c r="GG72" s="1092">
        <v>296.39999999999998</v>
      </c>
      <c r="GH72" s="1092">
        <v>6.6</v>
      </c>
      <c r="GI72" s="1102"/>
      <c r="GJ72" s="1092">
        <v>86.96</v>
      </c>
      <c r="GK72" s="1092">
        <v>42.66</v>
      </c>
      <c r="GL72" s="1092">
        <v>0</v>
      </c>
      <c r="GM72" s="1092">
        <v>0</v>
      </c>
      <c r="GN72" s="1092">
        <v>1</v>
      </c>
      <c r="GO72" s="1092">
        <v>2</v>
      </c>
      <c r="GP72" s="1102"/>
      <c r="GQ72" s="1092">
        <v>0</v>
      </c>
      <c r="GR72" s="1092">
        <v>302.35000000000002</v>
      </c>
      <c r="GS72" s="1092">
        <v>6.8</v>
      </c>
      <c r="GT72" s="1102"/>
      <c r="GU72" s="981"/>
      <c r="GV72" s="981"/>
      <c r="GW72" s="981"/>
      <c r="GX72" s="981"/>
      <c r="GY72" s="981"/>
      <c r="GZ72" s="981"/>
      <c r="HA72" s="981"/>
      <c r="HB72" s="1102"/>
      <c r="HC72" s="1092">
        <v>220</v>
      </c>
      <c r="HD72" s="1092">
        <v>26</v>
      </c>
      <c r="HE72" s="1092">
        <v>32</v>
      </c>
      <c r="HF72" s="1092">
        <v>11</v>
      </c>
      <c r="HG72" s="1092">
        <v>22</v>
      </c>
      <c r="HH72" s="1092">
        <v>23</v>
      </c>
      <c r="HI72" s="1092">
        <v>81</v>
      </c>
      <c r="HJ72" s="1092">
        <v>43.65</v>
      </c>
      <c r="HK72" s="1092">
        <v>0</v>
      </c>
      <c r="HL72" s="1092">
        <v>0</v>
      </c>
      <c r="HM72" s="1092">
        <v>1</v>
      </c>
      <c r="HN72" s="1092">
        <v>2</v>
      </c>
      <c r="HO72" s="1102"/>
      <c r="HP72" s="50">
        <v>0</v>
      </c>
      <c r="HQ72" s="50">
        <v>0</v>
      </c>
      <c r="HR72" s="50">
        <v>0</v>
      </c>
      <c r="HS72" s="1090">
        <v>4119.59</v>
      </c>
      <c r="HT72" s="1090">
        <v>1322</v>
      </c>
      <c r="HU72" s="1039"/>
      <c r="HV72" s="1039"/>
      <c r="HW72" s="1039"/>
      <c r="HX72" s="1039"/>
      <c r="HY72" s="1107"/>
      <c r="HZ72" s="1090">
        <v>51</v>
      </c>
      <c r="IA72" s="1107"/>
      <c r="IB72" s="1090">
        <v>2.41</v>
      </c>
      <c r="IC72" s="1107"/>
      <c r="ID72" s="1090">
        <v>236</v>
      </c>
      <c r="IE72" s="1090">
        <v>612</v>
      </c>
      <c r="IF72" s="1090">
        <v>443</v>
      </c>
      <c r="IG72" s="1090">
        <v>17</v>
      </c>
      <c r="IH72" s="1107"/>
      <c r="II72" s="1090">
        <v>475</v>
      </c>
      <c r="IJ72" s="1090">
        <v>39</v>
      </c>
      <c r="IK72" s="1090">
        <v>17</v>
      </c>
      <c r="IL72" s="1090">
        <v>220</v>
      </c>
      <c r="IM72" s="1090">
        <v>26</v>
      </c>
      <c r="IN72" s="1090">
        <v>32</v>
      </c>
      <c r="IO72" s="1090">
        <v>11</v>
      </c>
      <c r="IP72" s="1090">
        <v>22</v>
      </c>
      <c r="IQ72" s="1090">
        <v>23</v>
      </c>
      <c r="IR72" s="1039"/>
      <c r="IS72" s="1039"/>
      <c r="IT72" s="1039"/>
      <c r="IU72" s="1039"/>
      <c r="IV72" s="1039"/>
      <c r="IW72" s="1104">
        <v>221</v>
      </c>
      <c r="IX72" s="1104">
        <v>23</v>
      </c>
      <c r="IY72" s="1104">
        <v>23</v>
      </c>
      <c r="IZ72" s="1104">
        <v>6</v>
      </c>
      <c r="JA72" s="1104">
        <v>33</v>
      </c>
      <c r="JB72" s="1104">
        <v>16</v>
      </c>
      <c r="JC72" s="1090">
        <v>0</v>
      </c>
      <c r="JD72" s="1090">
        <v>225881</v>
      </c>
      <c r="JE72" s="1090">
        <v>0</v>
      </c>
      <c r="JF72" s="1092">
        <v>0</v>
      </c>
      <c r="JG72" s="1092">
        <v>110226</v>
      </c>
    </row>
    <row r="73" spans="1:267">
      <c r="A73" s="48" t="s">
        <v>207</v>
      </c>
      <c r="B73" s="34">
        <v>4105</v>
      </c>
      <c r="C73" s="33" t="s">
        <v>670</v>
      </c>
      <c r="D73" s="1039"/>
      <c r="E73" s="1039"/>
      <c r="F73" s="1039"/>
      <c r="G73" s="1039"/>
      <c r="H73" s="1039"/>
      <c r="I73" s="1039"/>
      <c r="J73" s="1039"/>
      <c r="K73" s="1039"/>
      <c r="L73" s="1039"/>
      <c r="M73" s="1039"/>
      <c r="N73" s="1039"/>
      <c r="O73" s="1039"/>
      <c r="P73" s="1039"/>
      <c r="Q73" s="1039"/>
      <c r="R73" s="1039"/>
      <c r="S73" s="1039"/>
      <c r="T73" s="1039"/>
      <c r="U73" s="1039"/>
      <c r="V73" s="1039"/>
      <c r="W73" s="1039"/>
      <c r="X73" s="1039"/>
      <c r="Y73" s="1039"/>
      <c r="Z73" s="1039"/>
      <c r="AA73" s="1039"/>
      <c r="AB73" s="1039"/>
      <c r="AC73" s="1039"/>
      <c r="AD73" s="1039"/>
      <c r="AE73" s="1039"/>
      <c r="AF73" s="1039"/>
      <c r="AG73" s="1039"/>
      <c r="AH73" s="1039"/>
      <c r="AI73" s="1039"/>
      <c r="AJ73" s="1039"/>
      <c r="AK73" s="1039"/>
      <c r="AL73" s="1039"/>
      <c r="AM73" s="1039"/>
      <c r="AN73" s="1039"/>
      <c r="AO73" s="1039"/>
      <c r="AP73" s="1039"/>
      <c r="AQ73" s="1039"/>
      <c r="AR73" s="1039"/>
      <c r="AS73" s="1039"/>
      <c r="AT73" s="1039"/>
      <c r="AU73" s="1039"/>
      <c r="AV73" s="1039"/>
      <c r="AW73" s="1039"/>
      <c r="AX73" s="1039"/>
      <c r="AY73" s="1039"/>
      <c r="AZ73" s="1039"/>
      <c r="BA73" s="1039"/>
      <c r="BB73" s="1039"/>
      <c r="BC73" s="1039"/>
      <c r="BD73" s="1039"/>
      <c r="BE73" s="1039"/>
      <c r="BF73" s="1039"/>
      <c r="BG73" s="1039"/>
      <c r="BH73" s="1039"/>
      <c r="BI73" s="1039"/>
      <c r="BJ73" s="1039"/>
      <c r="BK73" s="1039"/>
      <c r="BL73" s="1039"/>
      <c r="BM73" s="1039"/>
      <c r="BN73" s="1039"/>
      <c r="BO73" s="1039"/>
      <c r="BP73" s="1039"/>
      <c r="BQ73" s="1039"/>
      <c r="BR73" s="1090">
        <v>150.56200000000001</v>
      </c>
      <c r="BS73" s="1090">
        <v>9</v>
      </c>
      <c r="BT73" s="1090">
        <v>55.633299999999998</v>
      </c>
      <c r="BU73" s="1090">
        <v>28.6571</v>
      </c>
      <c r="BV73" s="1090">
        <v>17.8</v>
      </c>
      <c r="BW73" s="1090">
        <v>0</v>
      </c>
      <c r="BX73" s="1090">
        <v>1.6</v>
      </c>
      <c r="BY73" s="1090">
        <v>12.7</v>
      </c>
      <c r="BZ73" s="1090">
        <v>33846764</v>
      </c>
      <c r="CA73" s="1090">
        <v>15785</v>
      </c>
      <c r="CB73" s="1090">
        <v>1171496</v>
      </c>
      <c r="CC73" s="1090">
        <v>0</v>
      </c>
      <c r="CD73" s="1090">
        <v>0</v>
      </c>
      <c r="CE73" s="1090">
        <v>0</v>
      </c>
      <c r="CF73" s="1090">
        <v>3489053</v>
      </c>
      <c r="CG73" s="1090">
        <v>544973</v>
      </c>
      <c r="CH73" s="1090">
        <v>633884</v>
      </c>
      <c r="CI73" s="1090">
        <v>45570</v>
      </c>
      <c r="CJ73" s="1090">
        <v>273184</v>
      </c>
      <c r="CK73" s="1090">
        <v>67499</v>
      </c>
      <c r="CL73" s="1090">
        <v>467135</v>
      </c>
      <c r="CM73" s="1090">
        <v>11546</v>
      </c>
      <c r="CN73" s="1090">
        <v>0</v>
      </c>
      <c r="CO73" s="1109"/>
      <c r="CP73" s="1090">
        <v>1124462</v>
      </c>
      <c r="CQ73" s="1090">
        <v>30770521</v>
      </c>
      <c r="CR73" s="1090">
        <v>5144388</v>
      </c>
      <c r="CS73" s="1090">
        <v>3372658</v>
      </c>
      <c r="CT73" s="1090">
        <v>1631886</v>
      </c>
      <c r="CU73" s="1090">
        <v>467498</v>
      </c>
      <c r="CV73" s="1090">
        <v>17588586</v>
      </c>
      <c r="CW73" s="1090">
        <v>3849994</v>
      </c>
      <c r="CX73" s="1090">
        <v>6930072</v>
      </c>
      <c r="CY73" s="1090">
        <v>1819384</v>
      </c>
      <c r="CZ73" s="1090">
        <v>10061864</v>
      </c>
      <c r="DA73" s="1090">
        <v>1711255</v>
      </c>
      <c r="DB73" s="1090">
        <v>298339</v>
      </c>
      <c r="DC73" s="1039"/>
      <c r="DD73" s="1090">
        <v>0</v>
      </c>
      <c r="DE73" s="1090">
        <v>0</v>
      </c>
      <c r="DF73" s="1090">
        <v>0</v>
      </c>
      <c r="DG73" s="1090">
        <v>0</v>
      </c>
      <c r="DH73" s="1090">
        <v>0</v>
      </c>
      <c r="DI73" s="1090">
        <v>0</v>
      </c>
      <c r="DJ73" s="1090">
        <v>0</v>
      </c>
      <c r="DK73" s="1090">
        <v>44808</v>
      </c>
      <c r="DL73" s="1090">
        <v>106149</v>
      </c>
      <c r="DM73" s="1090">
        <v>39481</v>
      </c>
      <c r="DN73" s="1090">
        <v>22854</v>
      </c>
      <c r="DO73" s="1090">
        <v>75923</v>
      </c>
      <c r="DP73" s="1090">
        <v>77115</v>
      </c>
      <c r="DQ73" s="1090">
        <v>10499</v>
      </c>
      <c r="DR73" s="1090">
        <v>0</v>
      </c>
      <c r="DS73" s="1090">
        <v>30840</v>
      </c>
      <c r="DT73" s="1090">
        <v>137304</v>
      </c>
      <c r="DU73" s="1090">
        <v>78825</v>
      </c>
      <c r="DV73" s="1090">
        <v>31739</v>
      </c>
      <c r="DW73" s="1090">
        <v>0</v>
      </c>
      <c r="DX73" s="1090">
        <v>26706</v>
      </c>
      <c r="DY73" s="1090">
        <v>0</v>
      </c>
      <c r="DZ73" s="1090">
        <v>0</v>
      </c>
      <c r="EA73" s="1090">
        <v>0</v>
      </c>
      <c r="EB73" s="1090">
        <v>0</v>
      </c>
      <c r="EC73" s="1090" t="s">
        <v>316</v>
      </c>
      <c r="ED73" s="1090">
        <v>26020</v>
      </c>
      <c r="EE73" s="1090" t="s">
        <v>317</v>
      </c>
      <c r="EF73" s="1090">
        <v>67403</v>
      </c>
      <c r="EG73" s="1090" t="s">
        <v>371</v>
      </c>
      <c r="EH73" s="1090">
        <v>136283</v>
      </c>
      <c r="EI73" s="1090">
        <v>3370378</v>
      </c>
      <c r="EJ73" s="1090">
        <v>0</v>
      </c>
      <c r="EK73" s="1090">
        <v>0.33999999985098839</v>
      </c>
      <c r="EL73" s="1090">
        <v>881646</v>
      </c>
      <c r="EM73" s="1090">
        <v>634815</v>
      </c>
      <c r="EN73" s="1039"/>
      <c r="EO73" s="1039"/>
      <c r="EP73" s="1039"/>
      <c r="EQ73" s="1090">
        <v>1847</v>
      </c>
      <c r="ER73" s="1090">
        <v>620</v>
      </c>
      <c r="ES73" s="1039"/>
      <c r="ET73" s="1039"/>
      <c r="EU73" s="1039"/>
      <c r="EV73" s="1039"/>
      <c r="EW73" s="1106"/>
      <c r="EX73" s="1090">
        <v>39</v>
      </c>
      <c r="EY73" s="1106"/>
      <c r="EZ73" s="1090">
        <v>0</v>
      </c>
      <c r="FA73" s="1106"/>
      <c r="FB73" s="1090">
        <v>97</v>
      </c>
      <c r="FC73" s="1090">
        <v>0</v>
      </c>
      <c r="FD73" s="1090">
        <v>188</v>
      </c>
      <c r="FE73" s="1090">
        <v>0</v>
      </c>
      <c r="FF73" s="1106"/>
      <c r="FG73" s="1090">
        <v>950</v>
      </c>
      <c r="FH73" s="1090">
        <v>32</v>
      </c>
      <c r="FI73" s="1090">
        <v>1</v>
      </c>
      <c r="FJ73" s="1039"/>
      <c r="FK73" s="1039"/>
      <c r="FL73" s="1039"/>
      <c r="FM73" s="1039"/>
      <c r="FN73" s="1039"/>
      <c r="FO73" s="1110">
        <v>1582547</v>
      </c>
      <c r="FP73" s="1092">
        <v>160.9204</v>
      </c>
      <c r="FQ73" s="1092">
        <v>5.9</v>
      </c>
      <c r="FR73" s="1102"/>
      <c r="FS73" s="1092">
        <v>0</v>
      </c>
      <c r="FT73" s="1092">
        <v>122</v>
      </c>
      <c r="FU73" s="1092">
        <v>5</v>
      </c>
      <c r="FV73" s="1092">
        <v>37</v>
      </c>
      <c r="FW73" s="1092">
        <v>4</v>
      </c>
      <c r="FX73" s="1092">
        <v>2</v>
      </c>
      <c r="FY73" s="1092">
        <v>0</v>
      </c>
      <c r="FZ73" s="1092">
        <v>94.741600000000005</v>
      </c>
      <c r="GA73" s="1092">
        <v>29.757100000000001</v>
      </c>
      <c r="GB73" s="1092">
        <v>21.8</v>
      </c>
      <c r="GC73" s="1092">
        <v>0</v>
      </c>
      <c r="GD73" s="1092">
        <v>1</v>
      </c>
      <c r="GE73" s="1092">
        <v>14.8</v>
      </c>
      <c r="GF73" s="1102"/>
      <c r="GG73" s="1092">
        <v>160.9204</v>
      </c>
      <c r="GH73" s="1092">
        <v>1.5</v>
      </c>
      <c r="GI73" s="1102"/>
      <c r="GJ73" s="1092">
        <v>0</v>
      </c>
      <c r="GK73" s="1092">
        <v>0</v>
      </c>
      <c r="GL73" s="1092">
        <v>0</v>
      </c>
      <c r="GM73" s="1092">
        <v>0</v>
      </c>
      <c r="GN73" s="1092">
        <v>0</v>
      </c>
      <c r="GO73" s="1092">
        <v>0</v>
      </c>
      <c r="GP73" s="1102"/>
      <c r="GQ73" s="1092">
        <v>0</v>
      </c>
      <c r="GR73" s="1092">
        <v>150.56200000000001</v>
      </c>
      <c r="GS73" s="1092">
        <v>6</v>
      </c>
      <c r="GT73" s="1102"/>
      <c r="GU73" s="981"/>
      <c r="GV73" s="981"/>
      <c r="GW73" s="981"/>
      <c r="GX73" s="981"/>
      <c r="GY73" s="981"/>
      <c r="GZ73" s="981"/>
      <c r="HA73" s="981"/>
      <c r="HB73" s="1102"/>
      <c r="HC73" s="1092">
        <v>123</v>
      </c>
      <c r="HD73" s="1092">
        <v>7</v>
      </c>
      <c r="HE73" s="1092">
        <v>28</v>
      </c>
      <c r="HF73" s="1092">
        <v>2</v>
      </c>
      <c r="HG73" s="1092">
        <v>1</v>
      </c>
      <c r="HH73" s="1092">
        <v>1</v>
      </c>
      <c r="HI73" s="1092">
        <v>0</v>
      </c>
      <c r="HJ73" s="1092">
        <v>0</v>
      </c>
      <c r="HK73" s="1092">
        <v>0</v>
      </c>
      <c r="HL73" s="1092">
        <v>0</v>
      </c>
      <c r="HM73" s="1092">
        <v>0</v>
      </c>
      <c r="HN73" s="1092">
        <v>0</v>
      </c>
      <c r="HO73" s="1102"/>
      <c r="HP73" s="50">
        <v>0</v>
      </c>
      <c r="HQ73" s="50">
        <v>0</v>
      </c>
      <c r="HR73" s="50">
        <v>0</v>
      </c>
      <c r="HS73" s="1090">
        <v>1910</v>
      </c>
      <c r="HT73" s="1090">
        <v>633</v>
      </c>
      <c r="HU73" s="1039"/>
      <c r="HV73" s="1039"/>
      <c r="HW73" s="1039"/>
      <c r="HX73" s="1039"/>
      <c r="HY73" s="1107"/>
      <c r="HZ73" s="1090">
        <v>56</v>
      </c>
      <c r="IA73" s="1107"/>
      <c r="IB73" s="1090">
        <v>0</v>
      </c>
      <c r="IC73" s="1107"/>
      <c r="ID73" s="1090">
        <v>107</v>
      </c>
      <c r="IE73" s="1090">
        <v>0</v>
      </c>
      <c r="IF73" s="1090">
        <v>176</v>
      </c>
      <c r="IG73" s="1090">
        <v>1</v>
      </c>
      <c r="IH73" s="1107"/>
      <c r="II73" s="1090">
        <v>950</v>
      </c>
      <c r="IJ73" s="1090">
        <v>24</v>
      </c>
      <c r="IK73" s="1090">
        <v>0</v>
      </c>
      <c r="IL73" s="1090">
        <v>125</v>
      </c>
      <c r="IM73" s="1090">
        <v>7</v>
      </c>
      <c r="IN73" s="1090">
        <v>28</v>
      </c>
      <c r="IO73" s="1090">
        <v>2</v>
      </c>
      <c r="IP73" s="1090">
        <v>1</v>
      </c>
      <c r="IQ73" s="1090">
        <v>1</v>
      </c>
      <c r="IR73" s="1039"/>
      <c r="IS73" s="1039"/>
      <c r="IT73" s="1039"/>
      <c r="IU73" s="1039"/>
      <c r="IV73" s="1039"/>
      <c r="IW73" s="1104">
        <v>118</v>
      </c>
      <c r="IX73" s="1104">
        <v>4</v>
      </c>
      <c r="IY73" s="1104">
        <v>37</v>
      </c>
      <c r="IZ73" s="1104">
        <v>4</v>
      </c>
      <c r="JA73" s="1104">
        <v>2</v>
      </c>
      <c r="JB73" s="1104">
        <v>0</v>
      </c>
      <c r="JC73" s="1090">
        <v>0</v>
      </c>
      <c r="JD73" s="1090">
        <v>251919</v>
      </c>
      <c r="JE73" s="1090">
        <v>0</v>
      </c>
      <c r="JF73" s="1092">
        <v>0</v>
      </c>
      <c r="JG73" s="1092">
        <v>0</v>
      </c>
    </row>
    <row r="74" spans="1:267">
      <c r="A74" s="48" t="s">
        <v>197</v>
      </c>
      <c r="B74" s="34">
        <v>4130</v>
      </c>
      <c r="C74" s="33" t="s">
        <v>661</v>
      </c>
      <c r="D74" s="1039"/>
      <c r="E74" s="1039"/>
      <c r="F74" s="1039"/>
      <c r="G74" s="1039"/>
      <c r="H74" s="1039"/>
      <c r="I74" s="1039"/>
      <c r="J74" s="1039"/>
      <c r="K74" s="1039"/>
      <c r="L74" s="1039"/>
      <c r="M74" s="1039"/>
      <c r="N74" s="1039"/>
      <c r="O74" s="1039"/>
      <c r="P74" s="1039"/>
      <c r="Q74" s="1039"/>
      <c r="R74" s="1039"/>
      <c r="S74" s="1039"/>
      <c r="T74" s="1039"/>
      <c r="U74" s="1039"/>
      <c r="V74" s="1039"/>
      <c r="W74" s="1039"/>
      <c r="X74" s="1039"/>
      <c r="Y74" s="1039"/>
      <c r="Z74" s="1039"/>
      <c r="AA74" s="1039"/>
      <c r="AB74" s="1039"/>
      <c r="AC74" s="1039"/>
      <c r="AD74" s="1039"/>
      <c r="AE74" s="1039"/>
      <c r="AF74" s="1039"/>
      <c r="AG74" s="1039"/>
      <c r="AH74" s="1039"/>
      <c r="AI74" s="1039"/>
      <c r="AJ74" s="1039"/>
      <c r="AK74" s="1039"/>
      <c r="AL74" s="1039"/>
      <c r="AM74" s="1039"/>
      <c r="AN74" s="1039"/>
      <c r="AO74" s="1039"/>
      <c r="AP74" s="1039"/>
      <c r="AQ74" s="1039"/>
      <c r="AR74" s="1039"/>
      <c r="AS74" s="1039"/>
      <c r="AT74" s="1039"/>
      <c r="AU74" s="1039"/>
      <c r="AV74" s="1039"/>
      <c r="AW74" s="1039"/>
      <c r="AX74" s="1039"/>
      <c r="AY74" s="1039"/>
      <c r="AZ74" s="1039"/>
      <c r="BA74" s="1039"/>
      <c r="BB74" s="1039"/>
      <c r="BC74" s="1039"/>
      <c r="BD74" s="1039"/>
      <c r="BE74" s="1039"/>
      <c r="BF74" s="1039"/>
      <c r="BG74" s="1039"/>
      <c r="BH74" s="1039"/>
      <c r="BI74" s="1039"/>
      <c r="BJ74" s="1039"/>
      <c r="BK74" s="1039"/>
      <c r="BL74" s="1039"/>
      <c r="BM74" s="1039"/>
      <c r="BN74" s="1039"/>
      <c r="BO74" s="1039"/>
      <c r="BP74" s="1039"/>
      <c r="BQ74" s="1039"/>
      <c r="BR74" s="1090">
        <v>298.37</v>
      </c>
      <c r="BS74" s="1090">
        <v>7</v>
      </c>
      <c r="BT74" s="1090">
        <v>133.31</v>
      </c>
      <c r="BU74" s="1090">
        <v>59.400000000000006</v>
      </c>
      <c r="BV74" s="1090">
        <v>41.3</v>
      </c>
      <c r="BW74" s="1090">
        <v>0</v>
      </c>
      <c r="BX74" s="1090">
        <v>2</v>
      </c>
      <c r="BY74" s="1090">
        <v>16.75</v>
      </c>
      <c r="BZ74" s="1090">
        <v>58274065.890000001</v>
      </c>
      <c r="CA74" s="1090">
        <v>0</v>
      </c>
      <c r="CB74" s="1090">
        <v>1214602.33</v>
      </c>
      <c r="CC74" s="1090">
        <v>0</v>
      </c>
      <c r="CD74" s="1090">
        <v>0</v>
      </c>
      <c r="CE74" s="1090">
        <v>0</v>
      </c>
      <c r="CF74" s="1090">
        <v>5233700.49</v>
      </c>
      <c r="CG74" s="1090">
        <v>1610102.93</v>
      </c>
      <c r="CH74" s="1090">
        <v>817664.64</v>
      </c>
      <c r="CI74" s="1090">
        <v>471576.22</v>
      </c>
      <c r="CJ74" s="1090">
        <v>171125.36</v>
      </c>
      <c r="CK74" s="1090">
        <v>327424.44</v>
      </c>
      <c r="CL74" s="1090">
        <v>668661.48</v>
      </c>
      <c r="CM74" s="1090">
        <v>38689.07</v>
      </c>
      <c r="CN74" s="1090">
        <v>378137.47</v>
      </c>
      <c r="CO74" s="1109"/>
      <c r="CP74" s="1090">
        <v>2960675.34</v>
      </c>
      <c r="CQ74" s="1090">
        <v>53042587.049999997</v>
      </c>
      <c r="CR74" s="1090">
        <v>16310793.25</v>
      </c>
      <c r="CS74" s="1090">
        <v>3843807.21</v>
      </c>
      <c r="CT74" s="1090">
        <v>1967129.1799999997</v>
      </c>
      <c r="CU74" s="1090">
        <v>690626.64</v>
      </c>
      <c r="CV74" s="1090">
        <v>30287338.960000001</v>
      </c>
      <c r="CW74" s="1090">
        <v>7433949.8200000003</v>
      </c>
      <c r="CX74" s="1090">
        <v>12503513.75</v>
      </c>
      <c r="CY74" s="1090">
        <v>4086519.52</v>
      </c>
      <c r="CZ74" s="1090">
        <v>15975715.150000006</v>
      </c>
      <c r="DA74" s="1090">
        <v>6223708.7599999998</v>
      </c>
      <c r="DB74" s="1090">
        <v>955645.13</v>
      </c>
      <c r="DC74" s="1039"/>
      <c r="DD74" s="1090">
        <v>0</v>
      </c>
      <c r="DE74" s="1090">
        <v>47849.05</v>
      </c>
      <c r="DF74" s="1090">
        <v>1275263.8400000001</v>
      </c>
      <c r="DG74" s="1090">
        <v>0</v>
      </c>
      <c r="DH74" s="1090">
        <v>67713</v>
      </c>
      <c r="DI74" s="1090">
        <v>0</v>
      </c>
      <c r="DJ74" s="1090">
        <v>0</v>
      </c>
      <c r="DK74" s="1090">
        <v>864541</v>
      </c>
      <c r="DL74" s="1090">
        <v>212276</v>
      </c>
      <c r="DM74" s="1090">
        <v>15866</v>
      </c>
      <c r="DN74" s="1090">
        <v>0</v>
      </c>
      <c r="DO74" s="1090">
        <v>31093</v>
      </c>
      <c r="DP74" s="1090">
        <v>196039</v>
      </c>
      <c r="DQ74" s="1090">
        <v>114645</v>
      </c>
      <c r="DR74" s="1090">
        <v>0</v>
      </c>
      <c r="DS74" s="1090">
        <v>107931</v>
      </c>
      <c r="DT74" s="1090">
        <v>0</v>
      </c>
      <c r="DU74" s="1090">
        <v>49478</v>
      </c>
      <c r="DV74" s="1090">
        <v>53666</v>
      </c>
      <c r="DW74" s="1090">
        <v>9800</v>
      </c>
      <c r="DX74" s="1090">
        <v>24856</v>
      </c>
      <c r="DY74" s="1090">
        <v>0</v>
      </c>
      <c r="DZ74" s="1090">
        <v>639264</v>
      </c>
      <c r="EA74" s="1090">
        <v>0</v>
      </c>
      <c r="EB74" s="1090">
        <v>0</v>
      </c>
      <c r="EC74" s="1090" t="s">
        <v>788</v>
      </c>
      <c r="ED74" s="1090">
        <v>0</v>
      </c>
      <c r="EE74" s="1090" t="s">
        <v>788</v>
      </c>
      <c r="EF74" s="1090">
        <v>0</v>
      </c>
      <c r="EG74" s="1090" t="s">
        <v>788</v>
      </c>
      <c r="EH74" s="1090">
        <v>0</v>
      </c>
      <c r="EI74" s="1090">
        <v>18585113.030000001</v>
      </c>
      <c r="EJ74" s="1090">
        <v>0</v>
      </c>
      <c r="EK74" s="1090">
        <v>2413325.0800000178</v>
      </c>
      <c r="EL74" s="1090">
        <v>1431818.2</v>
      </c>
      <c r="EM74" s="1090">
        <v>2827265.31</v>
      </c>
      <c r="EN74" s="1039"/>
      <c r="EO74" s="1039"/>
      <c r="EP74" s="1039"/>
      <c r="EQ74" s="1090">
        <v>3636</v>
      </c>
      <c r="ER74" s="1090">
        <v>1090</v>
      </c>
      <c r="ES74" s="1039"/>
      <c r="ET74" s="1039"/>
      <c r="EU74" s="1039"/>
      <c r="EV74" s="1039"/>
      <c r="EW74" s="1106"/>
      <c r="EX74" s="1090">
        <v>1</v>
      </c>
      <c r="EY74" s="1106"/>
      <c r="EZ74" s="1090">
        <v>0</v>
      </c>
      <c r="FA74" s="1106"/>
      <c r="FB74" s="1090">
        <v>201</v>
      </c>
      <c r="FC74" s="1090">
        <v>407</v>
      </c>
      <c r="FD74" s="1090">
        <v>455</v>
      </c>
      <c r="FE74" s="1090">
        <v>234</v>
      </c>
      <c r="FF74" s="1106"/>
      <c r="FG74" s="1090">
        <v>486</v>
      </c>
      <c r="FH74" s="1090">
        <v>81</v>
      </c>
      <c r="FI74" s="1090">
        <v>34</v>
      </c>
      <c r="FJ74" s="1039"/>
      <c r="FK74" s="1039"/>
      <c r="FL74" s="1039"/>
      <c r="FM74" s="1039"/>
      <c r="FN74" s="1039"/>
      <c r="FO74" s="1110">
        <v>7405176.9699999997</v>
      </c>
      <c r="FP74" s="1092">
        <v>298.47000000000003</v>
      </c>
      <c r="FQ74" s="1092">
        <v>6</v>
      </c>
      <c r="FR74" s="1102"/>
      <c r="FS74" s="1092">
        <v>107103</v>
      </c>
      <c r="FT74" s="1092">
        <v>263</v>
      </c>
      <c r="FU74" s="1092">
        <v>17</v>
      </c>
      <c r="FV74" s="1092">
        <v>34</v>
      </c>
      <c r="FW74" s="1092">
        <v>8</v>
      </c>
      <c r="FX74" s="1092">
        <v>13</v>
      </c>
      <c r="FY74" s="1092">
        <v>13</v>
      </c>
      <c r="FZ74" s="1092">
        <v>142.88999999999999</v>
      </c>
      <c r="GA74" s="1092">
        <v>95.610000000000014</v>
      </c>
      <c r="GB74" s="1092">
        <v>43.93</v>
      </c>
      <c r="GC74" s="1092">
        <v>0</v>
      </c>
      <c r="GD74" s="1092">
        <v>2</v>
      </c>
      <c r="GE74" s="1092">
        <v>16.75</v>
      </c>
      <c r="GF74" s="1102"/>
      <c r="GG74" s="1092">
        <v>294.07</v>
      </c>
      <c r="GH74" s="1092">
        <v>1</v>
      </c>
      <c r="GI74" s="1102"/>
      <c r="GJ74" s="1092">
        <v>142.88999999999999</v>
      </c>
      <c r="GK74" s="1092">
        <v>95.610000000000014</v>
      </c>
      <c r="GL74" s="1092">
        <v>41.13</v>
      </c>
      <c r="GM74" s="1092">
        <v>0</v>
      </c>
      <c r="GN74" s="1092">
        <v>1</v>
      </c>
      <c r="GO74" s="1092">
        <v>5</v>
      </c>
      <c r="GP74" s="1102"/>
      <c r="GQ74" s="1092">
        <v>0</v>
      </c>
      <c r="GR74" s="1092">
        <v>298.37</v>
      </c>
      <c r="GS74" s="1092">
        <v>2</v>
      </c>
      <c r="GT74" s="1102"/>
      <c r="GU74" s="981"/>
      <c r="GV74" s="981"/>
      <c r="GW74" s="981"/>
      <c r="GX74" s="981"/>
      <c r="GY74" s="981"/>
      <c r="GZ74" s="981"/>
      <c r="HA74" s="981"/>
      <c r="HB74" s="1102"/>
      <c r="HC74" s="1092">
        <v>241</v>
      </c>
      <c r="HD74" s="1092">
        <v>13</v>
      </c>
      <c r="HE74" s="1092">
        <v>27</v>
      </c>
      <c r="HF74" s="1092">
        <v>3</v>
      </c>
      <c r="HG74" s="1092">
        <v>17</v>
      </c>
      <c r="HH74" s="1092">
        <v>15</v>
      </c>
      <c r="HI74" s="1092">
        <v>133.31</v>
      </c>
      <c r="HJ74" s="1092">
        <v>59.400000000000006</v>
      </c>
      <c r="HK74" s="1092">
        <v>38.5</v>
      </c>
      <c r="HL74" s="1092">
        <v>0</v>
      </c>
      <c r="HM74" s="1092">
        <v>1</v>
      </c>
      <c r="HN74" s="1092">
        <v>12.75</v>
      </c>
      <c r="HO74" s="1102"/>
      <c r="HP74" s="50">
        <v>0</v>
      </c>
      <c r="HQ74" s="50">
        <v>0</v>
      </c>
      <c r="HR74" s="50">
        <v>0</v>
      </c>
      <c r="HS74" s="1090">
        <v>3590</v>
      </c>
      <c r="HT74" s="1090">
        <v>1090</v>
      </c>
      <c r="HU74" s="1039"/>
      <c r="HV74" s="1039"/>
      <c r="HW74" s="1039"/>
      <c r="HX74" s="1039"/>
      <c r="HY74" s="1107"/>
      <c r="HZ74" s="1090">
        <v>0</v>
      </c>
      <c r="IA74" s="1107"/>
      <c r="IB74" s="1090">
        <v>0</v>
      </c>
      <c r="IC74" s="1107"/>
      <c r="ID74" s="1090">
        <v>202</v>
      </c>
      <c r="IE74" s="1090">
        <v>425</v>
      </c>
      <c r="IF74" s="1090">
        <v>516</v>
      </c>
      <c r="IG74" s="1090">
        <v>192</v>
      </c>
      <c r="IH74" s="1107"/>
      <c r="II74" s="1090">
        <v>486</v>
      </c>
      <c r="IJ74" s="1090">
        <v>73</v>
      </c>
      <c r="IK74" s="1090">
        <v>25</v>
      </c>
      <c r="IL74" s="1090">
        <v>246</v>
      </c>
      <c r="IM74" s="1090">
        <v>13</v>
      </c>
      <c r="IN74" s="1090">
        <v>27</v>
      </c>
      <c r="IO74" s="1090">
        <v>3</v>
      </c>
      <c r="IP74" s="1090">
        <v>17</v>
      </c>
      <c r="IQ74" s="1090">
        <v>15</v>
      </c>
      <c r="IR74" s="1039"/>
      <c r="IS74" s="1039"/>
      <c r="IT74" s="1039"/>
      <c r="IU74" s="1039"/>
      <c r="IV74" s="1039"/>
      <c r="IW74" s="1104">
        <v>258</v>
      </c>
      <c r="IX74" s="1104">
        <v>17</v>
      </c>
      <c r="IY74" s="1104">
        <v>34</v>
      </c>
      <c r="IZ74" s="1104">
        <v>8</v>
      </c>
      <c r="JA74" s="1104">
        <v>13</v>
      </c>
      <c r="JB74" s="1104">
        <v>13</v>
      </c>
      <c r="JC74" s="1090">
        <v>0</v>
      </c>
      <c r="JD74" s="1090">
        <v>26114.69</v>
      </c>
      <c r="JE74" s="1090">
        <v>0</v>
      </c>
      <c r="JF74" s="1092">
        <v>0</v>
      </c>
      <c r="JG74" s="1092">
        <v>110845</v>
      </c>
    </row>
    <row r="75" spans="1:267">
      <c r="A75" s="48" t="s">
        <v>193</v>
      </c>
      <c r="B75" s="34">
        <v>4160</v>
      </c>
      <c r="C75" s="33" t="s">
        <v>658</v>
      </c>
      <c r="D75" s="1039"/>
      <c r="E75" s="1039"/>
      <c r="F75" s="1039"/>
      <c r="G75" s="1039"/>
      <c r="H75" s="1039"/>
      <c r="I75" s="1039"/>
      <c r="J75" s="1039"/>
      <c r="K75" s="1039"/>
      <c r="L75" s="1039"/>
      <c r="M75" s="1039"/>
      <c r="N75" s="1039"/>
      <c r="O75" s="1039"/>
      <c r="P75" s="1039"/>
      <c r="Q75" s="1039"/>
      <c r="R75" s="1039"/>
      <c r="S75" s="1039"/>
      <c r="T75" s="1039"/>
      <c r="U75" s="1039"/>
      <c r="V75" s="1039"/>
      <c r="W75" s="1039"/>
      <c r="X75" s="1039"/>
      <c r="Y75" s="1039"/>
      <c r="Z75" s="1039"/>
      <c r="AA75" s="1039"/>
      <c r="AB75" s="1039"/>
      <c r="AC75" s="1039"/>
      <c r="AD75" s="1039"/>
      <c r="AE75" s="1039"/>
      <c r="AF75" s="1039"/>
      <c r="AG75" s="1039"/>
      <c r="AH75" s="1039"/>
      <c r="AI75" s="1039"/>
      <c r="AJ75" s="1039"/>
      <c r="AK75" s="1039"/>
      <c r="AL75" s="1039"/>
      <c r="AM75" s="1039"/>
      <c r="AN75" s="1039"/>
      <c r="AO75" s="1039"/>
      <c r="AP75" s="1039"/>
      <c r="AQ75" s="1039"/>
      <c r="AR75" s="1039"/>
      <c r="AS75" s="1039"/>
      <c r="AT75" s="1039"/>
      <c r="AU75" s="1039"/>
      <c r="AV75" s="1039"/>
      <c r="AW75" s="1039"/>
      <c r="AX75" s="1039"/>
      <c r="AY75" s="1039"/>
      <c r="AZ75" s="1039"/>
      <c r="BA75" s="1039"/>
      <c r="BB75" s="1039"/>
      <c r="BC75" s="1039"/>
      <c r="BD75" s="1039"/>
      <c r="BE75" s="1039"/>
      <c r="BF75" s="1039"/>
      <c r="BG75" s="1039"/>
      <c r="BH75" s="1039"/>
      <c r="BI75" s="1039"/>
      <c r="BJ75" s="1039"/>
      <c r="BK75" s="1039"/>
      <c r="BL75" s="1039"/>
      <c r="BM75" s="1039"/>
      <c r="BN75" s="1039"/>
      <c r="BO75" s="1039"/>
      <c r="BP75" s="1039"/>
      <c r="BQ75" s="1039"/>
      <c r="BR75" s="1090">
        <v>344</v>
      </c>
      <c r="BS75" s="1090">
        <v>12</v>
      </c>
      <c r="BT75" s="1090">
        <v>293</v>
      </c>
      <c r="BU75" s="1090">
        <v>0</v>
      </c>
      <c r="BV75" s="1090">
        <v>41</v>
      </c>
      <c r="BW75" s="1090">
        <v>0</v>
      </c>
      <c r="BX75" s="1090">
        <v>0</v>
      </c>
      <c r="BY75" s="1090">
        <v>33</v>
      </c>
      <c r="BZ75" s="1090">
        <v>82145285</v>
      </c>
      <c r="CA75" s="1090">
        <v>728063</v>
      </c>
      <c r="CB75" s="1090">
        <v>1161088</v>
      </c>
      <c r="CC75" s="1090">
        <v>0</v>
      </c>
      <c r="CD75" s="1090">
        <v>0</v>
      </c>
      <c r="CE75" s="1090">
        <v>0</v>
      </c>
      <c r="CF75" s="1090">
        <v>4387652</v>
      </c>
      <c r="CG75" s="1090">
        <v>1168188</v>
      </c>
      <c r="CH75" s="1090">
        <v>1649842</v>
      </c>
      <c r="CI75" s="1090">
        <v>1155028</v>
      </c>
      <c r="CJ75" s="1090">
        <v>613566.35386623198</v>
      </c>
      <c r="CK75" s="1090">
        <v>351509.43</v>
      </c>
      <c r="CL75" s="1090">
        <v>356596</v>
      </c>
      <c r="CM75" s="1090">
        <v>0</v>
      </c>
      <c r="CN75" s="1090">
        <v>152765</v>
      </c>
      <c r="CO75" s="1109"/>
      <c r="CP75" s="1090">
        <v>8143777</v>
      </c>
      <c r="CQ75" s="1090">
        <v>63637309</v>
      </c>
      <c r="CR75" s="1090">
        <v>13644609</v>
      </c>
      <c r="CS75" s="1090">
        <v>2259520</v>
      </c>
      <c r="CT75" s="1090">
        <v>3379148</v>
      </c>
      <c r="CU75" s="1090">
        <v>1711705</v>
      </c>
      <c r="CV75" s="1090">
        <v>40519118</v>
      </c>
      <c r="CW75" s="1090">
        <v>8212191</v>
      </c>
      <c r="CX75" s="1090">
        <v>17150596</v>
      </c>
      <c r="CY75" s="1090">
        <v>3589338</v>
      </c>
      <c r="CZ75" s="1090">
        <v>18552870</v>
      </c>
      <c r="DA75" s="1090">
        <v>3859709</v>
      </c>
      <c r="DB75" s="1090">
        <v>681223</v>
      </c>
      <c r="DC75" s="1039"/>
      <c r="DD75" s="1090">
        <v>0</v>
      </c>
      <c r="DE75" s="1090">
        <v>135023</v>
      </c>
      <c r="DF75" s="1090">
        <v>0</v>
      </c>
      <c r="DG75" s="1090">
        <v>0</v>
      </c>
      <c r="DH75" s="1090">
        <v>427167</v>
      </c>
      <c r="DI75" s="1090">
        <v>0</v>
      </c>
      <c r="DJ75" s="1090">
        <v>0</v>
      </c>
      <c r="DK75" s="1090">
        <v>0</v>
      </c>
      <c r="DL75" s="1090">
        <v>179427</v>
      </c>
      <c r="DM75" s="1090">
        <v>66002</v>
      </c>
      <c r="DN75" s="1090">
        <v>0</v>
      </c>
      <c r="DO75" s="1090">
        <v>0</v>
      </c>
      <c r="DP75" s="1090">
        <v>298768</v>
      </c>
      <c r="DQ75" s="1090">
        <v>29737</v>
      </c>
      <c r="DR75" s="1090">
        <v>0</v>
      </c>
      <c r="DS75" s="1090">
        <v>167088</v>
      </c>
      <c r="DT75" s="1090">
        <v>0</v>
      </c>
      <c r="DU75" s="1090">
        <v>279892</v>
      </c>
      <c r="DV75" s="1090">
        <v>38690.28</v>
      </c>
      <c r="DW75" s="1090">
        <v>56146</v>
      </c>
      <c r="DX75" s="1090">
        <v>62825</v>
      </c>
      <c r="DY75" s="1090">
        <v>0</v>
      </c>
      <c r="DZ75" s="1090">
        <v>159480.20000000001</v>
      </c>
      <c r="EA75" s="1090">
        <v>664346.32999999996</v>
      </c>
      <c r="EB75" s="1090">
        <v>15757</v>
      </c>
      <c r="EC75" s="1090" t="s">
        <v>492</v>
      </c>
      <c r="ED75" s="1090">
        <v>0</v>
      </c>
      <c r="EE75" s="1090" t="s">
        <v>492</v>
      </c>
      <c r="EF75" s="1090">
        <v>0</v>
      </c>
      <c r="EG75" s="1090" t="s">
        <v>492</v>
      </c>
      <c r="EH75" s="1090">
        <v>0</v>
      </c>
      <c r="EI75" s="1090">
        <v>3187572.56</v>
      </c>
      <c r="EJ75" s="1090">
        <v>0</v>
      </c>
      <c r="EK75" s="1090">
        <v>1793146.3738662414</v>
      </c>
      <c r="EL75" s="1090">
        <v>3206853.25</v>
      </c>
      <c r="EM75" s="1090">
        <v>18173339.440000001</v>
      </c>
      <c r="EN75" s="1039"/>
      <c r="EO75" s="1039"/>
      <c r="EP75" s="1039"/>
      <c r="EQ75" s="1090">
        <v>4650</v>
      </c>
      <c r="ER75" s="1090">
        <v>1360</v>
      </c>
      <c r="ES75" s="1039"/>
      <c r="ET75" s="1039"/>
      <c r="EU75" s="1039"/>
      <c r="EV75" s="1039"/>
      <c r="EW75" s="1106"/>
      <c r="EX75" s="1090">
        <v>48</v>
      </c>
      <c r="EY75" s="1106"/>
      <c r="EZ75" s="1090">
        <v>0</v>
      </c>
      <c r="FA75" s="1106"/>
      <c r="FB75" s="1090">
        <v>429</v>
      </c>
      <c r="FC75" s="1090">
        <v>819</v>
      </c>
      <c r="FD75" s="1090">
        <v>767</v>
      </c>
      <c r="FE75" s="1090">
        <v>231</v>
      </c>
      <c r="FF75" s="1106"/>
      <c r="FG75" s="1090">
        <v>475</v>
      </c>
      <c r="FH75" s="1090">
        <v>172</v>
      </c>
      <c r="FI75" s="1090">
        <v>253</v>
      </c>
      <c r="FJ75" s="1039"/>
      <c r="FK75" s="1039"/>
      <c r="FL75" s="1039"/>
      <c r="FM75" s="1039"/>
      <c r="FN75" s="1039"/>
      <c r="FO75" s="1110">
        <v>3353771.47</v>
      </c>
      <c r="FP75" s="1092">
        <v>332</v>
      </c>
      <c r="FQ75" s="1092">
        <v>9</v>
      </c>
      <c r="FR75" s="1102"/>
      <c r="FS75" s="1092">
        <v>0</v>
      </c>
      <c r="FT75" s="1092">
        <v>305</v>
      </c>
      <c r="FU75" s="1092">
        <v>0</v>
      </c>
      <c r="FV75" s="1092">
        <v>30</v>
      </c>
      <c r="FW75" s="1092">
        <v>0</v>
      </c>
      <c r="FX75" s="1092">
        <v>0</v>
      </c>
      <c r="FY75" s="1092">
        <v>0</v>
      </c>
      <c r="FZ75" s="1092">
        <v>306</v>
      </c>
      <c r="GA75" s="1092">
        <v>55</v>
      </c>
      <c r="GB75" s="1092">
        <v>41</v>
      </c>
      <c r="GC75" s="1092">
        <v>0</v>
      </c>
      <c r="GD75" s="1092">
        <v>0</v>
      </c>
      <c r="GE75" s="1092">
        <v>31</v>
      </c>
      <c r="GF75" s="1102"/>
      <c r="GG75" s="1092">
        <v>332</v>
      </c>
      <c r="GH75" s="1092">
        <v>4</v>
      </c>
      <c r="GI75" s="1102"/>
      <c r="GJ75" s="1092">
        <v>306</v>
      </c>
      <c r="GK75" s="1092">
        <v>35</v>
      </c>
      <c r="GL75" s="1092">
        <v>40</v>
      </c>
      <c r="GM75" s="1092">
        <v>0</v>
      </c>
      <c r="GN75" s="1092">
        <v>0</v>
      </c>
      <c r="GO75" s="1092">
        <v>18</v>
      </c>
      <c r="GP75" s="1102"/>
      <c r="GQ75" s="1092">
        <v>0</v>
      </c>
      <c r="GR75" s="1092">
        <v>344</v>
      </c>
      <c r="GS75" s="1092">
        <v>6</v>
      </c>
      <c r="GT75" s="1102"/>
      <c r="GU75" s="981"/>
      <c r="GV75" s="981"/>
      <c r="GW75" s="981"/>
      <c r="GX75" s="981"/>
      <c r="GY75" s="981"/>
      <c r="GZ75" s="981"/>
      <c r="HA75" s="981"/>
      <c r="HB75" s="1102"/>
      <c r="HC75" s="1092">
        <v>302</v>
      </c>
      <c r="HD75" s="1092">
        <v>0</v>
      </c>
      <c r="HE75" s="1092">
        <v>36</v>
      </c>
      <c r="HF75" s="1092">
        <v>0</v>
      </c>
      <c r="HG75" s="1092">
        <v>0</v>
      </c>
      <c r="HH75" s="1092">
        <v>0</v>
      </c>
      <c r="HI75" s="1092">
        <v>293</v>
      </c>
      <c r="HJ75" s="1092">
        <v>58</v>
      </c>
      <c r="HK75" s="1092">
        <v>40</v>
      </c>
      <c r="HL75" s="1092">
        <v>0</v>
      </c>
      <c r="HM75" s="1092">
        <v>0</v>
      </c>
      <c r="HN75" s="1092">
        <v>15</v>
      </c>
      <c r="HO75" s="1102"/>
      <c r="HP75" s="50">
        <v>0</v>
      </c>
      <c r="HQ75" s="50">
        <v>0</v>
      </c>
      <c r="HR75" s="50">
        <v>0</v>
      </c>
      <c r="HS75" s="1090">
        <v>4727</v>
      </c>
      <c r="HT75" s="1090">
        <v>1375</v>
      </c>
      <c r="HU75" s="1039"/>
      <c r="HV75" s="1039"/>
      <c r="HW75" s="1039"/>
      <c r="HX75" s="1039"/>
      <c r="HY75" s="1107"/>
      <c r="HZ75" s="1090">
        <v>42</v>
      </c>
      <c r="IA75" s="1107"/>
      <c r="IB75" s="1090">
        <v>0</v>
      </c>
      <c r="IC75" s="1107"/>
      <c r="ID75" s="1090">
        <v>493</v>
      </c>
      <c r="IE75" s="1090">
        <v>900</v>
      </c>
      <c r="IF75" s="1090">
        <v>626</v>
      </c>
      <c r="IG75" s="1090">
        <v>235</v>
      </c>
      <c r="IH75" s="1107"/>
      <c r="II75" s="1090">
        <v>475</v>
      </c>
      <c r="IJ75" s="1090">
        <v>191</v>
      </c>
      <c r="IK75" s="1090">
        <v>288</v>
      </c>
      <c r="IL75" s="1090">
        <v>302</v>
      </c>
      <c r="IM75" s="1090">
        <v>0</v>
      </c>
      <c r="IN75" s="1090">
        <v>36</v>
      </c>
      <c r="IO75" s="1090">
        <v>0</v>
      </c>
      <c r="IP75" s="1090">
        <v>0</v>
      </c>
      <c r="IQ75" s="1090">
        <v>0</v>
      </c>
      <c r="IR75" s="1039"/>
      <c r="IS75" s="1039"/>
      <c r="IT75" s="1039"/>
      <c r="IU75" s="1039"/>
      <c r="IV75" s="1039"/>
      <c r="IW75" s="1104">
        <v>305</v>
      </c>
      <c r="IX75" s="1104">
        <v>0</v>
      </c>
      <c r="IY75" s="1104">
        <v>30</v>
      </c>
      <c r="IZ75" s="1104">
        <v>0</v>
      </c>
      <c r="JA75" s="1104">
        <v>0</v>
      </c>
      <c r="JB75" s="1104">
        <v>0</v>
      </c>
      <c r="JC75" s="1090">
        <v>0</v>
      </c>
      <c r="JD75" s="1090">
        <v>76000</v>
      </c>
      <c r="JE75" s="1090">
        <v>0</v>
      </c>
      <c r="JF75" s="1092">
        <v>0</v>
      </c>
      <c r="JG75" s="1092">
        <v>0</v>
      </c>
    </row>
    <row r="76" spans="1:267">
      <c r="A76" s="48" t="s">
        <v>181</v>
      </c>
      <c r="B76" s="34">
        <v>4208</v>
      </c>
      <c r="C76" s="33" t="s">
        <v>651</v>
      </c>
      <c r="D76" s="1039"/>
      <c r="E76" s="1039"/>
      <c r="F76" s="1039"/>
      <c r="G76" s="1039"/>
      <c r="H76" s="1039"/>
      <c r="I76" s="1039"/>
      <c r="J76" s="1039"/>
      <c r="K76" s="1039"/>
      <c r="L76" s="1039"/>
      <c r="M76" s="1039"/>
      <c r="N76" s="1039"/>
      <c r="O76" s="1039"/>
      <c r="P76" s="1039"/>
      <c r="Q76" s="1039"/>
      <c r="R76" s="1039"/>
      <c r="S76" s="1039"/>
      <c r="T76" s="1039"/>
      <c r="U76" s="1039"/>
      <c r="V76" s="1039"/>
      <c r="W76" s="1039"/>
      <c r="X76" s="1039"/>
      <c r="Y76" s="1039"/>
      <c r="Z76" s="1039"/>
      <c r="AA76" s="1039"/>
      <c r="AB76" s="1039"/>
      <c r="AC76" s="1039"/>
      <c r="AD76" s="1039"/>
      <c r="AE76" s="1039"/>
      <c r="AF76" s="1039"/>
      <c r="AG76" s="1039"/>
      <c r="AH76" s="1039"/>
      <c r="AI76" s="1039"/>
      <c r="AJ76" s="1039"/>
      <c r="AK76" s="1039"/>
      <c r="AL76" s="1039"/>
      <c r="AM76" s="1039"/>
      <c r="AN76" s="1039"/>
      <c r="AO76" s="1039"/>
      <c r="AP76" s="1039"/>
      <c r="AQ76" s="1039"/>
      <c r="AR76" s="1039"/>
      <c r="AS76" s="1039"/>
      <c r="AT76" s="1039"/>
      <c r="AU76" s="1039"/>
      <c r="AV76" s="1039"/>
      <c r="AW76" s="1039"/>
      <c r="AX76" s="1039"/>
      <c r="AY76" s="1039"/>
      <c r="AZ76" s="1039"/>
      <c r="BA76" s="1039"/>
      <c r="BB76" s="1039"/>
      <c r="BC76" s="1039"/>
      <c r="BD76" s="1039"/>
      <c r="BE76" s="1039"/>
      <c r="BF76" s="1039"/>
      <c r="BG76" s="1039"/>
      <c r="BH76" s="1039"/>
      <c r="BI76" s="1039"/>
      <c r="BJ76" s="1039"/>
      <c r="BK76" s="1039"/>
      <c r="BL76" s="1039"/>
      <c r="BM76" s="1039"/>
      <c r="BN76" s="1039"/>
      <c r="BO76" s="1039"/>
      <c r="BP76" s="1039"/>
      <c r="BQ76" s="1039"/>
      <c r="BR76" s="1090">
        <v>504.9</v>
      </c>
      <c r="BS76" s="1090">
        <v>13.1</v>
      </c>
      <c r="BT76" s="1090">
        <v>93.2</v>
      </c>
      <c r="BU76" s="1090">
        <v>84.3</v>
      </c>
      <c r="BV76" s="1090">
        <v>50.2</v>
      </c>
      <c r="BW76" s="1090">
        <v>0</v>
      </c>
      <c r="BX76" s="1090">
        <v>1.9</v>
      </c>
      <c r="BY76" s="1090">
        <v>19.7</v>
      </c>
      <c r="BZ76" s="1090">
        <v>96130933</v>
      </c>
      <c r="CA76" s="1090">
        <v>125000</v>
      </c>
      <c r="CB76" s="1090">
        <v>0</v>
      </c>
      <c r="CC76" s="1090">
        <v>207344</v>
      </c>
      <c r="CD76" s="1090">
        <v>0</v>
      </c>
      <c r="CE76" s="1090">
        <v>0</v>
      </c>
      <c r="CF76" s="1090">
        <v>7816157</v>
      </c>
      <c r="CG76" s="1090">
        <v>1830941</v>
      </c>
      <c r="CH76" s="1090">
        <v>544156</v>
      </c>
      <c r="CI76" s="1090">
        <v>798043</v>
      </c>
      <c r="CJ76" s="1090">
        <v>475193</v>
      </c>
      <c r="CK76" s="1090">
        <v>60015</v>
      </c>
      <c r="CL76" s="1090">
        <v>418734</v>
      </c>
      <c r="CM76" s="1090">
        <v>0</v>
      </c>
      <c r="CN76" s="1090">
        <v>402049</v>
      </c>
      <c r="CO76" s="1109"/>
      <c r="CP76" s="1090">
        <v>3222515</v>
      </c>
      <c r="CQ76" s="1090">
        <v>83104837</v>
      </c>
      <c r="CR76" s="1090">
        <v>13806754</v>
      </c>
      <c r="CS76" s="1090">
        <v>7708424</v>
      </c>
      <c r="CT76" s="1090">
        <v>3475557</v>
      </c>
      <c r="CU76" s="1090">
        <v>152590</v>
      </c>
      <c r="CV76" s="1090">
        <v>51799984</v>
      </c>
      <c r="CW76" s="1090">
        <v>12008748</v>
      </c>
      <c r="CX76" s="1090">
        <v>13823169</v>
      </c>
      <c r="CY76" s="1090">
        <v>4296797</v>
      </c>
      <c r="CZ76" s="1090">
        <v>23769801</v>
      </c>
      <c r="DA76" s="1090">
        <v>4484736</v>
      </c>
      <c r="DB76" s="1090">
        <v>1172852</v>
      </c>
      <c r="DC76" s="1039"/>
      <c r="DD76" s="1090">
        <v>0</v>
      </c>
      <c r="DE76" s="1090">
        <v>76924</v>
      </c>
      <c r="DF76" s="1090">
        <v>6730</v>
      </c>
      <c r="DG76" s="1090">
        <v>0</v>
      </c>
      <c r="DH76" s="1090">
        <v>0</v>
      </c>
      <c r="DI76" s="1090">
        <v>0</v>
      </c>
      <c r="DJ76" s="1090">
        <v>0</v>
      </c>
      <c r="DK76" s="1090">
        <v>0</v>
      </c>
      <c r="DL76" s="1090">
        <v>32510</v>
      </c>
      <c r="DM76" s="1090">
        <v>479782</v>
      </c>
      <c r="DN76" s="1090">
        <v>591750</v>
      </c>
      <c r="DO76" s="1090">
        <v>11917</v>
      </c>
      <c r="DP76" s="1090">
        <v>550618</v>
      </c>
      <c r="DQ76" s="1090">
        <v>53356</v>
      </c>
      <c r="DR76" s="1090">
        <v>0</v>
      </c>
      <c r="DS76" s="1090">
        <v>111008</v>
      </c>
      <c r="DT76" s="1090">
        <v>0</v>
      </c>
      <c r="DU76" s="1090">
        <v>47697</v>
      </c>
      <c r="DV76" s="1090">
        <v>227157</v>
      </c>
      <c r="DW76" s="1090">
        <v>432</v>
      </c>
      <c r="DX76" s="1090">
        <v>223919</v>
      </c>
      <c r="DY76" s="1090">
        <v>0</v>
      </c>
      <c r="DZ76" s="1090">
        <v>5400</v>
      </c>
      <c r="EA76" s="1090">
        <v>0</v>
      </c>
      <c r="EB76" s="1090">
        <v>3240</v>
      </c>
      <c r="EC76" s="1090" t="s">
        <v>91</v>
      </c>
      <c r="ED76" s="1090">
        <v>418734</v>
      </c>
      <c r="EE76" s="1090" t="s">
        <v>927</v>
      </c>
      <c r="EF76" s="1090">
        <v>325617</v>
      </c>
      <c r="EG76" s="1090" t="s">
        <v>928</v>
      </c>
      <c r="EH76" s="1090">
        <v>56509</v>
      </c>
      <c r="EI76" s="1090">
        <v>14771449</v>
      </c>
      <c r="EJ76" s="1090">
        <v>105584</v>
      </c>
      <c r="EK76" s="1090">
        <v>193388.12000000011</v>
      </c>
      <c r="EL76" s="1090">
        <v>6145267</v>
      </c>
      <c r="EM76" s="1090">
        <v>7158157</v>
      </c>
      <c r="EN76" s="1039"/>
      <c r="EO76" s="1039"/>
      <c r="EP76" s="1039"/>
      <c r="EQ76" s="1090">
        <v>6189</v>
      </c>
      <c r="ER76" s="1090">
        <v>2583</v>
      </c>
      <c r="ES76" s="1039"/>
      <c r="ET76" s="1039"/>
      <c r="EU76" s="1039"/>
      <c r="EV76" s="1039"/>
      <c r="EW76" s="1106"/>
      <c r="EX76" s="1090">
        <v>272</v>
      </c>
      <c r="EY76" s="1106"/>
      <c r="EZ76" s="1090">
        <v>1019</v>
      </c>
      <c r="FA76" s="1106"/>
      <c r="FB76" s="1090">
        <v>158</v>
      </c>
      <c r="FC76" s="1090">
        <v>1014</v>
      </c>
      <c r="FD76" s="1090">
        <v>442</v>
      </c>
      <c r="FE76" s="1090">
        <v>0</v>
      </c>
      <c r="FF76" s="1106"/>
      <c r="FG76" s="1090">
        <v>482</v>
      </c>
      <c r="FH76" s="1090">
        <v>27</v>
      </c>
      <c r="FI76" s="1090">
        <v>58</v>
      </c>
      <c r="FJ76" s="1039"/>
      <c r="FK76" s="1039"/>
      <c r="FL76" s="1039"/>
      <c r="FM76" s="1039"/>
      <c r="FN76" s="1039"/>
      <c r="FO76" s="1110">
        <v>3880417</v>
      </c>
      <c r="FP76" s="1092">
        <v>490.59</v>
      </c>
      <c r="FQ76" s="1092">
        <v>12.06</v>
      </c>
      <c r="FR76" s="1102"/>
      <c r="FS76" s="1092">
        <v>0</v>
      </c>
      <c r="FT76" s="1092">
        <v>409</v>
      </c>
      <c r="FU76" s="1092">
        <v>24</v>
      </c>
      <c r="FV76" s="1092">
        <v>33</v>
      </c>
      <c r="FW76" s="1092">
        <v>7</v>
      </c>
      <c r="FX76" s="1092">
        <v>31</v>
      </c>
      <c r="FY76" s="1092">
        <v>6</v>
      </c>
      <c r="FZ76" s="1092">
        <v>105.8</v>
      </c>
      <c r="GA76" s="1092">
        <v>85.95</v>
      </c>
      <c r="GB76" s="1092">
        <v>51.12</v>
      </c>
      <c r="GC76" s="1092">
        <v>0</v>
      </c>
      <c r="GD76" s="1092">
        <v>1.9</v>
      </c>
      <c r="GE76" s="1092">
        <v>19.739999999999998</v>
      </c>
      <c r="GF76" s="1102"/>
      <c r="GG76" s="1092">
        <v>490.59</v>
      </c>
      <c r="GH76" s="1092">
        <v>6.06</v>
      </c>
      <c r="GI76" s="1102"/>
      <c r="GJ76" s="1092">
        <v>0</v>
      </c>
      <c r="GK76" s="1092">
        <v>0</v>
      </c>
      <c r="GL76" s="1092">
        <v>0</v>
      </c>
      <c r="GM76" s="1092">
        <v>0</v>
      </c>
      <c r="GN76" s="1092">
        <v>0</v>
      </c>
      <c r="GO76" s="1092">
        <v>0</v>
      </c>
      <c r="GP76" s="1102"/>
      <c r="GQ76" s="1092">
        <v>138</v>
      </c>
      <c r="GR76" s="1092">
        <v>504.9</v>
      </c>
      <c r="GS76" s="1092">
        <v>4.0999999999999996</v>
      </c>
      <c r="GT76" s="1102"/>
      <c r="GU76" s="981"/>
      <c r="GV76" s="981"/>
      <c r="GW76" s="981"/>
      <c r="GX76" s="981"/>
      <c r="GY76" s="981"/>
      <c r="GZ76" s="981"/>
      <c r="HA76" s="981"/>
      <c r="HB76" s="1102"/>
      <c r="HC76" s="1092">
        <v>393</v>
      </c>
      <c r="HD76" s="1092">
        <v>29</v>
      </c>
      <c r="HE76" s="1092">
        <v>43</v>
      </c>
      <c r="HF76" s="1092">
        <v>6</v>
      </c>
      <c r="HG76" s="1092">
        <v>41</v>
      </c>
      <c r="HH76" s="1092">
        <v>8</v>
      </c>
      <c r="HI76" s="1092">
        <v>0</v>
      </c>
      <c r="HJ76" s="1092">
        <v>0</v>
      </c>
      <c r="HK76" s="1092">
        <v>0</v>
      </c>
      <c r="HL76" s="1092">
        <v>0</v>
      </c>
      <c r="HM76" s="1092">
        <v>0</v>
      </c>
      <c r="HN76" s="1092">
        <v>0</v>
      </c>
      <c r="HO76" s="1102"/>
      <c r="HP76" s="50">
        <v>0</v>
      </c>
      <c r="HQ76" s="50">
        <v>0</v>
      </c>
      <c r="HR76" s="50">
        <v>0</v>
      </c>
      <c r="HS76" s="1090">
        <v>6260</v>
      </c>
      <c r="HT76" s="1090">
        <v>2625</v>
      </c>
      <c r="HU76" s="1039"/>
      <c r="HV76" s="1039"/>
      <c r="HW76" s="1039"/>
      <c r="HX76" s="1039"/>
      <c r="HY76" s="1107"/>
      <c r="HZ76" s="1090">
        <v>305</v>
      </c>
      <c r="IA76" s="1107"/>
      <c r="IB76" s="1090">
        <v>1055</v>
      </c>
      <c r="IC76" s="1107"/>
      <c r="ID76" s="1090">
        <v>173</v>
      </c>
      <c r="IE76" s="1090">
        <v>1082</v>
      </c>
      <c r="IF76" s="1090">
        <v>458</v>
      </c>
      <c r="IG76" s="1090">
        <v>0</v>
      </c>
      <c r="IH76" s="1107"/>
      <c r="II76" s="1090">
        <v>482</v>
      </c>
      <c r="IJ76" s="1090">
        <v>26</v>
      </c>
      <c r="IK76" s="1090">
        <v>41</v>
      </c>
      <c r="IL76" s="1090">
        <v>402</v>
      </c>
      <c r="IM76" s="1090">
        <v>29</v>
      </c>
      <c r="IN76" s="1090">
        <v>43</v>
      </c>
      <c r="IO76" s="1090">
        <v>6</v>
      </c>
      <c r="IP76" s="1090">
        <v>41</v>
      </c>
      <c r="IQ76" s="1090">
        <v>8</v>
      </c>
      <c r="IR76" s="1039"/>
      <c r="IS76" s="1039"/>
      <c r="IT76" s="1039"/>
      <c r="IU76" s="1039"/>
      <c r="IV76" s="1039"/>
      <c r="IW76" s="1104">
        <v>403</v>
      </c>
      <c r="IX76" s="1104">
        <v>24</v>
      </c>
      <c r="IY76" s="1104">
        <v>33</v>
      </c>
      <c r="IZ76" s="1104">
        <v>7</v>
      </c>
      <c r="JA76" s="1104">
        <v>31</v>
      </c>
      <c r="JB76" s="1104">
        <v>6</v>
      </c>
      <c r="JC76" s="1090">
        <v>314</v>
      </c>
      <c r="JD76" s="1090">
        <v>30622</v>
      </c>
      <c r="JE76" s="1090">
        <v>0</v>
      </c>
      <c r="JF76" s="1092">
        <v>122</v>
      </c>
      <c r="JG76" s="1092">
        <v>0</v>
      </c>
    </row>
    <row r="77" spans="1:267">
      <c r="A77" s="48" t="s">
        <v>184</v>
      </c>
      <c r="B77" s="34">
        <v>4330</v>
      </c>
      <c r="C77" s="33" t="s">
        <v>652</v>
      </c>
      <c r="D77" s="1039"/>
      <c r="E77" s="1039"/>
      <c r="F77" s="1039"/>
      <c r="G77" s="1039"/>
      <c r="H77" s="1039"/>
      <c r="I77" s="1039"/>
      <c r="J77" s="1039"/>
      <c r="K77" s="1039"/>
      <c r="L77" s="1039"/>
      <c r="M77" s="1039"/>
      <c r="N77" s="1039"/>
      <c r="O77" s="1039"/>
      <c r="P77" s="1039"/>
      <c r="Q77" s="1039"/>
      <c r="R77" s="1039"/>
      <c r="S77" s="1039"/>
      <c r="T77" s="1039"/>
      <c r="U77" s="1039"/>
      <c r="V77" s="1039"/>
      <c r="W77" s="1039"/>
      <c r="X77" s="1039"/>
      <c r="Y77" s="1039"/>
      <c r="Z77" s="1039"/>
      <c r="AA77" s="1039"/>
      <c r="AB77" s="1039"/>
      <c r="AC77" s="1039"/>
      <c r="AD77" s="1039"/>
      <c r="AE77" s="1039"/>
      <c r="AF77" s="1039"/>
      <c r="AG77" s="1039"/>
      <c r="AH77" s="1039"/>
      <c r="AI77" s="1039"/>
      <c r="AJ77" s="1039"/>
      <c r="AK77" s="1039"/>
      <c r="AL77" s="1039"/>
      <c r="AM77" s="1039"/>
      <c r="AN77" s="1039"/>
      <c r="AO77" s="1039"/>
      <c r="AP77" s="1039"/>
      <c r="AQ77" s="1039"/>
      <c r="AR77" s="1039"/>
      <c r="AS77" s="1039"/>
      <c r="AT77" s="1039"/>
      <c r="AU77" s="1039"/>
      <c r="AV77" s="1039"/>
      <c r="AW77" s="1039"/>
      <c r="AX77" s="1039"/>
      <c r="AY77" s="1039"/>
      <c r="AZ77" s="1039"/>
      <c r="BA77" s="1039"/>
      <c r="BB77" s="1039"/>
      <c r="BC77" s="1039"/>
      <c r="BD77" s="1039"/>
      <c r="BE77" s="1039"/>
      <c r="BF77" s="1039"/>
      <c r="BG77" s="1039"/>
      <c r="BH77" s="1039"/>
      <c r="BI77" s="1039"/>
      <c r="BJ77" s="1039"/>
      <c r="BK77" s="1039"/>
      <c r="BL77" s="1039"/>
      <c r="BM77" s="1039"/>
      <c r="BN77" s="1039"/>
      <c r="BO77" s="1039"/>
      <c r="BP77" s="1039"/>
      <c r="BQ77" s="1039"/>
      <c r="BR77" s="1090">
        <v>119.48</v>
      </c>
      <c r="BS77" s="1090">
        <v>4</v>
      </c>
      <c r="BT77" s="1090">
        <v>43.68</v>
      </c>
      <c r="BU77" s="1090">
        <v>22.62</v>
      </c>
      <c r="BV77" s="1090">
        <v>5</v>
      </c>
      <c r="BW77" s="1090">
        <v>4</v>
      </c>
      <c r="BX77" s="1090">
        <v>0.5</v>
      </c>
      <c r="BY77" s="1090">
        <v>5</v>
      </c>
      <c r="BZ77" s="1090">
        <v>22745968</v>
      </c>
      <c r="CA77" s="1090">
        <v>19683</v>
      </c>
      <c r="CB77" s="1090">
        <v>0</v>
      </c>
      <c r="CC77" s="1090">
        <v>22900</v>
      </c>
      <c r="CD77" s="1090">
        <v>0</v>
      </c>
      <c r="CE77" s="1090">
        <v>0</v>
      </c>
      <c r="CF77" s="1090">
        <v>1547728</v>
      </c>
      <c r="CG77" s="1090">
        <v>251872</v>
      </c>
      <c r="CH77" s="1090">
        <v>157176</v>
      </c>
      <c r="CI77" s="1090">
        <v>248903</v>
      </c>
      <c r="CJ77" s="1090">
        <v>104555</v>
      </c>
      <c r="CK77" s="1090">
        <v>5143</v>
      </c>
      <c r="CL77" s="1090">
        <v>195152</v>
      </c>
      <c r="CM77" s="1090">
        <v>0</v>
      </c>
      <c r="CN77" s="1090">
        <v>1200</v>
      </c>
      <c r="CO77" s="1109"/>
      <c r="CP77" s="1090">
        <v>1029207</v>
      </c>
      <c r="CQ77" s="1090">
        <v>20949603</v>
      </c>
      <c r="CR77" s="1090">
        <v>4302066</v>
      </c>
      <c r="CS77" s="1090">
        <v>733852</v>
      </c>
      <c r="CT77" s="1090">
        <v>1303711</v>
      </c>
      <c r="CU77" s="1090">
        <v>131264</v>
      </c>
      <c r="CV77" s="1090">
        <v>12345036</v>
      </c>
      <c r="CW77" s="1090">
        <v>2958420</v>
      </c>
      <c r="CX77" s="1090">
        <v>3687263</v>
      </c>
      <c r="CY77" s="1090">
        <v>1156408</v>
      </c>
      <c r="CZ77" s="1090">
        <v>5488977</v>
      </c>
      <c r="DA77" s="1090">
        <v>2189200</v>
      </c>
      <c r="DB77" s="1090">
        <v>549522</v>
      </c>
      <c r="DC77" s="1039"/>
      <c r="DD77" s="1090">
        <v>0</v>
      </c>
      <c r="DE77" s="1090">
        <v>9326</v>
      </c>
      <c r="DF77" s="1090">
        <v>48514</v>
      </c>
      <c r="DG77" s="1090">
        <v>0</v>
      </c>
      <c r="DH77" s="1090">
        <v>15150</v>
      </c>
      <c r="DI77" s="1090">
        <v>0</v>
      </c>
      <c r="DJ77" s="1090">
        <v>0</v>
      </c>
      <c r="DK77" s="1090">
        <v>0</v>
      </c>
      <c r="DL77" s="1090">
        <v>23023</v>
      </c>
      <c r="DM77" s="1090">
        <v>90256</v>
      </c>
      <c r="DN77" s="1090">
        <v>0</v>
      </c>
      <c r="DO77" s="1090">
        <v>0</v>
      </c>
      <c r="DP77" s="1090">
        <v>111476</v>
      </c>
      <c r="DQ77" s="1090">
        <v>0</v>
      </c>
      <c r="DR77" s="1090">
        <v>0</v>
      </c>
      <c r="DS77" s="1090">
        <v>11967</v>
      </c>
      <c r="DT77" s="1090">
        <v>0</v>
      </c>
      <c r="DU77" s="1090">
        <v>99217</v>
      </c>
      <c r="DV77" s="1090">
        <v>12470</v>
      </c>
      <c r="DW77" s="1090">
        <v>0</v>
      </c>
      <c r="DX77" s="1090">
        <v>21395</v>
      </c>
      <c r="DY77" s="1090">
        <v>4000</v>
      </c>
      <c r="DZ77" s="1090">
        <v>17278</v>
      </c>
      <c r="EA77" s="1090">
        <v>0</v>
      </c>
      <c r="EB77" s="1090">
        <v>0</v>
      </c>
      <c r="EC77" s="1090" t="s">
        <v>492</v>
      </c>
      <c r="ED77" s="1090">
        <v>0</v>
      </c>
      <c r="EE77" s="1090" t="s">
        <v>492</v>
      </c>
      <c r="EF77" s="1090">
        <v>0</v>
      </c>
      <c r="EG77" s="1090" t="s">
        <v>492</v>
      </c>
      <c r="EH77" s="1090">
        <v>0</v>
      </c>
      <c r="EI77" s="1090">
        <v>4779231</v>
      </c>
      <c r="EJ77" s="1090">
        <v>0</v>
      </c>
      <c r="EK77" s="1090">
        <v>0</v>
      </c>
      <c r="EL77" s="1090">
        <v>3317325.2</v>
      </c>
      <c r="EM77" s="1090">
        <v>691007</v>
      </c>
      <c r="EN77" s="1039"/>
      <c r="EO77" s="1039"/>
      <c r="EP77" s="1039"/>
      <c r="EQ77" s="1090">
        <v>1370</v>
      </c>
      <c r="ER77" s="1090">
        <v>468</v>
      </c>
      <c r="ES77" s="1039"/>
      <c r="ET77" s="1039"/>
      <c r="EU77" s="1039"/>
      <c r="EV77" s="1039"/>
      <c r="EW77" s="1106"/>
      <c r="EX77" s="1090">
        <v>7</v>
      </c>
      <c r="EY77" s="1106"/>
      <c r="EZ77" s="1090">
        <v>611</v>
      </c>
      <c r="FA77" s="1106"/>
      <c r="FB77" s="1090">
        <v>61</v>
      </c>
      <c r="FC77" s="1090">
        <v>170</v>
      </c>
      <c r="FD77" s="1090">
        <v>138</v>
      </c>
      <c r="FE77" s="1090">
        <v>1</v>
      </c>
      <c r="FF77" s="1106"/>
      <c r="FG77" s="1090">
        <v>475</v>
      </c>
      <c r="FH77" s="1090">
        <v>9</v>
      </c>
      <c r="FI77" s="1090">
        <v>3</v>
      </c>
      <c r="FJ77" s="1039"/>
      <c r="FK77" s="1039"/>
      <c r="FL77" s="1039"/>
      <c r="FM77" s="1039"/>
      <c r="FN77" s="1039"/>
      <c r="FO77" s="1110">
        <v>1763298</v>
      </c>
      <c r="FP77" s="1092">
        <v>121.28</v>
      </c>
      <c r="FQ77" s="1092">
        <v>4</v>
      </c>
      <c r="FR77" s="1102"/>
      <c r="FS77" s="1092">
        <v>0</v>
      </c>
      <c r="FT77" s="1092">
        <v>98</v>
      </c>
      <c r="FU77" s="1092">
        <v>12</v>
      </c>
      <c r="FV77" s="1092">
        <v>11</v>
      </c>
      <c r="FW77" s="1092">
        <v>1</v>
      </c>
      <c r="FX77" s="1092">
        <v>11</v>
      </c>
      <c r="FY77" s="1092">
        <v>5</v>
      </c>
      <c r="FZ77" s="1092">
        <v>48.79</v>
      </c>
      <c r="GA77" s="1092">
        <v>18.71</v>
      </c>
      <c r="GB77" s="1092">
        <v>5.5</v>
      </c>
      <c r="GC77" s="1092">
        <v>4</v>
      </c>
      <c r="GD77" s="1092">
        <v>0.5</v>
      </c>
      <c r="GE77" s="1092">
        <v>12</v>
      </c>
      <c r="GF77" s="1102"/>
      <c r="GG77" s="1092">
        <v>121.28</v>
      </c>
      <c r="GH77" s="1092">
        <v>2</v>
      </c>
      <c r="GI77" s="1102"/>
      <c r="GJ77" s="1092">
        <v>48.8</v>
      </c>
      <c r="GK77" s="1092">
        <v>18.7</v>
      </c>
      <c r="GL77" s="1092">
        <v>5.5</v>
      </c>
      <c r="GM77" s="1092">
        <v>0</v>
      </c>
      <c r="GN77" s="1092">
        <v>0</v>
      </c>
      <c r="GO77" s="1092">
        <v>0</v>
      </c>
      <c r="GP77" s="1102"/>
      <c r="GQ77" s="1092">
        <v>34</v>
      </c>
      <c r="GR77" s="1092">
        <v>119.5</v>
      </c>
      <c r="GS77" s="1092">
        <v>1</v>
      </c>
      <c r="GT77" s="1102"/>
      <c r="GU77" s="981"/>
      <c r="GV77" s="981"/>
      <c r="GW77" s="981"/>
      <c r="GX77" s="981"/>
      <c r="GY77" s="981"/>
      <c r="GZ77" s="981"/>
      <c r="HA77" s="981"/>
      <c r="HB77" s="1102"/>
      <c r="HC77" s="1092">
        <v>89</v>
      </c>
      <c r="HD77" s="1092">
        <v>21</v>
      </c>
      <c r="HE77" s="1092">
        <v>6</v>
      </c>
      <c r="HF77" s="1092">
        <v>1</v>
      </c>
      <c r="HG77" s="1092">
        <v>10</v>
      </c>
      <c r="HH77" s="1092">
        <v>6</v>
      </c>
      <c r="HI77" s="1092">
        <v>43.68</v>
      </c>
      <c r="HJ77" s="1092">
        <v>24.62</v>
      </c>
      <c r="HK77" s="1092">
        <v>5</v>
      </c>
      <c r="HL77" s="1092">
        <v>0</v>
      </c>
      <c r="HM77" s="1092">
        <v>0</v>
      </c>
      <c r="HN77" s="1092">
        <v>0</v>
      </c>
      <c r="HO77" s="1102"/>
      <c r="HP77" s="50">
        <v>0</v>
      </c>
      <c r="HQ77" s="50">
        <v>0</v>
      </c>
      <c r="HR77" s="50">
        <v>0</v>
      </c>
      <c r="HS77" s="1090">
        <v>1405</v>
      </c>
      <c r="HT77" s="1090">
        <v>592</v>
      </c>
      <c r="HU77" s="1039"/>
      <c r="HV77" s="1039"/>
      <c r="HW77" s="1039"/>
      <c r="HX77" s="1039"/>
      <c r="HY77" s="1107"/>
      <c r="HZ77" s="1090">
        <v>7</v>
      </c>
      <c r="IA77" s="1107"/>
      <c r="IB77" s="1090">
        <v>564</v>
      </c>
      <c r="IC77" s="1107"/>
      <c r="ID77" s="1090">
        <v>72</v>
      </c>
      <c r="IE77" s="1090">
        <v>157</v>
      </c>
      <c r="IF77" s="1090">
        <v>130</v>
      </c>
      <c r="IG77" s="1090">
        <v>0</v>
      </c>
      <c r="IH77" s="1107"/>
      <c r="II77" s="1090">
        <v>475</v>
      </c>
      <c r="IJ77" s="1090">
        <v>10</v>
      </c>
      <c r="IK77" s="1090">
        <v>0</v>
      </c>
      <c r="IL77" s="1090">
        <v>92</v>
      </c>
      <c r="IM77" s="1090">
        <v>21</v>
      </c>
      <c r="IN77" s="1090">
        <v>6</v>
      </c>
      <c r="IO77" s="1090">
        <v>1</v>
      </c>
      <c r="IP77" s="1090">
        <v>10</v>
      </c>
      <c r="IQ77" s="1090">
        <v>6</v>
      </c>
      <c r="IR77" s="1039"/>
      <c r="IS77" s="1039"/>
      <c r="IT77" s="1039"/>
      <c r="IU77" s="1039"/>
      <c r="IV77" s="1039"/>
      <c r="IW77" s="1104">
        <v>94</v>
      </c>
      <c r="IX77" s="1104">
        <v>12</v>
      </c>
      <c r="IY77" s="1104">
        <v>11</v>
      </c>
      <c r="IZ77" s="1104">
        <v>1</v>
      </c>
      <c r="JA77" s="1104">
        <v>11</v>
      </c>
      <c r="JB77" s="1104">
        <v>5</v>
      </c>
      <c r="JC77" s="1090">
        <v>0</v>
      </c>
      <c r="JD77" s="1090">
        <v>17037</v>
      </c>
      <c r="JE77" s="1090">
        <v>0</v>
      </c>
      <c r="JF77" s="1092">
        <v>35</v>
      </c>
      <c r="JG77" s="1092">
        <v>0</v>
      </c>
    </row>
    <row r="78" spans="1:267">
      <c r="A78" s="48" t="s">
        <v>205</v>
      </c>
      <c r="B78" s="34">
        <v>4481</v>
      </c>
      <c r="C78" s="33" t="s">
        <v>668</v>
      </c>
      <c r="D78" s="1039"/>
      <c r="E78" s="1039"/>
      <c r="F78" s="1039"/>
      <c r="G78" s="1039"/>
      <c r="H78" s="1039"/>
      <c r="I78" s="1039"/>
      <c r="J78" s="1039"/>
      <c r="K78" s="1039"/>
      <c r="L78" s="1039"/>
      <c r="M78" s="1039"/>
      <c r="N78" s="1039"/>
      <c r="O78" s="1039"/>
      <c r="P78" s="1039"/>
      <c r="Q78" s="1039"/>
      <c r="R78" s="1039"/>
      <c r="S78" s="1039"/>
      <c r="T78" s="1039"/>
      <c r="U78" s="1039"/>
      <c r="V78" s="1039"/>
      <c r="W78" s="1039"/>
      <c r="X78" s="1039"/>
      <c r="Y78" s="1039"/>
      <c r="Z78" s="1039"/>
      <c r="AA78" s="1039"/>
      <c r="AB78" s="1039"/>
      <c r="AC78" s="1039"/>
      <c r="AD78" s="1039"/>
      <c r="AE78" s="1039"/>
      <c r="AF78" s="1039"/>
      <c r="AG78" s="1039"/>
      <c r="AH78" s="1039"/>
      <c r="AI78" s="1039"/>
      <c r="AJ78" s="1039"/>
      <c r="AK78" s="1039"/>
      <c r="AL78" s="1039"/>
      <c r="AM78" s="1039"/>
      <c r="AN78" s="1039"/>
      <c r="AO78" s="1039"/>
      <c r="AP78" s="1039"/>
      <c r="AQ78" s="1039"/>
      <c r="AR78" s="1039"/>
      <c r="AS78" s="1039"/>
      <c r="AT78" s="1039"/>
      <c r="AU78" s="1039"/>
      <c r="AV78" s="1039"/>
      <c r="AW78" s="1039"/>
      <c r="AX78" s="1039"/>
      <c r="AY78" s="1039"/>
      <c r="AZ78" s="1039"/>
      <c r="BA78" s="1039"/>
      <c r="BB78" s="1039"/>
      <c r="BC78" s="1039"/>
      <c r="BD78" s="1039"/>
      <c r="BE78" s="1039"/>
      <c r="BF78" s="1039"/>
      <c r="BG78" s="1039"/>
      <c r="BH78" s="1039"/>
      <c r="BI78" s="1039"/>
      <c r="BJ78" s="1039"/>
      <c r="BK78" s="1039"/>
      <c r="BL78" s="1039"/>
      <c r="BM78" s="1039"/>
      <c r="BN78" s="1039"/>
      <c r="BO78" s="1039"/>
      <c r="BP78" s="1039"/>
      <c r="BQ78" s="1039"/>
      <c r="BR78" s="1090">
        <v>288.8</v>
      </c>
      <c r="BS78" s="1090">
        <v>7</v>
      </c>
      <c r="BT78" s="1090">
        <v>134</v>
      </c>
      <c r="BU78" s="1090">
        <v>80.5</v>
      </c>
      <c r="BV78" s="1090">
        <v>32.5</v>
      </c>
      <c r="BW78" s="1090">
        <v>0</v>
      </c>
      <c r="BX78" s="1090">
        <v>1</v>
      </c>
      <c r="BY78" s="1090">
        <v>12.8</v>
      </c>
      <c r="BZ78" s="1090">
        <v>53504031</v>
      </c>
      <c r="CA78" s="1090">
        <v>248735</v>
      </c>
      <c r="CB78" s="1090">
        <v>3440166</v>
      </c>
      <c r="CC78" s="1090">
        <v>0</v>
      </c>
      <c r="CD78" s="1090">
        <v>0</v>
      </c>
      <c r="CE78" s="1090">
        <v>0</v>
      </c>
      <c r="CF78" s="1090">
        <v>7266626</v>
      </c>
      <c r="CG78" s="1090">
        <v>1000960</v>
      </c>
      <c r="CH78" s="1090">
        <v>879971</v>
      </c>
      <c r="CI78" s="1090">
        <v>156215</v>
      </c>
      <c r="CJ78" s="1090">
        <v>314236</v>
      </c>
      <c r="CK78" s="1090">
        <v>56889</v>
      </c>
      <c r="CL78" s="1090">
        <v>510379</v>
      </c>
      <c r="CM78" s="1090">
        <v>0</v>
      </c>
      <c r="CN78" s="1090">
        <v>167915</v>
      </c>
      <c r="CO78" s="1109"/>
      <c r="CP78" s="1090">
        <v>2880499</v>
      </c>
      <c r="CQ78" s="1090">
        <v>52290787</v>
      </c>
      <c r="CR78" s="1090">
        <v>9843429</v>
      </c>
      <c r="CS78" s="1090">
        <v>2805354</v>
      </c>
      <c r="CT78" s="1090">
        <v>2571123</v>
      </c>
      <c r="CU78" s="1090">
        <v>0</v>
      </c>
      <c r="CV78" s="1090">
        <v>30025214</v>
      </c>
      <c r="CW78" s="1090">
        <v>7080589</v>
      </c>
      <c r="CX78" s="1090">
        <v>12520358</v>
      </c>
      <c r="CY78" s="1090">
        <v>4404692</v>
      </c>
      <c r="CZ78" s="1090">
        <v>11795876</v>
      </c>
      <c r="DA78" s="1090">
        <v>3633207</v>
      </c>
      <c r="DB78" s="1090">
        <v>820568</v>
      </c>
      <c r="DC78" s="1039"/>
      <c r="DD78" s="1090">
        <v>0</v>
      </c>
      <c r="DE78" s="1090">
        <v>25971</v>
      </c>
      <c r="DF78" s="1090">
        <v>0</v>
      </c>
      <c r="DG78" s="1090">
        <v>0</v>
      </c>
      <c r="DH78" s="1090">
        <v>5264</v>
      </c>
      <c r="DI78" s="1090">
        <v>0</v>
      </c>
      <c r="DJ78" s="1090">
        <v>18230</v>
      </c>
      <c r="DK78" s="1090">
        <v>0</v>
      </c>
      <c r="DL78" s="1090">
        <v>224489</v>
      </c>
      <c r="DM78" s="1090">
        <v>213236</v>
      </c>
      <c r="DN78" s="1090">
        <v>16527</v>
      </c>
      <c r="DO78" s="1090">
        <v>0</v>
      </c>
      <c r="DP78" s="1090">
        <v>395837</v>
      </c>
      <c r="DQ78" s="1090">
        <v>0</v>
      </c>
      <c r="DR78" s="1090">
        <v>0</v>
      </c>
      <c r="DS78" s="1090">
        <v>127377</v>
      </c>
      <c r="DT78" s="1090">
        <v>0</v>
      </c>
      <c r="DU78" s="1090">
        <v>29562</v>
      </c>
      <c r="DV78" s="1090">
        <v>0</v>
      </c>
      <c r="DW78" s="1090">
        <v>512988</v>
      </c>
      <c r="DX78" s="1090">
        <v>29352</v>
      </c>
      <c r="DY78" s="1090">
        <v>0</v>
      </c>
      <c r="DZ78" s="1090">
        <v>0</v>
      </c>
      <c r="EA78" s="1090">
        <v>0</v>
      </c>
      <c r="EB78" s="1090">
        <v>0</v>
      </c>
      <c r="EC78" s="1090" t="s">
        <v>492</v>
      </c>
      <c r="ED78" s="1090">
        <v>0</v>
      </c>
      <c r="EE78" s="1090" t="s">
        <v>492</v>
      </c>
      <c r="EF78" s="1090">
        <v>0</v>
      </c>
      <c r="EG78" s="1090" t="s">
        <v>492</v>
      </c>
      <c r="EH78" s="1090">
        <v>0</v>
      </c>
      <c r="EI78" s="1090">
        <v>2483060.19</v>
      </c>
      <c r="EJ78" s="1090">
        <v>142900</v>
      </c>
      <c r="EK78" s="1090">
        <v>-0.17999999970197678</v>
      </c>
      <c r="EL78" s="1090">
        <v>3827774</v>
      </c>
      <c r="EM78" s="1090">
        <v>2963138.81</v>
      </c>
      <c r="EN78" s="1039"/>
      <c r="EO78" s="1039"/>
      <c r="EP78" s="1039"/>
      <c r="EQ78" s="1090">
        <v>3750</v>
      </c>
      <c r="ER78" s="1090">
        <v>1198</v>
      </c>
      <c r="ES78" s="1039"/>
      <c r="ET78" s="1039"/>
      <c r="EU78" s="1039"/>
      <c r="EV78" s="1039"/>
      <c r="EW78" s="1106"/>
      <c r="EX78" s="1090">
        <v>145</v>
      </c>
      <c r="EY78" s="1106"/>
      <c r="EZ78" s="1090">
        <v>0</v>
      </c>
      <c r="FA78" s="1106"/>
      <c r="FB78" s="1090">
        <v>0</v>
      </c>
      <c r="FC78" s="1090">
        <v>0</v>
      </c>
      <c r="FD78" s="1090">
        <v>0</v>
      </c>
      <c r="FE78" s="1090">
        <v>0</v>
      </c>
      <c r="FF78" s="1106"/>
      <c r="FG78" s="1090">
        <v>0</v>
      </c>
      <c r="FH78" s="1090">
        <v>0</v>
      </c>
      <c r="FI78" s="1090">
        <v>0</v>
      </c>
      <c r="FJ78" s="1039"/>
      <c r="FK78" s="1039"/>
      <c r="FL78" s="1039"/>
      <c r="FM78" s="1039"/>
      <c r="FN78" s="1039"/>
      <c r="FO78" s="1110">
        <v>3633207</v>
      </c>
      <c r="FP78" s="1092">
        <v>275</v>
      </c>
      <c r="FQ78" s="1092">
        <v>7</v>
      </c>
      <c r="FR78" s="1102"/>
      <c r="FS78" s="1092">
        <v>112626</v>
      </c>
      <c r="FT78" s="1092">
        <v>242</v>
      </c>
      <c r="FU78" s="1092">
        <v>9</v>
      </c>
      <c r="FV78" s="1092">
        <v>15</v>
      </c>
      <c r="FW78" s="1092">
        <v>7</v>
      </c>
      <c r="FX78" s="1092">
        <v>16</v>
      </c>
      <c r="FY78" s="1092">
        <v>7</v>
      </c>
      <c r="FZ78" s="1092">
        <v>142.47999999999999</v>
      </c>
      <c r="GA78" s="1092">
        <v>71.569999999999993</v>
      </c>
      <c r="GB78" s="1092">
        <v>30.86</v>
      </c>
      <c r="GC78" s="1092">
        <v>0</v>
      </c>
      <c r="GD78" s="1092">
        <v>1</v>
      </c>
      <c r="GE78" s="1092">
        <v>34.11</v>
      </c>
      <c r="GF78" s="1102"/>
      <c r="GG78" s="1092">
        <v>275</v>
      </c>
      <c r="GH78" s="1092">
        <v>7</v>
      </c>
      <c r="GI78" s="1102"/>
      <c r="GJ78" s="1092">
        <v>0</v>
      </c>
      <c r="GK78" s="1092">
        <v>0</v>
      </c>
      <c r="GL78" s="1092">
        <v>0</v>
      </c>
      <c r="GM78" s="1092">
        <v>0</v>
      </c>
      <c r="GN78" s="1092">
        <v>0</v>
      </c>
      <c r="GO78" s="1092">
        <v>0</v>
      </c>
      <c r="GP78" s="1102"/>
      <c r="GQ78" s="1092">
        <v>0</v>
      </c>
      <c r="GR78" s="1092">
        <v>288.8</v>
      </c>
      <c r="GS78" s="1092">
        <v>2</v>
      </c>
      <c r="GT78" s="1102"/>
      <c r="GU78" s="981"/>
      <c r="GV78" s="981"/>
      <c r="GW78" s="981"/>
      <c r="GX78" s="981"/>
      <c r="GY78" s="981"/>
      <c r="GZ78" s="981"/>
      <c r="HA78" s="981"/>
      <c r="HB78" s="1102"/>
      <c r="HC78" s="1092">
        <v>0</v>
      </c>
      <c r="HD78" s="1092">
        <v>0</v>
      </c>
      <c r="HE78" s="1092">
        <v>0</v>
      </c>
      <c r="HF78" s="1092">
        <v>0</v>
      </c>
      <c r="HG78" s="1092">
        <v>0</v>
      </c>
      <c r="HH78" s="1092">
        <v>0</v>
      </c>
      <c r="HI78" s="1092">
        <v>0</v>
      </c>
      <c r="HJ78" s="1092">
        <v>0</v>
      </c>
      <c r="HK78" s="1092">
        <v>0</v>
      </c>
      <c r="HL78" s="1092">
        <v>0</v>
      </c>
      <c r="HM78" s="1092">
        <v>0</v>
      </c>
      <c r="HN78" s="1092">
        <v>0</v>
      </c>
      <c r="HO78" s="1102"/>
      <c r="HP78" s="50">
        <v>0</v>
      </c>
      <c r="HQ78" s="50">
        <v>0</v>
      </c>
      <c r="HR78" s="50">
        <v>0</v>
      </c>
      <c r="HS78" s="1090">
        <v>3768</v>
      </c>
      <c r="HT78" s="1090">
        <v>1186</v>
      </c>
      <c r="HU78" s="1039"/>
      <c r="HV78" s="1039"/>
      <c r="HW78" s="1039"/>
      <c r="HX78" s="1039"/>
      <c r="HY78" s="1107"/>
      <c r="HZ78" s="1090">
        <v>217</v>
      </c>
      <c r="IA78" s="1107"/>
      <c r="IB78" s="1090">
        <v>0</v>
      </c>
      <c r="IC78" s="1107"/>
      <c r="ID78" s="1090">
        <v>172</v>
      </c>
      <c r="IE78" s="1090">
        <v>244</v>
      </c>
      <c r="IF78" s="1090">
        <v>461</v>
      </c>
      <c r="IG78" s="1090">
        <v>21</v>
      </c>
      <c r="IH78" s="1107"/>
      <c r="II78" s="1090">
        <v>475</v>
      </c>
      <c r="IJ78" s="1090">
        <v>114</v>
      </c>
      <c r="IK78" s="1090">
        <v>59</v>
      </c>
      <c r="IL78" s="1090">
        <v>250</v>
      </c>
      <c r="IM78" s="1090">
        <v>9</v>
      </c>
      <c r="IN78" s="1090">
        <v>21</v>
      </c>
      <c r="IO78" s="1090">
        <v>0</v>
      </c>
      <c r="IP78" s="1090">
        <v>21</v>
      </c>
      <c r="IQ78" s="1090">
        <v>8</v>
      </c>
      <c r="IR78" s="1039"/>
      <c r="IS78" s="1039"/>
      <c r="IT78" s="1039"/>
      <c r="IU78" s="1039"/>
      <c r="IV78" s="1039"/>
      <c r="IW78" s="1104">
        <v>0</v>
      </c>
      <c r="IX78" s="1104">
        <v>0</v>
      </c>
      <c r="IY78" s="1104">
        <v>0</v>
      </c>
      <c r="IZ78" s="1104">
        <v>0</v>
      </c>
      <c r="JA78" s="1104">
        <v>0</v>
      </c>
      <c r="JB78" s="1104">
        <v>0</v>
      </c>
      <c r="JC78" s="1090">
        <v>0</v>
      </c>
      <c r="JD78" s="1090">
        <v>84717</v>
      </c>
      <c r="JE78" s="1090">
        <v>0</v>
      </c>
      <c r="JF78" s="1092">
        <v>0</v>
      </c>
      <c r="JG78" s="1092">
        <v>112158</v>
      </c>
    </row>
    <row r="79" spans="1:267">
      <c r="A79" s="48" t="s">
        <v>211</v>
      </c>
      <c r="B79" s="34">
        <v>4501</v>
      </c>
      <c r="C79" s="33" t="s">
        <v>672</v>
      </c>
      <c r="D79" s="1039"/>
      <c r="E79" s="1039"/>
      <c r="F79" s="1039"/>
      <c r="G79" s="1039"/>
      <c r="H79" s="1039"/>
      <c r="I79" s="1039"/>
      <c r="J79" s="1039"/>
      <c r="K79" s="1039"/>
      <c r="L79" s="1039"/>
      <c r="M79" s="1039"/>
      <c r="N79" s="1039"/>
      <c r="O79" s="1039"/>
      <c r="P79" s="1039"/>
      <c r="Q79" s="1039"/>
      <c r="R79" s="1039"/>
      <c r="S79" s="1039"/>
      <c r="T79" s="1039"/>
      <c r="U79" s="1039"/>
      <c r="V79" s="1039"/>
      <c r="W79" s="1039"/>
      <c r="X79" s="1039"/>
      <c r="Y79" s="1039"/>
      <c r="Z79" s="1039"/>
      <c r="AA79" s="1039"/>
      <c r="AB79" s="1039"/>
      <c r="AC79" s="1039"/>
      <c r="AD79" s="1039"/>
      <c r="AE79" s="1039"/>
      <c r="AF79" s="1039"/>
      <c r="AG79" s="1039"/>
      <c r="AH79" s="1039"/>
      <c r="AI79" s="1039"/>
      <c r="AJ79" s="1039"/>
      <c r="AK79" s="1039"/>
      <c r="AL79" s="1039"/>
      <c r="AM79" s="1039"/>
      <c r="AN79" s="1039"/>
      <c r="AO79" s="1039"/>
      <c r="AP79" s="1039"/>
      <c r="AQ79" s="1039"/>
      <c r="AR79" s="1039"/>
      <c r="AS79" s="1039"/>
      <c r="AT79" s="1039"/>
      <c r="AU79" s="1039"/>
      <c r="AV79" s="1039"/>
      <c r="AW79" s="1039"/>
      <c r="AX79" s="1039"/>
      <c r="AY79" s="1039"/>
      <c r="AZ79" s="1039"/>
      <c r="BA79" s="1039"/>
      <c r="BB79" s="1039"/>
      <c r="BC79" s="1039"/>
      <c r="BD79" s="1039"/>
      <c r="BE79" s="1039"/>
      <c r="BF79" s="1039"/>
      <c r="BG79" s="1039"/>
      <c r="BH79" s="1039"/>
      <c r="BI79" s="1039"/>
      <c r="BJ79" s="1039"/>
      <c r="BK79" s="1039"/>
      <c r="BL79" s="1039"/>
      <c r="BM79" s="1039"/>
      <c r="BN79" s="1039"/>
      <c r="BO79" s="1039"/>
      <c r="BP79" s="1039"/>
      <c r="BQ79" s="1039"/>
      <c r="BR79" s="1090">
        <v>155.55000000000001</v>
      </c>
      <c r="BS79" s="1090">
        <v>6</v>
      </c>
      <c r="BT79" s="1090">
        <v>52.1</v>
      </c>
      <c r="BU79" s="1090">
        <v>43.82</v>
      </c>
      <c r="BV79" s="1090">
        <v>19.738</v>
      </c>
      <c r="BW79" s="1090">
        <v>0</v>
      </c>
      <c r="BX79" s="1090">
        <v>1</v>
      </c>
      <c r="BY79" s="1090">
        <v>33.32</v>
      </c>
      <c r="BZ79" s="1090">
        <v>29036248</v>
      </c>
      <c r="CA79" s="1090">
        <v>319250</v>
      </c>
      <c r="CB79" s="1090">
        <v>0</v>
      </c>
      <c r="CC79" s="1090">
        <v>0</v>
      </c>
      <c r="CD79" s="1090">
        <v>0</v>
      </c>
      <c r="CE79" s="1090">
        <v>0</v>
      </c>
      <c r="CF79" s="1090">
        <v>4786913</v>
      </c>
      <c r="CG79" s="1090">
        <v>1092565</v>
      </c>
      <c r="CH79" s="1090">
        <v>2276693</v>
      </c>
      <c r="CI79" s="1090">
        <v>169364</v>
      </c>
      <c r="CJ79" s="1090">
        <v>159281</v>
      </c>
      <c r="CK79" s="1090">
        <v>34720</v>
      </c>
      <c r="CL79" s="1090">
        <v>131615</v>
      </c>
      <c r="CM79" s="1090">
        <v>0</v>
      </c>
      <c r="CN79" s="1090">
        <v>33399</v>
      </c>
      <c r="CO79" s="1109"/>
      <c r="CP79" s="1090">
        <v>2036814</v>
      </c>
      <c r="CQ79" s="1090">
        <v>27649975</v>
      </c>
      <c r="CR79" s="1090">
        <v>5210559</v>
      </c>
      <c r="CS79" s="1090">
        <v>2211879</v>
      </c>
      <c r="CT79" s="1090">
        <v>1783033</v>
      </c>
      <c r="CU79" s="1090">
        <v>863814</v>
      </c>
      <c r="CV79" s="1090">
        <v>15668067</v>
      </c>
      <c r="CW79" s="1090">
        <v>3889683</v>
      </c>
      <c r="CX79" s="1090">
        <v>7397616</v>
      </c>
      <c r="CY79" s="1090">
        <v>1933879</v>
      </c>
      <c r="CZ79" s="1090">
        <v>8832049</v>
      </c>
      <c r="DA79" s="1090">
        <v>1724263</v>
      </c>
      <c r="DB79" s="1090">
        <v>260297</v>
      </c>
      <c r="DC79" s="1039"/>
      <c r="DD79" s="1090">
        <v>0</v>
      </c>
      <c r="DE79" s="1090">
        <v>5533</v>
      </c>
      <c r="DF79" s="1090">
        <v>0</v>
      </c>
      <c r="DG79" s="1090">
        <v>20254</v>
      </c>
      <c r="DH79" s="1090">
        <v>0</v>
      </c>
      <c r="DI79" s="1090">
        <v>0</v>
      </c>
      <c r="DJ79" s="1090">
        <v>0</v>
      </c>
      <c r="DK79" s="1090">
        <v>523048</v>
      </c>
      <c r="DL79" s="1090">
        <v>120950</v>
      </c>
      <c r="DM79" s="1090">
        <v>110224</v>
      </c>
      <c r="DN79" s="1090">
        <v>0</v>
      </c>
      <c r="DO79" s="1090">
        <v>0</v>
      </c>
      <c r="DP79" s="1090">
        <v>291358</v>
      </c>
      <c r="DQ79" s="1090">
        <v>0</v>
      </c>
      <c r="DR79" s="1090">
        <v>0</v>
      </c>
      <c r="DS79" s="1090">
        <v>35735</v>
      </c>
      <c r="DT79" s="1090">
        <v>0</v>
      </c>
      <c r="DU79" s="1090">
        <v>144841</v>
      </c>
      <c r="DV79" s="1090">
        <v>113549</v>
      </c>
      <c r="DW79" s="1090">
        <v>1125658</v>
      </c>
      <c r="DX79" s="1090">
        <v>31570</v>
      </c>
      <c r="DY79" s="1090">
        <v>0</v>
      </c>
      <c r="DZ79" s="1090">
        <v>454211</v>
      </c>
      <c r="EA79" s="1090">
        <v>355645</v>
      </c>
      <c r="EB79" s="1090">
        <v>1410</v>
      </c>
      <c r="EC79" s="1090" t="s">
        <v>788</v>
      </c>
      <c r="ED79" s="1090">
        <v>0</v>
      </c>
      <c r="EE79" s="1090" t="s">
        <v>788</v>
      </c>
      <c r="EF79" s="1090">
        <v>0</v>
      </c>
      <c r="EG79" s="1090" t="s">
        <v>788</v>
      </c>
      <c r="EH79" s="1090">
        <v>0</v>
      </c>
      <c r="EI79" s="1090">
        <v>522906.8000000001</v>
      </c>
      <c r="EJ79" s="1090">
        <v>0</v>
      </c>
      <c r="EK79" s="1090">
        <v>442192.68000000017</v>
      </c>
      <c r="EL79" s="1090">
        <v>1142782.57</v>
      </c>
      <c r="EM79" s="1090">
        <v>728869</v>
      </c>
      <c r="EN79" s="1039"/>
      <c r="EO79" s="1039"/>
      <c r="EP79" s="1039"/>
      <c r="EQ79" s="1090">
        <v>1990</v>
      </c>
      <c r="ER79" s="1090">
        <v>598</v>
      </c>
      <c r="ES79" s="1039"/>
      <c r="ET79" s="1039"/>
      <c r="EU79" s="1039"/>
      <c r="EV79" s="1039"/>
      <c r="EW79" s="1106"/>
      <c r="EX79" s="1090">
        <v>41</v>
      </c>
      <c r="EY79" s="1106"/>
      <c r="EZ79" s="1090">
        <v>0</v>
      </c>
      <c r="FA79" s="1106"/>
      <c r="FB79" s="1090">
        <v>61</v>
      </c>
      <c r="FC79" s="1090">
        <v>238</v>
      </c>
      <c r="FD79" s="1090">
        <v>273</v>
      </c>
      <c r="FE79" s="1090">
        <v>46</v>
      </c>
      <c r="FF79" s="1106"/>
      <c r="FG79" s="1090">
        <v>475</v>
      </c>
      <c r="FH79" s="1090">
        <v>36</v>
      </c>
      <c r="FI79" s="1090">
        <v>35.5</v>
      </c>
      <c r="FJ79" s="1039"/>
      <c r="FK79" s="1039"/>
      <c r="FL79" s="1039"/>
      <c r="FM79" s="1039"/>
      <c r="FN79" s="1039"/>
      <c r="FO79" s="1110">
        <v>1355983</v>
      </c>
      <c r="FP79" s="1092">
        <v>150.47</v>
      </c>
      <c r="FQ79" s="1092">
        <v>6</v>
      </c>
      <c r="FR79" s="1102"/>
      <c r="FS79" s="1092">
        <v>0</v>
      </c>
      <c r="FT79" s="1092">
        <v>111</v>
      </c>
      <c r="FU79" s="1092">
        <v>15</v>
      </c>
      <c r="FV79" s="1092">
        <v>19</v>
      </c>
      <c r="FW79" s="1092">
        <v>3</v>
      </c>
      <c r="FX79" s="1092">
        <v>10</v>
      </c>
      <c r="FY79" s="1092">
        <v>10</v>
      </c>
      <c r="FZ79" s="1092">
        <v>53.83</v>
      </c>
      <c r="GA79" s="1092">
        <v>43.61</v>
      </c>
      <c r="GB79" s="1092">
        <v>19.738</v>
      </c>
      <c r="GC79" s="1092">
        <v>0</v>
      </c>
      <c r="GD79" s="1092">
        <v>0.3</v>
      </c>
      <c r="GE79" s="1092">
        <v>25.48</v>
      </c>
      <c r="GF79" s="1102"/>
      <c r="GG79" s="1092">
        <v>150.47</v>
      </c>
      <c r="GH79" s="1092">
        <v>1</v>
      </c>
      <c r="GI79" s="1102"/>
      <c r="GJ79" s="1092">
        <v>0</v>
      </c>
      <c r="GK79" s="1092">
        <v>0</v>
      </c>
      <c r="GL79" s="1092">
        <v>15.738</v>
      </c>
      <c r="GM79" s="1092">
        <v>0</v>
      </c>
      <c r="GN79" s="1092">
        <v>0</v>
      </c>
      <c r="GO79" s="1092">
        <v>0</v>
      </c>
      <c r="GP79" s="1102"/>
      <c r="GQ79" s="1092">
        <v>0</v>
      </c>
      <c r="GR79" s="1092">
        <v>155.55000000000001</v>
      </c>
      <c r="GS79" s="1092">
        <v>1</v>
      </c>
      <c r="GT79" s="1102"/>
      <c r="GU79" s="981"/>
      <c r="GV79" s="981"/>
      <c r="GW79" s="981"/>
      <c r="GX79" s="981"/>
      <c r="GY79" s="981"/>
      <c r="GZ79" s="981"/>
      <c r="HA79" s="981"/>
      <c r="HB79" s="1102"/>
      <c r="HC79" s="1092">
        <v>113</v>
      </c>
      <c r="HD79" s="1092">
        <v>14</v>
      </c>
      <c r="HE79" s="1092">
        <v>14</v>
      </c>
      <c r="HF79" s="1092">
        <v>0</v>
      </c>
      <c r="HG79" s="1092">
        <v>16</v>
      </c>
      <c r="HH79" s="1092">
        <v>10</v>
      </c>
      <c r="HI79" s="1092">
        <v>0</v>
      </c>
      <c r="HJ79" s="1092">
        <v>0</v>
      </c>
      <c r="HK79" s="1092">
        <v>15.74</v>
      </c>
      <c r="HL79" s="1092">
        <v>0</v>
      </c>
      <c r="HM79" s="1092">
        <v>0</v>
      </c>
      <c r="HN79" s="1092">
        <v>0</v>
      </c>
      <c r="HO79" s="1102"/>
      <c r="HP79" s="50">
        <v>0</v>
      </c>
      <c r="HQ79" s="50">
        <v>0</v>
      </c>
      <c r="HR79" s="50">
        <v>0</v>
      </c>
      <c r="HS79" s="1090">
        <v>1933</v>
      </c>
      <c r="HT79" s="1090">
        <v>619</v>
      </c>
      <c r="HU79" s="1039"/>
      <c r="HV79" s="1039"/>
      <c r="HW79" s="1039"/>
      <c r="HX79" s="1039"/>
      <c r="HY79" s="1107"/>
      <c r="HZ79" s="1090">
        <v>53</v>
      </c>
      <c r="IA79" s="1107"/>
      <c r="IB79" s="1090">
        <v>0</v>
      </c>
      <c r="IC79" s="1107"/>
      <c r="ID79" s="1090">
        <v>66</v>
      </c>
      <c r="IE79" s="1090">
        <v>248</v>
      </c>
      <c r="IF79" s="1090">
        <v>300</v>
      </c>
      <c r="IG79" s="1090">
        <v>53</v>
      </c>
      <c r="IH79" s="1107"/>
      <c r="II79" s="1090">
        <v>475</v>
      </c>
      <c r="IJ79" s="1090">
        <v>55</v>
      </c>
      <c r="IK79" s="1090">
        <v>28</v>
      </c>
      <c r="IL79" s="1090">
        <v>118</v>
      </c>
      <c r="IM79" s="1090">
        <v>14</v>
      </c>
      <c r="IN79" s="1090">
        <v>14</v>
      </c>
      <c r="IO79" s="1090">
        <v>0</v>
      </c>
      <c r="IP79" s="1090">
        <v>16</v>
      </c>
      <c r="IQ79" s="1090">
        <v>10</v>
      </c>
      <c r="IR79" s="1039"/>
      <c r="IS79" s="1039"/>
      <c r="IT79" s="1039"/>
      <c r="IU79" s="1039"/>
      <c r="IV79" s="1039"/>
      <c r="IW79" s="1104">
        <v>111</v>
      </c>
      <c r="IX79" s="1104">
        <v>15</v>
      </c>
      <c r="IY79" s="1104">
        <v>17</v>
      </c>
      <c r="IZ79" s="1104">
        <v>3</v>
      </c>
      <c r="JA79" s="1104">
        <v>7</v>
      </c>
      <c r="JB79" s="1104">
        <v>10</v>
      </c>
      <c r="JC79" s="1090">
        <v>0</v>
      </c>
      <c r="JD79" s="1090">
        <v>24433</v>
      </c>
      <c r="JE79" s="1090">
        <v>0</v>
      </c>
      <c r="JF79" s="1092">
        <v>0</v>
      </c>
      <c r="JG79" s="1092">
        <v>95151</v>
      </c>
    </row>
    <row r="80" spans="1:267">
      <c r="A80" s="48" t="s">
        <v>289</v>
      </c>
      <c r="B80" s="34">
        <v>6015</v>
      </c>
      <c r="C80" s="33" t="s">
        <v>361</v>
      </c>
      <c r="D80" s="1039"/>
      <c r="E80" s="1039"/>
      <c r="F80" s="1039"/>
      <c r="G80" s="1039"/>
      <c r="H80" s="1039"/>
      <c r="I80" s="1039"/>
      <c r="J80" s="1039"/>
      <c r="K80" s="1039"/>
      <c r="L80" s="1039"/>
      <c r="M80" s="1039"/>
      <c r="N80" s="1039"/>
      <c r="O80" s="1039"/>
      <c r="P80" s="1039"/>
      <c r="Q80" s="1039"/>
      <c r="R80" s="1039"/>
      <c r="S80" s="1039"/>
      <c r="T80" s="1039"/>
      <c r="U80" s="1039"/>
      <c r="V80" s="1039"/>
      <c r="W80" s="1039"/>
      <c r="X80" s="1039"/>
      <c r="Y80" s="1039"/>
      <c r="Z80" s="1039"/>
      <c r="AA80" s="1039"/>
      <c r="AB80" s="1039"/>
      <c r="AC80" s="1039"/>
      <c r="AD80" s="1039"/>
      <c r="AE80" s="1039"/>
      <c r="AF80" s="1039"/>
      <c r="AG80" s="1039"/>
      <c r="AH80" s="1039"/>
      <c r="AI80" s="1039"/>
      <c r="AJ80" s="1039"/>
      <c r="AK80" s="1039"/>
      <c r="AL80" s="1039"/>
      <c r="AM80" s="1039"/>
      <c r="AN80" s="1039"/>
      <c r="AO80" s="1039"/>
      <c r="AP80" s="1039"/>
      <c r="AQ80" s="1039"/>
      <c r="AR80" s="1039"/>
      <c r="AS80" s="1039"/>
      <c r="AT80" s="1039"/>
      <c r="AU80" s="1039"/>
      <c r="AV80" s="1039"/>
      <c r="AW80" s="1039"/>
      <c r="AX80" s="1039"/>
      <c r="AY80" s="1039"/>
      <c r="AZ80" s="1039"/>
      <c r="BA80" s="1039"/>
      <c r="BB80" s="1039"/>
      <c r="BC80" s="1039"/>
      <c r="BD80" s="1039"/>
      <c r="BE80" s="1039"/>
      <c r="BF80" s="1039"/>
      <c r="BG80" s="1039"/>
      <c r="BH80" s="1039"/>
      <c r="BI80" s="1039"/>
      <c r="BJ80" s="1039"/>
      <c r="BK80" s="1039"/>
      <c r="BL80" s="1039"/>
      <c r="BM80" s="1039"/>
      <c r="BN80" s="1039"/>
      <c r="BO80" s="1039"/>
      <c r="BP80" s="1039"/>
      <c r="BQ80" s="1039"/>
      <c r="BR80" s="1090">
        <v>23.1</v>
      </c>
      <c r="BS80" s="1090">
        <v>0.6</v>
      </c>
      <c r="BT80" s="1090">
        <v>11</v>
      </c>
      <c r="BU80" s="1090">
        <v>0</v>
      </c>
      <c r="BV80" s="1090">
        <v>0</v>
      </c>
      <c r="BW80" s="1090">
        <v>0</v>
      </c>
      <c r="BX80" s="1090">
        <v>0</v>
      </c>
      <c r="BY80" s="1090">
        <v>4</v>
      </c>
      <c r="BZ80" s="1090">
        <v>4517038</v>
      </c>
      <c r="CA80" s="1090">
        <v>1223</v>
      </c>
      <c r="CB80" s="1090">
        <v>0</v>
      </c>
      <c r="CC80" s="1090">
        <v>55682</v>
      </c>
      <c r="CD80" s="1090">
        <v>0</v>
      </c>
      <c r="CE80" s="1090">
        <v>0</v>
      </c>
      <c r="CF80" s="1090">
        <v>0</v>
      </c>
      <c r="CG80" s="1090">
        <v>161824</v>
      </c>
      <c r="CH80" s="1090">
        <v>702</v>
      </c>
      <c r="CI80" s="1090">
        <v>14483</v>
      </c>
      <c r="CJ80" s="1090">
        <v>3141</v>
      </c>
      <c r="CK80" s="1090">
        <v>21705</v>
      </c>
      <c r="CL80" s="1090">
        <v>25353</v>
      </c>
      <c r="CM80" s="1090">
        <v>0</v>
      </c>
      <c r="CN80" s="1090">
        <v>0</v>
      </c>
      <c r="CO80" s="1109"/>
      <c r="CP80" s="1090">
        <v>112279</v>
      </c>
      <c r="CQ80" s="1090">
        <v>3920543</v>
      </c>
      <c r="CR80" s="1090">
        <v>854243</v>
      </c>
      <c r="CS80" s="1090">
        <v>60717</v>
      </c>
      <c r="CT80" s="1090">
        <v>251882</v>
      </c>
      <c r="CU80" s="1090">
        <v>43800</v>
      </c>
      <c r="CV80" s="1090">
        <v>2353057</v>
      </c>
      <c r="CW80" s="1090">
        <v>554321</v>
      </c>
      <c r="CX80" s="1090">
        <v>565462</v>
      </c>
      <c r="CY80" s="1090">
        <v>186137</v>
      </c>
      <c r="CZ80" s="1090">
        <v>1205713</v>
      </c>
      <c r="DA80" s="1090">
        <v>344104</v>
      </c>
      <c r="DB80" s="1090">
        <v>24247</v>
      </c>
      <c r="DC80" s="1039"/>
      <c r="DD80" s="1090">
        <v>0</v>
      </c>
      <c r="DE80" s="1090">
        <v>10423</v>
      </c>
      <c r="DF80" s="1090">
        <v>0</v>
      </c>
      <c r="DG80" s="1090">
        <v>0</v>
      </c>
      <c r="DH80" s="1090">
        <v>0</v>
      </c>
      <c r="DI80" s="1090">
        <v>0</v>
      </c>
      <c r="DJ80" s="1090">
        <v>17850</v>
      </c>
      <c r="DK80" s="1090">
        <v>0</v>
      </c>
      <c r="DL80" s="1090">
        <v>28855</v>
      </c>
      <c r="DM80" s="1090">
        <v>30750</v>
      </c>
      <c r="DN80" s="1090">
        <v>0</v>
      </c>
      <c r="DO80" s="1090">
        <v>0</v>
      </c>
      <c r="DP80" s="1090">
        <v>51919</v>
      </c>
      <c r="DQ80" s="1090">
        <v>0</v>
      </c>
      <c r="DR80" s="1090">
        <v>32450</v>
      </c>
      <c r="DS80" s="1090">
        <v>0</v>
      </c>
      <c r="DT80" s="1090">
        <v>0</v>
      </c>
      <c r="DU80" s="1090">
        <v>0</v>
      </c>
      <c r="DV80" s="1090">
        <v>0</v>
      </c>
      <c r="DW80" s="1090">
        <v>0</v>
      </c>
      <c r="DX80" s="1090">
        <v>244</v>
      </c>
      <c r="DY80" s="1090">
        <v>0</v>
      </c>
      <c r="DZ80" s="1090">
        <v>0</v>
      </c>
      <c r="EA80" s="1090">
        <v>0</v>
      </c>
      <c r="EB80" s="1090">
        <v>458</v>
      </c>
      <c r="EC80" s="1090" t="s">
        <v>492</v>
      </c>
      <c r="ED80" s="1090">
        <v>0</v>
      </c>
      <c r="EE80" s="1090" t="s">
        <v>492</v>
      </c>
      <c r="EF80" s="1090">
        <v>0</v>
      </c>
      <c r="EG80" s="1090" t="s">
        <v>492</v>
      </c>
      <c r="EH80" s="1090">
        <v>0</v>
      </c>
      <c r="EI80" s="1090">
        <v>557902.14</v>
      </c>
      <c r="EJ80" s="1090">
        <v>0</v>
      </c>
      <c r="EK80" s="1090">
        <v>437667.02</v>
      </c>
      <c r="EL80" s="1090">
        <v>150876</v>
      </c>
      <c r="EM80" s="1090">
        <v>157109</v>
      </c>
      <c r="EN80" s="1039"/>
      <c r="EO80" s="1039"/>
      <c r="EP80" s="1039"/>
      <c r="EQ80" s="1090">
        <v>405</v>
      </c>
      <c r="ER80" s="1090">
        <v>0</v>
      </c>
      <c r="ES80" s="1039"/>
      <c r="ET80" s="1039"/>
      <c r="EU80" s="1039"/>
      <c r="EV80" s="1039"/>
      <c r="EW80" s="1106"/>
      <c r="EX80" s="1090">
        <v>0</v>
      </c>
      <c r="EY80" s="1106"/>
      <c r="EZ80" s="1090">
        <v>0</v>
      </c>
      <c r="FA80" s="1106"/>
      <c r="FB80" s="1090">
        <v>9</v>
      </c>
      <c r="FC80" s="1090">
        <v>65</v>
      </c>
      <c r="FD80" s="1090">
        <v>36</v>
      </c>
      <c r="FE80" s="1090">
        <v>0</v>
      </c>
      <c r="FF80" s="1106"/>
      <c r="FG80" s="1090">
        <v>475</v>
      </c>
      <c r="FH80" s="1090">
        <v>0</v>
      </c>
      <c r="FI80" s="1090">
        <v>0</v>
      </c>
      <c r="FJ80" s="1039"/>
      <c r="FK80" s="1039"/>
      <c r="FL80" s="1039"/>
      <c r="FM80" s="1039"/>
      <c r="FN80" s="1039"/>
      <c r="FO80" s="1110">
        <v>315758</v>
      </c>
      <c r="FP80" s="1092">
        <v>23.1</v>
      </c>
      <c r="FQ80" s="1092">
        <v>0.6</v>
      </c>
      <c r="FR80" s="1102"/>
      <c r="FS80" s="1092">
        <v>0</v>
      </c>
      <c r="FT80" s="1092">
        <v>22</v>
      </c>
      <c r="FU80" s="1092">
        <v>1</v>
      </c>
      <c r="FV80" s="1092">
        <v>0</v>
      </c>
      <c r="FW80" s="1092">
        <v>0</v>
      </c>
      <c r="FX80" s="1092">
        <v>0</v>
      </c>
      <c r="FY80" s="1092">
        <v>1</v>
      </c>
      <c r="FZ80" s="1092">
        <v>8</v>
      </c>
      <c r="GA80" s="1092">
        <v>0</v>
      </c>
      <c r="GB80" s="1092">
        <v>0</v>
      </c>
      <c r="GC80" s="1092">
        <v>0</v>
      </c>
      <c r="GD80" s="1092">
        <v>0</v>
      </c>
      <c r="GE80" s="1092">
        <v>4</v>
      </c>
      <c r="GF80" s="1102"/>
      <c r="GG80" s="1092">
        <v>23.1</v>
      </c>
      <c r="GH80" s="1092">
        <v>0</v>
      </c>
      <c r="GI80" s="1102"/>
      <c r="GJ80" s="1092">
        <v>0</v>
      </c>
      <c r="GK80" s="1092">
        <v>0</v>
      </c>
      <c r="GL80" s="1092">
        <v>0</v>
      </c>
      <c r="GM80" s="1092">
        <v>0</v>
      </c>
      <c r="GN80" s="1092">
        <v>0</v>
      </c>
      <c r="GO80" s="1092">
        <v>0</v>
      </c>
      <c r="GP80" s="1102"/>
      <c r="GQ80" s="1092">
        <v>0</v>
      </c>
      <c r="GR80" s="1092">
        <v>0</v>
      </c>
      <c r="GS80" s="1092">
        <v>0</v>
      </c>
      <c r="GT80" s="1102"/>
      <c r="GU80" s="981"/>
      <c r="GV80" s="981"/>
      <c r="GW80" s="981"/>
      <c r="GX80" s="981"/>
      <c r="GY80" s="981"/>
      <c r="GZ80" s="981"/>
      <c r="HA80" s="981"/>
      <c r="HB80" s="1102"/>
      <c r="HC80" s="1092">
        <v>0</v>
      </c>
      <c r="HD80" s="1092">
        <v>0</v>
      </c>
      <c r="HE80" s="1092">
        <v>0</v>
      </c>
      <c r="HF80" s="1092">
        <v>0</v>
      </c>
      <c r="HG80" s="1092">
        <v>0</v>
      </c>
      <c r="HH80" s="1092">
        <v>0</v>
      </c>
      <c r="HI80" s="1092">
        <v>0</v>
      </c>
      <c r="HJ80" s="1092">
        <v>0</v>
      </c>
      <c r="HK80" s="1092">
        <v>0</v>
      </c>
      <c r="HL80" s="1092">
        <v>0</v>
      </c>
      <c r="HM80" s="1092">
        <v>0</v>
      </c>
      <c r="HN80" s="1092">
        <v>0</v>
      </c>
      <c r="HO80" s="1102"/>
      <c r="HP80" s="50"/>
      <c r="HQ80" s="50"/>
      <c r="HR80" s="50"/>
      <c r="HS80" s="1090">
        <v>419</v>
      </c>
      <c r="HT80" s="1090">
        <v>0</v>
      </c>
      <c r="HU80" s="1039"/>
      <c r="HV80" s="1039"/>
      <c r="HW80" s="1039"/>
      <c r="HX80" s="1039"/>
      <c r="HY80" s="1107"/>
      <c r="HZ80" s="1090">
        <v>0</v>
      </c>
      <c r="IA80" s="1107"/>
      <c r="IB80" s="1090">
        <v>0</v>
      </c>
      <c r="IC80" s="1107"/>
      <c r="ID80" s="1090">
        <v>10</v>
      </c>
      <c r="IE80" s="1090">
        <v>0</v>
      </c>
      <c r="IF80" s="1090">
        <v>36</v>
      </c>
      <c r="IG80" s="1090">
        <v>0</v>
      </c>
      <c r="IH80" s="1107"/>
      <c r="II80" s="1090">
        <v>475</v>
      </c>
      <c r="IJ80" s="1090">
        <v>0</v>
      </c>
      <c r="IK80" s="1090">
        <v>0</v>
      </c>
      <c r="IL80" s="1090">
        <v>21</v>
      </c>
      <c r="IM80" s="1090">
        <v>2</v>
      </c>
      <c r="IN80" s="1090">
        <v>0</v>
      </c>
      <c r="IO80" s="1090">
        <v>0</v>
      </c>
      <c r="IP80" s="1090">
        <v>1</v>
      </c>
      <c r="IQ80" s="1090">
        <v>0</v>
      </c>
      <c r="IR80" s="1039"/>
      <c r="IS80" s="1039"/>
      <c r="IT80" s="1039"/>
      <c r="IU80" s="1039"/>
      <c r="IV80" s="1039"/>
      <c r="IW80" s="1104">
        <v>0</v>
      </c>
      <c r="IX80" s="1104">
        <v>0</v>
      </c>
      <c r="IY80" s="1104">
        <v>0</v>
      </c>
      <c r="IZ80" s="1104">
        <v>0</v>
      </c>
      <c r="JA80" s="1104">
        <v>0</v>
      </c>
      <c r="JB80" s="1104">
        <v>0</v>
      </c>
      <c r="JC80" s="1090">
        <v>0</v>
      </c>
      <c r="JD80" s="1090">
        <v>0</v>
      </c>
      <c r="JE80" s="1090">
        <v>0</v>
      </c>
      <c r="JF80" s="1092">
        <v>0</v>
      </c>
      <c r="JG80" s="1092">
        <v>0</v>
      </c>
    </row>
    <row r="81" spans="1:267">
      <c r="A81" s="48" t="s">
        <v>172</v>
      </c>
      <c r="B81" s="34">
        <v>6017</v>
      </c>
      <c r="C81" s="33" t="s">
        <v>356</v>
      </c>
      <c r="D81" s="1039"/>
      <c r="E81" s="1039"/>
      <c r="F81" s="1039"/>
      <c r="G81" s="1039"/>
      <c r="H81" s="1039"/>
      <c r="I81" s="1039"/>
      <c r="J81" s="1039"/>
      <c r="K81" s="1039"/>
      <c r="L81" s="1039"/>
      <c r="M81" s="1039"/>
      <c r="N81" s="1039"/>
      <c r="O81" s="1039"/>
      <c r="P81" s="1039"/>
      <c r="Q81" s="1039"/>
      <c r="R81" s="1039"/>
      <c r="S81" s="1039"/>
      <c r="T81" s="1039"/>
      <c r="U81" s="1039"/>
      <c r="V81" s="1039"/>
      <c r="W81" s="1039"/>
      <c r="X81" s="1039"/>
      <c r="Y81" s="1039"/>
      <c r="Z81" s="1039"/>
      <c r="AA81" s="1039"/>
      <c r="AB81" s="1039"/>
      <c r="AC81" s="1039"/>
      <c r="AD81" s="1039"/>
      <c r="AE81" s="1039"/>
      <c r="AF81" s="1039"/>
      <c r="AG81" s="1039"/>
      <c r="AH81" s="1039"/>
      <c r="AI81" s="1039"/>
      <c r="AJ81" s="1039"/>
      <c r="AK81" s="1039"/>
      <c r="AL81" s="1039"/>
      <c r="AM81" s="1039"/>
      <c r="AN81" s="1039"/>
      <c r="AO81" s="1039"/>
      <c r="AP81" s="1039"/>
      <c r="AQ81" s="1039"/>
      <c r="AR81" s="1039"/>
      <c r="AS81" s="1039"/>
      <c r="AT81" s="1039"/>
      <c r="AU81" s="1039"/>
      <c r="AV81" s="1039"/>
      <c r="AW81" s="1039"/>
      <c r="AX81" s="1039"/>
      <c r="AY81" s="1039"/>
      <c r="AZ81" s="1039"/>
      <c r="BA81" s="1039"/>
      <c r="BB81" s="1039"/>
      <c r="BC81" s="1039"/>
      <c r="BD81" s="1039"/>
      <c r="BE81" s="1039"/>
      <c r="BF81" s="1039"/>
      <c r="BG81" s="1039"/>
      <c r="BH81" s="1039"/>
      <c r="BI81" s="1039"/>
      <c r="BJ81" s="1039"/>
      <c r="BK81" s="1039"/>
      <c r="BL81" s="1039"/>
      <c r="BM81" s="1039"/>
      <c r="BN81" s="1039"/>
      <c r="BO81" s="1039"/>
      <c r="BP81" s="1039"/>
      <c r="BQ81" s="1039"/>
      <c r="BR81" s="1090">
        <v>13</v>
      </c>
      <c r="BS81" s="1090">
        <v>0</v>
      </c>
      <c r="BT81" s="1090">
        <v>3</v>
      </c>
      <c r="BU81" s="1090">
        <v>7</v>
      </c>
      <c r="BV81" s="1090">
        <v>0</v>
      </c>
      <c r="BW81" s="1090">
        <v>0</v>
      </c>
      <c r="BX81" s="1090">
        <v>0</v>
      </c>
      <c r="BY81" s="1090">
        <v>0</v>
      </c>
      <c r="BZ81" s="1090">
        <v>4179112</v>
      </c>
      <c r="CA81" s="1090">
        <v>0</v>
      </c>
      <c r="CB81" s="1090">
        <v>277812</v>
      </c>
      <c r="CC81" s="1090">
        <v>0</v>
      </c>
      <c r="CD81" s="1090">
        <v>0</v>
      </c>
      <c r="CE81" s="1090">
        <v>0</v>
      </c>
      <c r="CF81" s="1090">
        <v>0</v>
      </c>
      <c r="CG81" s="1090">
        <v>0</v>
      </c>
      <c r="CH81" s="1090">
        <v>0</v>
      </c>
      <c r="CI81" s="1090">
        <v>92648</v>
      </c>
      <c r="CJ81" s="1090">
        <v>3000</v>
      </c>
      <c r="CK81" s="1090">
        <v>0</v>
      </c>
      <c r="CL81" s="1090">
        <v>0</v>
      </c>
      <c r="CM81" s="1090">
        <v>0</v>
      </c>
      <c r="CN81" s="1090">
        <v>0</v>
      </c>
      <c r="CO81" s="1109"/>
      <c r="CP81" s="1090">
        <v>0</v>
      </c>
      <c r="CQ81" s="1090">
        <v>2733011</v>
      </c>
      <c r="CR81" s="1090">
        <v>1153727</v>
      </c>
      <c r="CS81" s="1090">
        <v>105688</v>
      </c>
      <c r="CT81" s="1090">
        <v>198136</v>
      </c>
      <c r="CU81" s="1090">
        <v>0</v>
      </c>
      <c r="CV81" s="1090">
        <v>1338894</v>
      </c>
      <c r="CW81" s="1090">
        <v>276145</v>
      </c>
      <c r="CX81" s="1090">
        <v>444385</v>
      </c>
      <c r="CY81" s="1090">
        <v>82087</v>
      </c>
      <c r="CZ81" s="1090">
        <v>2043023</v>
      </c>
      <c r="DA81" s="1090">
        <v>0</v>
      </c>
      <c r="DB81" s="1090">
        <v>6028</v>
      </c>
      <c r="DC81" s="1039"/>
      <c r="DD81" s="1090">
        <v>0</v>
      </c>
      <c r="DE81" s="1090">
        <v>0</v>
      </c>
      <c r="DF81" s="1090">
        <v>0</v>
      </c>
      <c r="DG81" s="1090">
        <v>0</v>
      </c>
      <c r="DH81" s="1090">
        <v>0</v>
      </c>
      <c r="DI81" s="1090">
        <v>0</v>
      </c>
      <c r="DJ81" s="1090">
        <v>0</v>
      </c>
      <c r="DK81" s="1090">
        <v>0</v>
      </c>
      <c r="DL81" s="1090">
        <v>0</v>
      </c>
      <c r="DM81" s="1090">
        <v>0</v>
      </c>
      <c r="DN81" s="1090">
        <v>0</v>
      </c>
      <c r="DO81" s="1090">
        <v>0</v>
      </c>
      <c r="DP81" s="1090">
        <v>0</v>
      </c>
      <c r="DQ81" s="1090">
        <v>0</v>
      </c>
      <c r="DR81" s="1090">
        <v>0</v>
      </c>
      <c r="DS81" s="1090">
        <v>0</v>
      </c>
      <c r="DT81" s="1090">
        <v>0</v>
      </c>
      <c r="DU81" s="1090">
        <v>0</v>
      </c>
      <c r="DV81" s="1090">
        <v>0</v>
      </c>
      <c r="DW81" s="1090">
        <v>0</v>
      </c>
      <c r="DX81" s="1090">
        <v>0</v>
      </c>
      <c r="DY81" s="1090">
        <v>0</v>
      </c>
      <c r="DZ81" s="1090">
        <v>0</v>
      </c>
      <c r="EA81" s="1090">
        <v>0</v>
      </c>
      <c r="EB81" s="1090">
        <v>0</v>
      </c>
      <c r="EC81" s="1090" t="s">
        <v>492</v>
      </c>
      <c r="ED81" s="1090">
        <v>0</v>
      </c>
      <c r="EE81" s="1090" t="s">
        <v>492</v>
      </c>
      <c r="EF81" s="1090">
        <v>0</v>
      </c>
      <c r="EG81" s="1090" t="s">
        <v>492</v>
      </c>
      <c r="EH81" s="1090">
        <v>0</v>
      </c>
      <c r="EI81" s="1090">
        <v>6602</v>
      </c>
      <c r="EJ81" s="1090">
        <v>0</v>
      </c>
      <c r="EK81" s="1090">
        <v>317172.95</v>
      </c>
      <c r="EL81" s="1090">
        <v>2000000</v>
      </c>
      <c r="EM81" s="1090">
        <v>0</v>
      </c>
      <c r="EN81" s="1039"/>
      <c r="EO81" s="1039"/>
      <c r="EP81" s="1039"/>
      <c r="EQ81" s="1090">
        <v>0</v>
      </c>
      <c r="ER81" s="1090">
        <v>173</v>
      </c>
      <c r="ES81" s="1039"/>
      <c r="ET81" s="1039"/>
      <c r="EU81" s="1039"/>
      <c r="EV81" s="1039"/>
      <c r="EW81" s="1106"/>
      <c r="EX81" s="1090">
        <v>0</v>
      </c>
      <c r="EY81" s="1106"/>
      <c r="EZ81" s="1090">
        <v>0</v>
      </c>
      <c r="FA81" s="1106"/>
      <c r="FB81" s="1090">
        <v>127</v>
      </c>
      <c r="FC81" s="1090">
        <v>46</v>
      </c>
      <c r="FD81" s="1090">
        <v>0</v>
      </c>
      <c r="FE81" s="1090">
        <v>0</v>
      </c>
      <c r="FF81" s="1106"/>
      <c r="FG81" s="1090">
        <v>0</v>
      </c>
      <c r="FH81" s="1090">
        <v>0</v>
      </c>
      <c r="FI81" s="1090">
        <v>0</v>
      </c>
      <c r="FJ81" s="1039"/>
      <c r="FK81" s="1039"/>
      <c r="FL81" s="1039"/>
      <c r="FM81" s="1039"/>
      <c r="FN81" s="1039"/>
      <c r="FO81" s="1110">
        <v>0</v>
      </c>
      <c r="FP81" s="1092">
        <v>12.5</v>
      </c>
      <c r="FQ81" s="1092">
        <v>0</v>
      </c>
      <c r="FR81" s="1102"/>
      <c r="FS81" s="1092">
        <v>0</v>
      </c>
      <c r="FT81" s="1092">
        <v>10</v>
      </c>
      <c r="FU81" s="1092">
        <v>0</v>
      </c>
      <c r="FV81" s="1092">
        <v>0</v>
      </c>
      <c r="FW81" s="1092">
        <v>0</v>
      </c>
      <c r="FX81" s="1092">
        <v>2</v>
      </c>
      <c r="FY81" s="1092">
        <v>0</v>
      </c>
      <c r="FZ81" s="1092">
        <v>4</v>
      </c>
      <c r="GA81" s="1092">
        <v>4</v>
      </c>
      <c r="GB81" s="1092">
        <v>0</v>
      </c>
      <c r="GC81" s="1092">
        <v>0</v>
      </c>
      <c r="GD81" s="1092">
        <v>0</v>
      </c>
      <c r="GE81" s="1092">
        <v>0</v>
      </c>
      <c r="GF81" s="1102"/>
      <c r="GG81" s="1092">
        <v>12.5</v>
      </c>
      <c r="GH81" s="1092">
        <v>0</v>
      </c>
      <c r="GI81" s="1102"/>
      <c r="GJ81" s="1092">
        <v>4</v>
      </c>
      <c r="GK81" s="1092">
        <v>4</v>
      </c>
      <c r="GL81" s="1092">
        <v>0</v>
      </c>
      <c r="GM81" s="1092">
        <v>0</v>
      </c>
      <c r="GN81" s="1092">
        <v>0</v>
      </c>
      <c r="GO81" s="1092">
        <v>0</v>
      </c>
      <c r="GP81" s="1102"/>
      <c r="GQ81" s="1092">
        <v>0</v>
      </c>
      <c r="GR81" s="1092">
        <v>13</v>
      </c>
      <c r="GS81" s="1092">
        <v>0</v>
      </c>
      <c r="GT81" s="1102"/>
      <c r="GU81" s="981"/>
      <c r="GV81" s="981"/>
      <c r="GW81" s="981"/>
      <c r="GX81" s="981"/>
      <c r="GY81" s="981"/>
      <c r="GZ81" s="981"/>
      <c r="HA81" s="981"/>
      <c r="HB81" s="1102"/>
      <c r="HC81" s="1092">
        <v>0</v>
      </c>
      <c r="HD81" s="1092">
        <v>0</v>
      </c>
      <c r="HE81" s="1092">
        <v>0</v>
      </c>
      <c r="HF81" s="1092">
        <v>0</v>
      </c>
      <c r="HG81" s="1092">
        <v>0</v>
      </c>
      <c r="HH81" s="1092">
        <v>0</v>
      </c>
      <c r="HI81" s="1092">
        <v>0</v>
      </c>
      <c r="HJ81" s="1092">
        <v>0</v>
      </c>
      <c r="HK81" s="1092">
        <v>0</v>
      </c>
      <c r="HL81" s="1092">
        <v>0</v>
      </c>
      <c r="HM81" s="1092">
        <v>0</v>
      </c>
      <c r="HN81" s="1092">
        <v>0</v>
      </c>
      <c r="HO81" s="1102"/>
      <c r="HP81" s="50">
        <v>0</v>
      </c>
      <c r="HQ81" s="50">
        <v>0</v>
      </c>
      <c r="HR81" s="50">
        <v>0</v>
      </c>
      <c r="HS81" s="1090">
        <v>0</v>
      </c>
      <c r="HT81" s="1090">
        <v>178</v>
      </c>
      <c r="HU81" s="1039"/>
      <c r="HV81" s="1039"/>
      <c r="HW81" s="1039"/>
      <c r="HX81" s="1039"/>
      <c r="HY81" s="1107"/>
      <c r="HZ81" s="1090">
        <v>0</v>
      </c>
      <c r="IA81" s="1107"/>
      <c r="IB81" s="1090">
        <v>0</v>
      </c>
      <c r="IC81" s="1107"/>
      <c r="ID81" s="1090">
        <v>148</v>
      </c>
      <c r="IE81" s="1090">
        <v>30</v>
      </c>
      <c r="IF81" s="1090">
        <v>0</v>
      </c>
      <c r="IG81" s="1090">
        <v>0</v>
      </c>
      <c r="IH81" s="1107"/>
      <c r="II81" s="1090">
        <v>0</v>
      </c>
      <c r="IJ81" s="1090">
        <v>0</v>
      </c>
      <c r="IK81" s="1090">
        <v>0</v>
      </c>
      <c r="IL81" s="1090">
        <v>10</v>
      </c>
      <c r="IM81" s="1090">
        <v>2</v>
      </c>
      <c r="IN81" s="1090">
        <v>0</v>
      </c>
      <c r="IO81" s="1090">
        <v>0</v>
      </c>
      <c r="IP81" s="1090">
        <v>1</v>
      </c>
      <c r="IQ81" s="1090">
        <v>0</v>
      </c>
      <c r="IR81" s="1039"/>
      <c r="IS81" s="1039"/>
      <c r="IT81" s="1039"/>
      <c r="IU81" s="1039"/>
      <c r="IV81" s="1039"/>
      <c r="IW81" s="1104">
        <v>10</v>
      </c>
      <c r="IX81" s="1104">
        <v>0</v>
      </c>
      <c r="IY81" s="1104">
        <v>0</v>
      </c>
      <c r="IZ81" s="1104">
        <v>0</v>
      </c>
      <c r="JA81" s="1104">
        <v>2</v>
      </c>
      <c r="JB81" s="1104">
        <v>0</v>
      </c>
      <c r="JC81" s="1090">
        <v>0</v>
      </c>
      <c r="JD81" s="1090">
        <v>0</v>
      </c>
      <c r="JE81" s="1090">
        <v>0</v>
      </c>
      <c r="JF81" s="1092">
        <v>0</v>
      </c>
      <c r="JG81" s="1092">
        <v>0</v>
      </c>
    </row>
    <row r="82" spans="1:267">
      <c r="A82" s="48" t="s">
        <v>174</v>
      </c>
      <c r="B82" s="34">
        <v>6019</v>
      </c>
      <c r="C82" s="33" t="s">
        <v>357</v>
      </c>
      <c r="D82" s="1039"/>
      <c r="E82" s="1039"/>
      <c r="F82" s="1039"/>
      <c r="G82" s="1039"/>
      <c r="H82" s="1039"/>
      <c r="I82" s="1039"/>
      <c r="J82" s="1039"/>
      <c r="K82" s="1039"/>
      <c r="L82" s="1039"/>
      <c r="M82" s="1039"/>
      <c r="N82" s="1039"/>
      <c r="O82" s="1039"/>
      <c r="P82" s="1039"/>
      <c r="Q82" s="1039"/>
      <c r="R82" s="1039"/>
      <c r="S82" s="1039"/>
      <c r="T82" s="1039"/>
      <c r="U82" s="1039"/>
      <c r="V82" s="1039"/>
      <c r="W82" s="1039"/>
      <c r="X82" s="1039"/>
      <c r="Y82" s="1039"/>
      <c r="Z82" s="1039"/>
      <c r="AA82" s="1039"/>
      <c r="AB82" s="1039"/>
      <c r="AC82" s="1039"/>
      <c r="AD82" s="1039"/>
      <c r="AE82" s="1039"/>
      <c r="AF82" s="1039"/>
      <c r="AG82" s="1039"/>
      <c r="AH82" s="1039"/>
      <c r="AI82" s="1039"/>
      <c r="AJ82" s="1039"/>
      <c r="AK82" s="1039"/>
      <c r="AL82" s="1039"/>
      <c r="AM82" s="1039"/>
      <c r="AN82" s="1039"/>
      <c r="AO82" s="1039"/>
      <c r="AP82" s="1039"/>
      <c r="AQ82" s="1039"/>
      <c r="AR82" s="1039"/>
      <c r="AS82" s="1039"/>
      <c r="AT82" s="1039"/>
      <c r="AU82" s="1039"/>
      <c r="AV82" s="1039"/>
      <c r="AW82" s="1039"/>
      <c r="AX82" s="1039"/>
      <c r="AY82" s="1039"/>
      <c r="AZ82" s="1039"/>
      <c r="BA82" s="1039"/>
      <c r="BB82" s="1039"/>
      <c r="BC82" s="1039"/>
      <c r="BD82" s="1039"/>
      <c r="BE82" s="1039"/>
      <c r="BF82" s="1039"/>
      <c r="BG82" s="1039"/>
      <c r="BH82" s="1039"/>
      <c r="BI82" s="1039"/>
      <c r="BJ82" s="1039"/>
      <c r="BK82" s="1039"/>
      <c r="BL82" s="1039"/>
      <c r="BM82" s="1039"/>
      <c r="BN82" s="1039"/>
      <c r="BO82" s="1039"/>
      <c r="BP82" s="1039"/>
      <c r="BQ82" s="1039"/>
      <c r="BR82" s="1090">
        <v>21</v>
      </c>
      <c r="BS82" s="1090">
        <v>0.5</v>
      </c>
      <c r="BT82" s="1090">
        <v>13</v>
      </c>
      <c r="BU82" s="1090">
        <v>3</v>
      </c>
      <c r="BV82" s="1090">
        <v>0.5</v>
      </c>
      <c r="BW82" s="1090">
        <v>0</v>
      </c>
      <c r="BX82" s="1090">
        <v>0</v>
      </c>
      <c r="BY82" s="1090">
        <v>1.5</v>
      </c>
      <c r="BZ82" s="1090">
        <v>3657401</v>
      </c>
      <c r="CA82" s="1090">
        <v>0</v>
      </c>
      <c r="CB82" s="1090">
        <v>0</v>
      </c>
      <c r="CC82" s="1090">
        <v>0</v>
      </c>
      <c r="CD82" s="1090">
        <v>0</v>
      </c>
      <c r="CE82" s="1090">
        <v>0</v>
      </c>
      <c r="CF82" s="1090">
        <v>0</v>
      </c>
      <c r="CG82" s="1090">
        <v>280117</v>
      </c>
      <c r="CH82" s="1090">
        <v>135019</v>
      </c>
      <c r="CI82" s="1090">
        <v>3095</v>
      </c>
      <c r="CJ82" s="1090">
        <v>13078</v>
      </c>
      <c r="CK82" s="1090">
        <v>5536</v>
      </c>
      <c r="CL82" s="1090">
        <v>9102</v>
      </c>
      <c r="CM82" s="1090">
        <v>0</v>
      </c>
      <c r="CN82" s="1090">
        <v>22048</v>
      </c>
      <c r="CO82" s="1109"/>
      <c r="CP82" s="1090">
        <v>206260</v>
      </c>
      <c r="CQ82" s="1090">
        <v>2679018</v>
      </c>
      <c r="CR82" s="1090">
        <v>493993</v>
      </c>
      <c r="CS82" s="1090">
        <v>184989</v>
      </c>
      <c r="CT82" s="1090">
        <v>250716.36</v>
      </c>
      <c r="CU82" s="1090">
        <v>72158</v>
      </c>
      <c r="CV82" s="1090">
        <v>1540499</v>
      </c>
      <c r="CW82" s="1090">
        <v>318871</v>
      </c>
      <c r="CX82" s="1090">
        <v>723135</v>
      </c>
      <c r="CY82" s="1090">
        <v>94752.36</v>
      </c>
      <c r="CZ82" s="1090">
        <v>956635</v>
      </c>
      <c r="DA82" s="1090">
        <v>224923</v>
      </c>
      <c r="DB82" s="1090">
        <v>16536</v>
      </c>
      <c r="DC82" s="1039"/>
      <c r="DD82" s="1090">
        <v>0</v>
      </c>
      <c r="DE82" s="1090">
        <v>11783</v>
      </c>
      <c r="DF82" s="1090">
        <v>0</v>
      </c>
      <c r="DG82" s="1090">
        <v>0</v>
      </c>
      <c r="DH82" s="1090">
        <v>0</v>
      </c>
      <c r="DI82" s="1090">
        <v>0</v>
      </c>
      <c r="DJ82" s="1090">
        <v>0</v>
      </c>
      <c r="DK82" s="1090">
        <v>0</v>
      </c>
      <c r="DL82" s="1090">
        <v>0</v>
      </c>
      <c r="DM82" s="1090">
        <v>209957</v>
      </c>
      <c r="DN82" s="1090">
        <v>70160</v>
      </c>
      <c r="DO82" s="1090">
        <v>0</v>
      </c>
      <c r="DP82" s="1090">
        <v>176</v>
      </c>
      <c r="DQ82" s="1090">
        <v>0</v>
      </c>
      <c r="DR82" s="1090">
        <v>0</v>
      </c>
      <c r="DS82" s="1090">
        <v>0</v>
      </c>
      <c r="DT82" s="1090">
        <v>0</v>
      </c>
      <c r="DU82" s="1090">
        <v>0</v>
      </c>
      <c r="DV82" s="1090">
        <v>0</v>
      </c>
      <c r="DW82" s="1090">
        <v>0</v>
      </c>
      <c r="DX82" s="1090">
        <v>3230</v>
      </c>
      <c r="DY82" s="1090">
        <v>0</v>
      </c>
      <c r="DZ82" s="1090">
        <v>0</v>
      </c>
      <c r="EA82" s="1090">
        <v>131033</v>
      </c>
      <c r="EB82" s="1090">
        <v>0</v>
      </c>
      <c r="EC82" s="1090" t="s">
        <v>492</v>
      </c>
      <c r="ED82" s="1090">
        <v>0</v>
      </c>
      <c r="EE82" s="1090" t="s">
        <v>492</v>
      </c>
      <c r="EF82" s="1090">
        <v>0</v>
      </c>
      <c r="EG82" s="1090" t="s">
        <v>492</v>
      </c>
      <c r="EH82" s="1090">
        <v>0</v>
      </c>
      <c r="EI82" s="1090">
        <v>103383.09</v>
      </c>
      <c r="EJ82" s="1090">
        <v>0</v>
      </c>
      <c r="EK82" s="1090">
        <v>167922.57000000012</v>
      </c>
      <c r="EL82" s="1090">
        <v>0</v>
      </c>
      <c r="EM82" s="1090">
        <v>0</v>
      </c>
      <c r="EN82" s="1039"/>
      <c r="EO82" s="1039"/>
      <c r="EP82" s="1039"/>
      <c r="EQ82" s="1090">
        <v>268</v>
      </c>
      <c r="ER82" s="1090">
        <v>0</v>
      </c>
      <c r="ES82" s="1039"/>
      <c r="ET82" s="1039"/>
      <c r="EU82" s="1039"/>
      <c r="EV82" s="1039"/>
      <c r="EW82" s="1106"/>
      <c r="EX82" s="1090">
        <v>0</v>
      </c>
      <c r="EY82" s="1106"/>
      <c r="EZ82" s="1090">
        <v>0</v>
      </c>
      <c r="FA82" s="1106"/>
      <c r="FB82" s="1090">
        <v>3</v>
      </c>
      <c r="FC82" s="1090">
        <v>33</v>
      </c>
      <c r="FD82" s="1090">
        <v>24</v>
      </c>
      <c r="FE82" s="1090">
        <v>0</v>
      </c>
      <c r="FF82" s="1106"/>
      <c r="FG82" s="1090">
        <v>950</v>
      </c>
      <c r="FH82" s="1090">
        <v>5</v>
      </c>
      <c r="FI82" s="1090">
        <v>2</v>
      </c>
      <c r="FJ82" s="1039"/>
      <c r="FK82" s="1039"/>
      <c r="FL82" s="1039"/>
      <c r="FM82" s="1039"/>
      <c r="FN82" s="1039"/>
      <c r="FO82" s="1110">
        <v>0</v>
      </c>
      <c r="FP82" s="1092">
        <v>20</v>
      </c>
      <c r="FQ82" s="1092">
        <v>0.5</v>
      </c>
      <c r="FR82" s="1102"/>
      <c r="FS82" s="1092">
        <v>0</v>
      </c>
      <c r="FT82" s="1092">
        <v>20</v>
      </c>
      <c r="FU82" s="1092">
        <v>1</v>
      </c>
      <c r="FV82" s="1092">
        <v>0</v>
      </c>
      <c r="FW82" s="1092">
        <v>0</v>
      </c>
      <c r="FX82" s="1092">
        <v>0</v>
      </c>
      <c r="FY82" s="1092">
        <v>0</v>
      </c>
      <c r="FZ82" s="1092">
        <v>11</v>
      </c>
      <c r="GA82" s="1092">
        <v>3</v>
      </c>
      <c r="GB82" s="1092">
        <v>0.5</v>
      </c>
      <c r="GC82" s="1092">
        <v>0</v>
      </c>
      <c r="GD82" s="1092">
        <v>0</v>
      </c>
      <c r="GE82" s="1092">
        <v>1.5</v>
      </c>
      <c r="GF82" s="1102"/>
      <c r="GG82" s="1092">
        <v>0</v>
      </c>
      <c r="GH82" s="1092">
        <v>0</v>
      </c>
      <c r="GI82" s="1102"/>
      <c r="GJ82" s="1092">
        <v>0</v>
      </c>
      <c r="GK82" s="1092">
        <v>0</v>
      </c>
      <c r="GL82" s="1092">
        <v>0</v>
      </c>
      <c r="GM82" s="1092">
        <v>0</v>
      </c>
      <c r="GN82" s="1092">
        <v>0</v>
      </c>
      <c r="GO82" s="1092">
        <v>0</v>
      </c>
      <c r="GP82" s="1102"/>
      <c r="GQ82" s="1092">
        <v>0</v>
      </c>
      <c r="GR82" s="1092">
        <v>0</v>
      </c>
      <c r="GS82" s="1092">
        <v>0</v>
      </c>
      <c r="GT82" s="1102"/>
      <c r="GU82" s="981"/>
      <c r="GV82" s="981"/>
      <c r="GW82" s="981"/>
      <c r="GX82" s="981"/>
      <c r="GY82" s="981"/>
      <c r="GZ82" s="981"/>
      <c r="HA82" s="981"/>
      <c r="HB82" s="1102"/>
      <c r="HC82" s="1092">
        <v>0</v>
      </c>
      <c r="HD82" s="1092">
        <v>0</v>
      </c>
      <c r="HE82" s="1092">
        <v>0</v>
      </c>
      <c r="HF82" s="1092">
        <v>0</v>
      </c>
      <c r="HG82" s="1092">
        <v>0</v>
      </c>
      <c r="HH82" s="1092">
        <v>0</v>
      </c>
      <c r="HI82" s="1092">
        <v>0</v>
      </c>
      <c r="HJ82" s="1092">
        <v>0</v>
      </c>
      <c r="HK82" s="1092">
        <v>0</v>
      </c>
      <c r="HL82" s="1092">
        <v>0</v>
      </c>
      <c r="HM82" s="1092">
        <v>0</v>
      </c>
      <c r="HN82" s="1092">
        <v>0</v>
      </c>
      <c r="HO82" s="1102"/>
      <c r="HP82" s="50">
        <v>0</v>
      </c>
      <c r="HQ82" s="50">
        <v>0</v>
      </c>
      <c r="HR82" s="50">
        <v>0</v>
      </c>
      <c r="HS82" s="1090">
        <v>275</v>
      </c>
      <c r="HT82" s="1090">
        <v>0</v>
      </c>
      <c r="HU82" s="1039"/>
      <c r="HV82" s="1039"/>
      <c r="HW82" s="1039"/>
      <c r="HX82" s="1039"/>
      <c r="HY82" s="1107"/>
      <c r="HZ82" s="1090">
        <v>0</v>
      </c>
      <c r="IA82" s="1107"/>
      <c r="IB82" s="1090">
        <v>0</v>
      </c>
      <c r="IC82" s="1107"/>
      <c r="ID82" s="1090">
        <v>9</v>
      </c>
      <c r="IE82" s="1090">
        <v>35</v>
      </c>
      <c r="IF82" s="1090">
        <v>26</v>
      </c>
      <c r="IG82" s="1090">
        <v>0</v>
      </c>
      <c r="IH82" s="1107"/>
      <c r="II82" s="1090">
        <v>950</v>
      </c>
      <c r="IJ82" s="1090">
        <v>0</v>
      </c>
      <c r="IK82" s="1090">
        <v>3</v>
      </c>
      <c r="IL82" s="1090">
        <v>17</v>
      </c>
      <c r="IM82" s="1090">
        <v>0</v>
      </c>
      <c r="IN82" s="1090">
        <v>4</v>
      </c>
      <c r="IO82" s="1090">
        <v>0</v>
      </c>
      <c r="IP82" s="1090">
        <v>0</v>
      </c>
      <c r="IQ82" s="1090">
        <v>0</v>
      </c>
      <c r="IR82" s="1039"/>
      <c r="IS82" s="1039"/>
      <c r="IT82" s="1039"/>
      <c r="IU82" s="1039"/>
      <c r="IV82" s="1039"/>
      <c r="IW82" s="1104">
        <v>0</v>
      </c>
      <c r="IX82" s="1104">
        <v>0</v>
      </c>
      <c r="IY82" s="1104">
        <v>0</v>
      </c>
      <c r="IZ82" s="1104">
        <v>0</v>
      </c>
      <c r="JA82" s="1104">
        <v>0</v>
      </c>
      <c r="JB82" s="1104">
        <v>0</v>
      </c>
      <c r="JC82" s="1090">
        <v>0</v>
      </c>
      <c r="JD82" s="1090">
        <v>0</v>
      </c>
      <c r="JE82" s="1090">
        <v>0</v>
      </c>
      <c r="JF82" s="1092">
        <v>0</v>
      </c>
      <c r="JG82" s="1092">
        <v>0</v>
      </c>
    </row>
    <row r="83" spans="1:267">
      <c r="A83" s="48" t="s">
        <v>169</v>
      </c>
      <c r="B83" s="34">
        <v>6020</v>
      </c>
      <c r="C83" s="33" t="s">
        <v>355</v>
      </c>
      <c r="D83" s="1039"/>
      <c r="E83" s="1039"/>
      <c r="F83" s="1039"/>
      <c r="G83" s="1039"/>
      <c r="H83" s="1039"/>
      <c r="I83" s="1039"/>
      <c r="J83" s="1039"/>
      <c r="K83" s="1039"/>
      <c r="L83" s="1039"/>
      <c r="M83" s="1039"/>
      <c r="N83" s="1039"/>
      <c r="O83" s="1039"/>
      <c r="P83" s="1039"/>
      <c r="Q83" s="1039"/>
      <c r="R83" s="1039"/>
      <c r="S83" s="1039"/>
      <c r="T83" s="1039"/>
      <c r="U83" s="1039"/>
      <c r="V83" s="1039"/>
      <c r="W83" s="1039"/>
      <c r="X83" s="1039"/>
      <c r="Y83" s="1039"/>
      <c r="Z83" s="1039"/>
      <c r="AA83" s="1039"/>
      <c r="AB83" s="1039"/>
      <c r="AC83" s="1039"/>
      <c r="AD83" s="1039"/>
      <c r="AE83" s="1039"/>
      <c r="AF83" s="1039"/>
      <c r="AG83" s="1039"/>
      <c r="AH83" s="1039"/>
      <c r="AI83" s="1039"/>
      <c r="AJ83" s="1039"/>
      <c r="AK83" s="1039"/>
      <c r="AL83" s="1039"/>
      <c r="AM83" s="1039"/>
      <c r="AN83" s="1039"/>
      <c r="AO83" s="1039"/>
      <c r="AP83" s="1039"/>
      <c r="AQ83" s="1039"/>
      <c r="AR83" s="1039"/>
      <c r="AS83" s="1039"/>
      <c r="AT83" s="1039"/>
      <c r="AU83" s="1039"/>
      <c r="AV83" s="1039"/>
      <c r="AW83" s="1039"/>
      <c r="AX83" s="1039"/>
      <c r="AY83" s="1039"/>
      <c r="AZ83" s="1039"/>
      <c r="BA83" s="1039"/>
      <c r="BB83" s="1039"/>
      <c r="BC83" s="1039"/>
      <c r="BD83" s="1039"/>
      <c r="BE83" s="1039"/>
      <c r="BF83" s="1039"/>
      <c r="BG83" s="1039"/>
      <c r="BH83" s="1039"/>
      <c r="BI83" s="1039"/>
      <c r="BJ83" s="1039"/>
      <c r="BK83" s="1039"/>
      <c r="BL83" s="1039"/>
      <c r="BM83" s="1039"/>
      <c r="BN83" s="1039"/>
      <c r="BO83" s="1039"/>
      <c r="BP83" s="1039"/>
      <c r="BQ83" s="1039"/>
      <c r="BR83" s="1090">
        <v>90</v>
      </c>
      <c r="BS83" s="1090">
        <v>1</v>
      </c>
      <c r="BT83" s="1090">
        <v>0</v>
      </c>
      <c r="BU83" s="1090">
        <v>0</v>
      </c>
      <c r="BV83" s="1090">
        <v>1</v>
      </c>
      <c r="BW83" s="1090">
        <v>1</v>
      </c>
      <c r="BX83" s="1090">
        <v>0</v>
      </c>
      <c r="BY83" s="1090">
        <v>13.9</v>
      </c>
      <c r="BZ83" s="1090">
        <v>14364604.5</v>
      </c>
      <c r="CA83" s="1090">
        <v>227289.1</v>
      </c>
      <c r="CB83" s="1090">
        <v>0</v>
      </c>
      <c r="CC83" s="1090">
        <v>239098.03</v>
      </c>
      <c r="CD83" s="1090">
        <v>0</v>
      </c>
      <c r="CE83" s="1090">
        <v>0</v>
      </c>
      <c r="CF83" s="1090">
        <v>0</v>
      </c>
      <c r="CG83" s="1090">
        <v>1040603.75</v>
      </c>
      <c r="CH83" s="1090">
        <v>22424.79</v>
      </c>
      <c r="CI83" s="1090">
        <v>231798.89</v>
      </c>
      <c r="CJ83" s="1090">
        <v>0</v>
      </c>
      <c r="CK83" s="1090">
        <v>22320.6</v>
      </c>
      <c r="CL83" s="1090">
        <v>68698.490000000005</v>
      </c>
      <c r="CM83" s="1090">
        <v>0</v>
      </c>
      <c r="CN83" s="1090">
        <v>0</v>
      </c>
      <c r="CO83" s="1109"/>
      <c r="CP83" s="1090">
        <v>311842</v>
      </c>
      <c r="CQ83" s="1090">
        <v>10350290</v>
      </c>
      <c r="CR83" s="1090">
        <v>3593014</v>
      </c>
      <c r="CS83" s="1090">
        <v>1920909</v>
      </c>
      <c r="CT83" s="1090">
        <v>575586</v>
      </c>
      <c r="CU83" s="1090">
        <v>0</v>
      </c>
      <c r="CV83" s="1090">
        <v>6271056</v>
      </c>
      <c r="CW83" s="1090">
        <v>1553371</v>
      </c>
      <c r="CX83" s="1090">
        <v>917720</v>
      </c>
      <c r="CY83" s="1090">
        <v>292241</v>
      </c>
      <c r="CZ83" s="1090">
        <v>6089906</v>
      </c>
      <c r="DA83" s="1090">
        <v>525839</v>
      </c>
      <c r="DB83" s="1090">
        <v>1070196</v>
      </c>
      <c r="DC83" s="1039"/>
      <c r="DD83" s="1090">
        <v>3516</v>
      </c>
      <c r="DE83" s="1090">
        <v>27796</v>
      </c>
      <c r="DF83" s="1090">
        <v>0</v>
      </c>
      <c r="DG83" s="1090">
        <v>0</v>
      </c>
      <c r="DH83" s="1090">
        <v>1066460</v>
      </c>
      <c r="DI83" s="1090">
        <v>412463</v>
      </c>
      <c r="DJ83" s="1090">
        <v>1870</v>
      </c>
      <c r="DK83" s="1090">
        <v>0</v>
      </c>
      <c r="DL83" s="1090">
        <v>7850</v>
      </c>
      <c r="DM83" s="1090">
        <v>125965</v>
      </c>
      <c r="DN83" s="1090">
        <v>0</v>
      </c>
      <c r="DO83" s="1090">
        <v>0</v>
      </c>
      <c r="DP83" s="1090">
        <v>0</v>
      </c>
      <c r="DQ83" s="1090">
        <v>0</v>
      </c>
      <c r="DR83" s="1090">
        <v>0</v>
      </c>
      <c r="DS83" s="1090">
        <v>0</v>
      </c>
      <c r="DT83" s="1090">
        <v>32864</v>
      </c>
      <c r="DU83" s="1090">
        <v>0</v>
      </c>
      <c r="DV83" s="1090">
        <v>0</v>
      </c>
      <c r="DW83" s="1090">
        <v>0</v>
      </c>
      <c r="DX83" s="1090">
        <v>22424.79</v>
      </c>
      <c r="DY83" s="1090">
        <v>0</v>
      </c>
      <c r="DZ83" s="1090">
        <v>0</v>
      </c>
      <c r="EA83" s="1090">
        <v>0</v>
      </c>
      <c r="EB83" s="1090">
        <v>0</v>
      </c>
      <c r="EC83" s="1090" t="s">
        <v>920</v>
      </c>
      <c r="ED83" s="1090">
        <v>0</v>
      </c>
      <c r="EE83" s="1090" t="s">
        <v>492</v>
      </c>
      <c r="EF83" s="1090">
        <v>0</v>
      </c>
      <c r="EG83" s="1090" t="s">
        <v>492</v>
      </c>
      <c r="EH83" s="1090">
        <v>0</v>
      </c>
      <c r="EI83" s="1090">
        <v>4007372.7999999998</v>
      </c>
      <c r="EJ83" s="1090">
        <v>0</v>
      </c>
      <c r="EK83" s="1090">
        <v>341472.54999999888</v>
      </c>
      <c r="EL83" s="1090">
        <v>810310.39999999979</v>
      </c>
      <c r="EM83" s="1090">
        <v>2276296</v>
      </c>
      <c r="EN83" s="1039"/>
      <c r="EO83" s="1039"/>
      <c r="EP83" s="1039"/>
      <c r="EQ83" s="1090">
        <v>995</v>
      </c>
      <c r="ER83" s="1090">
        <v>115</v>
      </c>
      <c r="ES83" s="1039">
        <v>0</v>
      </c>
      <c r="ET83" s="1039">
        <v>0</v>
      </c>
      <c r="EU83" s="1039">
        <v>0</v>
      </c>
      <c r="EV83" s="1039">
        <v>0</v>
      </c>
      <c r="EW83" s="1106"/>
      <c r="EX83" s="1090">
        <v>0</v>
      </c>
      <c r="EY83" s="1106"/>
      <c r="EZ83" s="1090">
        <v>0</v>
      </c>
      <c r="FA83" s="1106"/>
      <c r="FB83" s="1090">
        <v>0</v>
      </c>
      <c r="FC83" s="1090">
        <v>0</v>
      </c>
      <c r="FD83" s="1090">
        <v>100</v>
      </c>
      <c r="FE83" s="1090">
        <v>0</v>
      </c>
      <c r="FF83" s="1106"/>
      <c r="FG83" s="1090">
        <v>478</v>
      </c>
      <c r="FH83" s="1090">
        <v>0</v>
      </c>
      <c r="FI83" s="1090">
        <v>0</v>
      </c>
      <c r="FJ83" s="1039"/>
      <c r="FK83" s="1039"/>
      <c r="FL83" s="1039"/>
      <c r="FM83" s="1039"/>
      <c r="FN83" s="1039"/>
      <c r="FO83" s="1110">
        <v>369906</v>
      </c>
      <c r="FP83" s="1092">
        <v>68</v>
      </c>
      <c r="FQ83" s="1092">
        <v>1</v>
      </c>
      <c r="FR83" s="1102"/>
      <c r="FS83" s="1092">
        <v>0</v>
      </c>
      <c r="FT83" s="1092">
        <v>46</v>
      </c>
      <c r="FU83" s="1092">
        <v>11</v>
      </c>
      <c r="FV83" s="1092">
        <v>7</v>
      </c>
      <c r="FW83" s="1092">
        <v>4</v>
      </c>
      <c r="FX83" s="1092">
        <v>0</v>
      </c>
      <c r="FY83" s="1092">
        <v>0</v>
      </c>
      <c r="FZ83" s="1092">
        <v>0</v>
      </c>
      <c r="GA83" s="1092">
        <v>0</v>
      </c>
      <c r="GB83" s="1092">
        <v>0.5</v>
      </c>
      <c r="GC83" s="1092">
        <v>0</v>
      </c>
      <c r="GD83" s="1092">
        <v>1.5</v>
      </c>
      <c r="GE83" s="1092">
        <v>10</v>
      </c>
      <c r="GF83" s="1102"/>
      <c r="GG83" s="1092">
        <v>0</v>
      </c>
      <c r="GH83" s="1092">
        <v>0</v>
      </c>
      <c r="GI83" s="1102"/>
      <c r="GJ83" s="1092">
        <v>0</v>
      </c>
      <c r="GK83" s="1092">
        <v>0</v>
      </c>
      <c r="GL83" s="1092">
        <v>0</v>
      </c>
      <c r="GM83" s="1092">
        <v>0</v>
      </c>
      <c r="GN83" s="1092">
        <v>0</v>
      </c>
      <c r="GO83" s="1092">
        <v>0</v>
      </c>
      <c r="GP83" s="1102"/>
      <c r="GQ83" s="1092">
        <v>0</v>
      </c>
      <c r="GR83" s="1092">
        <v>0</v>
      </c>
      <c r="GS83" s="1092">
        <v>0</v>
      </c>
      <c r="GT83" s="1102"/>
      <c r="GU83" s="981"/>
      <c r="GV83" s="981"/>
      <c r="GW83" s="981"/>
      <c r="GX83" s="981"/>
      <c r="GY83" s="981"/>
      <c r="GZ83" s="981"/>
      <c r="HA83" s="981"/>
      <c r="HB83" s="1102"/>
      <c r="HC83" s="1092">
        <v>0</v>
      </c>
      <c r="HD83" s="1092">
        <v>0</v>
      </c>
      <c r="HE83" s="1092">
        <v>0</v>
      </c>
      <c r="HF83" s="1092">
        <v>0</v>
      </c>
      <c r="HG83" s="1092">
        <v>0</v>
      </c>
      <c r="HH83" s="1092">
        <v>0</v>
      </c>
      <c r="HI83" s="1092">
        <v>0</v>
      </c>
      <c r="HJ83" s="1092">
        <v>0</v>
      </c>
      <c r="HK83" s="1092">
        <v>0</v>
      </c>
      <c r="HL83" s="1092">
        <v>0</v>
      </c>
      <c r="HM83" s="1092">
        <v>0</v>
      </c>
      <c r="HN83" s="1092">
        <v>0</v>
      </c>
      <c r="HO83" s="1102"/>
      <c r="HP83" s="50">
        <v>0</v>
      </c>
      <c r="HQ83" s="50">
        <v>0</v>
      </c>
      <c r="HR83" s="50">
        <v>0</v>
      </c>
      <c r="HS83" s="1090">
        <v>1262</v>
      </c>
      <c r="HT83" s="1090">
        <v>169</v>
      </c>
      <c r="HU83" s="1039"/>
      <c r="HV83" s="1039"/>
      <c r="HW83" s="1039"/>
      <c r="HX83" s="1039"/>
      <c r="HY83" s="1107"/>
      <c r="HZ83" s="1090">
        <v>0</v>
      </c>
      <c r="IA83" s="1107"/>
      <c r="IB83" s="1090">
        <v>0</v>
      </c>
      <c r="IC83" s="1107"/>
      <c r="ID83" s="1090">
        <v>0</v>
      </c>
      <c r="IE83" s="1090">
        <v>0</v>
      </c>
      <c r="IF83" s="1090">
        <v>102</v>
      </c>
      <c r="IG83" s="1090">
        <v>0</v>
      </c>
      <c r="IH83" s="1107"/>
      <c r="II83" s="1090">
        <v>478</v>
      </c>
      <c r="IJ83" s="1090">
        <v>0</v>
      </c>
      <c r="IK83" s="1090">
        <v>0</v>
      </c>
      <c r="IL83" s="1090">
        <v>55</v>
      </c>
      <c r="IM83" s="1090">
        <v>7</v>
      </c>
      <c r="IN83" s="1090">
        <v>26</v>
      </c>
      <c r="IO83" s="1090">
        <v>2</v>
      </c>
      <c r="IP83" s="1090">
        <v>0</v>
      </c>
      <c r="IQ83" s="1090">
        <v>0</v>
      </c>
      <c r="IR83" s="1039"/>
      <c r="IS83" s="1039"/>
      <c r="IT83" s="1039"/>
      <c r="IU83" s="1039"/>
      <c r="IV83" s="1039"/>
      <c r="IW83" s="1104">
        <v>0</v>
      </c>
      <c r="IX83" s="1104">
        <v>0</v>
      </c>
      <c r="IY83" s="1104">
        <v>0</v>
      </c>
      <c r="IZ83" s="1104">
        <v>0</v>
      </c>
      <c r="JA83" s="1104">
        <v>0</v>
      </c>
      <c r="JB83" s="1104">
        <v>0</v>
      </c>
      <c r="JC83" s="1090">
        <v>0</v>
      </c>
      <c r="JD83" s="1090">
        <v>0</v>
      </c>
      <c r="JE83" s="1090">
        <v>0</v>
      </c>
      <c r="JF83" s="1092">
        <v>0</v>
      </c>
      <c r="JG83" s="1092">
        <v>0</v>
      </c>
    </row>
    <row r="84" spans="1:267">
      <c r="A84" s="48" t="s">
        <v>167</v>
      </c>
      <c r="B84" s="34">
        <v>6021</v>
      </c>
      <c r="C84" s="33" t="s">
        <v>354</v>
      </c>
      <c r="D84" s="1039"/>
      <c r="E84" s="1039"/>
      <c r="F84" s="1039"/>
      <c r="G84" s="1039"/>
      <c r="H84" s="1039"/>
      <c r="I84" s="1039"/>
      <c r="J84" s="1039"/>
      <c r="K84" s="1039"/>
      <c r="L84" s="1039"/>
      <c r="M84" s="1039"/>
      <c r="N84" s="1039"/>
      <c r="O84" s="1039"/>
      <c r="P84" s="1039"/>
      <c r="Q84" s="1039"/>
      <c r="R84" s="1039"/>
      <c r="S84" s="1039"/>
      <c r="T84" s="1039"/>
      <c r="U84" s="1039"/>
      <c r="V84" s="1039"/>
      <c r="W84" s="1039"/>
      <c r="X84" s="1039"/>
      <c r="Y84" s="1039"/>
      <c r="Z84" s="1039"/>
      <c r="AA84" s="1039"/>
      <c r="AB84" s="1039"/>
      <c r="AC84" s="1039"/>
      <c r="AD84" s="1039"/>
      <c r="AE84" s="1039"/>
      <c r="AF84" s="1039"/>
      <c r="AG84" s="1039"/>
      <c r="AH84" s="1039"/>
      <c r="AI84" s="1039"/>
      <c r="AJ84" s="1039"/>
      <c r="AK84" s="1039"/>
      <c r="AL84" s="1039"/>
      <c r="AM84" s="1039"/>
      <c r="AN84" s="1039"/>
      <c r="AO84" s="1039"/>
      <c r="AP84" s="1039"/>
      <c r="AQ84" s="1039"/>
      <c r="AR84" s="1039"/>
      <c r="AS84" s="1039"/>
      <c r="AT84" s="1039"/>
      <c r="AU84" s="1039"/>
      <c r="AV84" s="1039"/>
      <c r="AW84" s="1039"/>
      <c r="AX84" s="1039"/>
      <c r="AY84" s="1039"/>
      <c r="AZ84" s="1039"/>
      <c r="BA84" s="1039"/>
      <c r="BB84" s="1039"/>
      <c r="BC84" s="1039"/>
      <c r="BD84" s="1039"/>
      <c r="BE84" s="1039"/>
      <c r="BF84" s="1039"/>
      <c r="BG84" s="1039"/>
      <c r="BH84" s="1039"/>
      <c r="BI84" s="1039"/>
      <c r="BJ84" s="1039"/>
      <c r="BK84" s="1039"/>
      <c r="BL84" s="1039"/>
      <c r="BM84" s="1039"/>
      <c r="BN84" s="1039"/>
      <c r="BO84" s="1039"/>
      <c r="BP84" s="1039"/>
      <c r="BQ84" s="1039"/>
      <c r="BR84" s="1090">
        <v>80.5</v>
      </c>
      <c r="BS84" s="1090">
        <v>2.2000000000000002</v>
      </c>
      <c r="BT84" s="1090">
        <v>21.8</v>
      </c>
      <c r="BU84" s="1090">
        <v>10.5</v>
      </c>
      <c r="BV84" s="1090">
        <v>8</v>
      </c>
      <c r="BW84" s="1090">
        <v>0</v>
      </c>
      <c r="BX84" s="1090">
        <v>0</v>
      </c>
      <c r="BY84" s="1090">
        <v>3.2</v>
      </c>
      <c r="BZ84" s="1090">
        <v>17002732</v>
      </c>
      <c r="CA84" s="1090">
        <v>15559</v>
      </c>
      <c r="CB84" s="1090">
        <v>0</v>
      </c>
      <c r="CC84" s="1090">
        <v>0</v>
      </c>
      <c r="CD84" s="1090">
        <v>0</v>
      </c>
      <c r="CE84" s="1090">
        <v>0</v>
      </c>
      <c r="CF84" s="1090">
        <v>0</v>
      </c>
      <c r="CG84" s="1090">
        <v>416817</v>
      </c>
      <c r="CH84" s="1090">
        <v>0</v>
      </c>
      <c r="CI84" s="1090">
        <v>38594</v>
      </c>
      <c r="CJ84" s="1090">
        <v>800</v>
      </c>
      <c r="CK84" s="1090">
        <v>0</v>
      </c>
      <c r="CL84" s="1090">
        <v>0</v>
      </c>
      <c r="CM84" s="1090">
        <v>0</v>
      </c>
      <c r="CN84" s="1090">
        <v>40990</v>
      </c>
      <c r="CO84" s="1109"/>
      <c r="CP84" s="1090">
        <v>472215</v>
      </c>
      <c r="CQ84" s="1090">
        <v>12779733</v>
      </c>
      <c r="CR84" s="1090">
        <v>1818933</v>
      </c>
      <c r="CS84" s="1090">
        <v>1988974</v>
      </c>
      <c r="CT84" s="1090">
        <v>763779</v>
      </c>
      <c r="CU84" s="1090">
        <v>0</v>
      </c>
      <c r="CV84" s="1090">
        <v>7783486</v>
      </c>
      <c r="CW84" s="1090">
        <v>1870449</v>
      </c>
      <c r="CX84" s="1090">
        <v>2127376</v>
      </c>
      <c r="CY84" s="1090">
        <v>327683</v>
      </c>
      <c r="CZ84" s="1090">
        <v>4986326</v>
      </c>
      <c r="DA84" s="1090">
        <v>435218</v>
      </c>
      <c r="DB84" s="1090">
        <v>293096</v>
      </c>
      <c r="DC84" s="1039"/>
      <c r="DD84" s="1090">
        <v>0</v>
      </c>
      <c r="DE84" s="1090">
        <v>0</v>
      </c>
      <c r="DF84" s="1090">
        <v>0</v>
      </c>
      <c r="DG84" s="1090">
        <v>0</v>
      </c>
      <c r="DH84" s="1090">
        <v>348179</v>
      </c>
      <c r="DI84" s="1090">
        <v>0</v>
      </c>
      <c r="DJ84" s="1090">
        <v>0</v>
      </c>
      <c r="DK84" s="1090">
        <v>0</v>
      </c>
      <c r="DL84" s="1090">
        <v>0</v>
      </c>
      <c r="DM84" s="1090">
        <v>68638</v>
      </c>
      <c r="DN84" s="1090">
        <v>0</v>
      </c>
      <c r="DO84" s="1090">
        <v>0</v>
      </c>
      <c r="DP84" s="1090">
        <v>0</v>
      </c>
      <c r="DQ84" s="1090">
        <v>0</v>
      </c>
      <c r="DR84" s="1090">
        <v>0</v>
      </c>
      <c r="DS84" s="1090">
        <v>0</v>
      </c>
      <c r="DT84" s="1090">
        <v>0</v>
      </c>
      <c r="DU84" s="1090">
        <v>0</v>
      </c>
      <c r="DV84" s="1090">
        <v>0</v>
      </c>
      <c r="DW84" s="1090">
        <v>0</v>
      </c>
      <c r="DX84" s="1090">
        <v>0</v>
      </c>
      <c r="DY84" s="1090">
        <v>0</v>
      </c>
      <c r="DZ84" s="1090">
        <v>0</v>
      </c>
      <c r="EA84" s="1090">
        <v>0</v>
      </c>
      <c r="EB84" s="1090">
        <v>0</v>
      </c>
      <c r="EC84" s="1090" t="s">
        <v>492</v>
      </c>
      <c r="ED84" s="1090">
        <v>0</v>
      </c>
      <c r="EE84" s="1090" t="s">
        <v>492</v>
      </c>
      <c r="EF84" s="1090">
        <v>0</v>
      </c>
      <c r="EG84" s="1090" t="s">
        <v>492</v>
      </c>
      <c r="EH84" s="1090">
        <v>0</v>
      </c>
      <c r="EI84" s="1090">
        <v>4051296</v>
      </c>
      <c r="EJ84" s="1090">
        <v>0</v>
      </c>
      <c r="EK84" s="1090">
        <v>-451653.88</v>
      </c>
      <c r="EL84" s="1090">
        <v>298000</v>
      </c>
      <c r="EM84" s="1090">
        <v>0</v>
      </c>
      <c r="EN84" s="1039"/>
      <c r="EO84" s="1039"/>
      <c r="EP84" s="1039"/>
      <c r="EQ84" s="1090">
        <v>1278</v>
      </c>
      <c r="ER84" s="1090">
        <v>40</v>
      </c>
      <c r="ES84" s="1039">
        <v>0</v>
      </c>
      <c r="ET84" s="1039">
        <v>0</v>
      </c>
      <c r="EU84" s="1039">
        <v>0</v>
      </c>
      <c r="EV84" s="1039">
        <v>0</v>
      </c>
      <c r="EW84" s="1106"/>
      <c r="EX84" s="1090">
        <v>0</v>
      </c>
      <c r="EY84" s="1106"/>
      <c r="EZ84" s="1090">
        <v>0</v>
      </c>
      <c r="FA84" s="1106"/>
      <c r="FB84" s="1090">
        <v>14</v>
      </c>
      <c r="FC84" s="1090">
        <v>87</v>
      </c>
      <c r="FD84" s="1090">
        <v>76</v>
      </c>
      <c r="FE84" s="1090">
        <v>0</v>
      </c>
      <c r="FF84" s="1106"/>
      <c r="FG84" s="1090">
        <v>1162</v>
      </c>
      <c r="FH84" s="1090">
        <v>3</v>
      </c>
      <c r="FI84" s="1090">
        <v>8</v>
      </c>
      <c r="FJ84" s="1039"/>
      <c r="FK84" s="1039"/>
      <c r="FL84" s="1039"/>
      <c r="FM84" s="1039"/>
      <c r="FN84" s="1039"/>
      <c r="FO84" s="1110">
        <v>0</v>
      </c>
      <c r="FP84" s="1092">
        <v>79</v>
      </c>
      <c r="FQ84" s="1092">
        <v>2</v>
      </c>
      <c r="FR84" s="1102"/>
      <c r="FS84" s="1092">
        <v>0</v>
      </c>
      <c r="FT84" s="1092">
        <v>40</v>
      </c>
      <c r="FU84" s="1092">
        <v>0</v>
      </c>
      <c r="FV84" s="1092">
        <v>6</v>
      </c>
      <c r="FW84" s="1092">
        <v>0</v>
      </c>
      <c r="FX84" s="1092">
        <v>35.6</v>
      </c>
      <c r="FY84" s="1092">
        <v>0</v>
      </c>
      <c r="FZ84" s="1092">
        <v>27</v>
      </c>
      <c r="GA84" s="1092">
        <v>8.1</v>
      </c>
      <c r="GB84" s="1092">
        <v>7</v>
      </c>
      <c r="GC84" s="1092">
        <v>0</v>
      </c>
      <c r="GD84" s="1092">
        <v>0</v>
      </c>
      <c r="GE84" s="1092">
        <v>3</v>
      </c>
      <c r="GF84" s="1102"/>
      <c r="GG84" s="1092">
        <v>0</v>
      </c>
      <c r="GH84" s="1092">
        <v>0</v>
      </c>
      <c r="GI84" s="1102"/>
      <c r="GJ84" s="1092">
        <v>0</v>
      </c>
      <c r="GK84" s="1092">
        <v>0</v>
      </c>
      <c r="GL84" s="1092">
        <v>0</v>
      </c>
      <c r="GM84" s="1092">
        <v>0</v>
      </c>
      <c r="GN84" s="1092">
        <v>0</v>
      </c>
      <c r="GO84" s="1092">
        <v>0</v>
      </c>
      <c r="GP84" s="1102"/>
      <c r="GQ84" s="1092">
        <v>0</v>
      </c>
      <c r="GR84" s="1092">
        <v>80.5</v>
      </c>
      <c r="GS84" s="1092">
        <v>2.2000000000000002</v>
      </c>
      <c r="GT84" s="1102"/>
      <c r="GU84" s="981"/>
      <c r="GV84" s="981"/>
      <c r="GW84" s="981"/>
      <c r="GX84" s="981"/>
      <c r="GY84" s="981"/>
      <c r="GZ84" s="981"/>
      <c r="HA84" s="981"/>
      <c r="HB84" s="1102"/>
      <c r="HC84" s="1092">
        <v>46</v>
      </c>
      <c r="HD84" s="1092">
        <v>5</v>
      </c>
      <c r="HE84" s="1092">
        <v>14</v>
      </c>
      <c r="HF84" s="1092">
        <v>0</v>
      </c>
      <c r="HG84" s="1092">
        <v>20</v>
      </c>
      <c r="HH84" s="1092">
        <v>0</v>
      </c>
      <c r="HI84" s="1092">
        <v>0</v>
      </c>
      <c r="HJ84" s="1092">
        <v>0</v>
      </c>
      <c r="HK84" s="1092">
        <v>0</v>
      </c>
      <c r="HL84" s="1092">
        <v>0</v>
      </c>
      <c r="HM84" s="1092">
        <v>0</v>
      </c>
      <c r="HN84" s="1092">
        <v>0</v>
      </c>
      <c r="HO84" s="1102"/>
      <c r="HP84" s="50">
        <v>0</v>
      </c>
      <c r="HQ84" s="50">
        <v>0</v>
      </c>
      <c r="HR84" s="50">
        <v>0</v>
      </c>
      <c r="HS84" s="1090">
        <v>1238</v>
      </c>
      <c r="HT84" s="1090">
        <v>98</v>
      </c>
      <c r="HU84" s="1039"/>
      <c r="HV84" s="1039"/>
      <c r="HW84" s="1039"/>
      <c r="HX84" s="1039"/>
      <c r="HY84" s="1107"/>
      <c r="HZ84" s="1090">
        <v>0</v>
      </c>
      <c r="IA84" s="1107"/>
      <c r="IB84" s="1090">
        <v>0</v>
      </c>
      <c r="IC84" s="1107"/>
      <c r="ID84" s="1090">
        <v>21</v>
      </c>
      <c r="IE84" s="1090">
        <v>0</v>
      </c>
      <c r="IF84" s="1090">
        <v>68</v>
      </c>
      <c r="IG84" s="1090">
        <v>0</v>
      </c>
      <c r="IH84" s="1107"/>
      <c r="II84" s="1090">
        <v>1162</v>
      </c>
      <c r="IJ84" s="1090">
        <v>3</v>
      </c>
      <c r="IK84" s="1090">
        <v>2</v>
      </c>
      <c r="IL84" s="1090">
        <v>46</v>
      </c>
      <c r="IM84" s="1090">
        <v>5</v>
      </c>
      <c r="IN84" s="1090">
        <v>14</v>
      </c>
      <c r="IO84" s="1090">
        <v>0</v>
      </c>
      <c r="IP84" s="1090">
        <v>20</v>
      </c>
      <c r="IQ84" s="1090">
        <v>0</v>
      </c>
      <c r="IR84" s="1039"/>
      <c r="IS84" s="1039"/>
      <c r="IT84" s="1039"/>
      <c r="IU84" s="1039"/>
      <c r="IV84" s="1039"/>
      <c r="IW84" s="1104">
        <v>40</v>
      </c>
      <c r="IX84" s="1104">
        <v>0</v>
      </c>
      <c r="IY84" s="1104">
        <v>6</v>
      </c>
      <c r="IZ84" s="1104">
        <v>0</v>
      </c>
      <c r="JA84" s="1104">
        <v>35</v>
      </c>
      <c r="JB84" s="1104">
        <v>0</v>
      </c>
      <c r="JC84" s="1090">
        <v>0</v>
      </c>
      <c r="JD84" s="1090">
        <v>0</v>
      </c>
      <c r="JE84" s="1090">
        <v>0</v>
      </c>
      <c r="JF84" s="1092">
        <v>0</v>
      </c>
      <c r="JG84" s="1092">
        <v>0</v>
      </c>
    </row>
    <row r="85" spans="1:267">
      <c r="A85" s="48" t="s">
        <v>227</v>
      </c>
      <c r="B85" s="34">
        <v>7020</v>
      </c>
      <c r="C85" s="33" t="s">
        <v>685</v>
      </c>
      <c r="D85" s="1039"/>
      <c r="E85" s="1039"/>
      <c r="F85" s="1039"/>
      <c r="G85" s="1039"/>
      <c r="H85" s="1039"/>
      <c r="I85" s="1039"/>
      <c r="J85" s="1039"/>
      <c r="K85" s="1039"/>
      <c r="L85" s="1039"/>
      <c r="M85" s="1039"/>
      <c r="N85" s="1039"/>
      <c r="O85" s="1039"/>
      <c r="P85" s="1039"/>
      <c r="Q85" s="1039"/>
      <c r="R85" s="1039"/>
      <c r="S85" s="1039"/>
      <c r="T85" s="1039"/>
      <c r="U85" s="1039"/>
      <c r="V85" s="1039"/>
      <c r="W85" s="1039"/>
      <c r="X85" s="1039"/>
      <c r="Y85" s="1039"/>
      <c r="Z85" s="1039"/>
      <c r="AA85" s="1039"/>
      <c r="AB85" s="1039"/>
      <c r="AC85" s="1039"/>
      <c r="AD85" s="1039"/>
      <c r="AE85" s="1039"/>
      <c r="AF85" s="1039"/>
      <c r="AG85" s="1039"/>
      <c r="AH85" s="1039"/>
      <c r="AI85" s="1039"/>
      <c r="AJ85" s="1039"/>
      <c r="AK85" s="1039"/>
      <c r="AL85" s="1039"/>
      <c r="AM85" s="1039"/>
      <c r="AN85" s="1039"/>
      <c r="AO85" s="1039"/>
      <c r="AP85" s="1039"/>
      <c r="AQ85" s="1039"/>
      <c r="AR85" s="1039"/>
      <c r="AS85" s="1039"/>
      <c r="AT85" s="1039"/>
      <c r="AU85" s="1039"/>
      <c r="AV85" s="1039"/>
      <c r="AW85" s="1039"/>
      <c r="AX85" s="1039"/>
      <c r="AY85" s="1039"/>
      <c r="AZ85" s="1039"/>
      <c r="BA85" s="1039"/>
      <c r="BB85" s="1039"/>
      <c r="BC85" s="1039"/>
      <c r="BD85" s="1039"/>
      <c r="BE85" s="1039"/>
      <c r="BF85" s="1039"/>
      <c r="BG85" s="1039"/>
      <c r="BH85" s="1039"/>
      <c r="BI85" s="1039"/>
      <c r="BJ85" s="1039"/>
      <c r="BK85" s="1039"/>
      <c r="BL85" s="1039"/>
      <c r="BM85" s="1039"/>
      <c r="BN85" s="1039"/>
      <c r="BO85" s="1039"/>
      <c r="BP85" s="1039"/>
      <c r="BQ85" s="1039"/>
      <c r="BR85" s="1090">
        <v>474</v>
      </c>
      <c r="BS85" s="1090">
        <v>12</v>
      </c>
      <c r="BT85" s="1090">
        <v>160.80000000000001</v>
      </c>
      <c r="BU85" s="1090">
        <v>86.3</v>
      </c>
      <c r="BV85" s="1090">
        <v>53.1</v>
      </c>
      <c r="BW85" s="1090">
        <v>0</v>
      </c>
      <c r="BX85" s="1090">
        <v>2</v>
      </c>
      <c r="BY85" s="1090">
        <v>11.8</v>
      </c>
      <c r="BZ85" s="1090">
        <v>100155699</v>
      </c>
      <c r="CA85" s="1090">
        <v>210525</v>
      </c>
      <c r="CB85" s="1090">
        <v>902271</v>
      </c>
      <c r="CC85" s="1090">
        <v>28333</v>
      </c>
      <c r="CD85" s="1090">
        <v>0</v>
      </c>
      <c r="CE85" s="1090">
        <v>0</v>
      </c>
      <c r="CF85" s="1090">
        <v>0</v>
      </c>
      <c r="CG85" s="1090">
        <v>4929855</v>
      </c>
      <c r="CH85" s="1090">
        <v>1681141</v>
      </c>
      <c r="CI85" s="1090">
        <v>930723</v>
      </c>
      <c r="CJ85" s="1090">
        <v>186380</v>
      </c>
      <c r="CK85" s="1090">
        <v>304672</v>
      </c>
      <c r="CL85" s="1090">
        <v>152746</v>
      </c>
      <c r="CM85" s="1090">
        <v>0</v>
      </c>
      <c r="CN85" s="1090">
        <v>17750</v>
      </c>
      <c r="CO85" s="1109"/>
      <c r="CP85" s="1090">
        <v>4318343</v>
      </c>
      <c r="CQ85" s="1090">
        <v>84831593</v>
      </c>
      <c r="CR85" s="1090">
        <v>14134212</v>
      </c>
      <c r="CS85" s="1090">
        <v>3848583</v>
      </c>
      <c r="CT85" s="1090">
        <v>3014997</v>
      </c>
      <c r="CU85" s="1090">
        <v>947968</v>
      </c>
      <c r="CV85" s="1090">
        <v>49685112</v>
      </c>
      <c r="CW85" s="1090">
        <v>12084312</v>
      </c>
      <c r="CX85" s="1090">
        <v>17067836</v>
      </c>
      <c r="CY85" s="1090">
        <v>5833672</v>
      </c>
      <c r="CZ85" s="1090">
        <v>20307862</v>
      </c>
      <c r="DA85" s="1090">
        <v>5123033</v>
      </c>
      <c r="DB85" s="1090">
        <v>566668</v>
      </c>
      <c r="DC85" s="1039"/>
      <c r="DD85" s="1090">
        <v>0</v>
      </c>
      <c r="DE85" s="1090">
        <v>149172</v>
      </c>
      <c r="DF85" s="1090">
        <v>0</v>
      </c>
      <c r="DG85" s="1090">
        <v>177230</v>
      </c>
      <c r="DH85" s="1090">
        <v>613393</v>
      </c>
      <c r="DI85" s="1090">
        <v>0</v>
      </c>
      <c r="DJ85" s="1090">
        <v>0</v>
      </c>
      <c r="DK85" s="1090">
        <v>987320</v>
      </c>
      <c r="DL85" s="1090">
        <v>488597</v>
      </c>
      <c r="DM85" s="1090">
        <v>1056609</v>
      </c>
      <c r="DN85" s="1090">
        <v>692769</v>
      </c>
      <c r="DO85" s="1090">
        <v>0</v>
      </c>
      <c r="DP85" s="1090">
        <v>461019</v>
      </c>
      <c r="DQ85" s="1090">
        <v>64474</v>
      </c>
      <c r="DR85" s="1090">
        <v>348685</v>
      </c>
      <c r="DS85" s="1090">
        <v>39916</v>
      </c>
      <c r="DT85" s="1090">
        <v>177073</v>
      </c>
      <c r="DU85" s="1090">
        <v>514098</v>
      </c>
      <c r="DV85" s="1090">
        <v>296551</v>
      </c>
      <c r="DW85" s="1090">
        <v>13500</v>
      </c>
      <c r="DX85" s="1090">
        <v>361962</v>
      </c>
      <c r="DY85" s="1090">
        <v>48705</v>
      </c>
      <c r="DZ85" s="1090">
        <v>28620</v>
      </c>
      <c r="EA85" s="1090">
        <v>0</v>
      </c>
      <c r="EB85" s="1090">
        <v>0</v>
      </c>
      <c r="EC85" s="1090" t="s">
        <v>368</v>
      </c>
      <c r="ED85" s="1090">
        <v>6963</v>
      </c>
      <c r="EE85" s="1090" t="s">
        <v>939</v>
      </c>
      <c r="EF85" s="1090">
        <v>0</v>
      </c>
      <c r="EG85" s="1090" t="s">
        <v>492</v>
      </c>
      <c r="EH85" s="1090">
        <v>0</v>
      </c>
      <c r="EI85" s="1090">
        <v>5622326</v>
      </c>
      <c r="EJ85" s="1090">
        <v>0</v>
      </c>
      <c r="EK85" s="1090">
        <v>4471597.67</v>
      </c>
      <c r="EL85" s="1090">
        <v>7931840</v>
      </c>
      <c r="EM85" s="1090">
        <v>6439739.3300000001</v>
      </c>
      <c r="EN85" s="1039"/>
      <c r="EO85" s="1039"/>
      <c r="EP85" s="1039"/>
      <c r="EQ85" s="1090">
        <v>6221</v>
      </c>
      <c r="ER85" s="1090">
        <v>2802</v>
      </c>
      <c r="ES85" s="1039">
        <v>0</v>
      </c>
      <c r="ET85" s="1039">
        <v>0</v>
      </c>
      <c r="EU85" s="1039">
        <v>0</v>
      </c>
      <c r="EV85" s="1039">
        <v>0</v>
      </c>
      <c r="EW85" s="1106"/>
      <c r="EX85" s="1090">
        <v>83</v>
      </c>
      <c r="EY85" s="1106"/>
      <c r="EZ85" s="1090">
        <v>0</v>
      </c>
      <c r="FA85" s="1106"/>
      <c r="FB85" s="1090">
        <v>397</v>
      </c>
      <c r="FC85" s="1090">
        <v>551</v>
      </c>
      <c r="FD85" s="1090">
        <v>679</v>
      </c>
      <c r="FE85" s="1090">
        <v>22</v>
      </c>
      <c r="FF85" s="1106"/>
      <c r="FG85" s="1090">
        <v>576</v>
      </c>
      <c r="FH85" s="1090">
        <v>54</v>
      </c>
      <c r="FI85" s="1090">
        <v>20</v>
      </c>
      <c r="FJ85" s="1039"/>
      <c r="FK85" s="1039"/>
      <c r="FL85" s="1039"/>
      <c r="FM85" s="1039"/>
      <c r="FN85" s="1039"/>
      <c r="FO85" s="1110">
        <v>4618044</v>
      </c>
      <c r="FP85" s="1092">
        <v>473</v>
      </c>
      <c r="FQ85" s="1092">
        <v>12</v>
      </c>
      <c r="FR85" s="1102"/>
      <c r="FS85" s="1092">
        <v>110330</v>
      </c>
      <c r="FT85" s="1092">
        <v>370</v>
      </c>
      <c r="FU85" s="1092">
        <v>65</v>
      </c>
      <c r="FV85" s="1092">
        <v>24</v>
      </c>
      <c r="FW85" s="1092">
        <v>19</v>
      </c>
      <c r="FX85" s="1092">
        <v>18</v>
      </c>
      <c r="FY85" s="1092">
        <v>27</v>
      </c>
      <c r="FZ85" s="1092">
        <v>183.2</v>
      </c>
      <c r="GA85" s="1092">
        <v>87.4</v>
      </c>
      <c r="GB85" s="1092">
        <v>51.6</v>
      </c>
      <c r="GC85" s="1092">
        <v>0</v>
      </c>
      <c r="GD85" s="1092">
        <v>2.2000000000000002</v>
      </c>
      <c r="GE85" s="1092">
        <v>13.8</v>
      </c>
      <c r="GF85" s="1102"/>
      <c r="GG85" s="1092">
        <v>473</v>
      </c>
      <c r="GH85" s="1092">
        <v>7</v>
      </c>
      <c r="GI85" s="1102"/>
      <c r="GJ85" s="1092">
        <v>183.2</v>
      </c>
      <c r="GK85" s="1092">
        <v>73.900000000000006</v>
      </c>
      <c r="GL85" s="1092">
        <v>49.6</v>
      </c>
      <c r="GM85" s="1092">
        <v>0</v>
      </c>
      <c r="GN85" s="1092">
        <v>0.6</v>
      </c>
      <c r="GO85" s="1092">
        <v>2.9</v>
      </c>
      <c r="GP85" s="1102"/>
      <c r="GQ85" s="1092">
        <v>0</v>
      </c>
      <c r="GR85" s="1092">
        <v>474</v>
      </c>
      <c r="GS85" s="1092">
        <v>7</v>
      </c>
      <c r="GT85" s="1102"/>
      <c r="GU85" s="981"/>
      <c r="GV85" s="981"/>
      <c r="GW85" s="981"/>
      <c r="GX85" s="981"/>
      <c r="GY85" s="981"/>
      <c r="GZ85" s="981"/>
      <c r="HA85" s="981"/>
      <c r="HB85" s="1102"/>
      <c r="HC85" s="1092">
        <v>356</v>
      </c>
      <c r="HD85" s="1092">
        <v>73</v>
      </c>
      <c r="HE85" s="1092">
        <v>16</v>
      </c>
      <c r="HF85" s="1092">
        <v>14</v>
      </c>
      <c r="HG85" s="1092">
        <v>18</v>
      </c>
      <c r="HH85" s="1092">
        <v>36</v>
      </c>
      <c r="HI85" s="1092">
        <v>160.80000000000001</v>
      </c>
      <c r="HJ85" s="1092">
        <v>71.5</v>
      </c>
      <c r="HK85" s="1092">
        <v>51.1</v>
      </c>
      <c r="HL85" s="1092">
        <v>0</v>
      </c>
      <c r="HM85" s="1092">
        <v>0.7</v>
      </c>
      <c r="HN85" s="1092">
        <v>2.2000000000000002</v>
      </c>
      <c r="HO85" s="1102"/>
      <c r="HP85" s="50">
        <v>0</v>
      </c>
      <c r="HQ85" s="50">
        <v>0</v>
      </c>
      <c r="HR85" s="50">
        <v>0</v>
      </c>
      <c r="HS85" s="1090">
        <v>6356</v>
      </c>
      <c r="HT85" s="1090">
        <v>2724</v>
      </c>
      <c r="HU85" s="1039"/>
      <c r="HV85" s="1039"/>
      <c r="HW85" s="1039"/>
      <c r="HX85" s="1039"/>
      <c r="HY85" s="1107"/>
      <c r="HZ85" s="1090">
        <v>86</v>
      </c>
      <c r="IA85" s="1107"/>
      <c r="IB85" s="1090">
        <v>0</v>
      </c>
      <c r="IC85" s="1107"/>
      <c r="ID85" s="1090">
        <v>490</v>
      </c>
      <c r="IE85" s="1090">
        <v>590</v>
      </c>
      <c r="IF85" s="1090">
        <v>641</v>
      </c>
      <c r="IG85" s="1090">
        <v>22</v>
      </c>
      <c r="IH85" s="1107"/>
      <c r="II85" s="1090">
        <v>584</v>
      </c>
      <c r="IJ85" s="1090">
        <v>35</v>
      </c>
      <c r="IK85" s="1090">
        <v>9</v>
      </c>
      <c r="IL85" s="1090">
        <v>361</v>
      </c>
      <c r="IM85" s="1090">
        <v>73</v>
      </c>
      <c r="IN85" s="1090">
        <v>16</v>
      </c>
      <c r="IO85" s="1090">
        <v>14</v>
      </c>
      <c r="IP85" s="1090">
        <v>18</v>
      </c>
      <c r="IQ85" s="1090">
        <v>36</v>
      </c>
      <c r="IR85" s="1039"/>
      <c r="IS85" s="1039"/>
      <c r="IT85" s="1039"/>
      <c r="IU85" s="1039"/>
      <c r="IV85" s="1039"/>
      <c r="IW85" s="1104">
        <v>365</v>
      </c>
      <c r="IX85" s="1104">
        <v>65</v>
      </c>
      <c r="IY85" s="1104">
        <v>24</v>
      </c>
      <c r="IZ85" s="1104">
        <v>19</v>
      </c>
      <c r="JA85" s="1104">
        <v>18</v>
      </c>
      <c r="JB85" s="1104">
        <v>27</v>
      </c>
      <c r="JC85" s="1090">
        <v>666</v>
      </c>
      <c r="JD85" s="1090">
        <v>28451</v>
      </c>
      <c r="JE85" s="1090">
        <v>71682</v>
      </c>
      <c r="JF85" s="1092">
        <v>0</v>
      </c>
      <c r="JG85" s="1092">
        <v>118131</v>
      </c>
    </row>
    <row r="86" spans="1:267">
      <c r="A86" s="48" t="s">
        <v>201</v>
      </c>
      <c r="B86" s="34">
        <v>8040</v>
      </c>
      <c r="C86" s="33" t="s">
        <v>665</v>
      </c>
      <c r="D86" s="1039"/>
      <c r="E86" s="1039"/>
      <c r="F86" s="1039"/>
      <c r="G86" s="1039"/>
      <c r="H86" s="1039"/>
      <c r="I86" s="1039"/>
      <c r="J86" s="1039"/>
      <c r="K86" s="1039"/>
      <c r="L86" s="1039"/>
      <c r="M86" s="1039"/>
      <c r="N86" s="1039"/>
      <c r="O86" s="1039"/>
      <c r="P86" s="1039"/>
      <c r="Q86" s="1039"/>
      <c r="R86" s="1039"/>
      <c r="S86" s="1039"/>
      <c r="T86" s="1039"/>
      <c r="U86" s="1039"/>
      <c r="V86" s="1039"/>
      <c r="W86" s="1039"/>
      <c r="X86" s="1039"/>
      <c r="Y86" s="1039"/>
      <c r="Z86" s="1039"/>
      <c r="AA86" s="1039"/>
      <c r="AB86" s="1039"/>
      <c r="AC86" s="1039"/>
      <c r="AD86" s="1039"/>
      <c r="AE86" s="1039"/>
      <c r="AF86" s="1039"/>
      <c r="AG86" s="1039"/>
      <c r="AH86" s="1039"/>
      <c r="AI86" s="1039"/>
      <c r="AJ86" s="1039"/>
      <c r="AK86" s="1039"/>
      <c r="AL86" s="1039"/>
      <c r="AM86" s="1039"/>
      <c r="AN86" s="1039"/>
      <c r="AO86" s="1039"/>
      <c r="AP86" s="1039"/>
      <c r="AQ86" s="1039"/>
      <c r="AR86" s="1039"/>
      <c r="AS86" s="1039"/>
      <c r="AT86" s="1039"/>
      <c r="AU86" s="1039"/>
      <c r="AV86" s="1039"/>
      <c r="AW86" s="1039"/>
      <c r="AX86" s="1039"/>
      <c r="AY86" s="1039"/>
      <c r="AZ86" s="1039"/>
      <c r="BA86" s="1039"/>
      <c r="BB86" s="1039"/>
      <c r="BC86" s="1039"/>
      <c r="BD86" s="1039"/>
      <c r="BE86" s="1039"/>
      <c r="BF86" s="1039"/>
      <c r="BG86" s="1039"/>
      <c r="BH86" s="1039"/>
      <c r="BI86" s="1039"/>
      <c r="BJ86" s="1039"/>
      <c r="BK86" s="1039"/>
      <c r="BL86" s="1039"/>
      <c r="BM86" s="1039"/>
      <c r="BN86" s="1039"/>
      <c r="BO86" s="1039"/>
      <c r="BP86" s="1039"/>
      <c r="BQ86" s="1039"/>
      <c r="BR86" s="1090">
        <v>318.5</v>
      </c>
      <c r="BS86" s="1090">
        <v>17</v>
      </c>
      <c r="BT86" s="1090">
        <v>104.5</v>
      </c>
      <c r="BU86" s="1090">
        <v>49.25</v>
      </c>
      <c r="BV86" s="1090">
        <v>39.299999999999997</v>
      </c>
      <c r="BW86" s="1090">
        <v>0</v>
      </c>
      <c r="BX86" s="1090">
        <v>5</v>
      </c>
      <c r="BY86" s="1090">
        <v>11.5</v>
      </c>
      <c r="BZ86" s="1090">
        <v>71620800</v>
      </c>
      <c r="CA86" s="1090">
        <v>389005</v>
      </c>
      <c r="CB86" s="1090">
        <v>3415279</v>
      </c>
      <c r="CC86" s="1090">
        <v>86458</v>
      </c>
      <c r="CD86" s="1090">
        <v>78907</v>
      </c>
      <c r="CE86" s="1090">
        <v>0</v>
      </c>
      <c r="CF86" s="1090">
        <v>0</v>
      </c>
      <c r="CG86" s="1090">
        <v>518190</v>
      </c>
      <c r="CH86" s="1090">
        <v>230184</v>
      </c>
      <c r="CI86" s="1090">
        <v>265560</v>
      </c>
      <c r="CJ86" s="1090">
        <v>370110</v>
      </c>
      <c r="CK86" s="1090">
        <v>236848</v>
      </c>
      <c r="CL86" s="1090">
        <v>51573</v>
      </c>
      <c r="CM86" s="1090">
        <v>0</v>
      </c>
      <c r="CN86" s="1090">
        <v>241433</v>
      </c>
      <c r="CO86" s="1109"/>
      <c r="CP86" s="1090">
        <v>5239981</v>
      </c>
      <c r="CQ86" s="1090">
        <v>48644709</v>
      </c>
      <c r="CR86" s="1090">
        <v>13392625</v>
      </c>
      <c r="CS86" s="1090">
        <v>10852413</v>
      </c>
      <c r="CT86" s="1090">
        <v>2682183</v>
      </c>
      <c r="CU86" s="1090">
        <v>1125240</v>
      </c>
      <c r="CV86" s="1090">
        <v>30583202</v>
      </c>
      <c r="CW86" s="1090">
        <v>7390038</v>
      </c>
      <c r="CX86" s="1090">
        <v>11338586</v>
      </c>
      <c r="CY86" s="1090">
        <v>3120557</v>
      </c>
      <c r="CZ86" s="1090">
        <v>23941149</v>
      </c>
      <c r="DA86" s="1090">
        <v>5141177</v>
      </c>
      <c r="DB86" s="1090">
        <v>344158</v>
      </c>
      <c r="DC86" s="1039"/>
      <c r="DD86" s="1090">
        <v>0</v>
      </c>
      <c r="DE86" s="1090">
        <v>8434</v>
      </c>
      <c r="DF86" s="1090">
        <v>0</v>
      </c>
      <c r="DG86" s="1090">
        <v>0</v>
      </c>
      <c r="DH86" s="1090">
        <v>0</v>
      </c>
      <c r="DI86" s="1090">
        <v>0</v>
      </c>
      <c r="DJ86" s="1090">
        <v>0</v>
      </c>
      <c r="DK86" s="1090">
        <v>77214</v>
      </c>
      <c r="DL86" s="1090">
        <v>84321</v>
      </c>
      <c r="DM86" s="1090">
        <v>135639</v>
      </c>
      <c r="DN86" s="1090">
        <v>0</v>
      </c>
      <c r="DO86" s="1090">
        <v>0</v>
      </c>
      <c r="DP86" s="1090">
        <v>166139</v>
      </c>
      <c r="DQ86" s="1090">
        <v>36579</v>
      </c>
      <c r="DR86" s="1090">
        <v>0</v>
      </c>
      <c r="DS86" s="1090">
        <v>18298</v>
      </c>
      <c r="DT86" s="1090">
        <v>0</v>
      </c>
      <c r="DU86" s="1090">
        <v>44144</v>
      </c>
      <c r="DV86" s="1090">
        <v>71423</v>
      </c>
      <c r="DW86" s="1090">
        <v>17000</v>
      </c>
      <c r="DX86" s="1090">
        <v>17147</v>
      </c>
      <c r="DY86" s="1090">
        <v>0</v>
      </c>
      <c r="DZ86" s="1090">
        <v>19918</v>
      </c>
      <c r="EA86" s="1090">
        <v>34323</v>
      </c>
      <c r="EB86" s="1090">
        <v>522</v>
      </c>
      <c r="EC86" s="1090" t="s">
        <v>492</v>
      </c>
      <c r="ED86" s="1090">
        <v>0</v>
      </c>
      <c r="EE86" s="1090" t="s">
        <v>492</v>
      </c>
      <c r="EF86" s="1090">
        <v>0</v>
      </c>
      <c r="EG86" s="1090" t="s">
        <v>492</v>
      </c>
      <c r="EH86" s="1090">
        <v>0</v>
      </c>
      <c r="EI86" s="1090">
        <v>9434849</v>
      </c>
      <c r="EJ86" s="1090">
        <v>0</v>
      </c>
      <c r="EK86" s="1090">
        <v>2531472.8499999996</v>
      </c>
      <c r="EL86" s="1090">
        <v>0</v>
      </c>
      <c r="EM86" s="1090">
        <v>329334</v>
      </c>
      <c r="EN86" s="1039"/>
      <c r="EO86" s="1039"/>
      <c r="EP86" s="1039"/>
      <c r="EQ86" s="1090">
        <v>3375</v>
      </c>
      <c r="ER86" s="1090">
        <v>621</v>
      </c>
      <c r="ES86" s="1039">
        <v>0</v>
      </c>
      <c r="ET86" s="1039">
        <v>0</v>
      </c>
      <c r="EU86" s="1039">
        <v>0</v>
      </c>
      <c r="EV86" s="1039">
        <v>0</v>
      </c>
      <c r="EW86" s="1106"/>
      <c r="EX86" s="1090">
        <v>8</v>
      </c>
      <c r="EY86" s="1106"/>
      <c r="EZ86" s="1090">
        <v>6</v>
      </c>
      <c r="FA86" s="1106"/>
      <c r="FB86" s="1090">
        <v>87</v>
      </c>
      <c r="FC86" s="1090">
        <v>229</v>
      </c>
      <c r="FD86" s="1090">
        <v>540</v>
      </c>
      <c r="FE86" s="1090">
        <v>2</v>
      </c>
      <c r="FF86" s="1106"/>
      <c r="FG86" s="1090">
        <v>950</v>
      </c>
      <c r="FH86" s="1090">
        <v>27</v>
      </c>
      <c r="FI86" s="1090">
        <v>15</v>
      </c>
      <c r="FJ86" s="1039"/>
      <c r="FK86" s="1039"/>
      <c r="FL86" s="1039"/>
      <c r="FM86" s="1039"/>
      <c r="FN86" s="1039"/>
      <c r="FO86" s="1110">
        <v>4750275</v>
      </c>
      <c r="FP86" s="1092">
        <v>291.60000000000002</v>
      </c>
      <c r="FQ86" s="1092">
        <v>16</v>
      </c>
      <c r="FR86" s="1102"/>
      <c r="FS86" s="1092">
        <v>0</v>
      </c>
      <c r="FT86" s="1092">
        <v>216</v>
      </c>
      <c r="FU86" s="1092">
        <v>12</v>
      </c>
      <c r="FV86" s="1092">
        <v>64</v>
      </c>
      <c r="FW86" s="1092">
        <v>13</v>
      </c>
      <c r="FX86" s="1092">
        <v>11</v>
      </c>
      <c r="FY86" s="1092">
        <v>4</v>
      </c>
      <c r="FZ86" s="1092">
        <v>101.32</v>
      </c>
      <c r="GA86" s="1092">
        <v>49.38</v>
      </c>
      <c r="GB86" s="1092">
        <v>38.4</v>
      </c>
      <c r="GC86" s="1092">
        <v>0</v>
      </c>
      <c r="GD86" s="1092">
        <v>4.75</v>
      </c>
      <c r="GE86" s="1092">
        <v>11.25</v>
      </c>
      <c r="GF86" s="1102"/>
      <c r="GG86" s="1092">
        <v>291.60000000000002</v>
      </c>
      <c r="GH86" s="1092">
        <v>11</v>
      </c>
      <c r="GI86" s="1102"/>
      <c r="GJ86" s="1092">
        <v>101.32</v>
      </c>
      <c r="GK86" s="1092">
        <v>31.38</v>
      </c>
      <c r="GL86" s="1092">
        <v>29.93</v>
      </c>
      <c r="GM86" s="1092">
        <v>0</v>
      </c>
      <c r="GN86" s="1092">
        <v>0</v>
      </c>
      <c r="GO86" s="1092">
        <v>0</v>
      </c>
      <c r="GP86" s="1102"/>
      <c r="GQ86" s="1092">
        <v>3</v>
      </c>
      <c r="GR86" s="1092">
        <v>318.5</v>
      </c>
      <c r="GS86" s="1092">
        <v>12</v>
      </c>
      <c r="GT86" s="1102"/>
      <c r="GU86" s="981"/>
      <c r="GV86" s="981"/>
      <c r="GW86" s="981"/>
      <c r="GX86" s="981"/>
      <c r="GY86" s="981"/>
      <c r="GZ86" s="981"/>
      <c r="HA86" s="981"/>
      <c r="HB86" s="1102"/>
      <c r="HC86" s="1092">
        <v>221</v>
      </c>
      <c r="HD86" s="1092">
        <v>9</v>
      </c>
      <c r="HE86" s="1092">
        <v>80</v>
      </c>
      <c r="HF86" s="1092">
        <v>5</v>
      </c>
      <c r="HG86" s="1092">
        <v>23</v>
      </c>
      <c r="HH86" s="1092">
        <v>3</v>
      </c>
      <c r="HI86" s="1092">
        <v>104.5</v>
      </c>
      <c r="HJ86" s="1092">
        <v>35.25</v>
      </c>
      <c r="HK86" s="1092">
        <v>30.8</v>
      </c>
      <c r="HL86" s="1092">
        <v>0</v>
      </c>
      <c r="HM86" s="1092">
        <v>0</v>
      </c>
      <c r="HN86" s="1092">
        <v>0</v>
      </c>
      <c r="HO86" s="1102"/>
      <c r="HP86" s="50">
        <v>0</v>
      </c>
      <c r="HQ86" s="50">
        <v>0</v>
      </c>
      <c r="HR86" s="50">
        <v>0</v>
      </c>
      <c r="HS86" s="1090">
        <v>3557</v>
      </c>
      <c r="HT86" s="1090">
        <v>604</v>
      </c>
      <c r="HU86" s="1039"/>
      <c r="HV86" s="1039"/>
      <c r="HW86" s="1039"/>
      <c r="HX86" s="1039"/>
      <c r="HY86" s="1107"/>
      <c r="HZ86" s="1090">
        <v>4</v>
      </c>
      <c r="IA86" s="1107"/>
      <c r="IB86" s="1090">
        <v>10</v>
      </c>
      <c r="IC86" s="1107"/>
      <c r="ID86" s="1090">
        <v>97</v>
      </c>
      <c r="IE86" s="1090">
        <v>252</v>
      </c>
      <c r="IF86" s="1090">
        <v>538</v>
      </c>
      <c r="IG86" s="1090">
        <v>2</v>
      </c>
      <c r="IH86" s="1107"/>
      <c r="II86" s="1090">
        <v>950</v>
      </c>
      <c r="IJ86" s="1090">
        <v>22</v>
      </c>
      <c r="IK86" s="1090">
        <v>6</v>
      </c>
      <c r="IL86" s="1090">
        <v>226</v>
      </c>
      <c r="IM86" s="1090">
        <v>9</v>
      </c>
      <c r="IN86" s="1090">
        <v>80</v>
      </c>
      <c r="IO86" s="1090">
        <v>5</v>
      </c>
      <c r="IP86" s="1090">
        <v>23</v>
      </c>
      <c r="IQ86" s="1090">
        <v>3</v>
      </c>
      <c r="IR86" s="1039"/>
      <c r="IS86" s="1039"/>
      <c r="IT86" s="1039"/>
      <c r="IU86" s="1039"/>
      <c r="IV86" s="1039"/>
      <c r="IW86" s="1104">
        <v>211</v>
      </c>
      <c r="IX86" s="1104">
        <v>12</v>
      </c>
      <c r="IY86" s="1104">
        <v>64</v>
      </c>
      <c r="IZ86" s="1104">
        <v>13</v>
      </c>
      <c r="JA86" s="1104">
        <v>11</v>
      </c>
      <c r="JB86" s="1104">
        <v>4</v>
      </c>
      <c r="JC86" s="1090">
        <v>0</v>
      </c>
      <c r="JD86" s="1090">
        <v>9056</v>
      </c>
      <c r="JE86" s="1090">
        <v>60794</v>
      </c>
      <c r="JF86" s="1092">
        <v>1</v>
      </c>
      <c r="JG86" s="1092">
        <v>0</v>
      </c>
    </row>
    <row r="87" spans="1:267">
      <c r="A87" s="48" t="s">
        <v>216</v>
      </c>
      <c r="B87" s="34">
        <v>8050</v>
      </c>
      <c r="C87" s="33" t="s">
        <v>677</v>
      </c>
      <c r="D87" s="1039"/>
      <c r="E87" s="1039"/>
      <c r="F87" s="1039"/>
      <c r="G87" s="1039"/>
      <c r="H87" s="1039"/>
      <c r="I87" s="1039"/>
      <c r="J87" s="1039"/>
      <c r="K87" s="1039"/>
      <c r="L87" s="1039"/>
      <c r="M87" s="1039"/>
      <c r="N87" s="1039"/>
      <c r="O87" s="1039"/>
      <c r="P87" s="1039"/>
      <c r="Q87" s="1039"/>
      <c r="R87" s="1039"/>
      <c r="S87" s="1039"/>
      <c r="T87" s="1039"/>
      <c r="U87" s="1039"/>
      <c r="V87" s="1039"/>
      <c r="W87" s="1039"/>
      <c r="X87" s="1039"/>
      <c r="Y87" s="1039"/>
      <c r="Z87" s="1039"/>
      <c r="AA87" s="1039"/>
      <c r="AB87" s="1039"/>
      <c r="AC87" s="1039"/>
      <c r="AD87" s="1039"/>
      <c r="AE87" s="1039"/>
      <c r="AF87" s="1039"/>
      <c r="AG87" s="1039"/>
      <c r="AH87" s="1039"/>
      <c r="AI87" s="1039"/>
      <c r="AJ87" s="1039"/>
      <c r="AK87" s="1039"/>
      <c r="AL87" s="1039"/>
      <c r="AM87" s="1039"/>
      <c r="AN87" s="1039"/>
      <c r="AO87" s="1039"/>
      <c r="AP87" s="1039"/>
      <c r="AQ87" s="1039"/>
      <c r="AR87" s="1039"/>
      <c r="AS87" s="1039"/>
      <c r="AT87" s="1039"/>
      <c r="AU87" s="1039"/>
      <c r="AV87" s="1039"/>
      <c r="AW87" s="1039"/>
      <c r="AX87" s="1039"/>
      <c r="AY87" s="1039"/>
      <c r="AZ87" s="1039"/>
      <c r="BA87" s="1039"/>
      <c r="BB87" s="1039"/>
      <c r="BC87" s="1039"/>
      <c r="BD87" s="1039"/>
      <c r="BE87" s="1039"/>
      <c r="BF87" s="1039"/>
      <c r="BG87" s="1039"/>
      <c r="BH87" s="1039"/>
      <c r="BI87" s="1039"/>
      <c r="BJ87" s="1039"/>
      <c r="BK87" s="1039"/>
      <c r="BL87" s="1039"/>
      <c r="BM87" s="1039"/>
      <c r="BN87" s="1039"/>
      <c r="BO87" s="1039"/>
      <c r="BP87" s="1039"/>
      <c r="BQ87" s="1039"/>
      <c r="BR87" s="1090">
        <v>47.5</v>
      </c>
      <c r="BS87" s="1090">
        <v>1</v>
      </c>
      <c r="BT87" s="1090">
        <v>12.8</v>
      </c>
      <c r="BU87" s="1090">
        <v>5.8</v>
      </c>
      <c r="BV87" s="1090">
        <v>2</v>
      </c>
      <c r="BW87" s="1090">
        <v>7</v>
      </c>
      <c r="BX87" s="1090">
        <v>0.4</v>
      </c>
      <c r="BY87" s="1090">
        <v>9.8000000000000007</v>
      </c>
      <c r="BZ87" s="1090">
        <v>11683777</v>
      </c>
      <c r="CA87" s="1090">
        <v>0</v>
      </c>
      <c r="CB87" s="1090">
        <v>635830</v>
      </c>
      <c r="CC87" s="1090">
        <v>0</v>
      </c>
      <c r="CD87" s="1090">
        <v>0</v>
      </c>
      <c r="CE87" s="1090">
        <v>0</v>
      </c>
      <c r="CF87" s="1090">
        <v>0</v>
      </c>
      <c r="CG87" s="1090">
        <v>150218</v>
      </c>
      <c r="CH87" s="1090">
        <v>110049</v>
      </c>
      <c r="CI87" s="1090">
        <v>11490</v>
      </c>
      <c r="CJ87" s="1090">
        <v>17162</v>
      </c>
      <c r="CK87" s="1090">
        <v>16074</v>
      </c>
      <c r="CL87" s="1090">
        <v>188962</v>
      </c>
      <c r="CM87" s="1090">
        <v>0</v>
      </c>
      <c r="CN87" s="1090">
        <v>31163</v>
      </c>
      <c r="CO87" s="1109"/>
      <c r="CP87" s="1090">
        <v>611906</v>
      </c>
      <c r="CQ87" s="1090">
        <v>8542005</v>
      </c>
      <c r="CR87" s="1090">
        <v>2939385</v>
      </c>
      <c r="CS87" s="1090">
        <v>1211854</v>
      </c>
      <c r="CT87" s="1090">
        <v>661499</v>
      </c>
      <c r="CU87" s="1090">
        <v>466212</v>
      </c>
      <c r="CV87" s="1090">
        <v>4900548</v>
      </c>
      <c r="CW87" s="1090">
        <v>1161396</v>
      </c>
      <c r="CX87" s="1090">
        <v>2115179</v>
      </c>
      <c r="CY87" s="1090">
        <v>432538</v>
      </c>
      <c r="CZ87" s="1090">
        <v>4142715</v>
      </c>
      <c r="DA87" s="1090">
        <v>1571362</v>
      </c>
      <c r="DB87" s="1090">
        <v>106951</v>
      </c>
      <c r="DC87" s="1039"/>
      <c r="DD87" s="1090">
        <v>0</v>
      </c>
      <c r="DE87" s="1090">
        <v>422</v>
      </c>
      <c r="DF87" s="1090">
        <v>0</v>
      </c>
      <c r="DG87" s="1090">
        <v>0</v>
      </c>
      <c r="DH87" s="1090">
        <v>0</v>
      </c>
      <c r="DI87" s="1090">
        <v>0</v>
      </c>
      <c r="DJ87" s="1090">
        <v>0</v>
      </c>
      <c r="DK87" s="1090">
        <v>0</v>
      </c>
      <c r="DL87" s="1090">
        <v>0</v>
      </c>
      <c r="DM87" s="1090">
        <v>0</v>
      </c>
      <c r="DN87" s="1090">
        <v>28461</v>
      </c>
      <c r="DO87" s="1090">
        <v>0</v>
      </c>
      <c r="DP87" s="1090">
        <v>121757</v>
      </c>
      <c r="DQ87" s="1090">
        <v>0</v>
      </c>
      <c r="DR87" s="1090">
        <v>0</v>
      </c>
      <c r="DS87" s="1090">
        <v>0</v>
      </c>
      <c r="DT87" s="1090">
        <v>0</v>
      </c>
      <c r="DU87" s="1090">
        <v>7294</v>
      </c>
      <c r="DV87" s="1090">
        <v>0</v>
      </c>
      <c r="DW87" s="1090">
        <v>0</v>
      </c>
      <c r="DX87" s="1090">
        <v>6746</v>
      </c>
      <c r="DY87" s="1090">
        <v>0</v>
      </c>
      <c r="DZ87" s="1090">
        <v>0</v>
      </c>
      <c r="EA87" s="1090">
        <v>96009</v>
      </c>
      <c r="EB87" s="1090">
        <v>0</v>
      </c>
      <c r="EC87" s="1090" t="s">
        <v>91</v>
      </c>
      <c r="ED87" s="1090">
        <v>188962</v>
      </c>
      <c r="EE87" s="1090" t="s">
        <v>492</v>
      </c>
      <c r="EF87" s="1090">
        <v>0</v>
      </c>
      <c r="EG87" s="1090" t="s">
        <v>492</v>
      </c>
      <c r="EH87" s="1090">
        <v>0</v>
      </c>
      <c r="EI87" s="1090">
        <v>597083.31000000006</v>
      </c>
      <c r="EJ87" s="1090">
        <v>0</v>
      </c>
      <c r="EK87" s="1090">
        <v>105067.24</v>
      </c>
      <c r="EL87" s="1090">
        <v>-0.09</v>
      </c>
      <c r="EM87" s="1090">
        <v>417586.14</v>
      </c>
      <c r="EN87" s="1039"/>
      <c r="EO87" s="1039"/>
      <c r="EP87" s="1039"/>
      <c r="EQ87" s="1090">
        <v>344</v>
      </c>
      <c r="ER87" s="1090">
        <v>63</v>
      </c>
      <c r="ES87" s="1039">
        <v>0</v>
      </c>
      <c r="ET87" s="1039">
        <v>0</v>
      </c>
      <c r="EU87" s="1039">
        <v>0</v>
      </c>
      <c r="EV87" s="1039">
        <v>0</v>
      </c>
      <c r="EW87" s="1106"/>
      <c r="EX87" s="1090">
        <v>0</v>
      </c>
      <c r="EY87" s="1106"/>
      <c r="EZ87" s="1090">
        <v>0</v>
      </c>
      <c r="FA87" s="1106"/>
      <c r="FB87" s="1090">
        <v>18</v>
      </c>
      <c r="FC87" s="1090">
        <v>48</v>
      </c>
      <c r="FD87" s="1090">
        <v>59</v>
      </c>
      <c r="FE87" s="1090">
        <v>9</v>
      </c>
      <c r="FF87" s="1106"/>
      <c r="FG87" s="1090">
        <v>950</v>
      </c>
      <c r="FH87" s="1090">
        <v>2</v>
      </c>
      <c r="FI87" s="1090">
        <v>1</v>
      </c>
      <c r="FJ87" s="1039"/>
      <c r="FK87" s="1039"/>
      <c r="FL87" s="1039"/>
      <c r="FM87" s="1039"/>
      <c r="FN87" s="1039"/>
      <c r="FO87" s="1110">
        <v>1571362</v>
      </c>
      <c r="FP87" s="1092">
        <v>46.6</v>
      </c>
      <c r="FQ87" s="1092">
        <v>1</v>
      </c>
      <c r="FR87" s="1102"/>
      <c r="FS87" s="1092">
        <v>0</v>
      </c>
      <c r="FT87" s="1092">
        <v>31</v>
      </c>
      <c r="FU87" s="1092">
        <v>6</v>
      </c>
      <c r="FV87" s="1092">
        <v>9</v>
      </c>
      <c r="FW87" s="1092">
        <v>0</v>
      </c>
      <c r="FX87" s="1092">
        <v>2</v>
      </c>
      <c r="FY87" s="1092">
        <v>1</v>
      </c>
      <c r="FZ87" s="1092">
        <v>14.59</v>
      </c>
      <c r="GA87" s="1092">
        <v>5.27</v>
      </c>
      <c r="GB87" s="1092">
        <v>2</v>
      </c>
      <c r="GC87" s="1092">
        <v>7</v>
      </c>
      <c r="GD87" s="1092">
        <v>0.4</v>
      </c>
      <c r="GE87" s="1092">
        <v>8.6999999999999993</v>
      </c>
      <c r="GF87" s="1102"/>
      <c r="GG87" s="1092">
        <v>46.6</v>
      </c>
      <c r="GH87" s="1092">
        <v>0</v>
      </c>
      <c r="GI87" s="1102"/>
      <c r="GJ87" s="1092">
        <v>0</v>
      </c>
      <c r="GK87" s="1092">
        <v>0</v>
      </c>
      <c r="GL87" s="1092">
        <v>0</v>
      </c>
      <c r="GM87" s="1092">
        <v>0</v>
      </c>
      <c r="GN87" s="1092">
        <v>0</v>
      </c>
      <c r="GO87" s="1092">
        <v>0</v>
      </c>
      <c r="GP87" s="1102"/>
      <c r="GQ87" s="1092">
        <v>0</v>
      </c>
      <c r="GR87" s="1092">
        <v>45.5</v>
      </c>
      <c r="GS87" s="1092">
        <v>0</v>
      </c>
      <c r="GT87" s="1102"/>
      <c r="GU87" s="981"/>
      <c r="GV87" s="981"/>
      <c r="GW87" s="981"/>
      <c r="GX87" s="981"/>
      <c r="GY87" s="981"/>
      <c r="GZ87" s="981"/>
      <c r="HA87" s="981"/>
      <c r="HB87" s="1102"/>
      <c r="HC87" s="1092">
        <v>34</v>
      </c>
      <c r="HD87" s="1092">
        <v>5</v>
      </c>
      <c r="HE87" s="1092">
        <v>6</v>
      </c>
      <c r="HF87" s="1092">
        <v>0</v>
      </c>
      <c r="HG87" s="1092">
        <v>2</v>
      </c>
      <c r="HH87" s="1092">
        <v>2</v>
      </c>
      <c r="HI87" s="1092">
        <v>0</v>
      </c>
      <c r="HJ87" s="1092">
        <v>0</v>
      </c>
      <c r="HK87" s="1092">
        <v>0</v>
      </c>
      <c r="HL87" s="1092">
        <v>0</v>
      </c>
      <c r="HM87" s="1092">
        <v>0</v>
      </c>
      <c r="HN87" s="1092">
        <v>0</v>
      </c>
      <c r="HO87" s="1102"/>
      <c r="HP87" s="50">
        <v>0</v>
      </c>
      <c r="HQ87" s="50">
        <v>0</v>
      </c>
      <c r="HR87" s="50">
        <v>0</v>
      </c>
      <c r="HS87" s="1090">
        <v>362</v>
      </c>
      <c r="HT87" s="1090">
        <v>69</v>
      </c>
      <c r="HU87" s="1039"/>
      <c r="HV87" s="1039"/>
      <c r="HW87" s="1039"/>
      <c r="HX87" s="1039"/>
      <c r="HY87" s="1107"/>
      <c r="HZ87" s="1090">
        <v>0</v>
      </c>
      <c r="IA87" s="1107"/>
      <c r="IB87" s="1090">
        <v>2</v>
      </c>
      <c r="IC87" s="1107"/>
      <c r="ID87" s="1090">
        <v>23</v>
      </c>
      <c r="IE87" s="1090">
        <v>51</v>
      </c>
      <c r="IF87" s="1090">
        <v>69</v>
      </c>
      <c r="IG87" s="1090">
        <v>6</v>
      </c>
      <c r="IH87" s="1107"/>
      <c r="II87" s="1090">
        <v>950</v>
      </c>
      <c r="IJ87" s="1090">
        <v>1</v>
      </c>
      <c r="IK87" s="1090">
        <v>0</v>
      </c>
      <c r="IL87" s="1090">
        <v>34</v>
      </c>
      <c r="IM87" s="1090">
        <v>5</v>
      </c>
      <c r="IN87" s="1090">
        <v>6</v>
      </c>
      <c r="IO87" s="1090">
        <v>0</v>
      </c>
      <c r="IP87" s="1090">
        <v>2</v>
      </c>
      <c r="IQ87" s="1090">
        <v>2</v>
      </c>
      <c r="IR87" s="1039"/>
      <c r="IS87" s="1039"/>
      <c r="IT87" s="1039"/>
      <c r="IU87" s="1039"/>
      <c r="IV87" s="1039"/>
      <c r="IW87" s="1104">
        <v>31</v>
      </c>
      <c r="IX87" s="1104">
        <v>6</v>
      </c>
      <c r="IY87" s="1104">
        <v>9</v>
      </c>
      <c r="IZ87" s="1104">
        <v>0</v>
      </c>
      <c r="JA87" s="1104">
        <v>2</v>
      </c>
      <c r="JB87" s="1104">
        <v>1</v>
      </c>
      <c r="JC87" s="1090">
        <v>0</v>
      </c>
      <c r="JD87" s="1090">
        <v>1750</v>
      </c>
      <c r="JE87" s="1090">
        <v>0</v>
      </c>
      <c r="JF87" s="1092">
        <v>0</v>
      </c>
      <c r="JG87" s="1092">
        <v>0</v>
      </c>
    </row>
    <row r="88" spans="1:267">
      <c r="A88" s="48" t="s">
        <v>185</v>
      </c>
      <c r="B88" s="34">
        <v>8060</v>
      </c>
      <c r="C88" s="33" t="s">
        <v>653</v>
      </c>
      <c r="D88" s="1039"/>
      <c r="E88" s="1039"/>
      <c r="F88" s="1039"/>
      <c r="G88" s="1039"/>
      <c r="H88" s="1039"/>
      <c r="I88" s="1039"/>
      <c r="J88" s="1039"/>
      <c r="K88" s="1039"/>
      <c r="L88" s="1039"/>
      <c r="M88" s="1039"/>
      <c r="N88" s="1039"/>
      <c r="O88" s="1039"/>
      <c r="P88" s="1039"/>
      <c r="Q88" s="1039"/>
      <c r="R88" s="1039"/>
      <c r="S88" s="1039"/>
      <c r="T88" s="1039"/>
      <c r="U88" s="1039"/>
      <c r="V88" s="1039"/>
      <c r="W88" s="1039"/>
      <c r="X88" s="1039"/>
      <c r="Y88" s="1039"/>
      <c r="Z88" s="1039"/>
      <c r="AA88" s="1039"/>
      <c r="AB88" s="1039"/>
      <c r="AC88" s="1039"/>
      <c r="AD88" s="1039"/>
      <c r="AE88" s="1039"/>
      <c r="AF88" s="1039"/>
      <c r="AG88" s="1039"/>
      <c r="AH88" s="1039"/>
      <c r="AI88" s="1039"/>
      <c r="AJ88" s="1039"/>
      <c r="AK88" s="1039"/>
      <c r="AL88" s="1039"/>
      <c r="AM88" s="1039"/>
      <c r="AN88" s="1039"/>
      <c r="AO88" s="1039"/>
      <c r="AP88" s="1039"/>
      <c r="AQ88" s="1039"/>
      <c r="AR88" s="1039"/>
      <c r="AS88" s="1039"/>
      <c r="AT88" s="1039"/>
      <c r="AU88" s="1039"/>
      <c r="AV88" s="1039"/>
      <c r="AW88" s="1039"/>
      <c r="AX88" s="1039"/>
      <c r="AY88" s="1039"/>
      <c r="AZ88" s="1039"/>
      <c r="BA88" s="1039"/>
      <c r="BB88" s="1039"/>
      <c r="BC88" s="1039"/>
      <c r="BD88" s="1039"/>
      <c r="BE88" s="1039"/>
      <c r="BF88" s="1039"/>
      <c r="BG88" s="1039"/>
      <c r="BH88" s="1039"/>
      <c r="BI88" s="1039"/>
      <c r="BJ88" s="1039"/>
      <c r="BK88" s="1039"/>
      <c r="BL88" s="1039"/>
      <c r="BM88" s="1039"/>
      <c r="BN88" s="1039"/>
      <c r="BO88" s="1039"/>
      <c r="BP88" s="1039"/>
      <c r="BQ88" s="1039"/>
      <c r="BR88" s="1090">
        <v>68.83</v>
      </c>
      <c r="BS88" s="1090">
        <v>4</v>
      </c>
      <c r="BT88" s="1090">
        <v>18.32</v>
      </c>
      <c r="BU88" s="1090">
        <v>16.38</v>
      </c>
      <c r="BV88" s="1090">
        <v>1</v>
      </c>
      <c r="BW88" s="1090">
        <v>0</v>
      </c>
      <c r="BX88" s="1090">
        <v>1</v>
      </c>
      <c r="BY88" s="1090">
        <v>18.600000000000001</v>
      </c>
      <c r="BZ88" s="1090">
        <v>15635674.609999999</v>
      </c>
      <c r="CA88" s="1090">
        <v>0</v>
      </c>
      <c r="CB88" s="1090">
        <v>739140.09</v>
      </c>
      <c r="CC88" s="1090">
        <v>628528.62</v>
      </c>
      <c r="CD88" s="1090">
        <v>0</v>
      </c>
      <c r="CE88" s="1090">
        <v>0</v>
      </c>
      <c r="CF88" s="1090">
        <v>0</v>
      </c>
      <c r="CG88" s="1090">
        <v>265971.27</v>
      </c>
      <c r="CH88" s="1090">
        <v>401180.31</v>
      </c>
      <c r="CI88" s="1090">
        <v>54818.05</v>
      </c>
      <c r="CJ88" s="1090">
        <v>106254.88</v>
      </c>
      <c r="CK88" s="1090">
        <v>46374.91</v>
      </c>
      <c r="CL88" s="1090">
        <v>211034.15</v>
      </c>
      <c r="CM88" s="1090">
        <v>0</v>
      </c>
      <c r="CN88" s="1090">
        <v>86421.22</v>
      </c>
      <c r="CO88" s="1109"/>
      <c r="CP88" s="1090">
        <v>962601.11999999988</v>
      </c>
      <c r="CQ88" s="1090">
        <v>10925611.169999998</v>
      </c>
      <c r="CR88" s="1090">
        <v>2496463.38</v>
      </c>
      <c r="CS88" s="1090">
        <v>2036041.71</v>
      </c>
      <c r="CT88" s="1090">
        <v>980233.58</v>
      </c>
      <c r="CU88" s="1090">
        <v>1712433.88</v>
      </c>
      <c r="CV88" s="1090">
        <v>7132529.8999999994</v>
      </c>
      <c r="CW88" s="1090">
        <v>1639885.39</v>
      </c>
      <c r="CX88" s="1090">
        <v>2928486.79</v>
      </c>
      <c r="CY88" s="1090">
        <v>543317.61</v>
      </c>
      <c r="CZ88" s="1090">
        <v>5709311.7899999991</v>
      </c>
      <c r="DA88" s="1090">
        <v>1052440.3600000001</v>
      </c>
      <c r="DB88" s="1090">
        <v>98751</v>
      </c>
      <c r="DC88" s="1039"/>
      <c r="DD88" s="1090">
        <v>0</v>
      </c>
      <c r="DE88" s="1090">
        <v>0</v>
      </c>
      <c r="DF88" s="1090">
        <v>0</v>
      </c>
      <c r="DG88" s="1090">
        <v>0</v>
      </c>
      <c r="DH88" s="1090">
        <v>0</v>
      </c>
      <c r="DI88" s="1090">
        <v>0</v>
      </c>
      <c r="DJ88" s="1090">
        <v>57806</v>
      </c>
      <c r="DK88" s="1090">
        <v>0</v>
      </c>
      <c r="DL88" s="1090">
        <v>0</v>
      </c>
      <c r="DM88" s="1090">
        <v>0</v>
      </c>
      <c r="DN88" s="1090">
        <v>4369</v>
      </c>
      <c r="DO88" s="1090">
        <v>0</v>
      </c>
      <c r="DP88" s="1090">
        <v>174086</v>
      </c>
      <c r="DQ88" s="1090">
        <v>0</v>
      </c>
      <c r="DR88" s="1090">
        <v>0</v>
      </c>
      <c r="DS88" s="1090">
        <v>0</v>
      </c>
      <c r="DT88" s="1090">
        <v>29710</v>
      </c>
      <c r="DU88" s="1090">
        <v>71381</v>
      </c>
      <c r="DV88" s="1090">
        <v>0</v>
      </c>
      <c r="DW88" s="1090">
        <v>0</v>
      </c>
      <c r="DX88" s="1090">
        <v>9092</v>
      </c>
      <c r="DY88" s="1090">
        <v>0</v>
      </c>
      <c r="DZ88" s="1090">
        <v>0</v>
      </c>
      <c r="EA88" s="1090">
        <v>358977</v>
      </c>
      <c r="EB88" s="1090">
        <v>0</v>
      </c>
      <c r="EC88" s="1090" t="s">
        <v>91</v>
      </c>
      <c r="ED88" s="1090">
        <v>173932</v>
      </c>
      <c r="EE88" s="1090" t="s">
        <v>492</v>
      </c>
      <c r="EF88" s="1090">
        <v>0</v>
      </c>
      <c r="EG88" s="1090" t="s">
        <v>492</v>
      </c>
      <c r="EH88" s="1090">
        <v>0</v>
      </c>
      <c r="EI88" s="1090">
        <v>1851401.5</v>
      </c>
      <c r="EJ88" s="1090">
        <v>0</v>
      </c>
      <c r="EK88" s="1090">
        <v>667289.54999999725</v>
      </c>
      <c r="EL88" s="1090">
        <v>110823</v>
      </c>
      <c r="EM88" s="1090">
        <v>0</v>
      </c>
      <c r="EN88" s="1039"/>
      <c r="EO88" s="1039"/>
      <c r="EP88" s="1039"/>
      <c r="EQ88" s="1090">
        <v>540</v>
      </c>
      <c r="ER88" s="1090">
        <v>99</v>
      </c>
      <c r="ES88" s="1039">
        <v>0</v>
      </c>
      <c r="ET88" s="1039">
        <v>0</v>
      </c>
      <c r="EU88" s="1039">
        <v>0</v>
      </c>
      <c r="EV88" s="1039">
        <v>0</v>
      </c>
      <c r="EW88" s="1106"/>
      <c r="EX88" s="1090">
        <v>0</v>
      </c>
      <c r="EY88" s="1106"/>
      <c r="EZ88" s="1090">
        <v>0</v>
      </c>
      <c r="FA88" s="1106"/>
      <c r="FB88" s="1090">
        <v>14</v>
      </c>
      <c r="FC88" s="1090">
        <v>22</v>
      </c>
      <c r="FD88" s="1090">
        <v>156</v>
      </c>
      <c r="FE88" s="1090">
        <v>0</v>
      </c>
      <c r="FF88" s="1106"/>
      <c r="FG88" s="1090">
        <v>950</v>
      </c>
      <c r="FH88" s="1090">
        <v>6</v>
      </c>
      <c r="FI88" s="1090">
        <v>1</v>
      </c>
      <c r="FJ88" s="1039"/>
      <c r="FK88" s="1039"/>
      <c r="FL88" s="1039"/>
      <c r="FM88" s="1039"/>
      <c r="FN88" s="1039"/>
      <c r="FO88" s="1110">
        <v>1052440.44</v>
      </c>
      <c r="FP88" s="1092">
        <v>64</v>
      </c>
      <c r="FQ88" s="1092">
        <v>4.3</v>
      </c>
      <c r="FR88" s="1102"/>
      <c r="FS88" s="1092">
        <v>0</v>
      </c>
      <c r="FT88" s="1092">
        <v>47</v>
      </c>
      <c r="FU88" s="1092">
        <v>4</v>
      </c>
      <c r="FV88" s="1092">
        <v>4</v>
      </c>
      <c r="FW88" s="1092">
        <v>1</v>
      </c>
      <c r="FX88" s="1092">
        <v>9</v>
      </c>
      <c r="FY88" s="1092">
        <v>8</v>
      </c>
      <c r="FZ88" s="1092">
        <v>16.420000000000002</v>
      </c>
      <c r="GA88" s="1092">
        <v>14.97</v>
      </c>
      <c r="GB88" s="1092">
        <v>1</v>
      </c>
      <c r="GC88" s="1092">
        <v>0</v>
      </c>
      <c r="GD88" s="1092">
        <v>1</v>
      </c>
      <c r="GE88" s="1092">
        <v>14.7</v>
      </c>
      <c r="GF88" s="1102"/>
      <c r="GG88" s="1092">
        <v>64</v>
      </c>
      <c r="GH88" s="1092">
        <v>1</v>
      </c>
      <c r="GI88" s="1102"/>
      <c r="GJ88" s="1092">
        <v>0</v>
      </c>
      <c r="GK88" s="1092">
        <v>0</v>
      </c>
      <c r="GL88" s="1092">
        <v>0</v>
      </c>
      <c r="GM88" s="1092">
        <v>0</v>
      </c>
      <c r="GN88" s="1092">
        <v>0</v>
      </c>
      <c r="GO88" s="1092">
        <v>0</v>
      </c>
      <c r="GP88" s="1102"/>
      <c r="GQ88" s="1092">
        <v>0</v>
      </c>
      <c r="GR88" s="1092">
        <v>0</v>
      </c>
      <c r="GS88" s="1092">
        <v>0</v>
      </c>
      <c r="GT88" s="1102"/>
      <c r="GU88" s="981"/>
      <c r="GV88" s="981"/>
      <c r="GW88" s="981"/>
      <c r="GX88" s="981"/>
      <c r="GY88" s="981"/>
      <c r="GZ88" s="981"/>
      <c r="HA88" s="981"/>
      <c r="HB88" s="1102"/>
      <c r="HC88" s="1092">
        <v>0</v>
      </c>
      <c r="HD88" s="1092">
        <v>0</v>
      </c>
      <c r="HE88" s="1092">
        <v>0</v>
      </c>
      <c r="HF88" s="1092">
        <v>0</v>
      </c>
      <c r="HG88" s="1092">
        <v>0</v>
      </c>
      <c r="HH88" s="1092">
        <v>0</v>
      </c>
      <c r="HI88" s="1092">
        <v>0</v>
      </c>
      <c r="HJ88" s="1092">
        <v>0</v>
      </c>
      <c r="HK88" s="1092">
        <v>0</v>
      </c>
      <c r="HL88" s="1092">
        <v>0</v>
      </c>
      <c r="HM88" s="1092">
        <v>0</v>
      </c>
      <c r="HN88" s="1092">
        <v>0</v>
      </c>
      <c r="HO88" s="1102"/>
      <c r="HP88" s="50">
        <v>0</v>
      </c>
      <c r="HQ88" s="50">
        <v>0</v>
      </c>
      <c r="HR88" s="50">
        <v>0</v>
      </c>
      <c r="HS88" s="1090">
        <v>549</v>
      </c>
      <c r="HT88" s="1090">
        <v>101</v>
      </c>
      <c r="HU88" s="1039"/>
      <c r="HV88" s="1039"/>
      <c r="HW88" s="1039"/>
      <c r="HX88" s="1039"/>
      <c r="HY88" s="1107"/>
      <c r="HZ88" s="1090">
        <v>3</v>
      </c>
      <c r="IA88" s="1107"/>
      <c r="IB88" s="1090">
        <v>0</v>
      </c>
      <c r="IC88" s="1107"/>
      <c r="ID88" s="1090">
        <v>22</v>
      </c>
      <c r="IE88" s="1090">
        <v>0</v>
      </c>
      <c r="IF88" s="1090">
        <v>152</v>
      </c>
      <c r="IG88" s="1090">
        <v>7</v>
      </c>
      <c r="IH88" s="1107"/>
      <c r="II88" s="1090">
        <v>950</v>
      </c>
      <c r="IJ88" s="1090">
        <v>4</v>
      </c>
      <c r="IK88" s="1090">
        <v>0</v>
      </c>
      <c r="IL88" s="1090">
        <v>48</v>
      </c>
      <c r="IM88" s="1090">
        <v>4</v>
      </c>
      <c r="IN88" s="1090">
        <v>5</v>
      </c>
      <c r="IO88" s="1090">
        <v>1</v>
      </c>
      <c r="IP88" s="1090">
        <v>9</v>
      </c>
      <c r="IQ88" s="1090">
        <v>9</v>
      </c>
      <c r="IR88" s="1039"/>
      <c r="IS88" s="1039"/>
      <c r="IT88" s="1039"/>
      <c r="IU88" s="1039"/>
      <c r="IV88" s="1039"/>
      <c r="IW88" s="1104">
        <v>47</v>
      </c>
      <c r="IX88" s="1104">
        <v>4</v>
      </c>
      <c r="IY88" s="1104">
        <v>4</v>
      </c>
      <c r="IZ88" s="1104">
        <v>1</v>
      </c>
      <c r="JA88" s="1104">
        <v>9</v>
      </c>
      <c r="JB88" s="1104">
        <v>8</v>
      </c>
      <c r="JC88" s="1090">
        <v>0</v>
      </c>
      <c r="JD88" s="1090">
        <v>3572</v>
      </c>
      <c r="JE88" s="1090">
        <v>5090</v>
      </c>
      <c r="JF88" s="1092">
        <v>0</v>
      </c>
      <c r="JG88" s="1092">
        <v>0</v>
      </c>
    </row>
    <row r="89" spans="1:267">
      <c r="A89" s="48" t="s">
        <v>1768</v>
      </c>
      <c r="B89" s="34">
        <v>2752</v>
      </c>
      <c r="C89" s="33" t="s">
        <v>1769</v>
      </c>
      <c r="D89" s="1039"/>
      <c r="E89" s="1039"/>
      <c r="F89" s="1039"/>
      <c r="G89" s="1039"/>
      <c r="H89" s="1039"/>
      <c r="I89" s="1039"/>
      <c r="J89" s="1039"/>
      <c r="K89" s="1039"/>
      <c r="L89" s="1039"/>
      <c r="M89" s="1039"/>
      <c r="N89" s="1039"/>
      <c r="O89" s="1039"/>
      <c r="P89" s="1039"/>
      <c r="Q89" s="1039"/>
      <c r="R89" s="1039"/>
      <c r="S89" s="1039"/>
      <c r="T89" s="1039"/>
      <c r="U89" s="1039"/>
      <c r="V89" s="1039"/>
      <c r="W89" s="1039"/>
      <c r="X89" s="1039"/>
      <c r="Y89" s="1039"/>
      <c r="Z89" s="1039"/>
      <c r="AA89" s="1039"/>
      <c r="AB89" s="1039"/>
      <c r="AC89" s="1039"/>
      <c r="AD89" s="1039"/>
      <c r="AE89" s="1039"/>
      <c r="AF89" s="1039"/>
      <c r="AG89" s="1039"/>
      <c r="AH89" s="1039"/>
      <c r="AI89" s="1039"/>
      <c r="AJ89" s="1039"/>
      <c r="AK89" s="1039"/>
      <c r="AL89" s="1039"/>
      <c r="AM89" s="1039"/>
      <c r="AN89" s="1039"/>
      <c r="AO89" s="1039"/>
      <c r="AP89" s="1039"/>
      <c r="AQ89" s="1039"/>
      <c r="AR89" s="1039"/>
      <c r="AS89" s="1039"/>
      <c r="AT89" s="1039"/>
      <c r="AU89" s="1039"/>
      <c r="AV89" s="1039"/>
      <c r="AW89" s="1039"/>
      <c r="AX89" s="1039"/>
      <c r="AY89" s="1039"/>
      <c r="AZ89" s="1039"/>
      <c r="BA89" s="1039"/>
      <c r="BB89" s="1039"/>
      <c r="BC89" s="1039"/>
      <c r="BD89" s="1039"/>
      <c r="BE89" s="1039"/>
      <c r="BF89" s="1039"/>
      <c r="BG89" s="1039"/>
      <c r="BH89" s="1039"/>
      <c r="BI89" s="1039"/>
      <c r="BJ89" s="1039"/>
      <c r="BK89" s="1039"/>
      <c r="BL89" s="1039"/>
      <c r="BM89" s="1039"/>
      <c r="BN89" s="1039"/>
      <c r="BO89" s="1039"/>
      <c r="BP89" s="1039"/>
      <c r="BQ89" s="1039"/>
      <c r="BR89" s="1090"/>
      <c r="BS89" s="1090"/>
      <c r="BT89" s="1090"/>
      <c r="BU89" s="1090"/>
      <c r="BV89" s="1090"/>
      <c r="BW89" s="1090"/>
      <c r="BX89" s="1090"/>
      <c r="BY89" s="1090"/>
      <c r="BZ89" s="1090"/>
      <c r="CA89" s="1090"/>
      <c r="CB89" s="1090"/>
      <c r="CC89" s="1090"/>
      <c r="CD89" s="1090"/>
      <c r="CE89" s="1090"/>
      <c r="CF89" s="1090"/>
      <c r="CG89" s="1090"/>
      <c r="CH89" s="1090"/>
      <c r="CI89" s="1090"/>
      <c r="CJ89" s="1090"/>
      <c r="CK89" s="1090"/>
      <c r="CL89" s="1090"/>
      <c r="CM89" s="1090"/>
      <c r="CN89" s="1090"/>
      <c r="CO89" s="1109"/>
      <c r="CP89" s="1090"/>
      <c r="CQ89" s="1090"/>
      <c r="CR89" s="1090"/>
      <c r="CS89" s="1090"/>
      <c r="CT89" s="1090"/>
      <c r="CU89" s="1090"/>
      <c r="CV89" s="1090"/>
      <c r="CW89" s="1090"/>
      <c r="CX89" s="1090"/>
      <c r="CY89" s="1090"/>
      <c r="CZ89" s="1090"/>
      <c r="DA89" s="1090"/>
      <c r="DB89" s="1090"/>
      <c r="DC89" s="1039"/>
      <c r="DD89" s="1090"/>
      <c r="DE89" s="1090"/>
      <c r="DF89" s="1090"/>
      <c r="DG89" s="1090"/>
      <c r="DH89" s="1090"/>
      <c r="DI89" s="1090"/>
      <c r="DJ89" s="1090"/>
      <c r="DK89" s="1090"/>
      <c r="DL89" s="1090"/>
      <c r="DM89" s="1090"/>
      <c r="DN89" s="1090"/>
      <c r="DO89" s="1090"/>
      <c r="DP89" s="1090"/>
      <c r="DQ89" s="1090"/>
      <c r="DR89" s="1090"/>
      <c r="DS89" s="1090"/>
      <c r="DT89" s="1090"/>
      <c r="DU89" s="1090"/>
      <c r="DV89" s="1090"/>
      <c r="DW89" s="1090"/>
      <c r="DX89" s="1090"/>
      <c r="DY89" s="1090"/>
      <c r="DZ89" s="1090"/>
      <c r="EA89" s="1090"/>
      <c r="EB89" s="1090"/>
      <c r="EC89" s="1090"/>
      <c r="ED89" s="1090"/>
      <c r="EE89" s="1090"/>
      <c r="EF89" s="1090"/>
      <c r="EG89" s="1090"/>
      <c r="EH89" s="1090"/>
      <c r="EI89" s="1090"/>
      <c r="EJ89" s="1090"/>
      <c r="EK89" s="1090"/>
      <c r="EL89" s="1090"/>
      <c r="EM89" s="1090"/>
      <c r="EN89" s="1039"/>
      <c r="EO89" s="1039"/>
      <c r="EP89" s="1039"/>
      <c r="EQ89" s="1090"/>
      <c r="ER89" s="1090"/>
      <c r="ES89" s="1039"/>
      <c r="ET89" s="1039"/>
      <c r="EU89" s="1039"/>
      <c r="EV89" s="1039"/>
      <c r="EW89" s="1106"/>
      <c r="EX89" s="1090"/>
      <c r="EY89" s="1106"/>
      <c r="EZ89" s="1090"/>
      <c r="FA89" s="1106"/>
      <c r="FB89" s="1090"/>
      <c r="FC89" s="1090"/>
      <c r="FD89" s="1090"/>
      <c r="FE89" s="1090"/>
      <c r="FF89" s="1106"/>
      <c r="FG89" s="1090"/>
      <c r="FH89" s="1090"/>
      <c r="FI89" s="1090"/>
      <c r="FJ89" s="1039"/>
      <c r="FK89" s="1039"/>
      <c r="FL89" s="1039"/>
      <c r="FM89" s="1039"/>
      <c r="FN89" s="1039"/>
      <c r="FO89" s="1110"/>
      <c r="FP89" s="1092"/>
      <c r="FQ89" s="1092"/>
      <c r="FR89" s="1102"/>
      <c r="FS89" s="1092"/>
      <c r="FT89" s="1092"/>
      <c r="FU89" s="1092"/>
      <c r="FV89" s="1092"/>
      <c r="FW89" s="1092"/>
      <c r="FX89" s="1092"/>
      <c r="FY89" s="1092"/>
      <c r="FZ89" s="1092"/>
      <c r="GA89" s="1092"/>
      <c r="GB89" s="1092"/>
      <c r="GC89" s="1092"/>
      <c r="GD89" s="1092"/>
      <c r="GE89" s="1092"/>
      <c r="GF89" s="1102"/>
      <c r="GG89" s="1092"/>
      <c r="GH89" s="1092"/>
      <c r="GI89" s="1102"/>
      <c r="GJ89" s="1092"/>
      <c r="GK89" s="1092"/>
      <c r="GL89" s="1092"/>
      <c r="GM89" s="1092"/>
      <c r="GN89" s="1092"/>
      <c r="GO89" s="1092"/>
      <c r="GP89" s="1102"/>
      <c r="GQ89" s="1092"/>
      <c r="GR89" s="1092"/>
      <c r="GS89" s="1092"/>
      <c r="GT89" s="1102"/>
      <c r="GU89" s="981"/>
      <c r="GV89" s="981"/>
      <c r="GW89" s="981"/>
      <c r="GX89" s="981"/>
      <c r="GY89" s="981"/>
      <c r="GZ89" s="981"/>
      <c r="HA89" s="981"/>
      <c r="HB89" s="1102"/>
      <c r="HC89" s="1092"/>
      <c r="HD89" s="1092"/>
      <c r="HE89" s="1092"/>
      <c r="HF89" s="1092"/>
      <c r="HG89" s="1092"/>
      <c r="HH89" s="1092"/>
      <c r="HI89" s="1092"/>
      <c r="HJ89" s="1092"/>
      <c r="HK89" s="1092"/>
      <c r="HL89" s="1092"/>
      <c r="HM89" s="1092"/>
      <c r="HN89" s="1092"/>
      <c r="HO89" s="1102"/>
      <c r="HP89" s="50"/>
      <c r="HQ89" s="50"/>
      <c r="HR89" s="50"/>
      <c r="HS89" s="1090"/>
      <c r="HT89" s="1090"/>
      <c r="HU89" s="1039"/>
      <c r="HV89" s="1039"/>
      <c r="HW89" s="1039"/>
      <c r="HX89" s="1039"/>
      <c r="HY89" s="1107"/>
      <c r="HZ89" s="1090"/>
      <c r="IA89" s="1107"/>
      <c r="IB89" s="1090"/>
      <c r="IC89" s="1107"/>
      <c r="ID89" s="1090"/>
      <c r="IE89" s="1090"/>
      <c r="IF89" s="1090"/>
      <c r="IG89" s="1090"/>
      <c r="IH89" s="1107"/>
      <c r="II89" s="1090"/>
      <c r="IJ89" s="1090"/>
      <c r="IK89" s="1090"/>
      <c r="IL89" s="1090"/>
      <c r="IM89" s="1090"/>
      <c r="IN89" s="1090"/>
      <c r="IO89" s="1090"/>
      <c r="IP89" s="1090"/>
      <c r="IQ89" s="1090"/>
      <c r="IR89" s="1039"/>
      <c r="IS89" s="1039"/>
      <c r="IT89" s="1039"/>
      <c r="IU89" s="1039"/>
      <c r="IV89" s="1039"/>
      <c r="IW89" s="1104"/>
      <c r="IX89" s="1104"/>
      <c r="IY89" s="1104"/>
      <c r="IZ89" s="1104"/>
      <c r="JA89" s="1104"/>
      <c r="JB89" s="1104"/>
      <c r="JC89" s="1090"/>
      <c r="JD89" s="1090"/>
      <c r="JE89" s="1090"/>
      <c r="JF89" s="1092"/>
      <c r="JG89" s="1092"/>
    </row>
    <row r="90" spans="1:267">
      <c r="A90" s="48" t="s">
        <v>1770</v>
      </c>
      <c r="B90" s="34">
        <v>2741</v>
      </c>
      <c r="C90" s="33" t="s">
        <v>1771</v>
      </c>
      <c r="D90" s="1039"/>
      <c r="E90" s="1039"/>
      <c r="F90" s="1039"/>
      <c r="G90" s="1039"/>
      <c r="H90" s="1039"/>
      <c r="I90" s="1039"/>
      <c r="J90" s="1039"/>
      <c r="K90" s="1039"/>
      <c r="L90" s="1039"/>
      <c r="M90" s="1039"/>
      <c r="N90" s="1039"/>
      <c r="O90" s="1039"/>
      <c r="P90" s="1039"/>
      <c r="Q90" s="1039"/>
      <c r="R90" s="1039"/>
      <c r="S90" s="1039"/>
      <c r="T90" s="1039"/>
      <c r="U90" s="1039"/>
      <c r="V90" s="1039"/>
      <c r="W90" s="1039"/>
      <c r="X90" s="1039"/>
      <c r="Y90" s="1039"/>
      <c r="Z90" s="1039"/>
      <c r="AA90" s="1039"/>
      <c r="AB90" s="1039"/>
      <c r="AC90" s="1039"/>
      <c r="AD90" s="1039"/>
      <c r="AE90" s="1039"/>
      <c r="AF90" s="1039"/>
      <c r="AG90" s="1039"/>
      <c r="AH90" s="1039"/>
      <c r="AI90" s="1039"/>
      <c r="AJ90" s="1039"/>
      <c r="AK90" s="1039"/>
      <c r="AL90" s="1039"/>
      <c r="AM90" s="1039"/>
      <c r="AN90" s="1039"/>
      <c r="AO90" s="1039"/>
      <c r="AP90" s="1039"/>
      <c r="AQ90" s="1039"/>
      <c r="AR90" s="1039"/>
      <c r="AS90" s="1039"/>
      <c r="AT90" s="1039"/>
      <c r="AU90" s="1039"/>
      <c r="AV90" s="1039"/>
      <c r="AW90" s="1039"/>
      <c r="AX90" s="1039"/>
      <c r="AY90" s="1039"/>
      <c r="AZ90" s="1039"/>
      <c r="BA90" s="1039"/>
      <c r="BB90" s="1039"/>
      <c r="BC90" s="1039"/>
      <c r="BD90" s="1039"/>
      <c r="BE90" s="1039"/>
      <c r="BF90" s="1039"/>
      <c r="BG90" s="1039"/>
      <c r="BH90" s="1039"/>
      <c r="BI90" s="1039"/>
      <c r="BJ90" s="1039"/>
      <c r="BK90" s="1039"/>
      <c r="BL90" s="1039"/>
      <c r="BM90" s="1039"/>
      <c r="BN90" s="1039"/>
      <c r="BO90" s="1039"/>
      <c r="BP90" s="1039"/>
      <c r="BQ90" s="1039"/>
      <c r="BR90" s="1090"/>
      <c r="BS90" s="1090"/>
      <c r="BT90" s="1090"/>
      <c r="BU90" s="1090"/>
      <c r="BV90" s="1090"/>
      <c r="BW90" s="1090"/>
      <c r="BX90" s="1090"/>
      <c r="BY90" s="1090"/>
      <c r="BZ90" s="1090"/>
      <c r="CA90" s="1090"/>
      <c r="CB90" s="1090"/>
      <c r="CC90" s="1090"/>
      <c r="CD90" s="1090"/>
      <c r="CE90" s="1090"/>
      <c r="CF90" s="1090"/>
      <c r="CG90" s="1090"/>
      <c r="CH90" s="1090"/>
      <c r="CI90" s="1090"/>
      <c r="CJ90" s="1090"/>
      <c r="CK90" s="1090"/>
      <c r="CL90" s="1090"/>
      <c r="CM90" s="1090"/>
      <c r="CN90" s="1090"/>
      <c r="CO90" s="1109"/>
      <c r="CP90" s="1090"/>
      <c r="CQ90" s="1090"/>
      <c r="CR90" s="1090"/>
      <c r="CS90" s="1090"/>
      <c r="CT90" s="1090"/>
      <c r="CU90" s="1090"/>
      <c r="CV90" s="1090"/>
      <c r="CW90" s="1090"/>
      <c r="CX90" s="1090"/>
      <c r="CY90" s="1090"/>
      <c r="CZ90" s="1090"/>
      <c r="DA90" s="1090"/>
      <c r="DB90" s="1090"/>
      <c r="DC90" s="1039"/>
      <c r="DD90" s="1090"/>
      <c r="DE90" s="1090"/>
      <c r="DF90" s="1090"/>
      <c r="DG90" s="1090"/>
      <c r="DH90" s="1090"/>
      <c r="DI90" s="1090"/>
      <c r="DJ90" s="1090"/>
      <c r="DK90" s="1090"/>
      <c r="DL90" s="1090"/>
      <c r="DM90" s="1090"/>
      <c r="DN90" s="1090"/>
      <c r="DO90" s="1090"/>
      <c r="DP90" s="1090"/>
      <c r="DQ90" s="1090"/>
      <c r="DR90" s="1090"/>
      <c r="DS90" s="1090"/>
      <c r="DT90" s="1090"/>
      <c r="DU90" s="1090"/>
      <c r="DV90" s="1090"/>
      <c r="DW90" s="1090"/>
      <c r="DX90" s="1090"/>
      <c r="DY90" s="1090"/>
      <c r="DZ90" s="1090"/>
      <c r="EA90" s="1090"/>
      <c r="EB90" s="1090"/>
      <c r="EC90" s="1090"/>
      <c r="ED90" s="1090"/>
      <c r="EE90" s="1090"/>
      <c r="EF90" s="1090"/>
      <c r="EG90" s="1090"/>
      <c r="EH90" s="1090"/>
      <c r="EI90" s="1090"/>
      <c r="EJ90" s="1090"/>
      <c r="EK90" s="1090"/>
      <c r="EL90" s="1090"/>
      <c r="EM90" s="1090"/>
      <c r="EN90" s="1039"/>
      <c r="EO90" s="1039"/>
      <c r="EP90" s="1039"/>
      <c r="EQ90" s="1090"/>
      <c r="ER90" s="1090"/>
      <c r="ES90" s="1039"/>
      <c r="ET90" s="1039"/>
      <c r="EU90" s="1039"/>
      <c r="EV90" s="1039"/>
      <c r="EW90" s="1106"/>
      <c r="EX90" s="1090"/>
      <c r="EY90" s="1106"/>
      <c r="EZ90" s="1090"/>
      <c r="FA90" s="1106"/>
      <c r="FB90" s="1090"/>
      <c r="FC90" s="1090"/>
      <c r="FD90" s="1090"/>
      <c r="FE90" s="1090"/>
      <c r="FF90" s="1106"/>
      <c r="FG90" s="1090"/>
      <c r="FH90" s="1090"/>
      <c r="FI90" s="1090"/>
      <c r="FJ90" s="1039"/>
      <c r="FK90" s="1039"/>
      <c r="FL90" s="1039"/>
      <c r="FM90" s="1039"/>
      <c r="FN90" s="1039"/>
      <c r="FO90" s="1110"/>
      <c r="FP90" s="1092"/>
      <c r="FQ90" s="1092"/>
      <c r="FR90" s="1102"/>
      <c r="FS90" s="1092"/>
      <c r="FT90" s="1092"/>
      <c r="FU90" s="1092"/>
      <c r="FV90" s="1092"/>
      <c r="FW90" s="1092"/>
      <c r="FX90" s="1092"/>
      <c r="FY90" s="1092"/>
      <c r="FZ90" s="1092"/>
      <c r="GA90" s="1092"/>
      <c r="GB90" s="1092"/>
      <c r="GC90" s="1092"/>
      <c r="GD90" s="1092"/>
      <c r="GE90" s="1092"/>
      <c r="GF90" s="1102"/>
      <c r="GG90" s="1092"/>
      <c r="GH90" s="1092"/>
      <c r="GI90" s="1102"/>
      <c r="GJ90" s="1092"/>
      <c r="GK90" s="1092"/>
      <c r="GL90" s="1092"/>
      <c r="GM90" s="1092"/>
      <c r="GN90" s="1092"/>
      <c r="GO90" s="1092"/>
      <c r="GP90" s="1102"/>
      <c r="GQ90" s="1092"/>
      <c r="GR90" s="1092"/>
      <c r="GS90" s="1092"/>
      <c r="GT90" s="1102"/>
      <c r="GU90" s="981"/>
      <c r="GV90" s="981"/>
      <c r="GW90" s="981"/>
      <c r="GX90" s="981"/>
      <c r="GY90" s="981"/>
      <c r="GZ90" s="981"/>
      <c r="HA90" s="981"/>
      <c r="HB90" s="1102"/>
      <c r="HC90" s="1092"/>
      <c r="HD90" s="1092"/>
      <c r="HE90" s="1092"/>
      <c r="HF90" s="1092"/>
      <c r="HG90" s="1092"/>
      <c r="HH90" s="1092"/>
      <c r="HI90" s="1092"/>
      <c r="HJ90" s="1092"/>
      <c r="HK90" s="1092"/>
      <c r="HL90" s="1092"/>
      <c r="HM90" s="1092"/>
      <c r="HN90" s="1092"/>
      <c r="HO90" s="1102"/>
      <c r="HP90" s="50"/>
      <c r="HQ90" s="50"/>
      <c r="HR90" s="50"/>
      <c r="HS90" s="1090"/>
      <c r="HT90" s="1090"/>
      <c r="HU90" s="1039"/>
      <c r="HV90" s="1039"/>
      <c r="HW90" s="1039"/>
      <c r="HX90" s="1039"/>
      <c r="HY90" s="1107"/>
      <c r="HZ90" s="1090"/>
      <c r="IA90" s="1107"/>
      <c r="IB90" s="1090"/>
      <c r="IC90" s="1107"/>
      <c r="ID90" s="1090"/>
      <c r="IE90" s="1090"/>
      <c r="IF90" s="1090"/>
      <c r="IG90" s="1090"/>
      <c r="IH90" s="1107"/>
      <c r="II90" s="1090"/>
      <c r="IJ90" s="1090"/>
      <c r="IK90" s="1090"/>
      <c r="IL90" s="1090"/>
      <c r="IM90" s="1090"/>
      <c r="IN90" s="1090"/>
      <c r="IO90" s="1090"/>
      <c r="IP90" s="1090"/>
      <c r="IQ90" s="1090"/>
      <c r="IR90" s="1039"/>
      <c r="IS90" s="1039"/>
      <c r="IT90" s="1039"/>
      <c r="IU90" s="1039"/>
      <c r="IV90" s="1039"/>
      <c r="IW90" s="1104"/>
      <c r="IX90" s="1104"/>
      <c r="IY90" s="1104"/>
      <c r="IZ90" s="1104"/>
      <c r="JA90" s="1104"/>
      <c r="JB90" s="1104"/>
      <c r="JC90" s="1090"/>
      <c r="JD90" s="1090"/>
      <c r="JE90" s="1090"/>
      <c r="JF90" s="1092"/>
      <c r="JG90" s="1092"/>
    </row>
    <row r="91" spans="1:267">
      <c r="A91" s="48" t="s">
        <v>1772</v>
      </c>
      <c r="B91" s="34">
        <v>2747</v>
      </c>
      <c r="C91" s="33" t="s">
        <v>1773</v>
      </c>
      <c r="D91" s="1039"/>
      <c r="E91" s="1039"/>
      <c r="F91" s="1039"/>
      <c r="G91" s="1039"/>
      <c r="H91" s="1039"/>
      <c r="I91" s="1039"/>
      <c r="J91" s="1039"/>
      <c r="K91" s="1039"/>
      <c r="L91" s="1039"/>
      <c r="M91" s="1039"/>
      <c r="N91" s="1039"/>
      <c r="O91" s="1039"/>
      <c r="P91" s="1039"/>
      <c r="Q91" s="1039"/>
      <c r="R91" s="1039"/>
      <c r="S91" s="1039"/>
      <c r="T91" s="1039"/>
      <c r="U91" s="1039"/>
      <c r="V91" s="1039"/>
      <c r="W91" s="1039"/>
      <c r="X91" s="1039"/>
      <c r="Y91" s="1039"/>
      <c r="Z91" s="1039"/>
      <c r="AA91" s="1039"/>
      <c r="AB91" s="1039"/>
      <c r="AC91" s="1039"/>
      <c r="AD91" s="1039"/>
      <c r="AE91" s="1039"/>
      <c r="AF91" s="1039"/>
      <c r="AG91" s="1039"/>
      <c r="AH91" s="1039"/>
      <c r="AI91" s="1039"/>
      <c r="AJ91" s="1039"/>
      <c r="AK91" s="1039"/>
      <c r="AL91" s="1039"/>
      <c r="AM91" s="1039"/>
      <c r="AN91" s="1039"/>
      <c r="AO91" s="1039"/>
      <c r="AP91" s="1039"/>
      <c r="AQ91" s="1039"/>
      <c r="AR91" s="1039"/>
      <c r="AS91" s="1039"/>
      <c r="AT91" s="1039"/>
      <c r="AU91" s="1039"/>
      <c r="AV91" s="1039"/>
      <c r="AW91" s="1039"/>
      <c r="AX91" s="1039"/>
      <c r="AY91" s="1039"/>
      <c r="AZ91" s="1039"/>
      <c r="BA91" s="1039"/>
      <c r="BB91" s="1039"/>
      <c r="BC91" s="1039"/>
      <c r="BD91" s="1039"/>
      <c r="BE91" s="1039"/>
      <c r="BF91" s="1039"/>
      <c r="BG91" s="1039"/>
      <c r="BH91" s="1039"/>
      <c r="BI91" s="1039"/>
      <c r="BJ91" s="1039"/>
      <c r="BK91" s="1039"/>
      <c r="BL91" s="1039"/>
      <c r="BM91" s="1039"/>
      <c r="BN91" s="1039"/>
      <c r="BO91" s="1039"/>
      <c r="BP91" s="1039"/>
      <c r="BQ91" s="1039"/>
      <c r="BR91" s="1090"/>
      <c r="BS91" s="1090"/>
      <c r="BT91" s="1090"/>
      <c r="BU91" s="1090"/>
      <c r="BV91" s="1090"/>
      <c r="BW91" s="1090"/>
      <c r="BX91" s="1090"/>
      <c r="BY91" s="1090"/>
      <c r="BZ91" s="1090"/>
      <c r="CA91" s="1090"/>
      <c r="CB91" s="1090"/>
      <c r="CC91" s="1090"/>
      <c r="CD91" s="1090"/>
      <c r="CE91" s="1090"/>
      <c r="CF91" s="1090"/>
      <c r="CG91" s="1090"/>
      <c r="CH91" s="1090"/>
      <c r="CI91" s="1090"/>
      <c r="CJ91" s="1090"/>
      <c r="CK91" s="1090"/>
      <c r="CL91" s="1090"/>
      <c r="CM91" s="1090"/>
      <c r="CN91" s="1090"/>
      <c r="CO91" s="1109"/>
      <c r="CP91" s="1090"/>
      <c r="CQ91" s="1090"/>
      <c r="CR91" s="1090"/>
      <c r="CS91" s="1090"/>
      <c r="CT91" s="1090"/>
      <c r="CU91" s="1090"/>
      <c r="CV91" s="1090"/>
      <c r="CW91" s="1090"/>
      <c r="CX91" s="1090"/>
      <c r="CY91" s="1090"/>
      <c r="CZ91" s="1090"/>
      <c r="DA91" s="1090"/>
      <c r="DB91" s="1090"/>
      <c r="DC91" s="1039"/>
      <c r="DD91" s="1090"/>
      <c r="DE91" s="1090"/>
      <c r="DF91" s="1090"/>
      <c r="DG91" s="1090"/>
      <c r="DH91" s="1090"/>
      <c r="DI91" s="1090"/>
      <c r="DJ91" s="1090"/>
      <c r="DK91" s="1090"/>
      <c r="DL91" s="1090"/>
      <c r="DM91" s="1090"/>
      <c r="DN91" s="1090"/>
      <c r="DO91" s="1090"/>
      <c r="DP91" s="1090"/>
      <c r="DQ91" s="1090"/>
      <c r="DR91" s="1090"/>
      <c r="DS91" s="1090"/>
      <c r="DT91" s="1090"/>
      <c r="DU91" s="1090"/>
      <c r="DV91" s="1090"/>
      <c r="DW91" s="1090"/>
      <c r="DX91" s="1090"/>
      <c r="DY91" s="1090"/>
      <c r="DZ91" s="1090"/>
      <c r="EA91" s="1090"/>
      <c r="EB91" s="1090"/>
      <c r="EC91" s="1090"/>
      <c r="ED91" s="1090"/>
      <c r="EE91" s="1090"/>
      <c r="EF91" s="1090"/>
      <c r="EG91" s="1090"/>
      <c r="EH91" s="1090"/>
      <c r="EI91" s="1090"/>
      <c r="EJ91" s="1090"/>
      <c r="EK91" s="1090"/>
      <c r="EL91" s="1090"/>
      <c r="EM91" s="1090"/>
      <c r="EN91" s="1039"/>
      <c r="EO91" s="1039"/>
      <c r="EP91" s="1039"/>
      <c r="EQ91" s="1090"/>
      <c r="ER91" s="1090"/>
      <c r="ES91" s="1039"/>
      <c r="ET91" s="1039"/>
      <c r="EU91" s="1039"/>
      <c r="EV91" s="1039"/>
      <c r="EW91" s="1106"/>
      <c r="EX91" s="1090"/>
      <c r="EY91" s="1106"/>
      <c r="EZ91" s="1090"/>
      <c r="FA91" s="1106"/>
      <c r="FB91" s="1090"/>
      <c r="FC91" s="1090"/>
      <c r="FD91" s="1090"/>
      <c r="FE91" s="1090"/>
      <c r="FF91" s="1106"/>
      <c r="FG91" s="1090"/>
      <c r="FH91" s="1090"/>
      <c r="FI91" s="1090"/>
      <c r="FJ91" s="1039"/>
      <c r="FK91" s="1039"/>
      <c r="FL91" s="1039"/>
      <c r="FM91" s="1039"/>
      <c r="FN91" s="1039"/>
      <c r="FO91" s="1110"/>
      <c r="FP91" s="1092"/>
      <c r="FQ91" s="1092"/>
      <c r="FR91" s="1102"/>
      <c r="FS91" s="1092"/>
      <c r="FT91" s="1092"/>
      <c r="FU91" s="1092"/>
      <c r="FV91" s="1092"/>
      <c r="FW91" s="1092"/>
      <c r="FX91" s="1092"/>
      <c r="FY91" s="1092"/>
      <c r="FZ91" s="1092"/>
      <c r="GA91" s="1092"/>
      <c r="GB91" s="1092"/>
      <c r="GC91" s="1092"/>
      <c r="GD91" s="1092"/>
      <c r="GE91" s="1092"/>
      <c r="GF91" s="1102"/>
      <c r="GG91" s="1092"/>
      <c r="GH91" s="1092"/>
      <c r="GI91" s="1102"/>
      <c r="GJ91" s="1092"/>
      <c r="GK91" s="1092"/>
      <c r="GL91" s="1092"/>
      <c r="GM91" s="1092"/>
      <c r="GN91" s="1092"/>
      <c r="GO91" s="1092"/>
      <c r="GP91" s="1102"/>
      <c r="GQ91" s="1092"/>
      <c r="GR91" s="1092"/>
      <c r="GS91" s="1092"/>
      <c r="GT91" s="1102"/>
      <c r="GU91" s="981"/>
      <c r="GV91" s="981"/>
      <c r="GW91" s="981"/>
      <c r="GX91" s="981"/>
      <c r="GY91" s="981"/>
      <c r="GZ91" s="981"/>
      <c r="HA91" s="981"/>
      <c r="HB91" s="1102"/>
      <c r="HC91" s="1092"/>
      <c r="HD91" s="1092"/>
      <c r="HE91" s="1092"/>
      <c r="HF91" s="1092"/>
      <c r="HG91" s="1092"/>
      <c r="HH91" s="1092"/>
      <c r="HI91" s="1092"/>
      <c r="HJ91" s="1092"/>
      <c r="HK91" s="1092"/>
      <c r="HL91" s="1092"/>
      <c r="HM91" s="1092"/>
      <c r="HN91" s="1092"/>
      <c r="HO91" s="1102"/>
      <c r="HP91" s="50"/>
      <c r="HQ91" s="50"/>
      <c r="HR91" s="50"/>
      <c r="HS91" s="1090"/>
      <c r="HT91" s="1090"/>
      <c r="HU91" s="1039"/>
      <c r="HV91" s="1039"/>
      <c r="HW91" s="1039"/>
      <c r="HX91" s="1039"/>
      <c r="HY91" s="1107"/>
      <c r="HZ91" s="1090"/>
      <c r="IA91" s="1107"/>
      <c r="IB91" s="1090"/>
      <c r="IC91" s="1107"/>
      <c r="ID91" s="1090"/>
      <c r="IE91" s="1090"/>
      <c r="IF91" s="1090"/>
      <c r="IG91" s="1090"/>
      <c r="IH91" s="1107"/>
      <c r="II91" s="1090"/>
      <c r="IJ91" s="1090"/>
      <c r="IK91" s="1090"/>
      <c r="IL91" s="1090"/>
      <c r="IM91" s="1090"/>
      <c r="IN91" s="1090"/>
      <c r="IO91" s="1090"/>
      <c r="IP91" s="1090"/>
      <c r="IQ91" s="1090"/>
      <c r="IR91" s="1039"/>
      <c r="IS91" s="1039"/>
      <c r="IT91" s="1039"/>
      <c r="IU91" s="1039"/>
      <c r="IV91" s="1039"/>
      <c r="IW91" s="1104"/>
      <c r="IX91" s="1104"/>
      <c r="IY91" s="1104"/>
      <c r="IZ91" s="1104"/>
      <c r="JA91" s="1104"/>
      <c r="JB91" s="1104"/>
      <c r="JC91" s="1090"/>
      <c r="JD91" s="1090"/>
      <c r="JE91" s="1090"/>
      <c r="JF91" s="1092"/>
      <c r="JG91" s="1092"/>
    </row>
    <row r="92" spans="1:267">
      <c r="A92" s="48" t="s">
        <v>1774</v>
      </c>
      <c r="B92" s="34">
        <v>2780</v>
      </c>
      <c r="C92" s="33" t="s">
        <v>1775</v>
      </c>
      <c r="D92" s="1039"/>
      <c r="E92" s="1039"/>
      <c r="F92" s="1039"/>
      <c r="G92" s="1039"/>
      <c r="H92" s="1039"/>
      <c r="I92" s="1039"/>
      <c r="J92" s="1039"/>
      <c r="K92" s="1039"/>
      <c r="L92" s="1039"/>
      <c r="M92" s="1039"/>
      <c r="N92" s="1039"/>
      <c r="O92" s="1039"/>
      <c r="P92" s="1039"/>
      <c r="Q92" s="1039"/>
      <c r="R92" s="1039"/>
      <c r="S92" s="1039"/>
      <c r="T92" s="1039"/>
      <c r="U92" s="1039"/>
      <c r="V92" s="1039"/>
      <c r="W92" s="1039"/>
      <c r="X92" s="1039"/>
      <c r="Y92" s="1039"/>
      <c r="Z92" s="1039"/>
      <c r="AA92" s="1039"/>
      <c r="AB92" s="1039"/>
      <c r="AC92" s="1039"/>
      <c r="AD92" s="1039"/>
      <c r="AE92" s="1039"/>
      <c r="AF92" s="1039"/>
      <c r="AG92" s="1039"/>
      <c r="AH92" s="1039"/>
      <c r="AI92" s="1039"/>
      <c r="AJ92" s="1039"/>
      <c r="AK92" s="1039"/>
      <c r="AL92" s="1039"/>
      <c r="AM92" s="1039"/>
      <c r="AN92" s="1039"/>
      <c r="AO92" s="1039"/>
      <c r="AP92" s="1039"/>
      <c r="AQ92" s="1039"/>
      <c r="AR92" s="1039"/>
      <c r="AS92" s="1039"/>
      <c r="AT92" s="1039"/>
      <c r="AU92" s="1039"/>
      <c r="AV92" s="1039"/>
      <c r="AW92" s="1039"/>
      <c r="AX92" s="1039"/>
      <c r="AY92" s="1039"/>
      <c r="AZ92" s="1039"/>
      <c r="BA92" s="1039"/>
      <c r="BB92" s="1039"/>
      <c r="BC92" s="1039"/>
      <c r="BD92" s="1039"/>
      <c r="BE92" s="1039"/>
      <c r="BF92" s="1039"/>
      <c r="BG92" s="1039"/>
      <c r="BH92" s="1039"/>
      <c r="BI92" s="1039"/>
      <c r="BJ92" s="1039"/>
      <c r="BK92" s="1039"/>
      <c r="BL92" s="1039"/>
      <c r="BM92" s="1039"/>
      <c r="BN92" s="1039"/>
      <c r="BO92" s="1039"/>
      <c r="BP92" s="1039"/>
      <c r="BQ92" s="1039"/>
      <c r="BR92" s="1090"/>
      <c r="BS92" s="1090"/>
      <c r="BT92" s="1090"/>
      <c r="BU92" s="1090"/>
      <c r="BV92" s="1090"/>
      <c r="BW92" s="1090"/>
      <c r="BX92" s="1090"/>
      <c r="BY92" s="1090"/>
      <c r="BZ92" s="1090"/>
      <c r="CA92" s="1090"/>
      <c r="CB92" s="1090"/>
      <c r="CC92" s="1090"/>
      <c r="CD92" s="1090"/>
      <c r="CE92" s="1090"/>
      <c r="CF92" s="1090"/>
      <c r="CG92" s="1090"/>
      <c r="CH92" s="1090"/>
      <c r="CI92" s="1090"/>
      <c r="CJ92" s="1090"/>
      <c r="CK92" s="1090"/>
      <c r="CL92" s="1090"/>
      <c r="CM92" s="1090"/>
      <c r="CN92" s="1090"/>
      <c r="CO92" s="1109"/>
      <c r="CP92" s="1090"/>
      <c r="CQ92" s="1090"/>
      <c r="CR92" s="1090"/>
      <c r="CS92" s="1090"/>
      <c r="CT92" s="1090"/>
      <c r="CU92" s="1090"/>
      <c r="CV92" s="1090"/>
      <c r="CW92" s="1090"/>
      <c r="CX92" s="1090"/>
      <c r="CY92" s="1090"/>
      <c r="CZ92" s="1090"/>
      <c r="DA92" s="1090"/>
      <c r="DB92" s="1090"/>
      <c r="DC92" s="1039"/>
      <c r="DD92" s="1090"/>
      <c r="DE92" s="1090"/>
      <c r="DF92" s="1090"/>
      <c r="DG92" s="1090"/>
      <c r="DH92" s="1090"/>
      <c r="DI92" s="1090"/>
      <c r="DJ92" s="1090"/>
      <c r="DK92" s="1090"/>
      <c r="DL92" s="1090"/>
      <c r="DM92" s="1090"/>
      <c r="DN92" s="1090"/>
      <c r="DO92" s="1090"/>
      <c r="DP92" s="1090"/>
      <c r="DQ92" s="1090"/>
      <c r="DR92" s="1090"/>
      <c r="DS92" s="1090"/>
      <c r="DT92" s="1090"/>
      <c r="DU92" s="1090"/>
      <c r="DV92" s="1090"/>
      <c r="DW92" s="1090"/>
      <c r="DX92" s="1090"/>
      <c r="DY92" s="1090"/>
      <c r="DZ92" s="1090"/>
      <c r="EA92" s="1090"/>
      <c r="EB92" s="1090"/>
      <c r="EC92" s="1090"/>
      <c r="ED92" s="1090"/>
      <c r="EE92" s="1090"/>
      <c r="EF92" s="1090"/>
      <c r="EG92" s="1090"/>
      <c r="EH92" s="1090"/>
      <c r="EI92" s="1090"/>
      <c r="EJ92" s="1090"/>
      <c r="EK92" s="1090"/>
      <c r="EL92" s="1090"/>
      <c r="EM92" s="1090"/>
      <c r="EN92" s="1039"/>
      <c r="EO92" s="1039"/>
      <c r="EP92" s="1039"/>
      <c r="EQ92" s="1090"/>
      <c r="ER92" s="1090"/>
      <c r="ES92" s="1039"/>
      <c r="ET92" s="1039"/>
      <c r="EU92" s="1039"/>
      <c r="EV92" s="1039"/>
      <c r="EW92" s="1106"/>
      <c r="EX92" s="1090"/>
      <c r="EY92" s="1106"/>
      <c r="EZ92" s="1090"/>
      <c r="FA92" s="1106"/>
      <c r="FB92" s="1090"/>
      <c r="FC92" s="1090"/>
      <c r="FD92" s="1090"/>
      <c r="FE92" s="1090"/>
      <c r="FF92" s="1106"/>
      <c r="FG92" s="1090"/>
      <c r="FH92" s="1090"/>
      <c r="FI92" s="1090"/>
      <c r="FJ92" s="1039"/>
      <c r="FK92" s="1039"/>
      <c r="FL92" s="1039"/>
      <c r="FM92" s="1039"/>
      <c r="FN92" s="1039"/>
      <c r="FO92" s="1110"/>
      <c r="FP92" s="1092"/>
      <c r="FQ92" s="1092"/>
      <c r="FR92" s="1102"/>
      <c r="FS92" s="1092"/>
      <c r="FT92" s="1092"/>
      <c r="FU92" s="1092"/>
      <c r="FV92" s="1092"/>
      <c r="FW92" s="1092"/>
      <c r="FX92" s="1092"/>
      <c r="FY92" s="1092"/>
      <c r="FZ92" s="1092"/>
      <c r="GA92" s="1092"/>
      <c r="GB92" s="1092"/>
      <c r="GC92" s="1092"/>
      <c r="GD92" s="1092"/>
      <c r="GE92" s="1092"/>
      <c r="GF92" s="1102"/>
      <c r="GG92" s="1092"/>
      <c r="GH92" s="1092"/>
      <c r="GI92" s="1102"/>
      <c r="GJ92" s="1092"/>
      <c r="GK92" s="1092"/>
      <c r="GL92" s="1092"/>
      <c r="GM92" s="1092"/>
      <c r="GN92" s="1092"/>
      <c r="GO92" s="1092"/>
      <c r="GP92" s="1102"/>
      <c r="GQ92" s="1092"/>
      <c r="GR92" s="1092"/>
      <c r="GS92" s="1092"/>
      <c r="GT92" s="1102"/>
      <c r="GU92" s="981"/>
      <c r="GV92" s="981"/>
      <c r="GW92" s="981"/>
      <c r="GX92" s="981"/>
      <c r="GY92" s="981"/>
      <c r="GZ92" s="981"/>
      <c r="HA92" s="981"/>
      <c r="HB92" s="1102"/>
      <c r="HC92" s="1092"/>
      <c r="HD92" s="1092"/>
      <c r="HE92" s="1092"/>
      <c r="HF92" s="1092"/>
      <c r="HG92" s="1092"/>
      <c r="HH92" s="1092"/>
      <c r="HI92" s="1092"/>
      <c r="HJ92" s="1092"/>
      <c r="HK92" s="1092"/>
      <c r="HL92" s="1092"/>
      <c r="HM92" s="1092"/>
      <c r="HN92" s="1092"/>
      <c r="HO92" s="1102"/>
      <c r="HP92" s="50"/>
      <c r="HQ92" s="50"/>
      <c r="HR92" s="50"/>
      <c r="HS92" s="1090"/>
      <c r="HT92" s="1090"/>
      <c r="HU92" s="1039"/>
      <c r="HV92" s="1039"/>
      <c r="HW92" s="1039"/>
      <c r="HX92" s="1039"/>
      <c r="HY92" s="1107"/>
      <c r="HZ92" s="1090"/>
      <c r="IA92" s="1107"/>
      <c r="IB92" s="1090"/>
      <c r="IC92" s="1107"/>
      <c r="ID92" s="1090"/>
      <c r="IE92" s="1090"/>
      <c r="IF92" s="1090"/>
      <c r="IG92" s="1090"/>
      <c r="IH92" s="1107"/>
      <c r="II92" s="1090"/>
      <c r="IJ92" s="1090"/>
      <c r="IK92" s="1090"/>
      <c r="IL92" s="1090"/>
      <c r="IM92" s="1090"/>
      <c r="IN92" s="1090"/>
      <c r="IO92" s="1090"/>
      <c r="IP92" s="1090"/>
      <c r="IQ92" s="1090"/>
      <c r="IR92" s="1039"/>
      <c r="IS92" s="1039"/>
      <c r="IT92" s="1039"/>
      <c r="IU92" s="1039"/>
      <c r="IV92" s="1039"/>
      <c r="IW92" s="1104"/>
      <c r="IX92" s="1104"/>
      <c r="IY92" s="1104"/>
      <c r="IZ92" s="1104"/>
      <c r="JA92" s="1104"/>
      <c r="JB92" s="1104"/>
      <c r="JC92" s="1090"/>
      <c r="JD92" s="1090"/>
      <c r="JE92" s="1090"/>
      <c r="JF92" s="1092"/>
      <c r="JG92" s="1092"/>
    </row>
    <row r="93" spans="1:267">
      <c r="A93" s="48" t="s">
        <v>1776</v>
      </c>
      <c r="B93" s="34">
        <v>2784</v>
      </c>
      <c r="C93" s="33" t="s">
        <v>1777</v>
      </c>
      <c r="D93" s="1039"/>
      <c r="E93" s="1039"/>
      <c r="F93" s="1039"/>
      <c r="G93" s="1039"/>
      <c r="H93" s="1039"/>
      <c r="I93" s="1039"/>
      <c r="J93" s="1039"/>
      <c r="K93" s="1039"/>
      <c r="L93" s="1039"/>
      <c r="M93" s="1039"/>
      <c r="N93" s="1039"/>
      <c r="O93" s="1039"/>
      <c r="P93" s="1039"/>
      <c r="Q93" s="1039"/>
      <c r="R93" s="1039"/>
      <c r="S93" s="1039"/>
      <c r="T93" s="1039"/>
      <c r="U93" s="1039"/>
      <c r="V93" s="1039"/>
      <c r="W93" s="1039"/>
      <c r="X93" s="1039"/>
      <c r="Y93" s="1039"/>
      <c r="Z93" s="1039"/>
      <c r="AA93" s="1039"/>
      <c r="AB93" s="1039"/>
      <c r="AC93" s="1039"/>
      <c r="AD93" s="1039"/>
      <c r="AE93" s="1039"/>
      <c r="AF93" s="1039"/>
      <c r="AG93" s="1039"/>
      <c r="AH93" s="1039"/>
      <c r="AI93" s="1039"/>
      <c r="AJ93" s="1039"/>
      <c r="AK93" s="1039"/>
      <c r="AL93" s="1039"/>
      <c r="AM93" s="1039"/>
      <c r="AN93" s="1039"/>
      <c r="AO93" s="1039"/>
      <c r="AP93" s="1039"/>
      <c r="AQ93" s="1039"/>
      <c r="AR93" s="1039"/>
      <c r="AS93" s="1039"/>
      <c r="AT93" s="1039"/>
      <c r="AU93" s="1039"/>
      <c r="AV93" s="1039"/>
      <c r="AW93" s="1039"/>
      <c r="AX93" s="1039"/>
      <c r="AY93" s="1039"/>
      <c r="AZ93" s="1039"/>
      <c r="BA93" s="1039"/>
      <c r="BB93" s="1039"/>
      <c r="BC93" s="1039"/>
      <c r="BD93" s="1039"/>
      <c r="BE93" s="1039"/>
      <c r="BF93" s="1039"/>
      <c r="BG93" s="1039"/>
      <c r="BH93" s="1039"/>
      <c r="BI93" s="1039"/>
      <c r="BJ93" s="1039"/>
      <c r="BK93" s="1039"/>
      <c r="BL93" s="1039"/>
      <c r="BM93" s="1039"/>
      <c r="BN93" s="1039"/>
      <c r="BO93" s="1039"/>
      <c r="BP93" s="1039"/>
      <c r="BQ93" s="1039"/>
      <c r="BR93" s="1090"/>
      <c r="BS93" s="1090"/>
      <c r="BT93" s="1090"/>
      <c r="BU93" s="1090"/>
      <c r="BV93" s="1090"/>
      <c r="BW93" s="1090"/>
      <c r="BX93" s="1090"/>
      <c r="BY93" s="1090"/>
      <c r="BZ93" s="1090"/>
      <c r="CA93" s="1090"/>
      <c r="CB93" s="1090"/>
      <c r="CC93" s="1090"/>
      <c r="CD93" s="1090"/>
      <c r="CE93" s="1090"/>
      <c r="CF93" s="1090"/>
      <c r="CG93" s="1090"/>
      <c r="CH93" s="1090"/>
      <c r="CI93" s="1090"/>
      <c r="CJ93" s="1090"/>
      <c r="CK93" s="1090"/>
      <c r="CL93" s="1090"/>
      <c r="CM93" s="1090"/>
      <c r="CN93" s="1090"/>
      <c r="CO93" s="1109"/>
      <c r="CP93" s="1090"/>
      <c r="CQ93" s="1090"/>
      <c r="CR93" s="1090"/>
      <c r="CS93" s="1090"/>
      <c r="CT93" s="1090"/>
      <c r="CU93" s="1090"/>
      <c r="CV93" s="1090"/>
      <c r="CW93" s="1090"/>
      <c r="CX93" s="1090"/>
      <c r="CY93" s="1090"/>
      <c r="CZ93" s="1090"/>
      <c r="DA93" s="1090"/>
      <c r="DB93" s="1090"/>
      <c r="DC93" s="1039"/>
      <c r="DD93" s="1090"/>
      <c r="DE93" s="1090"/>
      <c r="DF93" s="1090"/>
      <c r="DG93" s="1090"/>
      <c r="DH93" s="1090"/>
      <c r="DI93" s="1090"/>
      <c r="DJ93" s="1090"/>
      <c r="DK93" s="1090"/>
      <c r="DL93" s="1090"/>
      <c r="DM93" s="1090"/>
      <c r="DN93" s="1090"/>
      <c r="DO93" s="1090"/>
      <c r="DP93" s="1090"/>
      <c r="DQ93" s="1090"/>
      <c r="DR93" s="1090"/>
      <c r="DS93" s="1090"/>
      <c r="DT93" s="1090"/>
      <c r="DU93" s="1090"/>
      <c r="DV93" s="1090"/>
      <c r="DW93" s="1090"/>
      <c r="DX93" s="1090"/>
      <c r="DY93" s="1090"/>
      <c r="DZ93" s="1090"/>
      <c r="EA93" s="1090"/>
      <c r="EB93" s="1090"/>
      <c r="EC93" s="1090"/>
      <c r="ED93" s="1090"/>
      <c r="EE93" s="1090"/>
      <c r="EF93" s="1090"/>
      <c r="EG93" s="1090"/>
      <c r="EH93" s="1090"/>
      <c r="EI93" s="1090"/>
      <c r="EJ93" s="1090"/>
      <c r="EK93" s="1090"/>
      <c r="EL93" s="1090"/>
      <c r="EM93" s="1090"/>
      <c r="EN93" s="1039"/>
      <c r="EO93" s="1039"/>
      <c r="EP93" s="1039"/>
      <c r="EQ93" s="1090"/>
      <c r="ER93" s="1090"/>
      <c r="ES93" s="1039"/>
      <c r="ET93" s="1039"/>
      <c r="EU93" s="1039"/>
      <c r="EV93" s="1039"/>
      <c r="EW93" s="1106"/>
      <c r="EX93" s="1090"/>
      <c r="EY93" s="1106"/>
      <c r="EZ93" s="1090"/>
      <c r="FA93" s="1106"/>
      <c r="FB93" s="1090"/>
      <c r="FC93" s="1090"/>
      <c r="FD93" s="1090"/>
      <c r="FE93" s="1090"/>
      <c r="FF93" s="1106"/>
      <c r="FG93" s="1090"/>
      <c r="FH93" s="1090"/>
      <c r="FI93" s="1090"/>
      <c r="FJ93" s="1039"/>
      <c r="FK93" s="1039"/>
      <c r="FL93" s="1039"/>
      <c r="FM93" s="1039"/>
      <c r="FN93" s="1039"/>
      <c r="FO93" s="1110"/>
      <c r="FP93" s="1092"/>
      <c r="FQ93" s="1092"/>
      <c r="FR93" s="1102"/>
      <c r="FS93" s="1092"/>
      <c r="FT93" s="1092"/>
      <c r="FU93" s="1092"/>
      <c r="FV93" s="1092"/>
      <c r="FW93" s="1092"/>
      <c r="FX93" s="1092"/>
      <c r="FY93" s="1092"/>
      <c r="FZ93" s="1092"/>
      <c r="GA93" s="1092"/>
      <c r="GB93" s="1092"/>
      <c r="GC93" s="1092"/>
      <c r="GD93" s="1092"/>
      <c r="GE93" s="1092"/>
      <c r="GF93" s="1102"/>
      <c r="GG93" s="1092"/>
      <c r="GH93" s="1092"/>
      <c r="GI93" s="1102"/>
      <c r="GJ93" s="1092"/>
      <c r="GK93" s="1092"/>
      <c r="GL93" s="1092"/>
      <c r="GM93" s="1092"/>
      <c r="GN93" s="1092"/>
      <c r="GO93" s="1092"/>
      <c r="GP93" s="1102"/>
      <c r="GQ93" s="1092"/>
      <c r="GR93" s="1092"/>
      <c r="GS93" s="1092"/>
      <c r="GT93" s="1102"/>
      <c r="GU93" s="981"/>
      <c r="GV93" s="981"/>
      <c r="GW93" s="981"/>
      <c r="GX93" s="981"/>
      <c r="GY93" s="981"/>
      <c r="GZ93" s="981"/>
      <c r="HA93" s="981"/>
      <c r="HB93" s="1102"/>
      <c r="HC93" s="1092"/>
      <c r="HD93" s="1092"/>
      <c r="HE93" s="1092"/>
      <c r="HF93" s="1092"/>
      <c r="HG93" s="1092"/>
      <c r="HH93" s="1092"/>
      <c r="HI93" s="1092"/>
      <c r="HJ93" s="1092"/>
      <c r="HK93" s="1092"/>
      <c r="HL93" s="1092"/>
      <c r="HM93" s="1092"/>
      <c r="HN93" s="1092"/>
      <c r="HO93" s="1102"/>
      <c r="HP93" s="50"/>
      <c r="HQ93" s="50"/>
      <c r="HR93" s="50"/>
      <c r="HS93" s="1090"/>
      <c r="HT93" s="1090"/>
      <c r="HU93" s="1039"/>
      <c r="HV93" s="1039"/>
      <c r="HW93" s="1039"/>
      <c r="HX93" s="1039"/>
      <c r="HY93" s="1107"/>
      <c r="HZ93" s="1090"/>
      <c r="IA93" s="1107"/>
      <c r="IB93" s="1090"/>
      <c r="IC93" s="1107"/>
      <c r="ID93" s="1090"/>
      <c r="IE93" s="1090"/>
      <c r="IF93" s="1090"/>
      <c r="IG93" s="1090"/>
      <c r="IH93" s="1107"/>
      <c r="II93" s="1090"/>
      <c r="IJ93" s="1090"/>
      <c r="IK93" s="1090"/>
      <c r="IL93" s="1090"/>
      <c r="IM93" s="1090"/>
      <c r="IN93" s="1090"/>
      <c r="IO93" s="1090"/>
      <c r="IP93" s="1090"/>
      <c r="IQ93" s="1090"/>
      <c r="IR93" s="1039"/>
      <c r="IS93" s="1039"/>
      <c r="IT93" s="1039"/>
      <c r="IU93" s="1039"/>
      <c r="IV93" s="1039"/>
      <c r="IW93" s="1104"/>
      <c r="IX93" s="1104"/>
      <c r="IY93" s="1104"/>
      <c r="IZ93" s="1104"/>
      <c r="JA93" s="1104"/>
      <c r="JB93" s="1104"/>
      <c r="JC93" s="1090"/>
      <c r="JD93" s="1090"/>
      <c r="JE93" s="1090"/>
      <c r="JF93" s="1092"/>
      <c r="JG93" s="1092"/>
    </row>
    <row r="94" spans="1:267">
      <c r="A94" s="48" t="s">
        <v>1778</v>
      </c>
      <c r="B94" s="34">
        <v>2810</v>
      </c>
      <c r="C94" s="33" t="s">
        <v>1779</v>
      </c>
      <c r="D94" s="1039"/>
      <c r="E94" s="1039"/>
      <c r="F94" s="1039"/>
      <c r="G94" s="1039"/>
      <c r="H94" s="1039"/>
      <c r="I94" s="1039"/>
      <c r="J94" s="1039"/>
      <c r="K94" s="1039"/>
      <c r="L94" s="1039"/>
      <c r="M94" s="1039"/>
      <c r="N94" s="1039"/>
      <c r="O94" s="1039"/>
      <c r="P94" s="1039"/>
      <c r="Q94" s="1039"/>
      <c r="R94" s="1039"/>
      <c r="S94" s="1039"/>
      <c r="T94" s="1039"/>
      <c r="U94" s="1039"/>
      <c r="V94" s="1039"/>
      <c r="W94" s="1039"/>
      <c r="X94" s="1039"/>
      <c r="Y94" s="1039"/>
      <c r="Z94" s="1039"/>
      <c r="AA94" s="1039"/>
      <c r="AB94" s="1039"/>
      <c r="AC94" s="1039"/>
      <c r="AD94" s="1039"/>
      <c r="AE94" s="1039"/>
      <c r="AF94" s="1039"/>
      <c r="AG94" s="1039"/>
      <c r="AH94" s="1039"/>
      <c r="AI94" s="1039"/>
      <c r="AJ94" s="1039"/>
      <c r="AK94" s="1039"/>
      <c r="AL94" s="1039"/>
      <c r="AM94" s="1039"/>
      <c r="AN94" s="1039"/>
      <c r="AO94" s="1039"/>
      <c r="AP94" s="1039"/>
      <c r="AQ94" s="1039"/>
      <c r="AR94" s="1039"/>
      <c r="AS94" s="1039"/>
      <c r="AT94" s="1039"/>
      <c r="AU94" s="1039"/>
      <c r="AV94" s="1039"/>
      <c r="AW94" s="1039"/>
      <c r="AX94" s="1039"/>
      <c r="AY94" s="1039"/>
      <c r="AZ94" s="1039"/>
      <c r="BA94" s="1039"/>
      <c r="BB94" s="1039"/>
      <c r="BC94" s="1039"/>
      <c r="BD94" s="1039"/>
      <c r="BE94" s="1039"/>
      <c r="BF94" s="1039"/>
      <c r="BG94" s="1039"/>
      <c r="BH94" s="1039"/>
      <c r="BI94" s="1039"/>
      <c r="BJ94" s="1039"/>
      <c r="BK94" s="1039"/>
      <c r="BL94" s="1039"/>
      <c r="BM94" s="1039"/>
      <c r="BN94" s="1039"/>
      <c r="BO94" s="1039"/>
      <c r="BP94" s="1039"/>
      <c r="BQ94" s="1039"/>
      <c r="BR94" s="1090"/>
      <c r="BS94" s="1090"/>
      <c r="BT94" s="1090"/>
      <c r="BU94" s="1090"/>
      <c r="BV94" s="1090"/>
      <c r="BW94" s="1090"/>
      <c r="BX94" s="1090"/>
      <c r="BY94" s="1090"/>
      <c r="BZ94" s="1090"/>
      <c r="CA94" s="1090"/>
      <c r="CB94" s="1090"/>
      <c r="CC94" s="1090"/>
      <c r="CD94" s="1090"/>
      <c r="CE94" s="1090"/>
      <c r="CF94" s="1090"/>
      <c r="CG94" s="1090"/>
      <c r="CH94" s="1090"/>
      <c r="CI94" s="1090"/>
      <c r="CJ94" s="1090"/>
      <c r="CK94" s="1090"/>
      <c r="CL94" s="1090"/>
      <c r="CM94" s="1090"/>
      <c r="CN94" s="1090"/>
      <c r="CO94" s="1109"/>
      <c r="CP94" s="1090"/>
      <c r="CQ94" s="1090"/>
      <c r="CR94" s="1090"/>
      <c r="CS94" s="1090"/>
      <c r="CT94" s="1090"/>
      <c r="CU94" s="1090"/>
      <c r="CV94" s="1090"/>
      <c r="CW94" s="1090"/>
      <c r="CX94" s="1090"/>
      <c r="CY94" s="1090"/>
      <c r="CZ94" s="1090"/>
      <c r="DA94" s="1090"/>
      <c r="DB94" s="1090"/>
      <c r="DC94" s="1039"/>
      <c r="DD94" s="1090"/>
      <c r="DE94" s="1090"/>
      <c r="DF94" s="1090"/>
      <c r="DG94" s="1090"/>
      <c r="DH94" s="1090"/>
      <c r="DI94" s="1090"/>
      <c r="DJ94" s="1090"/>
      <c r="DK94" s="1090"/>
      <c r="DL94" s="1090"/>
      <c r="DM94" s="1090"/>
      <c r="DN94" s="1090"/>
      <c r="DO94" s="1090"/>
      <c r="DP94" s="1090"/>
      <c r="DQ94" s="1090"/>
      <c r="DR94" s="1090"/>
      <c r="DS94" s="1090"/>
      <c r="DT94" s="1090"/>
      <c r="DU94" s="1090"/>
      <c r="DV94" s="1090"/>
      <c r="DW94" s="1090"/>
      <c r="DX94" s="1090"/>
      <c r="DY94" s="1090"/>
      <c r="DZ94" s="1090"/>
      <c r="EA94" s="1090"/>
      <c r="EB94" s="1090"/>
      <c r="EC94" s="1090"/>
      <c r="ED94" s="1090"/>
      <c r="EE94" s="1090"/>
      <c r="EF94" s="1090"/>
      <c r="EG94" s="1090"/>
      <c r="EH94" s="1090"/>
      <c r="EI94" s="1090"/>
      <c r="EJ94" s="1090"/>
      <c r="EK94" s="1090"/>
      <c r="EL94" s="1090"/>
      <c r="EM94" s="1090"/>
      <c r="EN94" s="1039"/>
      <c r="EO94" s="1039"/>
      <c r="EP94" s="1039"/>
      <c r="EQ94" s="1090"/>
      <c r="ER94" s="1090"/>
      <c r="ES94" s="1039"/>
      <c r="ET94" s="1039"/>
      <c r="EU94" s="1039"/>
      <c r="EV94" s="1039"/>
      <c r="EW94" s="1106"/>
      <c r="EX94" s="1090"/>
      <c r="EY94" s="1106"/>
      <c r="EZ94" s="1090"/>
      <c r="FA94" s="1106"/>
      <c r="FB94" s="1090"/>
      <c r="FC94" s="1090"/>
      <c r="FD94" s="1090"/>
      <c r="FE94" s="1090"/>
      <c r="FF94" s="1106"/>
      <c r="FG94" s="1090"/>
      <c r="FH94" s="1090"/>
      <c r="FI94" s="1090"/>
      <c r="FJ94" s="1039"/>
      <c r="FK94" s="1039"/>
      <c r="FL94" s="1039"/>
      <c r="FM94" s="1039"/>
      <c r="FN94" s="1039"/>
      <c r="FO94" s="1110"/>
      <c r="FP94" s="1092"/>
      <c r="FQ94" s="1092"/>
      <c r="FR94" s="1102"/>
      <c r="FS94" s="1092"/>
      <c r="FT94" s="1092"/>
      <c r="FU94" s="1092"/>
      <c r="FV94" s="1092"/>
      <c r="FW94" s="1092"/>
      <c r="FX94" s="1092"/>
      <c r="FY94" s="1092"/>
      <c r="FZ94" s="1092"/>
      <c r="GA94" s="1092"/>
      <c r="GB94" s="1092"/>
      <c r="GC94" s="1092"/>
      <c r="GD94" s="1092"/>
      <c r="GE94" s="1092"/>
      <c r="GF94" s="1102"/>
      <c r="GG94" s="1092"/>
      <c r="GH94" s="1092"/>
      <c r="GI94" s="1102"/>
      <c r="GJ94" s="1092"/>
      <c r="GK94" s="1092"/>
      <c r="GL94" s="1092"/>
      <c r="GM94" s="1092"/>
      <c r="GN94" s="1092"/>
      <c r="GO94" s="1092"/>
      <c r="GP94" s="1102"/>
      <c r="GQ94" s="1092"/>
      <c r="GR94" s="1092"/>
      <c r="GS94" s="1092"/>
      <c r="GT94" s="1102"/>
      <c r="GU94" s="981"/>
      <c r="GV94" s="981"/>
      <c r="GW94" s="981"/>
      <c r="GX94" s="981"/>
      <c r="GY94" s="981"/>
      <c r="GZ94" s="981"/>
      <c r="HA94" s="981"/>
      <c r="HB94" s="1102"/>
      <c r="HC94" s="1092"/>
      <c r="HD94" s="1092"/>
      <c r="HE94" s="1092"/>
      <c r="HF94" s="1092"/>
      <c r="HG94" s="1092"/>
      <c r="HH94" s="1092"/>
      <c r="HI94" s="1092"/>
      <c r="HJ94" s="1092"/>
      <c r="HK94" s="1092"/>
      <c r="HL94" s="1092"/>
      <c r="HM94" s="1092"/>
      <c r="HN94" s="1092"/>
      <c r="HO94" s="1102"/>
      <c r="HP94" s="50"/>
      <c r="HQ94" s="50"/>
      <c r="HR94" s="50"/>
      <c r="HS94" s="1090"/>
      <c r="HT94" s="1090"/>
      <c r="HU94" s="1039"/>
      <c r="HV94" s="1039"/>
      <c r="HW94" s="1039"/>
      <c r="HX94" s="1039"/>
      <c r="HY94" s="1107"/>
      <c r="HZ94" s="1090"/>
      <c r="IA94" s="1107"/>
      <c r="IB94" s="1090"/>
      <c r="IC94" s="1107"/>
      <c r="ID94" s="1090"/>
      <c r="IE94" s="1090"/>
      <c r="IF94" s="1090"/>
      <c r="IG94" s="1090"/>
      <c r="IH94" s="1107"/>
      <c r="II94" s="1090"/>
      <c r="IJ94" s="1090"/>
      <c r="IK94" s="1090"/>
      <c r="IL94" s="1090"/>
      <c r="IM94" s="1090"/>
      <c r="IN94" s="1090"/>
      <c r="IO94" s="1090"/>
      <c r="IP94" s="1090"/>
      <c r="IQ94" s="1090"/>
      <c r="IR94" s="1039"/>
      <c r="IS94" s="1039"/>
      <c r="IT94" s="1039"/>
      <c r="IU94" s="1039"/>
      <c r="IV94" s="1039"/>
      <c r="IW94" s="1104"/>
      <c r="IX94" s="1104"/>
      <c r="IY94" s="1104"/>
      <c r="IZ94" s="1104"/>
      <c r="JA94" s="1104"/>
      <c r="JB94" s="1104"/>
      <c r="JC94" s="1090"/>
      <c r="JD94" s="1090"/>
      <c r="JE94" s="1090"/>
      <c r="JF94" s="1092"/>
      <c r="JG94" s="1092"/>
    </row>
    <row r="95" spans="1:267">
      <c r="A95" s="48" t="s">
        <v>1780</v>
      </c>
      <c r="B95" s="34">
        <v>2813</v>
      </c>
      <c r="C95" s="33" t="s">
        <v>1781</v>
      </c>
      <c r="D95" s="1039"/>
      <c r="E95" s="1039"/>
      <c r="F95" s="1039"/>
      <c r="G95" s="1039"/>
      <c r="H95" s="1039"/>
      <c r="I95" s="1039"/>
      <c r="J95" s="1039"/>
      <c r="K95" s="1039"/>
      <c r="L95" s="1039"/>
      <c r="M95" s="1039"/>
      <c r="N95" s="1039"/>
      <c r="O95" s="1039"/>
      <c r="P95" s="1039"/>
      <c r="Q95" s="1039"/>
      <c r="R95" s="1039"/>
      <c r="S95" s="1039"/>
      <c r="T95" s="1039"/>
      <c r="U95" s="1039"/>
      <c r="V95" s="1039"/>
      <c r="W95" s="1039"/>
      <c r="X95" s="1039"/>
      <c r="Y95" s="1039"/>
      <c r="Z95" s="1039"/>
      <c r="AA95" s="1039"/>
      <c r="AB95" s="1039"/>
      <c r="AC95" s="1039"/>
      <c r="AD95" s="1039"/>
      <c r="AE95" s="1039"/>
      <c r="AF95" s="1039"/>
      <c r="AG95" s="1039"/>
      <c r="AH95" s="1039"/>
      <c r="AI95" s="1039"/>
      <c r="AJ95" s="1039"/>
      <c r="AK95" s="1039"/>
      <c r="AL95" s="1039"/>
      <c r="AM95" s="1039"/>
      <c r="AN95" s="1039"/>
      <c r="AO95" s="1039"/>
      <c r="AP95" s="1039"/>
      <c r="AQ95" s="1039"/>
      <c r="AR95" s="1039"/>
      <c r="AS95" s="1039"/>
      <c r="AT95" s="1039"/>
      <c r="AU95" s="1039"/>
      <c r="AV95" s="1039"/>
      <c r="AW95" s="1039"/>
      <c r="AX95" s="1039"/>
      <c r="AY95" s="1039"/>
      <c r="AZ95" s="1039"/>
      <c r="BA95" s="1039"/>
      <c r="BB95" s="1039"/>
      <c r="BC95" s="1039"/>
      <c r="BD95" s="1039"/>
      <c r="BE95" s="1039"/>
      <c r="BF95" s="1039"/>
      <c r="BG95" s="1039"/>
      <c r="BH95" s="1039"/>
      <c r="BI95" s="1039"/>
      <c r="BJ95" s="1039"/>
      <c r="BK95" s="1039"/>
      <c r="BL95" s="1039"/>
      <c r="BM95" s="1039"/>
      <c r="BN95" s="1039"/>
      <c r="BO95" s="1039"/>
      <c r="BP95" s="1039"/>
      <c r="BQ95" s="1039"/>
      <c r="BR95" s="1090"/>
      <c r="BS95" s="1090"/>
      <c r="BT95" s="1090"/>
      <c r="BU95" s="1090"/>
      <c r="BV95" s="1090"/>
      <c r="BW95" s="1090"/>
      <c r="BX95" s="1090"/>
      <c r="BY95" s="1090"/>
      <c r="BZ95" s="1090"/>
      <c r="CA95" s="1090"/>
      <c r="CB95" s="1090"/>
      <c r="CC95" s="1090"/>
      <c r="CD95" s="1090"/>
      <c r="CE95" s="1090"/>
      <c r="CF95" s="1090"/>
      <c r="CG95" s="1090"/>
      <c r="CH95" s="1090"/>
      <c r="CI95" s="1090"/>
      <c r="CJ95" s="1090"/>
      <c r="CK95" s="1090"/>
      <c r="CL95" s="1090"/>
      <c r="CM95" s="1090"/>
      <c r="CN95" s="1090"/>
      <c r="CO95" s="1109"/>
      <c r="CP95" s="1090"/>
      <c r="CQ95" s="1090"/>
      <c r="CR95" s="1090"/>
      <c r="CS95" s="1090"/>
      <c r="CT95" s="1090"/>
      <c r="CU95" s="1090"/>
      <c r="CV95" s="1090"/>
      <c r="CW95" s="1090"/>
      <c r="CX95" s="1090"/>
      <c r="CY95" s="1090"/>
      <c r="CZ95" s="1090"/>
      <c r="DA95" s="1090"/>
      <c r="DB95" s="1090"/>
      <c r="DC95" s="1039"/>
      <c r="DD95" s="1090"/>
      <c r="DE95" s="1090"/>
      <c r="DF95" s="1090"/>
      <c r="DG95" s="1090"/>
      <c r="DH95" s="1090"/>
      <c r="DI95" s="1090"/>
      <c r="DJ95" s="1090"/>
      <c r="DK95" s="1090"/>
      <c r="DL95" s="1090"/>
      <c r="DM95" s="1090"/>
      <c r="DN95" s="1090"/>
      <c r="DO95" s="1090"/>
      <c r="DP95" s="1090"/>
      <c r="DQ95" s="1090"/>
      <c r="DR95" s="1090"/>
      <c r="DS95" s="1090"/>
      <c r="DT95" s="1090"/>
      <c r="DU95" s="1090"/>
      <c r="DV95" s="1090"/>
      <c r="DW95" s="1090"/>
      <c r="DX95" s="1090"/>
      <c r="DY95" s="1090"/>
      <c r="DZ95" s="1090"/>
      <c r="EA95" s="1090"/>
      <c r="EB95" s="1090"/>
      <c r="EC95" s="1090"/>
      <c r="ED95" s="1090"/>
      <c r="EE95" s="1090"/>
      <c r="EF95" s="1090"/>
      <c r="EG95" s="1090"/>
      <c r="EH95" s="1090"/>
      <c r="EI95" s="1090"/>
      <c r="EJ95" s="1090"/>
      <c r="EK95" s="1090"/>
      <c r="EL95" s="1090"/>
      <c r="EM95" s="1090"/>
      <c r="EN95" s="1039"/>
      <c r="EO95" s="1039"/>
      <c r="EP95" s="1039"/>
      <c r="EQ95" s="1090"/>
      <c r="ER95" s="1090"/>
      <c r="ES95" s="1039"/>
      <c r="ET95" s="1039"/>
      <c r="EU95" s="1039"/>
      <c r="EV95" s="1039"/>
      <c r="EW95" s="1106"/>
      <c r="EX95" s="1090"/>
      <c r="EY95" s="1106"/>
      <c r="EZ95" s="1090"/>
      <c r="FA95" s="1106"/>
      <c r="FB95" s="1090"/>
      <c r="FC95" s="1090"/>
      <c r="FD95" s="1090"/>
      <c r="FE95" s="1090"/>
      <c r="FF95" s="1106"/>
      <c r="FG95" s="1090"/>
      <c r="FH95" s="1090"/>
      <c r="FI95" s="1090"/>
      <c r="FJ95" s="1039"/>
      <c r="FK95" s="1039"/>
      <c r="FL95" s="1039"/>
      <c r="FM95" s="1039"/>
      <c r="FN95" s="1039"/>
      <c r="FO95" s="1110"/>
      <c r="FP95" s="1092"/>
      <c r="FQ95" s="1092"/>
      <c r="FR95" s="1102"/>
      <c r="FS95" s="1092"/>
      <c r="FT95" s="1092"/>
      <c r="FU95" s="1092"/>
      <c r="FV95" s="1092"/>
      <c r="FW95" s="1092"/>
      <c r="FX95" s="1092"/>
      <c r="FY95" s="1092"/>
      <c r="FZ95" s="1092"/>
      <c r="GA95" s="1092"/>
      <c r="GB95" s="1092"/>
      <c r="GC95" s="1092"/>
      <c r="GD95" s="1092"/>
      <c r="GE95" s="1092"/>
      <c r="GF95" s="1102"/>
      <c r="GG95" s="1092"/>
      <c r="GH95" s="1092"/>
      <c r="GI95" s="1102"/>
      <c r="GJ95" s="1092"/>
      <c r="GK95" s="1092"/>
      <c r="GL95" s="1092"/>
      <c r="GM95" s="1092"/>
      <c r="GN95" s="1092"/>
      <c r="GO95" s="1092"/>
      <c r="GP95" s="1102"/>
      <c r="GQ95" s="1092"/>
      <c r="GR95" s="1092"/>
      <c r="GS95" s="1092"/>
      <c r="GT95" s="1102"/>
      <c r="GU95" s="981"/>
      <c r="GV95" s="981"/>
      <c r="GW95" s="981"/>
      <c r="GX95" s="981"/>
      <c r="GY95" s="981"/>
      <c r="GZ95" s="981"/>
      <c r="HA95" s="981"/>
      <c r="HB95" s="1102"/>
      <c r="HC95" s="1092"/>
      <c r="HD95" s="1092"/>
      <c r="HE95" s="1092"/>
      <c r="HF95" s="1092"/>
      <c r="HG95" s="1092"/>
      <c r="HH95" s="1092"/>
      <c r="HI95" s="1092"/>
      <c r="HJ95" s="1092"/>
      <c r="HK95" s="1092"/>
      <c r="HL95" s="1092"/>
      <c r="HM95" s="1092"/>
      <c r="HN95" s="1092"/>
      <c r="HO95" s="1102"/>
      <c r="HP95" s="50"/>
      <c r="HQ95" s="50"/>
      <c r="HR95" s="50"/>
      <c r="HS95" s="1090"/>
      <c r="HT95" s="1090"/>
      <c r="HU95" s="1039"/>
      <c r="HV95" s="1039"/>
      <c r="HW95" s="1039"/>
      <c r="HX95" s="1039"/>
      <c r="HY95" s="1107"/>
      <c r="HZ95" s="1090"/>
      <c r="IA95" s="1107"/>
      <c r="IB95" s="1090"/>
      <c r="IC95" s="1107"/>
      <c r="ID95" s="1090"/>
      <c r="IE95" s="1090"/>
      <c r="IF95" s="1090"/>
      <c r="IG95" s="1090"/>
      <c r="IH95" s="1107"/>
      <c r="II95" s="1090"/>
      <c r="IJ95" s="1090"/>
      <c r="IK95" s="1090"/>
      <c r="IL95" s="1090"/>
      <c r="IM95" s="1090"/>
      <c r="IN95" s="1090"/>
      <c r="IO95" s="1090"/>
      <c r="IP95" s="1090"/>
      <c r="IQ95" s="1090"/>
      <c r="IR95" s="1039"/>
      <c r="IS95" s="1039"/>
      <c r="IT95" s="1039"/>
      <c r="IU95" s="1039"/>
      <c r="IV95" s="1039"/>
      <c r="IW95" s="1104"/>
      <c r="IX95" s="1104"/>
      <c r="IY95" s="1104"/>
      <c r="IZ95" s="1104"/>
      <c r="JA95" s="1104"/>
      <c r="JB95" s="1104"/>
      <c r="JC95" s="1090"/>
      <c r="JD95" s="1090"/>
      <c r="JE95" s="1090"/>
      <c r="JF95" s="1092"/>
      <c r="JG95" s="1092"/>
    </row>
    <row r="96" spans="1:267">
      <c r="A96" s="48" t="s">
        <v>1234</v>
      </c>
      <c r="B96" s="34">
        <v>2669</v>
      </c>
      <c r="C96" s="33" t="s">
        <v>1224</v>
      </c>
      <c r="D96" s="1039"/>
      <c r="E96" s="1039"/>
      <c r="F96" s="1039"/>
      <c r="G96" s="1039"/>
      <c r="H96" s="1039"/>
      <c r="I96" s="1039"/>
      <c r="J96" s="1039"/>
      <c r="K96" s="1039"/>
      <c r="L96" s="1039"/>
      <c r="M96" s="1039"/>
      <c r="N96" s="1039"/>
      <c r="O96" s="1039"/>
      <c r="P96" s="1039"/>
      <c r="Q96" s="1039"/>
      <c r="R96" s="1039"/>
      <c r="S96" s="1039"/>
      <c r="T96" s="1039"/>
      <c r="U96" s="1039"/>
      <c r="V96" s="1039"/>
      <c r="W96" s="1039"/>
      <c r="X96" s="1039"/>
      <c r="Y96" s="1039"/>
      <c r="Z96" s="1039"/>
      <c r="AA96" s="1039"/>
      <c r="AB96" s="1039"/>
      <c r="AC96" s="1039"/>
      <c r="AD96" s="1039"/>
      <c r="AE96" s="1039"/>
      <c r="AF96" s="1039"/>
      <c r="AG96" s="1039"/>
      <c r="AH96" s="1039"/>
      <c r="AI96" s="1039"/>
      <c r="AJ96" s="1039"/>
      <c r="AK96" s="1039"/>
      <c r="AL96" s="1039"/>
      <c r="AM96" s="1039"/>
      <c r="AN96" s="1039"/>
      <c r="AO96" s="1039"/>
      <c r="AP96" s="1039"/>
      <c r="AQ96" s="1039"/>
      <c r="AR96" s="1039"/>
      <c r="AS96" s="1039"/>
      <c r="AT96" s="1039"/>
      <c r="AU96" s="1039"/>
      <c r="AV96" s="1039"/>
      <c r="AW96" s="1039"/>
      <c r="AX96" s="1039"/>
      <c r="AY96" s="1039"/>
      <c r="AZ96" s="1039"/>
      <c r="BA96" s="1039"/>
      <c r="BB96" s="1039"/>
      <c r="BC96" s="1039"/>
      <c r="BD96" s="1039"/>
      <c r="BE96" s="1039"/>
      <c r="BF96" s="1039"/>
      <c r="BG96" s="1039"/>
      <c r="BH96" s="1039"/>
      <c r="BI96" s="1039"/>
      <c r="BJ96" s="1039"/>
      <c r="BK96" s="1039"/>
      <c r="BL96" s="1039"/>
      <c r="BM96" s="1039"/>
      <c r="BN96" s="1039"/>
      <c r="BO96" s="1039"/>
      <c r="BP96" s="1039"/>
      <c r="BQ96" s="1039"/>
      <c r="BR96" s="1090"/>
      <c r="BS96" s="1090"/>
      <c r="BT96" s="1090"/>
      <c r="BU96" s="1090"/>
      <c r="BV96" s="1090"/>
      <c r="BW96" s="1090"/>
      <c r="BX96" s="1090"/>
      <c r="BY96" s="1090"/>
      <c r="BZ96" s="1090"/>
      <c r="CA96" s="1090"/>
      <c r="CB96" s="1090"/>
      <c r="CC96" s="1090"/>
      <c r="CD96" s="1090"/>
      <c r="CE96" s="1090"/>
      <c r="CF96" s="1090"/>
      <c r="CG96" s="1090"/>
      <c r="CH96" s="1090"/>
      <c r="CI96" s="1090"/>
      <c r="CJ96" s="1090"/>
      <c r="CK96" s="1090"/>
      <c r="CL96" s="1090"/>
      <c r="CM96" s="1090"/>
      <c r="CN96" s="1090"/>
      <c r="CO96" s="1109"/>
      <c r="CP96" s="1090"/>
      <c r="CQ96" s="1090"/>
      <c r="CR96" s="1090"/>
      <c r="CS96" s="1090"/>
      <c r="CT96" s="1090"/>
      <c r="CU96" s="1090"/>
      <c r="CV96" s="1090"/>
      <c r="CW96" s="1090"/>
      <c r="CX96" s="1090"/>
      <c r="CY96" s="1090"/>
      <c r="CZ96" s="1090"/>
      <c r="DA96" s="1090"/>
      <c r="DB96" s="1090"/>
      <c r="DC96" s="1039"/>
      <c r="DD96" s="1090"/>
      <c r="DE96" s="1090"/>
      <c r="DF96" s="1090"/>
      <c r="DG96" s="1090"/>
      <c r="DH96" s="1090"/>
      <c r="DI96" s="1090"/>
      <c r="DJ96" s="1090"/>
      <c r="DK96" s="1090"/>
      <c r="DL96" s="1090"/>
      <c r="DM96" s="1090"/>
      <c r="DN96" s="1090"/>
      <c r="DO96" s="1090"/>
      <c r="DP96" s="1090"/>
      <c r="DQ96" s="1090"/>
      <c r="DR96" s="1090"/>
      <c r="DS96" s="1090"/>
      <c r="DT96" s="1090"/>
      <c r="DU96" s="1090"/>
      <c r="DV96" s="1090"/>
      <c r="DW96" s="1090"/>
      <c r="DX96" s="1090"/>
      <c r="DY96" s="1090"/>
      <c r="DZ96" s="1090"/>
      <c r="EA96" s="1090"/>
      <c r="EB96" s="1090"/>
      <c r="EC96" s="1090"/>
      <c r="ED96" s="1090"/>
      <c r="EE96" s="1090"/>
      <c r="EF96" s="1090"/>
      <c r="EG96" s="1090"/>
      <c r="EH96" s="1090"/>
      <c r="EI96" s="1090"/>
      <c r="EJ96" s="1090"/>
      <c r="EK96" s="1090"/>
      <c r="EL96" s="1090"/>
      <c r="EM96" s="1090"/>
      <c r="EN96" s="1039"/>
      <c r="EO96" s="1039"/>
      <c r="EP96" s="1039"/>
      <c r="EQ96" s="1090"/>
      <c r="ER96" s="1090"/>
      <c r="ES96" s="1039"/>
      <c r="ET96" s="1039"/>
      <c r="EU96" s="1039"/>
      <c r="EV96" s="1039"/>
      <c r="EW96" s="1106"/>
      <c r="EX96" s="1090"/>
      <c r="EY96" s="1106"/>
      <c r="EZ96" s="1090"/>
      <c r="FA96" s="1106"/>
      <c r="FB96" s="1090"/>
      <c r="FC96" s="1090"/>
      <c r="FD96" s="1090"/>
      <c r="FE96" s="1090"/>
      <c r="FF96" s="1106"/>
      <c r="FG96" s="1090"/>
      <c r="FH96" s="1090"/>
      <c r="FI96" s="1090"/>
      <c r="FJ96" s="1039"/>
      <c r="FK96" s="1039"/>
      <c r="FL96" s="1039"/>
      <c r="FM96" s="1039"/>
      <c r="FN96" s="1039"/>
      <c r="FO96" s="1110"/>
      <c r="FP96" s="1092"/>
      <c r="FQ96" s="1092"/>
      <c r="FR96" s="1102"/>
      <c r="FS96" s="1092"/>
      <c r="FT96" s="1092"/>
      <c r="FU96" s="1092"/>
      <c r="FV96" s="1092"/>
      <c r="FW96" s="1092"/>
      <c r="FX96" s="1092"/>
      <c r="FY96" s="1092"/>
      <c r="FZ96" s="1092"/>
      <c r="GA96" s="1092"/>
      <c r="GB96" s="1092"/>
      <c r="GC96" s="1092"/>
      <c r="GD96" s="1092"/>
      <c r="GE96" s="1092"/>
      <c r="GF96" s="1102"/>
      <c r="GG96" s="1092"/>
      <c r="GH96" s="1092"/>
      <c r="GI96" s="1102"/>
      <c r="GJ96" s="1092"/>
      <c r="GK96" s="1092"/>
      <c r="GL96" s="1092"/>
      <c r="GM96" s="1092"/>
      <c r="GN96" s="1092"/>
      <c r="GO96" s="1092"/>
      <c r="GP96" s="1102"/>
      <c r="GQ96" s="1092"/>
      <c r="GR96" s="1092"/>
      <c r="GS96" s="1092"/>
      <c r="GT96" s="1102"/>
      <c r="GU96" s="981"/>
      <c r="GV96" s="981"/>
      <c r="GW96" s="981"/>
      <c r="GX96" s="981"/>
      <c r="GY96" s="981"/>
      <c r="GZ96" s="981"/>
      <c r="HA96" s="981"/>
      <c r="HB96" s="1102"/>
      <c r="HC96" s="1092"/>
      <c r="HD96" s="1092"/>
      <c r="HE96" s="1092"/>
      <c r="HF96" s="1092"/>
      <c r="HG96" s="1092"/>
      <c r="HH96" s="1092"/>
      <c r="HI96" s="1092"/>
      <c r="HJ96" s="1092"/>
      <c r="HK96" s="1092"/>
      <c r="HL96" s="1092"/>
      <c r="HM96" s="1092"/>
      <c r="HN96" s="1092"/>
      <c r="HO96" s="1102"/>
      <c r="HP96" s="50"/>
      <c r="HQ96" s="50"/>
      <c r="HR96" s="50"/>
      <c r="HS96" s="1090"/>
      <c r="HT96" s="1090"/>
      <c r="HU96" s="1039"/>
      <c r="HV96" s="1039"/>
      <c r="HW96" s="1039"/>
      <c r="HX96" s="1039"/>
      <c r="HY96" s="1107"/>
      <c r="HZ96" s="1090"/>
      <c r="IA96" s="1107"/>
      <c r="IB96" s="1090"/>
      <c r="IC96" s="1107"/>
      <c r="ID96" s="1090"/>
      <c r="IE96" s="1090"/>
      <c r="IF96" s="1090"/>
      <c r="IG96" s="1090"/>
      <c r="IH96" s="1107"/>
      <c r="II96" s="1090"/>
      <c r="IJ96" s="1090"/>
      <c r="IK96" s="1090"/>
      <c r="IL96" s="1090"/>
      <c r="IM96" s="1090"/>
      <c r="IN96" s="1090"/>
      <c r="IO96" s="1090"/>
      <c r="IP96" s="1090"/>
      <c r="IQ96" s="1090"/>
      <c r="IR96" s="1039"/>
      <c r="IS96" s="1039"/>
      <c r="IT96" s="1039"/>
      <c r="IU96" s="1039"/>
      <c r="IV96" s="1039"/>
      <c r="IW96" s="1104"/>
      <c r="IX96" s="1104"/>
      <c r="IY96" s="1104"/>
      <c r="IZ96" s="1104"/>
      <c r="JA96" s="1104"/>
      <c r="JB96" s="1104"/>
      <c r="JC96" s="1090"/>
      <c r="JD96" s="1090"/>
      <c r="JE96" s="1090"/>
      <c r="JF96" s="1092"/>
      <c r="JG96" s="1092"/>
    </row>
    <row r="97" spans="1:267">
      <c r="A97" s="48" t="s">
        <v>1235</v>
      </c>
      <c r="B97" s="34">
        <v>2671</v>
      </c>
      <c r="C97" s="33" t="s">
        <v>1225</v>
      </c>
      <c r="D97" s="1039"/>
      <c r="E97" s="1039"/>
      <c r="F97" s="1039"/>
      <c r="G97" s="1039"/>
      <c r="H97" s="1039"/>
      <c r="I97" s="1039"/>
      <c r="J97" s="1039"/>
      <c r="K97" s="1039"/>
      <c r="L97" s="1039"/>
      <c r="M97" s="1039"/>
      <c r="N97" s="1039"/>
      <c r="O97" s="1039"/>
      <c r="P97" s="1039"/>
      <c r="Q97" s="1039"/>
      <c r="R97" s="1039"/>
      <c r="S97" s="1039"/>
      <c r="T97" s="1039"/>
      <c r="U97" s="1039"/>
      <c r="V97" s="1039"/>
      <c r="W97" s="1039"/>
      <c r="X97" s="1039"/>
      <c r="Y97" s="1039"/>
      <c r="Z97" s="1039"/>
      <c r="AA97" s="1039"/>
      <c r="AB97" s="1039"/>
      <c r="AC97" s="1039"/>
      <c r="AD97" s="1039"/>
      <c r="AE97" s="1039"/>
      <c r="AF97" s="1039"/>
      <c r="AG97" s="1039"/>
      <c r="AH97" s="1039"/>
      <c r="AI97" s="1039"/>
      <c r="AJ97" s="1039"/>
      <c r="AK97" s="1039"/>
      <c r="AL97" s="1039"/>
      <c r="AM97" s="1039"/>
      <c r="AN97" s="1039"/>
      <c r="AO97" s="1039"/>
      <c r="AP97" s="1039"/>
      <c r="AQ97" s="1039"/>
      <c r="AR97" s="1039"/>
      <c r="AS97" s="1039"/>
      <c r="AT97" s="1039"/>
      <c r="AU97" s="1039"/>
      <c r="AV97" s="1039"/>
      <c r="AW97" s="1039"/>
      <c r="AX97" s="1039"/>
      <c r="AY97" s="1039"/>
      <c r="AZ97" s="1039"/>
      <c r="BA97" s="1039"/>
      <c r="BB97" s="1039"/>
      <c r="BC97" s="1039"/>
      <c r="BD97" s="1039"/>
      <c r="BE97" s="1039"/>
      <c r="BF97" s="1039"/>
      <c r="BG97" s="1039"/>
      <c r="BH97" s="1039"/>
      <c r="BI97" s="1039"/>
      <c r="BJ97" s="1039"/>
      <c r="BK97" s="1039"/>
      <c r="BL97" s="1039"/>
      <c r="BM97" s="1039"/>
      <c r="BN97" s="1039"/>
      <c r="BO97" s="1039"/>
      <c r="BP97" s="1039"/>
      <c r="BQ97" s="1039"/>
      <c r="BR97" s="1090"/>
      <c r="BS97" s="1090"/>
      <c r="BT97" s="1090"/>
      <c r="BU97" s="1090"/>
      <c r="BV97" s="1090"/>
      <c r="BW97" s="1090"/>
      <c r="BX97" s="1090"/>
      <c r="BY97" s="1090"/>
      <c r="BZ97" s="1090"/>
      <c r="CA97" s="1090"/>
      <c r="CB97" s="1090"/>
      <c r="CC97" s="1090"/>
      <c r="CD97" s="1090"/>
      <c r="CE97" s="1090"/>
      <c r="CF97" s="1090"/>
      <c r="CG97" s="1090"/>
      <c r="CH97" s="1090"/>
      <c r="CI97" s="1090"/>
      <c r="CJ97" s="1090"/>
      <c r="CK97" s="1090"/>
      <c r="CL97" s="1090"/>
      <c r="CM97" s="1090"/>
      <c r="CN97" s="1090"/>
      <c r="CO97" s="1109"/>
      <c r="CP97" s="1090"/>
      <c r="CQ97" s="1090"/>
      <c r="CR97" s="1090"/>
      <c r="CS97" s="1090"/>
      <c r="CT97" s="1090"/>
      <c r="CU97" s="1090"/>
      <c r="CV97" s="1090"/>
      <c r="CW97" s="1090"/>
      <c r="CX97" s="1090"/>
      <c r="CY97" s="1090"/>
      <c r="CZ97" s="1090"/>
      <c r="DA97" s="1090"/>
      <c r="DB97" s="1090"/>
      <c r="DC97" s="1039"/>
      <c r="DD97" s="1090"/>
      <c r="DE97" s="1090"/>
      <c r="DF97" s="1090"/>
      <c r="DG97" s="1090"/>
      <c r="DH97" s="1090"/>
      <c r="DI97" s="1090"/>
      <c r="DJ97" s="1090"/>
      <c r="DK97" s="1090"/>
      <c r="DL97" s="1090"/>
      <c r="DM97" s="1090"/>
      <c r="DN97" s="1090"/>
      <c r="DO97" s="1090"/>
      <c r="DP97" s="1090"/>
      <c r="DQ97" s="1090"/>
      <c r="DR97" s="1090"/>
      <c r="DS97" s="1090"/>
      <c r="DT97" s="1090"/>
      <c r="DU97" s="1090"/>
      <c r="DV97" s="1090"/>
      <c r="DW97" s="1090"/>
      <c r="DX97" s="1090"/>
      <c r="DY97" s="1090"/>
      <c r="DZ97" s="1090"/>
      <c r="EA97" s="1090"/>
      <c r="EB97" s="1090"/>
      <c r="EC97" s="1090"/>
      <c r="ED97" s="1090"/>
      <c r="EE97" s="1090"/>
      <c r="EF97" s="1090"/>
      <c r="EG97" s="1090"/>
      <c r="EH97" s="1090"/>
      <c r="EI97" s="1090"/>
      <c r="EJ97" s="1090"/>
      <c r="EK97" s="1090"/>
      <c r="EL97" s="1090"/>
      <c r="EM97" s="1090"/>
      <c r="EN97" s="1039"/>
      <c r="EO97" s="1039"/>
      <c r="EP97" s="1039"/>
      <c r="EQ97" s="1090"/>
      <c r="ER97" s="1090"/>
      <c r="ES97" s="1039"/>
      <c r="ET97" s="1039"/>
      <c r="EU97" s="1039"/>
      <c r="EV97" s="1039"/>
      <c r="EW97" s="1106"/>
      <c r="EX97" s="1090"/>
      <c r="EY97" s="1106"/>
      <c r="EZ97" s="1090"/>
      <c r="FA97" s="1106"/>
      <c r="FB97" s="1090"/>
      <c r="FC97" s="1090"/>
      <c r="FD97" s="1090"/>
      <c r="FE97" s="1090"/>
      <c r="FF97" s="1106"/>
      <c r="FG97" s="1090"/>
      <c r="FH97" s="1090"/>
      <c r="FI97" s="1090"/>
      <c r="FJ97" s="1039"/>
      <c r="FK97" s="1039"/>
      <c r="FL97" s="1039"/>
      <c r="FM97" s="1039"/>
      <c r="FN97" s="1039"/>
      <c r="FO97" s="1110"/>
      <c r="FP97" s="1092"/>
      <c r="FQ97" s="1092"/>
      <c r="FR97" s="1102"/>
      <c r="FS97" s="1092"/>
      <c r="FT97" s="1092"/>
      <c r="FU97" s="1092"/>
      <c r="FV97" s="1092"/>
      <c r="FW97" s="1092"/>
      <c r="FX97" s="1092"/>
      <c r="FY97" s="1092"/>
      <c r="FZ97" s="1092"/>
      <c r="GA97" s="1092"/>
      <c r="GB97" s="1092"/>
      <c r="GC97" s="1092"/>
      <c r="GD97" s="1092"/>
      <c r="GE97" s="1092"/>
      <c r="GF97" s="1102"/>
      <c r="GG97" s="1092"/>
      <c r="GH97" s="1092"/>
      <c r="GI97" s="1102"/>
      <c r="GJ97" s="1092"/>
      <c r="GK97" s="1092"/>
      <c r="GL97" s="1092"/>
      <c r="GM97" s="1092"/>
      <c r="GN97" s="1092"/>
      <c r="GO97" s="1092"/>
      <c r="GP97" s="1102"/>
      <c r="GQ97" s="1092"/>
      <c r="GR97" s="1092"/>
      <c r="GS97" s="1092"/>
      <c r="GT97" s="1102"/>
      <c r="GU97" s="981"/>
      <c r="GV97" s="981"/>
      <c r="GW97" s="981"/>
      <c r="GX97" s="981"/>
      <c r="GY97" s="981"/>
      <c r="GZ97" s="981"/>
      <c r="HA97" s="981"/>
      <c r="HB97" s="1102"/>
      <c r="HC97" s="1092"/>
      <c r="HD97" s="1092"/>
      <c r="HE97" s="1092"/>
      <c r="HF97" s="1092"/>
      <c r="HG97" s="1092"/>
      <c r="HH97" s="1092"/>
      <c r="HI97" s="1092"/>
      <c r="HJ97" s="1092"/>
      <c r="HK97" s="1092"/>
      <c r="HL97" s="1092"/>
      <c r="HM97" s="1092"/>
      <c r="HN97" s="1092"/>
      <c r="HO97" s="1102"/>
      <c r="HP97" s="50"/>
      <c r="HQ97" s="50"/>
      <c r="HR97" s="50"/>
      <c r="HS97" s="1090"/>
      <c r="HT97" s="1090"/>
      <c r="HU97" s="1039"/>
      <c r="HV97" s="1039"/>
      <c r="HW97" s="1039"/>
      <c r="HX97" s="1039"/>
      <c r="HY97" s="1107"/>
      <c r="HZ97" s="1090"/>
      <c r="IA97" s="1107"/>
      <c r="IB97" s="1090"/>
      <c r="IC97" s="1107"/>
      <c r="ID97" s="1090"/>
      <c r="IE97" s="1090"/>
      <c r="IF97" s="1090"/>
      <c r="IG97" s="1090"/>
      <c r="IH97" s="1107"/>
      <c r="II97" s="1090"/>
      <c r="IJ97" s="1090"/>
      <c r="IK97" s="1090"/>
      <c r="IL97" s="1090"/>
      <c r="IM97" s="1090"/>
      <c r="IN97" s="1090"/>
      <c r="IO97" s="1090"/>
      <c r="IP97" s="1090"/>
      <c r="IQ97" s="1090"/>
      <c r="IR97" s="1039"/>
      <c r="IS97" s="1039"/>
      <c r="IT97" s="1039"/>
      <c r="IU97" s="1039"/>
      <c r="IV97" s="1039"/>
      <c r="IW97" s="1104"/>
      <c r="IX97" s="1104"/>
      <c r="IY97" s="1104"/>
      <c r="IZ97" s="1104"/>
      <c r="JA97" s="1104"/>
      <c r="JB97" s="1104"/>
      <c r="JC97" s="1090"/>
      <c r="JD97" s="1090"/>
      <c r="JE97" s="1090"/>
      <c r="JF97" s="1092"/>
      <c r="JG97" s="1092"/>
    </row>
    <row r="98" spans="1:267">
      <c r="A98" s="48" t="s">
        <v>1394</v>
      </c>
      <c r="B98" s="34">
        <v>2743</v>
      </c>
      <c r="C98" s="33" t="s">
        <v>1390</v>
      </c>
      <c r="D98" s="1039"/>
      <c r="E98" s="1039"/>
      <c r="F98" s="1039"/>
      <c r="G98" s="1039"/>
      <c r="H98" s="1039"/>
      <c r="I98" s="1039"/>
      <c r="J98" s="1039"/>
      <c r="K98" s="1039"/>
      <c r="L98" s="1039"/>
      <c r="M98" s="1039"/>
      <c r="N98" s="1039"/>
      <c r="O98" s="1039"/>
      <c r="P98" s="1039"/>
      <c r="Q98" s="1039"/>
      <c r="R98" s="1039"/>
      <c r="S98" s="1039"/>
      <c r="T98" s="1039"/>
      <c r="U98" s="1039"/>
      <c r="V98" s="1039"/>
      <c r="W98" s="1039"/>
      <c r="X98" s="1039"/>
      <c r="Y98" s="1039"/>
      <c r="Z98" s="1039"/>
      <c r="AA98" s="1039"/>
      <c r="AB98" s="1039"/>
      <c r="AC98" s="1039"/>
      <c r="AD98" s="1039"/>
      <c r="AE98" s="1039"/>
      <c r="AF98" s="1039"/>
      <c r="AG98" s="1039"/>
      <c r="AH98" s="1039"/>
      <c r="AI98" s="1039"/>
      <c r="AJ98" s="1039"/>
      <c r="AK98" s="1039"/>
      <c r="AL98" s="1039"/>
      <c r="AM98" s="1039"/>
      <c r="AN98" s="1039"/>
      <c r="AO98" s="1039"/>
      <c r="AP98" s="1039"/>
      <c r="AQ98" s="1039"/>
      <c r="AR98" s="1039"/>
      <c r="AS98" s="1039"/>
      <c r="AT98" s="1039"/>
      <c r="AU98" s="1039"/>
      <c r="AV98" s="1039"/>
      <c r="AW98" s="1039"/>
      <c r="AX98" s="1039"/>
      <c r="AY98" s="1039"/>
      <c r="AZ98" s="1039"/>
      <c r="BA98" s="1039"/>
      <c r="BB98" s="1039"/>
      <c r="BC98" s="1039"/>
      <c r="BD98" s="1039"/>
      <c r="BE98" s="1039"/>
      <c r="BF98" s="1039"/>
      <c r="BG98" s="1039"/>
      <c r="BH98" s="1039"/>
      <c r="BI98" s="1039"/>
      <c r="BJ98" s="1039"/>
      <c r="BK98" s="1039"/>
      <c r="BL98" s="1039"/>
      <c r="BM98" s="1039"/>
      <c r="BN98" s="1039"/>
      <c r="BO98" s="1039"/>
      <c r="BP98" s="1039"/>
      <c r="BQ98" s="1039"/>
      <c r="BR98" s="1090"/>
      <c r="BS98" s="1090"/>
      <c r="BT98" s="1090"/>
      <c r="BU98" s="1090"/>
      <c r="BV98" s="1090"/>
      <c r="BW98" s="1090"/>
      <c r="BX98" s="1090"/>
      <c r="BY98" s="1090"/>
      <c r="BZ98" s="1090"/>
      <c r="CA98" s="1090"/>
      <c r="CB98" s="1090"/>
      <c r="CC98" s="1090"/>
      <c r="CD98" s="1090"/>
      <c r="CE98" s="1090"/>
      <c r="CF98" s="1090"/>
      <c r="CG98" s="1090"/>
      <c r="CH98" s="1090"/>
      <c r="CI98" s="1090"/>
      <c r="CJ98" s="1090"/>
      <c r="CK98" s="1090"/>
      <c r="CL98" s="1090"/>
      <c r="CM98" s="1090"/>
      <c r="CN98" s="1090"/>
      <c r="CO98" s="1109"/>
      <c r="CP98" s="1090"/>
      <c r="CQ98" s="1090"/>
      <c r="CR98" s="1090"/>
      <c r="CS98" s="1090"/>
      <c r="CT98" s="1090"/>
      <c r="CU98" s="1090"/>
      <c r="CV98" s="1090"/>
      <c r="CW98" s="1090"/>
      <c r="CX98" s="1090"/>
      <c r="CY98" s="1090"/>
      <c r="CZ98" s="1090"/>
      <c r="DA98" s="1090"/>
      <c r="DB98" s="1090"/>
      <c r="DC98" s="1039"/>
      <c r="DD98" s="1090"/>
      <c r="DE98" s="1090"/>
      <c r="DF98" s="1090"/>
      <c r="DG98" s="1090"/>
      <c r="DH98" s="1090"/>
      <c r="DI98" s="1090"/>
      <c r="DJ98" s="1090"/>
      <c r="DK98" s="1090"/>
      <c r="DL98" s="1090"/>
      <c r="DM98" s="1090"/>
      <c r="DN98" s="1090"/>
      <c r="DO98" s="1090"/>
      <c r="DP98" s="1090"/>
      <c r="DQ98" s="1090"/>
      <c r="DR98" s="1090"/>
      <c r="DS98" s="1090"/>
      <c r="DT98" s="1090"/>
      <c r="DU98" s="1090"/>
      <c r="DV98" s="1090"/>
      <c r="DW98" s="1090"/>
      <c r="DX98" s="1090"/>
      <c r="DY98" s="1090"/>
      <c r="DZ98" s="1090"/>
      <c r="EA98" s="1090"/>
      <c r="EB98" s="1090"/>
      <c r="EC98" s="1090"/>
      <c r="ED98" s="1090"/>
      <c r="EE98" s="1090"/>
      <c r="EF98" s="1090"/>
      <c r="EG98" s="1090"/>
      <c r="EH98" s="1090"/>
      <c r="EI98" s="1090"/>
      <c r="EJ98" s="1090"/>
      <c r="EK98" s="1090"/>
      <c r="EL98" s="1090"/>
      <c r="EM98" s="1090"/>
      <c r="EN98" s="1039"/>
      <c r="EO98" s="1039"/>
      <c r="EP98" s="1039"/>
      <c r="EQ98" s="1090"/>
      <c r="ER98" s="1090"/>
      <c r="ES98" s="1039"/>
      <c r="ET98" s="1039"/>
      <c r="EU98" s="1039"/>
      <c r="EV98" s="1039"/>
      <c r="EW98" s="1106"/>
      <c r="EX98" s="1090"/>
      <c r="EY98" s="1106"/>
      <c r="EZ98" s="1090"/>
      <c r="FA98" s="1106"/>
      <c r="FB98" s="1090"/>
      <c r="FC98" s="1090"/>
      <c r="FD98" s="1090"/>
      <c r="FE98" s="1090"/>
      <c r="FF98" s="1106"/>
      <c r="FG98" s="1090"/>
      <c r="FH98" s="1090"/>
      <c r="FI98" s="1090"/>
      <c r="FJ98" s="1039"/>
      <c r="FK98" s="1039"/>
      <c r="FL98" s="1039"/>
      <c r="FM98" s="1039"/>
      <c r="FN98" s="1039"/>
      <c r="FO98" s="1110"/>
      <c r="FP98" s="1092"/>
      <c r="FQ98" s="1092"/>
      <c r="FR98" s="1102"/>
      <c r="FS98" s="1092"/>
      <c r="FT98" s="1092"/>
      <c r="FU98" s="1092"/>
      <c r="FV98" s="1092"/>
      <c r="FW98" s="1092"/>
      <c r="FX98" s="1092"/>
      <c r="FY98" s="1092"/>
      <c r="FZ98" s="1092"/>
      <c r="GA98" s="1092"/>
      <c r="GB98" s="1092"/>
      <c r="GC98" s="1092"/>
      <c r="GD98" s="1092"/>
      <c r="GE98" s="1092"/>
      <c r="GF98" s="1102"/>
      <c r="GG98" s="1092"/>
      <c r="GH98" s="1092"/>
      <c r="GI98" s="1102"/>
      <c r="GJ98" s="1092"/>
      <c r="GK98" s="1092"/>
      <c r="GL98" s="1092"/>
      <c r="GM98" s="1092"/>
      <c r="GN98" s="1092"/>
      <c r="GO98" s="1092"/>
      <c r="GP98" s="1102"/>
      <c r="GQ98" s="1092"/>
      <c r="GR98" s="1092"/>
      <c r="GS98" s="1092"/>
      <c r="GT98" s="1102"/>
      <c r="GU98" s="981"/>
      <c r="GV98" s="981"/>
      <c r="GW98" s="981"/>
      <c r="GX98" s="981"/>
      <c r="GY98" s="981"/>
      <c r="GZ98" s="981"/>
      <c r="HA98" s="981"/>
      <c r="HB98" s="1102"/>
      <c r="HC98" s="1092"/>
      <c r="HD98" s="1092"/>
      <c r="HE98" s="1092"/>
      <c r="HF98" s="1092"/>
      <c r="HG98" s="1092"/>
      <c r="HH98" s="1092"/>
      <c r="HI98" s="1092"/>
      <c r="HJ98" s="1092"/>
      <c r="HK98" s="1092"/>
      <c r="HL98" s="1092"/>
      <c r="HM98" s="1092"/>
      <c r="HN98" s="1092"/>
      <c r="HO98" s="1102"/>
      <c r="HP98" s="50"/>
      <c r="HQ98" s="50"/>
      <c r="HR98" s="50"/>
      <c r="HS98" s="1090"/>
      <c r="HT98" s="1090"/>
      <c r="HU98" s="1039"/>
      <c r="HV98" s="1039"/>
      <c r="HW98" s="1039"/>
      <c r="HX98" s="1039"/>
      <c r="HY98" s="1107"/>
      <c r="HZ98" s="1090"/>
      <c r="IA98" s="1107"/>
      <c r="IB98" s="1090"/>
      <c r="IC98" s="1107"/>
      <c r="ID98" s="1090"/>
      <c r="IE98" s="1090"/>
      <c r="IF98" s="1090"/>
      <c r="IG98" s="1090"/>
      <c r="IH98" s="1107"/>
      <c r="II98" s="1090"/>
      <c r="IJ98" s="1090"/>
      <c r="IK98" s="1090"/>
      <c r="IL98" s="1090"/>
      <c r="IM98" s="1090"/>
      <c r="IN98" s="1090"/>
      <c r="IO98" s="1090"/>
      <c r="IP98" s="1090"/>
      <c r="IQ98" s="1090"/>
      <c r="IR98" s="1039"/>
      <c r="IS98" s="1039"/>
      <c r="IT98" s="1039"/>
      <c r="IU98" s="1039"/>
      <c r="IV98" s="1039"/>
      <c r="IW98" s="1104"/>
      <c r="IX98" s="1104"/>
      <c r="IY98" s="1104"/>
      <c r="IZ98" s="1104"/>
      <c r="JA98" s="1104"/>
      <c r="JB98" s="1104"/>
      <c r="JC98" s="1090"/>
      <c r="JD98" s="1090"/>
      <c r="JE98" s="1090"/>
      <c r="JF98" s="1092"/>
      <c r="JG98" s="1092"/>
    </row>
    <row r="99" spans="1:267">
      <c r="A99" s="48" t="s">
        <v>1395</v>
      </c>
      <c r="B99" s="34">
        <v>2750</v>
      </c>
      <c r="C99" s="33" t="s">
        <v>1391</v>
      </c>
      <c r="D99" s="1039"/>
      <c r="E99" s="1039"/>
      <c r="F99" s="1039"/>
      <c r="G99" s="1039"/>
      <c r="H99" s="1039"/>
      <c r="I99" s="1039"/>
      <c r="J99" s="1039"/>
      <c r="K99" s="1039"/>
      <c r="L99" s="1039"/>
      <c r="M99" s="1039"/>
      <c r="N99" s="1039"/>
      <c r="O99" s="1039"/>
      <c r="P99" s="1039"/>
      <c r="Q99" s="1039"/>
      <c r="R99" s="1039"/>
      <c r="S99" s="1039"/>
      <c r="T99" s="1039"/>
      <c r="U99" s="1039"/>
      <c r="V99" s="1039"/>
      <c r="W99" s="1039"/>
      <c r="X99" s="1039"/>
      <c r="Y99" s="1039"/>
      <c r="Z99" s="1039"/>
      <c r="AA99" s="1039"/>
      <c r="AB99" s="1039"/>
      <c r="AC99" s="1039"/>
      <c r="AD99" s="1039"/>
      <c r="AE99" s="1039"/>
      <c r="AF99" s="1039"/>
      <c r="AG99" s="1039"/>
      <c r="AH99" s="1039"/>
      <c r="AI99" s="1039"/>
      <c r="AJ99" s="1039"/>
      <c r="AK99" s="1039"/>
      <c r="AL99" s="1039"/>
      <c r="AM99" s="1039"/>
      <c r="AN99" s="1039"/>
      <c r="AO99" s="1039"/>
      <c r="AP99" s="1039"/>
      <c r="AQ99" s="1039"/>
      <c r="AR99" s="1039"/>
      <c r="AS99" s="1039"/>
      <c r="AT99" s="1039"/>
      <c r="AU99" s="1039"/>
      <c r="AV99" s="1039"/>
      <c r="AW99" s="1039"/>
      <c r="AX99" s="1039"/>
      <c r="AY99" s="1039"/>
      <c r="AZ99" s="1039"/>
      <c r="BA99" s="1039"/>
      <c r="BB99" s="1039"/>
      <c r="BC99" s="1039"/>
      <c r="BD99" s="1039"/>
      <c r="BE99" s="1039"/>
      <c r="BF99" s="1039"/>
      <c r="BG99" s="1039"/>
      <c r="BH99" s="1039"/>
      <c r="BI99" s="1039"/>
      <c r="BJ99" s="1039"/>
      <c r="BK99" s="1039"/>
      <c r="BL99" s="1039"/>
      <c r="BM99" s="1039"/>
      <c r="BN99" s="1039"/>
      <c r="BO99" s="1039"/>
      <c r="BP99" s="1039"/>
      <c r="BQ99" s="1039"/>
      <c r="BR99" s="1090"/>
      <c r="BS99" s="1090"/>
      <c r="BT99" s="1090"/>
      <c r="BU99" s="1090"/>
      <c r="BV99" s="1090"/>
      <c r="BW99" s="1090"/>
      <c r="BX99" s="1090"/>
      <c r="BY99" s="1090"/>
      <c r="BZ99" s="1090"/>
      <c r="CA99" s="1090"/>
      <c r="CB99" s="1090"/>
      <c r="CC99" s="1090"/>
      <c r="CD99" s="1090"/>
      <c r="CE99" s="1090"/>
      <c r="CF99" s="1090"/>
      <c r="CG99" s="1090"/>
      <c r="CH99" s="1090"/>
      <c r="CI99" s="1090"/>
      <c r="CJ99" s="1090"/>
      <c r="CK99" s="1090"/>
      <c r="CL99" s="1090"/>
      <c r="CM99" s="1090"/>
      <c r="CN99" s="1090"/>
      <c r="CO99" s="1109"/>
      <c r="CP99" s="1090"/>
      <c r="CQ99" s="1090"/>
      <c r="CR99" s="1090"/>
      <c r="CS99" s="1090"/>
      <c r="CT99" s="1090"/>
      <c r="CU99" s="1090"/>
      <c r="CV99" s="1090"/>
      <c r="CW99" s="1090"/>
      <c r="CX99" s="1090"/>
      <c r="CY99" s="1090"/>
      <c r="CZ99" s="1090"/>
      <c r="DA99" s="1090"/>
      <c r="DB99" s="1090"/>
      <c r="DC99" s="1039"/>
      <c r="DD99" s="1090"/>
      <c r="DE99" s="1090"/>
      <c r="DF99" s="1090"/>
      <c r="DG99" s="1090"/>
      <c r="DH99" s="1090"/>
      <c r="DI99" s="1090"/>
      <c r="DJ99" s="1090"/>
      <c r="DK99" s="1090"/>
      <c r="DL99" s="1090"/>
      <c r="DM99" s="1090"/>
      <c r="DN99" s="1090"/>
      <c r="DO99" s="1090"/>
      <c r="DP99" s="1090"/>
      <c r="DQ99" s="1090"/>
      <c r="DR99" s="1090"/>
      <c r="DS99" s="1090"/>
      <c r="DT99" s="1090"/>
      <c r="DU99" s="1090"/>
      <c r="DV99" s="1090"/>
      <c r="DW99" s="1090"/>
      <c r="DX99" s="1090"/>
      <c r="DY99" s="1090"/>
      <c r="DZ99" s="1090"/>
      <c r="EA99" s="1090"/>
      <c r="EB99" s="1090"/>
      <c r="EC99" s="1090"/>
      <c r="ED99" s="1090"/>
      <c r="EE99" s="1090"/>
      <c r="EF99" s="1090"/>
      <c r="EG99" s="1090"/>
      <c r="EH99" s="1090"/>
      <c r="EI99" s="1090"/>
      <c r="EJ99" s="1090"/>
      <c r="EK99" s="1090"/>
      <c r="EL99" s="1090"/>
      <c r="EM99" s="1090"/>
      <c r="EN99" s="1039"/>
      <c r="EO99" s="1039"/>
      <c r="EP99" s="1039"/>
      <c r="EQ99" s="1090"/>
      <c r="ER99" s="1090"/>
      <c r="ES99" s="1039"/>
      <c r="ET99" s="1039"/>
      <c r="EU99" s="1039"/>
      <c r="EV99" s="1039"/>
      <c r="EW99" s="1106"/>
      <c r="EX99" s="1090"/>
      <c r="EY99" s="1106"/>
      <c r="EZ99" s="1090"/>
      <c r="FA99" s="1106"/>
      <c r="FB99" s="1090"/>
      <c r="FC99" s="1090"/>
      <c r="FD99" s="1090"/>
      <c r="FE99" s="1090"/>
      <c r="FF99" s="1106"/>
      <c r="FG99" s="1090"/>
      <c r="FH99" s="1090"/>
      <c r="FI99" s="1090"/>
      <c r="FJ99" s="1039"/>
      <c r="FK99" s="1039"/>
      <c r="FL99" s="1039"/>
      <c r="FM99" s="1039"/>
      <c r="FN99" s="1039"/>
      <c r="FO99" s="1110"/>
      <c r="FP99" s="1092"/>
      <c r="FQ99" s="1092"/>
      <c r="FR99" s="1102"/>
      <c r="FS99" s="1092"/>
      <c r="FT99" s="1092"/>
      <c r="FU99" s="1092"/>
      <c r="FV99" s="1092"/>
      <c r="FW99" s="1092"/>
      <c r="FX99" s="1092"/>
      <c r="FY99" s="1092"/>
      <c r="FZ99" s="1092"/>
      <c r="GA99" s="1092"/>
      <c r="GB99" s="1092"/>
      <c r="GC99" s="1092"/>
      <c r="GD99" s="1092"/>
      <c r="GE99" s="1092"/>
      <c r="GF99" s="1102"/>
      <c r="GG99" s="1092"/>
      <c r="GH99" s="1092"/>
      <c r="GI99" s="1102"/>
      <c r="GJ99" s="1092"/>
      <c r="GK99" s="1092"/>
      <c r="GL99" s="1092"/>
      <c r="GM99" s="1092"/>
      <c r="GN99" s="1092"/>
      <c r="GO99" s="1092"/>
      <c r="GP99" s="1102"/>
      <c r="GQ99" s="1092"/>
      <c r="GR99" s="1092"/>
      <c r="GS99" s="1092"/>
      <c r="GT99" s="1102"/>
      <c r="GU99" s="981"/>
      <c r="GV99" s="981"/>
      <c r="GW99" s="981"/>
      <c r="GX99" s="981"/>
      <c r="GY99" s="981"/>
      <c r="GZ99" s="981"/>
      <c r="HA99" s="981"/>
      <c r="HB99" s="1102"/>
      <c r="HC99" s="1092"/>
      <c r="HD99" s="1092"/>
      <c r="HE99" s="1092"/>
      <c r="HF99" s="1092"/>
      <c r="HG99" s="1092"/>
      <c r="HH99" s="1092"/>
      <c r="HI99" s="1092"/>
      <c r="HJ99" s="1092"/>
      <c r="HK99" s="1092"/>
      <c r="HL99" s="1092"/>
      <c r="HM99" s="1092"/>
      <c r="HN99" s="1092"/>
      <c r="HO99" s="1102"/>
      <c r="HP99" s="50"/>
      <c r="HQ99" s="50"/>
      <c r="HR99" s="50"/>
      <c r="HS99" s="1090"/>
      <c r="HT99" s="1090"/>
      <c r="HU99" s="1039"/>
      <c r="HV99" s="1039"/>
      <c r="HW99" s="1039"/>
      <c r="HX99" s="1039"/>
      <c r="HY99" s="1107"/>
      <c r="HZ99" s="1090"/>
      <c r="IA99" s="1107"/>
      <c r="IB99" s="1090"/>
      <c r="IC99" s="1107"/>
      <c r="ID99" s="1090"/>
      <c r="IE99" s="1090"/>
      <c r="IF99" s="1090"/>
      <c r="IG99" s="1090"/>
      <c r="IH99" s="1107"/>
      <c r="II99" s="1090"/>
      <c r="IJ99" s="1090"/>
      <c r="IK99" s="1090"/>
      <c r="IL99" s="1090"/>
      <c r="IM99" s="1090"/>
      <c r="IN99" s="1090"/>
      <c r="IO99" s="1090"/>
      <c r="IP99" s="1090"/>
      <c r="IQ99" s="1090"/>
      <c r="IR99" s="1039"/>
      <c r="IS99" s="1039"/>
      <c r="IT99" s="1039"/>
      <c r="IU99" s="1039"/>
      <c r="IV99" s="1039"/>
      <c r="IW99" s="1104"/>
      <c r="IX99" s="1104"/>
      <c r="IY99" s="1104"/>
      <c r="IZ99" s="1104"/>
      <c r="JA99" s="1104"/>
      <c r="JB99" s="1104"/>
      <c r="JC99" s="1090"/>
      <c r="JD99" s="1090"/>
      <c r="JE99" s="1090"/>
      <c r="JF99" s="1092"/>
      <c r="JG99" s="1092"/>
    </row>
  </sheetData>
  <sortState ref="A6:C88">
    <sortCondition ref="B6:B88"/>
  </sortState>
  <pageMargins left="0.5" right="0.5" top="0.7" bottom="0.7" header="0.3" footer="0.3"/>
  <pageSetup orientation="landscape" r:id="rId1"/>
  <headerFooter>
    <oddFooter>&amp;CPage &amp;P of &amp;N&amp;RPrinted on: &amp;D, &amp;T&amp;L&amp;"Calibri"&amp;11&amp;K000000Financial Reporting &amp; Accountability Branch_x000D_&amp;1#&amp;"Calibri"&amp;11&amp;K000000Classification: Protected A</oddFoot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F23D1-A2D7-481A-9CAE-507B3D7DEB23}">
  <dimension ref="A1:CB99"/>
  <sheetViews>
    <sheetView topLeftCell="A21" workbookViewId="0">
      <selection activeCell="E96" sqref="E96"/>
    </sheetView>
  </sheetViews>
  <sheetFormatPr defaultColWidth="9.28515625" defaultRowHeight="15"/>
  <cols>
    <col min="1" max="1" width="19.7109375" style="32" bestFit="1" customWidth="1"/>
    <col min="2" max="2" width="9.28515625" style="32" customWidth="1"/>
    <col min="3" max="3" width="51.42578125" style="32" customWidth="1"/>
    <col min="4" max="60" width="14.7109375" style="32" customWidth="1"/>
    <col min="61" max="61" width="18" customWidth="1"/>
    <col min="62" max="62" width="14.7109375" style="32" customWidth="1"/>
    <col min="63" max="63" width="19.28515625" customWidth="1"/>
    <col min="64" max="64" width="14.7109375" style="32" customWidth="1"/>
    <col min="65" max="65" width="17.5703125" customWidth="1"/>
    <col min="66" max="66" width="14.7109375" style="32" customWidth="1"/>
    <col min="67" max="67" width="17.42578125" bestFit="1" customWidth="1"/>
    <col min="68" max="71" width="14.7109375" style="32" customWidth="1"/>
    <col min="72" max="72" width="14.5703125" style="32" customWidth="1"/>
    <col min="73" max="73" width="14.28515625" style="32" customWidth="1"/>
    <col min="74" max="74" width="13.42578125" style="32" customWidth="1"/>
    <col min="75" max="75" width="14.42578125" style="32" customWidth="1"/>
    <col min="76" max="76" width="22.42578125" style="32" customWidth="1"/>
    <col min="77" max="77" width="17.42578125" style="32" customWidth="1"/>
    <col min="78" max="82" width="9.28515625" style="32"/>
    <col min="83" max="83" width="14.28515625" style="32" customWidth="1"/>
    <col min="84" max="84" width="17.7109375" style="32" customWidth="1"/>
    <col min="85" max="16384" width="9.28515625" style="32"/>
  </cols>
  <sheetData>
    <row r="1" spans="1:77" s="984" customFormat="1" ht="30">
      <c r="A1" s="31" t="s">
        <v>1090</v>
      </c>
      <c r="D1" s="1019" t="s">
        <v>1372</v>
      </c>
      <c r="E1" s="1020" t="s">
        <v>1097</v>
      </c>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row>
    <row r="2" spans="1:77" s="984" customFormat="1" ht="15.75">
      <c r="D2" s="1031" t="s">
        <v>1074</v>
      </c>
      <c r="E2" s="1021" t="s">
        <v>1370</v>
      </c>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row>
    <row r="3" spans="1:77" s="984" customFormat="1" ht="30">
      <c r="C3" s="44"/>
      <c r="D3" s="1019" t="s">
        <v>1372</v>
      </c>
      <c r="E3" s="1019"/>
      <c r="F3" s="1019"/>
      <c r="G3" s="1019"/>
      <c r="H3" s="1019"/>
      <c r="I3" s="1019"/>
      <c r="J3" s="1019"/>
      <c r="K3" s="1019"/>
      <c r="L3" s="1019"/>
      <c r="M3" s="1019"/>
      <c r="N3" s="1019"/>
      <c r="O3" s="1019"/>
      <c r="P3" s="1019"/>
      <c r="Q3" s="1019"/>
      <c r="R3" s="1019"/>
      <c r="S3" s="1019"/>
      <c r="T3" s="1019"/>
      <c r="U3" s="1019"/>
      <c r="V3" s="1019"/>
      <c r="W3" s="1019"/>
      <c r="X3" s="1019"/>
      <c r="Y3" s="1019"/>
      <c r="Z3" s="1019"/>
      <c r="AA3" s="1019"/>
      <c r="AB3" s="1019"/>
      <c r="AC3" s="1019"/>
      <c r="AD3" s="1019"/>
      <c r="AE3" s="1019"/>
      <c r="AF3" s="1019"/>
      <c r="AG3" s="1019"/>
      <c r="AH3" s="1019"/>
      <c r="AI3" s="1019"/>
      <c r="AJ3" s="1019"/>
      <c r="AK3" s="1031" t="s">
        <v>1074</v>
      </c>
      <c r="AL3" s="1031"/>
      <c r="AM3" s="1031"/>
      <c r="AN3" s="1031"/>
      <c r="AO3" s="1031"/>
      <c r="AP3" s="1031"/>
      <c r="AQ3" s="1031"/>
      <c r="AR3" s="1031"/>
      <c r="AS3" s="1031"/>
      <c r="AT3" s="1031"/>
      <c r="AU3" s="1031"/>
      <c r="AV3" s="1031"/>
      <c r="AW3" s="1031"/>
      <c r="AX3" s="1031"/>
      <c r="AY3" s="1031"/>
      <c r="AZ3" s="1031"/>
      <c r="BA3" s="1031"/>
      <c r="BB3" s="1031"/>
      <c r="BC3" s="1031"/>
      <c r="BD3" s="1031"/>
      <c r="BE3" s="1031"/>
      <c r="BF3" s="1031"/>
      <c r="BG3" s="1031"/>
      <c r="BH3" s="1031"/>
      <c r="BI3" s="1031"/>
      <c r="BJ3" s="1031"/>
      <c r="BK3" s="1031"/>
      <c r="BL3" s="1031"/>
      <c r="BM3" s="1031"/>
      <c r="BN3" s="1031"/>
      <c r="BO3" s="1031"/>
      <c r="BP3" s="1031"/>
      <c r="BQ3" s="1031"/>
      <c r="BR3" s="1031"/>
      <c r="BS3" s="1031"/>
      <c r="BT3" s="1020" t="s">
        <v>1097</v>
      </c>
      <c r="BU3" s="1020"/>
      <c r="BV3" s="1020"/>
      <c r="BW3" s="1020"/>
      <c r="BX3" s="1021" t="s">
        <v>1370</v>
      </c>
      <c r="BY3" s="1021" t="s">
        <v>1370</v>
      </c>
    </row>
    <row r="4" spans="1:77" s="984" customFormat="1">
      <c r="A4" s="1022" t="s">
        <v>1371</v>
      </c>
      <c r="B4" s="1023">
        <v>1</v>
      </c>
      <c r="C4" s="1023">
        <v>2</v>
      </c>
      <c r="D4" s="1024">
        <v>3</v>
      </c>
      <c r="E4" s="1024">
        <v>4</v>
      </c>
      <c r="F4" s="1024">
        <v>5</v>
      </c>
      <c r="G4" s="1024">
        <v>6</v>
      </c>
      <c r="H4" s="1024">
        <v>7</v>
      </c>
      <c r="I4" s="1024">
        <v>8</v>
      </c>
      <c r="J4" s="1024">
        <v>9</v>
      </c>
      <c r="K4" s="1024">
        <v>10</v>
      </c>
      <c r="L4" s="1024">
        <v>11</v>
      </c>
      <c r="M4" s="1024">
        <v>12</v>
      </c>
      <c r="N4" s="1024">
        <v>13</v>
      </c>
      <c r="O4" s="1024">
        <v>14</v>
      </c>
      <c r="P4" s="1024">
        <v>15</v>
      </c>
      <c r="Q4" s="1024">
        <v>16</v>
      </c>
      <c r="R4" s="1024">
        <v>17</v>
      </c>
      <c r="S4" s="1024">
        <v>18</v>
      </c>
      <c r="T4" s="1024">
        <v>19</v>
      </c>
      <c r="U4" s="1024">
        <v>20</v>
      </c>
      <c r="V4" s="1024">
        <v>21</v>
      </c>
      <c r="W4" s="1024">
        <v>22</v>
      </c>
      <c r="X4" s="1024">
        <v>23</v>
      </c>
      <c r="Y4" s="1024">
        <v>24</v>
      </c>
      <c r="Z4" s="1024">
        <v>25</v>
      </c>
      <c r="AA4" s="1024">
        <v>26</v>
      </c>
      <c r="AB4" s="1024">
        <v>27</v>
      </c>
      <c r="AC4" s="1024">
        <v>28</v>
      </c>
      <c r="AD4" s="1024">
        <v>29</v>
      </c>
      <c r="AE4" s="1024">
        <v>30</v>
      </c>
      <c r="AF4" s="1024">
        <v>31</v>
      </c>
      <c r="AG4" s="1024">
        <v>32</v>
      </c>
      <c r="AH4" s="1024">
        <v>33</v>
      </c>
      <c r="AI4" s="1024">
        <v>34</v>
      </c>
      <c r="AJ4" s="1024">
        <v>35</v>
      </c>
      <c r="AK4" s="1032">
        <v>36</v>
      </c>
      <c r="AL4" s="1032">
        <v>37</v>
      </c>
      <c r="AM4" s="1032">
        <v>38</v>
      </c>
      <c r="AN4" s="1032">
        <v>39</v>
      </c>
      <c r="AO4" s="1032">
        <v>40</v>
      </c>
      <c r="AP4" s="1032">
        <v>41</v>
      </c>
      <c r="AQ4" s="1032">
        <v>42</v>
      </c>
      <c r="AR4" s="1032">
        <v>43</v>
      </c>
      <c r="AS4" s="1032">
        <v>44</v>
      </c>
      <c r="AT4" s="1032">
        <v>45</v>
      </c>
      <c r="AU4" s="1032">
        <v>46</v>
      </c>
      <c r="AV4" s="1032">
        <v>47</v>
      </c>
      <c r="AW4" s="1032">
        <v>48</v>
      </c>
      <c r="AX4" s="1032">
        <v>49</v>
      </c>
      <c r="AY4" s="1032">
        <v>50</v>
      </c>
      <c r="AZ4" s="1032">
        <v>51</v>
      </c>
      <c r="BA4" s="1032">
        <v>52</v>
      </c>
      <c r="BB4" s="1032">
        <v>53</v>
      </c>
      <c r="BC4" s="1032">
        <v>54</v>
      </c>
      <c r="BD4" s="1032">
        <v>55</v>
      </c>
      <c r="BE4" s="1032">
        <v>56</v>
      </c>
      <c r="BF4" s="1032">
        <v>57</v>
      </c>
      <c r="BG4" s="1032">
        <v>58</v>
      </c>
      <c r="BH4" s="1116">
        <v>59</v>
      </c>
      <c r="BI4" s="1032">
        <v>60</v>
      </c>
      <c r="BJ4" s="1116">
        <v>61</v>
      </c>
      <c r="BK4" s="1032">
        <v>62</v>
      </c>
      <c r="BL4" s="1116">
        <v>63</v>
      </c>
      <c r="BM4" s="1032">
        <v>64</v>
      </c>
      <c r="BN4" s="1116">
        <v>65</v>
      </c>
      <c r="BO4" s="1032">
        <v>66</v>
      </c>
      <c r="BP4" s="1116">
        <v>67</v>
      </c>
      <c r="BQ4" s="1032">
        <v>68</v>
      </c>
      <c r="BR4" s="1116">
        <v>69</v>
      </c>
      <c r="BS4" s="1116">
        <v>70</v>
      </c>
      <c r="BT4" s="1025">
        <v>71</v>
      </c>
      <c r="BU4" s="1025">
        <v>72</v>
      </c>
      <c r="BV4" s="1025">
        <v>73</v>
      </c>
      <c r="BW4" s="1025">
        <v>74</v>
      </c>
      <c r="BX4" s="1026">
        <v>75</v>
      </c>
      <c r="BY4" s="1026">
        <v>76</v>
      </c>
    </row>
    <row r="5" spans="1:77" s="983" customFormat="1" ht="75">
      <c r="A5" s="1027" t="s">
        <v>164</v>
      </c>
      <c r="B5" s="1027" t="s">
        <v>165</v>
      </c>
      <c r="C5" s="1027" t="s">
        <v>166</v>
      </c>
      <c r="D5" s="1028" t="s">
        <v>631</v>
      </c>
      <c r="E5" s="1028" t="s">
        <v>153</v>
      </c>
      <c r="F5" s="1028" t="s">
        <v>137</v>
      </c>
      <c r="G5" s="1028" t="s">
        <v>90</v>
      </c>
      <c r="H5" s="1028" t="s">
        <v>809</v>
      </c>
      <c r="I5" s="1028" t="s">
        <v>37</v>
      </c>
      <c r="J5" s="1028" t="s">
        <v>830</v>
      </c>
      <c r="K5" s="1028" t="s">
        <v>85</v>
      </c>
      <c r="L5" s="1115"/>
      <c r="M5" s="1115"/>
      <c r="N5" s="1115"/>
      <c r="O5" s="1115"/>
      <c r="P5" s="1115"/>
      <c r="Q5" s="1115"/>
      <c r="R5" s="1115"/>
      <c r="S5" s="1028" t="s">
        <v>1724</v>
      </c>
      <c r="T5" s="1028" t="s">
        <v>1723</v>
      </c>
      <c r="U5" s="1028" t="s">
        <v>1719</v>
      </c>
      <c r="V5" s="1028" t="s">
        <v>1720</v>
      </c>
      <c r="W5" s="1028" t="s">
        <v>1721</v>
      </c>
      <c r="X5" s="1028" t="s">
        <v>1722</v>
      </c>
      <c r="Y5" s="1028" t="s">
        <v>1707</v>
      </c>
      <c r="Z5" s="1028" t="s">
        <v>1708</v>
      </c>
      <c r="AA5" s="1028" t="s">
        <v>1709</v>
      </c>
      <c r="AB5" s="1028" t="s">
        <v>1710</v>
      </c>
      <c r="AC5" s="1028" t="s">
        <v>1711</v>
      </c>
      <c r="AD5" s="1028" t="s">
        <v>1712</v>
      </c>
      <c r="AE5" s="1028" t="s">
        <v>1713</v>
      </c>
      <c r="AF5" s="1028" t="s">
        <v>1714</v>
      </c>
      <c r="AG5" s="1028" t="s">
        <v>1715</v>
      </c>
      <c r="AH5" s="1028" t="s">
        <v>1716</v>
      </c>
      <c r="AI5" s="1028" t="s">
        <v>1717</v>
      </c>
      <c r="AJ5" s="1028" t="s">
        <v>1718</v>
      </c>
      <c r="AK5" s="1033" t="s">
        <v>1725</v>
      </c>
      <c r="AL5" s="1033" t="s">
        <v>1726</v>
      </c>
      <c r="AM5" s="1033" t="s">
        <v>1727</v>
      </c>
      <c r="AN5" s="1033" t="s">
        <v>1728</v>
      </c>
      <c r="AO5" s="1033" t="s">
        <v>1729</v>
      </c>
      <c r="AP5" s="1033" t="s">
        <v>1730</v>
      </c>
      <c r="AQ5" s="1033" t="s">
        <v>1731</v>
      </c>
      <c r="AR5" s="1033" t="s">
        <v>1732</v>
      </c>
      <c r="AS5" s="1033" t="s">
        <v>1733</v>
      </c>
      <c r="AT5" s="1033" t="s">
        <v>1734</v>
      </c>
      <c r="AU5" s="1033" t="s">
        <v>1735</v>
      </c>
      <c r="AV5" s="1033" t="s">
        <v>1736</v>
      </c>
      <c r="AW5" s="1033" t="s">
        <v>1219</v>
      </c>
      <c r="AX5" s="1033" t="s">
        <v>1737</v>
      </c>
      <c r="AY5" s="1033" t="s">
        <v>1738</v>
      </c>
      <c r="AZ5" s="1033" t="s">
        <v>1739</v>
      </c>
      <c r="BA5" s="1033" t="s">
        <v>488</v>
      </c>
      <c r="BB5" s="1033" t="s">
        <v>1740</v>
      </c>
      <c r="BC5" s="1033" t="s">
        <v>1741</v>
      </c>
      <c r="BD5" s="1033" t="s">
        <v>1742</v>
      </c>
      <c r="BE5" s="1033" t="s">
        <v>1743</v>
      </c>
      <c r="BF5" s="1033" t="s">
        <v>1744</v>
      </c>
      <c r="BG5" s="1033" t="s">
        <v>496</v>
      </c>
      <c r="BH5" s="1117"/>
      <c r="BI5" s="1033" t="s">
        <v>1745</v>
      </c>
      <c r="BJ5" s="1117"/>
      <c r="BK5" s="1033" t="s">
        <v>1746</v>
      </c>
      <c r="BL5" s="1117"/>
      <c r="BM5" s="1033" t="s">
        <v>1747</v>
      </c>
      <c r="BN5" s="1117"/>
      <c r="BO5" s="1033" t="s">
        <v>1748</v>
      </c>
      <c r="BP5" s="1117"/>
      <c r="BQ5" s="1034" t="s">
        <v>1749</v>
      </c>
      <c r="BR5" s="1117" t="s">
        <v>1088</v>
      </c>
      <c r="BS5" s="1117" t="s">
        <v>1089</v>
      </c>
      <c r="BT5" s="1111" t="s">
        <v>1220</v>
      </c>
      <c r="BU5" s="1029" t="s">
        <v>1221</v>
      </c>
      <c r="BV5" s="1029" t="s">
        <v>1222</v>
      </c>
      <c r="BW5" s="1029" t="s">
        <v>1223</v>
      </c>
      <c r="BX5" s="1030" t="s">
        <v>1523</v>
      </c>
      <c r="BY5" s="1030" t="s">
        <v>1525</v>
      </c>
    </row>
    <row r="6" spans="1:77">
      <c r="A6" s="48" t="s">
        <v>195</v>
      </c>
      <c r="B6" s="34">
        <v>9</v>
      </c>
      <c r="C6" s="1113" t="s">
        <v>595</v>
      </c>
      <c r="D6" s="1091">
        <v>47472135</v>
      </c>
      <c r="E6" s="1091">
        <v>0</v>
      </c>
      <c r="F6" s="1091">
        <v>0</v>
      </c>
      <c r="G6" s="1091">
        <v>4666301</v>
      </c>
      <c r="H6" s="1091">
        <v>0</v>
      </c>
      <c r="I6" s="1091">
        <v>150000</v>
      </c>
      <c r="J6" s="1091">
        <v>418115</v>
      </c>
      <c r="K6" s="1091">
        <v>998890</v>
      </c>
      <c r="L6" s="982"/>
      <c r="M6" s="982"/>
      <c r="N6" s="982"/>
      <c r="O6" s="982"/>
      <c r="P6" s="982"/>
      <c r="Q6" s="982"/>
      <c r="R6" s="982"/>
      <c r="S6" s="1091">
        <v>3496587</v>
      </c>
      <c r="T6" s="1091">
        <v>34761833</v>
      </c>
      <c r="U6" s="1091">
        <v>5404198</v>
      </c>
      <c r="V6" s="1091">
        <v>7166957</v>
      </c>
      <c r="W6" s="1091">
        <v>1802317</v>
      </c>
      <c r="X6" s="1091">
        <v>835500</v>
      </c>
      <c r="Y6" s="1091">
        <v>23561773</v>
      </c>
      <c r="Z6" s="1091">
        <v>4682815</v>
      </c>
      <c r="AA6" s="1091">
        <v>6425124</v>
      </c>
      <c r="AB6" s="1091">
        <v>1468205</v>
      </c>
      <c r="AC6" s="1091">
        <v>14947255</v>
      </c>
      <c r="AD6" s="1091">
        <v>1868300</v>
      </c>
      <c r="AE6" s="1091">
        <v>388920</v>
      </c>
      <c r="AF6" s="1091">
        <v>0</v>
      </c>
      <c r="AG6" s="1091">
        <v>0</v>
      </c>
      <c r="AH6" s="1091">
        <v>125000</v>
      </c>
      <c r="AI6" s="1091">
        <v>0</v>
      </c>
      <c r="AJ6" s="1091">
        <v>0</v>
      </c>
      <c r="AK6" s="1091">
        <v>3159460</v>
      </c>
      <c r="AL6" s="1091">
        <v>512163</v>
      </c>
      <c r="AM6" s="1091">
        <v>0</v>
      </c>
      <c r="AN6" s="1091">
        <v>98678</v>
      </c>
      <c r="AO6" s="1091">
        <v>0</v>
      </c>
      <c r="AP6" s="1091">
        <v>491870</v>
      </c>
      <c r="AQ6" s="1091">
        <v>0</v>
      </c>
      <c r="AR6" s="1091">
        <v>346955</v>
      </c>
      <c r="AS6" s="1091">
        <v>0</v>
      </c>
      <c r="AT6" s="1091">
        <v>57175</v>
      </c>
      <c r="AU6" s="1091">
        <v>0</v>
      </c>
      <c r="AV6" s="1091">
        <v>0</v>
      </c>
      <c r="AW6" s="1091">
        <v>0</v>
      </c>
      <c r="AX6" s="1091">
        <v>0</v>
      </c>
      <c r="AY6" s="1091">
        <v>68600</v>
      </c>
      <c r="AZ6" s="1091">
        <v>80490</v>
      </c>
      <c r="BA6" s="1091">
        <v>0</v>
      </c>
      <c r="BB6" s="1091">
        <v>0</v>
      </c>
      <c r="BC6" s="1091">
        <v>0</v>
      </c>
      <c r="BD6" s="1091">
        <v>0</v>
      </c>
      <c r="BE6" s="1091">
        <v>0</v>
      </c>
      <c r="BF6" s="1091">
        <v>0</v>
      </c>
      <c r="BG6" s="1091">
        <v>0</v>
      </c>
      <c r="BH6" s="1118"/>
      <c r="BI6" s="1091">
        <v>0</v>
      </c>
      <c r="BJ6" s="1118"/>
      <c r="BK6" s="1091">
        <v>8800</v>
      </c>
      <c r="BL6" s="1118"/>
      <c r="BM6" s="1091">
        <v>0</v>
      </c>
      <c r="BN6" s="1118"/>
      <c r="BO6" s="1091">
        <v>0</v>
      </c>
      <c r="BP6" s="1118"/>
      <c r="BQ6" s="1091">
        <v>0</v>
      </c>
      <c r="BR6" s="1118"/>
      <c r="BS6" s="1118"/>
      <c r="BT6" s="1109"/>
      <c r="BU6" s="1090">
        <v>0</v>
      </c>
      <c r="BV6" s="1090">
        <v>279387</v>
      </c>
      <c r="BW6" s="1090">
        <v>1805720.42</v>
      </c>
      <c r="BX6" s="1092">
        <v>0</v>
      </c>
      <c r="BY6" s="1092">
        <v>0</v>
      </c>
    </row>
    <row r="7" spans="1:77">
      <c r="A7" s="48" t="s">
        <v>231</v>
      </c>
      <c r="B7" s="34">
        <v>12</v>
      </c>
      <c r="C7" s="33" t="s">
        <v>362</v>
      </c>
      <c r="D7" s="1091">
        <v>4351616</v>
      </c>
      <c r="E7" s="1091">
        <v>0</v>
      </c>
      <c r="F7" s="1091">
        <v>0</v>
      </c>
      <c r="G7" s="1091">
        <v>443680</v>
      </c>
      <c r="H7" s="1091">
        <v>0</v>
      </c>
      <c r="I7" s="1091">
        <v>0</v>
      </c>
      <c r="J7" s="1091">
        <v>100000</v>
      </c>
      <c r="K7" s="1091">
        <v>3000</v>
      </c>
      <c r="L7" s="982"/>
      <c r="M7" s="982"/>
      <c r="N7" s="982"/>
      <c r="O7" s="982"/>
      <c r="P7" s="982"/>
      <c r="Q7" s="982"/>
      <c r="R7" s="982"/>
      <c r="S7" s="1091">
        <v>109759</v>
      </c>
      <c r="T7" s="1091">
        <v>3716952</v>
      </c>
      <c r="U7" s="1091">
        <v>483285</v>
      </c>
      <c r="V7" s="1091">
        <v>209330</v>
      </c>
      <c r="W7" s="1091">
        <v>226939</v>
      </c>
      <c r="X7" s="1091">
        <v>152031</v>
      </c>
      <c r="Y7" s="1091">
        <v>2097746</v>
      </c>
      <c r="Z7" s="1091">
        <v>381455</v>
      </c>
      <c r="AA7" s="1091">
        <v>1009751</v>
      </c>
      <c r="AB7" s="1091">
        <v>141095</v>
      </c>
      <c r="AC7" s="1091">
        <v>1226820</v>
      </c>
      <c r="AD7" s="1091">
        <v>0</v>
      </c>
      <c r="AE7" s="1091">
        <v>41429</v>
      </c>
      <c r="AF7" s="1091">
        <v>0</v>
      </c>
      <c r="AG7" s="1091">
        <v>0</v>
      </c>
      <c r="AH7" s="1091">
        <v>0</v>
      </c>
      <c r="AI7" s="1091">
        <v>0</v>
      </c>
      <c r="AJ7" s="1091">
        <v>0</v>
      </c>
      <c r="AK7" s="1091">
        <v>0</v>
      </c>
      <c r="AL7" s="1091">
        <v>86640</v>
      </c>
      <c r="AM7" s="1091">
        <v>62040</v>
      </c>
      <c r="AN7" s="1091">
        <v>0</v>
      </c>
      <c r="AO7" s="1091">
        <v>0</v>
      </c>
      <c r="AP7" s="1091">
        <v>10800</v>
      </c>
      <c r="AQ7" s="1091">
        <v>0</v>
      </c>
      <c r="AR7" s="1091">
        <v>0</v>
      </c>
      <c r="AS7" s="1091">
        <v>0</v>
      </c>
      <c r="AT7" s="1091">
        <v>0</v>
      </c>
      <c r="AU7" s="1091">
        <v>0</v>
      </c>
      <c r="AV7" s="1091">
        <v>0</v>
      </c>
      <c r="AW7" s="1091">
        <v>0</v>
      </c>
      <c r="AX7" s="1091">
        <v>0</v>
      </c>
      <c r="AY7" s="1091">
        <v>0</v>
      </c>
      <c r="AZ7" s="1091">
        <v>0</v>
      </c>
      <c r="BA7" s="1091">
        <v>0</v>
      </c>
      <c r="BB7" s="1091">
        <v>0</v>
      </c>
      <c r="BC7" s="1091">
        <v>0</v>
      </c>
      <c r="BD7" s="1091">
        <v>0</v>
      </c>
      <c r="BE7" s="1091">
        <v>284200</v>
      </c>
      <c r="BF7" s="1091">
        <v>0</v>
      </c>
      <c r="BG7" s="1091">
        <v>0</v>
      </c>
      <c r="BH7" s="1118"/>
      <c r="BI7" s="1091">
        <v>40000</v>
      </c>
      <c r="BJ7" s="1118"/>
      <c r="BK7" s="1091">
        <v>0</v>
      </c>
      <c r="BL7" s="1118"/>
      <c r="BM7" s="1091">
        <v>0</v>
      </c>
      <c r="BN7" s="1118"/>
      <c r="BO7" s="1091">
        <v>0</v>
      </c>
      <c r="BP7" s="1118"/>
      <c r="BQ7" s="1091">
        <v>0</v>
      </c>
      <c r="BR7" s="1118"/>
      <c r="BS7" s="1118"/>
      <c r="BT7" s="1109"/>
      <c r="BU7" s="1090">
        <v>0</v>
      </c>
      <c r="BV7" s="1090">
        <v>107207.51</v>
      </c>
      <c r="BW7" s="1090">
        <v>386617.49</v>
      </c>
      <c r="BX7" s="1092">
        <v>159623.22000000003</v>
      </c>
      <c r="BY7" s="1092" t="s">
        <v>1524</v>
      </c>
    </row>
    <row r="8" spans="1:77">
      <c r="A8" s="48" t="s">
        <v>224</v>
      </c>
      <c r="B8" s="34">
        <v>19</v>
      </c>
      <c r="C8" s="33" t="s">
        <v>781</v>
      </c>
      <c r="D8" s="1091">
        <v>105765236</v>
      </c>
      <c r="E8" s="1091">
        <v>52000</v>
      </c>
      <c r="F8" s="1091">
        <v>8701262</v>
      </c>
      <c r="G8" s="1091">
        <v>1915974</v>
      </c>
      <c r="H8" s="1091">
        <v>2651833</v>
      </c>
      <c r="I8" s="1091">
        <v>450000</v>
      </c>
      <c r="J8" s="1091">
        <v>385000</v>
      </c>
      <c r="K8" s="1091">
        <v>456252</v>
      </c>
      <c r="L8" s="982"/>
      <c r="M8" s="982"/>
      <c r="N8" s="982"/>
      <c r="O8" s="982"/>
      <c r="P8" s="982"/>
      <c r="Q8" s="982"/>
      <c r="R8" s="982"/>
      <c r="S8" s="1091">
        <v>4018840</v>
      </c>
      <c r="T8" s="1091">
        <v>86767571</v>
      </c>
      <c r="U8" s="1091">
        <v>15221775</v>
      </c>
      <c r="V8" s="1091">
        <v>7754541</v>
      </c>
      <c r="W8" s="1091">
        <v>4183303</v>
      </c>
      <c r="X8" s="1091">
        <v>2431527</v>
      </c>
      <c r="Y8" s="1091">
        <v>52100292</v>
      </c>
      <c r="Z8" s="1091">
        <v>13409886</v>
      </c>
      <c r="AA8" s="1091">
        <v>18625059</v>
      </c>
      <c r="AB8" s="1091">
        <v>5428684</v>
      </c>
      <c r="AC8" s="1091">
        <v>22201178</v>
      </c>
      <c r="AD8" s="1091">
        <v>6956325</v>
      </c>
      <c r="AE8" s="1091">
        <v>1503058</v>
      </c>
      <c r="AF8" s="1091">
        <v>0</v>
      </c>
      <c r="AG8" s="1091">
        <v>93200</v>
      </c>
      <c r="AH8" s="1091">
        <v>59875</v>
      </c>
      <c r="AI8" s="1091">
        <v>0</v>
      </c>
      <c r="AJ8" s="1091">
        <v>0</v>
      </c>
      <c r="AK8" s="1091">
        <v>200000</v>
      </c>
      <c r="AL8" s="1091">
        <v>0</v>
      </c>
      <c r="AM8" s="1091">
        <v>0</v>
      </c>
      <c r="AN8" s="1091">
        <v>0</v>
      </c>
      <c r="AO8" s="1091">
        <v>510000</v>
      </c>
      <c r="AP8" s="1091">
        <v>200000</v>
      </c>
      <c r="AQ8" s="1091">
        <v>7350</v>
      </c>
      <c r="AR8" s="1091">
        <v>150000</v>
      </c>
      <c r="AS8" s="1091">
        <v>0</v>
      </c>
      <c r="AT8" s="1091">
        <v>688624</v>
      </c>
      <c r="AU8" s="1091">
        <v>110000</v>
      </c>
      <c r="AV8" s="1091">
        <v>50000</v>
      </c>
      <c r="AW8" s="1091">
        <v>0</v>
      </c>
      <c r="AX8" s="1091">
        <v>1007836</v>
      </c>
      <c r="AY8" s="1091">
        <v>50000</v>
      </c>
      <c r="AZ8" s="1091">
        <v>72400</v>
      </c>
      <c r="BA8" s="1091">
        <v>0</v>
      </c>
      <c r="BB8" s="1091">
        <v>1350000</v>
      </c>
      <c r="BC8" s="1091">
        <v>0</v>
      </c>
      <c r="BD8" s="1091">
        <v>0</v>
      </c>
      <c r="BE8" s="1091">
        <v>0</v>
      </c>
      <c r="BF8" s="1091">
        <v>5000</v>
      </c>
      <c r="BG8" s="1091">
        <v>0</v>
      </c>
      <c r="BH8" s="1118"/>
      <c r="BI8" s="1091">
        <v>0</v>
      </c>
      <c r="BJ8" s="1118"/>
      <c r="BK8" s="1091">
        <v>0</v>
      </c>
      <c r="BL8" s="1118"/>
      <c r="BM8" s="1091">
        <v>0</v>
      </c>
      <c r="BN8" s="1118"/>
      <c r="BO8" s="1091">
        <v>0</v>
      </c>
      <c r="BP8" s="1118"/>
      <c r="BQ8" s="1091">
        <v>0</v>
      </c>
      <c r="BR8" s="1118"/>
      <c r="BS8" s="1118"/>
      <c r="BT8" s="1109"/>
      <c r="BU8" s="1090">
        <v>519376</v>
      </c>
      <c r="BV8" s="1090">
        <v>3862685</v>
      </c>
      <c r="BW8" s="1090">
        <v>8.0000000074505806E-2</v>
      </c>
      <c r="BX8" s="1092">
        <v>0</v>
      </c>
      <c r="BY8" s="1092">
        <v>0</v>
      </c>
    </row>
    <row r="9" spans="1:77">
      <c r="A9" s="48" t="s">
        <v>229</v>
      </c>
      <c r="B9" s="34">
        <v>20</v>
      </c>
      <c r="C9" s="33" t="s">
        <v>783</v>
      </c>
      <c r="D9" s="1091">
        <v>51969979.670000002</v>
      </c>
      <c r="E9" s="1091">
        <v>885138</v>
      </c>
      <c r="F9" s="1091">
        <v>5200000</v>
      </c>
      <c r="G9" s="1091">
        <v>1005600</v>
      </c>
      <c r="H9" s="1091">
        <v>1166950</v>
      </c>
      <c r="I9" s="1091">
        <v>150000</v>
      </c>
      <c r="J9" s="1091">
        <v>195000</v>
      </c>
      <c r="K9" s="1091">
        <v>1362380</v>
      </c>
      <c r="L9" s="982"/>
      <c r="M9" s="982"/>
      <c r="N9" s="982"/>
      <c r="O9" s="982"/>
      <c r="P9" s="982"/>
      <c r="Q9" s="982"/>
      <c r="R9" s="982"/>
      <c r="S9" s="1091">
        <v>1660055</v>
      </c>
      <c r="T9" s="1091">
        <v>45630281.855908014</v>
      </c>
      <c r="U9" s="1091">
        <v>8592997</v>
      </c>
      <c r="V9" s="1091">
        <v>2368304</v>
      </c>
      <c r="W9" s="1091">
        <v>2330810</v>
      </c>
      <c r="X9" s="1091">
        <v>658000</v>
      </c>
      <c r="Y9" s="1091">
        <v>28103966.994484473</v>
      </c>
      <c r="Z9" s="1091">
        <v>6716321.861423539</v>
      </c>
      <c r="AA9" s="1091">
        <v>9570229.0670531671</v>
      </c>
      <c r="AB9" s="1091">
        <v>2532800.9329468329</v>
      </c>
      <c r="AC9" s="1091">
        <v>11412359</v>
      </c>
      <c r="AD9" s="1091">
        <v>2382152</v>
      </c>
      <c r="AE9" s="1091">
        <v>482318</v>
      </c>
      <c r="AF9" s="1091">
        <v>0</v>
      </c>
      <c r="AG9" s="1091">
        <v>40300</v>
      </c>
      <c r="AH9" s="1091">
        <v>0</v>
      </c>
      <c r="AI9" s="1091">
        <v>0</v>
      </c>
      <c r="AJ9" s="1091">
        <v>0</v>
      </c>
      <c r="AK9" s="1091">
        <v>60000</v>
      </c>
      <c r="AL9" s="1091">
        <v>0</v>
      </c>
      <c r="AM9" s="1091">
        <v>0</v>
      </c>
      <c r="AN9" s="1091">
        <v>19500</v>
      </c>
      <c r="AO9" s="1091">
        <v>94800</v>
      </c>
      <c r="AP9" s="1091">
        <v>222480</v>
      </c>
      <c r="AQ9" s="1091">
        <v>102400</v>
      </c>
      <c r="AR9" s="1091">
        <v>200520</v>
      </c>
      <c r="AS9" s="1091">
        <v>0</v>
      </c>
      <c r="AT9" s="1091">
        <v>261800</v>
      </c>
      <c r="AU9" s="1091">
        <v>32500</v>
      </c>
      <c r="AV9" s="1091">
        <v>11600</v>
      </c>
      <c r="AW9" s="1091">
        <v>0</v>
      </c>
      <c r="AX9" s="1091">
        <v>288400</v>
      </c>
      <c r="AY9" s="1091">
        <v>102200</v>
      </c>
      <c r="AZ9" s="1091">
        <v>84550</v>
      </c>
      <c r="BA9" s="1091">
        <v>0</v>
      </c>
      <c r="BB9" s="1091">
        <v>30500</v>
      </c>
      <c r="BC9" s="1091">
        <v>0</v>
      </c>
      <c r="BD9" s="1091">
        <v>285300</v>
      </c>
      <c r="BE9" s="1091">
        <v>375000</v>
      </c>
      <c r="BF9" s="1091">
        <v>1000</v>
      </c>
      <c r="BG9" s="1091">
        <v>0</v>
      </c>
      <c r="BH9" s="1118"/>
      <c r="BI9" s="1091">
        <v>0</v>
      </c>
      <c r="BJ9" s="1118"/>
      <c r="BK9" s="1091">
        <v>0</v>
      </c>
      <c r="BL9" s="1118"/>
      <c r="BM9" s="1091">
        <v>0</v>
      </c>
      <c r="BN9" s="1118"/>
      <c r="BO9" s="1091">
        <v>0</v>
      </c>
      <c r="BP9" s="1118"/>
      <c r="BQ9" s="1091">
        <v>0</v>
      </c>
      <c r="BR9" s="1118"/>
      <c r="BS9" s="1118"/>
      <c r="BT9" s="1109"/>
      <c r="BU9" s="1090">
        <v>1352473</v>
      </c>
      <c r="BV9" s="1090">
        <v>1108029</v>
      </c>
      <c r="BW9" s="1090">
        <v>855380.35067951365</v>
      </c>
      <c r="BX9" s="1092">
        <v>0</v>
      </c>
      <c r="BY9" s="1092">
        <v>0</v>
      </c>
    </row>
    <row r="10" spans="1:77">
      <c r="A10" s="48" t="s">
        <v>204</v>
      </c>
      <c r="B10" s="34">
        <v>21</v>
      </c>
      <c r="C10" s="33" t="s">
        <v>776</v>
      </c>
      <c r="D10" s="1091">
        <v>30414937.115999997</v>
      </c>
      <c r="E10" s="1091">
        <v>2800000</v>
      </c>
      <c r="F10" s="1091">
        <v>1700000</v>
      </c>
      <c r="G10" s="1091">
        <v>160000</v>
      </c>
      <c r="H10" s="1091">
        <v>200000</v>
      </c>
      <c r="I10" s="1091">
        <v>396000</v>
      </c>
      <c r="J10" s="1091">
        <v>195000</v>
      </c>
      <c r="K10" s="1091">
        <v>77500</v>
      </c>
      <c r="L10" s="982"/>
      <c r="M10" s="982"/>
      <c r="N10" s="982"/>
      <c r="O10" s="982"/>
      <c r="P10" s="982"/>
      <c r="Q10" s="982"/>
      <c r="R10" s="982"/>
      <c r="S10" s="1091">
        <v>2085267</v>
      </c>
      <c r="T10" s="1091">
        <v>25047007</v>
      </c>
      <c r="U10" s="1091">
        <v>6739310.2200000007</v>
      </c>
      <c r="V10" s="1091">
        <v>673296</v>
      </c>
      <c r="W10" s="1091">
        <v>1562491.02</v>
      </c>
      <c r="X10" s="1091">
        <v>758480</v>
      </c>
      <c r="Y10" s="1091">
        <v>12464877</v>
      </c>
      <c r="Z10" s="1091">
        <v>3488485</v>
      </c>
      <c r="AA10" s="1091">
        <v>8675368</v>
      </c>
      <c r="AB10" s="1091">
        <v>2297392</v>
      </c>
      <c r="AC10" s="1091">
        <v>7366026.2400000002</v>
      </c>
      <c r="AD10" s="1091">
        <v>1820458</v>
      </c>
      <c r="AE10" s="1091">
        <v>753245</v>
      </c>
      <c r="AF10" s="1091">
        <v>0</v>
      </c>
      <c r="AG10" s="1091">
        <v>0</v>
      </c>
      <c r="AH10" s="1091">
        <v>0</v>
      </c>
      <c r="AI10" s="1091">
        <v>0</v>
      </c>
      <c r="AJ10" s="1091">
        <v>0</v>
      </c>
      <c r="AK10" s="1091">
        <v>0</v>
      </c>
      <c r="AL10" s="1091">
        <v>0</v>
      </c>
      <c r="AM10" s="1091">
        <v>0</v>
      </c>
      <c r="AN10" s="1091">
        <v>0</v>
      </c>
      <c r="AO10" s="1091">
        <v>0</v>
      </c>
      <c r="AP10" s="1091">
        <v>0</v>
      </c>
      <c r="AQ10" s="1091">
        <v>0</v>
      </c>
      <c r="AR10" s="1091">
        <v>8900</v>
      </c>
      <c r="AS10" s="1091">
        <v>0</v>
      </c>
      <c r="AT10" s="1091">
        <v>150900</v>
      </c>
      <c r="AU10" s="1091">
        <v>200</v>
      </c>
      <c r="AV10" s="1091">
        <v>0</v>
      </c>
      <c r="AW10" s="1091">
        <v>0</v>
      </c>
      <c r="AX10" s="1091">
        <v>32000</v>
      </c>
      <c r="AY10" s="1091">
        <v>8000</v>
      </c>
      <c r="AZ10" s="1091">
        <v>50000</v>
      </c>
      <c r="BA10" s="1091">
        <v>0</v>
      </c>
      <c r="BB10" s="1091">
        <v>0</v>
      </c>
      <c r="BC10" s="1091">
        <v>0</v>
      </c>
      <c r="BD10" s="1091">
        <v>0</v>
      </c>
      <c r="BE10" s="1091">
        <v>0</v>
      </c>
      <c r="BF10" s="1091">
        <v>0</v>
      </c>
      <c r="BG10" s="1091">
        <v>0</v>
      </c>
      <c r="BH10" s="1118"/>
      <c r="BI10" s="1091">
        <v>15000</v>
      </c>
      <c r="BJ10" s="1118"/>
      <c r="BK10" s="1091">
        <v>5000</v>
      </c>
      <c r="BL10" s="1118"/>
      <c r="BM10" s="1091">
        <v>90000</v>
      </c>
      <c r="BN10" s="1118"/>
      <c r="BO10" s="1091">
        <v>0</v>
      </c>
      <c r="BP10" s="1118"/>
      <c r="BQ10" s="1091">
        <v>0</v>
      </c>
      <c r="BR10" s="1118"/>
      <c r="BS10" s="1118"/>
      <c r="BT10" s="1109"/>
      <c r="BU10" s="1090">
        <v>3675328</v>
      </c>
      <c r="BV10" s="1090">
        <v>3389839</v>
      </c>
      <c r="BW10" s="1090">
        <v>-610871.12400000542</v>
      </c>
      <c r="BX10" s="1092">
        <v>0</v>
      </c>
      <c r="BY10" s="1092">
        <v>0</v>
      </c>
    </row>
    <row r="11" spans="1:77">
      <c r="A11" s="48" t="s">
        <v>183</v>
      </c>
      <c r="B11" s="34">
        <v>45</v>
      </c>
      <c r="C11" s="33" t="s">
        <v>360</v>
      </c>
      <c r="D11" s="1091">
        <v>7628973</v>
      </c>
      <c r="E11" s="1091">
        <v>0</v>
      </c>
      <c r="F11" s="1091">
        <v>0</v>
      </c>
      <c r="G11" s="1091">
        <v>1128370</v>
      </c>
      <c r="H11" s="1091">
        <v>283940</v>
      </c>
      <c r="I11" s="1091">
        <v>30000</v>
      </c>
      <c r="J11" s="1091">
        <v>38000</v>
      </c>
      <c r="K11" s="1091">
        <v>399600</v>
      </c>
      <c r="L11" s="982"/>
      <c r="M11" s="982"/>
      <c r="N11" s="982"/>
      <c r="O11" s="982"/>
      <c r="P11" s="982"/>
      <c r="Q11" s="982"/>
      <c r="R11" s="982"/>
      <c r="S11" s="1091">
        <v>0</v>
      </c>
      <c r="T11" s="1091">
        <v>6971060</v>
      </c>
      <c r="U11" s="1091">
        <v>1414369</v>
      </c>
      <c r="V11" s="1091">
        <v>741954</v>
      </c>
      <c r="W11" s="1091">
        <v>359970</v>
      </c>
      <c r="X11" s="1091">
        <v>0</v>
      </c>
      <c r="Y11" s="1091">
        <v>3910632</v>
      </c>
      <c r="Z11" s="1091">
        <v>803049</v>
      </c>
      <c r="AA11" s="1091">
        <v>980746</v>
      </c>
      <c r="AB11" s="1091">
        <v>240300</v>
      </c>
      <c r="AC11" s="1091">
        <v>2974997</v>
      </c>
      <c r="AD11" s="1091">
        <v>358063</v>
      </c>
      <c r="AE11" s="1091">
        <v>162872</v>
      </c>
      <c r="AF11" s="1091">
        <v>54594</v>
      </c>
      <c r="AG11" s="1091">
        <v>0</v>
      </c>
      <c r="AH11" s="1091">
        <v>2100</v>
      </c>
      <c r="AI11" s="1091">
        <v>0</v>
      </c>
      <c r="AJ11" s="1091">
        <v>0</v>
      </c>
      <c r="AK11" s="1091">
        <v>325000</v>
      </c>
      <c r="AL11" s="1091">
        <v>14400</v>
      </c>
      <c r="AM11" s="1091">
        <v>31200</v>
      </c>
      <c r="AN11" s="1091">
        <v>150000</v>
      </c>
      <c r="AO11" s="1091">
        <v>0</v>
      </c>
      <c r="AP11" s="1091">
        <v>72850</v>
      </c>
      <c r="AQ11" s="1091">
        <v>0</v>
      </c>
      <c r="AR11" s="1091">
        <v>259880</v>
      </c>
      <c r="AS11" s="1091">
        <v>267640</v>
      </c>
      <c r="AT11" s="1091">
        <v>7400</v>
      </c>
      <c r="AU11" s="1091">
        <v>0</v>
      </c>
      <c r="AV11" s="1091">
        <v>0</v>
      </c>
      <c r="AW11" s="1091">
        <v>0</v>
      </c>
      <c r="AX11" s="1091">
        <v>158000</v>
      </c>
      <c r="AY11" s="1091">
        <v>0</v>
      </c>
      <c r="AZ11" s="1091">
        <v>0</v>
      </c>
      <c r="BA11" s="1091">
        <v>0</v>
      </c>
      <c r="BB11" s="1091">
        <v>0</v>
      </c>
      <c r="BC11" s="1091">
        <v>0</v>
      </c>
      <c r="BD11" s="1091">
        <v>0</v>
      </c>
      <c r="BE11" s="1091">
        <v>0</v>
      </c>
      <c r="BF11" s="1091">
        <v>0</v>
      </c>
      <c r="BG11" s="1091">
        <v>0</v>
      </c>
      <c r="BH11" s="1118"/>
      <c r="BI11" s="1091">
        <v>62440</v>
      </c>
      <c r="BJ11" s="1118"/>
      <c r="BK11" s="1091">
        <v>0</v>
      </c>
      <c r="BL11" s="1118"/>
      <c r="BM11" s="1091">
        <v>0</v>
      </c>
      <c r="BN11" s="1118"/>
      <c r="BO11" s="1091">
        <v>0</v>
      </c>
      <c r="BP11" s="1118"/>
      <c r="BQ11" s="1091">
        <v>0</v>
      </c>
      <c r="BR11" s="1118"/>
      <c r="BS11" s="1118"/>
      <c r="BT11" s="1109"/>
      <c r="BU11" s="1090">
        <v>0</v>
      </c>
      <c r="BV11" s="1090">
        <v>290028</v>
      </c>
      <c r="BW11" s="1090">
        <v>-0.33000000001629815</v>
      </c>
      <c r="BX11" s="1092">
        <v>0</v>
      </c>
      <c r="BY11" s="1092">
        <v>0</v>
      </c>
    </row>
    <row r="12" spans="1:77">
      <c r="A12" s="48" t="s">
        <v>188</v>
      </c>
      <c r="B12" s="34">
        <v>46</v>
      </c>
      <c r="C12" s="33" t="s">
        <v>774</v>
      </c>
      <c r="D12" s="1091">
        <v>75909495</v>
      </c>
      <c r="E12" s="1091">
        <v>0</v>
      </c>
      <c r="F12" s="1091">
        <v>10836953</v>
      </c>
      <c r="G12" s="1091">
        <v>3574860</v>
      </c>
      <c r="H12" s="1091">
        <v>711920</v>
      </c>
      <c r="I12" s="1091">
        <v>475000</v>
      </c>
      <c r="J12" s="1091">
        <v>375000</v>
      </c>
      <c r="K12" s="1091">
        <v>369777</v>
      </c>
      <c r="L12" s="982"/>
      <c r="M12" s="982"/>
      <c r="N12" s="982"/>
      <c r="O12" s="982"/>
      <c r="P12" s="982"/>
      <c r="Q12" s="982"/>
      <c r="R12" s="982"/>
      <c r="S12" s="1091">
        <v>2870311</v>
      </c>
      <c r="T12" s="1091">
        <v>70907400</v>
      </c>
      <c r="U12" s="1091">
        <v>13646554</v>
      </c>
      <c r="V12" s="1091">
        <v>3286844</v>
      </c>
      <c r="W12" s="1091">
        <v>2710101</v>
      </c>
      <c r="X12" s="1091">
        <v>300677</v>
      </c>
      <c r="Y12" s="1091">
        <v>40699746</v>
      </c>
      <c r="Z12" s="1091">
        <v>9324263</v>
      </c>
      <c r="AA12" s="1091">
        <v>15279772</v>
      </c>
      <c r="AB12" s="1091">
        <v>4031100</v>
      </c>
      <c r="AC12" s="1091">
        <v>17917821</v>
      </c>
      <c r="AD12" s="1091">
        <v>4972300</v>
      </c>
      <c r="AE12" s="1091">
        <v>1017005</v>
      </c>
      <c r="AF12" s="1091">
        <v>0</v>
      </c>
      <c r="AG12" s="1091">
        <v>339677</v>
      </c>
      <c r="AH12" s="1091">
        <v>0</v>
      </c>
      <c r="AI12" s="1091">
        <v>0</v>
      </c>
      <c r="AJ12" s="1091">
        <v>140203</v>
      </c>
      <c r="AK12" s="1091">
        <v>320000</v>
      </c>
      <c r="AL12" s="1091">
        <v>0</v>
      </c>
      <c r="AM12" s="1091">
        <v>30000</v>
      </c>
      <c r="AN12" s="1091">
        <v>220610</v>
      </c>
      <c r="AO12" s="1091">
        <v>665000</v>
      </c>
      <c r="AP12" s="1091">
        <v>722250</v>
      </c>
      <c r="AQ12" s="1091">
        <v>265000</v>
      </c>
      <c r="AR12" s="1091">
        <v>620000</v>
      </c>
      <c r="AS12" s="1091">
        <v>0</v>
      </c>
      <c r="AT12" s="1091">
        <v>502000</v>
      </c>
      <c r="AU12" s="1091">
        <v>230000</v>
      </c>
      <c r="AV12" s="1091">
        <v>0</v>
      </c>
      <c r="AW12" s="1091">
        <v>0</v>
      </c>
      <c r="AX12" s="1091">
        <v>112000</v>
      </c>
      <c r="AY12" s="1091">
        <v>20000</v>
      </c>
      <c r="AZ12" s="1091">
        <v>85000</v>
      </c>
      <c r="BA12" s="1091">
        <v>0</v>
      </c>
      <c r="BB12" s="1091">
        <v>67012</v>
      </c>
      <c r="BC12" s="1091">
        <v>12138</v>
      </c>
      <c r="BD12" s="1091">
        <v>140000</v>
      </c>
      <c r="BE12" s="1091">
        <v>0</v>
      </c>
      <c r="BF12" s="1091">
        <v>0</v>
      </c>
      <c r="BG12" s="1091">
        <v>0</v>
      </c>
      <c r="BH12" s="1118"/>
      <c r="BI12" s="1091">
        <v>0</v>
      </c>
      <c r="BJ12" s="1118"/>
      <c r="BK12" s="1091">
        <v>0</v>
      </c>
      <c r="BL12" s="1118"/>
      <c r="BM12" s="1091">
        <v>0</v>
      </c>
      <c r="BN12" s="1118"/>
      <c r="BO12" s="1091">
        <v>0</v>
      </c>
      <c r="BP12" s="1118"/>
      <c r="BQ12" s="1091">
        <v>0</v>
      </c>
      <c r="BR12" s="1118"/>
      <c r="BS12" s="1118"/>
      <c r="BT12" s="1109"/>
      <c r="BU12" s="1090">
        <v>2500000.4900000002</v>
      </c>
      <c r="BV12" s="1090">
        <v>4259933.51</v>
      </c>
      <c r="BW12" s="1090">
        <v>16414.870000000112</v>
      </c>
      <c r="BX12" s="1092">
        <v>0</v>
      </c>
      <c r="BY12" s="1092">
        <v>0</v>
      </c>
    </row>
    <row r="13" spans="1:77">
      <c r="A13" s="48" t="s">
        <v>209</v>
      </c>
      <c r="B13" s="34">
        <v>47</v>
      </c>
      <c r="C13" s="33" t="s">
        <v>777</v>
      </c>
      <c r="D13" s="1091">
        <v>26300198</v>
      </c>
      <c r="E13" s="1091">
        <v>7858</v>
      </c>
      <c r="F13" s="1091">
        <v>1256714</v>
      </c>
      <c r="G13" s="1091">
        <v>489240</v>
      </c>
      <c r="H13" s="1091">
        <v>364000</v>
      </c>
      <c r="I13" s="1091">
        <v>120000</v>
      </c>
      <c r="J13" s="1091">
        <v>150000</v>
      </c>
      <c r="K13" s="1091">
        <v>6700</v>
      </c>
      <c r="L13" s="982"/>
      <c r="M13" s="982"/>
      <c r="N13" s="982"/>
      <c r="O13" s="982"/>
      <c r="P13" s="982"/>
      <c r="Q13" s="982"/>
      <c r="R13" s="982"/>
      <c r="S13" s="1091">
        <v>998863</v>
      </c>
      <c r="T13" s="1091">
        <v>20347715</v>
      </c>
      <c r="U13" s="1091">
        <v>5864660</v>
      </c>
      <c r="V13" s="1091">
        <v>176737</v>
      </c>
      <c r="W13" s="1091">
        <v>1499606</v>
      </c>
      <c r="X13" s="1091">
        <v>152129</v>
      </c>
      <c r="Y13" s="1091">
        <v>11796031</v>
      </c>
      <c r="Z13" s="1091">
        <v>2732852</v>
      </c>
      <c r="AA13" s="1091">
        <v>3842598</v>
      </c>
      <c r="AB13" s="1091">
        <v>1141440</v>
      </c>
      <c r="AC13" s="1091">
        <v>6337409</v>
      </c>
      <c r="AD13" s="1091">
        <v>2725851</v>
      </c>
      <c r="AE13" s="1091">
        <v>463529</v>
      </c>
      <c r="AF13" s="1091">
        <v>0</v>
      </c>
      <c r="AG13" s="1091">
        <v>0</v>
      </c>
      <c r="AH13" s="1091">
        <v>0</v>
      </c>
      <c r="AI13" s="1091">
        <v>0</v>
      </c>
      <c r="AJ13" s="1091">
        <v>0</v>
      </c>
      <c r="AK13" s="1091">
        <v>0</v>
      </c>
      <c r="AL13" s="1091">
        <v>0</v>
      </c>
      <c r="AM13" s="1091">
        <v>0</v>
      </c>
      <c r="AN13" s="1091">
        <v>27000</v>
      </c>
      <c r="AO13" s="1091">
        <v>0</v>
      </c>
      <c r="AP13" s="1091">
        <v>65000</v>
      </c>
      <c r="AQ13" s="1091">
        <v>0</v>
      </c>
      <c r="AR13" s="1091">
        <v>110000</v>
      </c>
      <c r="AS13" s="1091">
        <v>25000</v>
      </c>
      <c r="AT13" s="1091">
        <v>160000</v>
      </c>
      <c r="AU13" s="1091">
        <v>4500</v>
      </c>
      <c r="AV13" s="1091">
        <v>15000</v>
      </c>
      <c r="AW13" s="1091">
        <v>82740</v>
      </c>
      <c r="AX13" s="1091">
        <v>20000</v>
      </c>
      <c r="AY13" s="1091">
        <v>25000</v>
      </c>
      <c r="AZ13" s="1091">
        <v>315000</v>
      </c>
      <c r="BA13" s="1091">
        <v>0</v>
      </c>
      <c r="BB13" s="1091">
        <v>0</v>
      </c>
      <c r="BC13" s="1091">
        <v>0</v>
      </c>
      <c r="BD13" s="1091">
        <v>0</v>
      </c>
      <c r="BE13" s="1091">
        <v>0</v>
      </c>
      <c r="BF13" s="1091">
        <v>4000</v>
      </c>
      <c r="BG13" s="1091">
        <v>0</v>
      </c>
      <c r="BH13" s="1118"/>
      <c r="BI13" s="1091">
        <v>0</v>
      </c>
      <c r="BJ13" s="1118"/>
      <c r="BK13" s="1091">
        <v>0</v>
      </c>
      <c r="BL13" s="1118"/>
      <c r="BM13" s="1091">
        <v>0</v>
      </c>
      <c r="BN13" s="1118"/>
      <c r="BO13" s="1091">
        <v>0</v>
      </c>
      <c r="BP13" s="1118"/>
      <c r="BQ13" s="1091">
        <v>0</v>
      </c>
      <c r="BR13" s="1118"/>
      <c r="BS13" s="1118"/>
      <c r="BT13" s="1109"/>
      <c r="BU13" s="1090">
        <v>1803646</v>
      </c>
      <c r="BV13" s="1090">
        <v>1147290</v>
      </c>
      <c r="BW13" s="1090">
        <v>0.14000000013038516</v>
      </c>
      <c r="BX13" s="1092">
        <v>0</v>
      </c>
      <c r="BY13" s="1092">
        <v>0</v>
      </c>
    </row>
    <row r="14" spans="1:77">
      <c r="A14" s="48" t="s">
        <v>190</v>
      </c>
      <c r="B14" s="34">
        <v>48</v>
      </c>
      <c r="C14" s="33" t="s">
        <v>775</v>
      </c>
      <c r="D14" s="1091">
        <v>41809417</v>
      </c>
      <c r="E14" s="1091">
        <v>19624</v>
      </c>
      <c r="F14" s="1091">
        <v>7978305</v>
      </c>
      <c r="G14" s="1091">
        <v>773254</v>
      </c>
      <c r="H14" s="1091">
        <v>578514</v>
      </c>
      <c r="I14" s="1091">
        <v>194000</v>
      </c>
      <c r="J14" s="1091">
        <v>173766</v>
      </c>
      <c r="K14" s="1091">
        <v>160864</v>
      </c>
      <c r="L14" s="982"/>
      <c r="M14" s="982"/>
      <c r="N14" s="982"/>
      <c r="O14" s="982"/>
      <c r="P14" s="982"/>
      <c r="Q14" s="982"/>
      <c r="R14" s="982"/>
      <c r="S14" s="1091">
        <v>2217106</v>
      </c>
      <c r="T14" s="1091">
        <v>40062153</v>
      </c>
      <c r="U14" s="1091">
        <v>8079761</v>
      </c>
      <c r="V14" s="1091">
        <v>645000</v>
      </c>
      <c r="W14" s="1091">
        <v>1962066</v>
      </c>
      <c r="X14" s="1091">
        <v>153526</v>
      </c>
      <c r="Y14" s="1091">
        <v>24835582</v>
      </c>
      <c r="Z14" s="1091">
        <v>6502619</v>
      </c>
      <c r="AA14" s="1091">
        <v>6884833</v>
      </c>
      <c r="AB14" s="1091">
        <v>2346088</v>
      </c>
      <c r="AC14" s="1091">
        <v>9542591</v>
      </c>
      <c r="AD14" s="1091">
        <v>2887086</v>
      </c>
      <c r="AE14" s="1091">
        <v>120813</v>
      </c>
      <c r="AF14" s="1091">
        <v>0</v>
      </c>
      <c r="AG14" s="1091">
        <v>0</v>
      </c>
      <c r="AH14" s="1091">
        <v>0</v>
      </c>
      <c r="AI14" s="1091">
        <v>0</v>
      </c>
      <c r="AJ14" s="1091">
        <v>0</v>
      </c>
      <c r="AK14" s="1091">
        <v>7000</v>
      </c>
      <c r="AL14" s="1091">
        <v>0</v>
      </c>
      <c r="AM14" s="1091">
        <v>0</v>
      </c>
      <c r="AN14" s="1091">
        <v>0</v>
      </c>
      <c r="AO14" s="1091">
        <v>0</v>
      </c>
      <c r="AP14" s="1091">
        <v>142285</v>
      </c>
      <c r="AQ14" s="1091">
        <v>0</v>
      </c>
      <c r="AR14" s="1091">
        <v>399074</v>
      </c>
      <c r="AS14" s="1091">
        <v>0</v>
      </c>
      <c r="AT14" s="1091">
        <v>224460</v>
      </c>
      <c r="AU14" s="1091">
        <v>435</v>
      </c>
      <c r="AV14" s="1091">
        <v>0</v>
      </c>
      <c r="AW14" s="1091">
        <v>0</v>
      </c>
      <c r="AX14" s="1091">
        <v>87400</v>
      </c>
      <c r="AY14" s="1091">
        <v>144800</v>
      </c>
      <c r="AZ14" s="1091">
        <v>88200</v>
      </c>
      <c r="BA14" s="1091">
        <v>0</v>
      </c>
      <c r="BB14" s="1091">
        <v>0</v>
      </c>
      <c r="BC14" s="1091">
        <v>0</v>
      </c>
      <c r="BD14" s="1091">
        <v>0</v>
      </c>
      <c r="BE14" s="1091">
        <v>0</v>
      </c>
      <c r="BF14" s="1091">
        <v>0</v>
      </c>
      <c r="BG14" s="1091">
        <v>0</v>
      </c>
      <c r="BH14" s="1118"/>
      <c r="BI14" s="1091">
        <v>98000</v>
      </c>
      <c r="BJ14" s="1118"/>
      <c r="BK14" s="1091">
        <v>0</v>
      </c>
      <c r="BL14" s="1118"/>
      <c r="BM14" s="1091">
        <v>0</v>
      </c>
      <c r="BN14" s="1118"/>
      <c r="BO14" s="1091">
        <v>0</v>
      </c>
      <c r="BP14" s="1118"/>
      <c r="BQ14" s="1091">
        <v>0</v>
      </c>
      <c r="BR14" s="1118"/>
      <c r="BS14" s="1118"/>
      <c r="BT14" s="1109"/>
      <c r="BU14" s="1090">
        <v>1382340</v>
      </c>
      <c r="BV14" s="1090">
        <v>1242052.3600000001</v>
      </c>
      <c r="BW14" s="1090">
        <v>694892.79</v>
      </c>
      <c r="BX14" s="1092">
        <v>0</v>
      </c>
      <c r="BY14" s="1092">
        <v>0</v>
      </c>
    </row>
    <row r="15" spans="1:77">
      <c r="A15" s="48" t="s">
        <v>182</v>
      </c>
      <c r="B15" s="34">
        <v>52</v>
      </c>
      <c r="C15" s="33" t="s">
        <v>772</v>
      </c>
      <c r="D15" s="1091">
        <v>36812927</v>
      </c>
      <c r="E15" s="1091">
        <v>0</v>
      </c>
      <c r="F15" s="1091">
        <v>0</v>
      </c>
      <c r="G15" s="1091">
        <v>257803</v>
      </c>
      <c r="H15" s="1091">
        <v>397860</v>
      </c>
      <c r="I15" s="1091">
        <v>125000</v>
      </c>
      <c r="J15" s="1091">
        <v>312860</v>
      </c>
      <c r="K15" s="1091">
        <v>563681</v>
      </c>
      <c r="L15" s="982"/>
      <c r="M15" s="982"/>
      <c r="N15" s="982"/>
      <c r="O15" s="982"/>
      <c r="P15" s="982"/>
      <c r="Q15" s="982"/>
      <c r="R15" s="982"/>
      <c r="S15" s="1091">
        <v>1506342</v>
      </c>
      <c r="T15" s="1091">
        <v>25457678</v>
      </c>
      <c r="U15" s="1091">
        <v>5714761</v>
      </c>
      <c r="V15" s="1091">
        <v>3923051</v>
      </c>
      <c r="W15" s="1091">
        <v>1872425</v>
      </c>
      <c r="X15" s="1091">
        <v>267608</v>
      </c>
      <c r="Y15" s="1091">
        <v>15496981</v>
      </c>
      <c r="Z15" s="1091">
        <v>3730345</v>
      </c>
      <c r="AA15" s="1091">
        <v>7516092</v>
      </c>
      <c r="AB15" s="1091">
        <v>2024190</v>
      </c>
      <c r="AC15" s="1091">
        <v>7231791</v>
      </c>
      <c r="AD15" s="1091">
        <v>2019070</v>
      </c>
      <c r="AE15" s="1091">
        <v>723396</v>
      </c>
      <c r="AF15" s="1091">
        <v>0</v>
      </c>
      <c r="AG15" s="1091">
        <v>0</v>
      </c>
      <c r="AH15" s="1091">
        <v>0</v>
      </c>
      <c r="AI15" s="1091">
        <v>0</v>
      </c>
      <c r="AJ15" s="1091">
        <v>0</v>
      </c>
      <c r="AK15" s="1091">
        <v>16000</v>
      </c>
      <c r="AL15" s="1091">
        <v>0</v>
      </c>
      <c r="AM15" s="1091">
        <v>0</v>
      </c>
      <c r="AN15" s="1091">
        <v>0</v>
      </c>
      <c r="AO15" s="1091">
        <v>0</v>
      </c>
      <c r="AP15" s="1091">
        <v>38499</v>
      </c>
      <c r="AQ15" s="1091">
        <v>0</v>
      </c>
      <c r="AR15" s="1091">
        <v>18304</v>
      </c>
      <c r="AS15" s="1091">
        <v>0</v>
      </c>
      <c r="AT15" s="1091">
        <v>145000</v>
      </c>
      <c r="AU15" s="1091">
        <v>15000</v>
      </c>
      <c r="AV15" s="1091">
        <v>25000</v>
      </c>
      <c r="AW15" s="1091">
        <v>0</v>
      </c>
      <c r="AX15" s="1091">
        <v>125000</v>
      </c>
      <c r="AY15" s="1091">
        <v>35000</v>
      </c>
      <c r="AZ15" s="1091">
        <v>93500</v>
      </c>
      <c r="BA15" s="1091">
        <v>0</v>
      </c>
      <c r="BB15" s="1091">
        <v>0</v>
      </c>
      <c r="BC15" s="1091">
        <v>2000</v>
      </c>
      <c r="BD15" s="1091">
        <v>45860</v>
      </c>
      <c r="BE15" s="1091">
        <v>4000</v>
      </c>
      <c r="BF15" s="1091">
        <v>0</v>
      </c>
      <c r="BG15" s="1091">
        <v>0</v>
      </c>
      <c r="BH15" s="1118"/>
      <c r="BI15" s="1091">
        <v>87500</v>
      </c>
      <c r="BJ15" s="1118"/>
      <c r="BK15" s="1091">
        <v>5000</v>
      </c>
      <c r="BL15" s="1118"/>
      <c r="BM15" s="1091">
        <v>0</v>
      </c>
      <c r="BN15" s="1118"/>
      <c r="BO15" s="1091">
        <v>0</v>
      </c>
      <c r="BP15" s="1118"/>
      <c r="BQ15" s="1091">
        <v>0</v>
      </c>
      <c r="BR15" s="1118"/>
      <c r="BS15" s="1118"/>
      <c r="BT15" s="1109"/>
      <c r="BU15" s="1090">
        <v>1199555</v>
      </c>
      <c r="BV15" s="1090">
        <v>2287814</v>
      </c>
      <c r="BW15" s="1090">
        <v>352130.69</v>
      </c>
      <c r="BX15" s="1092">
        <v>0</v>
      </c>
      <c r="BY15" s="1092">
        <v>0</v>
      </c>
    </row>
    <row r="16" spans="1:77">
      <c r="A16" s="48" t="s">
        <v>180</v>
      </c>
      <c r="B16" s="34">
        <v>53</v>
      </c>
      <c r="C16" s="33" t="s">
        <v>771</v>
      </c>
      <c r="D16" s="1091">
        <v>135893811</v>
      </c>
      <c r="E16" s="1091">
        <v>0</v>
      </c>
      <c r="F16" s="1091">
        <v>0</v>
      </c>
      <c r="G16" s="1091">
        <v>1905141</v>
      </c>
      <c r="H16" s="1091">
        <v>1357392</v>
      </c>
      <c r="I16" s="1091">
        <v>165500</v>
      </c>
      <c r="J16" s="1091">
        <v>722000</v>
      </c>
      <c r="K16" s="1091">
        <v>332929</v>
      </c>
      <c r="L16" s="982"/>
      <c r="M16" s="982"/>
      <c r="N16" s="982"/>
      <c r="O16" s="982"/>
      <c r="P16" s="982"/>
      <c r="Q16" s="982"/>
      <c r="R16" s="982"/>
      <c r="S16" s="1091">
        <v>4432971</v>
      </c>
      <c r="T16" s="1091">
        <v>102577950</v>
      </c>
      <c r="U16" s="1091">
        <v>19522288</v>
      </c>
      <c r="V16" s="1091">
        <v>8736499</v>
      </c>
      <c r="W16" s="1091">
        <v>4424967</v>
      </c>
      <c r="X16" s="1091">
        <v>1268745</v>
      </c>
      <c r="Y16" s="1091">
        <v>61479511</v>
      </c>
      <c r="Z16" s="1091">
        <v>14459527</v>
      </c>
      <c r="AA16" s="1091">
        <v>27795689</v>
      </c>
      <c r="AB16" s="1091">
        <v>6399206</v>
      </c>
      <c r="AC16" s="1091">
        <v>22624099</v>
      </c>
      <c r="AD16" s="1091">
        <v>7100388</v>
      </c>
      <c r="AE16" s="1091">
        <v>965000</v>
      </c>
      <c r="AF16" s="1091">
        <v>0</v>
      </c>
      <c r="AG16" s="1091">
        <v>0</v>
      </c>
      <c r="AH16" s="1091">
        <v>140000</v>
      </c>
      <c r="AI16" s="1091">
        <v>0</v>
      </c>
      <c r="AJ16" s="1091">
        <v>0</v>
      </c>
      <c r="AK16" s="1091">
        <v>705000</v>
      </c>
      <c r="AL16" s="1091">
        <v>0</v>
      </c>
      <c r="AM16" s="1091">
        <v>0</v>
      </c>
      <c r="AN16" s="1091">
        <v>0</v>
      </c>
      <c r="AO16" s="1091">
        <v>0</v>
      </c>
      <c r="AP16" s="1091">
        <v>275000</v>
      </c>
      <c r="AQ16" s="1091">
        <v>0</v>
      </c>
      <c r="AR16" s="1091">
        <v>332141</v>
      </c>
      <c r="AS16" s="1091">
        <v>0</v>
      </c>
      <c r="AT16" s="1091">
        <v>469125</v>
      </c>
      <c r="AU16" s="1091">
        <v>123875</v>
      </c>
      <c r="AV16" s="1091">
        <v>0</v>
      </c>
      <c r="AW16" s="1091">
        <v>0</v>
      </c>
      <c r="AX16" s="1091">
        <v>775000</v>
      </c>
      <c r="AY16" s="1091">
        <v>113000</v>
      </c>
      <c r="AZ16" s="1091">
        <v>268429</v>
      </c>
      <c r="BA16" s="1091">
        <v>0</v>
      </c>
      <c r="BB16" s="1091">
        <v>23000</v>
      </c>
      <c r="BC16" s="1091">
        <v>0</v>
      </c>
      <c r="BD16" s="1091">
        <v>0</v>
      </c>
      <c r="BE16" s="1091">
        <v>0</v>
      </c>
      <c r="BF16" s="1091">
        <v>0</v>
      </c>
      <c r="BG16" s="1091">
        <v>0</v>
      </c>
      <c r="BH16" s="1118"/>
      <c r="BI16" s="1091">
        <v>0</v>
      </c>
      <c r="BJ16" s="1118"/>
      <c r="BK16" s="1091">
        <v>0</v>
      </c>
      <c r="BL16" s="1118"/>
      <c r="BM16" s="1091">
        <v>0</v>
      </c>
      <c r="BN16" s="1118"/>
      <c r="BO16" s="1091">
        <v>0</v>
      </c>
      <c r="BP16" s="1118"/>
      <c r="BQ16" s="1091">
        <v>0</v>
      </c>
      <c r="BR16" s="1118"/>
      <c r="BS16" s="1118"/>
      <c r="BT16" s="1109"/>
      <c r="BU16" s="1090">
        <v>1552169</v>
      </c>
      <c r="BV16" s="1090">
        <v>3644053</v>
      </c>
      <c r="BW16" s="1090">
        <v>1289772.58</v>
      </c>
      <c r="BX16" s="1092">
        <v>0</v>
      </c>
      <c r="BY16" s="1092">
        <v>0</v>
      </c>
    </row>
    <row r="17" spans="1:77">
      <c r="A17" s="48" t="s">
        <v>238</v>
      </c>
      <c r="B17" s="34">
        <v>54</v>
      </c>
      <c r="C17" s="33" t="s">
        <v>785</v>
      </c>
      <c r="D17" s="1091">
        <v>93986846</v>
      </c>
      <c r="E17" s="1091">
        <v>2226195</v>
      </c>
      <c r="F17" s="1091">
        <v>0</v>
      </c>
      <c r="G17" s="1091">
        <v>1154201</v>
      </c>
      <c r="H17" s="1091">
        <v>1258622</v>
      </c>
      <c r="I17" s="1091">
        <v>200000</v>
      </c>
      <c r="J17" s="1091">
        <v>976100</v>
      </c>
      <c r="K17" s="1091">
        <v>7710</v>
      </c>
      <c r="L17" s="982"/>
      <c r="M17" s="982"/>
      <c r="N17" s="982"/>
      <c r="O17" s="982"/>
      <c r="P17" s="982"/>
      <c r="Q17" s="982"/>
      <c r="R17" s="982"/>
      <c r="S17" s="1091">
        <v>3284826</v>
      </c>
      <c r="T17" s="1091">
        <v>74477143</v>
      </c>
      <c r="U17" s="1091">
        <v>13387102</v>
      </c>
      <c r="V17" s="1091">
        <v>6771689</v>
      </c>
      <c r="W17" s="1091">
        <v>2905022</v>
      </c>
      <c r="X17" s="1091">
        <v>0</v>
      </c>
      <c r="Y17" s="1091">
        <v>42921619</v>
      </c>
      <c r="Z17" s="1091">
        <v>9936669</v>
      </c>
      <c r="AA17" s="1091">
        <v>19607716</v>
      </c>
      <c r="AB17" s="1091">
        <v>5433352</v>
      </c>
      <c r="AC17" s="1091">
        <v>17555226</v>
      </c>
      <c r="AD17" s="1091">
        <v>4195981</v>
      </c>
      <c r="AE17" s="1091">
        <v>1045219</v>
      </c>
      <c r="AF17" s="1091">
        <v>0</v>
      </c>
      <c r="AG17" s="1091">
        <v>0</v>
      </c>
      <c r="AH17" s="1091">
        <v>130000</v>
      </c>
      <c r="AI17" s="1091">
        <v>0</v>
      </c>
      <c r="AJ17" s="1091">
        <v>0</v>
      </c>
      <c r="AK17" s="1091">
        <v>25000</v>
      </c>
      <c r="AL17" s="1091">
        <v>0</v>
      </c>
      <c r="AM17" s="1091">
        <v>0</v>
      </c>
      <c r="AN17" s="1091">
        <v>33100</v>
      </c>
      <c r="AO17" s="1091">
        <v>0</v>
      </c>
      <c r="AP17" s="1091">
        <v>326366</v>
      </c>
      <c r="AQ17" s="1091">
        <v>0</v>
      </c>
      <c r="AR17" s="1091">
        <v>102450</v>
      </c>
      <c r="AS17" s="1091">
        <v>49385</v>
      </c>
      <c r="AT17" s="1091">
        <v>617900</v>
      </c>
      <c r="AU17" s="1091">
        <v>0</v>
      </c>
      <c r="AV17" s="1091">
        <v>0</v>
      </c>
      <c r="AW17" s="1091">
        <v>0</v>
      </c>
      <c r="AX17" s="1091">
        <v>203500</v>
      </c>
      <c r="AY17" s="1091">
        <v>0</v>
      </c>
      <c r="AZ17" s="1091">
        <v>0</v>
      </c>
      <c r="BA17" s="1091">
        <v>0</v>
      </c>
      <c r="BB17" s="1091">
        <v>0</v>
      </c>
      <c r="BC17" s="1091">
        <v>57500</v>
      </c>
      <c r="BD17" s="1091">
        <v>285150</v>
      </c>
      <c r="BE17" s="1091">
        <v>0</v>
      </c>
      <c r="BF17" s="1091">
        <v>0</v>
      </c>
      <c r="BG17" s="1091">
        <v>0</v>
      </c>
      <c r="BH17" s="1118"/>
      <c r="BI17" s="1091">
        <v>0</v>
      </c>
      <c r="BJ17" s="1118"/>
      <c r="BK17" s="1091">
        <v>0</v>
      </c>
      <c r="BL17" s="1118"/>
      <c r="BM17" s="1091">
        <v>0</v>
      </c>
      <c r="BN17" s="1118"/>
      <c r="BO17" s="1091">
        <v>0</v>
      </c>
      <c r="BP17" s="1118"/>
      <c r="BQ17" s="1091">
        <v>0</v>
      </c>
      <c r="BR17" s="1118"/>
      <c r="BS17" s="1118"/>
      <c r="BT17" s="1109"/>
      <c r="BU17" s="1090">
        <v>2466496.7599999998</v>
      </c>
      <c r="BV17" s="1090">
        <v>1090539</v>
      </c>
      <c r="BW17" s="1090">
        <v>1536892</v>
      </c>
      <c r="BX17" s="1092">
        <v>0</v>
      </c>
      <c r="BY17" s="1092">
        <v>0</v>
      </c>
    </row>
    <row r="18" spans="1:77">
      <c r="A18" s="48" t="s">
        <v>235</v>
      </c>
      <c r="B18" s="34">
        <v>56</v>
      </c>
      <c r="C18" s="33" t="s">
        <v>784</v>
      </c>
      <c r="D18" s="1091">
        <v>57926010</v>
      </c>
      <c r="E18" s="1091">
        <v>2645853</v>
      </c>
      <c r="F18" s="1091">
        <v>0</v>
      </c>
      <c r="G18" s="1091">
        <v>808763</v>
      </c>
      <c r="H18" s="1091">
        <v>554050</v>
      </c>
      <c r="I18" s="1091">
        <v>86859</v>
      </c>
      <c r="J18" s="1091">
        <v>1274073</v>
      </c>
      <c r="K18" s="1091">
        <v>307660</v>
      </c>
      <c r="L18" s="982"/>
      <c r="M18" s="982"/>
      <c r="N18" s="982"/>
      <c r="O18" s="982"/>
      <c r="P18" s="982"/>
      <c r="Q18" s="982"/>
      <c r="R18" s="982"/>
      <c r="S18" s="1091">
        <v>2817379</v>
      </c>
      <c r="T18" s="1091">
        <v>45522444</v>
      </c>
      <c r="U18" s="1091">
        <v>9645725</v>
      </c>
      <c r="V18" s="1091">
        <v>2941461</v>
      </c>
      <c r="W18" s="1091">
        <v>2509684</v>
      </c>
      <c r="X18" s="1091">
        <v>166575</v>
      </c>
      <c r="Y18" s="1091">
        <v>25153300</v>
      </c>
      <c r="Z18" s="1091">
        <v>6427618</v>
      </c>
      <c r="AA18" s="1091">
        <v>12606737</v>
      </c>
      <c r="AB18" s="1091">
        <v>4377680</v>
      </c>
      <c r="AC18" s="1091">
        <v>10591273</v>
      </c>
      <c r="AD18" s="1091">
        <v>3505349</v>
      </c>
      <c r="AE18" s="1091">
        <v>939311</v>
      </c>
      <c r="AF18" s="1091">
        <v>0</v>
      </c>
      <c r="AG18" s="1091">
        <v>0</v>
      </c>
      <c r="AH18" s="1091">
        <v>2000</v>
      </c>
      <c r="AI18" s="1091">
        <v>0</v>
      </c>
      <c r="AJ18" s="1091">
        <v>0</v>
      </c>
      <c r="AK18" s="1091">
        <v>1750</v>
      </c>
      <c r="AL18" s="1091">
        <v>158560</v>
      </c>
      <c r="AM18" s="1091">
        <v>0</v>
      </c>
      <c r="AN18" s="1091">
        <v>0</v>
      </c>
      <c r="AO18" s="1091">
        <v>0</v>
      </c>
      <c r="AP18" s="1091">
        <v>120000</v>
      </c>
      <c r="AQ18" s="1091">
        <v>0</v>
      </c>
      <c r="AR18" s="1091">
        <v>35750</v>
      </c>
      <c r="AS18" s="1091">
        <v>0</v>
      </c>
      <c r="AT18" s="1091">
        <v>266575</v>
      </c>
      <c r="AU18" s="1091">
        <v>190878</v>
      </c>
      <c r="AV18" s="1091">
        <v>0</v>
      </c>
      <c r="AW18" s="1091">
        <v>35250</v>
      </c>
      <c r="AX18" s="1091">
        <v>230000</v>
      </c>
      <c r="AY18" s="1091">
        <v>175000</v>
      </c>
      <c r="AZ18" s="1091">
        <v>90000</v>
      </c>
      <c r="BA18" s="1091">
        <v>0</v>
      </c>
      <c r="BB18" s="1091">
        <v>0</v>
      </c>
      <c r="BC18" s="1091">
        <v>0</v>
      </c>
      <c r="BD18" s="1091">
        <v>0</v>
      </c>
      <c r="BE18" s="1091">
        <v>0</v>
      </c>
      <c r="BF18" s="1091">
        <v>1500</v>
      </c>
      <c r="BG18" s="1091">
        <v>0</v>
      </c>
      <c r="BH18" s="1118"/>
      <c r="BI18" s="1091">
        <v>0</v>
      </c>
      <c r="BJ18" s="1118"/>
      <c r="BK18" s="1091">
        <v>0</v>
      </c>
      <c r="BL18" s="1118"/>
      <c r="BM18" s="1091">
        <v>0</v>
      </c>
      <c r="BN18" s="1118"/>
      <c r="BO18" s="1091">
        <v>0</v>
      </c>
      <c r="BP18" s="1118"/>
      <c r="BQ18" s="1091">
        <v>0</v>
      </c>
      <c r="BR18" s="1118"/>
      <c r="BS18" s="1118"/>
      <c r="BT18" s="1109"/>
      <c r="BU18" s="1090">
        <v>1443144</v>
      </c>
      <c r="BV18" s="1090">
        <v>1329976</v>
      </c>
      <c r="BW18" s="1090">
        <v>1015770</v>
      </c>
      <c r="BX18" s="1092">
        <v>0</v>
      </c>
      <c r="BY18" s="1092">
        <v>0</v>
      </c>
    </row>
    <row r="19" spans="1:77">
      <c r="A19" s="48" t="s">
        <v>234</v>
      </c>
      <c r="B19" s="34">
        <v>109</v>
      </c>
      <c r="C19" s="33" t="s">
        <v>364</v>
      </c>
      <c r="D19" s="1091">
        <v>15737106</v>
      </c>
      <c r="E19" s="1091">
        <v>0</v>
      </c>
      <c r="F19" s="1091">
        <v>0</v>
      </c>
      <c r="G19" s="1091">
        <v>1550690</v>
      </c>
      <c r="H19" s="1091">
        <v>0</v>
      </c>
      <c r="I19" s="1091">
        <v>22700</v>
      </c>
      <c r="J19" s="1091">
        <v>142300</v>
      </c>
      <c r="K19" s="1091">
        <v>36000</v>
      </c>
      <c r="L19" s="982"/>
      <c r="M19" s="982"/>
      <c r="N19" s="982"/>
      <c r="O19" s="982"/>
      <c r="P19" s="982"/>
      <c r="Q19" s="982"/>
      <c r="R19" s="982"/>
      <c r="S19" s="1091">
        <v>233120</v>
      </c>
      <c r="T19" s="1091">
        <v>13152046</v>
      </c>
      <c r="U19" s="1091">
        <v>1407016</v>
      </c>
      <c r="V19" s="1091">
        <v>1606208.4</v>
      </c>
      <c r="W19" s="1091">
        <v>902492.8</v>
      </c>
      <c r="X19" s="1091">
        <v>187681.726</v>
      </c>
      <c r="Y19" s="1091">
        <v>8071324</v>
      </c>
      <c r="Z19" s="1091">
        <v>1927985</v>
      </c>
      <c r="AA19" s="1091">
        <v>2202001.1999999997</v>
      </c>
      <c r="AB19" s="1091">
        <v>448195.72600000002</v>
      </c>
      <c r="AC19" s="1091">
        <v>4464059</v>
      </c>
      <c r="AD19" s="1091">
        <v>240000</v>
      </c>
      <c r="AE19" s="1091">
        <v>135000</v>
      </c>
      <c r="AF19" s="1091">
        <v>0</v>
      </c>
      <c r="AG19" s="1091">
        <v>0</v>
      </c>
      <c r="AH19" s="1091">
        <v>0</v>
      </c>
      <c r="AI19" s="1091">
        <v>0</v>
      </c>
      <c r="AJ19" s="1091">
        <v>0</v>
      </c>
      <c r="AK19" s="1091">
        <v>471825</v>
      </c>
      <c r="AL19" s="1091">
        <v>402230</v>
      </c>
      <c r="AM19" s="1091">
        <v>188050</v>
      </c>
      <c r="AN19" s="1091">
        <v>0</v>
      </c>
      <c r="AO19" s="1091">
        <v>0</v>
      </c>
      <c r="AP19" s="1091">
        <v>288585</v>
      </c>
      <c r="AQ19" s="1091">
        <v>0</v>
      </c>
      <c r="AR19" s="1091">
        <v>0</v>
      </c>
      <c r="AS19" s="1091">
        <v>124000</v>
      </c>
      <c r="AT19" s="1091">
        <v>18000</v>
      </c>
      <c r="AU19" s="1091">
        <v>58000</v>
      </c>
      <c r="AV19" s="1091">
        <v>0</v>
      </c>
      <c r="AW19" s="1091">
        <v>0</v>
      </c>
      <c r="AX19" s="1091">
        <v>0</v>
      </c>
      <c r="AY19" s="1091">
        <v>24000</v>
      </c>
      <c r="AZ19" s="1091">
        <v>27000</v>
      </c>
      <c r="BA19" s="1091">
        <v>0</v>
      </c>
      <c r="BB19" s="1091">
        <v>0</v>
      </c>
      <c r="BC19" s="1091">
        <v>0</v>
      </c>
      <c r="BD19" s="1091">
        <v>0</v>
      </c>
      <c r="BE19" s="1091">
        <v>0</v>
      </c>
      <c r="BF19" s="1091">
        <v>7000</v>
      </c>
      <c r="BG19" s="1091">
        <v>0</v>
      </c>
      <c r="BH19" s="1118"/>
      <c r="BI19" s="1091">
        <v>0</v>
      </c>
      <c r="BJ19" s="1118"/>
      <c r="BK19" s="1091">
        <v>0</v>
      </c>
      <c r="BL19" s="1118"/>
      <c r="BM19" s="1091">
        <v>0</v>
      </c>
      <c r="BN19" s="1118"/>
      <c r="BO19" s="1091">
        <v>0</v>
      </c>
      <c r="BP19" s="1118"/>
      <c r="BQ19" s="1091">
        <v>0</v>
      </c>
      <c r="BR19" s="1118"/>
      <c r="BS19" s="1118"/>
      <c r="BT19" s="1109"/>
      <c r="BU19" s="1090">
        <v>49001</v>
      </c>
      <c r="BV19" s="1090">
        <v>0</v>
      </c>
      <c r="BW19" s="1090">
        <v>192363.47400000095</v>
      </c>
      <c r="BX19" s="1092">
        <v>0</v>
      </c>
      <c r="BY19" s="1092">
        <v>0</v>
      </c>
    </row>
    <row r="20" spans="1:77">
      <c r="A20" s="48" t="s">
        <v>186</v>
      </c>
      <c r="B20" s="34">
        <v>110</v>
      </c>
      <c r="C20" s="33" t="s">
        <v>773</v>
      </c>
      <c r="D20" s="1091">
        <v>500345000</v>
      </c>
      <c r="E20" s="1091">
        <v>6790000</v>
      </c>
      <c r="F20" s="1091">
        <v>66000000</v>
      </c>
      <c r="G20" s="1091">
        <v>23123000</v>
      </c>
      <c r="H20" s="1091">
        <v>6026000</v>
      </c>
      <c r="I20" s="1091">
        <v>2400000</v>
      </c>
      <c r="J20" s="1091">
        <v>5608000</v>
      </c>
      <c r="K20" s="1091">
        <v>3288000</v>
      </c>
      <c r="L20" s="982"/>
      <c r="M20" s="982"/>
      <c r="N20" s="982"/>
      <c r="O20" s="982"/>
      <c r="P20" s="982"/>
      <c r="Q20" s="982"/>
      <c r="R20" s="982"/>
      <c r="S20" s="1091">
        <v>24907000</v>
      </c>
      <c r="T20" s="1091">
        <v>467385000</v>
      </c>
      <c r="U20" s="1091">
        <v>79182000</v>
      </c>
      <c r="V20" s="1091">
        <v>30468000</v>
      </c>
      <c r="W20" s="1091">
        <v>17119000</v>
      </c>
      <c r="X20" s="1091">
        <v>6634000</v>
      </c>
      <c r="Y20" s="1091">
        <v>258254000</v>
      </c>
      <c r="Z20" s="1091">
        <v>61239000</v>
      </c>
      <c r="AA20" s="1091">
        <v>133033000</v>
      </c>
      <c r="AB20" s="1091">
        <v>35127000</v>
      </c>
      <c r="AC20" s="1091">
        <v>112422000</v>
      </c>
      <c r="AD20" s="1091">
        <v>20164000</v>
      </c>
      <c r="AE20" s="1091">
        <v>3987000</v>
      </c>
      <c r="AF20" s="1091">
        <v>0</v>
      </c>
      <c r="AG20" s="1091">
        <v>409000</v>
      </c>
      <c r="AH20" s="1091">
        <v>50000</v>
      </c>
      <c r="AI20" s="1091">
        <v>20000</v>
      </c>
      <c r="AJ20" s="1091">
        <v>990000</v>
      </c>
      <c r="AK20" s="1091">
        <v>8508000</v>
      </c>
      <c r="AL20" s="1091">
        <v>0</v>
      </c>
      <c r="AM20" s="1091">
        <v>0</v>
      </c>
      <c r="AN20" s="1091">
        <v>1596000</v>
      </c>
      <c r="AO20" s="1091">
        <v>3548000</v>
      </c>
      <c r="AP20" s="1091">
        <v>2865000</v>
      </c>
      <c r="AQ20" s="1091">
        <v>0</v>
      </c>
      <c r="AR20" s="1091">
        <v>2068000</v>
      </c>
      <c r="AS20" s="1091">
        <v>225000</v>
      </c>
      <c r="AT20" s="1091">
        <v>2885000</v>
      </c>
      <c r="AU20" s="1091">
        <v>763000</v>
      </c>
      <c r="AV20" s="1091">
        <v>665000</v>
      </c>
      <c r="AW20" s="1091">
        <v>0</v>
      </c>
      <c r="AX20" s="1091">
        <v>471000</v>
      </c>
      <c r="AY20" s="1091">
        <v>1143000</v>
      </c>
      <c r="AZ20" s="1091">
        <v>992000</v>
      </c>
      <c r="BA20" s="1091">
        <v>0</v>
      </c>
      <c r="BB20" s="1091">
        <v>1764000</v>
      </c>
      <c r="BC20" s="1091">
        <v>0</v>
      </c>
      <c r="BD20" s="1091">
        <v>48000</v>
      </c>
      <c r="BE20" s="1091">
        <v>0</v>
      </c>
      <c r="BF20" s="1091">
        <v>108000</v>
      </c>
      <c r="BG20" s="1091">
        <v>0</v>
      </c>
      <c r="BH20" s="1118"/>
      <c r="BI20" s="1091">
        <v>0</v>
      </c>
      <c r="BJ20" s="1118"/>
      <c r="BK20" s="1091">
        <v>0</v>
      </c>
      <c r="BL20" s="1118"/>
      <c r="BM20" s="1091">
        <v>0</v>
      </c>
      <c r="BN20" s="1118"/>
      <c r="BO20" s="1091">
        <v>0</v>
      </c>
      <c r="BP20" s="1118"/>
      <c r="BQ20" s="1091">
        <v>0</v>
      </c>
      <c r="BR20" s="1118"/>
      <c r="BS20" s="1118"/>
      <c r="BT20" s="1109"/>
      <c r="BU20" s="1090">
        <v>11287989</v>
      </c>
      <c r="BV20" s="1090">
        <v>25459322</v>
      </c>
      <c r="BW20" s="1090">
        <v>-0.26999999955296516</v>
      </c>
      <c r="BX20" s="1092">
        <v>0</v>
      </c>
      <c r="BY20" s="1092">
        <v>0</v>
      </c>
    </row>
    <row r="21" spans="1:77">
      <c r="A21" s="48" t="s">
        <v>175</v>
      </c>
      <c r="B21" s="34">
        <v>151</v>
      </c>
      <c r="C21" s="33" t="s">
        <v>358</v>
      </c>
      <c r="D21" s="1091">
        <v>7554794</v>
      </c>
      <c r="E21" s="1091">
        <v>0</v>
      </c>
      <c r="F21" s="1091">
        <v>0</v>
      </c>
      <c r="G21" s="1091">
        <v>659430</v>
      </c>
      <c r="H21" s="1091">
        <v>84200</v>
      </c>
      <c r="I21" s="1091">
        <v>0</v>
      </c>
      <c r="J21" s="1091">
        <v>0</v>
      </c>
      <c r="K21" s="1091">
        <v>188341</v>
      </c>
      <c r="L21" s="982"/>
      <c r="M21" s="982"/>
      <c r="N21" s="982"/>
      <c r="O21" s="982"/>
      <c r="P21" s="982"/>
      <c r="Q21" s="982"/>
      <c r="R21" s="982"/>
      <c r="S21" s="1091">
        <v>172457</v>
      </c>
      <c r="T21" s="1091">
        <v>6086268</v>
      </c>
      <c r="U21" s="1091">
        <v>1301200</v>
      </c>
      <c r="V21" s="1091">
        <v>614299</v>
      </c>
      <c r="W21" s="1091">
        <v>327241</v>
      </c>
      <c r="X21" s="1091">
        <v>0</v>
      </c>
      <c r="Y21" s="1091">
        <v>3248031</v>
      </c>
      <c r="Z21" s="1091">
        <v>622402</v>
      </c>
      <c r="AA21" s="1091">
        <v>1736772</v>
      </c>
      <c r="AB21" s="1091">
        <v>318511</v>
      </c>
      <c r="AC21" s="1091">
        <v>1975505</v>
      </c>
      <c r="AD21" s="1091">
        <v>526612</v>
      </c>
      <c r="AE21" s="1091">
        <v>73632</v>
      </c>
      <c r="AF21" s="1091">
        <v>0</v>
      </c>
      <c r="AG21" s="1091">
        <v>0</v>
      </c>
      <c r="AH21" s="1091">
        <v>0</v>
      </c>
      <c r="AI21" s="1091">
        <v>0</v>
      </c>
      <c r="AJ21" s="1091">
        <v>0</v>
      </c>
      <c r="AK21" s="1091">
        <v>259050</v>
      </c>
      <c r="AL21" s="1091">
        <v>152510</v>
      </c>
      <c r="AM21" s="1091">
        <v>0</v>
      </c>
      <c r="AN21" s="1091">
        <v>126870</v>
      </c>
      <c r="AO21" s="1091">
        <v>0</v>
      </c>
      <c r="AP21" s="1091">
        <v>0</v>
      </c>
      <c r="AQ21" s="1091">
        <v>0</v>
      </c>
      <c r="AR21" s="1091">
        <v>79620</v>
      </c>
      <c r="AS21" s="1091">
        <v>31780</v>
      </c>
      <c r="AT21" s="1091">
        <v>0</v>
      </c>
      <c r="AU21" s="1091">
        <v>9600</v>
      </c>
      <c r="AV21" s="1091">
        <v>0</v>
      </c>
      <c r="AW21" s="1091">
        <v>0</v>
      </c>
      <c r="AX21" s="1091">
        <v>0</v>
      </c>
      <c r="AY21" s="1091">
        <v>27000</v>
      </c>
      <c r="AZ21" s="1091">
        <v>0</v>
      </c>
      <c r="BA21" s="1091">
        <v>0</v>
      </c>
      <c r="BB21" s="1091">
        <v>0</v>
      </c>
      <c r="BC21" s="1091">
        <v>0</v>
      </c>
      <c r="BD21" s="1091">
        <v>0</v>
      </c>
      <c r="BE21" s="1091">
        <v>0</v>
      </c>
      <c r="BF21" s="1091">
        <v>0</v>
      </c>
      <c r="BG21" s="1091">
        <v>0</v>
      </c>
      <c r="BH21" s="1118"/>
      <c r="BI21" s="1091">
        <v>5000</v>
      </c>
      <c r="BJ21" s="1118"/>
      <c r="BK21" s="1091">
        <v>42200</v>
      </c>
      <c r="BL21" s="1118"/>
      <c r="BM21" s="1091">
        <v>0</v>
      </c>
      <c r="BN21" s="1118"/>
      <c r="BO21" s="1091">
        <v>0</v>
      </c>
      <c r="BP21" s="1118"/>
      <c r="BQ21" s="1091">
        <v>0</v>
      </c>
      <c r="BR21" s="1118"/>
      <c r="BS21" s="1118"/>
      <c r="BT21" s="1109"/>
      <c r="BU21" s="1090">
        <v>230000</v>
      </c>
      <c r="BV21" s="1090">
        <v>0</v>
      </c>
      <c r="BW21" s="1090">
        <v>420179.03</v>
      </c>
      <c r="BX21" s="1092">
        <v>0</v>
      </c>
      <c r="BY21" s="1092">
        <v>0</v>
      </c>
    </row>
    <row r="22" spans="1:77">
      <c r="A22" s="48" t="s">
        <v>176</v>
      </c>
      <c r="B22" s="34">
        <v>152</v>
      </c>
      <c r="C22" s="33" t="s">
        <v>359</v>
      </c>
      <c r="D22" s="1091">
        <v>6760478</v>
      </c>
      <c r="E22" s="1091">
        <v>0</v>
      </c>
      <c r="F22" s="1091">
        <v>0</v>
      </c>
      <c r="G22" s="1091">
        <v>751072</v>
      </c>
      <c r="H22" s="1091">
        <v>0</v>
      </c>
      <c r="I22" s="1091">
        <v>19900</v>
      </c>
      <c r="J22" s="1091">
        <v>16750</v>
      </c>
      <c r="K22" s="1091">
        <v>43000</v>
      </c>
      <c r="L22" s="982"/>
      <c r="M22" s="982"/>
      <c r="N22" s="982"/>
      <c r="O22" s="982"/>
      <c r="P22" s="982"/>
      <c r="Q22" s="982"/>
      <c r="R22" s="982"/>
      <c r="S22" s="1091">
        <v>0</v>
      </c>
      <c r="T22" s="1091">
        <v>5263109</v>
      </c>
      <c r="U22" s="1091">
        <v>793346</v>
      </c>
      <c r="V22" s="1091">
        <v>1020365</v>
      </c>
      <c r="W22" s="1091">
        <v>364285</v>
      </c>
      <c r="X22" s="1091">
        <v>107730</v>
      </c>
      <c r="Y22" s="1091">
        <v>3360582</v>
      </c>
      <c r="Z22" s="1091">
        <v>722805</v>
      </c>
      <c r="AA22" s="1091">
        <v>679028</v>
      </c>
      <c r="AB22" s="1091">
        <v>172186</v>
      </c>
      <c r="AC22" s="1091">
        <v>2332015</v>
      </c>
      <c r="AD22" s="1091">
        <v>224226</v>
      </c>
      <c r="AE22" s="1091">
        <v>33243</v>
      </c>
      <c r="AF22" s="1091">
        <v>0</v>
      </c>
      <c r="AG22" s="1091">
        <v>0</v>
      </c>
      <c r="AH22" s="1091">
        <v>24750</v>
      </c>
      <c r="AI22" s="1091">
        <v>0</v>
      </c>
      <c r="AJ22" s="1091">
        <v>0</v>
      </c>
      <c r="AK22" s="1091">
        <v>404550</v>
      </c>
      <c r="AL22" s="1091">
        <v>93685</v>
      </c>
      <c r="AM22" s="1091">
        <v>107730</v>
      </c>
      <c r="AN22" s="1091">
        <v>1782</v>
      </c>
      <c r="AO22" s="1091">
        <v>0</v>
      </c>
      <c r="AP22" s="1091">
        <v>11775</v>
      </c>
      <c r="AQ22" s="1091">
        <v>0</v>
      </c>
      <c r="AR22" s="1091">
        <v>123870</v>
      </c>
      <c r="AS22" s="1091">
        <v>0</v>
      </c>
      <c r="AT22" s="1091">
        <v>7680</v>
      </c>
      <c r="AU22" s="1091">
        <v>0</v>
      </c>
      <c r="AV22" s="1091">
        <v>0</v>
      </c>
      <c r="AW22" s="1091">
        <v>0</v>
      </c>
      <c r="AX22" s="1091">
        <v>0</v>
      </c>
      <c r="AY22" s="1091">
        <v>0</v>
      </c>
      <c r="AZ22" s="1091">
        <v>0</v>
      </c>
      <c r="BA22" s="1091">
        <v>0</v>
      </c>
      <c r="BB22" s="1091">
        <v>0</v>
      </c>
      <c r="BC22" s="1091">
        <v>0</v>
      </c>
      <c r="BD22" s="1091">
        <v>0</v>
      </c>
      <c r="BE22" s="1091">
        <v>0</v>
      </c>
      <c r="BF22" s="1091">
        <v>0</v>
      </c>
      <c r="BG22" s="1091">
        <v>0</v>
      </c>
      <c r="BH22" s="1118"/>
      <c r="BI22" s="1091">
        <v>0</v>
      </c>
      <c r="BJ22" s="1118"/>
      <c r="BK22" s="1091">
        <v>0</v>
      </c>
      <c r="BL22" s="1118"/>
      <c r="BM22" s="1091">
        <v>0</v>
      </c>
      <c r="BN22" s="1118"/>
      <c r="BO22" s="1091">
        <v>0</v>
      </c>
      <c r="BP22" s="1118"/>
      <c r="BQ22" s="1091">
        <v>0</v>
      </c>
      <c r="BR22" s="1118"/>
      <c r="BS22" s="1118"/>
      <c r="BT22" s="1109"/>
      <c r="BU22" s="1090">
        <v>323524</v>
      </c>
      <c r="BV22" s="1090">
        <v>200415</v>
      </c>
      <c r="BW22" s="1090">
        <v>-56586.670000000013</v>
      </c>
      <c r="BX22" s="1092">
        <v>0</v>
      </c>
      <c r="BY22" s="1092">
        <v>0</v>
      </c>
    </row>
    <row r="23" spans="1:77">
      <c r="A23" s="48" t="s">
        <v>220</v>
      </c>
      <c r="B23" s="34">
        <v>177</v>
      </c>
      <c r="C23" s="33" t="s">
        <v>779</v>
      </c>
      <c r="D23" s="1091">
        <v>87854893</v>
      </c>
      <c r="E23" s="1091">
        <v>2314800</v>
      </c>
      <c r="F23" s="1091">
        <v>0</v>
      </c>
      <c r="G23" s="1091">
        <v>830940</v>
      </c>
      <c r="H23" s="1091">
        <v>1177223</v>
      </c>
      <c r="I23" s="1091">
        <v>153000</v>
      </c>
      <c r="J23" s="1091">
        <v>934500</v>
      </c>
      <c r="K23" s="1091">
        <v>128200</v>
      </c>
      <c r="L23" s="982"/>
      <c r="M23" s="982"/>
      <c r="N23" s="982"/>
      <c r="O23" s="982"/>
      <c r="P23" s="982"/>
      <c r="Q23" s="982"/>
      <c r="R23" s="982"/>
      <c r="S23" s="1091">
        <v>2359784</v>
      </c>
      <c r="T23" s="1091">
        <v>67611609</v>
      </c>
      <c r="U23" s="1091">
        <v>11940688</v>
      </c>
      <c r="V23" s="1091">
        <v>8514255</v>
      </c>
      <c r="W23" s="1091">
        <v>3129585</v>
      </c>
      <c r="X23" s="1091">
        <v>0</v>
      </c>
      <c r="Y23" s="1091">
        <v>38346005</v>
      </c>
      <c r="Z23" s="1091">
        <v>9228645</v>
      </c>
      <c r="AA23" s="1091">
        <v>17244811</v>
      </c>
      <c r="AB23" s="1091">
        <v>4401321</v>
      </c>
      <c r="AC23" s="1091">
        <v>18749480</v>
      </c>
      <c r="AD23" s="1091">
        <v>3800582</v>
      </c>
      <c r="AE23" s="1091">
        <v>1776077</v>
      </c>
      <c r="AF23" s="1091">
        <v>0</v>
      </c>
      <c r="AG23" s="1091">
        <v>0</v>
      </c>
      <c r="AH23" s="1091">
        <v>9000</v>
      </c>
      <c r="AI23" s="1091">
        <v>0</v>
      </c>
      <c r="AJ23" s="1091">
        <v>0</v>
      </c>
      <c r="AK23" s="1091">
        <v>7340</v>
      </c>
      <c r="AL23" s="1091">
        <v>0</v>
      </c>
      <c r="AM23" s="1091">
        <v>0</v>
      </c>
      <c r="AN23" s="1091">
        <v>7000</v>
      </c>
      <c r="AO23" s="1091">
        <v>0</v>
      </c>
      <c r="AP23" s="1091">
        <v>146600</v>
      </c>
      <c r="AQ23" s="1091">
        <v>90000</v>
      </c>
      <c r="AR23" s="1091">
        <v>100000</v>
      </c>
      <c r="AS23" s="1091">
        <v>0</v>
      </c>
      <c r="AT23" s="1091">
        <v>330000</v>
      </c>
      <c r="AU23" s="1091">
        <v>80000</v>
      </c>
      <c r="AV23" s="1091">
        <v>70000</v>
      </c>
      <c r="AW23" s="1091">
        <v>0</v>
      </c>
      <c r="AX23" s="1091">
        <v>240000</v>
      </c>
      <c r="AY23" s="1091">
        <v>45000</v>
      </c>
      <c r="AZ23" s="1091">
        <v>100000</v>
      </c>
      <c r="BA23" s="1091">
        <v>0</v>
      </c>
      <c r="BB23" s="1091">
        <v>0</v>
      </c>
      <c r="BC23" s="1091">
        <v>0</v>
      </c>
      <c r="BD23" s="1091">
        <v>60000</v>
      </c>
      <c r="BE23" s="1091">
        <v>0</v>
      </c>
      <c r="BF23" s="1091">
        <v>5000</v>
      </c>
      <c r="BG23" s="1091">
        <v>0</v>
      </c>
      <c r="BH23" s="1118"/>
      <c r="BI23" s="1091">
        <v>0</v>
      </c>
      <c r="BJ23" s="1118"/>
      <c r="BK23" s="1091">
        <v>0</v>
      </c>
      <c r="BL23" s="1118"/>
      <c r="BM23" s="1091">
        <v>0</v>
      </c>
      <c r="BN23" s="1118"/>
      <c r="BO23" s="1091">
        <v>0</v>
      </c>
      <c r="BP23" s="1118"/>
      <c r="BQ23" s="1091">
        <v>0</v>
      </c>
      <c r="BR23" s="1118"/>
      <c r="BS23" s="1118"/>
      <c r="BT23" s="1109"/>
      <c r="BU23" s="1090">
        <v>2431931</v>
      </c>
      <c r="BV23" s="1090">
        <v>2240708</v>
      </c>
      <c r="BW23" s="1090">
        <v>0</v>
      </c>
      <c r="BX23" s="1092">
        <v>0</v>
      </c>
      <c r="BY23" s="1092">
        <v>0</v>
      </c>
    </row>
    <row r="24" spans="1:77">
      <c r="A24" s="48" t="s">
        <v>223</v>
      </c>
      <c r="B24" s="34">
        <v>195</v>
      </c>
      <c r="C24" s="33" t="s">
        <v>780</v>
      </c>
      <c r="D24" s="1091">
        <v>78600970</v>
      </c>
      <c r="E24" s="1091">
        <v>508954</v>
      </c>
      <c r="F24" s="1091">
        <v>0</v>
      </c>
      <c r="G24" s="1091">
        <v>1154461</v>
      </c>
      <c r="H24" s="1091">
        <v>2073766</v>
      </c>
      <c r="I24" s="1091">
        <v>160000</v>
      </c>
      <c r="J24" s="1091">
        <v>522500</v>
      </c>
      <c r="K24" s="1091">
        <v>207448</v>
      </c>
      <c r="L24" s="982"/>
      <c r="M24" s="982"/>
      <c r="N24" s="982"/>
      <c r="O24" s="982"/>
      <c r="P24" s="982"/>
      <c r="Q24" s="982"/>
      <c r="R24" s="982"/>
      <c r="S24" s="1091">
        <v>2635596</v>
      </c>
      <c r="T24" s="1091">
        <v>61881265</v>
      </c>
      <c r="U24" s="1091">
        <v>8454754</v>
      </c>
      <c r="V24" s="1091">
        <v>7475931</v>
      </c>
      <c r="W24" s="1091">
        <v>2709187</v>
      </c>
      <c r="X24" s="1091">
        <v>71366</v>
      </c>
      <c r="Y24" s="1091">
        <v>35843553</v>
      </c>
      <c r="Z24" s="1091">
        <v>8516983</v>
      </c>
      <c r="AA24" s="1091">
        <v>13448080</v>
      </c>
      <c r="AB24" s="1091">
        <v>3523243</v>
      </c>
      <c r="AC24" s="1091">
        <v>18291929</v>
      </c>
      <c r="AD24" s="1091">
        <v>2120165</v>
      </c>
      <c r="AE24" s="1091">
        <v>1442146</v>
      </c>
      <c r="AF24" s="1091">
        <v>0</v>
      </c>
      <c r="AG24" s="1091">
        <v>0</v>
      </c>
      <c r="AH24" s="1091">
        <v>42000</v>
      </c>
      <c r="AI24" s="1091">
        <v>0</v>
      </c>
      <c r="AJ24" s="1091">
        <v>0</v>
      </c>
      <c r="AK24" s="1091">
        <v>0</v>
      </c>
      <c r="AL24" s="1091">
        <v>0</v>
      </c>
      <c r="AM24" s="1091">
        <v>0</v>
      </c>
      <c r="AN24" s="1091">
        <v>72900</v>
      </c>
      <c r="AO24" s="1091">
        <v>7800</v>
      </c>
      <c r="AP24" s="1091">
        <v>609261</v>
      </c>
      <c r="AQ24" s="1091">
        <v>107500</v>
      </c>
      <c r="AR24" s="1091">
        <v>83000</v>
      </c>
      <c r="AS24" s="1091">
        <v>0</v>
      </c>
      <c r="AT24" s="1091">
        <v>234000</v>
      </c>
      <c r="AU24" s="1091">
        <v>20000</v>
      </c>
      <c r="AV24" s="1091">
        <v>20000</v>
      </c>
      <c r="AW24" s="1091">
        <v>0</v>
      </c>
      <c r="AX24" s="1091">
        <v>200000</v>
      </c>
      <c r="AY24" s="1091">
        <v>20000</v>
      </c>
      <c r="AZ24" s="1091">
        <v>50000</v>
      </c>
      <c r="BA24" s="1091">
        <v>0</v>
      </c>
      <c r="BB24" s="1091">
        <v>280320</v>
      </c>
      <c r="BC24" s="1091">
        <v>0</v>
      </c>
      <c r="BD24" s="1091">
        <v>80000</v>
      </c>
      <c r="BE24" s="1091">
        <v>0</v>
      </c>
      <c r="BF24" s="1091">
        <v>10000</v>
      </c>
      <c r="BG24" s="1091">
        <v>0</v>
      </c>
      <c r="BH24" s="1118"/>
      <c r="BI24" s="1091">
        <v>0</v>
      </c>
      <c r="BJ24" s="1118"/>
      <c r="BK24" s="1091">
        <v>0</v>
      </c>
      <c r="BL24" s="1118"/>
      <c r="BM24" s="1091">
        <v>0</v>
      </c>
      <c r="BN24" s="1118"/>
      <c r="BO24" s="1091">
        <v>0</v>
      </c>
      <c r="BP24" s="1118"/>
      <c r="BQ24" s="1091">
        <v>0</v>
      </c>
      <c r="BR24" s="1118"/>
      <c r="BS24" s="1118"/>
      <c r="BT24" s="1109"/>
      <c r="BU24" s="1090">
        <v>868162.99</v>
      </c>
      <c r="BV24" s="1090">
        <v>1637894.61</v>
      </c>
      <c r="BW24" s="1090">
        <v>1020808.47</v>
      </c>
      <c r="BX24" s="1092">
        <v>0</v>
      </c>
      <c r="BY24" s="1092">
        <v>0</v>
      </c>
    </row>
    <row r="25" spans="1:77">
      <c r="A25" s="48" t="s">
        <v>233</v>
      </c>
      <c r="B25" s="34">
        <v>224</v>
      </c>
      <c r="C25" s="33" t="s">
        <v>363</v>
      </c>
      <c r="D25" s="1091">
        <v>1251594</v>
      </c>
      <c r="E25" s="1091">
        <v>45000</v>
      </c>
      <c r="F25" s="1091">
        <v>0</v>
      </c>
      <c r="G25" s="1091">
        <v>5500</v>
      </c>
      <c r="H25" s="1091">
        <v>0</v>
      </c>
      <c r="I25" s="1091">
        <v>0</v>
      </c>
      <c r="J25" s="1091">
        <v>30000</v>
      </c>
      <c r="K25" s="1091">
        <v>0</v>
      </c>
      <c r="L25" s="982"/>
      <c r="M25" s="982"/>
      <c r="N25" s="982"/>
      <c r="O25" s="982"/>
      <c r="P25" s="982"/>
      <c r="Q25" s="982"/>
      <c r="R25" s="982"/>
      <c r="S25" s="1091">
        <v>0</v>
      </c>
      <c r="T25" s="1091">
        <v>734373</v>
      </c>
      <c r="U25" s="1091">
        <v>265343</v>
      </c>
      <c r="V25" s="1091">
        <v>292554</v>
      </c>
      <c r="W25" s="1091">
        <v>176500</v>
      </c>
      <c r="X25" s="1091">
        <v>0</v>
      </c>
      <c r="Y25" s="1091">
        <v>493943</v>
      </c>
      <c r="Z25" s="1091">
        <v>56709</v>
      </c>
      <c r="AA25" s="1091">
        <v>382474</v>
      </c>
      <c r="AB25" s="1091">
        <v>15148</v>
      </c>
      <c r="AC25" s="1091">
        <v>497914</v>
      </c>
      <c r="AD25" s="1091">
        <v>21582</v>
      </c>
      <c r="AE25" s="1091">
        <v>0</v>
      </c>
      <c r="AF25" s="1091">
        <v>0</v>
      </c>
      <c r="AG25" s="1091">
        <v>0</v>
      </c>
      <c r="AH25" s="1091">
        <v>1000</v>
      </c>
      <c r="AI25" s="1091">
        <v>0</v>
      </c>
      <c r="AJ25" s="1091">
        <v>0</v>
      </c>
      <c r="AK25" s="1091">
        <v>0</v>
      </c>
      <c r="AL25" s="1091">
        <v>0</v>
      </c>
      <c r="AM25" s="1091">
        <v>0</v>
      </c>
      <c r="AN25" s="1091">
        <v>0</v>
      </c>
      <c r="AO25" s="1091">
        <v>0</v>
      </c>
      <c r="AP25" s="1091">
        <v>3500</v>
      </c>
      <c r="AQ25" s="1091">
        <v>0</v>
      </c>
      <c r="AR25" s="1091">
        <v>2000</v>
      </c>
      <c r="AS25" s="1091">
        <v>0</v>
      </c>
      <c r="AT25" s="1091">
        <v>0</v>
      </c>
      <c r="AU25" s="1091">
        <v>0</v>
      </c>
      <c r="AV25" s="1091">
        <v>0</v>
      </c>
      <c r="AW25" s="1091">
        <v>0</v>
      </c>
      <c r="AX25" s="1091">
        <v>0</v>
      </c>
      <c r="AY25" s="1091">
        <v>0</v>
      </c>
      <c r="AZ25" s="1091">
        <v>0</v>
      </c>
      <c r="BA25" s="1091">
        <v>0</v>
      </c>
      <c r="BB25" s="1091">
        <v>0</v>
      </c>
      <c r="BC25" s="1091">
        <v>0</v>
      </c>
      <c r="BD25" s="1091">
        <v>0</v>
      </c>
      <c r="BE25" s="1091">
        <v>0</v>
      </c>
      <c r="BF25" s="1091">
        <v>0</v>
      </c>
      <c r="BG25" s="1091">
        <v>0</v>
      </c>
      <c r="BH25" s="1118"/>
      <c r="BI25" s="1091">
        <v>0</v>
      </c>
      <c r="BJ25" s="1118"/>
      <c r="BK25" s="1091">
        <v>0</v>
      </c>
      <c r="BL25" s="1118"/>
      <c r="BM25" s="1091">
        <v>0</v>
      </c>
      <c r="BN25" s="1118"/>
      <c r="BO25" s="1091">
        <v>0</v>
      </c>
      <c r="BP25" s="1118"/>
      <c r="BQ25" s="1091">
        <v>0</v>
      </c>
      <c r="BR25" s="1118"/>
      <c r="BS25" s="1118"/>
      <c r="BT25" s="1109"/>
      <c r="BU25" s="1090">
        <v>0</v>
      </c>
      <c r="BV25" s="1090">
        <v>0</v>
      </c>
      <c r="BW25" s="1090">
        <v>75091.210000000006</v>
      </c>
      <c r="BX25" s="1092">
        <v>36005.260000000009</v>
      </c>
      <c r="BY25" s="1092" t="s">
        <v>1061</v>
      </c>
    </row>
    <row r="26" spans="1:77">
      <c r="A26" s="48" t="s">
        <v>1230</v>
      </c>
      <c r="B26" s="34">
        <v>257</v>
      </c>
      <c r="C26" s="33" t="s">
        <v>1226</v>
      </c>
      <c r="D26" s="1091">
        <v>5269135</v>
      </c>
      <c r="E26" s="1091">
        <v>0</v>
      </c>
      <c r="F26" s="1091">
        <v>0</v>
      </c>
      <c r="G26" s="1091">
        <v>169010</v>
      </c>
      <c r="H26" s="1091">
        <v>0</v>
      </c>
      <c r="I26" s="1091">
        <v>20000</v>
      </c>
      <c r="J26" s="1091">
        <v>0</v>
      </c>
      <c r="K26" s="1091">
        <v>0</v>
      </c>
      <c r="L26" s="982"/>
      <c r="M26" s="982"/>
      <c r="N26" s="982"/>
      <c r="O26" s="982"/>
      <c r="P26" s="982"/>
      <c r="Q26" s="982"/>
      <c r="R26" s="982"/>
      <c r="S26" s="1091">
        <v>98289</v>
      </c>
      <c r="T26" s="1091">
        <v>4228776</v>
      </c>
      <c r="U26" s="1091">
        <v>969310</v>
      </c>
      <c r="V26" s="1091">
        <v>15000</v>
      </c>
      <c r="W26" s="1091">
        <v>119190</v>
      </c>
      <c r="X26" s="1091">
        <v>0</v>
      </c>
      <c r="Y26" s="1091">
        <v>2562302</v>
      </c>
      <c r="Z26" s="1091">
        <v>444470</v>
      </c>
      <c r="AA26" s="1091">
        <v>518953</v>
      </c>
      <c r="AB26" s="1091">
        <v>75980</v>
      </c>
      <c r="AC26" s="1091">
        <v>1768550</v>
      </c>
      <c r="AD26" s="1091">
        <v>0</v>
      </c>
      <c r="AE26" s="1091">
        <v>60310</v>
      </c>
      <c r="AF26" s="1091">
        <v>0</v>
      </c>
      <c r="AG26" s="1091">
        <v>0</v>
      </c>
      <c r="AH26" s="1091">
        <v>0</v>
      </c>
      <c r="AI26" s="1091">
        <v>0</v>
      </c>
      <c r="AJ26" s="1091">
        <v>0</v>
      </c>
      <c r="AK26" s="1091">
        <v>0</v>
      </c>
      <c r="AL26" s="1091">
        <v>87660</v>
      </c>
      <c r="AM26" s="1091">
        <v>0</v>
      </c>
      <c r="AN26" s="1091">
        <v>0</v>
      </c>
      <c r="AO26" s="1091">
        <v>26250</v>
      </c>
      <c r="AP26" s="1091">
        <v>0</v>
      </c>
      <c r="AQ26" s="1091">
        <v>6500</v>
      </c>
      <c r="AR26" s="1091">
        <v>0</v>
      </c>
      <c r="AS26" s="1091">
        <v>25500</v>
      </c>
      <c r="AT26" s="1091">
        <v>23100</v>
      </c>
      <c r="AU26" s="1091">
        <v>0</v>
      </c>
      <c r="AV26" s="1091">
        <v>0</v>
      </c>
      <c r="AW26" s="1091">
        <v>0</v>
      </c>
      <c r="AX26" s="1091">
        <v>0</v>
      </c>
      <c r="AY26" s="1091">
        <v>0</v>
      </c>
      <c r="AZ26" s="1091">
        <v>0</v>
      </c>
      <c r="BA26" s="1091">
        <v>0</v>
      </c>
      <c r="BB26" s="1091">
        <v>0</v>
      </c>
      <c r="BC26" s="1091">
        <v>0</v>
      </c>
      <c r="BD26" s="1091">
        <v>0</v>
      </c>
      <c r="BE26" s="1091">
        <v>0</v>
      </c>
      <c r="BF26" s="1091">
        <v>0</v>
      </c>
      <c r="BG26" s="1091">
        <v>0</v>
      </c>
      <c r="BH26" s="1118">
        <v>0</v>
      </c>
      <c r="BI26" s="1091">
        <v>0</v>
      </c>
      <c r="BJ26" s="1118">
        <v>0</v>
      </c>
      <c r="BK26" s="1091">
        <v>0</v>
      </c>
      <c r="BL26" s="1118">
        <v>0</v>
      </c>
      <c r="BM26" s="1091">
        <v>0</v>
      </c>
      <c r="BN26" s="1118">
        <v>0</v>
      </c>
      <c r="BO26" s="1091">
        <v>0</v>
      </c>
      <c r="BP26" s="1118">
        <v>0</v>
      </c>
      <c r="BQ26" s="1091">
        <v>0</v>
      </c>
      <c r="BR26" s="1118"/>
      <c r="BS26" s="1118"/>
      <c r="BT26" s="1109"/>
      <c r="BU26" s="1090">
        <v>0</v>
      </c>
      <c r="BV26" s="1090">
        <v>0</v>
      </c>
      <c r="BW26" s="1090">
        <v>275517</v>
      </c>
      <c r="BX26" s="1092">
        <v>0</v>
      </c>
      <c r="BY26" s="1092">
        <v>0</v>
      </c>
    </row>
    <row r="27" spans="1:77">
      <c r="A27" s="48" t="s">
        <v>232</v>
      </c>
      <c r="B27" s="34">
        <v>284</v>
      </c>
      <c r="C27" s="33" t="s">
        <v>782</v>
      </c>
      <c r="D27" s="1091">
        <v>72503341</v>
      </c>
      <c r="E27" s="1091">
        <v>779000</v>
      </c>
      <c r="F27" s="1091">
        <v>0</v>
      </c>
      <c r="G27" s="1091">
        <v>574500</v>
      </c>
      <c r="H27" s="1091">
        <v>50000</v>
      </c>
      <c r="I27" s="1091">
        <v>300000</v>
      </c>
      <c r="J27" s="1091">
        <v>345000</v>
      </c>
      <c r="K27" s="1091">
        <v>146741</v>
      </c>
      <c r="L27" s="982"/>
      <c r="M27" s="982"/>
      <c r="N27" s="982"/>
      <c r="O27" s="982"/>
      <c r="P27" s="982"/>
      <c r="Q27" s="982"/>
      <c r="R27" s="982"/>
      <c r="S27" s="1091">
        <v>2043047.5514291327</v>
      </c>
      <c r="T27" s="1091">
        <v>52217650.503536411</v>
      </c>
      <c r="U27" s="1091">
        <v>10173923.924102001</v>
      </c>
      <c r="V27" s="1091">
        <v>10261253.32982</v>
      </c>
      <c r="W27" s="1091">
        <v>2790767.849064</v>
      </c>
      <c r="X27" s="1091">
        <v>0</v>
      </c>
      <c r="Y27" s="1091">
        <v>32853948.226999965</v>
      </c>
      <c r="Z27" s="1091">
        <v>7396614.9656301076</v>
      </c>
      <c r="AA27" s="1091">
        <v>8023086.9889339982</v>
      </c>
      <c r="AB27" s="1091">
        <v>1943930.97638747</v>
      </c>
      <c r="AC27" s="1091">
        <v>21954513</v>
      </c>
      <c r="AD27" s="1091">
        <v>5047519</v>
      </c>
      <c r="AE27" s="1091">
        <v>265780</v>
      </c>
      <c r="AF27" s="1091">
        <v>0</v>
      </c>
      <c r="AG27" s="1091">
        <v>0</v>
      </c>
      <c r="AH27" s="1091">
        <v>0</v>
      </c>
      <c r="AI27" s="1091">
        <v>0</v>
      </c>
      <c r="AJ27" s="1091">
        <v>1250</v>
      </c>
      <c r="AK27" s="1091">
        <v>0</v>
      </c>
      <c r="AL27" s="1091">
        <v>3000</v>
      </c>
      <c r="AM27" s="1091">
        <v>0</v>
      </c>
      <c r="AN27" s="1091">
        <v>70000</v>
      </c>
      <c r="AO27" s="1091">
        <v>0</v>
      </c>
      <c r="AP27" s="1091">
        <v>125000</v>
      </c>
      <c r="AQ27" s="1091">
        <v>0</v>
      </c>
      <c r="AR27" s="1091">
        <v>320000</v>
      </c>
      <c r="AS27" s="1091">
        <v>0</v>
      </c>
      <c r="AT27" s="1091">
        <v>55000</v>
      </c>
      <c r="AU27" s="1091">
        <v>0</v>
      </c>
      <c r="AV27" s="1091">
        <v>1500</v>
      </c>
      <c r="AW27" s="1091">
        <v>0</v>
      </c>
      <c r="AX27" s="1091">
        <v>100</v>
      </c>
      <c r="AY27" s="1091">
        <v>250</v>
      </c>
      <c r="AZ27" s="1091">
        <v>25000</v>
      </c>
      <c r="BA27" s="1091">
        <v>0</v>
      </c>
      <c r="BB27" s="1091">
        <v>0</v>
      </c>
      <c r="BC27" s="1091">
        <v>0</v>
      </c>
      <c r="BD27" s="1091">
        <v>0</v>
      </c>
      <c r="BE27" s="1091">
        <v>0</v>
      </c>
      <c r="BF27" s="1091">
        <v>1000</v>
      </c>
      <c r="BG27" s="1091">
        <v>0</v>
      </c>
      <c r="BH27" s="1118"/>
      <c r="BI27" s="1091">
        <v>75000</v>
      </c>
      <c r="BJ27" s="1118"/>
      <c r="BK27" s="1091">
        <v>1000</v>
      </c>
      <c r="BL27" s="1118"/>
      <c r="BM27" s="1091">
        <v>0</v>
      </c>
      <c r="BN27" s="1118"/>
      <c r="BO27" s="1091">
        <v>0</v>
      </c>
      <c r="BP27" s="1118"/>
      <c r="BQ27" s="1091">
        <v>0</v>
      </c>
      <c r="BR27" s="1118"/>
      <c r="BS27" s="1118"/>
      <c r="BT27" s="1109"/>
      <c r="BU27" s="1090">
        <v>92273</v>
      </c>
      <c r="BV27" s="1090">
        <v>1444902</v>
      </c>
      <c r="BW27" s="1090">
        <v>799127.40999999677</v>
      </c>
      <c r="BX27" s="1092">
        <v>0</v>
      </c>
      <c r="BY27" s="1092">
        <v>0</v>
      </c>
    </row>
    <row r="28" spans="1:77">
      <c r="A28" s="48" t="s">
        <v>813</v>
      </c>
      <c r="B28" s="34">
        <v>369</v>
      </c>
      <c r="C28" s="33" t="s">
        <v>912</v>
      </c>
      <c r="D28" s="1091">
        <v>2392171</v>
      </c>
      <c r="E28" s="1091">
        <v>0</v>
      </c>
      <c r="F28" s="1091">
        <v>0</v>
      </c>
      <c r="G28" s="1091">
        <v>15920</v>
      </c>
      <c r="H28" s="1091">
        <v>0</v>
      </c>
      <c r="I28" s="1091">
        <v>15000</v>
      </c>
      <c r="J28" s="1091">
        <v>20000</v>
      </c>
      <c r="K28" s="1091">
        <v>0</v>
      </c>
      <c r="L28" s="982"/>
      <c r="M28" s="982"/>
      <c r="N28" s="982"/>
      <c r="O28" s="982"/>
      <c r="P28" s="982"/>
      <c r="Q28" s="982"/>
      <c r="R28" s="982"/>
      <c r="S28" s="1091">
        <v>54718</v>
      </c>
      <c r="T28" s="1091">
        <v>2075275</v>
      </c>
      <c r="U28" s="1091">
        <v>159109</v>
      </c>
      <c r="V28" s="1091">
        <v>71000</v>
      </c>
      <c r="W28" s="1091">
        <v>182000</v>
      </c>
      <c r="X28" s="1091">
        <v>0</v>
      </c>
      <c r="Y28" s="1091">
        <v>1119005</v>
      </c>
      <c r="Z28" s="1091">
        <v>198431</v>
      </c>
      <c r="AA28" s="1091">
        <v>414117</v>
      </c>
      <c r="AB28" s="1091">
        <v>41412</v>
      </c>
      <c r="AC28" s="1091">
        <v>769137</v>
      </c>
      <c r="AD28" s="1091">
        <v>0</v>
      </c>
      <c r="AE28" s="1091">
        <v>0</v>
      </c>
      <c r="AF28" s="1091">
        <v>0</v>
      </c>
      <c r="AG28" s="1091">
        <v>0</v>
      </c>
      <c r="AH28" s="1091">
        <v>0</v>
      </c>
      <c r="AI28" s="1091">
        <v>0</v>
      </c>
      <c r="AJ28" s="1091">
        <v>0</v>
      </c>
      <c r="AK28" s="1091">
        <v>6390</v>
      </c>
      <c r="AL28" s="1091">
        <v>0</v>
      </c>
      <c r="AM28" s="1091">
        <v>0</v>
      </c>
      <c r="AN28" s="1091">
        <v>2870</v>
      </c>
      <c r="AO28" s="1091">
        <v>0</v>
      </c>
      <c r="AP28" s="1091">
        <v>4160</v>
      </c>
      <c r="AQ28" s="1091">
        <v>2500</v>
      </c>
      <c r="AR28" s="1091">
        <v>0</v>
      </c>
      <c r="AS28" s="1091">
        <v>0</v>
      </c>
      <c r="AT28" s="1091">
        <v>0</v>
      </c>
      <c r="AU28" s="1091">
        <v>0</v>
      </c>
      <c r="AV28" s="1091">
        <v>0</v>
      </c>
      <c r="AW28" s="1091">
        <v>0</v>
      </c>
      <c r="AX28" s="1091">
        <v>0</v>
      </c>
      <c r="AY28" s="1091">
        <v>0</v>
      </c>
      <c r="AZ28" s="1091">
        <v>0</v>
      </c>
      <c r="BA28" s="1091">
        <v>0</v>
      </c>
      <c r="BB28" s="1091">
        <v>0</v>
      </c>
      <c r="BC28" s="1091">
        <v>0</v>
      </c>
      <c r="BD28" s="1091">
        <v>0</v>
      </c>
      <c r="BE28" s="1091">
        <v>0</v>
      </c>
      <c r="BF28" s="1091">
        <v>0</v>
      </c>
      <c r="BG28" s="1091">
        <v>0</v>
      </c>
      <c r="BH28" s="1118"/>
      <c r="BI28" s="1091">
        <v>0</v>
      </c>
      <c r="BJ28" s="1118"/>
      <c r="BK28" s="1091">
        <v>0</v>
      </c>
      <c r="BL28" s="1118"/>
      <c r="BM28" s="1091">
        <v>0</v>
      </c>
      <c r="BN28" s="1118"/>
      <c r="BO28" s="1091">
        <v>0</v>
      </c>
      <c r="BP28" s="1118"/>
      <c r="BQ28" s="1091">
        <v>0</v>
      </c>
      <c r="BR28" s="1118"/>
      <c r="BS28" s="1118"/>
      <c r="BT28" s="1109"/>
      <c r="BU28" s="1090">
        <v>0</v>
      </c>
      <c r="BV28" s="1090">
        <v>172345</v>
      </c>
      <c r="BW28" s="1090">
        <v>77189</v>
      </c>
      <c r="BX28" s="1092">
        <v>65990.340000000011</v>
      </c>
      <c r="BY28" s="1092" t="s">
        <v>1524</v>
      </c>
    </row>
    <row r="29" spans="1:77">
      <c r="A29" s="48" t="s">
        <v>814</v>
      </c>
      <c r="B29" s="34">
        <v>370</v>
      </c>
      <c r="C29" s="33" t="s">
        <v>913</v>
      </c>
      <c r="D29" s="1091">
        <v>20416504</v>
      </c>
      <c r="E29" s="1091">
        <v>0</v>
      </c>
      <c r="F29" s="1091">
        <v>0</v>
      </c>
      <c r="G29" s="1091">
        <v>1016295</v>
      </c>
      <c r="H29" s="1091">
        <v>0</v>
      </c>
      <c r="I29" s="1091">
        <v>52500</v>
      </c>
      <c r="J29" s="1091">
        <v>0</v>
      </c>
      <c r="K29" s="1091">
        <v>0</v>
      </c>
      <c r="L29" s="982"/>
      <c r="M29" s="982"/>
      <c r="N29" s="982"/>
      <c r="O29" s="982"/>
      <c r="P29" s="982"/>
      <c r="Q29" s="982"/>
      <c r="R29" s="982"/>
      <c r="S29" s="1091">
        <v>0</v>
      </c>
      <c r="T29" s="1091">
        <v>15028213</v>
      </c>
      <c r="U29" s="1091">
        <v>4014350</v>
      </c>
      <c r="V29" s="1091">
        <v>1786527</v>
      </c>
      <c r="W29" s="1091">
        <v>529295</v>
      </c>
      <c r="X29" s="1091">
        <v>0</v>
      </c>
      <c r="Y29" s="1091">
        <v>9536886</v>
      </c>
      <c r="Z29" s="1091">
        <v>1359552</v>
      </c>
      <c r="AA29" s="1091">
        <v>1233494</v>
      </c>
      <c r="AB29" s="1091">
        <v>191192</v>
      </c>
      <c r="AC29" s="1091">
        <v>8187261</v>
      </c>
      <c r="AD29" s="1091">
        <v>850000</v>
      </c>
      <c r="AE29" s="1091">
        <v>0</v>
      </c>
      <c r="AF29" s="1091">
        <v>0</v>
      </c>
      <c r="AG29" s="1091">
        <v>0</v>
      </c>
      <c r="AH29" s="1091">
        <v>0</v>
      </c>
      <c r="AI29" s="1091">
        <v>0</v>
      </c>
      <c r="AJ29" s="1091">
        <v>0</v>
      </c>
      <c r="AK29" s="1091">
        <v>494420</v>
      </c>
      <c r="AL29" s="1091">
        <v>486875</v>
      </c>
      <c r="AM29" s="1091">
        <v>0</v>
      </c>
      <c r="AN29" s="1091">
        <v>0</v>
      </c>
      <c r="AO29" s="1091">
        <v>0</v>
      </c>
      <c r="AP29" s="1091">
        <v>35000</v>
      </c>
      <c r="AQ29" s="1091">
        <v>0</v>
      </c>
      <c r="AR29" s="1091">
        <v>0</v>
      </c>
      <c r="AS29" s="1091">
        <v>0</v>
      </c>
      <c r="AT29" s="1091">
        <v>0</v>
      </c>
      <c r="AU29" s="1091">
        <v>0</v>
      </c>
      <c r="AV29" s="1091">
        <v>0</v>
      </c>
      <c r="AW29" s="1091">
        <v>0</v>
      </c>
      <c r="AX29" s="1091">
        <v>0</v>
      </c>
      <c r="AY29" s="1091">
        <v>0</v>
      </c>
      <c r="AZ29" s="1091">
        <v>0</v>
      </c>
      <c r="BA29" s="1091">
        <v>0</v>
      </c>
      <c r="BB29" s="1091">
        <v>0</v>
      </c>
      <c r="BC29" s="1091">
        <v>0</v>
      </c>
      <c r="BD29" s="1091">
        <v>0</v>
      </c>
      <c r="BE29" s="1091">
        <v>0</v>
      </c>
      <c r="BF29" s="1091">
        <v>0</v>
      </c>
      <c r="BG29" s="1091">
        <v>0</v>
      </c>
      <c r="BH29" s="1118"/>
      <c r="BI29" s="1091">
        <v>0</v>
      </c>
      <c r="BJ29" s="1118"/>
      <c r="BK29" s="1091">
        <v>0</v>
      </c>
      <c r="BL29" s="1118"/>
      <c r="BM29" s="1091">
        <v>0</v>
      </c>
      <c r="BN29" s="1118"/>
      <c r="BO29" s="1091">
        <v>0</v>
      </c>
      <c r="BP29" s="1118"/>
      <c r="BQ29" s="1091">
        <v>0</v>
      </c>
      <c r="BR29" s="1118"/>
      <c r="BS29" s="1118"/>
      <c r="BT29" s="1109"/>
      <c r="BU29" s="1090">
        <v>0</v>
      </c>
      <c r="BV29" s="1090">
        <v>0</v>
      </c>
      <c r="BW29" s="1090">
        <v>803113.35000000021</v>
      </c>
      <c r="BX29" s="1092">
        <v>0</v>
      </c>
      <c r="BY29" s="1092">
        <v>0</v>
      </c>
    </row>
    <row r="30" spans="1:77">
      <c r="A30" s="48" t="s">
        <v>1153</v>
      </c>
      <c r="B30" s="34">
        <v>395</v>
      </c>
      <c r="C30" s="914" t="s">
        <v>1058</v>
      </c>
      <c r="D30" s="1091">
        <v>18407811.474887639</v>
      </c>
      <c r="E30" s="1091">
        <v>0</v>
      </c>
      <c r="F30" s="1091">
        <v>0</v>
      </c>
      <c r="G30" s="1091">
        <v>1319445</v>
      </c>
      <c r="H30" s="1091">
        <v>0</v>
      </c>
      <c r="I30" s="1091">
        <v>20000</v>
      </c>
      <c r="J30" s="1091">
        <v>0</v>
      </c>
      <c r="K30" s="1091">
        <v>0</v>
      </c>
      <c r="L30" s="982"/>
      <c r="M30" s="982"/>
      <c r="N30" s="982"/>
      <c r="O30" s="982"/>
      <c r="P30" s="982"/>
      <c r="Q30" s="982"/>
      <c r="R30" s="982"/>
      <c r="S30" s="1091">
        <v>631071.98998999002</v>
      </c>
      <c r="T30" s="1091">
        <v>12952080.372010011</v>
      </c>
      <c r="U30" s="1091">
        <v>3234675.2800000003</v>
      </c>
      <c r="V30" s="1091">
        <v>1859028</v>
      </c>
      <c r="W30" s="1091">
        <v>649748</v>
      </c>
      <c r="X30" s="1091">
        <v>113403</v>
      </c>
      <c r="Y30" s="1091">
        <v>7859942</v>
      </c>
      <c r="Z30" s="1091">
        <v>1670719</v>
      </c>
      <c r="AA30" s="1091">
        <v>2529133</v>
      </c>
      <c r="AB30" s="1091">
        <v>547113</v>
      </c>
      <c r="AC30" s="1091">
        <v>5310099.642</v>
      </c>
      <c r="AD30" s="1091">
        <v>1523000</v>
      </c>
      <c r="AE30" s="1091">
        <v>0</v>
      </c>
      <c r="AF30" s="1091">
        <v>0</v>
      </c>
      <c r="AG30" s="1091">
        <v>0</v>
      </c>
      <c r="AH30" s="1091">
        <v>0</v>
      </c>
      <c r="AI30" s="1091">
        <v>0</v>
      </c>
      <c r="AJ30" s="1091">
        <v>0</v>
      </c>
      <c r="AK30" s="1091">
        <v>843375</v>
      </c>
      <c r="AL30" s="1091">
        <v>448875</v>
      </c>
      <c r="AM30" s="1091">
        <v>0</v>
      </c>
      <c r="AN30" s="1091">
        <v>0</v>
      </c>
      <c r="AO30" s="1091">
        <v>0</v>
      </c>
      <c r="AP30" s="1091">
        <v>0</v>
      </c>
      <c r="AQ30" s="1091">
        <v>27195</v>
      </c>
      <c r="AR30" s="1091">
        <v>0</v>
      </c>
      <c r="AS30" s="1091">
        <v>0</v>
      </c>
      <c r="AT30" s="1091">
        <v>0</v>
      </c>
      <c r="AU30" s="1091">
        <v>0</v>
      </c>
      <c r="AV30" s="1091">
        <v>0</v>
      </c>
      <c r="AW30" s="1091">
        <v>0</v>
      </c>
      <c r="AX30" s="1091">
        <v>0</v>
      </c>
      <c r="AY30" s="1091">
        <v>0</v>
      </c>
      <c r="AZ30" s="1091">
        <v>0</v>
      </c>
      <c r="BA30" s="1091">
        <v>0</v>
      </c>
      <c r="BB30" s="1091">
        <v>0</v>
      </c>
      <c r="BC30" s="1091">
        <v>0</v>
      </c>
      <c r="BD30" s="1091">
        <v>0</v>
      </c>
      <c r="BE30" s="1091">
        <v>0</v>
      </c>
      <c r="BF30" s="1091">
        <v>0</v>
      </c>
      <c r="BG30" s="1091">
        <v>0</v>
      </c>
      <c r="BH30" s="1118"/>
      <c r="BI30" s="1091">
        <v>0</v>
      </c>
      <c r="BJ30" s="1118"/>
      <c r="BK30" s="1091">
        <v>0</v>
      </c>
      <c r="BL30" s="1118"/>
      <c r="BM30" s="1091">
        <v>0</v>
      </c>
      <c r="BN30" s="1118"/>
      <c r="BO30" s="1091">
        <v>0</v>
      </c>
      <c r="BP30" s="1118"/>
      <c r="BQ30" s="1091">
        <v>0</v>
      </c>
      <c r="BR30" s="1118"/>
      <c r="BS30" s="1118"/>
      <c r="BT30" s="1109"/>
      <c r="BU30" s="1090">
        <v>0</v>
      </c>
      <c r="BV30" s="1090">
        <v>0</v>
      </c>
      <c r="BW30" s="1090">
        <v>816487.79288763844</v>
      </c>
      <c r="BX30" s="1092">
        <v>0</v>
      </c>
      <c r="BY30" s="1092">
        <v>0</v>
      </c>
    </row>
    <row r="31" spans="1:77">
      <c r="A31" s="48" t="s">
        <v>919</v>
      </c>
      <c r="B31" s="34">
        <v>399</v>
      </c>
      <c r="C31" s="51" t="s">
        <v>911</v>
      </c>
      <c r="D31" s="1091">
        <v>2315830</v>
      </c>
      <c r="E31" s="1091">
        <v>0</v>
      </c>
      <c r="F31" s="1091">
        <v>0</v>
      </c>
      <c r="G31" s="1091">
        <v>32704</v>
      </c>
      <c r="H31" s="1091">
        <v>3279</v>
      </c>
      <c r="I31" s="1091">
        <v>3350</v>
      </c>
      <c r="J31" s="1091">
        <v>16000</v>
      </c>
      <c r="K31" s="1091">
        <v>4715</v>
      </c>
      <c r="L31" s="982"/>
      <c r="M31" s="982"/>
      <c r="N31" s="982"/>
      <c r="O31" s="982"/>
      <c r="P31" s="982"/>
      <c r="Q31" s="982"/>
      <c r="R31" s="982"/>
      <c r="S31" s="1091">
        <v>0</v>
      </c>
      <c r="T31" s="1091">
        <v>1370014.84</v>
      </c>
      <c r="U31" s="1091">
        <v>268307.44</v>
      </c>
      <c r="V31" s="1091">
        <v>499757.64</v>
      </c>
      <c r="W31" s="1091">
        <v>222978.43</v>
      </c>
      <c r="X31" s="1091">
        <v>0</v>
      </c>
      <c r="Y31" s="1091">
        <v>745006.72</v>
      </c>
      <c r="Z31" s="1091">
        <v>128967.36</v>
      </c>
      <c r="AA31" s="1091">
        <v>499655.6</v>
      </c>
      <c r="AB31" s="1091">
        <v>134726.04</v>
      </c>
      <c r="AC31" s="1091">
        <v>500668.56</v>
      </c>
      <c r="AD31" s="1091">
        <v>45836</v>
      </c>
      <c r="AE31" s="1091">
        <v>0</v>
      </c>
      <c r="AF31" s="1091">
        <v>0</v>
      </c>
      <c r="AG31" s="1091">
        <v>0</v>
      </c>
      <c r="AH31" s="1091">
        <v>900</v>
      </c>
      <c r="AI31" s="1091">
        <v>0</v>
      </c>
      <c r="AJ31" s="1091">
        <v>305298.07</v>
      </c>
      <c r="AK31" s="1091">
        <v>0</v>
      </c>
      <c r="AL31" s="1091">
        <v>0</v>
      </c>
      <c r="AM31" s="1091">
        <v>0</v>
      </c>
      <c r="AN31" s="1091">
        <v>0</v>
      </c>
      <c r="AO31" s="1091">
        <v>0</v>
      </c>
      <c r="AP31" s="1091">
        <v>0</v>
      </c>
      <c r="AQ31" s="1091">
        <v>0</v>
      </c>
      <c r="AR31" s="1091">
        <v>7450</v>
      </c>
      <c r="AS31" s="1091">
        <v>0</v>
      </c>
      <c r="AT31" s="1091">
        <v>25254</v>
      </c>
      <c r="AU31" s="1091">
        <v>0</v>
      </c>
      <c r="AV31" s="1091">
        <v>0</v>
      </c>
      <c r="AW31" s="1091">
        <v>0</v>
      </c>
      <c r="AX31" s="1091">
        <v>3515</v>
      </c>
      <c r="AY31" s="1091">
        <v>0</v>
      </c>
      <c r="AZ31" s="1091">
        <v>0</v>
      </c>
      <c r="BA31" s="1091">
        <v>0</v>
      </c>
      <c r="BB31" s="1091">
        <v>0</v>
      </c>
      <c r="BC31" s="1091">
        <v>0</v>
      </c>
      <c r="BD31" s="1091">
        <v>0</v>
      </c>
      <c r="BE31" s="1091">
        <v>0</v>
      </c>
      <c r="BF31" s="1091">
        <v>0</v>
      </c>
      <c r="BG31" s="1091">
        <v>0</v>
      </c>
      <c r="BH31" s="1118"/>
      <c r="BI31" s="1091">
        <v>0</v>
      </c>
      <c r="BJ31" s="1118"/>
      <c r="BK31" s="1091">
        <v>3279</v>
      </c>
      <c r="BL31" s="1118"/>
      <c r="BM31" s="1091">
        <v>0</v>
      </c>
      <c r="BN31" s="1118"/>
      <c r="BO31" s="1091">
        <v>0</v>
      </c>
      <c r="BP31" s="1118"/>
      <c r="BQ31" s="1091">
        <v>0</v>
      </c>
      <c r="BR31" s="1118"/>
      <c r="BS31" s="1118"/>
      <c r="BT31" s="1109"/>
      <c r="BU31" s="1090">
        <v>0</v>
      </c>
      <c r="BV31" s="1090">
        <v>0</v>
      </c>
      <c r="BW31" s="1090">
        <v>25293.319999999905</v>
      </c>
      <c r="BX31" s="1092">
        <v>25511.760000000009</v>
      </c>
      <c r="BY31" s="1092" t="s">
        <v>1061</v>
      </c>
    </row>
    <row r="32" spans="1:77">
      <c r="A32" s="48" t="s">
        <v>1152</v>
      </c>
      <c r="B32" s="34">
        <v>400</v>
      </c>
      <c r="C32" s="33" t="s">
        <v>1052</v>
      </c>
      <c r="D32" s="1091">
        <v>8503516</v>
      </c>
      <c r="E32" s="1091">
        <v>0</v>
      </c>
      <c r="F32" s="1091">
        <v>0</v>
      </c>
      <c r="G32" s="1091">
        <v>694000</v>
      </c>
      <c r="H32" s="1091">
        <v>0</v>
      </c>
      <c r="I32" s="1091">
        <v>52500</v>
      </c>
      <c r="J32" s="1091">
        <v>0</v>
      </c>
      <c r="K32" s="1091">
        <v>0</v>
      </c>
      <c r="L32" s="982"/>
      <c r="M32" s="982"/>
      <c r="N32" s="982"/>
      <c r="O32" s="982"/>
      <c r="P32" s="982"/>
      <c r="Q32" s="982"/>
      <c r="R32" s="982"/>
      <c r="S32" s="1091">
        <v>0</v>
      </c>
      <c r="T32" s="1091">
        <v>4814774</v>
      </c>
      <c r="U32" s="1091">
        <v>3210412</v>
      </c>
      <c r="V32" s="1091">
        <v>1040442</v>
      </c>
      <c r="W32" s="1091">
        <v>175156</v>
      </c>
      <c r="X32" s="1091">
        <v>0</v>
      </c>
      <c r="Y32" s="1091">
        <v>2591688</v>
      </c>
      <c r="Z32" s="1091">
        <v>459529</v>
      </c>
      <c r="AA32" s="1091">
        <v>342752</v>
      </c>
      <c r="AB32" s="1091">
        <v>59988</v>
      </c>
      <c r="AC32" s="1091">
        <v>4921451</v>
      </c>
      <c r="AD32" s="1091">
        <v>865376</v>
      </c>
      <c r="AE32" s="1091">
        <v>0</v>
      </c>
      <c r="AF32" s="1091">
        <v>0</v>
      </c>
      <c r="AG32" s="1091">
        <v>0</v>
      </c>
      <c r="AH32" s="1091">
        <v>0</v>
      </c>
      <c r="AI32" s="1091">
        <v>0</v>
      </c>
      <c r="AJ32" s="1091">
        <v>0</v>
      </c>
      <c r="AK32" s="1091">
        <v>511500</v>
      </c>
      <c r="AL32" s="1091">
        <v>147500</v>
      </c>
      <c r="AM32" s="1091">
        <v>0</v>
      </c>
      <c r="AN32" s="1091">
        <v>0</v>
      </c>
      <c r="AO32" s="1091">
        <v>0</v>
      </c>
      <c r="AP32" s="1091">
        <v>20000</v>
      </c>
      <c r="AQ32" s="1091">
        <v>0</v>
      </c>
      <c r="AR32" s="1091">
        <v>15000</v>
      </c>
      <c r="AS32" s="1091">
        <v>0</v>
      </c>
      <c r="AT32" s="1091">
        <v>0</v>
      </c>
      <c r="AU32" s="1091">
        <v>0</v>
      </c>
      <c r="AV32" s="1091">
        <v>0</v>
      </c>
      <c r="AW32" s="1091">
        <v>0</v>
      </c>
      <c r="AX32" s="1091">
        <v>0</v>
      </c>
      <c r="AY32" s="1091">
        <v>0</v>
      </c>
      <c r="AZ32" s="1091">
        <v>0</v>
      </c>
      <c r="BA32" s="1091">
        <v>0</v>
      </c>
      <c r="BB32" s="1091">
        <v>0</v>
      </c>
      <c r="BC32" s="1091">
        <v>0</v>
      </c>
      <c r="BD32" s="1091">
        <v>0</v>
      </c>
      <c r="BE32" s="1091">
        <v>0</v>
      </c>
      <c r="BF32" s="1091">
        <v>0</v>
      </c>
      <c r="BG32" s="1091">
        <v>0</v>
      </c>
      <c r="BH32" s="1118"/>
      <c r="BI32" s="1091">
        <v>0</v>
      </c>
      <c r="BJ32" s="1118"/>
      <c r="BK32" s="1091">
        <v>0</v>
      </c>
      <c r="BL32" s="1118"/>
      <c r="BM32" s="1091">
        <v>0</v>
      </c>
      <c r="BN32" s="1118"/>
      <c r="BO32" s="1091">
        <v>0</v>
      </c>
      <c r="BP32" s="1118"/>
      <c r="BQ32" s="1091">
        <v>0</v>
      </c>
      <c r="BR32" s="1118"/>
      <c r="BS32" s="1118"/>
      <c r="BT32" s="1109"/>
      <c r="BU32" s="1090">
        <v>0</v>
      </c>
      <c r="BV32" s="1090">
        <v>0</v>
      </c>
      <c r="BW32" s="1090">
        <v>339573</v>
      </c>
      <c r="BX32" s="1092">
        <v>0</v>
      </c>
      <c r="BY32" s="1092">
        <v>0</v>
      </c>
    </row>
    <row r="33" spans="1:77">
      <c r="A33" s="48" t="s">
        <v>206</v>
      </c>
      <c r="B33" s="34">
        <v>1045</v>
      </c>
      <c r="C33" s="33" t="s">
        <v>669</v>
      </c>
      <c r="D33" s="1091">
        <v>52921969</v>
      </c>
      <c r="E33" s="1091">
        <v>0</v>
      </c>
      <c r="F33" s="1091">
        <v>0</v>
      </c>
      <c r="G33" s="1091">
        <v>655000</v>
      </c>
      <c r="H33" s="1091">
        <v>875000</v>
      </c>
      <c r="I33" s="1091">
        <v>215000</v>
      </c>
      <c r="J33" s="1091">
        <v>475000</v>
      </c>
      <c r="K33" s="1091">
        <v>111671</v>
      </c>
      <c r="L33" s="982"/>
      <c r="M33" s="982"/>
      <c r="N33" s="982"/>
      <c r="O33" s="982"/>
      <c r="P33" s="982"/>
      <c r="Q33" s="982"/>
      <c r="R33" s="982"/>
      <c r="S33" s="1091">
        <v>1712051</v>
      </c>
      <c r="T33" s="1091">
        <v>39387024</v>
      </c>
      <c r="U33" s="1091">
        <v>8131488</v>
      </c>
      <c r="V33" s="1091">
        <v>4090353</v>
      </c>
      <c r="W33" s="1091">
        <v>2066753</v>
      </c>
      <c r="X33" s="1091">
        <v>711369</v>
      </c>
      <c r="Y33" s="1091">
        <v>21787039</v>
      </c>
      <c r="Z33" s="1091">
        <v>5300609</v>
      </c>
      <c r="AA33" s="1091">
        <v>9059550</v>
      </c>
      <c r="AB33" s="1091">
        <v>2460685</v>
      </c>
      <c r="AC33" s="1091">
        <v>14359005</v>
      </c>
      <c r="AD33" s="1091">
        <v>2574564</v>
      </c>
      <c r="AE33" s="1091">
        <v>482586</v>
      </c>
      <c r="AF33" s="1091">
        <v>0</v>
      </c>
      <c r="AG33" s="1091">
        <v>0</v>
      </c>
      <c r="AH33" s="1091">
        <v>0</v>
      </c>
      <c r="AI33" s="1091">
        <v>0</v>
      </c>
      <c r="AJ33" s="1091">
        <v>75000</v>
      </c>
      <c r="AK33" s="1091">
        <v>0</v>
      </c>
      <c r="AL33" s="1091">
        <v>0</v>
      </c>
      <c r="AM33" s="1091">
        <v>0</v>
      </c>
      <c r="AN33" s="1091">
        <v>5000</v>
      </c>
      <c r="AO33" s="1091">
        <v>375000</v>
      </c>
      <c r="AP33" s="1091">
        <v>95000</v>
      </c>
      <c r="AQ33" s="1091">
        <v>0</v>
      </c>
      <c r="AR33" s="1091">
        <v>30000</v>
      </c>
      <c r="AS33" s="1091">
        <v>0</v>
      </c>
      <c r="AT33" s="1091">
        <v>150000</v>
      </c>
      <c r="AU33" s="1091">
        <v>0</v>
      </c>
      <c r="AV33" s="1091">
        <v>0</v>
      </c>
      <c r="AW33" s="1091">
        <v>0</v>
      </c>
      <c r="AX33" s="1091">
        <v>175000</v>
      </c>
      <c r="AY33" s="1091">
        <v>75000</v>
      </c>
      <c r="AZ33" s="1091">
        <v>50000</v>
      </c>
      <c r="BA33" s="1091">
        <v>0</v>
      </c>
      <c r="BB33" s="1091">
        <v>63000</v>
      </c>
      <c r="BC33" s="1091">
        <v>0</v>
      </c>
      <c r="BD33" s="1091">
        <v>50000</v>
      </c>
      <c r="BE33" s="1091">
        <v>0</v>
      </c>
      <c r="BF33" s="1091">
        <v>0</v>
      </c>
      <c r="BG33" s="1091">
        <v>0</v>
      </c>
      <c r="BH33" s="1118"/>
      <c r="BI33" s="1091">
        <v>0</v>
      </c>
      <c r="BJ33" s="1118"/>
      <c r="BK33" s="1091">
        <v>0</v>
      </c>
      <c r="BL33" s="1118"/>
      <c r="BM33" s="1091">
        <v>0</v>
      </c>
      <c r="BN33" s="1118"/>
      <c r="BO33" s="1091">
        <v>0</v>
      </c>
      <c r="BP33" s="1118"/>
      <c r="BQ33" s="1091">
        <v>0</v>
      </c>
      <c r="BR33" s="1118"/>
      <c r="BS33" s="1118"/>
      <c r="BT33" s="1109"/>
      <c r="BU33" s="1090">
        <v>1722806</v>
      </c>
      <c r="BV33" s="1090">
        <v>1344077</v>
      </c>
      <c r="BW33" s="1090">
        <v>2089091.3499999996</v>
      </c>
      <c r="BX33" s="1092">
        <v>0</v>
      </c>
      <c r="BY33" s="1092">
        <v>0</v>
      </c>
    </row>
    <row r="34" spans="1:77">
      <c r="A34" s="48" t="s">
        <v>219</v>
      </c>
      <c r="B34" s="34">
        <v>1070</v>
      </c>
      <c r="C34" s="33" t="s">
        <v>680</v>
      </c>
      <c r="D34" s="1091">
        <v>57729714</v>
      </c>
      <c r="E34" s="1091">
        <v>196037</v>
      </c>
      <c r="F34" s="1091">
        <v>0</v>
      </c>
      <c r="G34" s="1091">
        <v>228400</v>
      </c>
      <c r="H34" s="1091">
        <v>527887</v>
      </c>
      <c r="I34" s="1091">
        <v>165000</v>
      </c>
      <c r="J34" s="1091">
        <v>640000</v>
      </c>
      <c r="K34" s="1091">
        <v>580372</v>
      </c>
      <c r="L34" s="982"/>
      <c r="M34" s="982"/>
      <c r="N34" s="982"/>
      <c r="O34" s="982"/>
      <c r="P34" s="982"/>
      <c r="Q34" s="982"/>
      <c r="R34" s="982"/>
      <c r="S34" s="1091">
        <v>1767717</v>
      </c>
      <c r="T34" s="1091">
        <v>38994392</v>
      </c>
      <c r="U34" s="1091">
        <v>9055115</v>
      </c>
      <c r="V34" s="1091">
        <v>6867616</v>
      </c>
      <c r="W34" s="1091">
        <v>2643980</v>
      </c>
      <c r="X34" s="1091">
        <v>738590</v>
      </c>
      <c r="Y34" s="1091">
        <v>20042286</v>
      </c>
      <c r="Z34" s="1091">
        <v>5407942</v>
      </c>
      <c r="AA34" s="1091">
        <v>12256971</v>
      </c>
      <c r="AB34" s="1091">
        <v>3419327</v>
      </c>
      <c r="AC34" s="1091">
        <v>14741594</v>
      </c>
      <c r="AD34" s="1091">
        <v>3006679</v>
      </c>
      <c r="AE34" s="1091">
        <v>1162122</v>
      </c>
      <c r="AF34" s="1091">
        <v>0</v>
      </c>
      <c r="AG34" s="1091">
        <v>30489</v>
      </c>
      <c r="AH34" s="1091">
        <v>0</v>
      </c>
      <c r="AI34" s="1091">
        <v>0</v>
      </c>
      <c r="AJ34" s="1091">
        <v>0</v>
      </c>
      <c r="AK34" s="1091">
        <v>70000</v>
      </c>
      <c r="AL34" s="1091">
        <v>0</v>
      </c>
      <c r="AM34" s="1091">
        <v>0</v>
      </c>
      <c r="AN34" s="1091">
        <v>0</v>
      </c>
      <c r="AO34" s="1091">
        <v>6900</v>
      </c>
      <c r="AP34" s="1091">
        <v>0</v>
      </c>
      <c r="AQ34" s="1091">
        <v>0</v>
      </c>
      <c r="AR34" s="1091">
        <v>20000</v>
      </c>
      <c r="AS34" s="1091">
        <v>0</v>
      </c>
      <c r="AT34" s="1091">
        <v>110000</v>
      </c>
      <c r="AU34" s="1091">
        <v>17000</v>
      </c>
      <c r="AV34" s="1091">
        <v>4500</v>
      </c>
      <c r="AW34" s="1091">
        <v>0</v>
      </c>
      <c r="AX34" s="1091">
        <v>100000</v>
      </c>
      <c r="AY34" s="1091">
        <v>0</v>
      </c>
      <c r="AZ34" s="1091">
        <v>0</v>
      </c>
      <c r="BA34" s="1091">
        <v>0</v>
      </c>
      <c r="BB34" s="1091">
        <v>0</v>
      </c>
      <c r="BC34" s="1091">
        <v>0</v>
      </c>
      <c r="BD34" s="1091">
        <v>0</v>
      </c>
      <c r="BE34" s="1091">
        <v>0</v>
      </c>
      <c r="BF34" s="1091">
        <v>0</v>
      </c>
      <c r="BG34" s="1091">
        <v>0</v>
      </c>
      <c r="BH34" s="1118"/>
      <c r="BI34" s="1091">
        <v>0</v>
      </c>
      <c r="BJ34" s="1118"/>
      <c r="BK34" s="1091">
        <v>0</v>
      </c>
      <c r="BL34" s="1118"/>
      <c r="BM34" s="1091">
        <v>0</v>
      </c>
      <c r="BN34" s="1118"/>
      <c r="BO34" s="1091">
        <v>0</v>
      </c>
      <c r="BP34" s="1118"/>
      <c r="BQ34" s="1091">
        <v>0</v>
      </c>
      <c r="BR34" s="1118"/>
      <c r="BS34" s="1118"/>
      <c r="BT34" s="1109"/>
      <c r="BU34" s="1090">
        <v>1462948.17</v>
      </c>
      <c r="BV34" s="1090">
        <v>2565805.4699999997</v>
      </c>
      <c r="BW34" s="1090">
        <v>258211.04999999981</v>
      </c>
      <c r="BX34" s="1092">
        <v>0</v>
      </c>
      <c r="BY34" s="1092">
        <v>0</v>
      </c>
    </row>
    <row r="35" spans="1:77">
      <c r="A35" s="48" t="s">
        <v>199</v>
      </c>
      <c r="B35" s="34">
        <v>1085</v>
      </c>
      <c r="C35" s="33" t="s">
        <v>663</v>
      </c>
      <c r="D35" s="1091">
        <v>63068680</v>
      </c>
      <c r="E35" s="1091">
        <v>850</v>
      </c>
      <c r="F35" s="1091">
        <v>0</v>
      </c>
      <c r="G35" s="1091">
        <v>421959</v>
      </c>
      <c r="H35" s="1091">
        <v>272426</v>
      </c>
      <c r="I35" s="1091">
        <v>705000</v>
      </c>
      <c r="J35" s="1091">
        <v>628431</v>
      </c>
      <c r="K35" s="1091">
        <v>21000</v>
      </c>
      <c r="L35" s="982"/>
      <c r="M35" s="982"/>
      <c r="N35" s="982"/>
      <c r="O35" s="982"/>
      <c r="P35" s="982"/>
      <c r="Q35" s="982"/>
      <c r="R35" s="982"/>
      <c r="S35" s="1091">
        <v>3363645</v>
      </c>
      <c r="T35" s="1091">
        <v>44997208</v>
      </c>
      <c r="U35" s="1091">
        <v>8732113</v>
      </c>
      <c r="V35" s="1091">
        <v>5171556</v>
      </c>
      <c r="W35" s="1091">
        <v>2573623</v>
      </c>
      <c r="X35" s="1091">
        <v>436172</v>
      </c>
      <c r="Y35" s="1091">
        <v>26160187</v>
      </c>
      <c r="Z35" s="1091">
        <v>6279057</v>
      </c>
      <c r="AA35" s="1091">
        <v>11646688</v>
      </c>
      <c r="AB35" s="1091">
        <v>3034420</v>
      </c>
      <c r="AC35" s="1091">
        <v>14397594</v>
      </c>
      <c r="AD35" s="1091">
        <v>2594546</v>
      </c>
      <c r="AE35" s="1091">
        <v>1155895</v>
      </c>
      <c r="AF35" s="1091">
        <v>0</v>
      </c>
      <c r="AG35" s="1091">
        <v>0</v>
      </c>
      <c r="AH35" s="1091">
        <v>930</v>
      </c>
      <c r="AI35" s="1091">
        <v>0</v>
      </c>
      <c r="AJ35" s="1091">
        <v>5000</v>
      </c>
      <c r="AK35" s="1091">
        <v>20000</v>
      </c>
      <c r="AL35" s="1091">
        <v>0</v>
      </c>
      <c r="AM35" s="1091">
        <v>0</v>
      </c>
      <c r="AN35" s="1091">
        <v>587</v>
      </c>
      <c r="AO35" s="1091">
        <v>0</v>
      </c>
      <c r="AP35" s="1091">
        <v>70956</v>
      </c>
      <c r="AQ35" s="1091">
        <v>0</v>
      </c>
      <c r="AR35" s="1091">
        <v>113238.77</v>
      </c>
      <c r="AS35" s="1091">
        <v>0</v>
      </c>
      <c r="AT35" s="1091">
        <v>164912.32000000001</v>
      </c>
      <c r="AU35" s="1091">
        <v>52265</v>
      </c>
      <c r="AV35" s="1091">
        <v>0</v>
      </c>
      <c r="AW35" s="1091">
        <v>0</v>
      </c>
      <c r="AX35" s="1091">
        <v>0</v>
      </c>
      <c r="AY35" s="1091">
        <v>0</v>
      </c>
      <c r="AZ35" s="1091">
        <v>18542</v>
      </c>
      <c r="BA35" s="1091">
        <v>0</v>
      </c>
      <c r="BB35" s="1091">
        <v>0</v>
      </c>
      <c r="BC35" s="1091">
        <v>2720</v>
      </c>
      <c r="BD35" s="1091">
        <v>226427</v>
      </c>
      <c r="BE35" s="1091">
        <v>0</v>
      </c>
      <c r="BF35" s="1091">
        <v>0</v>
      </c>
      <c r="BG35" s="1091">
        <v>0</v>
      </c>
      <c r="BH35" s="1118"/>
      <c r="BI35" s="1091">
        <v>20000</v>
      </c>
      <c r="BJ35" s="1118"/>
      <c r="BK35" s="1091">
        <v>0</v>
      </c>
      <c r="BL35" s="1118"/>
      <c r="BM35" s="1091">
        <v>0</v>
      </c>
      <c r="BN35" s="1118"/>
      <c r="BO35" s="1091">
        <v>0</v>
      </c>
      <c r="BP35" s="1118"/>
      <c r="BQ35" s="1091">
        <v>0</v>
      </c>
      <c r="BR35" s="1118"/>
      <c r="BS35" s="1118"/>
      <c r="BT35" s="1109"/>
      <c r="BU35" s="1090">
        <v>5324355.5</v>
      </c>
      <c r="BV35" s="1090">
        <v>3237595.25</v>
      </c>
      <c r="BW35" s="1090">
        <v>-1.0000000242143868E-2</v>
      </c>
      <c r="BX35" s="1092">
        <v>0</v>
      </c>
      <c r="BY35" s="1092">
        <v>0</v>
      </c>
    </row>
    <row r="36" spans="1:77">
      <c r="A36" s="48" t="s">
        <v>230</v>
      </c>
      <c r="B36" s="34">
        <v>1110</v>
      </c>
      <c r="C36" s="33" t="s">
        <v>687</v>
      </c>
      <c r="D36" s="1091">
        <v>74137797</v>
      </c>
      <c r="E36" s="1091">
        <v>350000</v>
      </c>
      <c r="F36" s="1091">
        <v>0</v>
      </c>
      <c r="G36" s="1091">
        <v>2255784</v>
      </c>
      <c r="H36" s="1091">
        <v>230809</v>
      </c>
      <c r="I36" s="1091">
        <v>316400</v>
      </c>
      <c r="J36" s="1091">
        <v>559362</v>
      </c>
      <c r="K36" s="1091">
        <v>191493</v>
      </c>
      <c r="L36" s="982"/>
      <c r="M36" s="982"/>
      <c r="N36" s="982"/>
      <c r="O36" s="982"/>
      <c r="P36" s="982"/>
      <c r="Q36" s="982"/>
      <c r="R36" s="982"/>
      <c r="S36" s="1091">
        <v>3763611</v>
      </c>
      <c r="T36" s="1091">
        <v>55164048</v>
      </c>
      <c r="U36" s="1091">
        <v>10287035</v>
      </c>
      <c r="V36" s="1091">
        <v>5875954</v>
      </c>
      <c r="W36" s="1091">
        <v>3209932</v>
      </c>
      <c r="X36" s="1091">
        <v>601691</v>
      </c>
      <c r="Y36" s="1091">
        <v>30947687</v>
      </c>
      <c r="Z36" s="1091">
        <v>7772443</v>
      </c>
      <c r="AA36" s="1091">
        <v>13733943</v>
      </c>
      <c r="AB36" s="1091">
        <v>4339064</v>
      </c>
      <c r="AC36" s="1091">
        <v>17034035</v>
      </c>
      <c r="AD36" s="1091">
        <v>3925885</v>
      </c>
      <c r="AE36" s="1091">
        <v>1090327</v>
      </c>
      <c r="AF36" s="1091">
        <v>0</v>
      </c>
      <c r="AG36" s="1091">
        <v>0</v>
      </c>
      <c r="AH36" s="1091">
        <v>58887</v>
      </c>
      <c r="AI36" s="1091">
        <v>0</v>
      </c>
      <c r="AJ36" s="1091">
        <v>0</v>
      </c>
      <c r="AK36" s="1091">
        <v>527894</v>
      </c>
      <c r="AL36" s="1091">
        <v>0</v>
      </c>
      <c r="AM36" s="1091">
        <v>16693</v>
      </c>
      <c r="AN36" s="1091">
        <v>2260</v>
      </c>
      <c r="AO36" s="1091">
        <v>185840</v>
      </c>
      <c r="AP36" s="1091">
        <v>440880</v>
      </c>
      <c r="AQ36" s="1091">
        <v>210440</v>
      </c>
      <c r="AR36" s="1091">
        <v>530289</v>
      </c>
      <c r="AS36" s="1091">
        <v>0</v>
      </c>
      <c r="AT36" s="1091">
        <v>341488</v>
      </c>
      <c r="AU36" s="1091">
        <v>0</v>
      </c>
      <c r="AV36" s="1091">
        <v>0</v>
      </c>
      <c r="AW36" s="1091">
        <v>0</v>
      </c>
      <c r="AX36" s="1091">
        <v>26850</v>
      </c>
      <c r="AY36" s="1091">
        <v>0</v>
      </c>
      <c r="AZ36" s="1091">
        <v>70549</v>
      </c>
      <c r="BA36" s="1091">
        <v>0</v>
      </c>
      <c r="BB36" s="1091">
        <v>0</v>
      </c>
      <c r="BC36" s="1091">
        <v>7000</v>
      </c>
      <c r="BD36" s="1091">
        <v>0</v>
      </c>
      <c r="BE36" s="1091">
        <v>0</v>
      </c>
      <c r="BF36" s="1091">
        <v>2105</v>
      </c>
      <c r="BG36" s="1091">
        <v>0</v>
      </c>
      <c r="BH36" s="1118"/>
      <c r="BI36" s="1091">
        <v>0</v>
      </c>
      <c r="BJ36" s="1118"/>
      <c r="BK36" s="1091">
        <v>0</v>
      </c>
      <c r="BL36" s="1118"/>
      <c r="BM36" s="1091">
        <v>0</v>
      </c>
      <c r="BN36" s="1118"/>
      <c r="BO36" s="1091">
        <v>0</v>
      </c>
      <c r="BP36" s="1118"/>
      <c r="BQ36" s="1091">
        <v>0</v>
      </c>
      <c r="BR36" s="1118"/>
      <c r="BS36" s="1118"/>
      <c r="BT36" s="1109"/>
      <c r="BU36" s="1090">
        <v>3306359</v>
      </c>
      <c r="BV36" s="1090">
        <v>4004931</v>
      </c>
      <c r="BW36" s="1090">
        <v>0</v>
      </c>
      <c r="BX36" s="1092">
        <v>0</v>
      </c>
      <c r="BY36" s="1092">
        <v>0</v>
      </c>
    </row>
    <row r="37" spans="1:77">
      <c r="A37" s="48" t="s">
        <v>222</v>
      </c>
      <c r="B37" s="34">
        <v>1115</v>
      </c>
      <c r="C37" s="33" t="s">
        <v>682</v>
      </c>
      <c r="D37" s="1091">
        <v>45448351</v>
      </c>
      <c r="E37" s="1091">
        <v>170000</v>
      </c>
      <c r="F37" s="1091">
        <v>0</v>
      </c>
      <c r="G37" s="1091">
        <v>317000</v>
      </c>
      <c r="H37" s="1091">
        <v>666730</v>
      </c>
      <c r="I37" s="1091">
        <v>100000</v>
      </c>
      <c r="J37" s="1091">
        <v>259000</v>
      </c>
      <c r="K37" s="1091">
        <v>127000</v>
      </c>
      <c r="L37" s="982"/>
      <c r="M37" s="982"/>
      <c r="N37" s="982"/>
      <c r="O37" s="982"/>
      <c r="P37" s="982"/>
      <c r="Q37" s="982"/>
      <c r="R37" s="982"/>
      <c r="S37" s="1091">
        <v>1051066</v>
      </c>
      <c r="T37" s="1091">
        <v>34297566</v>
      </c>
      <c r="U37" s="1091">
        <v>6378334</v>
      </c>
      <c r="V37" s="1091">
        <v>3236100</v>
      </c>
      <c r="W37" s="1091">
        <v>1964624</v>
      </c>
      <c r="X37" s="1091">
        <v>0</v>
      </c>
      <c r="Y37" s="1091">
        <v>21109451</v>
      </c>
      <c r="Z37" s="1091">
        <v>3934705</v>
      </c>
      <c r="AA37" s="1091">
        <v>8825527</v>
      </c>
      <c r="AB37" s="1091">
        <v>2086884</v>
      </c>
      <c r="AC37" s="1091">
        <v>7694777</v>
      </c>
      <c r="AD37" s="1091">
        <v>2134466</v>
      </c>
      <c r="AE37" s="1091">
        <v>1141880</v>
      </c>
      <c r="AF37" s="1091">
        <v>0</v>
      </c>
      <c r="AG37" s="1091">
        <v>0</v>
      </c>
      <c r="AH37" s="1091">
        <v>0</v>
      </c>
      <c r="AI37" s="1091">
        <v>0</v>
      </c>
      <c r="AJ37" s="1091">
        <v>0</v>
      </c>
      <c r="AK37" s="1091">
        <v>0</v>
      </c>
      <c r="AL37" s="1091">
        <v>0</v>
      </c>
      <c r="AM37" s="1091">
        <v>0</v>
      </c>
      <c r="AN37" s="1091">
        <v>0</v>
      </c>
      <c r="AO37" s="1091">
        <v>0</v>
      </c>
      <c r="AP37" s="1091">
        <v>17000</v>
      </c>
      <c r="AQ37" s="1091">
        <v>0</v>
      </c>
      <c r="AR37" s="1091">
        <v>100000</v>
      </c>
      <c r="AS37" s="1091">
        <v>0</v>
      </c>
      <c r="AT37" s="1091">
        <v>200000</v>
      </c>
      <c r="AU37" s="1091">
        <v>0</v>
      </c>
      <c r="AV37" s="1091">
        <v>0</v>
      </c>
      <c r="AW37" s="1091">
        <v>0</v>
      </c>
      <c r="AX37" s="1091">
        <v>135000</v>
      </c>
      <c r="AY37" s="1091">
        <v>35000</v>
      </c>
      <c r="AZ37" s="1091">
        <v>50000</v>
      </c>
      <c r="BA37" s="1091">
        <v>0</v>
      </c>
      <c r="BB37" s="1091">
        <v>323500</v>
      </c>
      <c r="BC37" s="1091">
        <v>0</v>
      </c>
      <c r="BD37" s="1091">
        <v>0</v>
      </c>
      <c r="BE37" s="1091">
        <v>0</v>
      </c>
      <c r="BF37" s="1091">
        <v>0</v>
      </c>
      <c r="BG37" s="1091">
        <v>0</v>
      </c>
      <c r="BH37" s="1118"/>
      <c r="BI37" s="1091">
        <v>0</v>
      </c>
      <c r="BJ37" s="1118"/>
      <c r="BK37" s="1091">
        <v>0</v>
      </c>
      <c r="BL37" s="1118"/>
      <c r="BM37" s="1091">
        <v>0</v>
      </c>
      <c r="BN37" s="1118"/>
      <c r="BO37" s="1091">
        <v>0</v>
      </c>
      <c r="BP37" s="1118"/>
      <c r="BQ37" s="1091">
        <v>0</v>
      </c>
      <c r="BR37" s="1118"/>
      <c r="BS37" s="1118"/>
      <c r="BT37" s="1109"/>
      <c r="BU37" s="1090">
        <v>3273225</v>
      </c>
      <c r="BV37" s="1090">
        <v>1493230</v>
      </c>
      <c r="BW37" s="1090">
        <v>-1153145</v>
      </c>
      <c r="BX37" s="1092">
        <v>0</v>
      </c>
      <c r="BY37" s="1092">
        <v>0</v>
      </c>
    </row>
    <row r="38" spans="1:77">
      <c r="A38" s="48" t="s">
        <v>210</v>
      </c>
      <c r="B38" s="34">
        <v>1135</v>
      </c>
      <c r="C38" s="33" t="s">
        <v>778</v>
      </c>
      <c r="D38" s="1091">
        <v>52486617</v>
      </c>
      <c r="E38" s="1091">
        <v>1560000</v>
      </c>
      <c r="F38" s="1091">
        <v>0</v>
      </c>
      <c r="G38" s="1091">
        <v>777350</v>
      </c>
      <c r="H38" s="1091">
        <v>1639235</v>
      </c>
      <c r="I38" s="1091">
        <v>133596</v>
      </c>
      <c r="J38" s="1091">
        <v>505000</v>
      </c>
      <c r="K38" s="1091">
        <v>259516</v>
      </c>
      <c r="L38" s="982"/>
      <c r="M38" s="982"/>
      <c r="N38" s="982"/>
      <c r="O38" s="982"/>
      <c r="P38" s="982"/>
      <c r="Q38" s="982"/>
      <c r="R38" s="982"/>
      <c r="S38" s="1091">
        <v>1882948</v>
      </c>
      <c r="T38" s="1091">
        <v>39956961</v>
      </c>
      <c r="U38" s="1091">
        <v>9168993</v>
      </c>
      <c r="V38" s="1091">
        <v>3859587</v>
      </c>
      <c r="W38" s="1091">
        <v>2663491</v>
      </c>
      <c r="X38" s="1091">
        <v>0</v>
      </c>
      <c r="Y38" s="1091">
        <v>21898271</v>
      </c>
      <c r="Z38" s="1091">
        <v>5030077</v>
      </c>
      <c r="AA38" s="1091">
        <v>10412299</v>
      </c>
      <c r="AB38" s="1091">
        <v>2757019</v>
      </c>
      <c r="AC38" s="1091">
        <v>12586095</v>
      </c>
      <c r="AD38" s="1091">
        <v>3889552</v>
      </c>
      <c r="AE38" s="1091">
        <v>947767</v>
      </c>
      <c r="AF38" s="1091">
        <v>0</v>
      </c>
      <c r="AG38" s="1091">
        <v>0</v>
      </c>
      <c r="AH38" s="1091">
        <v>10900</v>
      </c>
      <c r="AI38" s="1091">
        <v>0</v>
      </c>
      <c r="AJ38" s="1091">
        <v>0</v>
      </c>
      <c r="AK38" s="1091">
        <v>0</v>
      </c>
      <c r="AL38" s="1091">
        <v>0</v>
      </c>
      <c r="AM38" s="1091">
        <v>0</v>
      </c>
      <c r="AN38" s="1091">
        <v>0</v>
      </c>
      <c r="AO38" s="1091">
        <v>121500</v>
      </c>
      <c r="AP38" s="1091">
        <v>105850</v>
      </c>
      <c r="AQ38" s="1091">
        <v>0</v>
      </c>
      <c r="AR38" s="1091">
        <v>140000</v>
      </c>
      <c r="AS38" s="1091">
        <v>150000</v>
      </c>
      <c r="AT38" s="1091">
        <v>260000</v>
      </c>
      <c r="AU38" s="1091">
        <v>0</v>
      </c>
      <c r="AV38" s="1091">
        <v>0</v>
      </c>
      <c r="AW38" s="1091">
        <v>0</v>
      </c>
      <c r="AX38" s="1091">
        <v>198000</v>
      </c>
      <c r="AY38" s="1091">
        <v>45000</v>
      </c>
      <c r="AZ38" s="1091">
        <v>100000</v>
      </c>
      <c r="BA38" s="1091">
        <v>0</v>
      </c>
      <c r="BB38" s="1091">
        <v>1175970</v>
      </c>
      <c r="BC38" s="1091">
        <v>0</v>
      </c>
      <c r="BD38" s="1091">
        <v>80407</v>
      </c>
      <c r="BE38" s="1091">
        <v>0</v>
      </c>
      <c r="BF38" s="1091">
        <v>0</v>
      </c>
      <c r="BG38" s="1091">
        <v>0</v>
      </c>
      <c r="BH38" s="1118"/>
      <c r="BI38" s="1091">
        <v>0</v>
      </c>
      <c r="BJ38" s="1118"/>
      <c r="BK38" s="1091">
        <v>0</v>
      </c>
      <c r="BL38" s="1118"/>
      <c r="BM38" s="1091">
        <v>0</v>
      </c>
      <c r="BN38" s="1118"/>
      <c r="BO38" s="1091">
        <v>0</v>
      </c>
      <c r="BP38" s="1118"/>
      <c r="BQ38" s="1091">
        <v>0</v>
      </c>
      <c r="BR38" s="1118"/>
      <c r="BS38" s="1118"/>
      <c r="BT38" s="1109"/>
      <c r="BU38" s="1090">
        <v>1068373.3600000001</v>
      </c>
      <c r="BV38" s="1090">
        <v>1430516</v>
      </c>
      <c r="BW38" s="1090">
        <v>0</v>
      </c>
      <c r="BX38" s="1092">
        <v>0</v>
      </c>
      <c r="BY38" s="1092">
        <v>0</v>
      </c>
    </row>
    <row r="39" spans="1:77">
      <c r="A39" s="48" t="s">
        <v>173</v>
      </c>
      <c r="B39" s="34">
        <v>1155</v>
      </c>
      <c r="C39" s="33" t="s">
        <v>647</v>
      </c>
      <c r="D39" s="1091">
        <v>58266809</v>
      </c>
      <c r="E39" s="1091">
        <v>0</v>
      </c>
      <c r="F39" s="1091">
        <v>0</v>
      </c>
      <c r="G39" s="1091">
        <v>508500</v>
      </c>
      <c r="H39" s="1091">
        <v>2500</v>
      </c>
      <c r="I39" s="1091">
        <v>225000</v>
      </c>
      <c r="J39" s="1091">
        <v>1676950</v>
      </c>
      <c r="K39" s="1091">
        <v>162066</v>
      </c>
      <c r="L39" s="982"/>
      <c r="M39" s="982"/>
      <c r="N39" s="982"/>
      <c r="O39" s="982"/>
      <c r="P39" s="982"/>
      <c r="Q39" s="982"/>
      <c r="R39" s="982"/>
      <c r="S39" s="1091">
        <v>1333226</v>
      </c>
      <c r="T39" s="1091">
        <v>42345097</v>
      </c>
      <c r="U39" s="1091">
        <v>8848763</v>
      </c>
      <c r="V39" s="1091">
        <v>7035000</v>
      </c>
      <c r="W39" s="1091">
        <v>2333162</v>
      </c>
      <c r="X39" s="1091">
        <v>293064</v>
      </c>
      <c r="Y39" s="1091">
        <v>22474043</v>
      </c>
      <c r="Z39" s="1091">
        <v>5928585</v>
      </c>
      <c r="AA39" s="1091">
        <v>10089390</v>
      </c>
      <c r="AB39" s="1091">
        <v>3037534</v>
      </c>
      <c r="AC39" s="1091">
        <v>17421941</v>
      </c>
      <c r="AD39" s="1091">
        <v>3011469</v>
      </c>
      <c r="AE39" s="1091">
        <v>225350</v>
      </c>
      <c r="AF39" s="1091">
        <v>0</v>
      </c>
      <c r="AG39" s="1091">
        <v>0</v>
      </c>
      <c r="AH39" s="1091">
        <v>0</v>
      </c>
      <c r="AI39" s="1091">
        <v>0</v>
      </c>
      <c r="AJ39" s="1091">
        <v>0</v>
      </c>
      <c r="AK39" s="1091">
        <v>35000</v>
      </c>
      <c r="AL39" s="1091">
        <v>0</v>
      </c>
      <c r="AM39" s="1091">
        <v>0</v>
      </c>
      <c r="AN39" s="1091">
        <v>75000</v>
      </c>
      <c r="AO39" s="1091">
        <v>0</v>
      </c>
      <c r="AP39" s="1091">
        <v>23500</v>
      </c>
      <c r="AQ39" s="1091">
        <v>0</v>
      </c>
      <c r="AR39" s="1091">
        <v>125000</v>
      </c>
      <c r="AS39" s="1091">
        <v>75000</v>
      </c>
      <c r="AT39" s="1091">
        <v>87500</v>
      </c>
      <c r="AU39" s="1091">
        <v>0</v>
      </c>
      <c r="AV39" s="1091">
        <v>87500</v>
      </c>
      <c r="AW39" s="1091">
        <v>0</v>
      </c>
      <c r="AX39" s="1091">
        <v>0</v>
      </c>
      <c r="AY39" s="1091">
        <v>0</v>
      </c>
      <c r="AZ39" s="1091">
        <v>22500</v>
      </c>
      <c r="BA39" s="1091">
        <v>0</v>
      </c>
      <c r="BB39" s="1091">
        <v>0</v>
      </c>
      <c r="BC39" s="1091">
        <v>0</v>
      </c>
      <c r="BD39" s="1091">
        <v>0</v>
      </c>
      <c r="BE39" s="1091">
        <v>0</v>
      </c>
      <c r="BF39" s="1091">
        <v>0</v>
      </c>
      <c r="BG39" s="1091">
        <v>0</v>
      </c>
      <c r="BH39" s="1118"/>
      <c r="BI39" s="1091">
        <v>0</v>
      </c>
      <c r="BJ39" s="1118"/>
      <c r="BK39" s="1091">
        <v>0</v>
      </c>
      <c r="BL39" s="1118"/>
      <c r="BM39" s="1091">
        <v>0</v>
      </c>
      <c r="BN39" s="1118"/>
      <c r="BO39" s="1091">
        <v>0</v>
      </c>
      <c r="BP39" s="1118"/>
      <c r="BQ39" s="1091">
        <v>0</v>
      </c>
      <c r="BR39" s="1118"/>
      <c r="BS39" s="1118"/>
      <c r="BT39" s="1109"/>
      <c r="BU39" s="1090">
        <v>557046</v>
      </c>
      <c r="BV39" s="1090">
        <v>1117101.2599999998</v>
      </c>
      <c r="BW39" s="1090">
        <v>422370.62000000005</v>
      </c>
      <c r="BX39" s="1092">
        <v>0</v>
      </c>
      <c r="BY39" s="1092">
        <v>0</v>
      </c>
    </row>
    <row r="40" spans="1:77">
      <c r="A40" s="48" t="s">
        <v>221</v>
      </c>
      <c r="B40" s="34">
        <v>1175</v>
      </c>
      <c r="C40" s="33" t="s">
        <v>681</v>
      </c>
      <c r="D40" s="1091">
        <v>63420867</v>
      </c>
      <c r="E40" s="1091">
        <v>0</v>
      </c>
      <c r="F40" s="1091">
        <v>0</v>
      </c>
      <c r="G40" s="1091">
        <v>875580</v>
      </c>
      <c r="H40" s="1091">
        <v>1142647</v>
      </c>
      <c r="I40" s="1091">
        <v>281500</v>
      </c>
      <c r="J40" s="1091">
        <v>271795</v>
      </c>
      <c r="K40" s="1091">
        <v>62500</v>
      </c>
      <c r="L40" s="982"/>
      <c r="M40" s="982"/>
      <c r="N40" s="982"/>
      <c r="O40" s="982"/>
      <c r="P40" s="982"/>
      <c r="Q40" s="982"/>
      <c r="R40" s="982"/>
      <c r="S40" s="1091">
        <v>1144480</v>
      </c>
      <c r="T40" s="1091">
        <v>48186841</v>
      </c>
      <c r="U40" s="1091">
        <v>7765679</v>
      </c>
      <c r="V40" s="1091">
        <v>5712836</v>
      </c>
      <c r="W40" s="1091">
        <v>2566884</v>
      </c>
      <c r="X40" s="1091">
        <v>678169</v>
      </c>
      <c r="Y40" s="1091">
        <v>25111131</v>
      </c>
      <c r="Z40" s="1091">
        <v>6562637</v>
      </c>
      <c r="AA40" s="1091">
        <v>13512045</v>
      </c>
      <c r="AB40" s="1091">
        <v>4580027</v>
      </c>
      <c r="AC40" s="1091">
        <v>13214736</v>
      </c>
      <c r="AD40" s="1091">
        <v>1755319</v>
      </c>
      <c r="AE40" s="1091">
        <v>1261494</v>
      </c>
      <c r="AF40" s="1091">
        <v>0</v>
      </c>
      <c r="AG40" s="1091">
        <v>0</v>
      </c>
      <c r="AH40" s="1091">
        <v>57500</v>
      </c>
      <c r="AI40" s="1091">
        <v>0</v>
      </c>
      <c r="AJ40" s="1091">
        <v>0</v>
      </c>
      <c r="AK40" s="1091">
        <v>37000</v>
      </c>
      <c r="AL40" s="1091">
        <v>0</v>
      </c>
      <c r="AM40" s="1091">
        <v>0</v>
      </c>
      <c r="AN40" s="1091">
        <v>333540</v>
      </c>
      <c r="AO40" s="1091">
        <v>0</v>
      </c>
      <c r="AP40" s="1091">
        <v>0</v>
      </c>
      <c r="AQ40" s="1091">
        <v>40000</v>
      </c>
      <c r="AR40" s="1091">
        <v>110128</v>
      </c>
      <c r="AS40" s="1091">
        <v>0</v>
      </c>
      <c r="AT40" s="1091">
        <v>240099</v>
      </c>
      <c r="AU40" s="1091">
        <v>0</v>
      </c>
      <c r="AV40" s="1091">
        <v>114813</v>
      </c>
      <c r="AW40" s="1091">
        <v>0</v>
      </c>
      <c r="AX40" s="1091">
        <v>94475</v>
      </c>
      <c r="AY40" s="1091">
        <v>0</v>
      </c>
      <c r="AZ40" s="1091">
        <v>196325</v>
      </c>
      <c r="BA40" s="1091">
        <v>0</v>
      </c>
      <c r="BB40" s="1091">
        <v>50000</v>
      </c>
      <c r="BC40" s="1091">
        <v>740000</v>
      </c>
      <c r="BD40" s="1091">
        <v>40000</v>
      </c>
      <c r="BE40" s="1091">
        <v>0</v>
      </c>
      <c r="BF40" s="1091">
        <v>0</v>
      </c>
      <c r="BG40" s="1091">
        <v>0</v>
      </c>
      <c r="BH40" s="1118"/>
      <c r="BI40" s="1091">
        <v>22500</v>
      </c>
      <c r="BJ40" s="1118"/>
      <c r="BK40" s="1091">
        <v>0</v>
      </c>
      <c r="BL40" s="1118"/>
      <c r="BM40" s="1091">
        <v>0</v>
      </c>
      <c r="BN40" s="1118"/>
      <c r="BO40" s="1091">
        <v>0</v>
      </c>
      <c r="BP40" s="1118"/>
      <c r="BQ40" s="1091">
        <v>0</v>
      </c>
      <c r="BR40" s="1118"/>
      <c r="BS40" s="1118"/>
      <c r="BT40" s="1109"/>
      <c r="BU40" s="1090">
        <v>959230.07</v>
      </c>
      <c r="BV40" s="1090">
        <v>-1392253.6</v>
      </c>
      <c r="BW40" s="1090">
        <v>903066.77</v>
      </c>
      <c r="BX40" s="1092">
        <v>0</v>
      </c>
      <c r="BY40" s="1092">
        <v>0</v>
      </c>
    </row>
    <row r="41" spans="1:77">
      <c r="A41" s="48" t="s">
        <v>191</v>
      </c>
      <c r="B41" s="34">
        <v>1180</v>
      </c>
      <c r="C41" s="33" t="s">
        <v>656</v>
      </c>
      <c r="D41" s="1091">
        <v>92925452</v>
      </c>
      <c r="E41" s="1091">
        <v>315000</v>
      </c>
      <c r="F41" s="1091">
        <v>0</v>
      </c>
      <c r="G41" s="1091">
        <v>2292700</v>
      </c>
      <c r="H41" s="1091">
        <v>664000</v>
      </c>
      <c r="I41" s="1091">
        <v>350000</v>
      </c>
      <c r="J41" s="1091">
        <v>1150000</v>
      </c>
      <c r="K41" s="1091">
        <v>523750</v>
      </c>
      <c r="L41" s="982"/>
      <c r="M41" s="982"/>
      <c r="N41" s="982"/>
      <c r="O41" s="982"/>
      <c r="P41" s="982"/>
      <c r="Q41" s="982"/>
      <c r="R41" s="982"/>
      <c r="S41" s="1091">
        <v>3675803</v>
      </c>
      <c r="T41" s="1091">
        <v>72052721</v>
      </c>
      <c r="U41" s="1091">
        <v>14363693</v>
      </c>
      <c r="V41" s="1091">
        <v>5909340</v>
      </c>
      <c r="W41" s="1091">
        <v>3169322</v>
      </c>
      <c r="X41" s="1091">
        <v>0</v>
      </c>
      <c r="Y41" s="1091">
        <v>43878092</v>
      </c>
      <c r="Z41" s="1091">
        <v>10905969</v>
      </c>
      <c r="AA41" s="1091">
        <v>15100456</v>
      </c>
      <c r="AB41" s="1091">
        <v>5361218</v>
      </c>
      <c r="AC41" s="1091">
        <v>17400317</v>
      </c>
      <c r="AD41" s="1091">
        <v>5387627</v>
      </c>
      <c r="AE41" s="1091">
        <v>1047200</v>
      </c>
      <c r="AF41" s="1091">
        <v>0</v>
      </c>
      <c r="AG41" s="1091">
        <v>0</v>
      </c>
      <c r="AH41" s="1091">
        <v>90000</v>
      </c>
      <c r="AI41" s="1091">
        <v>0</v>
      </c>
      <c r="AJ41" s="1091">
        <v>0</v>
      </c>
      <c r="AK41" s="1091">
        <v>250000</v>
      </c>
      <c r="AL41" s="1091">
        <v>75000</v>
      </c>
      <c r="AM41" s="1091">
        <v>0</v>
      </c>
      <c r="AN41" s="1091">
        <v>144700</v>
      </c>
      <c r="AO41" s="1091">
        <v>6000</v>
      </c>
      <c r="AP41" s="1091">
        <v>410000</v>
      </c>
      <c r="AQ41" s="1091">
        <v>400000</v>
      </c>
      <c r="AR41" s="1091">
        <v>0</v>
      </c>
      <c r="AS41" s="1091">
        <v>450000</v>
      </c>
      <c r="AT41" s="1091">
        <v>400000</v>
      </c>
      <c r="AU41" s="1091">
        <v>5000</v>
      </c>
      <c r="AV41" s="1091">
        <v>40000</v>
      </c>
      <c r="AW41" s="1091">
        <v>112000</v>
      </c>
      <c r="AX41" s="1091">
        <v>70000</v>
      </c>
      <c r="AY41" s="1091">
        <v>95000</v>
      </c>
      <c r="AZ41" s="1091">
        <v>202000</v>
      </c>
      <c r="BA41" s="1091">
        <v>0</v>
      </c>
      <c r="BB41" s="1091">
        <v>45000</v>
      </c>
      <c r="BC41" s="1091">
        <v>0</v>
      </c>
      <c r="BD41" s="1091">
        <v>252000</v>
      </c>
      <c r="BE41" s="1091">
        <v>0</v>
      </c>
      <c r="BF41" s="1091">
        <v>0</v>
      </c>
      <c r="BG41" s="1091">
        <v>0</v>
      </c>
      <c r="BH41" s="1118"/>
      <c r="BI41" s="1091">
        <v>0</v>
      </c>
      <c r="BJ41" s="1118"/>
      <c r="BK41" s="1091">
        <v>0</v>
      </c>
      <c r="BL41" s="1118"/>
      <c r="BM41" s="1091">
        <v>0</v>
      </c>
      <c r="BN41" s="1118"/>
      <c r="BO41" s="1091">
        <v>0</v>
      </c>
      <c r="BP41" s="1118"/>
      <c r="BQ41" s="1091">
        <v>0</v>
      </c>
      <c r="BR41" s="1118"/>
      <c r="BS41" s="1118"/>
      <c r="BT41" s="1109"/>
      <c r="BU41" s="1090">
        <v>1112755</v>
      </c>
      <c r="BV41" s="1090">
        <v>2702737</v>
      </c>
      <c r="BW41" s="1090">
        <v>0</v>
      </c>
      <c r="BX41" s="1092">
        <v>0</v>
      </c>
      <c r="BY41" s="1092">
        <v>0</v>
      </c>
    </row>
    <row r="42" spans="1:77">
      <c r="A42" s="48" t="s">
        <v>226</v>
      </c>
      <c r="B42" s="34">
        <v>1190</v>
      </c>
      <c r="C42" s="33" t="s">
        <v>684</v>
      </c>
      <c r="D42" s="1091">
        <v>326590141</v>
      </c>
      <c r="E42" s="1091">
        <v>468111</v>
      </c>
      <c r="F42" s="1091">
        <v>0</v>
      </c>
      <c r="G42" s="1091">
        <v>10234429</v>
      </c>
      <c r="H42" s="1091">
        <v>1000000</v>
      </c>
      <c r="I42" s="1091">
        <v>750000</v>
      </c>
      <c r="J42" s="1091">
        <v>2042430</v>
      </c>
      <c r="K42" s="1091">
        <v>586700</v>
      </c>
      <c r="L42" s="982"/>
      <c r="M42" s="982"/>
      <c r="N42" s="982"/>
      <c r="O42" s="982"/>
      <c r="P42" s="982"/>
      <c r="Q42" s="982"/>
      <c r="R42" s="982"/>
      <c r="S42" s="1091">
        <v>7024853</v>
      </c>
      <c r="T42" s="1091">
        <v>255974684</v>
      </c>
      <c r="U42" s="1091">
        <v>43405776</v>
      </c>
      <c r="V42" s="1091">
        <v>27381820</v>
      </c>
      <c r="W42" s="1091">
        <v>10734452</v>
      </c>
      <c r="X42" s="1091">
        <v>0</v>
      </c>
      <c r="Y42" s="1091">
        <v>155643146</v>
      </c>
      <c r="Z42" s="1091">
        <v>39929462</v>
      </c>
      <c r="AA42" s="1091">
        <v>48835468</v>
      </c>
      <c r="AB42" s="1091">
        <v>17071547</v>
      </c>
      <c r="AC42" s="1091">
        <v>67742832</v>
      </c>
      <c r="AD42" s="1091">
        <v>12939130</v>
      </c>
      <c r="AE42" s="1091">
        <v>2160000</v>
      </c>
      <c r="AF42" s="1091">
        <v>0</v>
      </c>
      <c r="AG42" s="1091">
        <v>0</v>
      </c>
      <c r="AH42" s="1091">
        <v>200000</v>
      </c>
      <c r="AI42" s="1091">
        <v>0</v>
      </c>
      <c r="AJ42" s="1091">
        <v>0</v>
      </c>
      <c r="AK42" s="1091">
        <v>4177650</v>
      </c>
      <c r="AL42" s="1091">
        <v>0</v>
      </c>
      <c r="AM42" s="1091">
        <v>0</v>
      </c>
      <c r="AN42" s="1091">
        <v>0</v>
      </c>
      <c r="AO42" s="1091">
        <v>0</v>
      </c>
      <c r="AP42" s="1091">
        <v>1851311</v>
      </c>
      <c r="AQ42" s="1091">
        <v>0</v>
      </c>
      <c r="AR42" s="1091">
        <v>2547487</v>
      </c>
      <c r="AS42" s="1091">
        <v>0</v>
      </c>
      <c r="AT42" s="1091">
        <v>1234543</v>
      </c>
      <c r="AU42" s="1091">
        <v>201775</v>
      </c>
      <c r="AV42" s="1091">
        <v>221663</v>
      </c>
      <c r="AW42" s="1091">
        <v>0</v>
      </c>
      <c r="AX42" s="1091">
        <v>390000</v>
      </c>
      <c r="AY42" s="1091">
        <v>50000</v>
      </c>
      <c r="AZ42" s="1091">
        <v>550000</v>
      </c>
      <c r="BA42" s="1091">
        <v>0</v>
      </c>
      <c r="BB42" s="1091">
        <v>0</v>
      </c>
      <c r="BC42" s="1091">
        <v>0</v>
      </c>
      <c r="BD42" s="1091">
        <v>0</v>
      </c>
      <c r="BE42" s="1091">
        <v>0</v>
      </c>
      <c r="BF42" s="1091">
        <v>0</v>
      </c>
      <c r="BG42" s="1091">
        <v>0</v>
      </c>
      <c r="BH42" s="1118"/>
      <c r="BI42" s="1091">
        <v>0</v>
      </c>
      <c r="BJ42" s="1118"/>
      <c r="BK42" s="1091">
        <v>0</v>
      </c>
      <c r="BL42" s="1118"/>
      <c r="BM42" s="1091">
        <v>0</v>
      </c>
      <c r="BN42" s="1118"/>
      <c r="BO42" s="1091">
        <v>0</v>
      </c>
      <c r="BP42" s="1118"/>
      <c r="BQ42" s="1091">
        <v>0</v>
      </c>
      <c r="BR42" s="1118"/>
      <c r="BS42" s="1118"/>
      <c r="BT42" s="1109"/>
      <c r="BU42" s="1090">
        <v>0</v>
      </c>
      <c r="BV42" s="1090">
        <v>8373751</v>
      </c>
      <c r="BW42" s="1090">
        <v>0</v>
      </c>
      <c r="BX42" s="1092">
        <v>0</v>
      </c>
      <c r="BY42" s="1092">
        <v>0</v>
      </c>
    </row>
    <row r="43" spans="1:77">
      <c r="A43" s="48" t="s">
        <v>203</v>
      </c>
      <c r="B43" s="34">
        <v>1220</v>
      </c>
      <c r="C43" s="33" t="s">
        <v>667</v>
      </c>
      <c r="D43" s="1091">
        <v>45421062</v>
      </c>
      <c r="E43" s="1091">
        <v>4800728</v>
      </c>
      <c r="F43" s="1091">
        <v>0</v>
      </c>
      <c r="G43" s="1091">
        <v>245000</v>
      </c>
      <c r="H43" s="1091">
        <v>1020112</v>
      </c>
      <c r="I43" s="1091">
        <v>180000</v>
      </c>
      <c r="J43" s="1091">
        <v>400000</v>
      </c>
      <c r="K43" s="1091">
        <v>60950</v>
      </c>
      <c r="L43" s="982"/>
      <c r="M43" s="982"/>
      <c r="N43" s="982"/>
      <c r="O43" s="982"/>
      <c r="P43" s="982"/>
      <c r="Q43" s="982"/>
      <c r="R43" s="982"/>
      <c r="S43" s="1091">
        <v>2360276</v>
      </c>
      <c r="T43" s="1091">
        <v>37333531</v>
      </c>
      <c r="U43" s="1091">
        <v>5425608</v>
      </c>
      <c r="V43" s="1091">
        <v>4611637</v>
      </c>
      <c r="W43" s="1091">
        <v>2396800</v>
      </c>
      <c r="X43" s="1091">
        <v>0</v>
      </c>
      <c r="Y43" s="1091">
        <v>18381932</v>
      </c>
      <c r="Z43" s="1091">
        <v>4306641</v>
      </c>
      <c r="AA43" s="1091">
        <v>11489624</v>
      </c>
      <c r="AB43" s="1091">
        <v>2926001</v>
      </c>
      <c r="AC43" s="1091">
        <v>11548869</v>
      </c>
      <c r="AD43" s="1091">
        <v>1287006</v>
      </c>
      <c r="AE43" s="1091">
        <v>1329412</v>
      </c>
      <c r="AF43" s="1091">
        <v>0</v>
      </c>
      <c r="AG43" s="1091">
        <v>0</v>
      </c>
      <c r="AH43" s="1091">
        <v>0</v>
      </c>
      <c r="AI43" s="1091">
        <v>0</v>
      </c>
      <c r="AJ43" s="1091">
        <v>858367</v>
      </c>
      <c r="AK43" s="1091">
        <v>4000</v>
      </c>
      <c r="AL43" s="1091">
        <v>0</v>
      </c>
      <c r="AM43" s="1091">
        <v>0</v>
      </c>
      <c r="AN43" s="1091">
        <v>0</v>
      </c>
      <c r="AO43" s="1091">
        <v>0</v>
      </c>
      <c r="AP43" s="1091">
        <v>0</v>
      </c>
      <c r="AQ43" s="1091">
        <v>0</v>
      </c>
      <c r="AR43" s="1091">
        <v>0</v>
      </c>
      <c r="AS43" s="1091">
        <v>0</v>
      </c>
      <c r="AT43" s="1091">
        <v>70000</v>
      </c>
      <c r="AU43" s="1091">
        <v>171000</v>
      </c>
      <c r="AV43" s="1091">
        <v>0</v>
      </c>
      <c r="AW43" s="1091">
        <v>0</v>
      </c>
      <c r="AX43" s="1091">
        <v>0</v>
      </c>
      <c r="AY43" s="1091">
        <v>0</v>
      </c>
      <c r="AZ43" s="1091">
        <v>35000</v>
      </c>
      <c r="BA43" s="1091">
        <v>0</v>
      </c>
      <c r="BB43" s="1091">
        <v>0</v>
      </c>
      <c r="BC43" s="1091">
        <v>0</v>
      </c>
      <c r="BD43" s="1091">
        <v>0</v>
      </c>
      <c r="BE43" s="1091">
        <v>0</v>
      </c>
      <c r="BF43" s="1091">
        <v>0</v>
      </c>
      <c r="BG43" s="1091">
        <v>0</v>
      </c>
      <c r="BH43" s="1118"/>
      <c r="BI43" s="1091">
        <v>0</v>
      </c>
      <c r="BJ43" s="1118"/>
      <c r="BK43" s="1091">
        <v>0</v>
      </c>
      <c r="BL43" s="1118"/>
      <c r="BM43" s="1091">
        <v>0</v>
      </c>
      <c r="BN43" s="1118"/>
      <c r="BO43" s="1091">
        <v>0</v>
      </c>
      <c r="BP43" s="1118"/>
      <c r="BQ43" s="1091">
        <v>0</v>
      </c>
      <c r="BR43" s="1118"/>
      <c r="BS43" s="1118"/>
      <c r="BT43" s="1109"/>
      <c r="BU43" s="1090">
        <v>2744857.16</v>
      </c>
      <c r="BV43" s="1090">
        <v>-56110</v>
      </c>
      <c r="BW43" s="1090">
        <v>3868160</v>
      </c>
      <c r="BX43" s="1092">
        <v>0</v>
      </c>
      <c r="BY43" s="1092">
        <v>0</v>
      </c>
    </row>
    <row r="44" spans="1:77">
      <c r="A44" s="48" t="s">
        <v>214</v>
      </c>
      <c r="B44" s="34">
        <v>1245</v>
      </c>
      <c r="C44" s="33" t="s">
        <v>675</v>
      </c>
      <c r="D44" s="1091">
        <v>83616995.002100006</v>
      </c>
      <c r="E44" s="1091">
        <v>3477151.5167100001</v>
      </c>
      <c r="F44" s="1091">
        <v>0</v>
      </c>
      <c r="G44" s="1091">
        <v>943755.13</v>
      </c>
      <c r="H44" s="1091">
        <v>1237239.2504</v>
      </c>
      <c r="I44" s="1091">
        <v>133009.853</v>
      </c>
      <c r="J44" s="1091">
        <v>811646.16269999999</v>
      </c>
      <c r="K44" s="1091">
        <v>51763.610999999997</v>
      </c>
      <c r="L44" s="982"/>
      <c r="M44" s="982"/>
      <c r="N44" s="982"/>
      <c r="O44" s="982"/>
      <c r="P44" s="982"/>
      <c r="Q44" s="982"/>
      <c r="R44" s="982"/>
      <c r="S44" s="1091">
        <v>2938276.4742000001</v>
      </c>
      <c r="T44" s="1091">
        <v>62363844.525799997</v>
      </c>
      <c r="U44" s="1091">
        <v>11983482</v>
      </c>
      <c r="V44" s="1091">
        <v>7218700</v>
      </c>
      <c r="W44" s="1091">
        <v>3163782</v>
      </c>
      <c r="X44" s="1091">
        <v>761716</v>
      </c>
      <c r="Y44" s="1091">
        <v>33381242</v>
      </c>
      <c r="Z44" s="1091">
        <v>8144831</v>
      </c>
      <c r="AA44" s="1091">
        <v>14860588</v>
      </c>
      <c r="AB44" s="1091">
        <v>4317814</v>
      </c>
      <c r="AC44" s="1091">
        <v>22585079</v>
      </c>
      <c r="AD44" s="1091">
        <v>4084362</v>
      </c>
      <c r="AE44" s="1091">
        <v>1053384</v>
      </c>
      <c r="AF44" s="1091">
        <v>0</v>
      </c>
      <c r="AG44" s="1091">
        <v>0</v>
      </c>
      <c r="AH44" s="1091">
        <v>2501</v>
      </c>
      <c r="AI44" s="1091">
        <v>0</v>
      </c>
      <c r="AJ44" s="1091">
        <v>0</v>
      </c>
      <c r="AK44" s="1091">
        <v>504455</v>
      </c>
      <c r="AL44" s="1091">
        <v>0</v>
      </c>
      <c r="AM44" s="1091">
        <v>0</v>
      </c>
      <c r="AN44" s="1091">
        <v>0</v>
      </c>
      <c r="AO44" s="1091">
        <v>0</v>
      </c>
      <c r="AP44" s="1091">
        <v>58800</v>
      </c>
      <c r="AQ44" s="1091">
        <v>0</v>
      </c>
      <c r="AR44" s="1091">
        <v>10500</v>
      </c>
      <c r="AS44" s="1091">
        <v>0</v>
      </c>
      <c r="AT44" s="1091">
        <v>370000</v>
      </c>
      <c r="AU44" s="1091">
        <v>0</v>
      </c>
      <c r="AV44" s="1091">
        <v>0</v>
      </c>
      <c r="AW44" s="1091">
        <v>0</v>
      </c>
      <c r="AX44" s="1091">
        <v>502200</v>
      </c>
      <c r="AY44" s="1091">
        <v>60000</v>
      </c>
      <c r="AZ44" s="1091">
        <v>140000</v>
      </c>
      <c r="BA44" s="1091">
        <v>0</v>
      </c>
      <c r="BB44" s="1091">
        <v>0</v>
      </c>
      <c r="BC44" s="1091">
        <v>0</v>
      </c>
      <c r="BD44" s="1091">
        <v>505850</v>
      </c>
      <c r="BE44" s="1091">
        <v>255190</v>
      </c>
      <c r="BF44" s="1091">
        <v>0</v>
      </c>
      <c r="BG44" s="1091">
        <v>0</v>
      </c>
      <c r="BH44" s="1118"/>
      <c r="BI44" s="1091">
        <v>0</v>
      </c>
      <c r="BJ44" s="1118"/>
      <c r="BK44" s="1091">
        <v>0</v>
      </c>
      <c r="BL44" s="1118"/>
      <c r="BM44" s="1091">
        <v>0</v>
      </c>
      <c r="BN44" s="1118"/>
      <c r="BO44" s="1091">
        <v>0</v>
      </c>
      <c r="BP44" s="1118"/>
      <c r="BQ44" s="1091">
        <v>0</v>
      </c>
      <c r="BR44" s="1118"/>
      <c r="BS44" s="1118"/>
      <c r="BT44" s="1109"/>
      <c r="BU44" s="1090">
        <v>1355732</v>
      </c>
      <c r="BV44" s="1090">
        <v>3608532</v>
      </c>
      <c r="BW44" s="1090">
        <v>-3027647.474089995</v>
      </c>
      <c r="BX44" s="1092">
        <v>0</v>
      </c>
      <c r="BY44" s="1092">
        <v>0</v>
      </c>
    </row>
    <row r="45" spans="1:77">
      <c r="A45" s="48" t="s">
        <v>194</v>
      </c>
      <c r="B45" s="34">
        <v>1250</v>
      </c>
      <c r="C45" s="33" t="s">
        <v>659</v>
      </c>
      <c r="D45" s="1091">
        <v>54827694</v>
      </c>
      <c r="E45" s="1091">
        <v>6405864</v>
      </c>
      <c r="F45" s="1091">
        <v>0</v>
      </c>
      <c r="G45" s="1091">
        <v>100000</v>
      </c>
      <c r="H45" s="1091">
        <v>1410635</v>
      </c>
      <c r="I45" s="1091">
        <v>150000</v>
      </c>
      <c r="J45" s="1091">
        <v>600000</v>
      </c>
      <c r="K45" s="1091">
        <v>400000</v>
      </c>
      <c r="L45" s="982"/>
      <c r="M45" s="982"/>
      <c r="N45" s="982"/>
      <c r="O45" s="982"/>
      <c r="P45" s="982"/>
      <c r="Q45" s="982"/>
      <c r="R45" s="982"/>
      <c r="S45" s="1091">
        <v>1688534</v>
      </c>
      <c r="T45" s="1091">
        <v>44171015</v>
      </c>
      <c r="U45" s="1091">
        <v>9844126</v>
      </c>
      <c r="V45" s="1091">
        <v>4678180</v>
      </c>
      <c r="W45" s="1091">
        <v>2312338</v>
      </c>
      <c r="X45" s="1091">
        <v>1200000</v>
      </c>
      <c r="Y45" s="1091">
        <v>22658158</v>
      </c>
      <c r="Z45" s="1091">
        <v>5139006</v>
      </c>
      <c r="AA45" s="1091">
        <v>14514103</v>
      </c>
      <c r="AB45" s="1091">
        <v>3522514</v>
      </c>
      <c r="AC45" s="1091">
        <v>12704567</v>
      </c>
      <c r="AD45" s="1091">
        <v>3707946</v>
      </c>
      <c r="AE45" s="1091">
        <v>1560040</v>
      </c>
      <c r="AF45" s="1091">
        <v>0</v>
      </c>
      <c r="AG45" s="1091">
        <v>0</v>
      </c>
      <c r="AH45" s="1091">
        <v>0</v>
      </c>
      <c r="AI45" s="1091">
        <v>0</v>
      </c>
      <c r="AJ45" s="1091">
        <v>87859</v>
      </c>
      <c r="AK45" s="1091">
        <v>0</v>
      </c>
      <c r="AL45" s="1091">
        <v>0</v>
      </c>
      <c r="AM45" s="1091">
        <v>0</v>
      </c>
      <c r="AN45" s="1091">
        <v>0</v>
      </c>
      <c r="AO45" s="1091">
        <v>0</v>
      </c>
      <c r="AP45" s="1091">
        <v>0</v>
      </c>
      <c r="AQ45" s="1091">
        <v>0</v>
      </c>
      <c r="AR45" s="1091">
        <v>0</v>
      </c>
      <c r="AS45" s="1091">
        <v>0</v>
      </c>
      <c r="AT45" s="1091">
        <v>100000</v>
      </c>
      <c r="AU45" s="1091">
        <v>0</v>
      </c>
      <c r="AV45" s="1091">
        <v>0</v>
      </c>
      <c r="AW45" s="1091">
        <v>0</v>
      </c>
      <c r="AX45" s="1091">
        <v>200000</v>
      </c>
      <c r="AY45" s="1091">
        <v>0</v>
      </c>
      <c r="AZ45" s="1091">
        <v>0</v>
      </c>
      <c r="BA45" s="1091">
        <v>0</v>
      </c>
      <c r="BB45" s="1091">
        <v>0</v>
      </c>
      <c r="BC45" s="1091">
        <v>0</v>
      </c>
      <c r="BD45" s="1091">
        <v>0</v>
      </c>
      <c r="BE45" s="1091">
        <v>0</v>
      </c>
      <c r="BF45" s="1091">
        <v>0</v>
      </c>
      <c r="BG45" s="1091">
        <v>0</v>
      </c>
      <c r="BH45" s="1118"/>
      <c r="BI45" s="1091">
        <v>0</v>
      </c>
      <c r="BJ45" s="1118"/>
      <c r="BK45" s="1091">
        <v>0</v>
      </c>
      <c r="BL45" s="1118"/>
      <c r="BM45" s="1091">
        <v>0</v>
      </c>
      <c r="BN45" s="1118"/>
      <c r="BO45" s="1091">
        <v>0</v>
      </c>
      <c r="BP45" s="1118"/>
      <c r="BQ45" s="1091">
        <v>0</v>
      </c>
      <c r="BR45" s="1118"/>
      <c r="BS45" s="1118"/>
      <c r="BT45" s="1109"/>
      <c r="BU45" s="1090">
        <v>1123899</v>
      </c>
      <c r="BV45" s="1090">
        <v>3298505</v>
      </c>
      <c r="BW45" s="1090">
        <v>0</v>
      </c>
      <c r="BX45" s="1092">
        <v>0</v>
      </c>
      <c r="BY45" s="1092">
        <v>0</v>
      </c>
    </row>
    <row r="46" spans="1:77">
      <c r="A46" s="48" t="s">
        <v>215</v>
      </c>
      <c r="B46" s="34">
        <v>1280</v>
      </c>
      <c r="C46" s="33" t="s">
        <v>676</v>
      </c>
      <c r="D46" s="1091">
        <v>45525109</v>
      </c>
      <c r="E46" s="1091">
        <v>11525843</v>
      </c>
      <c r="F46" s="1091">
        <v>0</v>
      </c>
      <c r="G46" s="1091">
        <v>0</v>
      </c>
      <c r="H46" s="1091">
        <v>22899</v>
      </c>
      <c r="I46" s="1091">
        <v>720000</v>
      </c>
      <c r="J46" s="1091">
        <v>450000</v>
      </c>
      <c r="K46" s="1091">
        <v>670000</v>
      </c>
      <c r="L46" s="982"/>
      <c r="M46" s="982"/>
      <c r="N46" s="982"/>
      <c r="O46" s="982"/>
      <c r="P46" s="982"/>
      <c r="Q46" s="982"/>
      <c r="R46" s="982"/>
      <c r="S46" s="1091">
        <v>580393</v>
      </c>
      <c r="T46" s="1091">
        <v>40290089</v>
      </c>
      <c r="U46" s="1091">
        <v>9601482</v>
      </c>
      <c r="V46" s="1091">
        <v>3854628</v>
      </c>
      <c r="W46" s="1091">
        <v>3209972</v>
      </c>
      <c r="X46" s="1091">
        <v>1632640</v>
      </c>
      <c r="Y46" s="1091">
        <v>16072793</v>
      </c>
      <c r="Z46" s="1091">
        <v>3104974</v>
      </c>
      <c r="AA46" s="1091">
        <v>13615159</v>
      </c>
      <c r="AB46" s="1091">
        <v>4240608</v>
      </c>
      <c r="AC46" s="1091">
        <v>17841767</v>
      </c>
      <c r="AD46" s="1091">
        <v>3245014</v>
      </c>
      <c r="AE46" s="1091">
        <v>1048889</v>
      </c>
      <c r="AF46" s="1091">
        <v>0</v>
      </c>
      <c r="AG46" s="1091">
        <v>0</v>
      </c>
      <c r="AH46" s="1091">
        <v>0</v>
      </c>
      <c r="AI46" s="1091">
        <v>0</v>
      </c>
      <c r="AJ46" s="1091">
        <v>0</v>
      </c>
      <c r="AK46" s="1091">
        <v>0</v>
      </c>
      <c r="AL46" s="1091">
        <v>0</v>
      </c>
      <c r="AM46" s="1091">
        <v>0</v>
      </c>
      <c r="AN46" s="1091">
        <v>0</v>
      </c>
      <c r="AO46" s="1091">
        <v>0</v>
      </c>
      <c r="AP46" s="1091">
        <v>0</v>
      </c>
      <c r="AQ46" s="1091">
        <v>0</v>
      </c>
      <c r="AR46" s="1091">
        <v>0</v>
      </c>
      <c r="AS46" s="1091">
        <v>0</v>
      </c>
      <c r="AT46" s="1091">
        <v>0</v>
      </c>
      <c r="AU46" s="1091">
        <v>0</v>
      </c>
      <c r="AV46" s="1091">
        <v>0</v>
      </c>
      <c r="AW46" s="1091">
        <v>0</v>
      </c>
      <c r="AX46" s="1091">
        <v>0</v>
      </c>
      <c r="AY46" s="1091">
        <v>0</v>
      </c>
      <c r="AZ46" s="1091">
        <v>0</v>
      </c>
      <c r="BA46" s="1091">
        <v>0</v>
      </c>
      <c r="BB46" s="1091">
        <v>0</v>
      </c>
      <c r="BC46" s="1091">
        <v>0</v>
      </c>
      <c r="BD46" s="1091">
        <v>0</v>
      </c>
      <c r="BE46" s="1091">
        <v>0</v>
      </c>
      <c r="BF46" s="1091">
        <v>0</v>
      </c>
      <c r="BG46" s="1091">
        <v>0</v>
      </c>
      <c r="BH46" s="1118"/>
      <c r="BI46" s="1091">
        <v>0</v>
      </c>
      <c r="BJ46" s="1118"/>
      <c r="BK46" s="1091">
        <v>0</v>
      </c>
      <c r="BL46" s="1118"/>
      <c r="BM46" s="1091">
        <v>0</v>
      </c>
      <c r="BN46" s="1118"/>
      <c r="BO46" s="1091">
        <v>0</v>
      </c>
      <c r="BP46" s="1118"/>
      <c r="BQ46" s="1091">
        <v>0</v>
      </c>
      <c r="BR46" s="1118"/>
      <c r="BS46" s="1118"/>
      <c r="BT46" s="1109"/>
      <c r="BU46" s="1090">
        <v>3839181</v>
      </c>
      <c r="BV46" s="1090">
        <v>0</v>
      </c>
      <c r="BW46" s="1090">
        <v>4801716.7699999996</v>
      </c>
      <c r="BX46" s="1092">
        <v>0</v>
      </c>
      <c r="BY46" s="1092">
        <v>0</v>
      </c>
    </row>
    <row r="47" spans="1:77">
      <c r="A47" s="48" t="s">
        <v>237</v>
      </c>
      <c r="B47" s="34">
        <v>1325</v>
      </c>
      <c r="C47" s="33" t="s">
        <v>689</v>
      </c>
      <c r="D47" s="1091">
        <v>64448481.759999998</v>
      </c>
      <c r="E47" s="1091">
        <v>350000</v>
      </c>
      <c r="F47" s="1091">
        <v>0</v>
      </c>
      <c r="G47" s="1091">
        <v>820368</v>
      </c>
      <c r="H47" s="1091">
        <v>823174.5</v>
      </c>
      <c r="I47" s="1091">
        <v>391678</v>
      </c>
      <c r="J47" s="1091">
        <v>559000</v>
      </c>
      <c r="K47" s="1091">
        <v>97700</v>
      </c>
      <c r="L47" s="982"/>
      <c r="M47" s="982"/>
      <c r="N47" s="982"/>
      <c r="O47" s="982"/>
      <c r="P47" s="982"/>
      <c r="Q47" s="982"/>
      <c r="R47" s="982"/>
      <c r="S47" s="1091">
        <v>2798011.9199999995</v>
      </c>
      <c r="T47" s="1091">
        <v>44240913</v>
      </c>
      <c r="U47" s="1091">
        <v>10961081</v>
      </c>
      <c r="V47" s="1091">
        <v>7291377</v>
      </c>
      <c r="W47" s="1091">
        <v>2556494</v>
      </c>
      <c r="X47" s="1091">
        <v>288000</v>
      </c>
      <c r="Y47" s="1091">
        <v>26927680.859999999</v>
      </c>
      <c r="Z47" s="1091">
        <v>5364227.68</v>
      </c>
      <c r="AA47" s="1091">
        <v>9806614.5999999996</v>
      </c>
      <c r="AB47" s="1091">
        <v>2508637.38</v>
      </c>
      <c r="AC47" s="1091">
        <v>18404904.399999999</v>
      </c>
      <c r="AD47" s="1091">
        <v>4801110</v>
      </c>
      <c r="AE47" s="1091">
        <v>322702</v>
      </c>
      <c r="AF47" s="1091">
        <v>0</v>
      </c>
      <c r="AG47" s="1091">
        <v>0</v>
      </c>
      <c r="AH47" s="1091">
        <v>0</v>
      </c>
      <c r="AI47" s="1091">
        <v>0</v>
      </c>
      <c r="AJ47" s="1091">
        <v>0</v>
      </c>
      <c r="AK47" s="1091">
        <v>0</v>
      </c>
      <c r="AL47" s="1091">
        <v>0</v>
      </c>
      <c r="AM47" s="1091">
        <v>0</v>
      </c>
      <c r="AN47" s="1091">
        <v>0</v>
      </c>
      <c r="AO47" s="1091">
        <v>0</v>
      </c>
      <c r="AP47" s="1091">
        <v>225000</v>
      </c>
      <c r="AQ47" s="1091">
        <v>180000</v>
      </c>
      <c r="AR47" s="1091">
        <v>200000</v>
      </c>
      <c r="AS47" s="1091">
        <v>0</v>
      </c>
      <c r="AT47" s="1091">
        <v>215368</v>
      </c>
      <c r="AU47" s="1091">
        <v>0</v>
      </c>
      <c r="AV47" s="1091">
        <v>0</v>
      </c>
      <c r="AW47" s="1091">
        <v>0</v>
      </c>
      <c r="AX47" s="1091">
        <v>20000</v>
      </c>
      <c r="AY47" s="1091">
        <v>42000</v>
      </c>
      <c r="AZ47" s="1091">
        <v>28000</v>
      </c>
      <c r="BA47" s="1091">
        <v>0</v>
      </c>
      <c r="BB47" s="1091">
        <v>0</v>
      </c>
      <c r="BC47" s="1091">
        <v>0</v>
      </c>
      <c r="BD47" s="1091">
        <v>102000</v>
      </c>
      <c r="BE47" s="1091">
        <v>0</v>
      </c>
      <c r="BF47" s="1091">
        <v>0</v>
      </c>
      <c r="BG47" s="1091">
        <v>0</v>
      </c>
      <c r="BH47" s="1118"/>
      <c r="BI47" s="1091">
        <v>0</v>
      </c>
      <c r="BJ47" s="1118"/>
      <c r="BK47" s="1091">
        <v>0</v>
      </c>
      <c r="BL47" s="1118"/>
      <c r="BM47" s="1091">
        <v>0</v>
      </c>
      <c r="BN47" s="1118"/>
      <c r="BO47" s="1091">
        <v>0</v>
      </c>
      <c r="BP47" s="1118"/>
      <c r="BQ47" s="1091">
        <v>0</v>
      </c>
      <c r="BR47" s="1118"/>
      <c r="BS47" s="1118"/>
      <c r="BT47" s="1109"/>
      <c r="BU47" s="1090">
        <v>1790036</v>
      </c>
      <c r="BV47" s="1090">
        <v>3234951.55</v>
      </c>
      <c r="BW47" s="1090">
        <v>-322772.98000001162</v>
      </c>
      <c r="BX47" s="1092">
        <v>0</v>
      </c>
      <c r="BY47" s="1092">
        <v>0</v>
      </c>
    </row>
    <row r="48" spans="1:77">
      <c r="A48" s="48" t="s">
        <v>200</v>
      </c>
      <c r="B48" s="34">
        <v>2045</v>
      </c>
      <c r="C48" s="33" t="s">
        <v>664</v>
      </c>
      <c r="D48" s="1091">
        <v>49640031</v>
      </c>
      <c r="E48" s="1091">
        <v>574857</v>
      </c>
      <c r="F48" s="1091">
        <v>0</v>
      </c>
      <c r="G48" s="1091">
        <v>487694</v>
      </c>
      <c r="H48" s="1091">
        <v>841851</v>
      </c>
      <c r="I48" s="1091">
        <v>100000</v>
      </c>
      <c r="J48" s="1091">
        <v>140027</v>
      </c>
      <c r="K48" s="1091">
        <v>131000</v>
      </c>
      <c r="L48" s="982"/>
      <c r="M48" s="982"/>
      <c r="N48" s="982"/>
      <c r="O48" s="982"/>
      <c r="P48" s="982"/>
      <c r="Q48" s="982"/>
      <c r="R48" s="982"/>
      <c r="S48" s="1091">
        <v>2147562</v>
      </c>
      <c r="T48" s="1091">
        <v>37163652</v>
      </c>
      <c r="U48" s="1091">
        <v>7090385</v>
      </c>
      <c r="V48" s="1091">
        <v>3144869</v>
      </c>
      <c r="W48" s="1091">
        <v>2371236</v>
      </c>
      <c r="X48" s="1091">
        <v>417957</v>
      </c>
      <c r="Y48" s="1091">
        <v>21468415</v>
      </c>
      <c r="Z48" s="1091">
        <v>5003195</v>
      </c>
      <c r="AA48" s="1091">
        <v>11849826</v>
      </c>
      <c r="AB48" s="1091">
        <v>3128618</v>
      </c>
      <c r="AC48" s="1091">
        <v>8053578</v>
      </c>
      <c r="AD48" s="1091">
        <v>2193259</v>
      </c>
      <c r="AE48" s="1091">
        <v>638770</v>
      </c>
      <c r="AF48" s="1091">
        <v>0</v>
      </c>
      <c r="AG48" s="1091">
        <v>0</v>
      </c>
      <c r="AH48" s="1091">
        <v>0</v>
      </c>
      <c r="AI48" s="1091">
        <v>0</v>
      </c>
      <c r="AJ48" s="1091">
        <v>0</v>
      </c>
      <c r="AK48" s="1091">
        <v>0</v>
      </c>
      <c r="AL48" s="1091">
        <v>0</v>
      </c>
      <c r="AM48" s="1091">
        <v>0</v>
      </c>
      <c r="AN48" s="1091">
        <v>0</v>
      </c>
      <c r="AO48" s="1091">
        <v>0</v>
      </c>
      <c r="AP48" s="1091">
        <v>65250</v>
      </c>
      <c r="AQ48" s="1091">
        <v>0</v>
      </c>
      <c r="AR48" s="1091">
        <v>40102</v>
      </c>
      <c r="AS48" s="1091">
        <v>0</v>
      </c>
      <c r="AT48" s="1091">
        <v>311776</v>
      </c>
      <c r="AU48" s="1091">
        <v>70566</v>
      </c>
      <c r="AV48" s="1091">
        <v>0</v>
      </c>
      <c r="AW48" s="1091">
        <v>0</v>
      </c>
      <c r="AX48" s="1091">
        <v>250000</v>
      </c>
      <c r="AY48" s="1091">
        <v>113200</v>
      </c>
      <c r="AZ48" s="1091">
        <v>42500</v>
      </c>
      <c r="BA48" s="1091">
        <v>0</v>
      </c>
      <c r="BB48" s="1091">
        <v>0</v>
      </c>
      <c r="BC48" s="1091">
        <v>0</v>
      </c>
      <c r="BD48" s="1091">
        <v>0</v>
      </c>
      <c r="BE48" s="1091">
        <v>0</v>
      </c>
      <c r="BF48" s="1091">
        <v>0</v>
      </c>
      <c r="BG48" s="1091">
        <v>0</v>
      </c>
      <c r="BH48" s="1118"/>
      <c r="BI48" s="1091">
        <v>108500</v>
      </c>
      <c r="BJ48" s="1118"/>
      <c r="BK48" s="1091">
        <v>0</v>
      </c>
      <c r="BL48" s="1118"/>
      <c r="BM48" s="1091">
        <v>0</v>
      </c>
      <c r="BN48" s="1118"/>
      <c r="BO48" s="1091">
        <v>0</v>
      </c>
      <c r="BP48" s="1118"/>
      <c r="BQ48" s="1091">
        <v>0</v>
      </c>
      <c r="BR48" s="1118"/>
      <c r="BS48" s="1118"/>
      <c r="BT48" s="1109"/>
      <c r="BU48" s="1090">
        <v>2029703</v>
      </c>
      <c r="BV48" s="1090">
        <v>1861153</v>
      </c>
      <c r="BW48" s="1090">
        <v>655892</v>
      </c>
      <c r="BX48" s="1092">
        <v>0</v>
      </c>
      <c r="BY48" s="1092">
        <v>0</v>
      </c>
    </row>
    <row r="49" spans="1:77">
      <c r="A49" s="48" t="s">
        <v>236</v>
      </c>
      <c r="B49" s="34">
        <v>2115</v>
      </c>
      <c r="C49" s="33" t="s">
        <v>688</v>
      </c>
      <c r="D49" s="1091">
        <v>47834558</v>
      </c>
      <c r="E49" s="1091">
        <v>4518393</v>
      </c>
      <c r="F49" s="1091">
        <v>0</v>
      </c>
      <c r="G49" s="1091">
        <v>666903</v>
      </c>
      <c r="H49" s="1091">
        <v>324047</v>
      </c>
      <c r="I49" s="1091">
        <v>250000</v>
      </c>
      <c r="J49" s="1091">
        <v>300000</v>
      </c>
      <c r="K49" s="1091">
        <v>48700</v>
      </c>
      <c r="L49" s="982"/>
      <c r="M49" s="982"/>
      <c r="N49" s="982"/>
      <c r="O49" s="982"/>
      <c r="P49" s="982"/>
      <c r="Q49" s="982"/>
      <c r="R49" s="982"/>
      <c r="S49" s="1091">
        <v>1892431</v>
      </c>
      <c r="T49" s="1091">
        <v>39271308</v>
      </c>
      <c r="U49" s="1091">
        <v>8864407</v>
      </c>
      <c r="V49" s="1091">
        <v>3952591</v>
      </c>
      <c r="W49" s="1091">
        <v>2386982</v>
      </c>
      <c r="X49" s="1091">
        <v>0</v>
      </c>
      <c r="Y49" s="1091">
        <v>22139221</v>
      </c>
      <c r="Z49" s="1091">
        <v>5301236</v>
      </c>
      <c r="AA49" s="1091">
        <v>9834689</v>
      </c>
      <c r="AB49" s="1091">
        <v>3330363</v>
      </c>
      <c r="AC49" s="1091">
        <v>12088710</v>
      </c>
      <c r="AD49" s="1091">
        <v>2930000</v>
      </c>
      <c r="AE49" s="1091">
        <v>571500</v>
      </c>
      <c r="AF49" s="1091">
        <v>0</v>
      </c>
      <c r="AG49" s="1091">
        <v>0</v>
      </c>
      <c r="AH49" s="1091">
        <v>22000</v>
      </c>
      <c r="AI49" s="1091">
        <v>0</v>
      </c>
      <c r="AJ49" s="1091">
        <v>150000</v>
      </c>
      <c r="AK49" s="1091">
        <v>0</v>
      </c>
      <c r="AL49" s="1091">
        <v>0</v>
      </c>
      <c r="AM49" s="1091">
        <v>0</v>
      </c>
      <c r="AN49" s="1091">
        <v>0</v>
      </c>
      <c r="AO49" s="1091">
        <v>0</v>
      </c>
      <c r="AP49" s="1091">
        <v>131066</v>
      </c>
      <c r="AQ49" s="1091">
        <v>6300</v>
      </c>
      <c r="AR49" s="1091">
        <v>145986</v>
      </c>
      <c r="AS49" s="1091">
        <v>60625</v>
      </c>
      <c r="AT49" s="1091">
        <v>289093</v>
      </c>
      <c r="AU49" s="1091">
        <v>22973</v>
      </c>
      <c r="AV49" s="1091">
        <v>0</v>
      </c>
      <c r="AW49" s="1091">
        <v>10860</v>
      </c>
      <c r="AX49" s="1091">
        <v>100000</v>
      </c>
      <c r="AY49" s="1091">
        <v>20000</v>
      </c>
      <c r="AZ49" s="1091">
        <v>30000</v>
      </c>
      <c r="BA49" s="1091">
        <v>0</v>
      </c>
      <c r="BB49" s="1091">
        <v>0</v>
      </c>
      <c r="BC49" s="1091">
        <v>0</v>
      </c>
      <c r="BD49" s="1091">
        <v>0</v>
      </c>
      <c r="BE49" s="1091">
        <v>0</v>
      </c>
      <c r="BF49" s="1091">
        <v>0</v>
      </c>
      <c r="BG49" s="1091">
        <v>0</v>
      </c>
      <c r="BH49" s="1118"/>
      <c r="BI49" s="1091">
        <v>0</v>
      </c>
      <c r="BJ49" s="1118"/>
      <c r="BK49" s="1091">
        <v>0</v>
      </c>
      <c r="BL49" s="1118"/>
      <c r="BM49" s="1091">
        <v>0</v>
      </c>
      <c r="BN49" s="1118"/>
      <c r="BO49" s="1091">
        <v>0</v>
      </c>
      <c r="BP49" s="1118"/>
      <c r="BQ49" s="1091">
        <v>0</v>
      </c>
      <c r="BR49" s="1118"/>
      <c r="BS49" s="1118"/>
      <c r="BT49" s="1109"/>
      <c r="BU49" s="1090">
        <v>222548</v>
      </c>
      <c r="BV49" s="1090">
        <v>1830430.99</v>
      </c>
      <c r="BW49" s="1090">
        <v>8.0000000074505806E-2</v>
      </c>
      <c r="BX49" s="1092">
        <v>0</v>
      </c>
      <c r="BY49" s="1092">
        <v>0</v>
      </c>
    </row>
    <row r="50" spans="1:77">
      <c r="A50" s="48" t="s">
        <v>168</v>
      </c>
      <c r="B50" s="34">
        <v>2125</v>
      </c>
      <c r="C50" s="33" t="s">
        <v>644</v>
      </c>
      <c r="D50" s="1091">
        <v>40946762</v>
      </c>
      <c r="E50" s="1091">
        <v>1301747</v>
      </c>
      <c r="F50" s="1091">
        <v>0</v>
      </c>
      <c r="G50" s="1091">
        <v>826200</v>
      </c>
      <c r="H50" s="1091">
        <v>100000</v>
      </c>
      <c r="I50" s="1091">
        <v>210000</v>
      </c>
      <c r="J50" s="1091">
        <v>220000</v>
      </c>
      <c r="K50" s="1091">
        <v>530733</v>
      </c>
      <c r="L50" s="982"/>
      <c r="M50" s="982"/>
      <c r="N50" s="982"/>
      <c r="O50" s="982"/>
      <c r="P50" s="982"/>
      <c r="Q50" s="982"/>
      <c r="R50" s="982"/>
      <c r="S50" s="1091">
        <v>1127033</v>
      </c>
      <c r="T50" s="1091">
        <v>29107960</v>
      </c>
      <c r="U50" s="1091">
        <v>6344882</v>
      </c>
      <c r="V50" s="1091">
        <v>5579650</v>
      </c>
      <c r="W50" s="1091">
        <v>2213189</v>
      </c>
      <c r="X50" s="1091">
        <v>17000</v>
      </c>
      <c r="Y50" s="1091">
        <v>16422400</v>
      </c>
      <c r="Z50" s="1091">
        <v>4179898</v>
      </c>
      <c r="AA50" s="1091">
        <v>6480692</v>
      </c>
      <c r="AB50" s="1091">
        <v>1944208</v>
      </c>
      <c r="AC50" s="1091">
        <v>12513916</v>
      </c>
      <c r="AD50" s="1091">
        <v>2678377</v>
      </c>
      <c r="AE50" s="1091">
        <v>170223</v>
      </c>
      <c r="AF50" s="1091">
        <v>0</v>
      </c>
      <c r="AG50" s="1091">
        <v>0</v>
      </c>
      <c r="AH50" s="1091">
        <v>0</v>
      </c>
      <c r="AI50" s="1091">
        <v>0</v>
      </c>
      <c r="AJ50" s="1091">
        <v>0</v>
      </c>
      <c r="AK50" s="1091">
        <v>165000</v>
      </c>
      <c r="AL50" s="1091">
        <v>0</v>
      </c>
      <c r="AM50" s="1091">
        <v>0</v>
      </c>
      <c r="AN50" s="1091">
        <v>0</v>
      </c>
      <c r="AO50" s="1091">
        <v>0</v>
      </c>
      <c r="AP50" s="1091">
        <v>74200</v>
      </c>
      <c r="AQ50" s="1091">
        <v>2000</v>
      </c>
      <c r="AR50" s="1091">
        <v>180000</v>
      </c>
      <c r="AS50" s="1091">
        <v>0</v>
      </c>
      <c r="AT50" s="1091">
        <v>300000</v>
      </c>
      <c r="AU50" s="1091">
        <v>0</v>
      </c>
      <c r="AV50" s="1091">
        <v>75000</v>
      </c>
      <c r="AW50" s="1091">
        <v>30000</v>
      </c>
      <c r="AX50" s="1091">
        <v>35000</v>
      </c>
      <c r="AY50" s="1091">
        <v>65000</v>
      </c>
      <c r="AZ50" s="1091">
        <v>30000</v>
      </c>
      <c r="BA50" s="1091">
        <v>0</v>
      </c>
      <c r="BB50" s="1091">
        <v>0</v>
      </c>
      <c r="BC50" s="1091">
        <v>0</v>
      </c>
      <c r="BD50" s="1091">
        <v>0</v>
      </c>
      <c r="BE50" s="1091">
        <v>0</v>
      </c>
      <c r="BF50" s="1091">
        <v>0</v>
      </c>
      <c r="BG50" s="1091">
        <v>0</v>
      </c>
      <c r="BH50" s="1118"/>
      <c r="BI50" s="1091">
        <v>150000</v>
      </c>
      <c r="BJ50" s="1118"/>
      <c r="BK50" s="1091">
        <v>50000</v>
      </c>
      <c r="BL50" s="1118"/>
      <c r="BM50" s="1091">
        <v>80000</v>
      </c>
      <c r="BN50" s="1118"/>
      <c r="BO50" s="1091">
        <v>0</v>
      </c>
      <c r="BP50" s="1118"/>
      <c r="BQ50" s="1091">
        <v>0</v>
      </c>
      <c r="BR50" s="1118"/>
      <c r="BS50" s="1118"/>
      <c r="BT50" s="1109"/>
      <c r="BU50" s="1090">
        <v>1303265</v>
      </c>
      <c r="BV50" s="1090">
        <v>2614334</v>
      </c>
      <c r="BW50" s="1090">
        <v>4.0000000037252903E-2</v>
      </c>
      <c r="BX50" s="1092">
        <v>0</v>
      </c>
      <c r="BY50" s="1092">
        <v>0</v>
      </c>
    </row>
    <row r="51" spans="1:77">
      <c r="A51" s="48" t="s">
        <v>196</v>
      </c>
      <c r="B51" s="34">
        <v>2155</v>
      </c>
      <c r="C51" s="33" t="s">
        <v>660</v>
      </c>
      <c r="D51" s="1091">
        <v>98142731</v>
      </c>
      <c r="E51" s="1091">
        <v>1479953</v>
      </c>
      <c r="F51" s="1091">
        <v>0</v>
      </c>
      <c r="G51" s="1091">
        <v>1669350</v>
      </c>
      <c r="H51" s="1091">
        <v>9750893</v>
      </c>
      <c r="I51" s="1091">
        <v>250000</v>
      </c>
      <c r="J51" s="1091">
        <v>493739</v>
      </c>
      <c r="K51" s="1091">
        <v>1259857</v>
      </c>
      <c r="L51" s="982"/>
      <c r="M51" s="982"/>
      <c r="N51" s="982"/>
      <c r="O51" s="982"/>
      <c r="P51" s="982"/>
      <c r="Q51" s="982"/>
      <c r="R51" s="982"/>
      <c r="S51" s="1091">
        <v>3385805</v>
      </c>
      <c r="T51" s="1091">
        <v>82272409</v>
      </c>
      <c r="U51" s="1091">
        <v>12944970</v>
      </c>
      <c r="V51" s="1091">
        <v>5784172</v>
      </c>
      <c r="W51" s="1091">
        <v>3537849</v>
      </c>
      <c r="X51" s="1091">
        <v>6443118</v>
      </c>
      <c r="Y51" s="1091">
        <v>46390906</v>
      </c>
      <c r="Z51" s="1091">
        <v>11279467</v>
      </c>
      <c r="AA51" s="1091">
        <v>17908761</v>
      </c>
      <c r="AB51" s="1091">
        <v>4587834</v>
      </c>
      <c r="AC51" s="1091">
        <v>26631642</v>
      </c>
      <c r="AD51" s="1091">
        <v>5094671</v>
      </c>
      <c r="AE51" s="1091">
        <v>2475042</v>
      </c>
      <c r="AF51" s="1091">
        <v>0</v>
      </c>
      <c r="AG51" s="1091">
        <v>0</v>
      </c>
      <c r="AH51" s="1091">
        <v>0</v>
      </c>
      <c r="AI51" s="1091">
        <v>0</v>
      </c>
      <c r="AJ51" s="1091">
        <v>0</v>
      </c>
      <c r="AK51" s="1091">
        <v>0</v>
      </c>
      <c r="AL51" s="1091">
        <v>75841.621680499942</v>
      </c>
      <c r="AM51" s="1091">
        <v>0</v>
      </c>
      <c r="AN51" s="1091">
        <v>10139.014690788865</v>
      </c>
      <c r="AO51" s="1091">
        <v>344447.7072428625</v>
      </c>
      <c r="AP51" s="1091">
        <v>118157.74953795172</v>
      </c>
      <c r="AQ51" s="1091">
        <v>220930.66623215249</v>
      </c>
      <c r="AR51" s="1091">
        <v>218435.12622822169</v>
      </c>
      <c r="AS51" s="1091">
        <v>40141.842690936399</v>
      </c>
      <c r="AT51" s="1091">
        <v>311385.85970901011</v>
      </c>
      <c r="AU51" s="1091">
        <v>162501.72606378721</v>
      </c>
      <c r="AV51" s="1091">
        <v>167368.68592378899</v>
      </c>
      <c r="AW51" s="1091">
        <v>0</v>
      </c>
      <c r="AX51" s="1091">
        <v>465000</v>
      </c>
      <c r="AY51" s="1091">
        <v>160000</v>
      </c>
      <c r="AZ51" s="1091">
        <v>560000</v>
      </c>
      <c r="BA51" s="1091">
        <v>0</v>
      </c>
      <c r="BB51" s="1091">
        <v>6550000</v>
      </c>
      <c r="BC51" s="1091">
        <v>50000</v>
      </c>
      <c r="BD51" s="1091">
        <v>74000</v>
      </c>
      <c r="BE51" s="1091">
        <v>160000</v>
      </c>
      <c r="BF51" s="1091">
        <v>5000</v>
      </c>
      <c r="BG51" s="1091">
        <v>0</v>
      </c>
      <c r="BH51" s="1118"/>
      <c r="BI51" s="1091">
        <v>245000</v>
      </c>
      <c r="BJ51" s="1118"/>
      <c r="BK51" s="1091">
        <v>280000</v>
      </c>
      <c r="BL51" s="1118"/>
      <c r="BM51" s="1091">
        <v>651500</v>
      </c>
      <c r="BN51" s="1118"/>
      <c r="BO51" s="1091">
        <v>0</v>
      </c>
      <c r="BP51" s="1118"/>
      <c r="BQ51" s="1091">
        <v>0</v>
      </c>
      <c r="BR51" s="1118"/>
      <c r="BS51" s="1118"/>
      <c r="BT51" s="1109"/>
      <c r="BU51" s="1090">
        <v>2068548.96</v>
      </c>
      <c r="BV51" s="1090">
        <v>4233757.99</v>
      </c>
      <c r="BW51" s="1090">
        <v>401222.6400000006</v>
      </c>
      <c r="BX51" s="1092">
        <v>0</v>
      </c>
      <c r="BY51" s="1092">
        <v>0</v>
      </c>
    </row>
    <row r="52" spans="1:77">
      <c r="A52" s="48" t="s">
        <v>228</v>
      </c>
      <c r="B52" s="34">
        <v>2185</v>
      </c>
      <c r="C52" s="33" t="s">
        <v>686</v>
      </c>
      <c r="D52" s="1091">
        <v>48486798</v>
      </c>
      <c r="E52" s="1091">
        <v>9159776</v>
      </c>
      <c r="F52" s="1091">
        <v>0</v>
      </c>
      <c r="G52" s="1091">
        <v>788161</v>
      </c>
      <c r="H52" s="1091">
        <v>465000</v>
      </c>
      <c r="I52" s="1091">
        <v>168000</v>
      </c>
      <c r="J52" s="1091">
        <v>380000</v>
      </c>
      <c r="K52" s="1091">
        <v>601850</v>
      </c>
      <c r="L52" s="982"/>
      <c r="M52" s="982"/>
      <c r="N52" s="982"/>
      <c r="O52" s="982"/>
      <c r="P52" s="982"/>
      <c r="Q52" s="982"/>
      <c r="R52" s="982"/>
      <c r="S52" s="1091">
        <v>1466331</v>
      </c>
      <c r="T52" s="1091">
        <v>42181179</v>
      </c>
      <c r="U52" s="1091">
        <v>9413783</v>
      </c>
      <c r="V52" s="1091">
        <v>3901240</v>
      </c>
      <c r="W52" s="1091">
        <v>2906891</v>
      </c>
      <c r="X52" s="1091">
        <v>180161</v>
      </c>
      <c r="Y52" s="1091">
        <v>24362561</v>
      </c>
      <c r="Z52" s="1091">
        <v>5492885</v>
      </c>
      <c r="AA52" s="1091">
        <v>12574191</v>
      </c>
      <c r="AB52" s="1091">
        <v>3286585</v>
      </c>
      <c r="AC52" s="1091">
        <v>10520789</v>
      </c>
      <c r="AD52" s="1091">
        <v>3261744</v>
      </c>
      <c r="AE52" s="1091">
        <v>547830</v>
      </c>
      <c r="AF52" s="1091">
        <v>0</v>
      </c>
      <c r="AG52" s="1091">
        <v>0</v>
      </c>
      <c r="AH52" s="1091">
        <v>3000</v>
      </c>
      <c r="AI52" s="1091">
        <v>0</v>
      </c>
      <c r="AJ52" s="1091">
        <v>0</v>
      </c>
      <c r="AK52" s="1091">
        <v>135000</v>
      </c>
      <c r="AL52" s="1091">
        <v>0</v>
      </c>
      <c r="AM52" s="1091">
        <v>0</v>
      </c>
      <c r="AN52" s="1091">
        <v>5000</v>
      </c>
      <c r="AO52" s="1091">
        <v>0</v>
      </c>
      <c r="AP52" s="1091">
        <v>140000</v>
      </c>
      <c r="AQ52" s="1091">
        <v>7500</v>
      </c>
      <c r="AR52" s="1091">
        <v>135000</v>
      </c>
      <c r="AS52" s="1091">
        <v>0</v>
      </c>
      <c r="AT52" s="1091">
        <v>312000</v>
      </c>
      <c r="AU52" s="1091">
        <v>53661</v>
      </c>
      <c r="AV52" s="1091">
        <v>0</v>
      </c>
      <c r="AW52" s="1091">
        <v>0</v>
      </c>
      <c r="AX52" s="1091">
        <v>250000</v>
      </c>
      <c r="AY52" s="1091">
        <v>15000</v>
      </c>
      <c r="AZ52" s="1091">
        <v>150000</v>
      </c>
      <c r="BA52" s="1091">
        <v>0</v>
      </c>
      <c r="BB52" s="1091">
        <v>0</v>
      </c>
      <c r="BC52" s="1091">
        <v>0</v>
      </c>
      <c r="BD52" s="1091">
        <v>0</v>
      </c>
      <c r="BE52" s="1091">
        <v>0</v>
      </c>
      <c r="BF52" s="1091">
        <v>0</v>
      </c>
      <c r="BG52" s="1091">
        <v>0</v>
      </c>
      <c r="BH52" s="1118"/>
      <c r="BI52" s="1091">
        <v>0</v>
      </c>
      <c r="BJ52" s="1118"/>
      <c r="BK52" s="1091">
        <v>0</v>
      </c>
      <c r="BL52" s="1118"/>
      <c r="BM52" s="1091">
        <v>0</v>
      </c>
      <c r="BN52" s="1118"/>
      <c r="BO52" s="1091">
        <v>0</v>
      </c>
      <c r="BP52" s="1118"/>
      <c r="BQ52" s="1091">
        <v>0</v>
      </c>
      <c r="BR52" s="1118"/>
      <c r="BS52" s="1118"/>
      <c r="BT52" s="1109"/>
      <c r="BU52" s="1090">
        <v>372881</v>
      </c>
      <c r="BV52" s="1090">
        <v>1571590</v>
      </c>
      <c r="BW52" s="1090">
        <v>1015376.5600000004</v>
      </c>
      <c r="BX52" s="1092">
        <v>0</v>
      </c>
      <c r="BY52" s="1092">
        <v>0</v>
      </c>
    </row>
    <row r="53" spans="1:77">
      <c r="A53" s="48" t="s">
        <v>189</v>
      </c>
      <c r="B53" s="34">
        <v>2195</v>
      </c>
      <c r="C53" s="33" t="s">
        <v>655</v>
      </c>
      <c r="D53" s="1091">
        <v>201539081</v>
      </c>
      <c r="E53" s="1091">
        <v>0</v>
      </c>
      <c r="F53" s="1091">
        <v>0</v>
      </c>
      <c r="G53" s="1091">
        <v>5372042</v>
      </c>
      <c r="H53" s="1091">
        <v>2307716</v>
      </c>
      <c r="I53" s="1091">
        <v>593000</v>
      </c>
      <c r="J53" s="1091">
        <v>1536987</v>
      </c>
      <c r="K53" s="1091">
        <v>271740</v>
      </c>
      <c r="L53" s="982"/>
      <c r="M53" s="982"/>
      <c r="N53" s="982"/>
      <c r="O53" s="982"/>
      <c r="P53" s="982"/>
      <c r="Q53" s="982"/>
      <c r="R53" s="982"/>
      <c r="S53" s="1091">
        <v>10494959</v>
      </c>
      <c r="T53" s="1091">
        <v>156951156</v>
      </c>
      <c r="U53" s="1091">
        <v>23543429</v>
      </c>
      <c r="V53" s="1091">
        <v>16952554</v>
      </c>
      <c r="W53" s="1091">
        <v>4829989</v>
      </c>
      <c r="X53" s="1091">
        <v>670575</v>
      </c>
      <c r="Y53" s="1091">
        <v>92639892</v>
      </c>
      <c r="Z53" s="1091">
        <v>23042555</v>
      </c>
      <c r="AA53" s="1091">
        <v>32422515</v>
      </c>
      <c r="AB53" s="1091">
        <v>10732829</v>
      </c>
      <c r="AC53" s="1091">
        <v>47537716</v>
      </c>
      <c r="AD53" s="1091">
        <v>5231265</v>
      </c>
      <c r="AE53" s="1091">
        <v>1835890</v>
      </c>
      <c r="AF53" s="1091">
        <v>0</v>
      </c>
      <c r="AG53" s="1091">
        <v>0</v>
      </c>
      <c r="AH53" s="1091">
        <v>0</v>
      </c>
      <c r="AI53" s="1091">
        <v>0</v>
      </c>
      <c r="AJ53" s="1091">
        <v>0</v>
      </c>
      <c r="AK53" s="1091">
        <v>1166075</v>
      </c>
      <c r="AL53" s="1091">
        <v>0</v>
      </c>
      <c r="AM53" s="1091">
        <v>801806</v>
      </c>
      <c r="AN53" s="1091">
        <v>0</v>
      </c>
      <c r="AO53" s="1091">
        <v>226004</v>
      </c>
      <c r="AP53" s="1091">
        <v>986362</v>
      </c>
      <c r="AQ53" s="1091">
        <v>109750</v>
      </c>
      <c r="AR53" s="1091">
        <v>1295563</v>
      </c>
      <c r="AS53" s="1091">
        <v>2500</v>
      </c>
      <c r="AT53" s="1091">
        <v>608028</v>
      </c>
      <c r="AU53" s="1091">
        <v>175954</v>
      </c>
      <c r="AV53" s="1091">
        <v>0</v>
      </c>
      <c r="AW53" s="1091">
        <v>0</v>
      </c>
      <c r="AX53" s="1091">
        <v>736737</v>
      </c>
      <c r="AY53" s="1091">
        <v>227060</v>
      </c>
      <c r="AZ53" s="1091">
        <v>836810</v>
      </c>
      <c r="BA53" s="1091">
        <v>0</v>
      </c>
      <c r="BB53" s="1091">
        <v>21990</v>
      </c>
      <c r="BC53" s="1091">
        <v>0</v>
      </c>
      <c r="BD53" s="1091">
        <v>0</v>
      </c>
      <c r="BE53" s="1091">
        <v>144453</v>
      </c>
      <c r="BF53" s="1091">
        <v>37829</v>
      </c>
      <c r="BG53" s="1091">
        <v>0</v>
      </c>
      <c r="BH53" s="1118"/>
      <c r="BI53" s="1091">
        <v>589889</v>
      </c>
      <c r="BJ53" s="1118"/>
      <c r="BK53" s="1091">
        <v>0</v>
      </c>
      <c r="BL53" s="1118"/>
      <c r="BM53" s="1091">
        <v>0</v>
      </c>
      <c r="BN53" s="1118"/>
      <c r="BO53" s="1091">
        <v>0</v>
      </c>
      <c r="BP53" s="1118"/>
      <c r="BQ53" s="1091">
        <v>0</v>
      </c>
      <c r="BR53" s="1118"/>
      <c r="BS53" s="1118"/>
      <c r="BT53" s="1109"/>
      <c r="BU53" s="1090">
        <v>791883</v>
      </c>
      <c r="BV53" s="1090">
        <v>9116462.6199999992</v>
      </c>
      <c r="BW53" s="1090">
        <v>0.29999999981373549</v>
      </c>
      <c r="BX53" s="1092">
        <v>0</v>
      </c>
      <c r="BY53" s="1092">
        <v>0</v>
      </c>
    </row>
    <row r="54" spans="1:77">
      <c r="A54" s="48" t="s">
        <v>171</v>
      </c>
      <c r="B54" s="34">
        <v>2245</v>
      </c>
      <c r="C54" s="33" t="s">
        <v>646</v>
      </c>
      <c r="D54" s="1091">
        <v>161327855</v>
      </c>
      <c r="E54" s="1091">
        <v>0</v>
      </c>
      <c r="F54" s="1091">
        <v>0</v>
      </c>
      <c r="G54" s="1091">
        <v>3481738</v>
      </c>
      <c r="H54" s="1091">
        <v>1777670</v>
      </c>
      <c r="I54" s="1091">
        <v>707360</v>
      </c>
      <c r="J54" s="1091">
        <v>1379000</v>
      </c>
      <c r="K54" s="1091">
        <v>477755</v>
      </c>
      <c r="L54" s="982"/>
      <c r="M54" s="982"/>
      <c r="N54" s="982"/>
      <c r="O54" s="982"/>
      <c r="P54" s="982"/>
      <c r="Q54" s="982"/>
      <c r="R54" s="982"/>
      <c r="S54" s="1091">
        <v>8927861</v>
      </c>
      <c r="T54" s="1091">
        <v>125228882</v>
      </c>
      <c r="U54" s="1091">
        <v>23986711</v>
      </c>
      <c r="V54" s="1091">
        <v>7342513</v>
      </c>
      <c r="W54" s="1091">
        <v>5089366</v>
      </c>
      <c r="X54" s="1091">
        <v>598132</v>
      </c>
      <c r="Y54" s="1091">
        <v>77387160</v>
      </c>
      <c r="Z54" s="1091">
        <v>18695049</v>
      </c>
      <c r="AA54" s="1091">
        <v>26364452</v>
      </c>
      <c r="AB54" s="1091">
        <v>7953967</v>
      </c>
      <c r="AC54" s="1091">
        <v>30439760</v>
      </c>
      <c r="AD54" s="1091">
        <v>9274390</v>
      </c>
      <c r="AE54" s="1091">
        <v>907273</v>
      </c>
      <c r="AF54" s="1091">
        <v>0</v>
      </c>
      <c r="AG54" s="1091">
        <v>0</v>
      </c>
      <c r="AH54" s="1091">
        <v>151414</v>
      </c>
      <c r="AI54" s="1091">
        <v>0</v>
      </c>
      <c r="AJ54" s="1091">
        <v>0</v>
      </c>
      <c r="AK54" s="1091">
        <v>365444</v>
      </c>
      <c r="AL54" s="1091">
        <v>0</v>
      </c>
      <c r="AM54" s="1091">
        <v>0</v>
      </c>
      <c r="AN54" s="1091">
        <v>491850</v>
      </c>
      <c r="AO54" s="1091">
        <v>295024</v>
      </c>
      <c r="AP54" s="1091">
        <v>740800</v>
      </c>
      <c r="AQ54" s="1091">
        <v>0</v>
      </c>
      <c r="AR54" s="1091">
        <v>568620</v>
      </c>
      <c r="AS54" s="1091">
        <v>0</v>
      </c>
      <c r="AT54" s="1091">
        <v>530000</v>
      </c>
      <c r="AU54" s="1091">
        <v>90000</v>
      </c>
      <c r="AV54" s="1091">
        <v>400000</v>
      </c>
      <c r="AW54" s="1091">
        <v>0</v>
      </c>
      <c r="AX54" s="1091">
        <v>120000</v>
      </c>
      <c r="AY54" s="1091">
        <v>90000</v>
      </c>
      <c r="AZ54" s="1091">
        <v>275000</v>
      </c>
      <c r="BA54" s="1091">
        <v>0</v>
      </c>
      <c r="BB54" s="1091">
        <v>232877</v>
      </c>
      <c r="BC54" s="1091">
        <v>54000</v>
      </c>
      <c r="BD54" s="1091">
        <v>0</v>
      </c>
      <c r="BE54" s="1091">
        <v>0</v>
      </c>
      <c r="BF54" s="1091">
        <v>37000</v>
      </c>
      <c r="BG54" s="1091">
        <v>0</v>
      </c>
      <c r="BH54" s="1118"/>
      <c r="BI54" s="1091">
        <v>173000</v>
      </c>
      <c r="BJ54" s="1118"/>
      <c r="BK54" s="1091">
        <v>65000</v>
      </c>
      <c r="BL54" s="1118"/>
      <c r="BM54" s="1091">
        <v>60000</v>
      </c>
      <c r="BN54" s="1118"/>
      <c r="BO54" s="1091">
        <v>0</v>
      </c>
      <c r="BP54" s="1118"/>
      <c r="BQ54" s="1091">
        <v>0</v>
      </c>
      <c r="BR54" s="1118"/>
      <c r="BS54" s="1118"/>
      <c r="BT54" s="1109"/>
      <c r="BU54" s="1090">
        <v>5772504</v>
      </c>
      <c r="BV54" s="1090">
        <v>6102847</v>
      </c>
      <c r="BW54" s="1090">
        <v>308629</v>
      </c>
      <c r="BX54" s="1092">
        <v>0</v>
      </c>
      <c r="BY54" s="1092">
        <v>0</v>
      </c>
    </row>
    <row r="55" spans="1:77">
      <c r="A55" s="48" t="s">
        <v>217</v>
      </c>
      <c r="B55" s="34">
        <v>2255</v>
      </c>
      <c r="C55" s="33" t="s">
        <v>678</v>
      </c>
      <c r="D55" s="1091">
        <v>97586882</v>
      </c>
      <c r="E55" s="1091">
        <v>350940</v>
      </c>
      <c r="F55" s="1091">
        <v>0</v>
      </c>
      <c r="G55" s="1091">
        <v>950385</v>
      </c>
      <c r="H55" s="1091">
        <v>1257200</v>
      </c>
      <c r="I55" s="1091">
        <v>250000</v>
      </c>
      <c r="J55" s="1091">
        <v>500000</v>
      </c>
      <c r="K55" s="1091">
        <v>2307293</v>
      </c>
      <c r="L55" s="982"/>
      <c r="M55" s="982"/>
      <c r="N55" s="982"/>
      <c r="O55" s="982"/>
      <c r="P55" s="982"/>
      <c r="Q55" s="982"/>
      <c r="R55" s="982"/>
      <c r="S55" s="1091">
        <v>2308742</v>
      </c>
      <c r="T55" s="1091">
        <v>78760415</v>
      </c>
      <c r="U55" s="1091">
        <v>14268986</v>
      </c>
      <c r="V55" s="1091">
        <v>5056796</v>
      </c>
      <c r="W55" s="1091">
        <v>3293147</v>
      </c>
      <c r="X55" s="1091">
        <v>589761</v>
      </c>
      <c r="Y55" s="1091">
        <v>47023105</v>
      </c>
      <c r="Z55" s="1091">
        <v>12780638</v>
      </c>
      <c r="AA55" s="1091">
        <v>16259828</v>
      </c>
      <c r="AB55" s="1091">
        <v>4629859</v>
      </c>
      <c r="AC55" s="1091">
        <v>17214509</v>
      </c>
      <c r="AD55" s="1091">
        <v>4777361</v>
      </c>
      <c r="AE55" s="1091">
        <v>1478037</v>
      </c>
      <c r="AF55" s="1091">
        <v>0</v>
      </c>
      <c r="AG55" s="1091">
        <v>0</v>
      </c>
      <c r="AH55" s="1091">
        <v>3080</v>
      </c>
      <c r="AI55" s="1091">
        <v>0</v>
      </c>
      <c r="AJ55" s="1091">
        <v>111430</v>
      </c>
      <c r="AK55" s="1091">
        <v>0</v>
      </c>
      <c r="AL55" s="1091">
        <v>0</v>
      </c>
      <c r="AM55" s="1091">
        <v>0</v>
      </c>
      <c r="AN55" s="1091">
        <v>315000</v>
      </c>
      <c r="AO55" s="1091">
        <v>0</v>
      </c>
      <c r="AP55" s="1091">
        <v>132885</v>
      </c>
      <c r="AQ55" s="1091">
        <v>0</v>
      </c>
      <c r="AR55" s="1091">
        <v>40000</v>
      </c>
      <c r="AS55" s="1091">
        <v>7500</v>
      </c>
      <c r="AT55" s="1091">
        <v>385000</v>
      </c>
      <c r="AU55" s="1091">
        <v>35000</v>
      </c>
      <c r="AV55" s="1091">
        <v>35000</v>
      </c>
      <c r="AW55" s="1091">
        <v>0</v>
      </c>
      <c r="AX55" s="1091">
        <v>150000</v>
      </c>
      <c r="AY55" s="1091">
        <v>0</v>
      </c>
      <c r="AZ55" s="1091">
        <v>0</v>
      </c>
      <c r="BA55" s="1091">
        <v>0</v>
      </c>
      <c r="BB55" s="1091">
        <v>786000</v>
      </c>
      <c r="BC55" s="1091">
        <v>0</v>
      </c>
      <c r="BD55" s="1091">
        <v>80000</v>
      </c>
      <c r="BE55" s="1091">
        <v>0</v>
      </c>
      <c r="BF55" s="1091">
        <v>0</v>
      </c>
      <c r="BG55" s="1091">
        <v>0</v>
      </c>
      <c r="BH55" s="1118"/>
      <c r="BI55" s="1091">
        <v>0</v>
      </c>
      <c r="BJ55" s="1118"/>
      <c r="BK55" s="1091">
        <v>0</v>
      </c>
      <c r="BL55" s="1118"/>
      <c r="BM55" s="1091">
        <v>0</v>
      </c>
      <c r="BN55" s="1118"/>
      <c r="BO55" s="1091">
        <v>0</v>
      </c>
      <c r="BP55" s="1118"/>
      <c r="BQ55" s="1091">
        <v>0</v>
      </c>
      <c r="BR55" s="1118"/>
      <c r="BS55" s="1118"/>
      <c r="BT55" s="1109"/>
      <c r="BU55" s="1090">
        <v>318562</v>
      </c>
      <c r="BV55" s="1090">
        <v>2311952.9500000002</v>
      </c>
      <c r="BW55" s="1090">
        <v>-643638.11000000034</v>
      </c>
      <c r="BX55" s="1092">
        <v>0</v>
      </c>
      <c r="BY55" s="1092">
        <v>0</v>
      </c>
    </row>
    <row r="56" spans="1:77">
      <c r="A56" s="48" t="s">
        <v>213</v>
      </c>
      <c r="B56" s="34">
        <v>2275</v>
      </c>
      <c r="C56" s="33" t="s">
        <v>674</v>
      </c>
      <c r="D56" s="1091">
        <v>67591328</v>
      </c>
      <c r="E56" s="1091">
        <v>2377075</v>
      </c>
      <c r="F56" s="1091">
        <v>0</v>
      </c>
      <c r="G56" s="1091">
        <v>742950</v>
      </c>
      <c r="H56" s="1091">
        <v>749695</v>
      </c>
      <c r="I56" s="1091">
        <v>0</v>
      </c>
      <c r="J56" s="1091">
        <v>195693</v>
      </c>
      <c r="K56" s="1091">
        <v>9600</v>
      </c>
      <c r="L56" s="982"/>
      <c r="M56" s="982"/>
      <c r="N56" s="982"/>
      <c r="O56" s="982"/>
      <c r="P56" s="982"/>
      <c r="Q56" s="982"/>
      <c r="R56" s="982"/>
      <c r="S56" s="1091">
        <v>2353921</v>
      </c>
      <c r="T56" s="1091">
        <v>52408184</v>
      </c>
      <c r="U56" s="1091">
        <v>9674751</v>
      </c>
      <c r="V56" s="1091">
        <v>6439158</v>
      </c>
      <c r="W56" s="1091">
        <v>2805387</v>
      </c>
      <c r="X56" s="1091">
        <v>719219</v>
      </c>
      <c r="Y56" s="1091">
        <v>29362985</v>
      </c>
      <c r="Z56" s="1091">
        <v>7053412</v>
      </c>
      <c r="AA56" s="1091">
        <v>9494928</v>
      </c>
      <c r="AB56" s="1091">
        <v>3048240</v>
      </c>
      <c r="AC56" s="1091">
        <v>21378093</v>
      </c>
      <c r="AD56" s="1091">
        <v>2956639</v>
      </c>
      <c r="AE56" s="1091">
        <v>1106323</v>
      </c>
      <c r="AF56" s="1091">
        <v>0</v>
      </c>
      <c r="AG56" s="1091">
        <v>0</v>
      </c>
      <c r="AH56" s="1091">
        <v>0</v>
      </c>
      <c r="AI56" s="1091">
        <v>0</v>
      </c>
      <c r="AJ56" s="1091">
        <v>0</v>
      </c>
      <c r="AK56" s="1091">
        <v>16900</v>
      </c>
      <c r="AL56" s="1091">
        <v>0</v>
      </c>
      <c r="AM56" s="1091">
        <v>0</v>
      </c>
      <c r="AN56" s="1091">
        <v>134400</v>
      </c>
      <c r="AO56" s="1091">
        <v>0</v>
      </c>
      <c r="AP56" s="1091">
        <v>91700</v>
      </c>
      <c r="AQ56" s="1091">
        <v>0</v>
      </c>
      <c r="AR56" s="1091">
        <v>270200</v>
      </c>
      <c r="AS56" s="1091">
        <v>0</v>
      </c>
      <c r="AT56" s="1091">
        <v>195221</v>
      </c>
      <c r="AU56" s="1091">
        <v>23529</v>
      </c>
      <c r="AV56" s="1091">
        <v>11000</v>
      </c>
      <c r="AW56" s="1091">
        <v>0</v>
      </c>
      <c r="AX56" s="1091">
        <v>396500</v>
      </c>
      <c r="AY56" s="1091">
        <v>53222</v>
      </c>
      <c r="AZ56" s="1091">
        <v>32400</v>
      </c>
      <c r="BA56" s="1091">
        <v>0</v>
      </c>
      <c r="BB56" s="1091">
        <v>0</v>
      </c>
      <c r="BC56" s="1091">
        <v>0</v>
      </c>
      <c r="BD56" s="1091">
        <v>88750</v>
      </c>
      <c r="BE56" s="1091">
        <v>0</v>
      </c>
      <c r="BF56" s="1091">
        <v>0</v>
      </c>
      <c r="BG56" s="1091">
        <v>0</v>
      </c>
      <c r="BH56" s="1118"/>
      <c r="BI56" s="1091">
        <v>90000</v>
      </c>
      <c r="BJ56" s="1118"/>
      <c r="BK56" s="1091">
        <v>0</v>
      </c>
      <c r="BL56" s="1118"/>
      <c r="BM56" s="1091">
        <v>88823</v>
      </c>
      <c r="BN56" s="1118"/>
      <c r="BO56" s="1091">
        <v>0</v>
      </c>
      <c r="BP56" s="1118"/>
      <c r="BQ56" s="1091">
        <v>0</v>
      </c>
      <c r="BR56" s="1118"/>
      <c r="BS56" s="1118"/>
      <c r="BT56" s="1109"/>
      <c r="BU56" s="1090">
        <v>2209124.4</v>
      </c>
      <c r="BV56" s="1090">
        <v>8844279.8000000007</v>
      </c>
      <c r="BW56" s="1090">
        <v>9.9999997764825821E-3</v>
      </c>
      <c r="BX56" s="1092">
        <v>7369422.0899999999</v>
      </c>
      <c r="BY56" s="1092" t="s">
        <v>1154</v>
      </c>
    </row>
    <row r="57" spans="1:77">
      <c r="A57" s="48" t="s">
        <v>170</v>
      </c>
      <c r="B57" s="34">
        <v>2285</v>
      </c>
      <c r="C57" s="33" t="s">
        <v>645</v>
      </c>
      <c r="D57" s="1091">
        <v>76550866</v>
      </c>
      <c r="E57" s="1091">
        <v>0</v>
      </c>
      <c r="F57" s="1091">
        <v>0</v>
      </c>
      <c r="G57" s="1091">
        <v>1038234</v>
      </c>
      <c r="H57" s="1091">
        <v>1686943</v>
      </c>
      <c r="I57" s="1091">
        <v>300000</v>
      </c>
      <c r="J57" s="1091">
        <v>1027874</v>
      </c>
      <c r="K57" s="1091">
        <v>202408</v>
      </c>
      <c r="L57" s="982"/>
      <c r="M57" s="982"/>
      <c r="N57" s="982"/>
      <c r="O57" s="982"/>
      <c r="P57" s="982"/>
      <c r="Q57" s="982"/>
      <c r="R57" s="982"/>
      <c r="S57" s="1091">
        <v>2668800</v>
      </c>
      <c r="T57" s="1091">
        <v>57124202</v>
      </c>
      <c r="U57" s="1091">
        <v>11822545</v>
      </c>
      <c r="V57" s="1091">
        <v>6344714</v>
      </c>
      <c r="W57" s="1091">
        <v>3044836</v>
      </c>
      <c r="X57" s="1091">
        <v>2282094</v>
      </c>
      <c r="Y57" s="1091">
        <v>34675220</v>
      </c>
      <c r="Z57" s="1091">
        <v>8283282</v>
      </c>
      <c r="AA57" s="1091">
        <v>15710309</v>
      </c>
      <c r="AB57" s="1091">
        <v>4114719</v>
      </c>
      <c r="AC57" s="1091">
        <v>16006516</v>
      </c>
      <c r="AD57" s="1091">
        <v>2711707</v>
      </c>
      <c r="AE57" s="1091">
        <v>1672938</v>
      </c>
      <c r="AF57" s="1091">
        <v>0</v>
      </c>
      <c r="AG57" s="1091">
        <v>0</v>
      </c>
      <c r="AH57" s="1091">
        <v>112500</v>
      </c>
      <c r="AI57" s="1091">
        <v>0</v>
      </c>
      <c r="AJ57" s="1091">
        <v>0</v>
      </c>
      <c r="AK57" s="1091">
        <v>42310</v>
      </c>
      <c r="AL57" s="1091">
        <v>0</v>
      </c>
      <c r="AM57" s="1091">
        <v>0</v>
      </c>
      <c r="AN57" s="1091">
        <v>75000</v>
      </c>
      <c r="AO57" s="1091">
        <v>57733</v>
      </c>
      <c r="AP57" s="1091">
        <v>232498</v>
      </c>
      <c r="AQ57" s="1091">
        <v>0</v>
      </c>
      <c r="AR57" s="1091">
        <v>219558</v>
      </c>
      <c r="AS57" s="1091">
        <v>0</v>
      </c>
      <c r="AT57" s="1091">
        <v>321933</v>
      </c>
      <c r="AU57" s="1091">
        <v>55226</v>
      </c>
      <c r="AV57" s="1091">
        <v>33976</v>
      </c>
      <c r="AW57" s="1091">
        <v>0</v>
      </c>
      <c r="AX57" s="1091">
        <v>317930</v>
      </c>
      <c r="AY57" s="1091">
        <v>61959</v>
      </c>
      <c r="AZ57" s="1091">
        <v>64532</v>
      </c>
      <c r="BA57" s="1091">
        <v>0</v>
      </c>
      <c r="BB57" s="1091">
        <v>743500</v>
      </c>
      <c r="BC57" s="1091">
        <v>24740</v>
      </c>
      <c r="BD57" s="1091">
        <v>144000</v>
      </c>
      <c r="BE57" s="1091">
        <v>0</v>
      </c>
      <c r="BF57" s="1091">
        <v>2418</v>
      </c>
      <c r="BG57" s="1091">
        <v>0</v>
      </c>
      <c r="BH57" s="1118"/>
      <c r="BI57" s="1091">
        <v>0</v>
      </c>
      <c r="BJ57" s="1118"/>
      <c r="BK57" s="1091">
        <v>0</v>
      </c>
      <c r="BL57" s="1118"/>
      <c r="BM57" s="1091">
        <v>0</v>
      </c>
      <c r="BN57" s="1118"/>
      <c r="BO57" s="1091">
        <v>0</v>
      </c>
      <c r="BP57" s="1118"/>
      <c r="BQ57" s="1091">
        <v>0</v>
      </c>
      <c r="BR57" s="1118"/>
      <c r="BS57" s="1118"/>
      <c r="BT57" s="1109"/>
      <c r="BU57" s="1090">
        <v>649346</v>
      </c>
      <c r="BV57" s="1090">
        <v>2535251</v>
      </c>
      <c r="BW57" s="1090">
        <v>-0.24000000022351745</v>
      </c>
      <c r="BX57" s="1092">
        <v>295439.6799999997</v>
      </c>
      <c r="BY57" s="1092" t="s">
        <v>1061</v>
      </c>
    </row>
    <row r="58" spans="1:77">
      <c r="A58" s="48" t="s">
        <v>218</v>
      </c>
      <c r="B58" s="34">
        <v>2305</v>
      </c>
      <c r="C58" s="33" t="s">
        <v>679</v>
      </c>
      <c r="D58" s="1091">
        <v>149892360</v>
      </c>
      <c r="E58" s="1091">
        <v>3926673</v>
      </c>
      <c r="F58" s="1091">
        <v>0</v>
      </c>
      <c r="G58" s="1091">
        <v>3642810</v>
      </c>
      <c r="H58" s="1091">
        <v>1200105</v>
      </c>
      <c r="I58" s="1091">
        <v>500000</v>
      </c>
      <c r="J58" s="1091">
        <v>668093</v>
      </c>
      <c r="K58" s="1091">
        <v>117250</v>
      </c>
      <c r="L58" s="982"/>
      <c r="M58" s="982"/>
      <c r="N58" s="982"/>
      <c r="O58" s="982"/>
      <c r="P58" s="982"/>
      <c r="Q58" s="982"/>
      <c r="R58" s="982"/>
      <c r="S58" s="1091">
        <v>6284912</v>
      </c>
      <c r="T58" s="1091">
        <v>113779401</v>
      </c>
      <c r="U58" s="1091">
        <v>20445210</v>
      </c>
      <c r="V58" s="1091">
        <v>14516063</v>
      </c>
      <c r="W58" s="1091">
        <v>5074327</v>
      </c>
      <c r="X58" s="1091">
        <v>256587</v>
      </c>
      <c r="Y58" s="1091">
        <v>67808331</v>
      </c>
      <c r="Z58" s="1091">
        <v>16298511</v>
      </c>
      <c r="AA58" s="1091">
        <v>25020431</v>
      </c>
      <c r="AB58" s="1091">
        <v>7194927</v>
      </c>
      <c r="AC58" s="1091">
        <v>35912132</v>
      </c>
      <c r="AD58" s="1091">
        <v>6427554</v>
      </c>
      <c r="AE58" s="1091">
        <v>1694614</v>
      </c>
      <c r="AF58" s="1091">
        <v>0</v>
      </c>
      <c r="AG58" s="1091">
        <v>0</v>
      </c>
      <c r="AH58" s="1091">
        <v>0</v>
      </c>
      <c r="AI58" s="1091">
        <v>0</v>
      </c>
      <c r="AJ58" s="1091">
        <v>0</v>
      </c>
      <c r="AK58" s="1091">
        <v>1142100</v>
      </c>
      <c r="AL58" s="1091">
        <v>0</v>
      </c>
      <c r="AM58" s="1091">
        <v>0</v>
      </c>
      <c r="AN58" s="1091">
        <v>0</v>
      </c>
      <c r="AO58" s="1091">
        <v>0</v>
      </c>
      <c r="AP58" s="1091">
        <v>421625</v>
      </c>
      <c r="AQ58" s="1091">
        <v>189000</v>
      </c>
      <c r="AR58" s="1091">
        <v>787435</v>
      </c>
      <c r="AS58" s="1091">
        <v>462850</v>
      </c>
      <c r="AT58" s="1091">
        <v>491610</v>
      </c>
      <c r="AU58" s="1091">
        <v>17240</v>
      </c>
      <c r="AV58" s="1091">
        <v>130950</v>
      </c>
      <c r="AW58" s="1091">
        <v>0</v>
      </c>
      <c r="AX58" s="1091">
        <v>2500</v>
      </c>
      <c r="AY58" s="1091">
        <v>140500</v>
      </c>
      <c r="AZ58" s="1091">
        <v>109400</v>
      </c>
      <c r="BA58" s="1091">
        <v>0</v>
      </c>
      <c r="BB58" s="1091">
        <v>0</v>
      </c>
      <c r="BC58" s="1091">
        <v>55000</v>
      </c>
      <c r="BD58" s="1091">
        <v>23040</v>
      </c>
      <c r="BE58" s="1091">
        <v>0</v>
      </c>
      <c r="BF58" s="1091">
        <v>0</v>
      </c>
      <c r="BG58" s="1091">
        <v>0</v>
      </c>
      <c r="BH58" s="1118"/>
      <c r="BI58" s="1091">
        <v>0</v>
      </c>
      <c r="BJ58" s="1118"/>
      <c r="BK58" s="1091">
        <v>0</v>
      </c>
      <c r="BL58" s="1118"/>
      <c r="BM58" s="1091">
        <v>0</v>
      </c>
      <c r="BN58" s="1118"/>
      <c r="BO58" s="1091">
        <v>0</v>
      </c>
      <c r="BP58" s="1118"/>
      <c r="BQ58" s="1091">
        <v>0</v>
      </c>
      <c r="BR58" s="1118"/>
      <c r="BS58" s="1118"/>
      <c r="BT58" s="1109"/>
      <c r="BU58" s="1090">
        <v>4205000.05</v>
      </c>
      <c r="BV58" s="1090">
        <v>6000638</v>
      </c>
      <c r="BW58" s="1090">
        <v>0</v>
      </c>
      <c r="BX58" s="1092">
        <v>0</v>
      </c>
      <c r="BY58" s="1092">
        <v>0</v>
      </c>
    </row>
    <row r="59" spans="1:77">
      <c r="A59" s="48" t="s">
        <v>1151</v>
      </c>
      <c r="B59" s="34">
        <v>2473</v>
      </c>
      <c r="C59" s="1114" t="s">
        <v>1049</v>
      </c>
      <c r="D59" s="1091">
        <v>2668393</v>
      </c>
      <c r="E59" s="1091">
        <v>0</v>
      </c>
      <c r="F59" s="1091">
        <v>0</v>
      </c>
      <c r="G59" s="1091">
        <v>0</v>
      </c>
      <c r="H59" s="1091">
        <v>0</v>
      </c>
      <c r="I59" s="1091">
        <v>5000</v>
      </c>
      <c r="J59" s="1091">
        <v>1552278</v>
      </c>
      <c r="K59" s="1091">
        <v>0</v>
      </c>
      <c r="L59" s="982"/>
      <c r="M59" s="982"/>
      <c r="N59" s="982"/>
      <c r="O59" s="982"/>
      <c r="P59" s="982"/>
      <c r="Q59" s="982"/>
      <c r="R59" s="982"/>
      <c r="S59" s="1091">
        <v>262087</v>
      </c>
      <c r="T59" s="1091">
        <v>2206948</v>
      </c>
      <c r="U59" s="1091">
        <v>733534</v>
      </c>
      <c r="V59" s="1091">
        <v>371975</v>
      </c>
      <c r="W59" s="1091">
        <v>200000</v>
      </c>
      <c r="X59" s="1091">
        <v>447627</v>
      </c>
      <c r="Y59" s="1091">
        <v>1181057</v>
      </c>
      <c r="Z59" s="1091">
        <v>231566</v>
      </c>
      <c r="AA59" s="1091">
        <v>546995</v>
      </c>
      <c r="AB59" s="1091">
        <v>104607</v>
      </c>
      <c r="AC59" s="1091">
        <v>1869618</v>
      </c>
      <c r="AD59" s="1091">
        <v>205328</v>
      </c>
      <c r="AE59" s="1091">
        <v>0</v>
      </c>
      <c r="AF59" s="1091">
        <v>0</v>
      </c>
      <c r="AG59" s="1091">
        <v>0</v>
      </c>
      <c r="AH59" s="1091">
        <v>0</v>
      </c>
      <c r="AI59" s="1091">
        <v>0</v>
      </c>
      <c r="AJ59" s="1091">
        <v>83000</v>
      </c>
      <c r="AK59" s="1091">
        <v>0</v>
      </c>
      <c r="AL59" s="1091">
        <v>0</v>
      </c>
      <c r="AM59" s="1091">
        <v>0</v>
      </c>
      <c r="AN59" s="1091">
        <v>0</v>
      </c>
      <c r="AO59" s="1091">
        <v>0</v>
      </c>
      <c r="AP59" s="1091">
        <v>0</v>
      </c>
      <c r="AQ59" s="1091">
        <v>0</v>
      </c>
      <c r="AR59" s="1091">
        <v>0</v>
      </c>
      <c r="AS59" s="1091">
        <v>0</v>
      </c>
      <c r="AT59" s="1091">
        <v>0</v>
      </c>
      <c r="AU59" s="1091">
        <v>0</v>
      </c>
      <c r="AV59" s="1091">
        <v>0</v>
      </c>
      <c r="AW59" s="1091">
        <v>0</v>
      </c>
      <c r="AX59" s="1091">
        <v>0</v>
      </c>
      <c r="AY59" s="1091">
        <v>0</v>
      </c>
      <c r="AZ59" s="1091">
        <v>0</v>
      </c>
      <c r="BA59" s="1091">
        <v>0</v>
      </c>
      <c r="BB59" s="1091">
        <v>0</v>
      </c>
      <c r="BC59" s="1091">
        <v>0</v>
      </c>
      <c r="BD59" s="1091">
        <v>0</v>
      </c>
      <c r="BE59" s="1091">
        <v>0</v>
      </c>
      <c r="BF59" s="1091">
        <v>0</v>
      </c>
      <c r="BG59" s="1091">
        <v>0</v>
      </c>
      <c r="BH59" s="1118"/>
      <c r="BI59" s="1091">
        <v>0</v>
      </c>
      <c r="BJ59" s="1118"/>
      <c r="BK59" s="1091">
        <v>0</v>
      </c>
      <c r="BL59" s="1118"/>
      <c r="BM59" s="1091">
        <v>0</v>
      </c>
      <c r="BN59" s="1118"/>
      <c r="BO59" s="1091">
        <v>0</v>
      </c>
      <c r="BP59" s="1118"/>
      <c r="BQ59" s="1091">
        <v>0</v>
      </c>
      <c r="BR59" s="1118"/>
      <c r="BS59" s="1118"/>
      <c r="BT59" s="1109"/>
      <c r="BU59" s="1090">
        <v>0</v>
      </c>
      <c r="BV59" s="1090">
        <v>0</v>
      </c>
      <c r="BW59" s="1090">
        <v>43301.610000000015</v>
      </c>
      <c r="BX59" s="1092">
        <v>0</v>
      </c>
      <c r="BY59" s="1092">
        <v>0</v>
      </c>
    </row>
    <row r="60" spans="1:77">
      <c r="A60" s="48" t="s">
        <v>1231</v>
      </c>
      <c r="B60" s="34">
        <v>2485</v>
      </c>
      <c r="C60" s="1114" t="s">
        <v>1398</v>
      </c>
      <c r="D60" s="1091">
        <v>2862071</v>
      </c>
      <c r="E60" s="1091">
        <v>0</v>
      </c>
      <c r="F60" s="1091">
        <v>0</v>
      </c>
      <c r="G60" s="1091">
        <v>0</v>
      </c>
      <c r="H60" s="1091">
        <v>0</v>
      </c>
      <c r="I60" s="1091">
        <v>17500</v>
      </c>
      <c r="J60" s="1091">
        <v>0</v>
      </c>
      <c r="K60" s="1091">
        <v>0</v>
      </c>
      <c r="L60" s="982"/>
      <c r="M60" s="982"/>
      <c r="N60" s="982"/>
      <c r="O60" s="982"/>
      <c r="P60" s="982"/>
      <c r="Q60" s="982"/>
      <c r="R60" s="982"/>
      <c r="S60" s="1091">
        <v>0</v>
      </c>
      <c r="T60" s="1091">
        <v>1805276</v>
      </c>
      <c r="U60" s="1091">
        <v>737068</v>
      </c>
      <c r="V60" s="1091">
        <v>139272</v>
      </c>
      <c r="W60" s="1091">
        <v>194082</v>
      </c>
      <c r="X60" s="1091">
        <v>0</v>
      </c>
      <c r="Y60" s="1091">
        <v>1133087</v>
      </c>
      <c r="Z60" s="1091">
        <v>195330</v>
      </c>
      <c r="AA60" s="1091">
        <v>72365</v>
      </c>
      <c r="AB60" s="1091">
        <v>5704</v>
      </c>
      <c r="AC60" s="1091">
        <v>1269212</v>
      </c>
      <c r="AD60" s="1091">
        <v>200000</v>
      </c>
      <c r="AE60" s="1091">
        <v>0</v>
      </c>
      <c r="AF60" s="1091">
        <v>0</v>
      </c>
      <c r="AG60" s="1091">
        <v>0</v>
      </c>
      <c r="AH60" s="1091">
        <v>0</v>
      </c>
      <c r="AI60" s="1091">
        <v>0</v>
      </c>
      <c r="AJ60" s="1091">
        <v>0</v>
      </c>
      <c r="AK60" s="1091">
        <v>0</v>
      </c>
      <c r="AL60" s="1091">
        <v>0</v>
      </c>
      <c r="AM60" s="1091">
        <v>0</v>
      </c>
      <c r="AN60" s="1091">
        <v>0</v>
      </c>
      <c r="AO60" s="1091">
        <v>0</v>
      </c>
      <c r="AP60" s="1091">
        <v>0</v>
      </c>
      <c r="AQ60" s="1091">
        <v>0</v>
      </c>
      <c r="AR60" s="1091">
        <v>0</v>
      </c>
      <c r="AS60" s="1091">
        <v>0</v>
      </c>
      <c r="AT60" s="1091">
        <v>0</v>
      </c>
      <c r="AU60" s="1091">
        <v>0</v>
      </c>
      <c r="AV60" s="1091">
        <v>0</v>
      </c>
      <c r="AW60" s="1091">
        <v>0</v>
      </c>
      <c r="AX60" s="1091">
        <v>0</v>
      </c>
      <c r="AY60" s="1091">
        <v>0</v>
      </c>
      <c r="AZ60" s="1091">
        <v>0</v>
      </c>
      <c r="BA60" s="1091">
        <v>0</v>
      </c>
      <c r="BB60" s="1091">
        <v>0</v>
      </c>
      <c r="BC60" s="1091">
        <v>0</v>
      </c>
      <c r="BD60" s="1091">
        <v>0</v>
      </c>
      <c r="BE60" s="1091">
        <v>0</v>
      </c>
      <c r="BF60" s="1091">
        <v>0</v>
      </c>
      <c r="BG60" s="1091">
        <v>0</v>
      </c>
      <c r="BH60" s="1118">
        <v>0</v>
      </c>
      <c r="BI60" s="1091">
        <v>0</v>
      </c>
      <c r="BJ60" s="1118">
        <v>0</v>
      </c>
      <c r="BK60" s="1091">
        <v>0</v>
      </c>
      <c r="BL60" s="1118">
        <v>0</v>
      </c>
      <c r="BM60" s="1091">
        <v>0</v>
      </c>
      <c r="BN60" s="1118">
        <v>0</v>
      </c>
      <c r="BO60" s="1091">
        <v>0</v>
      </c>
      <c r="BP60" s="1118">
        <v>0</v>
      </c>
      <c r="BQ60" s="1091">
        <v>0</v>
      </c>
      <c r="BR60" s="1118"/>
      <c r="BS60" s="1118"/>
      <c r="BT60" s="1109"/>
      <c r="BU60" s="1090">
        <v>0</v>
      </c>
      <c r="BV60" s="1090">
        <v>0</v>
      </c>
      <c r="BW60" s="1090">
        <v>29189</v>
      </c>
      <c r="BX60" s="1092">
        <v>14208</v>
      </c>
      <c r="BY60" s="1092" t="s">
        <v>1524</v>
      </c>
    </row>
    <row r="61" spans="1:77">
      <c r="A61" s="48" t="s">
        <v>1232</v>
      </c>
      <c r="B61" s="34">
        <v>2487</v>
      </c>
      <c r="C61" s="1114" t="s">
        <v>1399</v>
      </c>
      <c r="D61" s="1091">
        <v>2089847</v>
      </c>
      <c r="E61" s="1091">
        <v>0</v>
      </c>
      <c r="F61" s="1091">
        <v>0</v>
      </c>
      <c r="G61" s="1091">
        <v>500</v>
      </c>
      <c r="H61" s="1091">
        <v>0</v>
      </c>
      <c r="I61" s="1091">
        <v>0</v>
      </c>
      <c r="J61" s="1091">
        <v>2500</v>
      </c>
      <c r="K61" s="1091">
        <v>62300</v>
      </c>
      <c r="L61" s="982"/>
      <c r="M61" s="982"/>
      <c r="N61" s="982"/>
      <c r="O61" s="982"/>
      <c r="P61" s="982"/>
      <c r="Q61" s="982"/>
      <c r="R61" s="982"/>
      <c r="S61" s="1091">
        <v>173356</v>
      </c>
      <c r="T61" s="1091">
        <v>1208932</v>
      </c>
      <c r="U61" s="1091">
        <v>299397</v>
      </c>
      <c r="V61" s="1091">
        <v>205578</v>
      </c>
      <c r="W61" s="1091">
        <v>267884</v>
      </c>
      <c r="X61" s="1091">
        <v>0</v>
      </c>
      <c r="Y61" s="1091">
        <v>998022</v>
      </c>
      <c r="Z61" s="1091">
        <v>49254</v>
      </c>
      <c r="AA61" s="1091">
        <v>401253</v>
      </c>
      <c r="AB61" s="1091">
        <v>33725</v>
      </c>
      <c r="AC61" s="1091">
        <v>616973</v>
      </c>
      <c r="AD61" s="1091">
        <v>54000</v>
      </c>
      <c r="AE61" s="1091">
        <v>0</v>
      </c>
      <c r="AF61" s="1091">
        <v>0</v>
      </c>
      <c r="AG61" s="1091">
        <v>0</v>
      </c>
      <c r="AH61" s="1091">
        <v>1920</v>
      </c>
      <c r="AI61" s="1091">
        <v>0</v>
      </c>
      <c r="AJ61" s="1091">
        <v>0</v>
      </c>
      <c r="AK61" s="1091">
        <v>0</v>
      </c>
      <c r="AL61" s="1091">
        <v>0</v>
      </c>
      <c r="AM61" s="1091">
        <v>0</v>
      </c>
      <c r="AN61" s="1091">
        <v>0</v>
      </c>
      <c r="AO61" s="1091">
        <v>0</v>
      </c>
      <c r="AP61" s="1091">
        <v>0</v>
      </c>
      <c r="AQ61" s="1091">
        <v>0</v>
      </c>
      <c r="AR61" s="1091">
        <v>0</v>
      </c>
      <c r="AS61" s="1091">
        <v>0</v>
      </c>
      <c r="AT61" s="1091">
        <v>500</v>
      </c>
      <c r="AU61" s="1091">
        <v>0</v>
      </c>
      <c r="AV61" s="1091">
        <v>0</v>
      </c>
      <c r="AW61" s="1091">
        <v>0</v>
      </c>
      <c r="AX61" s="1091">
        <v>0</v>
      </c>
      <c r="AY61" s="1091">
        <v>0</v>
      </c>
      <c r="AZ61" s="1091">
        <v>0</v>
      </c>
      <c r="BA61" s="1091">
        <v>0</v>
      </c>
      <c r="BB61" s="1091">
        <v>0</v>
      </c>
      <c r="BC61" s="1091">
        <v>0</v>
      </c>
      <c r="BD61" s="1091">
        <v>0</v>
      </c>
      <c r="BE61" s="1091">
        <v>0</v>
      </c>
      <c r="BF61" s="1091">
        <v>0</v>
      </c>
      <c r="BG61" s="1091">
        <v>0</v>
      </c>
      <c r="BH61" s="1118">
        <v>0</v>
      </c>
      <c r="BI61" s="1091">
        <v>0</v>
      </c>
      <c r="BJ61" s="1118">
        <v>0</v>
      </c>
      <c r="BK61" s="1091">
        <v>0</v>
      </c>
      <c r="BL61" s="1118">
        <v>0</v>
      </c>
      <c r="BM61" s="1091">
        <v>0</v>
      </c>
      <c r="BN61" s="1118">
        <v>0</v>
      </c>
      <c r="BO61" s="1091">
        <v>0</v>
      </c>
      <c r="BP61" s="1118">
        <v>0</v>
      </c>
      <c r="BQ61" s="1091">
        <v>0</v>
      </c>
      <c r="BR61" s="1118"/>
      <c r="BS61" s="1118"/>
      <c r="BT61" s="1109"/>
      <c r="BU61" s="1090">
        <v>0</v>
      </c>
      <c r="BV61" s="1090">
        <v>0</v>
      </c>
      <c r="BW61" s="1090">
        <v>0</v>
      </c>
      <c r="BX61" s="1092">
        <v>0</v>
      </c>
      <c r="BY61" s="1092">
        <v>0</v>
      </c>
    </row>
    <row r="62" spans="1:77">
      <c r="A62" s="48" t="s">
        <v>1233</v>
      </c>
      <c r="B62" s="34">
        <v>2638</v>
      </c>
      <c r="C62" s="1114" t="s">
        <v>1400</v>
      </c>
      <c r="D62" s="1091">
        <v>2686655</v>
      </c>
      <c r="E62" s="1091">
        <v>43825</v>
      </c>
      <c r="F62" s="1091">
        <v>0</v>
      </c>
      <c r="G62" s="1091">
        <v>78900</v>
      </c>
      <c r="H62" s="1091">
        <v>0</v>
      </c>
      <c r="I62" s="1091">
        <v>30000</v>
      </c>
      <c r="J62" s="1091">
        <v>19500</v>
      </c>
      <c r="K62" s="1091">
        <v>5000</v>
      </c>
      <c r="L62" s="982"/>
      <c r="M62" s="982"/>
      <c r="N62" s="982"/>
      <c r="O62" s="982"/>
      <c r="P62" s="982"/>
      <c r="Q62" s="982"/>
      <c r="R62" s="982"/>
      <c r="S62" s="1091">
        <v>173634</v>
      </c>
      <c r="T62" s="1091">
        <v>1772411</v>
      </c>
      <c r="U62" s="1091">
        <v>561613</v>
      </c>
      <c r="V62" s="1091">
        <v>112969</v>
      </c>
      <c r="W62" s="1091">
        <v>190180</v>
      </c>
      <c r="X62" s="1091">
        <v>0</v>
      </c>
      <c r="Y62" s="1091">
        <v>1139302</v>
      </c>
      <c r="Z62" s="1091">
        <v>227378</v>
      </c>
      <c r="AA62" s="1091">
        <v>477427</v>
      </c>
      <c r="AB62" s="1091">
        <v>66143</v>
      </c>
      <c r="AC62" s="1091">
        <v>884016</v>
      </c>
      <c r="AD62" s="1091">
        <v>16541</v>
      </c>
      <c r="AE62" s="1091">
        <v>0</v>
      </c>
      <c r="AF62" s="1091">
        <v>0</v>
      </c>
      <c r="AG62" s="1091">
        <v>0</v>
      </c>
      <c r="AH62" s="1091">
        <v>0</v>
      </c>
      <c r="AI62" s="1091">
        <v>0</v>
      </c>
      <c r="AJ62" s="1091">
        <v>0</v>
      </c>
      <c r="AK62" s="1091">
        <v>0</v>
      </c>
      <c r="AL62" s="1091">
        <v>45220</v>
      </c>
      <c r="AM62" s="1091">
        <v>0</v>
      </c>
      <c r="AN62" s="1091">
        <v>0</v>
      </c>
      <c r="AO62" s="1091">
        <v>0</v>
      </c>
      <c r="AP62" s="1091">
        <v>0</v>
      </c>
      <c r="AQ62" s="1091">
        <v>0</v>
      </c>
      <c r="AR62" s="1091">
        <v>33680</v>
      </c>
      <c r="AS62" s="1091">
        <v>0</v>
      </c>
      <c r="AT62" s="1091">
        <v>0</v>
      </c>
      <c r="AU62" s="1091">
        <v>0</v>
      </c>
      <c r="AV62" s="1091">
        <v>0</v>
      </c>
      <c r="AW62" s="1091">
        <v>0</v>
      </c>
      <c r="AX62" s="1091">
        <v>0</v>
      </c>
      <c r="AY62" s="1091">
        <v>0</v>
      </c>
      <c r="AZ62" s="1091">
        <v>0</v>
      </c>
      <c r="BA62" s="1091">
        <v>0</v>
      </c>
      <c r="BB62" s="1091">
        <v>0</v>
      </c>
      <c r="BC62" s="1091">
        <v>0</v>
      </c>
      <c r="BD62" s="1091">
        <v>0</v>
      </c>
      <c r="BE62" s="1091">
        <v>0</v>
      </c>
      <c r="BF62" s="1091">
        <v>0</v>
      </c>
      <c r="BG62" s="1091">
        <v>0</v>
      </c>
      <c r="BH62" s="1118">
        <v>0</v>
      </c>
      <c r="BI62" s="1091">
        <v>0</v>
      </c>
      <c r="BJ62" s="1118">
        <v>0</v>
      </c>
      <c r="BK62" s="1091">
        <v>0</v>
      </c>
      <c r="BL62" s="1118">
        <v>0</v>
      </c>
      <c r="BM62" s="1091">
        <v>0</v>
      </c>
      <c r="BN62" s="1118">
        <v>0</v>
      </c>
      <c r="BO62" s="1091">
        <v>0</v>
      </c>
      <c r="BP62" s="1118">
        <v>0</v>
      </c>
      <c r="BQ62" s="1091">
        <v>0</v>
      </c>
      <c r="BR62" s="1118"/>
      <c r="BS62" s="1118"/>
      <c r="BT62" s="1109"/>
      <c r="BU62" s="1090">
        <v>0</v>
      </c>
      <c r="BV62" s="1090">
        <v>0</v>
      </c>
      <c r="BW62" s="1090">
        <v>77770</v>
      </c>
      <c r="BX62" s="1092">
        <v>0</v>
      </c>
      <c r="BY62" s="1092">
        <v>0</v>
      </c>
    </row>
    <row r="63" spans="1:77">
      <c r="A63" s="48" t="s">
        <v>1234</v>
      </c>
      <c r="B63" s="34">
        <v>2669</v>
      </c>
      <c r="C63" s="1114" t="s">
        <v>1401</v>
      </c>
      <c r="D63" s="1091">
        <v>1699719</v>
      </c>
      <c r="E63" s="1091">
        <v>0</v>
      </c>
      <c r="F63" s="1091">
        <v>0</v>
      </c>
      <c r="G63" s="1091">
        <v>0</v>
      </c>
      <c r="H63" s="1091">
        <v>0</v>
      </c>
      <c r="I63" s="1091">
        <v>0</v>
      </c>
      <c r="J63" s="1091">
        <v>0</v>
      </c>
      <c r="K63" s="1091">
        <v>0</v>
      </c>
      <c r="L63" s="982"/>
      <c r="M63" s="982"/>
      <c r="N63" s="982"/>
      <c r="O63" s="982"/>
      <c r="P63" s="982"/>
      <c r="Q63" s="982"/>
      <c r="R63" s="982"/>
      <c r="S63" s="1091">
        <v>112960</v>
      </c>
      <c r="T63" s="1091">
        <v>1148188</v>
      </c>
      <c r="U63" s="1091">
        <v>71037</v>
      </c>
      <c r="V63" s="1091">
        <v>66226.559999999998</v>
      </c>
      <c r="W63" s="1091">
        <v>218696</v>
      </c>
      <c r="X63" s="1091">
        <v>0</v>
      </c>
      <c r="Y63" s="1091">
        <v>835000</v>
      </c>
      <c r="Z63" s="1091">
        <v>199400</v>
      </c>
      <c r="AA63" s="1091">
        <v>200000</v>
      </c>
      <c r="AB63" s="1091">
        <v>56481</v>
      </c>
      <c r="AC63" s="1091">
        <v>260000</v>
      </c>
      <c r="AD63" s="1091">
        <v>0</v>
      </c>
      <c r="AE63" s="1091">
        <v>0</v>
      </c>
      <c r="AF63" s="1091">
        <v>0</v>
      </c>
      <c r="AG63" s="1091">
        <v>0</v>
      </c>
      <c r="AH63" s="1091">
        <v>0</v>
      </c>
      <c r="AI63" s="1091">
        <v>0</v>
      </c>
      <c r="AJ63" s="1091">
        <v>66226.559999999998</v>
      </c>
      <c r="AK63" s="1091">
        <v>0</v>
      </c>
      <c r="AL63" s="1091">
        <v>0</v>
      </c>
      <c r="AM63" s="1091">
        <v>0</v>
      </c>
      <c r="AN63" s="1091">
        <v>0</v>
      </c>
      <c r="AO63" s="1091">
        <v>0</v>
      </c>
      <c r="AP63" s="1091">
        <v>0</v>
      </c>
      <c r="AQ63" s="1091">
        <v>0</v>
      </c>
      <c r="AR63" s="1091">
        <v>0</v>
      </c>
      <c r="AS63" s="1091">
        <v>0</v>
      </c>
      <c r="AT63" s="1091">
        <v>0</v>
      </c>
      <c r="AU63" s="1091">
        <v>0</v>
      </c>
      <c r="AV63" s="1091">
        <v>0</v>
      </c>
      <c r="AW63" s="1091">
        <v>0</v>
      </c>
      <c r="AX63" s="1091">
        <v>0</v>
      </c>
      <c r="AY63" s="1091">
        <v>0</v>
      </c>
      <c r="AZ63" s="1091">
        <v>0</v>
      </c>
      <c r="BA63" s="1091">
        <v>0</v>
      </c>
      <c r="BB63" s="1091">
        <v>0</v>
      </c>
      <c r="BC63" s="1091">
        <v>0</v>
      </c>
      <c r="BD63" s="1091">
        <v>0</v>
      </c>
      <c r="BE63" s="1091">
        <v>0</v>
      </c>
      <c r="BF63" s="1091">
        <v>0</v>
      </c>
      <c r="BG63" s="1091">
        <v>0</v>
      </c>
      <c r="BH63" s="1103">
        <v>0</v>
      </c>
      <c r="BI63" s="1091">
        <v>0</v>
      </c>
      <c r="BJ63" s="1103">
        <v>0</v>
      </c>
      <c r="BK63" s="1091">
        <v>0</v>
      </c>
      <c r="BL63" s="1103">
        <v>0</v>
      </c>
      <c r="BM63" s="1091">
        <v>0</v>
      </c>
      <c r="BN63" s="1103">
        <v>0</v>
      </c>
      <c r="BO63" s="1091">
        <v>0</v>
      </c>
      <c r="BP63" s="1103">
        <v>0</v>
      </c>
      <c r="BQ63" s="1091">
        <v>0</v>
      </c>
      <c r="BR63" s="1103"/>
      <c r="BS63" s="1103"/>
      <c r="BT63" s="1112"/>
      <c r="BU63" s="1091">
        <v>0</v>
      </c>
      <c r="BV63" s="1091">
        <v>0</v>
      </c>
      <c r="BW63" s="1091">
        <v>82611.43999999993</v>
      </c>
      <c r="BX63" s="1092">
        <v>0</v>
      </c>
      <c r="BY63" s="1092">
        <v>0</v>
      </c>
    </row>
    <row r="64" spans="1:77">
      <c r="A64" s="48" t="s">
        <v>1235</v>
      </c>
      <c r="B64" s="34">
        <v>2671</v>
      </c>
      <c r="C64" s="1114" t="s">
        <v>1402</v>
      </c>
      <c r="D64" s="1091">
        <v>1681279</v>
      </c>
      <c r="E64" s="1091">
        <v>0</v>
      </c>
      <c r="F64" s="1091">
        <v>0</v>
      </c>
      <c r="G64" s="1091">
        <v>31250</v>
      </c>
      <c r="H64" s="1091">
        <v>38100</v>
      </c>
      <c r="I64" s="1091">
        <v>0</v>
      </c>
      <c r="J64" s="1091">
        <v>455000</v>
      </c>
      <c r="K64" s="1091">
        <v>0</v>
      </c>
      <c r="L64" s="982"/>
      <c r="M64" s="982"/>
      <c r="N64" s="982"/>
      <c r="O64" s="982"/>
      <c r="P64" s="982"/>
      <c r="Q64" s="982"/>
      <c r="R64" s="982"/>
      <c r="S64" s="1091">
        <v>102020</v>
      </c>
      <c r="T64" s="1091">
        <v>1198965</v>
      </c>
      <c r="U64" s="1091">
        <v>437769</v>
      </c>
      <c r="V64" s="1091">
        <v>375700</v>
      </c>
      <c r="W64" s="1091">
        <v>210525</v>
      </c>
      <c r="X64" s="1091">
        <v>0</v>
      </c>
      <c r="Y64" s="1091">
        <v>874596</v>
      </c>
      <c r="Z64" s="1091">
        <v>130880</v>
      </c>
      <c r="AA64" s="1091">
        <v>393753</v>
      </c>
      <c r="AB64" s="1091">
        <v>58350</v>
      </c>
      <c r="AC64" s="1091">
        <v>850000</v>
      </c>
      <c r="AD64" s="1091">
        <v>17400</v>
      </c>
      <c r="AE64" s="1091">
        <v>0</v>
      </c>
      <c r="AF64" s="1091">
        <v>0</v>
      </c>
      <c r="AG64" s="1091">
        <v>0</v>
      </c>
      <c r="AH64" s="1091">
        <v>0</v>
      </c>
      <c r="AI64" s="1091">
        <v>0</v>
      </c>
      <c r="AJ64" s="1091">
        <v>0</v>
      </c>
      <c r="AK64" s="1091">
        <v>0</v>
      </c>
      <c r="AL64" s="1091">
        <v>0</v>
      </c>
      <c r="AM64" s="1091">
        <v>0</v>
      </c>
      <c r="AN64" s="1091">
        <v>6250</v>
      </c>
      <c r="AO64" s="1091">
        <v>0</v>
      </c>
      <c r="AP64" s="1091">
        <v>0</v>
      </c>
      <c r="AQ64" s="1091">
        <v>0</v>
      </c>
      <c r="AR64" s="1091">
        <v>0</v>
      </c>
      <c r="AS64" s="1091">
        <v>20000</v>
      </c>
      <c r="AT64" s="1091">
        <v>0</v>
      </c>
      <c r="AU64" s="1091">
        <v>0</v>
      </c>
      <c r="AV64" s="1091">
        <v>5000</v>
      </c>
      <c r="AW64" s="1091">
        <v>0</v>
      </c>
      <c r="AX64" s="1091">
        <v>0</v>
      </c>
      <c r="AY64" s="1091">
        <v>6000</v>
      </c>
      <c r="AZ64" s="1091">
        <v>0</v>
      </c>
      <c r="BA64" s="1091">
        <v>0</v>
      </c>
      <c r="BB64" s="1091">
        <v>0</v>
      </c>
      <c r="BC64" s="1091">
        <v>0</v>
      </c>
      <c r="BD64" s="1091">
        <v>20000</v>
      </c>
      <c r="BE64" s="1091">
        <v>0</v>
      </c>
      <c r="BF64" s="1091">
        <v>0</v>
      </c>
      <c r="BG64" s="1091">
        <v>0</v>
      </c>
      <c r="BH64" s="1103">
        <v>0</v>
      </c>
      <c r="BI64" s="1091">
        <v>38100</v>
      </c>
      <c r="BJ64" s="1103">
        <v>0</v>
      </c>
      <c r="BK64" s="1091">
        <v>0</v>
      </c>
      <c r="BL64" s="1103">
        <v>0</v>
      </c>
      <c r="BM64" s="1091">
        <v>9600</v>
      </c>
      <c r="BN64" s="1103">
        <v>0</v>
      </c>
      <c r="BO64" s="1091">
        <v>13000</v>
      </c>
      <c r="BP64" s="1103">
        <v>0</v>
      </c>
      <c r="BQ64" s="1091">
        <v>7500</v>
      </c>
      <c r="BR64" s="1103"/>
      <c r="BS64" s="1103"/>
      <c r="BT64" s="1112"/>
      <c r="BU64" s="1091">
        <v>0</v>
      </c>
      <c r="BV64" s="1091">
        <v>0</v>
      </c>
      <c r="BW64" s="1091">
        <v>-119350</v>
      </c>
      <c r="BX64" s="1092">
        <v>0</v>
      </c>
      <c r="BY64" s="1092">
        <v>0</v>
      </c>
    </row>
    <row r="65" spans="1:77">
      <c r="A65" s="48" t="s">
        <v>1394</v>
      </c>
      <c r="B65" s="34">
        <v>2743</v>
      </c>
      <c r="C65" s="1114" t="s">
        <v>1397</v>
      </c>
      <c r="D65" s="1091">
        <v>1324159</v>
      </c>
      <c r="E65" s="1091">
        <v>165000</v>
      </c>
      <c r="F65" s="1091">
        <v>0</v>
      </c>
      <c r="G65" s="1091">
        <v>0</v>
      </c>
      <c r="H65" s="1091">
        <v>0</v>
      </c>
      <c r="I65" s="1091">
        <v>0</v>
      </c>
      <c r="J65" s="1091">
        <v>20000</v>
      </c>
      <c r="K65" s="1091">
        <v>0</v>
      </c>
      <c r="L65" s="982"/>
      <c r="M65" s="982"/>
      <c r="N65" s="982"/>
      <c r="O65" s="982"/>
      <c r="P65" s="982"/>
      <c r="Q65" s="982"/>
      <c r="R65" s="982"/>
      <c r="S65" s="1091">
        <v>0</v>
      </c>
      <c r="T65" s="1091">
        <v>918536</v>
      </c>
      <c r="U65" s="1091">
        <v>192100</v>
      </c>
      <c r="V65" s="1091">
        <v>204792</v>
      </c>
      <c r="W65" s="1091">
        <v>194260</v>
      </c>
      <c r="X65" s="1091">
        <v>0</v>
      </c>
      <c r="Y65" s="1091">
        <v>585606</v>
      </c>
      <c r="Z65" s="1091">
        <v>56709</v>
      </c>
      <c r="AA65" s="1091">
        <v>401986</v>
      </c>
      <c r="AB65" s="1091">
        <v>16787</v>
      </c>
      <c r="AC65" s="1091">
        <v>414600</v>
      </c>
      <c r="AD65" s="1091">
        <v>0</v>
      </c>
      <c r="AE65" s="1091">
        <v>29000</v>
      </c>
      <c r="AF65" s="1091">
        <v>0</v>
      </c>
      <c r="AG65" s="1091">
        <v>0</v>
      </c>
      <c r="AH65" s="1091">
        <v>5000</v>
      </c>
      <c r="AI65" s="1091">
        <v>0</v>
      </c>
      <c r="AJ65" s="1091">
        <v>0</v>
      </c>
      <c r="AK65" s="1091">
        <v>0</v>
      </c>
      <c r="AL65" s="1091">
        <v>0</v>
      </c>
      <c r="AM65" s="1091">
        <v>0</v>
      </c>
      <c r="AN65" s="1091">
        <v>0</v>
      </c>
      <c r="AO65" s="1091">
        <v>0</v>
      </c>
      <c r="AP65" s="1091">
        <v>0</v>
      </c>
      <c r="AQ65" s="1091">
        <v>0</v>
      </c>
      <c r="AR65" s="1091">
        <v>0</v>
      </c>
      <c r="AS65" s="1091">
        <v>0</v>
      </c>
      <c r="AT65" s="1091">
        <v>0</v>
      </c>
      <c r="AU65" s="1091">
        <v>0</v>
      </c>
      <c r="AV65" s="1091">
        <v>0</v>
      </c>
      <c r="AW65" s="1091">
        <v>0</v>
      </c>
      <c r="AX65" s="1091">
        <v>0</v>
      </c>
      <c r="AY65" s="1091">
        <v>0</v>
      </c>
      <c r="AZ65" s="1091">
        <v>0</v>
      </c>
      <c r="BA65" s="1091">
        <v>0</v>
      </c>
      <c r="BB65" s="1091">
        <v>0</v>
      </c>
      <c r="BC65" s="1091">
        <v>0</v>
      </c>
      <c r="BD65" s="1091">
        <v>0</v>
      </c>
      <c r="BE65" s="1091">
        <v>0</v>
      </c>
      <c r="BF65" s="1091">
        <v>0</v>
      </c>
      <c r="BG65" s="1091">
        <v>0</v>
      </c>
      <c r="BH65" s="1103"/>
      <c r="BI65" s="1091">
        <v>0</v>
      </c>
      <c r="BJ65" s="1103"/>
      <c r="BK65" s="1091">
        <v>0</v>
      </c>
      <c r="BL65" s="1103"/>
      <c r="BM65" s="1091">
        <v>0</v>
      </c>
      <c r="BN65" s="1103"/>
      <c r="BO65" s="1091">
        <v>0</v>
      </c>
      <c r="BP65" s="1103"/>
      <c r="BQ65" s="1091">
        <v>0</v>
      </c>
      <c r="BR65" s="1103"/>
      <c r="BS65" s="1103"/>
      <c r="BT65" s="1112"/>
      <c r="BU65" s="1091">
        <v>0</v>
      </c>
      <c r="BV65" s="1091">
        <v>0</v>
      </c>
      <c r="BW65" s="1091">
        <v>28471</v>
      </c>
      <c r="BX65" s="1092"/>
      <c r="BY65" s="1092"/>
    </row>
    <row r="66" spans="1:77">
      <c r="A66" s="48" t="s">
        <v>1395</v>
      </c>
      <c r="B66" s="34">
        <v>2750</v>
      </c>
      <c r="C66" s="1114" t="s">
        <v>1706</v>
      </c>
      <c r="D66" s="1091">
        <v>3825853</v>
      </c>
      <c r="E66" s="1091">
        <v>0</v>
      </c>
      <c r="F66" s="1091">
        <v>0</v>
      </c>
      <c r="G66" s="1091">
        <v>461000</v>
      </c>
      <c r="H66" s="1091">
        <v>0</v>
      </c>
      <c r="I66" s="1091">
        <v>0</v>
      </c>
      <c r="J66" s="1091">
        <v>0</v>
      </c>
      <c r="K66" s="1091">
        <v>628800</v>
      </c>
      <c r="L66" s="982"/>
      <c r="M66" s="982"/>
      <c r="N66" s="982"/>
      <c r="O66" s="982"/>
      <c r="P66" s="982"/>
      <c r="Q66" s="982"/>
      <c r="R66" s="982"/>
      <c r="S66" s="1091">
        <v>264859</v>
      </c>
      <c r="T66" s="1091">
        <v>2246766</v>
      </c>
      <c r="U66" s="1091">
        <v>1190553</v>
      </c>
      <c r="V66" s="1091">
        <v>800000</v>
      </c>
      <c r="W66" s="1091">
        <v>204060</v>
      </c>
      <c r="X66" s="1091">
        <v>213366</v>
      </c>
      <c r="Y66" s="1091">
        <v>1621500</v>
      </c>
      <c r="Z66" s="1091">
        <v>119991</v>
      </c>
      <c r="AA66" s="1091">
        <v>440000</v>
      </c>
      <c r="AB66" s="1091">
        <v>32560</v>
      </c>
      <c r="AC66" s="1091">
        <v>1865000</v>
      </c>
      <c r="AD66" s="1091">
        <v>0</v>
      </c>
      <c r="AE66" s="1091">
        <v>0</v>
      </c>
      <c r="AF66" s="1091">
        <v>0</v>
      </c>
      <c r="AG66" s="1091">
        <v>0</v>
      </c>
      <c r="AH66" s="1091">
        <v>0</v>
      </c>
      <c r="AI66" s="1091">
        <v>0</v>
      </c>
      <c r="AJ66" s="1091">
        <v>840553</v>
      </c>
      <c r="AK66" s="1091">
        <v>251000</v>
      </c>
      <c r="AL66" s="1091">
        <v>0</v>
      </c>
      <c r="AM66" s="1091">
        <v>150000</v>
      </c>
      <c r="AN66" s="1091">
        <v>60000</v>
      </c>
      <c r="AO66" s="1091">
        <v>0</v>
      </c>
      <c r="AP66" s="1091">
        <v>0</v>
      </c>
      <c r="AQ66" s="1091">
        <v>0</v>
      </c>
      <c r="AR66" s="1091">
        <v>0</v>
      </c>
      <c r="AS66" s="1091">
        <v>0</v>
      </c>
      <c r="AT66" s="1091">
        <v>0</v>
      </c>
      <c r="AU66" s="1091">
        <v>0</v>
      </c>
      <c r="AV66" s="1091">
        <v>0</v>
      </c>
      <c r="AW66" s="1091">
        <v>0</v>
      </c>
      <c r="AX66" s="1091">
        <v>0</v>
      </c>
      <c r="AY66" s="1091">
        <v>0</v>
      </c>
      <c r="AZ66" s="1091">
        <v>0</v>
      </c>
      <c r="BA66" s="1091">
        <v>0</v>
      </c>
      <c r="BB66" s="1091">
        <v>0</v>
      </c>
      <c r="BC66" s="1091">
        <v>0</v>
      </c>
      <c r="BD66" s="1091">
        <v>0</v>
      </c>
      <c r="BE66" s="1091">
        <v>0</v>
      </c>
      <c r="BF66" s="1091">
        <v>0</v>
      </c>
      <c r="BG66" s="1091">
        <v>0</v>
      </c>
      <c r="BH66" s="1103"/>
      <c r="BI66" s="1091">
        <v>0</v>
      </c>
      <c r="BJ66" s="1103"/>
      <c r="BK66" s="1091">
        <v>0</v>
      </c>
      <c r="BL66" s="1103"/>
      <c r="BM66" s="1091">
        <v>0</v>
      </c>
      <c r="BN66" s="1103"/>
      <c r="BO66" s="1091">
        <v>0</v>
      </c>
      <c r="BP66" s="1103"/>
      <c r="BQ66" s="1091">
        <v>0</v>
      </c>
      <c r="BR66" s="1103"/>
      <c r="BS66" s="1103"/>
      <c r="BT66" s="1112"/>
      <c r="BU66" s="1091">
        <v>0</v>
      </c>
      <c r="BV66" s="1091">
        <v>0</v>
      </c>
      <c r="BW66" s="1091">
        <v>-3951</v>
      </c>
      <c r="BX66" s="1092"/>
      <c r="BY66" s="1092"/>
    </row>
    <row r="67" spans="1:77">
      <c r="A67" s="48" t="s">
        <v>187</v>
      </c>
      <c r="B67" s="34">
        <v>3020</v>
      </c>
      <c r="C67" s="33" t="s">
        <v>654</v>
      </c>
      <c r="D67" s="1091">
        <v>1353130400</v>
      </c>
      <c r="E67" s="1091">
        <v>1837200</v>
      </c>
      <c r="F67" s="1091">
        <v>0</v>
      </c>
      <c r="G67" s="1091">
        <v>34275700</v>
      </c>
      <c r="H67" s="1091">
        <v>13757300</v>
      </c>
      <c r="I67" s="1091">
        <v>4000000</v>
      </c>
      <c r="J67" s="1091">
        <v>8825700</v>
      </c>
      <c r="K67" s="1091">
        <v>4608900</v>
      </c>
      <c r="L67" s="982"/>
      <c r="M67" s="982"/>
      <c r="N67" s="982"/>
      <c r="O67" s="982"/>
      <c r="P67" s="982"/>
      <c r="Q67" s="982"/>
      <c r="R67" s="982"/>
      <c r="S67" s="1091">
        <v>55066900</v>
      </c>
      <c r="T67" s="1091">
        <v>1076375100</v>
      </c>
      <c r="U67" s="1091">
        <v>203459200</v>
      </c>
      <c r="V67" s="1091">
        <v>56285500</v>
      </c>
      <c r="W67" s="1091">
        <v>41349300</v>
      </c>
      <c r="X67" s="1091">
        <v>14937700</v>
      </c>
      <c r="Y67" s="1091">
        <v>621775300</v>
      </c>
      <c r="Z67" s="1091">
        <v>161407000</v>
      </c>
      <c r="AA67" s="1091">
        <v>273433800</v>
      </c>
      <c r="AB67" s="1091">
        <v>96999500</v>
      </c>
      <c r="AC67" s="1091">
        <v>230667200</v>
      </c>
      <c r="AD67" s="1091">
        <v>46865800</v>
      </c>
      <c r="AE67" s="1091">
        <v>15777800</v>
      </c>
      <c r="AF67" s="1091">
        <v>0</v>
      </c>
      <c r="AG67" s="1091">
        <v>212300</v>
      </c>
      <c r="AH67" s="1091">
        <v>335000</v>
      </c>
      <c r="AI67" s="1091">
        <v>0</v>
      </c>
      <c r="AJ67" s="1091">
        <v>0</v>
      </c>
      <c r="AK67" s="1091">
        <v>11860200</v>
      </c>
      <c r="AL67" s="1091">
        <v>0</v>
      </c>
      <c r="AM67" s="1091">
        <v>5285000</v>
      </c>
      <c r="AN67" s="1091">
        <v>0</v>
      </c>
      <c r="AO67" s="1091">
        <v>1327400</v>
      </c>
      <c r="AP67" s="1091">
        <v>3530600</v>
      </c>
      <c r="AQ67" s="1091">
        <v>0</v>
      </c>
      <c r="AR67" s="1091">
        <v>7654000</v>
      </c>
      <c r="AS67" s="1091">
        <v>812800</v>
      </c>
      <c r="AT67" s="1091">
        <v>3078900</v>
      </c>
      <c r="AU67" s="1091">
        <v>726800</v>
      </c>
      <c r="AV67" s="1091">
        <v>0</v>
      </c>
      <c r="AW67" s="1091">
        <v>0</v>
      </c>
      <c r="AX67" s="1091">
        <v>1112800</v>
      </c>
      <c r="AY67" s="1091">
        <v>2067100</v>
      </c>
      <c r="AZ67" s="1091">
        <v>1326200</v>
      </c>
      <c r="BA67" s="1091">
        <v>0</v>
      </c>
      <c r="BB67" s="1091">
        <v>2630000</v>
      </c>
      <c r="BC67" s="1091">
        <v>592700</v>
      </c>
      <c r="BD67" s="1091">
        <v>0</v>
      </c>
      <c r="BE67" s="1091">
        <v>0</v>
      </c>
      <c r="BF67" s="1091">
        <v>0</v>
      </c>
      <c r="BG67" s="1091">
        <v>0</v>
      </c>
      <c r="BH67" s="1118"/>
      <c r="BI67" s="1091">
        <v>183300</v>
      </c>
      <c r="BJ67" s="1118"/>
      <c r="BK67" s="1091">
        <v>0</v>
      </c>
      <c r="BL67" s="1118"/>
      <c r="BM67" s="1091">
        <v>0</v>
      </c>
      <c r="BN67" s="1118"/>
      <c r="BO67" s="1091">
        <v>0</v>
      </c>
      <c r="BP67" s="1118"/>
      <c r="BQ67" s="1091">
        <v>0</v>
      </c>
      <c r="BR67" s="1118"/>
      <c r="BS67" s="1118"/>
      <c r="BT67" s="1109"/>
      <c r="BU67" s="1090">
        <v>29375269</v>
      </c>
      <c r="BV67" s="1090">
        <v>38702216.049999997</v>
      </c>
      <c r="BW67" s="1090">
        <v>0</v>
      </c>
      <c r="BX67" s="1092">
        <v>0</v>
      </c>
      <c r="BY67" s="1092">
        <v>0</v>
      </c>
    </row>
    <row r="68" spans="1:77">
      <c r="A68" s="48" t="s">
        <v>178</v>
      </c>
      <c r="B68" s="34">
        <v>3030</v>
      </c>
      <c r="C68" s="52" t="s">
        <v>649</v>
      </c>
      <c r="D68" s="1091">
        <v>1568021000</v>
      </c>
      <c r="E68" s="1091">
        <v>680000</v>
      </c>
      <c r="F68" s="1091">
        <v>0</v>
      </c>
      <c r="G68" s="1091">
        <v>66140000</v>
      </c>
      <c r="H68" s="1091">
        <v>18915000</v>
      </c>
      <c r="I68" s="1091">
        <v>5680000</v>
      </c>
      <c r="J68" s="1091">
        <v>10297000</v>
      </c>
      <c r="K68" s="1091">
        <v>4362000</v>
      </c>
      <c r="L68" s="982"/>
      <c r="M68" s="982"/>
      <c r="N68" s="982"/>
      <c r="O68" s="982"/>
      <c r="P68" s="982"/>
      <c r="Q68" s="982"/>
      <c r="R68" s="982"/>
      <c r="S68" s="1091">
        <v>36551000</v>
      </c>
      <c r="T68" s="1091">
        <v>1272146000</v>
      </c>
      <c r="U68" s="1091">
        <v>213708000</v>
      </c>
      <c r="V68" s="1091">
        <v>60581000</v>
      </c>
      <c r="W68" s="1091">
        <v>54588000</v>
      </c>
      <c r="X68" s="1091">
        <v>36521000</v>
      </c>
      <c r="Y68" s="1091">
        <v>776258000</v>
      </c>
      <c r="Z68" s="1091">
        <v>185475000</v>
      </c>
      <c r="AA68" s="1091">
        <v>260025000</v>
      </c>
      <c r="AB68" s="1091">
        <v>67212000</v>
      </c>
      <c r="AC68" s="1091">
        <v>277143000</v>
      </c>
      <c r="AD68" s="1091">
        <v>60117000</v>
      </c>
      <c r="AE68" s="1091">
        <v>36744000</v>
      </c>
      <c r="AF68" s="1091">
        <v>0</v>
      </c>
      <c r="AG68" s="1091">
        <v>400000</v>
      </c>
      <c r="AH68" s="1091">
        <v>2412000</v>
      </c>
      <c r="AI68" s="1091">
        <v>0</v>
      </c>
      <c r="AJ68" s="1091">
        <v>8309000</v>
      </c>
      <c r="AK68" s="1091">
        <v>10077000</v>
      </c>
      <c r="AL68" s="1091">
        <v>2851000</v>
      </c>
      <c r="AM68" s="1091">
        <v>23037000</v>
      </c>
      <c r="AN68" s="1091">
        <v>0</v>
      </c>
      <c r="AO68" s="1091">
        <v>1299999.9999999995</v>
      </c>
      <c r="AP68" s="1091">
        <v>5300000</v>
      </c>
      <c r="AQ68" s="1091">
        <v>0</v>
      </c>
      <c r="AR68" s="1091">
        <v>17774999.999999996</v>
      </c>
      <c r="AS68" s="1091">
        <v>0</v>
      </c>
      <c r="AT68" s="1091">
        <v>3500000</v>
      </c>
      <c r="AU68" s="1091">
        <v>2300000</v>
      </c>
      <c r="AV68" s="1091">
        <v>0</v>
      </c>
      <c r="AW68" s="1091">
        <v>0</v>
      </c>
      <c r="AX68" s="1091">
        <v>0</v>
      </c>
      <c r="AY68" s="1091">
        <v>0</v>
      </c>
      <c r="AZ68" s="1091">
        <v>5000000</v>
      </c>
      <c r="BA68" s="1091">
        <v>0</v>
      </c>
      <c r="BB68" s="1091">
        <v>7448000</v>
      </c>
      <c r="BC68" s="1091">
        <v>825000</v>
      </c>
      <c r="BD68" s="1091">
        <v>0</v>
      </c>
      <c r="BE68" s="1091">
        <v>0</v>
      </c>
      <c r="BF68" s="1091">
        <v>0</v>
      </c>
      <c r="BG68" s="1091">
        <v>0</v>
      </c>
      <c r="BH68" s="1118"/>
      <c r="BI68" s="1091">
        <v>0</v>
      </c>
      <c r="BJ68" s="1118"/>
      <c r="BK68" s="1091">
        <v>0</v>
      </c>
      <c r="BL68" s="1118"/>
      <c r="BM68" s="1091">
        <v>0</v>
      </c>
      <c r="BN68" s="1118"/>
      <c r="BO68" s="1091">
        <v>0</v>
      </c>
      <c r="BP68" s="1118"/>
      <c r="BQ68" s="1091">
        <v>0</v>
      </c>
      <c r="BR68" s="1118"/>
      <c r="BS68" s="1118"/>
      <c r="BT68" s="1109"/>
      <c r="BU68" s="1090">
        <v>73788000</v>
      </c>
      <c r="BV68" s="1090">
        <v>37287000</v>
      </c>
      <c r="BW68" s="1090">
        <v>-28711301</v>
      </c>
      <c r="BX68" s="1092">
        <v>0</v>
      </c>
      <c r="BY68" s="1092">
        <v>0</v>
      </c>
    </row>
    <row r="69" spans="1:77">
      <c r="A69" s="48" t="s">
        <v>208</v>
      </c>
      <c r="B69" s="34">
        <v>3040</v>
      </c>
      <c r="C69" s="35" t="s">
        <v>671</v>
      </c>
      <c r="D69" s="1091">
        <v>137163663</v>
      </c>
      <c r="E69" s="1091">
        <v>388944</v>
      </c>
      <c r="F69" s="1091">
        <v>0</v>
      </c>
      <c r="G69" s="1091">
        <v>4961902</v>
      </c>
      <c r="H69" s="1091">
        <v>752802</v>
      </c>
      <c r="I69" s="1091">
        <v>300000</v>
      </c>
      <c r="J69" s="1091">
        <v>2520000</v>
      </c>
      <c r="K69" s="1091">
        <v>20304</v>
      </c>
      <c r="L69" s="982"/>
      <c r="M69" s="982"/>
      <c r="N69" s="982"/>
      <c r="O69" s="982"/>
      <c r="P69" s="982"/>
      <c r="Q69" s="982"/>
      <c r="R69" s="982"/>
      <c r="S69" s="1091">
        <v>5581384</v>
      </c>
      <c r="T69" s="1091">
        <v>111752284</v>
      </c>
      <c r="U69" s="1091">
        <v>19336496</v>
      </c>
      <c r="V69" s="1091">
        <v>5666786</v>
      </c>
      <c r="W69" s="1091">
        <v>4596169</v>
      </c>
      <c r="X69" s="1091">
        <v>500000</v>
      </c>
      <c r="Y69" s="1091">
        <v>65675179</v>
      </c>
      <c r="Z69" s="1091">
        <v>16117011</v>
      </c>
      <c r="AA69" s="1091">
        <v>22561555</v>
      </c>
      <c r="AB69" s="1091">
        <v>8299284</v>
      </c>
      <c r="AC69" s="1091">
        <v>27430085</v>
      </c>
      <c r="AD69" s="1091">
        <v>5990427</v>
      </c>
      <c r="AE69" s="1091">
        <v>1301578</v>
      </c>
      <c r="AF69" s="1091">
        <v>0</v>
      </c>
      <c r="AG69" s="1091">
        <v>0</v>
      </c>
      <c r="AH69" s="1091">
        <v>58000</v>
      </c>
      <c r="AI69" s="1091">
        <v>0</v>
      </c>
      <c r="AJ69" s="1091">
        <v>0</v>
      </c>
      <c r="AK69" s="1091">
        <v>0</v>
      </c>
      <c r="AL69" s="1091">
        <v>84720</v>
      </c>
      <c r="AM69" s="1091">
        <v>0</v>
      </c>
      <c r="AN69" s="1091">
        <v>131380</v>
      </c>
      <c r="AO69" s="1091">
        <v>2250</v>
      </c>
      <c r="AP69" s="1091">
        <v>603742</v>
      </c>
      <c r="AQ69" s="1091">
        <v>0</v>
      </c>
      <c r="AR69" s="1091">
        <v>548413</v>
      </c>
      <c r="AS69" s="1091">
        <v>49090</v>
      </c>
      <c r="AT69" s="1091">
        <v>1522726</v>
      </c>
      <c r="AU69" s="1091">
        <v>406946</v>
      </c>
      <c r="AV69" s="1091">
        <v>1208375</v>
      </c>
      <c r="AW69" s="1091">
        <v>404260</v>
      </c>
      <c r="AX69" s="1091">
        <v>0</v>
      </c>
      <c r="AY69" s="1091">
        <v>0</v>
      </c>
      <c r="AZ69" s="1091">
        <v>0</v>
      </c>
      <c r="BA69" s="1091">
        <v>0</v>
      </c>
      <c r="BB69" s="1091">
        <v>500000</v>
      </c>
      <c r="BC69" s="1091">
        <v>0</v>
      </c>
      <c r="BD69" s="1091">
        <v>60000</v>
      </c>
      <c r="BE69" s="1091">
        <v>54000</v>
      </c>
      <c r="BF69" s="1091">
        <v>0</v>
      </c>
      <c r="BG69" s="1091">
        <v>0</v>
      </c>
      <c r="BH69" s="1118"/>
      <c r="BI69" s="1091">
        <v>0</v>
      </c>
      <c r="BJ69" s="1118"/>
      <c r="BK69" s="1091">
        <v>0</v>
      </c>
      <c r="BL69" s="1118"/>
      <c r="BM69" s="1091">
        <v>0</v>
      </c>
      <c r="BN69" s="1118"/>
      <c r="BO69" s="1091">
        <v>0</v>
      </c>
      <c r="BP69" s="1118"/>
      <c r="BQ69" s="1091">
        <v>0</v>
      </c>
      <c r="BR69" s="1118"/>
      <c r="BS69" s="1118"/>
      <c r="BT69" s="1109"/>
      <c r="BU69" s="1090">
        <v>2335317</v>
      </c>
      <c r="BV69" s="1090">
        <v>4314400</v>
      </c>
      <c r="BW69" s="1090">
        <v>441739</v>
      </c>
      <c r="BX69" s="1092">
        <v>0</v>
      </c>
      <c r="BY69" s="1092">
        <v>0</v>
      </c>
    </row>
    <row r="70" spans="1:77">
      <c r="A70" s="48" t="s">
        <v>212</v>
      </c>
      <c r="B70" s="34">
        <v>3050</v>
      </c>
      <c r="C70" s="33" t="s">
        <v>673</v>
      </c>
      <c r="D70" s="1091">
        <v>87015300</v>
      </c>
      <c r="E70" s="1091">
        <v>0</v>
      </c>
      <c r="F70" s="1091">
        <v>0</v>
      </c>
      <c r="G70" s="1091">
        <v>2562900</v>
      </c>
      <c r="H70" s="1091">
        <v>4211900</v>
      </c>
      <c r="I70" s="1091">
        <v>721700</v>
      </c>
      <c r="J70" s="1091">
        <v>703000</v>
      </c>
      <c r="K70" s="1091">
        <v>45000</v>
      </c>
      <c r="L70" s="982"/>
      <c r="M70" s="982"/>
      <c r="N70" s="982"/>
      <c r="O70" s="982"/>
      <c r="P70" s="982"/>
      <c r="Q70" s="982"/>
      <c r="R70" s="982"/>
      <c r="S70" s="1091">
        <v>8591445.159066882</v>
      </c>
      <c r="T70" s="1091">
        <v>66622655</v>
      </c>
      <c r="U70" s="1091">
        <v>12660000</v>
      </c>
      <c r="V70" s="1091">
        <v>3535000</v>
      </c>
      <c r="W70" s="1091">
        <v>3001900</v>
      </c>
      <c r="X70" s="1091">
        <v>848800</v>
      </c>
      <c r="Y70" s="1091">
        <v>40131900.194246016</v>
      </c>
      <c r="Z70" s="1091">
        <v>10484299.510687588</v>
      </c>
      <c r="AA70" s="1091">
        <v>15732399.820145177</v>
      </c>
      <c r="AB70" s="1091">
        <v>4663899.6339881057</v>
      </c>
      <c r="AC70" s="1091">
        <v>19396301</v>
      </c>
      <c r="AD70" s="1091">
        <v>3515200</v>
      </c>
      <c r="AE70" s="1091">
        <v>1303900</v>
      </c>
      <c r="AF70" s="1091">
        <v>0</v>
      </c>
      <c r="AG70" s="1091">
        <v>0</v>
      </c>
      <c r="AH70" s="1091">
        <v>31900</v>
      </c>
      <c r="AI70" s="1091">
        <v>0</v>
      </c>
      <c r="AJ70" s="1091">
        <v>0</v>
      </c>
      <c r="AK70" s="1091">
        <v>0</v>
      </c>
      <c r="AL70" s="1091">
        <v>0</v>
      </c>
      <c r="AM70" s="1091">
        <v>0</v>
      </c>
      <c r="AN70" s="1091">
        <v>0</v>
      </c>
      <c r="AO70" s="1091">
        <v>0</v>
      </c>
      <c r="AP70" s="1091">
        <v>518000</v>
      </c>
      <c r="AQ70" s="1091">
        <v>1162000</v>
      </c>
      <c r="AR70" s="1091">
        <v>139000</v>
      </c>
      <c r="AS70" s="1091">
        <v>15000</v>
      </c>
      <c r="AT70" s="1091">
        <v>528900</v>
      </c>
      <c r="AU70" s="1091">
        <v>75000</v>
      </c>
      <c r="AV70" s="1091">
        <v>125000</v>
      </c>
      <c r="AW70" s="1091">
        <v>0</v>
      </c>
      <c r="AX70" s="1091">
        <v>650000</v>
      </c>
      <c r="AY70" s="1091">
        <v>158000</v>
      </c>
      <c r="AZ70" s="1091">
        <v>55500</v>
      </c>
      <c r="BA70" s="1091">
        <v>0</v>
      </c>
      <c r="BB70" s="1091">
        <v>1075000</v>
      </c>
      <c r="BC70" s="1091">
        <v>0</v>
      </c>
      <c r="BD70" s="1091">
        <v>50000</v>
      </c>
      <c r="BE70" s="1091">
        <v>0</v>
      </c>
      <c r="BF70" s="1091">
        <v>10000</v>
      </c>
      <c r="BG70" s="1091">
        <v>0</v>
      </c>
      <c r="BH70" s="1118"/>
      <c r="BI70" s="1091">
        <v>0</v>
      </c>
      <c r="BJ70" s="1118"/>
      <c r="BK70" s="1091">
        <v>0</v>
      </c>
      <c r="BL70" s="1118"/>
      <c r="BM70" s="1091">
        <v>0</v>
      </c>
      <c r="BN70" s="1118"/>
      <c r="BO70" s="1091">
        <v>0</v>
      </c>
      <c r="BP70" s="1118"/>
      <c r="BQ70" s="1091">
        <v>0</v>
      </c>
      <c r="BR70" s="1118"/>
      <c r="BS70" s="1118"/>
      <c r="BT70" s="1109"/>
      <c r="BU70" s="1090">
        <v>2300700</v>
      </c>
      <c r="BV70" s="1090">
        <v>3981700</v>
      </c>
      <c r="BW70" s="1090">
        <v>799999.83093311451</v>
      </c>
      <c r="BX70" s="1092">
        <v>0</v>
      </c>
      <c r="BY70" s="1092">
        <v>0</v>
      </c>
    </row>
    <row r="71" spans="1:77">
      <c r="A71" s="48" t="s">
        <v>179</v>
      </c>
      <c r="B71" s="34">
        <v>3065</v>
      </c>
      <c r="C71" s="33" t="s">
        <v>650</v>
      </c>
      <c r="D71" s="1091">
        <v>28582203</v>
      </c>
      <c r="E71" s="1091">
        <v>6056264</v>
      </c>
      <c r="F71" s="1091">
        <v>0</v>
      </c>
      <c r="G71" s="1091">
        <v>937050</v>
      </c>
      <c r="H71" s="1091">
        <v>1372297</v>
      </c>
      <c r="I71" s="1091">
        <v>180000</v>
      </c>
      <c r="J71" s="1091">
        <v>1490852</v>
      </c>
      <c r="K71" s="1091">
        <v>143000</v>
      </c>
      <c r="L71" s="982"/>
      <c r="M71" s="982"/>
      <c r="N71" s="982"/>
      <c r="O71" s="982"/>
      <c r="P71" s="982"/>
      <c r="Q71" s="982"/>
      <c r="R71" s="982"/>
      <c r="S71" s="1091">
        <v>966677</v>
      </c>
      <c r="T71" s="1091">
        <v>26502918</v>
      </c>
      <c r="U71" s="1091">
        <v>6335027</v>
      </c>
      <c r="V71" s="1091">
        <v>1529693</v>
      </c>
      <c r="W71" s="1091">
        <v>2161431</v>
      </c>
      <c r="X71" s="1091">
        <v>2182250</v>
      </c>
      <c r="Y71" s="1091">
        <v>16843998</v>
      </c>
      <c r="Z71" s="1091">
        <v>3957179</v>
      </c>
      <c r="AA71" s="1091">
        <v>7020102</v>
      </c>
      <c r="AB71" s="1091">
        <v>1953870</v>
      </c>
      <c r="AC71" s="1091">
        <v>6902794</v>
      </c>
      <c r="AD71" s="1091">
        <v>2291885</v>
      </c>
      <c r="AE71" s="1091">
        <v>668168</v>
      </c>
      <c r="AF71" s="1091">
        <v>0</v>
      </c>
      <c r="AG71" s="1091">
        <v>0</v>
      </c>
      <c r="AH71" s="1091">
        <v>40000</v>
      </c>
      <c r="AI71" s="1091">
        <v>0</v>
      </c>
      <c r="AJ71" s="1091">
        <v>0</v>
      </c>
      <c r="AK71" s="1091">
        <v>0</v>
      </c>
      <c r="AL71" s="1091">
        <v>0</v>
      </c>
      <c r="AM71" s="1091">
        <v>0</v>
      </c>
      <c r="AN71" s="1091">
        <v>9000</v>
      </c>
      <c r="AO71" s="1091">
        <v>0</v>
      </c>
      <c r="AP71" s="1091">
        <v>618050</v>
      </c>
      <c r="AQ71" s="1091">
        <v>0</v>
      </c>
      <c r="AR71" s="1091">
        <v>35000</v>
      </c>
      <c r="AS71" s="1091">
        <v>0</v>
      </c>
      <c r="AT71" s="1091">
        <v>275000</v>
      </c>
      <c r="AU71" s="1091">
        <v>0</v>
      </c>
      <c r="AV71" s="1091">
        <v>0</v>
      </c>
      <c r="AW71" s="1091">
        <v>0</v>
      </c>
      <c r="AX71" s="1091">
        <v>25000</v>
      </c>
      <c r="AY71" s="1091">
        <v>10000</v>
      </c>
      <c r="AZ71" s="1091">
        <v>15000</v>
      </c>
      <c r="BA71" s="1091">
        <v>0</v>
      </c>
      <c r="BB71" s="1091">
        <v>1257297</v>
      </c>
      <c r="BC71" s="1091">
        <v>0</v>
      </c>
      <c r="BD71" s="1091">
        <v>0</v>
      </c>
      <c r="BE71" s="1091">
        <v>0</v>
      </c>
      <c r="BF71" s="1091">
        <v>0</v>
      </c>
      <c r="BG71" s="1091">
        <v>0</v>
      </c>
      <c r="BH71" s="1118"/>
      <c r="BI71" s="1091">
        <v>0</v>
      </c>
      <c r="BJ71" s="1118"/>
      <c r="BK71" s="1091">
        <v>0</v>
      </c>
      <c r="BL71" s="1118"/>
      <c r="BM71" s="1091">
        <v>0</v>
      </c>
      <c r="BN71" s="1118"/>
      <c r="BO71" s="1091">
        <v>0</v>
      </c>
      <c r="BP71" s="1118"/>
      <c r="BQ71" s="1091">
        <v>0</v>
      </c>
      <c r="BR71" s="1118"/>
      <c r="BS71" s="1118"/>
      <c r="BT71" s="1109"/>
      <c r="BU71" s="1090">
        <v>2.9999999795109034E-2</v>
      </c>
      <c r="BV71" s="1090">
        <v>261181.48</v>
      </c>
      <c r="BW71" s="1090">
        <v>287.27000000001863</v>
      </c>
      <c r="BX71" s="1092">
        <v>0</v>
      </c>
      <c r="BY71" s="1092">
        <v>0</v>
      </c>
    </row>
    <row r="72" spans="1:77">
      <c r="A72" s="48" t="s">
        <v>225</v>
      </c>
      <c r="B72" s="34">
        <v>3070</v>
      </c>
      <c r="C72" s="33" t="s">
        <v>683</v>
      </c>
      <c r="D72" s="1091">
        <v>132005144</v>
      </c>
      <c r="E72" s="1091">
        <v>136753</v>
      </c>
      <c r="F72" s="1091">
        <v>0</v>
      </c>
      <c r="G72" s="1091">
        <v>2459687</v>
      </c>
      <c r="H72" s="1091">
        <v>3277285</v>
      </c>
      <c r="I72" s="1091">
        <v>187859</v>
      </c>
      <c r="J72" s="1091">
        <v>578421</v>
      </c>
      <c r="K72" s="1091">
        <v>514400</v>
      </c>
      <c r="L72" s="982"/>
      <c r="M72" s="982"/>
      <c r="N72" s="982"/>
      <c r="O72" s="982"/>
      <c r="P72" s="982"/>
      <c r="Q72" s="982"/>
      <c r="R72" s="982"/>
      <c r="S72" s="1091">
        <v>3363285</v>
      </c>
      <c r="T72" s="1091">
        <v>108652625</v>
      </c>
      <c r="U72" s="1091">
        <v>18609692</v>
      </c>
      <c r="V72" s="1091">
        <v>4617128</v>
      </c>
      <c r="W72" s="1091">
        <v>4616819</v>
      </c>
      <c r="X72" s="1091">
        <v>0</v>
      </c>
      <c r="Y72" s="1091">
        <v>62872040</v>
      </c>
      <c r="Z72" s="1091">
        <v>16301865</v>
      </c>
      <c r="AA72" s="1091">
        <v>20836016</v>
      </c>
      <c r="AB72" s="1091">
        <v>7138893</v>
      </c>
      <c r="AC72" s="1091">
        <v>25249294</v>
      </c>
      <c r="AD72" s="1091">
        <v>6368765</v>
      </c>
      <c r="AE72" s="1091">
        <v>867676</v>
      </c>
      <c r="AF72" s="1091">
        <v>0</v>
      </c>
      <c r="AG72" s="1091">
        <v>0</v>
      </c>
      <c r="AH72" s="1091">
        <v>225000</v>
      </c>
      <c r="AI72" s="1091">
        <v>0</v>
      </c>
      <c r="AJ72" s="1091">
        <v>0</v>
      </c>
      <c r="AK72" s="1091">
        <v>136950</v>
      </c>
      <c r="AL72" s="1091">
        <v>0</v>
      </c>
      <c r="AM72" s="1091">
        <v>0</v>
      </c>
      <c r="AN72" s="1091">
        <v>0</v>
      </c>
      <c r="AO72" s="1091">
        <v>177225</v>
      </c>
      <c r="AP72" s="1091">
        <v>1100000</v>
      </c>
      <c r="AQ72" s="1091">
        <v>70000</v>
      </c>
      <c r="AR72" s="1091">
        <v>300000</v>
      </c>
      <c r="AS72" s="1091">
        <v>0</v>
      </c>
      <c r="AT72" s="1091">
        <v>300000</v>
      </c>
      <c r="AU72" s="1091">
        <v>275512</v>
      </c>
      <c r="AV72" s="1091">
        <v>100000</v>
      </c>
      <c r="AW72" s="1091">
        <v>0</v>
      </c>
      <c r="AX72" s="1091">
        <v>374250</v>
      </c>
      <c r="AY72" s="1091">
        <v>85000</v>
      </c>
      <c r="AZ72" s="1091">
        <v>218490</v>
      </c>
      <c r="BA72" s="1091">
        <v>0</v>
      </c>
      <c r="BB72" s="1091">
        <v>2398795</v>
      </c>
      <c r="BC72" s="1091">
        <v>0</v>
      </c>
      <c r="BD72" s="1091">
        <v>0</v>
      </c>
      <c r="BE72" s="1091">
        <v>0</v>
      </c>
      <c r="BF72" s="1091">
        <v>0</v>
      </c>
      <c r="BG72" s="1091">
        <v>0</v>
      </c>
      <c r="BH72" s="1118"/>
      <c r="BI72" s="1091">
        <v>200465</v>
      </c>
      <c r="BJ72" s="1118"/>
      <c r="BK72" s="1091">
        <v>0</v>
      </c>
      <c r="BL72" s="1118"/>
      <c r="BM72" s="1091">
        <v>0</v>
      </c>
      <c r="BN72" s="1118"/>
      <c r="BO72" s="1091">
        <v>0</v>
      </c>
      <c r="BP72" s="1118"/>
      <c r="BQ72" s="1091">
        <v>0</v>
      </c>
      <c r="BR72" s="1118"/>
      <c r="BS72" s="1118"/>
      <c r="BT72" s="1109"/>
      <c r="BU72" s="1090">
        <v>837301.44</v>
      </c>
      <c r="BV72" s="1090">
        <v>3577972.8200000003</v>
      </c>
      <c r="BW72" s="1090">
        <v>3158530.870000001</v>
      </c>
      <c r="BX72" s="1092">
        <v>0</v>
      </c>
      <c r="BY72" s="1092">
        <v>0</v>
      </c>
    </row>
    <row r="73" spans="1:77">
      <c r="A73" s="48" t="s">
        <v>198</v>
      </c>
      <c r="B73" s="34">
        <v>3240</v>
      </c>
      <c r="C73" s="33" t="s">
        <v>662</v>
      </c>
      <c r="D73" s="1091">
        <v>113260472</v>
      </c>
      <c r="E73" s="1091">
        <v>0</v>
      </c>
      <c r="F73" s="1091">
        <v>0</v>
      </c>
      <c r="G73" s="1091">
        <v>1881436</v>
      </c>
      <c r="H73" s="1091">
        <v>800000</v>
      </c>
      <c r="I73" s="1091">
        <v>350000</v>
      </c>
      <c r="J73" s="1091">
        <v>699016</v>
      </c>
      <c r="K73" s="1091">
        <v>158000</v>
      </c>
      <c r="L73" s="982"/>
      <c r="M73" s="982"/>
      <c r="N73" s="982"/>
      <c r="O73" s="982"/>
      <c r="P73" s="982"/>
      <c r="Q73" s="982"/>
      <c r="R73" s="982"/>
      <c r="S73" s="1091">
        <v>5063846</v>
      </c>
      <c r="T73" s="1091">
        <v>84991076</v>
      </c>
      <c r="U73" s="1091">
        <v>20585870</v>
      </c>
      <c r="V73" s="1091">
        <v>3122803</v>
      </c>
      <c r="W73" s="1091">
        <v>3588291</v>
      </c>
      <c r="X73" s="1091">
        <v>747805</v>
      </c>
      <c r="Y73" s="1091">
        <v>51642176</v>
      </c>
      <c r="Z73" s="1091">
        <v>11671602</v>
      </c>
      <c r="AA73" s="1091">
        <v>20901318</v>
      </c>
      <c r="AB73" s="1091">
        <v>6046705</v>
      </c>
      <c r="AC73" s="1091">
        <v>18724225</v>
      </c>
      <c r="AD73" s="1091">
        <v>8734649</v>
      </c>
      <c r="AE73" s="1091">
        <v>354716</v>
      </c>
      <c r="AF73" s="1091">
        <v>0</v>
      </c>
      <c r="AG73" s="1091">
        <v>6000</v>
      </c>
      <c r="AH73" s="1091">
        <v>18300</v>
      </c>
      <c r="AI73" s="1091">
        <v>0</v>
      </c>
      <c r="AJ73" s="1091">
        <v>0</v>
      </c>
      <c r="AK73" s="1091">
        <v>95000</v>
      </c>
      <c r="AL73" s="1091">
        <v>0</v>
      </c>
      <c r="AM73" s="1091">
        <v>0</v>
      </c>
      <c r="AN73" s="1091">
        <v>0</v>
      </c>
      <c r="AO73" s="1091">
        <v>708706</v>
      </c>
      <c r="AP73" s="1091">
        <v>183130</v>
      </c>
      <c r="AQ73" s="1091">
        <v>650750</v>
      </c>
      <c r="AR73" s="1091">
        <v>92250</v>
      </c>
      <c r="AS73" s="1091">
        <v>0</v>
      </c>
      <c r="AT73" s="1091">
        <v>150000</v>
      </c>
      <c r="AU73" s="1091">
        <v>1600</v>
      </c>
      <c r="AV73" s="1091">
        <v>0</v>
      </c>
      <c r="AW73" s="1091">
        <v>0</v>
      </c>
      <c r="AX73" s="1091">
        <v>540000</v>
      </c>
      <c r="AY73" s="1091">
        <v>50000</v>
      </c>
      <c r="AZ73" s="1091">
        <v>50000</v>
      </c>
      <c r="BA73" s="1091">
        <v>0</v>
      </c>
      <c r="BB73" s="1091">
        <v>37500</v>
      </c>
      <c r="BC73" s="1091">
        <v>0</v>
      </c>
      <c r="BD73" s="1091">
        <v>0</v>
      </c>
      <c r="BE73" s="1091">
        <v>0</v>
      </c>
      <c r="BF73" s="1091">
        <v>0</v>
      </c>
      <c r="BG73" s="1091">
        <v>0</v>
      </c>
      <c r="BH73" s="1118"/>
      <c r="BI73" s="1091">
        <v>0</v>
      </c>
      <c r="BJ73" s="1118"/>
      <c r="BK73" s="1091">
        <v>0</v>
      </c>
      <c r="BL73" s="1118"/>
      <c r="BM73" s="1091">
        <v>0</v>
      </c>
      <c r="BN73" s="1118"/>
      <c r="BO73" s="1091">
        <v>0</v>
      </c>
      <c r="BP73" s="1118"/>
      <c r="BQ73" s="1091">
        <v>0</v>
      </c>
      <c r="BR73" s="1118"/>
      <c r="BS73" s="1118"/>
      <c r="BT73" s="1109"/>
      <c r="BU73" s="1090">
        <v>1678303</v>
      </c>
      <c r="BV73" s="1090">
        <v>5777552</v>
      </c>
      <c r="BW73" s="1090">
        <v>197411</v>
      </c>
      <c r="BX73" s="1092">
        <v>0</v>
      </c>
      <c r="BY73" s="1092">
        <v>0</v>
      </c>
    </row>
    <row r="74" spans="1:77">
      <c r="A74" s="48" t="s">
        <v>192</v>
      </c>
      <c r="B74" s="34">
        <v>3260</v>
      </c>
      <c r="C74" s="33" t="s">
        <v>657</v>
      </c>
      <c r="D74" s="1091">
        <v>119664623</v>
      </c>
      <c r="E74" s="1091">
        <v>135040</v>
      </c>
      <c r="F74" s="1091">
        <v>0</v>
      </c>
      <c r="G74" s="1091">
        <v>1222215</v>
      </c>
      <c r="H74" s="1091">
        <v>595370</v>
      </c>
      <c r="I74" s="1091">
        <v>599999</v>
      </c>
      <c r="J74" s="1091">
        <v>721804</v>
      </c>
      <c r="K74" s="1091">
        <v>693000</v>
      </c>
      <c r="L74" s="982"/>
      <c r="M74" s="982"/>
      <c r="N74" s="982"/>
      <c r="O74" s="982"/>
      <c r="P74" s="982"/>
      <c r="Q74" s="982"/>
      <c r="R74" s="982"/>
      <c r="S74" s="1091">
        <v>9269743</v>
      </c>
      <c r="T74" s="1091">
        <v>92057855</v>
      </c>
      <c r="U74" s="1091">
        <v>21561777</v>
      </c>
      <c r="V74" s="1091">
        <v>2947400</v>
      </c>
      <c r="W74" s="1091">
        <v>3589106</v>
      </c>
      <c r="X74" s="1091">
        <v>0</v>
      </c>
      <c r="Y74" s="1091">
        <v>50873692</v>
      </c>
      <c r="Z74" s="1091">
        <v>10779598</v>
      </c>
      <c r="AA74" s="1091">
        <v>29041630</v>
      </c>
      <c r="AB74" s="1091">
        <v>7497714</v>
      </c>
      <c r="AC74" s="1091">
        <v>20713328</v>
      </c>
      <c r="AD74" s="1091">
        <v>9087446</v>
      </c>
      <c r="AE74" s="1091">
        <v>1362473</v>
      </c>
      <c r="AF74" s="1091">
        <v>0</v>
      </c>
      <c r="AG74" s="1091">
        <v>0</v>
      </c>
      <c r="AH74" s="1091">
        <v>70000</v>
      </c>
      <c r="AI74" s="1091">
        <v>0</v>
      </c>
      <c r="AJ74" s="1091">
        <v>0</v>
      </c>
      <c r="AK74" s="1091">
        <v>162400</v>
      </c>
      <c r="AL74" s="1091">
        <v>0</v>
      </c>
      <c r="AM74" s="1091">
        <v>0</v>
      </c>
      <c r="AN74" s="1091">
        <v>0</v>
      </c>
      <c r="AO74" s="1091">
        <v>238775</v>
      </c>
      <c r="AP74" s="1091">
        <v>30000</v>
      </c>
      <c r="AQ74" s="1091">
        <v>421040</v>
      </c>
      <c r="AR74" s="1091">
        <v>0</v>
      </c>
      <c r="AS74" s="1091">
        <v>0</v>
      </c>
      <c r="AT74" s="1091">
        <v>120000</v>
      </c>
      <c r="AU74" s="1091">
        <v>187580</v>
      </c>
      <c r="AV74" s="1091">
        <v>62420</v>
      </c>
      <c r="AW74" s="1091">
        <v>0</v>
      </c>
      <c r="AX74" s="1091">
        <v>196000</v>
      </c>
      <c r="AY74" s="1091">
        <v>32500</v>
      </c>
      <c r="AZ74" s="1091">
        <v>221500</v>
      </c>
      <c r="BA74" s="1091">
        <v>0</v>
      </c>
      <c r="BB74" s="1091">
        <v>12420</v>
      </c>
      <c r="BC74" s="1091">
        <v>6750</v>
      </c>
      <c r="BD74" s="1091">
        <v>0</v>
      </c>
      <c r="BE74" s="1091">
        <v>0</v>
      </c>
      <c r="BF74" s="1091">
        <v>6000</v>
      </c>
      <c r="BG74" s="1091">
        <v>0</v>
      </c>
      <c r="BH74" s="1118"/>
      <c r="BI74" s="1091">
        <v>0</v>
      </c>
      <c r="BJ74" s="1118"/>
      <c r="BK74" s="1091">
        <v>0</v>
      </c>
      <c r="BL74" s="1118"/>
      <c r="BM74" s="1091">
        <v>0</v>
      </c>
      <c r="BN74" s="1118"/>
      <c r="BO74" s="1091">
        <v>0</v>
      </c>
      <c r="BP74" s="1118"/>
      <c r="BQ74" s="1091">
        <v>0</v>
      </c>
      <c r="BR74" s="1118"/>
      <c r="BS74" s="1118"/>
      <c r="BT74" s="1109"/>
      <c r="BU74" s="1090">
        <v>5946151</v>
      </c>
      <c r="BV74" s="1090">
        <v>1975964</v>
      </c>
      <c r="BW74" s="1090">
        <v>8325.2400000002235</v>
      </c>
      <c r="BX74" s="1092">
        <v>0</v>
      </c>
      <c r="BY74" s="1092">
        <v>0</v>
      </c>
    </row>
    <row r="75" spans="1:77">
      <c r="A75" s="48" t="s">
        <v>177</v>
      </c>
      <c r="B75" s="34">
        <v>4010</v>
      </c>
      <c r="C75" s="33" t="s">
        <v>648</v>
      </c>
      <c r="D75" s="1091">
        <v>584237935</v>
      </c>
      <c r="E75" s="1091">
        <v>1572189</v>
      </c>
      <c r="F75" s="1091">
        <v>104643930</v>
      </c>
      <c r="G75" s="1091">
        <v>14549288</v>
      </c>
      <c r="H75" s="1091">
        <v>9882378</v>
      </c>
      <c r="I75" s="1091">
        <v>2900586</v>
      </c>
      <c r="J75" s="1091">
        <v>3151199</v>
      </c>
      <c r="K75" s="1091">
        <v>2396923</v>
      </c>
      <c r="L75" s="982"/>
      <c r="M75" s="982"/>
      <c r="N75" s="982"/>
      <c r="O75" s="982"/>
      <c r="P75" s="982"/>
      <c r="Q75" s="982"/>
      <c r="R75" s="982"/>
      <c r="S75" s="1091">
        <v>27748246</v>
      </c>
      <c r="T75" s="1091">
        <v>572033867</v>
      </c>
      <c r="U75" s="1091">
        <v>88676258</v>
      </c>
      <c r="V75" s="1091">
        <v>30682708</v>
      </c>
      <c r="W75" s="1091">
        <v>20873164</v>
      </c>
      <c r="X75" s="1091">
        <v>1965369</v>
      </c>
      <c r="Y75" s="1091">
        <v>359423739</v>
      </c>
      <c r="Z75" s="1091">
        <v>87248577</v>
      </c>
      <c r="AA75" s="1091">
        <v>116205982</v>
      </c>
      <c r="AB75" s="1091">
        <v>34682722</v>
      </c>
      <c r="AC75" s="1091">
        <v>111898858</v>
      </c>
      <c r="AD75" s="1091">
        <v>28653785</v>
      </c>
      <c r="AE75" s="1091">
        <v>3364924</v>
      </c>
      <c r="AF75" s="1091">
        <v>0</v>
      </c>
      <c r="AG75" s="1091">
        <v>0</v>
      </c>
      <c r="AH75" s="1091">
        <v>500025</v>
      </c>
      <c r="AI75" s="1091">
        <v>0</v>
      </c>
      <c r="AJ75" s="1091">
        <v>1000</v>
      </c>
      <c r="AK75" s="1091">
        <v>1631183</v>
      </c>
      <c r="AL75" s="1091">
        <v>0</v>
      </c>
      <c r="AM75" s="1091">
        <v>3614387</v>
      </c>
      <c r="AN75" s="1091">
        <v>0</v>
      </c>
      <c r="AO75" s="1091">
        <v>0</v>
      </c>
      <c r="AP75" s="1091">
        <v>2573215</v>
      </c>
      <c r="AQ75" s="1091">
        <v>0</v>
      </c>
      <c r="AR75" s="1091">
        <v>3305420</v>
      </c>
      <c r="AS75" s="1091">
        <v>0</v>
      </c>
      <c r="AT75" s="1091">
        <v>1203801</v>
      </c>
      <c r="AU75" s="1091">
        <v>494675</v>
      </c>
      <c r="AV75" s="1091">
        <v>1726607</v>
      </c>
      <c r="AW75" s="1091">
        <v>0</v>
      </c>
      <c r="AX75" s="1091">
        <v>3349483</v>
      </c>
      <c r="AY75" s="1091">
        <v>897042</v>
      </c>
      <c r="AZ75" s="1091">
        <v>369390</v>
      </c>
      <c r="BA75" s="1091">
        <v>0</v>
      </c>
      <c r="BB75" s="1091">
        <v>3854375</v>
      </c>
      <c r="BC75" s="1091">
        <v>0</v>
      </c>
      <c r="BD75" s="1091">
        <v>0</v>
      </c>
      <c r="BE75" s="1091">
        <v>0</v>
      </c>
      <c r="BF75" s="1091">
        <v>5759</v>
      </c>
      <c r="BG75" s="1091">
        <v>0</v>
      </c>
      <c r="BH75" s="1118"/>
      <c r="BI75" s="1091">
        <v>1391484</v>
      </c>
      <c r="BJ75" s="1118"/>
      <c r="BK75" s="1091">
        <v>0</v>
      </c>
      <c r="BL75" s="1118"/>
      <c r="BM75" s="1091">
        <v>0</v>
      </c>
      <c r="BN75" s="1118"/>
      <c r="BO75" s="1091">
        <v>0</v>
      </c>
      <c r="BP75" s="1118"/>
      <c r="BQ75" s="1091">
        <v>0</v>
      </c>
      <c r="BR75" s="1118"/>
      <c r="BS75" s="1118"/>
      <c r="BT75" s="1109"/>
      <c r="BU75" s="1090">
        <v>10609619</v>
      </c>
      <c r="BV75" s="1090">
        <v>6465283.0199999996</v>
      </c>
      <c r="BW75" s="1090">
        <v>4511634.9800000042</v>
      </c>
      <c r="BX75" s="1092">
        <v>0</v>
      </c>
      <c r="BY75" s="1092">
        <v>0</v>
      </c>
    </row>
    <row r="76" spans="1:77">
      <c r="A76" s="48" t="s">
        <v>202</v>
      </c>
      <c r="B76" s="34">
        <v>4077</v>
      </c>
      <c r="C76" s="33" t="s">
        <v>666</v>
      </c>
      <c r="D76" s="1091">
        <v>62075005</v>
      </c>
      <c r="E76" s="1091">
        <v>180000</v>
      </c>
      <c r="F76" s="1091">
        <v>9533226</v>
      </c>
      <c r="G76" s="1091">
        <v>3662360</v>
      </c>
      <c r="H76" s="1091">
        <v>874000</v>
      </c>
      <c r="I76" s="1091">
        <v>240000</v>
      </c>
      <c r="J76" s="1091">
        <v>262000</v>
      </c>
      <c r="K76" s="1091">
        <v>475770</v>
      </c>
      <c r="L76" s="982"/>
      <c r="M76" s="982"/>
      <c r="N76" s="982"/>
      <c r="O76" s="982"/>
      <c r="P76" s="982"/>
      <c r="Q76" s="982"/>
      <c r="R76" s="982"/>
      <c r="S76" s="1091">
        <v>3703274</v>
      </c>
      <c r="T76" s="1091">
        <v>56408296</v>
      </c>
      <c r="U76" s="1091">
        <v>10964963</v>
      </c>
      <c r="V76" s="1091">
        <v>3062487</v>
      </c>
      <c r="W76" s="1091">
        <v>3087586</v>
      </c>
      <c r="X76" s="1091">
        <v>301636</v>
      </c>
      <c r="Y76" s="1091">
        <v>35064520</v>
      </c>
      <c r="Z76" s="1091">
        <v>8052628</v>
      </c>
      <c r="AA76" s="1091">
        <v>10299703</v>
      </c>
      <c r="AB76" s="1091">
        <v>2974279</v>
      </c>
      <c r="AC76" s="1091">
        <v>16568387</v>
      </c>
      <c r="AD76" s="1091">
        <v>3871975</v>
      </c>
      <c r="AE76" s="1091">
        <v>696750</v>
      </c>
      <c r="AF76" s="1091">
        <v>0</v>
      </c>
      <c r="AG76" s="1091">
        <v>0</v>
      </c>
      <c r="AH76" s="1091">
        <v>0</v>
      </c>
      <c r="AI76" s="1091">
        <v>0</v>
      </c>
      <c r="AJ76" s="1091">
        <v>0</v>
      </c>
      <c r="AK76" s="1091">
        <v>326745</v>
      </c>
      <c r="AL76" s="1091">
        <v>0</v>
      </c>
      <c r="AM76" s="1091">
        <v>128124</v>
      </c>
      <c r="AN76" s="1091">
        <v>94131</v>
      </c>
      <c r="AO76" s="1091">
        <v>1823780</v>
      </c>
      <c r="AP76" s="1091">
        <v>328316</v>
      </c>
      <c r="AQ76" s="1091">
        <v>362700</v>
      </c>
      <c r="AR76" s="1091">
        <v>457000</v>
      </c>
      <c r="AS76" s="1091">
        <v>32620</v>
      </c>
      <c r="AT76" s="1091">
        <v>33471</v>
      </c>
      <c r="AU76" s="1091">
        <v>55973</v>
      </c>
      <c r="AV76" s="1091">
        <v>5500</v>
      </c>
      <c r="AW76" s="1091">
        <v>14000</v>
      </c>
      <c r="AX76" s="1091">
        <v>42522</v>
      </c>
      <c r="AY76" s="1091">
        <v>170295</v>
      </c>
      <c r="AZ76" s="1091">
        <v>354954</v>
      </c>
      <c r="BA76" s="1091">
        <v>0</v>
      </c>
      <c r="BB76" s="1091">
        <v>24000</v>
      </c>
      <c r="BC76" s="1091">
        <v>10000</v>
      </c>
      <c r="BD76" s="1091">
        <v>0</v>
      </c>
      <c r="BE76" s="1091">
        <v>0</v>
      </c>
      <c r="BF76" s="1091">
        <v>0</v>
      </c>
      <c r="BG76" s="1091">
        <v>0</v>
      </c>
      <c r="BH76" s="1118"/>
      <c r="BI76" s="1091">
        <v>272229</v>
      </c>
      <c r="BJ76" s="1118"/>
      <c r="BK76" s="1091">
        <v>0</v>
      </c>
      <c r="BL76" s="1118"/>
      <c r="BM76" s="1091">
        <v>0</v>
      </c>
      <c r="BN76" s="1118"/>
      <c r="BO76" s="1091">
        <v>0</v>
      </c>
      <c r="BP76" s="1118"/>
      <c r="BQ76" s="1091">
        <v>0</v>
      </c>
      <c r="BR76" s="1118"/>
      <c r="BS76" s="1118"/>
      <c r="BT76" s="1109"/>
      <c r="BU76" s="1090">
        <v>2523960</v>
      </c>
      <c r="BV76" s="1090">
        <v>4642360</v>
      </c>
      <c r="BW76" s="1090">
        <v>249269.48000000045</v>
      </c>
      <c r="BX76" s="1092">
        <v>0</v>
      </c>
      <c r="BY76" s="1092">
        <v>0</v>
      </c>
    </row>
    <row r="77" spans="1:77">
      <c r="A77" s="48" t="s">
        <v>207</v>
      </c>
      <c r="B77" s="34">
        <v>4105</v>
      </c>
      <c r="C77" s="33" t="s">
        <v>670</v>
      </c>
      <c r="D77" s="1091">
        <v>35474286</v>
      </c>
      <c r="E77" s="1091">
        <v>586129</v>
      </c>
      <c r="F77" s="1091">
        <v>3583331</v>
      </c>
      <c r="G77" s="1091">
        <v>863508</v>
      </c>
      <c r="H77" s="1091">
        <v>630000</v>
      </c>
      <c r="I77" s="1091">
        <v>29751</v>
      </c>
      <c r="J77" s="1091">
        <v>160000</v>
      </c>
      <c r="K77" s="1091">
        <v>83824</v>
      </c>
      <c r="L77" s="982"/>
      <c r="M77" s="982"/>
      <c r="N77" s="982"/>
      <c r="O77" s="982"/>
      <c r="P77" s="982"/>
      <c r="Q77" s="982"/>
      <c r="R77" s="982"/>
      <c r="S77" s="1091">
        <v>1940766</v>
      </c>
      <c r="T77" s="1091">
        <v>29227859</v>
      </c>
      <c r="U77" s="1091">
        <v>4950325</v>
      </c>
      <c r="V77" s="1091">
        <v>3388247</v>
      </c>
      <c r="W77" s="1091">
        <v>1790987</v>
      </c>
      <c r="X77" s="1091">
        <v>36000</v>
      </c>
      <c r="Y77" s="1091">
        <v>16670450</v>
      </c>
      <c r="Z77" s="1091">
        <v>3955813</v>
      </c>
      <c r="AA77" s="1091">
        <v>6033298</v>
      </c>
      <c r="AB77" s="1091">
        <v>1677952</v>
      </c>
      <c r="AC77" s="1091">
        <v>10865973</v>
      </c>
      <c r="AD77" s="1091">
        <v>1703675</v>
      </c>
      <c r="AE77" s="1091">
        <v>427023</v>
      </c>
      <c r="AF77" s="1091">
        <v>0</v>
      </c>
      <c r="AG77" s="1091">
        <v>0</v>
      </c>
      <c r="AH77" s="1091">
        <v>0</v>
      </c>
      <c r="AI77" s="1091">
        <v>0</v>
      </c>
      <c r="AJ77" s="1091">
        <v>0</v>
      </c>
      <c r="AK77" s="1091">
        <v>0</v>
      </c>
      <c r="AL77" s="1091">
        <v>0</v>
      </c>
      <c r="AM77" s="1091">
        <v>0</v>
      </c>
      <c r="AN77" s="1091">
        <v>0</v>
      </c>
      <c r="AO77" s="1091">
        <v>48200</v>
      </c>
      <c r="AP77" s="1091">
        <v>55000</v>
      </c>
      <c r="AQ77" s="1091">
        <v>370308</v>
      </c>
      <c r="AR77" s="1091">
        <v>80000</v>
      </c>
      <c r="AS77" s="1091">
        <v>0</v>
      </c>
      <c r="AT77" s="1091">
        <v>100000</v>
      </c>
      <c r="AU77" s="1091">
        <v>40000</v>
      </c>
      <c r="AV77" s="1091">
        <v>30000</v>
      </c>
      <c r="AW77" s="1091">
        <v>140000</v>
      </c>
      <c r="AX77" s="1091">
        <v>60000</v>
      </c>
      <c r="AY77" s="1091">
        <v>35000</v>
      </c>
      <c r="AZ77" s="1091">
        <v>30000</v>
      </c>
      <c r="BA77" s="1091">
        <v>0</v>
      </c>
      <c r="BB77" s="1091">
        <v>0</v>
      </c>
      <c r="BC77" s="1091">
        <v>0</v>
      </c>
      <c r="BD77" s="1091">
        <v>0</v>
      </c>
      <c r="BE77" s="1091">
        <v>0</v>
      </c>
      <c r="BF77" s="1091">
        <v>0</v>
      </c>
      <c r="BG77" s="1091">
        <v>0</v>
      </c>
      <c r="BH77" s="1118"/>
      <c r="BI77" s="1091">
        <v>30000</v>
      </c>
      <c r="BJ77" s="1118"/>
      <c r="BK77" s="1091">
        <v>220000</v>
      </c>
      <c r="BL77" s="1118"/>
      <c r="BM77" s="1091">
        <v>45000</v>
      </c>
      <c r="BN77" s="1118"/>
      <c r="BO77" s="1091">
        <v>0</v>
      </c>
      <c r="BP77" s="1118"/>
      <c r="BQ77" s="1091">
        <v>0</v>
      </c>
      <c r="BR77" s="1118"/>
      <c r="BS77" s="1118"/>
      <c r="BT77" s="1109"/>
      <c r="BU77" s="1090">
        <v>852402</v>
      </c>
      <c r="BV77" s="1090">
        <v>912036</v>
      </c>
      <c r="BW77" s="1090">
        <v>0.33999999985098839</v>
      </c>
      <c r="BX77" s="1092">
        <v>0</v>
      </c>
      <c r="BY77" s="1092">
        <v>0</v>
      </c>
    </row>
    <row r="78" spans="1:77">
      <c r="A78" s="48" t="s">
        <v>197</v>
      </c>
      <c r="B78" s="34">
        <v>4130</v>
      </c>
      <c r="C78" s="33" t="s">
        <v>661</v>
      </c>
      <c r="D78" s="1091">
        <v>66722526.619999997</v>
      </c>
      <c r="E78" s="1091">
        <v>0</v>
      </c>
      <c r="F78" s="1091">
        <v>5250323</v>
      </c>
      <c r="G78" s="1091">
        <v>1879128</v>
      </c>
      <c r="H78" s="1091">
        <v>865111</v>
      </c>
      <c r="I78" s="1091">
        <v>292525</v>
      </c>
      <c r="J78" s="1091">
        <v>523442</v>
      </c>
      <c r="K78" s="1091">
        <v>426197</v>
      </c>
      <c r="L78" s="982"/>
      <c r="M78" s="982"/>
      <c r="N78" s="982"/>
      <c r="O78" s="982"/>
      <c r="P78" s="982"/>
      <c r="Q78" s="982"/>
      <c r="R78" s="982"/>
      <c r="S78" s="1091">
        <v>3215686</v>
      </c>
      <c r="T78" s="1091">
        <v>51236243</v>
      </c>
      <c r="U78" s="1091">
        <v>14982923</v>
      </c>
      <c r="V78" s="1091">
        <v>3989439</v>
      </c>
      <c r="W78" s="1091">
        <v>2297404</v>
      </c>
      <c r="X78" s="1091">
        <v>768056</v>
      </c>
      <c r="Y78" s="1091">
        <v>30756837</v>
      </c>
      <c r="Z78" s="1091">
        <v>7417841</v>
      </c>
      <c r="AA78" s="1091">
        <v>11295602</v>
      </c>
      <c r="AB78" s="1091">
        <v>3697425</v>
      </c>
      <c r="AC78" s="1091">
        <v>16162060</v>
      </c>
      <c r="AD78" s="1091">
        <v>6204220</v>
      </c>
      <c r="AE78" s="1091">
        <v>912066</v>
      </c>
      <c r="AF78" s="1091">
        <v>0</v>
      </c>
      <c r="AG78" s="1091">
        <v>0</v>
      </c>
      <c r="AH78" s="1091">
        <v>43700</v>
      </c>
      <c r="AI78" s="1091">
        <v>0</v>
      </c>
      <c r="AJ78" s="1091">
        <v>0</v>
      </c>
      <c r="AK78" s="1091">
        <v>64960</v>
      </c>
      <c r="AL78" s="1091">
        <v>0</v>
      </c>
      <c r="AM78" s="1091">
        <v>0</v>
      </c>
      <c r="AN78" s="1091">
        <v>0</v>
      </c>
      <c r="AO78" s="1091">
        <v>875378</v>
      </c>
      <c r="AP78" s="1091">
        <v>334430</v>
      </c>
      <c r="AQ78" s="1091">
        <v>0</v>
      </c>
      <c r="AR78" s="1091">
        <v>51545</v>
      </c>
      <c r="AS78" s="1091">
        <v>21415</v>
      </c>
      <c r="AT78" s="1091">
        <v>358500</v>
      </c>
      <c r="AU78" s="1091">
        <v>59900</v>
      </c>
      <c r="AV78" s="1091">
        <v>113000</v>
      </c>
      <c r="AW78" s="1091">
        <v>0</v>
      </c>
      <c r="AX78" s="1091">
        <v>69373</v>
      </c>
      <c r="AY78" s="1091">
        <v>5450</v>
      </c>
      <c r="AZ78" s="1091">
        <v>0</v>
      </c>
      <c r="BA78" s="1091">
        <v>0</v>
      </c>
      <c r="BB78" s="1091">
        <v>0</v>
      </c>
      <c r="BC78" s="1091">
        <v>0</v>
      </c>
      <c r="BD78" s="1091">
        <v>723538</v>
      </c>
      <c r="BE78" s="1091">
        <v>0</v>
      </c>
      <c r="BF78" s="1091">
        <v>0</v>
      </c>
      <c r="BG78" s="1091">
        <v>0</v>
      </c>
      <c r="BH78" s="1118"/>
      <c r="BI78" s="1091">
        <v>0</v>
      </c>
      <c r="BJ78" s="1118"/>
      <c r="BK78" s="1091">
        <v>0</v>
      </c>
      <c r="BL78" s="1118"/>
      <c r="BM78" s="1091">
        <v>0</v>
      </c>
      <c r="BN78" s="1118"/>
      <c r="BO78" s="1091">
        <v>0</v>
      </c>
      <c r="BP78" s="1118"/>
      <c r="BQ78" s="1091">
        <v>0</v>
      </c>
      <c r="BR78" s="1118"/>
      <c r="BS78" s="1118"/>
      <c r="BT78" s="1109"/>
      <c r="BU78" s="1090">
        <v>2951615.65</v>
      </c>
      <c r="BV78" s="1090">
        <v>1347391</v>
      </c>
      <c r="BW78" s="1090">
        <v>2719040.6200000048</v>
      </c>
      <c r="BX78" s="1092">
        <v>0</v>
      </c>
      <c r="BY78" s="1092">
        <v>0</v>
      </c>
    </row>
    <row r="79" spans="1:77">
      <c r="A79" s="48" t="s">
        <v>193</v>
      </c>
      <c r="B79" s="34">
        <v>4160</v>
      </c>
      <c r="C79" s="33" t="s">
        <v>658</v>
      </c>
      <c r="D79" s="1091">
        <v>90902000</v>
      </c>
      <c r="E79" s="1091">
        <v>1100000</v>
      </c>
      <c r="F79" s="1091">
        <v>4380000</v>
      </c>
      <c r="G79" s="1091">
        <v>776000</v>
      </c>
      <c r="H79" s="1091">
        <v>2610000</v>
      </c>
      <c r="I79" s="1091">
        <v>915000</v>
      </c>
      <c r="J79" s="1091">
        <v>812000</v>
      </c>
      <c r="K79" s="1091">
        <v>402000</v>
      </c>
      <c r="L79" s="982"/>
      <c r="M79" s="982"/>
      <c r="N79" s="982"/>
      <c r="O79" s="982"/>
      <c r="P79" s="982"/>
      <c r="Q79" s="982"/>
      <c r="R79" s="982"/>
      <c r="S79" s="1091">
        <v>7692000</v>
      </c>
      <c r="T79" s="1091">
        <v>72757000</v>
      </c>
      <c r="U79" s="1091">
        <v>14455000</v>
      </c>
      <c r="V79" s="1091">
        <v>2424000</v>
      </c>
      <c r="W79" s="1091">
        <v>3357000</v>
      </c>
      <c r="X79" s="1091">
        <v>2160000</v>
      </c>
      <c r="Y79" s="1091">
        <v>40858000</v>
      </c>
      <c r="Z79" s="1091">
        <v>9426000</v>
      </c>
      <c r="AA79" s="1091">
        <v>23173000</v>
      </c>
      <c r="AB79" s="1091">
        <v>5473000</v>
      </c>
      <c r="AC79" s="1091">
        <v>18305000</v>
      </c>
      <c r="AD79" s="1091">
        <v>4420000</v>
      </c>
      <c r="AE79" s="1091">
        <v>849000</v>
      </c>
      <c r="AF79" s="1091">
        <v>0</v>
      </c>
      <c r="AG79" s="1091">
        <v>0</v>
      </c>
      <c r="AH79" s="1091">
        <v>171000</v>
      </c>
      <c r="AI79" s="1091">
        <v>0</v>
      </c>
      <c r="AJ79" s="1091">
        <v>170000</v>
      </c>
      <c r="AK79" s="1091">
        <v>176000</v>
      </c>
      <c r="AL79" s="1091">
        <v>0</v>
      </c>
      <c r="AM79" s="1091">
        <v>0</v>
      </c>
      <c r="AN79" s="1091">
        <v>0</v>
      </c>
      <c r="AO79" s="1091">
        <v>0</v>
      </c>
      <c r="AP79" s="1091">
        <v>150000</v>
      </c>
      <c r="AQ79" s="1091">
        <v>0</v>
      </c>
      <c r="AR79" s="1091">
        <v>60000</v>
      </c>
      <c r="AS79" s="1091">
        <v>0</v>
      </c>
      <c r="AT79" s="1091">
        <v>110000</v>
      </c>
      <c r="AU79" s="1091">
        <v>130000</v>
      </c>
      <c r="AV79" s="1091">
        <v>150000</v>
      </c>
      <c r="AW79" s="1091">
        <v>0</v>
      </c>
      <c r="AX79" s="1091">
        <v>450000</v>
      </c>
      <c r="AY79" s="1091">
        <v>40000</v>
      </c>
      <c r="AZ79" s="1091">
        <v>240000</v>
      </c>
      <c r="BA79" s="1091">
        <v>0</v>
      </c>
      <c r="BB79" s="1091">
        <v>65000</v>
      </c>
      <c r="BC79" s="1091">
        <v>0</v>
      </c>
      <c r="BD79" s="1091">
        <v>350000</v>
      </c>
      <c r="BE79" s="1091">
        <v>1140000</v>
      </c>
      <c r="BF79" s="1091">
        <v>0</v>
      </c>
      <c r="BG79" s="1091">
        <v>0</v>
      </c>
      <c r="BH79" s="1118"/>
      <c r="BI79" s="1091">
        <v>0</v>
      </c>
      <c r="BJ79" s="1118"/>
      <c r="BK79" s="1091">
        <v>0</v>
      </c>
      <c r="BL79" s="1118"/>
      <c r="BM79" s="1091">
        <v>0</v>
      </c>
      <c r="BN79" s="1118"/>
      <c r="BO79" s="1091">
        <v>0</v>
      </c>
      <c r="BP79" s="1118"/>
      <c r="BQ79" s="1091">
        <v>0</v>
      </c>
      <c r="BR79" s="1118"/>
      <c r="BS79" s="1118"/>
      <c r="BT79" s="1109"/>
      <c r="BU79" s="1090">
        <v>12572000.439999999</v>
      </c>
      <c r="BV79" s="1090">
        <v>3439853.25</v>
      </c>
      <c r="BW79" s="1090">
        <v>842000.12000000011</v>
      </c>
      <c r="BX79" s="1092">
        <v>0</v>
      </c>
      <c r="BY79" s="1092">
        <v>0</v>
      </c>
    </row>
    <row r="80" spans="1:77">
      <c r="A80" s="48" t="s">
        <v>181</v>
      </c>
      <c r="B80" s="34">
        <v>4208</v>
      </c>
      <c r="C80" s="33" t="s">
        <v>651</v>
      </c>
      <c r="D80" s="1091">
        <v>100544236</v>
      </c>
      <c r="E80" s="1091">
        <v>0</v>
      </c>
      <c r="F80" s="1091">
        <v>8302564</v>
      </c>
      <c r="G80" s="1091">
        <v>1744757</v>
      </c>
      <c r="H80" s="1091">
        <v>495086</v>
      </c>
      <c r="I80" s="1091">
        <v>734500</v>
      </c>
      <c r="J80" s="1091">
        <v>679138</v>
      </c>
      <c r="K80" s="1091">
        <v>378198</v>
      </c>
      <c r="L80" s="982"/>
      <c r="M80" s="982"/>
      <c r="N80" s="982"/>
      <c r="O80" s="982"/>
      <c r="P80" s="982"/>
      <c r="Q80" s="982"/>
      <c r="R80" s="982"/>
      <c r="S80" s="1091">
        <v>2983325</v>
      </c>
      <c r="T80" s="1091">
        <v>84628776</v>
      </c>
      <c r="U80" s="1091">
        <v>15107150</v>
      </c>
      <c r="V80" s="1091">
        <v>7792477</v>
      </c>
      <c r="W80" s="1091">
        <v>3447546</v>
      </c>
      <c r="X80" s="1091">
        <v>154336</v>
      </c>
      <c r="Y80" s="1091">
        <v>52998173</v>
      </c>
      <c r="Z80" s="1091">
        <v>12315446</v>
      </c>
      <c r="AA80" s="1091">
        <v>13586247</v>
      </c>
      <c r="AB80" s="1091">
        <v>4799234</v>
      </c>
      <c r="AC80" s="1091">
        <v>24785522</v>
      </c>
      <c r="AD80" s="1091">
        <v>4424400</v>
      </c>
      <c r="AE80" s="1091">
        <v>1119588</v>
      </c>
      <c r="AF80" s="1091">
        <v>0</v>
      </c>
      <c r="AG80" s="1091">
        <v>0</v>
      </c>
      <c r="AH80" s="1091">
        <v>85000</v>
      </c>
      <c r="AI80" s="1091">
        <v>0</v>
      </c>
      <c r="AJ80" s="1091">
        <v>0</v>
      </c>
      <c r="AK80" s="1091">
        <v>0</v>
      </c>
      <c r="AL80" s="1091">
        <v>0</v>
      </c>
      <c r="AM80" s="1091">
        <v>0</v>
      </c>
      <c r="AN80" s="1091">
        <v>0</v>
      </c>
      <c r="AO80" s="1091">
        <v>408</v>
      </c>
      <c r="AP80" s="1091">
        <v>26158</v>
      </c>
      <c r="AQ80" s="1091">
        <v>538750</v>
      </c>
      <c r="AR80" s="1091">
        <v>483647</v>
      </c>
      <c r="AS80" s="1091">
        <v>15140</v>
      </c>
      <c r="AT80" s="1091">
        <v>559851</v>
      </c>
      <c r="AU80" s="1091">
        <v>91071</v>
      </c>
      <c r="AV80" s="1091">
        <v>29732</v>
      </c>
      <c r="AW80" s="1091">
        <v>0</v>
      </c>
      <c r="AX80" s="1091">
        <v>50110</v>
      </c>
      <c r="AY80" s="1091">
        <v>165868</v>
      </c>
      <c r="AZ80" s="1091">
        <v>204897</v>
      </c>
      <c r="BA80" s="1091">
        <v>0</v>
      </c>
      <c r="BB80" s="1091">
        <v>0</v>
      </c>
      <c r="BC80" s="1091">
        <v>0</v>
      </c>
      <c r="BD80" s="1091">
        <v>2691</v>
      </c>
      <c r="BE80" s="1091">
        <v>0</v>
      </c>
      <c r="BF80" s="1091">
        <v>2507</v>
      </c>
      <c r="BG80" s="1091">
        <v>0</v>
      </c>
      <c r="BH80" s="1118"/>
      <c r="BI80" s="1091">
        <v>416579</v>
      </c>
      <c r="BJ80" s="1118"/>
      <c r="BK80" s="1091">
        <v>262559</v>
      </c>
      <c r="BL80" s="1118"/>
      <c r="BM80" s="1091">
        <v>57362</v>
      </c>
      <c r="BN80" s="1118"/>
      <c r="BO80" s="1091">
        <v>0</v>
      </c>
      <c r="BP80" s="1118"/>
      <c r="BQ80" s="1091">
        <v>0</v>
      </c>
      <c r="BR80" s="1118"/>
      <c r="BS80" s="1118"/>
      <c r="BT80" s="1109"/>
      <c r="BU80" s="1090">
        <v>3365264</v>
      </c>
      <c r="BV80" s="1090">
        <v>5285473</v>
      </c>
      <c r="BW80" s="1090">
        <v>109264.12000000013</v>
      </c>
      <c r="BX80" s="1092">
        <v>0</v>
      </c>
      <c r="BY80" s="1092">
        <v>0</v>
      </c>
    </row>
    <row r="81" spans="1:80">
      <c r="A81" s="48" t="s">
        <v>184</v>
      </c>
      <c r="B81" s="34">
        <v>4330</v>
      </c>
      <c r="C81" s="33" t="s">
        <v>652</v>
      </c>
      <c r="D81" s="1091">
        <v>25333388</v>
      </c>
      <c r="E81" s="1091">
        <v>0</v>
      </c>
      <c r="F81" s="1091">
        <v>1450000</v>
      </c>
      <c r="G81" s="1091">
        <v>183000</v>
      </c>
      <c r="H81" s="1091">
        <v>144645</v>
      </c>
      <c r="I81" s="1091">
        <v>100000</v>
      </c>
      <c r="J81" s="1091">
        <v>276991</v>
      </c>
      <c r="K81" s="1091">
        <v>8500</v>
      </c>
      <c r="L81" s="982"/>
      <c r="M81" s="982"/>
      <c r="N81" s="982"/>
      <c r="O81" s="982"/>
      <c r="P81" s="982"/>
      <c r="Q81" s="982"/>
      <c r="R81" s="982"/>
      <c r="S81" s="1091">
        <v>977772</v>
      </c>
      <c r="T81" s="1091">
        <v>21825977</v>
      </c>
      <c r="U81" s="1091">
        <v>4338069</v>
      </c>
      <c r="V81" s="1091">
        <v>794007</v>
      </c>
      <c r="W81" s="1091">
        <v>1423070</v>
      </c>
      <c r="X81" s="1091">
        <v>126132</v>
      </c>
      <c r="Y81" s="1091">
        <v>12683166</v>
      </c>
      <c r="Z81" s="1091">
        <v>3102718</v>
      </c>
      <c r="AA81" s="1091">
        <v>4067531</v>
      </c>
      <c r="AB81" s="1091">
        <v>1370679</v>
      </c>
      <c r="AC81" s="1091">
        <v>5499040</v>
      </c>
      <c r="AD81" s="1091">
        <v>2158260</v>
      </c>
      <c r="AE81" s="1091">
        <v>595133</v>
      </c>
      <c r="AF81" s="1091">
        <v>0</v>
      </c>
      <c r="AG81" s="1091">
        <v>0</v>
      </c>
      <c r="AH81" s="1091">
        <v>8500</v>
      </c>
      <c r="AI81" s="1091">
        <v>0</v>
      </c>
      <c r="AJ81" s="1091">
        <v>0</v>
      </c>
      <c r="AK81" s="1091">
        <v>10600</v>
      </c>
      <c r="AL81" s="1091">
        <v>0</v>
      </c>
      <c r="AM81" s="1091">
        <v>0</v>
      </c>
      <c r="AN81" s="1091">
        <v>0</v>
      </c>
      <c r="AO81" s="1091">
        <v>0</v>
      </c>
      <c r="AP81" s="1091">
        <v>15200</v>
      </c>
      <c r="AQ81" s="1091">
        <v>0</v>
      </c>
      <c r="AR81" s="1091">
        <v>69000</v>
      </c>
      <c r="AS81" s="1091">
        <v>0</v>
      </c>
      <c r="AT81" s="1091">
        <v>80000</v>
      </c>
      <c r="AU81" s="1091">
        <v>8200</v>
      </c>
      <c r="AV81" s="1091">
        <v>0</v>
      </c>
      <c r="AW81" s="1091">
        <v>0</v>
      </c>
      <c r="AX81" s="1091">
        <v>102000</v>
      </c>
      <c r="AY81" s="1091">
        <v>10445</v>
      </c>
      <c r="AZ81" s="1091">
        <v>24500</v>
      </c>
      <c r="BA81" s="1091">
        <v>0</v>
      </c>
      <c r="BB81" s="1091">
        <v>0</v>
      </c>
      <c r="BC81" s="1091">
        <v>2500</v>
      </c>
      <c r="BD81" s="1091">
        <v>6000</v>
      </c>
      <c r="BE81" s="1091">
        <v>0</v>
      </c>
      <c r="BF81" s="1091">
        <v>0</v>
      </c>
      <c r="BG81" s="1091">
        <v>0</v>
      </c>
      <c r="BH81" s="1118"/>
      <c r="BI81" s="1091">
        <v>0</v>
      </c>
      <c r="BJ81" s="1118"/>
      <c r="BK81" s="1091">
        <v>0</v>
      </c>
      <c r="BL81" s="1118"/>
      <c r="BM81" s="1091">
        <v>0</v>
      </c>
      <c r="BN81" s="1118"/>
      <c r="BO81" s="1091">
        <v>0</v>
      </c>
      <c r="BP81" s="1118"/>
      <c r="BQ81" s="1091">
        <v>0</v>
      </c>
      <c r="BR81" s="1118"/>
      <c r="BS81" s="1118"/>
      <c r="BT81" s="1109"/>
      <c r="BU81" s="1090">
        <v>691007</v>
      </c>
      <c r="BV81" s="1090">
        <v>1496310.2000000002</v>
      </c>
      <c r="BW81" s="1090">
        <v>0</v>
      </c>
      <c r="BX81" s="1092">
        <v>1224417.4800000002</v>
      </c>
      <c r="BY81" s="1092" t="s">
        <v>1061</v>
      </c>
    </row>
    <row r="82" spans="1:80">
      <c r="A82" s="48" t="s">
        <v>205</v>
      </c>
      <c r="B82" s="34">
        <v>4481</v>
      </c>
      <c r="C82" s="33" t="s">
        <v>668</v>
      </c>
      <c r="D82" s="1091">
        <v>60693009</v>
      </c>
      <c r="E82" s="1091">
        <v>1506601</v>
      </c>
      <c r="F82" s="1091">
        <v>6900000</v>
      </c>
      <c r="G82" s="1091">
        <v>2354561</v>
      </c>
      <c r="H82" s="1091">
        <v>557600</v>
      </c>
      <c r="I82" s="1091">
        <v>380000</v>
      </c>
      <c r="J82" s="1091">
        <v>448750</v>
      </c>
      <c r="K82" s="1091">
        <v>312095</v>
      </c>
      <c r="L82" s="982"/>
      <c r="M82" s="982"/>
      <c r="N82" s="982"/>
      <c r="O82" s="982"/>
      <c r="P82" s="982"/>
      <c r="Q82" s="982"/>
      <c r="R82" s="982"/>
      <c r="S82" s="1091">
        <v>3838683</v>
      </c>
      <c r="T82" s="1091">
        <v>53886679</v>
      </c>
      <c r="U82" s="1091">
        <v>11061988</v>
      </c>
      <c r="V82" s="1091">
        <v>2912976</v>
      </c>
      <c r="W82" s="1091">
        <v>2473386</v>
      </c>
      <c r="X82" s="1091">
        <v>0</v>
      </c>
      <c r="Y82" s="1091">
        <v>30778035</v>
      </c>
      <c r="Z82" s="1091">
        <v>7842840</v>
      </c>
      <c r="AA82" s="1091">
        <v>12610225</v>
      </c>
      <c r="AB82" s="1091">
        <v>4414797</v>
      </c>
      <c r="AC82" s="1091">
        <v>13748653</v>
      </c>
      <c r="AD82" s="1091">
        <v>3915700</v>
      </c>
      <c r="AE82" s="1091">
        <v>836462</v>
      </c>
      <c r="AF82" s="1091">
        <v>0</v>
      </c>
      <c r="AG82" s="1091">
        <v>0</v>
      </c>
      <c r="AH82" s="1091">
        <v>27000</v>
      </c>
      <c r="AI82" s="1091">
        <v>0</v>
      </c>
      <c r="AJ82" s="1091">
        <v>0</v>
      </c>
      <c r="AK82" s="1091">
        <v>5000</v>
      </c>
      <c r="AL82" s="1091">
        <v>0</v>
      </c>
      <c r="AM82" s="1091">
        <v>0</v>
      </c>
      <c r="AN82" s="1091">
        <v>33660</v>
      </c>
      <c r="AO82" s="1091">
        <v>42925</v>
      </c>
      <c r="AP82" s="1091">
        <v>385254</v>
      </c>
      <c r="AQ82" s="1091">
        <v>0</v>
      </c>
      <c r="AR82" s="1091">
        <v>506539</v>
      </c>
      <c r="AS82" s="1091">
        <v>14461</v>
      </c>
      <c r="AT82" s="1091">
        <v>500046</v>
      </c>
      <c r="AU82" s="1091">
        <v>241626</v>
      </c>
      <c r="AV82" s="1091">
        <v>500500</v>
      </c>
      <c r="AW82" s="1091">
        <v>124550</v>
      </c>
      <c r="AX82" s="1091">
        <v>0</v>
      </c>
      <c r="AY82" s="1091">
        <v>0</v>
      </c>
      <c r="AZ82" s="1091">
        <v>0</v>
      </c>
      <c r="BA82" s="1091">
        <v>0</v>
      </c>
      <c r="BB82" s="1091">
        <v>347600</v>
      </c>
      <c r="BC82" s="1091">
        <v>0</v>
      </c>
      <c r="BD82" s="1091">
        <v>210000</v>
      </c>
      <c r="BE82" s="1091">
        <v>0</v>
      </c>
      <c r="BF82" s="1091">
        <v>0</v>
      </c>
      <c r="BG82" s="1091">
        <v>0</v>
      </c>
      <c r="BH82" s="1118"/>
      <c r="BI82" s="1091">
        <v>0</v>
      </c>
      <c r="BJ82" s="1118"/>
      <c r="BK82" s="1091">
        <v>0</v>
      </c>
      <c r="BL82" s="1118"/>
      <c r="BM82" s="1091">
        <v>0</v>
      </c>
      <c r="BN82" s="1118"/>
      <c r="BO82" s="1091">
        <v>0</v>
      </c>
      <c r="BP82" s="1118"/>
      <c r="BQ82" s="1091">
        <v>0</v>
      </c>
      <c r="BR82" s="1118"/>
      <c r="BS82" s="1118"/>
      <c r="BT82" s="1109"/>
      <c r="BU82" s="1090">
        <v>1666433.81</v>
      </c>
      <c r="BV82" s="1090">
        <v>2382950</v>
      </c>
      <c r="BW82" s="1090">
        <v>167949.8200000003</v>
      </c>
      <c r="BX82" s="1092">
        <v>0</v>
      </c>
      <c r="BY82" s="1092">
        <v>0</v>
      </c>
    </row>
    <row r="83" spans="1:80">
      <c r="A83" s="48" t="s">
        <v>211</v>
      </c>
      <c r="B83" s="34">
        <v>4501</v>
      </c>
      <c r="C83" s="33" t="s">
        <v>672</v>
      </c>
      <c r="D83" s="1091">
        <v>31727878</v>
      </c>
      <c r="E83" s="1091">
        <v>0</v>
      </c>
      <c r="F83" s="1091">
        <v>4456439</v>
      </c>
      <c r="G83" s="1091">
        <v>1391250</v>
      </c>
      <c r="H83" s="1091">
        <v>3050934</v>
      </c>
      <c r="I83" s="1091">
        <v>69966</v>
      </c>
      <c r="J83" s="1091">
        <v>192097</v>
      </c>
      <c r="K83" s="1091">
        <v>36652</v>
      </c>
      <c r="L83" s="982"/>
      <c r="M83" s="982"/>
      <c r="N83" s="982"/>
      <c r="O83" s="982"/>
      <c r="P83" s="982"/>
      <c r="Q83" s="982"/>
      <c r="R83" s="982"/>
      <c r="S83" s="1091">
        <v>2190185</v>
      </c>
      <c r="T83" s="1091">
        <v>28228256</v>
      </c>
      <c r="U83" s="1091">
        <v>5353103</v>
      </c>
      <c r="V83" s="1091">
        <v>2231058</v>
      </c>
      <c r="W83" s="1091">
        <v>1758835</v>
      </c>
      <c r="X83" s="1091">
        <v>1163779</v>
      </c>
      <c r="Y83" s="1091">
        <v>15481238</v>
      </c>
      <c r="Z83" s="1091">
        <v>3961865</v>
      </c>
      <c r="AA83" s="1091">
        <v>7537778</v>
      </c>
      <c r="AB83" s="1091">
        <v>2022540</v>
      </c>
      <c r="AC83" s="1091">
        <v>9792072</v>
      </c>
      <c r="AD83" s="1091">
        <v>1747467</v>
      </c>
      <c r="AE83" s="1091">
        <v>381056</v>
      </c>
      <c r="AF83" s="1091">
        <v>0</v>
      </c>
      <c r="AG83" s="1091">
        <v>0</v>
      </c>
      <c r="AH83" s="1091">
        <v>1200</v>
      </c>
      <c r="AI83" s="1091">
        <v>0</v>
      </c>
      <c r="AJ83" s="1091">
        <v>0</v>
      </c>
      <c r="AK83" s="1091">
        <v>0</v>
      </c>
      <c r="AL83" s="1091">
        <v>0</v>
      </c>
      <c r="AM83" s="1091">
        <v>0</v>
      </c>
      <c r="AN83" s="1091">
        <v>0</v>
      </c>
      <c r="AO83" s="1091">
        <v>591615</v>
      </c>
      <c r="AP83" s="1091">
        <v>190692</v>
      </c>
      <c r="AQ83" s="1091">
        <v>0</v>
      </c>
      <c r="AR83" s="1091">
        <v>139533</v>
      </c>
      <c r="AS83" s="1091">
        <v>34500</v>
      </c>
      <c r="AT83" s="1091">
        <v>340050</v>
      </c>
      <c r="AU83" s="1091">
        <v>73300</v>
      </c>
      <c r="AV83" s="1091">
        <v>0</v>
      </c>
      <c r="AW83" s="1091">
        <v>21560</v>
      </c>
      <c r="AX83" s="1091">
        <v>80388</v>
      </c>
      <c r="AY83" s="1091">
        <v>71000</v>
      </c>
      <c r="AZ83" s="1091">
        <v>27500</v>
      </c>
      <c r="BA83" s="1091">
        <v>0</v>
      </c>
      <c r="BB83" s="1091">
        <v>1271450</v>
      </c>
      <c r="BC83" s="1091">
        <v>0</v>
      </c>
      <c r="BD83" s="1091">
        <v>1344080</v>
      </c>
      <c r="BE83" s="1091">
        <v>227271</v>
      </c>
      <c r="BF83" s="1091">
        <v>0</v>
      </c>
      <c r="BG83" s="1091">
        <v>0</v>
      </c>
      <c r="BH83" s="1118"/>
      <c r="BI83" s="1091">
        <v>0</v>
      </c>
      <c r="BJ83" s="1118"/>
      <c r="BK83" s="1091">
        <v>0</v>
      </c>
      <c r="BL83" s="1118"/>
      <c r="BM83" s="1091">
        <v>0</v>
      </c>
      <c r="BN83" s="1118"/>
      <c r="BO83" s="1091">
        <v>0</v>
      </c>
      <c r="BP83" s="1118"/>
      <c r="BQ83" s="1091">
        <v>0</v>
      </c>
      <c r="BR83" s="1118"/>
      <c r="BS83" s="1118"/>
      <c r="BT83" s="1109"/>
      <c r="BU83" s="1090">
        <v>230645</v>
      </c>
      <c r="BV83" s="1090">
        <v>1363774.57</v>
      </c>
      <c r="BW83" s="1090">
        <v>416695.68000000017</v>
      </c>
      <c r="BX83" s="1092">
        <v>0</v>
      </c>
      <c r="BY83" s="1092">
        <v>0</v>
      </c>
    </row>
    <row r="84" spans="1:80">
      <c r="A84" s="48" t="s">
        <v>289</v>
      </c>
      <c r="B84" s="34">
        <v>6015</v>
      </c>
      <c r="C84" s="33" t="s">
        <v>361</v>
      </c>
      <c r="D84" s="1091">
        <v>5075843.34</v>
      </c>
      <c r="E84" s="1091">
        <v>0</v>
      </c>
      <c r="F84" s="1091">
        <v>0</v>
      </c>
      <c r="G84" s="1091">
        <v>142865</v>
      </c>
      <c r="H84" s="1091">
        <v>1500</v>
      </c>
      <c r="I84" s="1091">
        <v>10500</v>
      </c>
      <c r="J84" s="1091">
        <v>35906.080000000002</v>
      </c>
      <c r="K84" s="1091">
        <v>14000</v>
      </c>
      <c r="L84" s="982"/>
      <c r="M84" s="982"/>
      <c r="N84" s="982"/>
      <c r="O84" s="982"/>
      <c r="P84" s="982"/>
      <c r="Q84" s="982"/>
      <c r="R84" s="982"/>
      <c r="S84" s="1091">
        <v>117467</v>
      </c>
      <c r="T84" s="1091">
        <v>3971209</v>
      </c>
      <c r="U84" s="1091">
        <v>940629</v>
      </c>
      <c r="V84" s="1091">
        <v>66169</v>
      </c>
      <c r="W84" s="1091">
        <v>274490</v>
      </c>
      <c r="X84" s="1091">
        <v>40650</v>
      </c>
      <c r="Y84" s="1091">
        <v>2429817</v>
      </c>
      <c r="Z84" s="1091">
        <v>582361</v>
      </c>
      <c r="AA84" s="1091">
        <v>559834</v>
      </c>
      <c r="AB84" s="1091">
        <v>194998</v>
      </c>
      <c r="AC84" s="1091">
        <v>1226884</v>
      </c>
      <c r="AD84" s="1091">
        <v>391822</v>
      </c>
      <c r="AE84" s="1091">
        <v>13448</v>
      </c>
      <c r="AF84" s="1091">
        <v>0</v>
      </c>
      <c r="AG84" s="1091">
        <v>0</v>
      </c>
      <c r="AH84" s="1091">
        <v>11450</v>
      </c>
      <c r="AI84" s="1091">
        <v>0</v>
      </c>
      <c r="AJ84" s="1091">
        <v>0</v>
      </c>
      <c r="AK84" s="1091">
        <v>0</v>
      </c>
      <c r="AL84" s="1091">
        <v>0</v>
      </c>
      <c r="AM84" s="1091">
        <v>33800</v>
      </c>
      <c r="AN84" s="1091">
        <v>18550</v>
      </c>
      <c r="AO84" s="1091">
        <v>2440</v>
      </c>
      <c r="AP84" s="1091">
        <v>30000</v>
      </c>
      <c r="AQ84" s="1091">
        <v>2700</v>
      </c>
      <c r="AR84" s="1091">
        <v>33375</v>
      </c>
      <c r="AS84" s="1091">
        <v>0</v>
      </c>
      <c r="AT84" s="1091">
        <v>22000</v>
      </c>
      <c r="AU84" s="1091">
        <v>0</v>
      </c>
      <c r="AV84" s="1091">
        <v>0</v>
      </c>
      <c r="AW84" s="1091">
        <v>0</v>
      </c>
      <c r="AX84" s="1091">
        <v>0</v>
      </c>
      <c r="AY84" s="1091">
        <v>0</v>
      </c>
      <c r="AZ84" s="1091">
        <v>0</v>
      </c>
      <c r="BA84" s="1091">
        <v>0</v>
      </c>
      <c r="BB84" s="1091">
        <v>0</v>
      </c>
      <c r="BC84" s="1091">
        <v>0</v>
      </c>
      <c r="BD84" s="1091">
        <v>0</v>
      </c>
      <c r="BE84" s="1091">
        <v>0</v>
      </c>
      <c r="BF84" s="1091">
        <v>1500</v>
      </c>
      <c r="BG84" s="1091">
        <v>0</v>
      </c>
      <c r="BH84" s="1118"/>
      <c r="BI84" s="1091">
        <v>0</v>
      </c>
      <c r="BJ84" s="1118"/>
      <c r="BK84" s="1091">
        <v>0</v>
      </c>
      <c r="BL84" s="1118"/>
      <c r="BM84" s="1091">
        <v>0</v>
      </c>
      <c r="BN84" s="1118"/>
      <c r="BO84" s="1091">
        <v>0</v>
      </c>
      <c r="BP84" s="1118"/>
      <c r="BQ84" s="1091">
        <v>0</v>
      </c>
      <c r="BR84" s="1118"/>
      <c r="BS84" s="1118"/>
      <c r="BT84" s="1109"/>
      <c r="BU84" s="1090">
        <v>157109</v>
      </c>
      <c r="BV84" s="1090">
        <v>150876</v>
      </c>
      <c r="BW84" s="1090">
        <v>293423.43999999994</v>
      </c>
      <c r="BX84" s="1092">
        <v>243389.06000000006</v>
      </c>
      <c r="BY84" s="1092" t="s">
        <v>1062</v>
      </c>
    </row>
    <row r="85" spans="1:80">
      <c r="A85" s="48" t="s">
        <v>172</v>
      </c>
      <c r="B85" s="34">
        <v>6017</v>
      </c>
      <c r="C85" s="33" t="s">
        <v>356</v>
      </c>
      <c r="D85" s="1091">
        <v>4055527</v>
      </c>
      <c r="E85" s="1091">
        <v>0</v>
      </c>
      <c r="F85" s="1091">
        <v>0</v>
      </c>
      <c r="G85" s="1091">
        <v>0</v>
      </c>
      <c r="H85" s="1091">
        <v>0</v>
      </c>
      <c r="I85" s="1091">
        <v>110000</v>
      </c>
      <c r="J85" s="1091">
        <v>5000</v>
      </c>
      <c r="K85" s="1091">
        <v>0</v>
      </c>
      <c r="L85" s="982"/>
      <c r="M85" s="982"/>
      <c r="N85" s="982"/>
      <c r="O85" s="982"/>
      <c r="P85" s="982"/>
      <c r="Q85" s="982"/>
      <c r="R85" s="982"/>
      <c r="S85" s="1091">
        <v>0</v>
      </c>
      <c r="T85" s="1091">
        <v>2900356.56</v>
      </c>
      <c r="U85" s="1091">
        <v>977348</v>
      </c>
      <c r="V85" s="1091">
        <v>84084</v>
      </c>
      <c r="W85" s="1091">
        <v>208738.62</v>
      </c>
      <c r="X85" s="1091">
        <v>0</v>
      </c>
      <c r="Y85" s="1091">
        <v>1181294</v>
      </c>
      <c r="Z85" s="1091">
        <v>247140</v>
      </c>
      <c r="AA85" s="1091">
        <v>699410.92</v>
      </c>
      <c r="AB85" s="1091">
        <v>138957.70000000001</v>
      </c>
      <c r="AC85" s="1091">
        <v>1873612</v>
      </c>
      <c r="AD85" s="1091">
        <v>0</v>
      </c>
      <c r="AE85" s="1091">
        <v>30112.560000000001</v>
      </c>
      <c r="AF85" s="1091">
        <v>0</v>
      </c>
      <c r="AG85" s="1091">
        <v>0</v>
      </c>
      <c r="AH85" s="1091">
        <v>0</v>
      </c>
      <c r="AI85" s="1091">
        <v>0</v>
      </c>
      <c r="AJ85" s="1091">
        <v>0</v>
      </c>
      <c r="AK85" s="1091">
        <v>0</v>
      </c>
      <c r="AL85" s="1091">
        <v>0</v>
      </c>
      <c r="AM85" s="1091">
        <v>0</v>
      </c>
      <c r="AN85" s="1091">
        <v>0</v>
      </c>
      <c r="AO85" s="1091">
        <v>0</v>
      </c>
      <c r="AP85" s="1091">
        <v>0</v>
      </c>
      <c r="AQ85" s="1091">
        <v>0</v>
      </c>
      <c r="AR85" s="1091">
        <v>0</v>
      </c>
      <c r="AS85" s="1091">
        <v>0</v>
      </c>
      <c r="AT85" s="1091">
        <v>0</v>
      </c>
      <c r="AU85" s="1091">
        <v>0</v>
      </c>
      <c r="AV85" s="1091">
        <v>0</v>
      </c>
      <c r="AW85" s="1091">
        <v>0</v>
      </c>
      <c r="AX85" s="1091">
        <v>0</v>
      </c>
      <c r="AY85" s="1091">
        <v>0</v>
      </c>
      <c r="AZ85" s="1091">
        <v>0</v>
      </c>
      <c r="BA85" s="1091">
        <v>0</v>
      </c>
      <c r="BB85" s="1091">
        <v>0</v>
      </c>
      <c r="BC85" s="1091">
        <v>0</v>
      </c>
      <c r="BD85" s="1091">
        <v>0</v>
      </c>
      <c r="BE85" s="1091">
        <v>0</v>
      </c>
      <c r="BF85" s="1091">
        <v>0</v>
      </c>
      <c r="BG85" s="1091">
        <v>0</v>
      </c>
      <c r="BH85" s="1118"/>
      <c r="BI85" s="1091">
        <v>0</v>
      </c>
      <c r="BJ85" s="1118"/>
      <c r="BK85" s="1091">
        <v>0</v>
      </c>
      <c r="BL85" s="1118"/>
      <c r="BM85" s="1091">
        <v>0</v>
      </c>
      <c r="BN85" s="1118"/>
      <c r="BO85" s="1091">
        <v>0</v>
      </c>
      <c r="BP85" s="1118"/>
      <c r="BQ85" s="1091">
        <v>0</v>
      </c>
      <c r="BR85" s="1118"/>
      <c r="BS85" s="1118"/>
      <c r="BT85" s="1109"/>
      <c r="BU85" s="1090">
        <v>0</v>
      </c>
      <c r="BV85" s="1090">
        <v>2000000</v>
      </c>
      <c r="BW85" s="1090">
        <v>-20752.670000000169</v>
      </c>
      <c r="BX85" s="1092">
        <v>1673426.13</v>
      </c>
      <c r="BY85" s="1092" t="s">
        <v>1524</v>
      </c>
    </row>
    <row r="86" spans="1:80">
      <c r="A86" s="48" t="s">
        <v>174</v>
      </c>
      <c r="B86" s="34">
        <v>6019</v>
      </c>
      <c r="C86" s="33" t="s">
        <v>357</v>
      </c>
      <c r="D86" s="1091">
        <v>3658856</v>
      </c>
      <c r="E86" s="1091">
        <v>0</v>
      </c>
      <c r="F86" s="1091">
        <v>0</v>
      </c>
      <c r="G86" s="1091">
        <v>282550</v>
      </c>
      <c r="H86" s="1091">
        <v>112000</v>
      </c>
      <c r="I86" s="1091">
        <v>3000</v>
      </c>
      <c r="J86" s="1091">
        <v>10000</v>
      </c>
      <c r="K86" s="1091">
        <v>25048</v>
      </c>
      <c r="L86" s="982"/>
      <c r="M86" s="982"/>
      <c r="N86" s="982"/>
      <c r="O86" s="982"/>
      <c r="P86" s="982"/>
      <c r="Q86" s="982"/>
      <c r="R86" s="982"/>
      <c r="S86" s="1091">
        <v>194969.94399999999</v>
      </c>
      <c r="T86" s="1091">
        <v>2880600.0559999999</v>
      </c>
      <c r="U86" s="1091">
        <v>539460</v>
      </c>
      <c r="V86" s="1091">
        <v>181236</v>
      </c>
      <c r="W86" s="1091">
        <v>200000</v>
      </c>
      <c r="X86" s="1091">
        <v>80000</v>
      </c>
      <c r="Y86" s="1091">
        <v>1570000</v>
      </c>
      <c r="Z86" s="1091">
        <v>341170</v>
      </c>
      <c r="AA86" s="1091">
        <v>810980</v>
      </c>
      <c r="AB86" s="1091">
        <v>105400</v>
      </c>
      <c r="AC86" s="1091">
        <v>999256</v>
      </c>
      <c r="AD86" s="1091">
        <v>224924</v>
      </c>
      <c r="AE86" s="1091">
        <v>16536</v>
      </c>
      <c r="AF86" s="1091">
        <v>0</v>
      </c>
      <c r="AG86" s="1091">
        <v>0</v>
      </c>
      <c r="AH86" s="1091">
        <v>8000</v>
      </c>
      <c r="AI86" s="1091">
        <v>0</v>
      </c>
      <c r="AJ86" s="1091">
        <v>0</v>
      </c>
      <c r="AK86" s="1091">
        <v>0</v>
      </c>
      <c r="AL86" s="1091">
        <v>0</v>
      </c>
      <c r="AM86" s="1091">
        <v>0</v>
      </c>
      <c r="AN86" s="1091">
        <v>0</v>
      </c>
      <c r="AO86" s="1091">
        <v>0</v>
      </c>
      <c r="AP86" s="1091">
        <v>0</v>
      </c>
      <c r="AQ86" s="1091">
        <v>70800</v>
      </c>
      <c r="AR86" s="1091">
        <v>211750</v>
      </c>
      <c r="AS86" s="1091">
        <v>0</v>
      </c>
      <c r="AT86" s="1091">
        <v>0</v>
      </c>
      <c r="AU86" s="1091">
        <v>0</v>
      </c>
      <c r="AV86" s="1091">
        <v>0</v>
      </c>
      <c r="AW86" s="1091">
        <v>0</v>
      </c>
      <c r="AX86" s="1091">
        <v>0</v>
      </c>
      <c r="AY86" s="1091">
        <v>0</v>
      </c>
      <c r="AZ86" s="1091">
        <v>2000</v>
      </c>
      <c r="BA86" s="1091">
        <v>0</v>
      </c>
      <c r="BB86" s="1091">
        <v>0</v>
      </c>
      <c r="BC86" s="1091">
        <v>0</v>
      </c>
      <c r="BD86" s="1091">
        <v>0</v>
      </c>
      <c r="BE86" s="1091">
        <v>110000</v>
      </c>
      <c r="BF86" s="1091">
        <v>0</v>
      </c>
      <c r="BG86" s="1091">
        <v>0</v>
      </c>
      <c r="BH86" s="1118"/>
      <c r="BI86" s="1091">
        <v>0</v>
      </c>
      <c r="BJ86" s="1118"/>
      <c r="BK86" s="1091">
        <v>0</v>
      </c>
      <c r="BL86" s="1118"/>
      <c r="BM86" s="1091">
        <v>0</v>
      </c>
      <c r="BN86" s="1118"/>
      <c r="BO86" s="1091">
        <v>0</v>
      </c>
      <c r="BP86" s="1118"/>
      <c r="BQ86" s="1091">
        <v>0</v>
      </c>
      <c r="BR86" s="1118"/>
      <c r="BS86" s="1118"/>
      <c r="BT86" s="1109"/>
      <c r="BU86" s="1090">
        <v>0</v>
      </c>
      <c r="BV86" s="1090">
        <v>0</v>
      </c>
      <c r="BW86" s="1090">
        <v>110733.93</v>
      </c>
      <c r="BX86" s="1092">
        <v>0</v>
      </c>
      <c r="BY86" s="1092">
        <v>0</v>
      </c>
    </row>
    <row r="87" spans="1:80">
      <c r="A87" s="48" t="s">
        <v>169</v>
      </c>
      <c r="B87" s="34">
        <v>6020</v>
      </c>
      <c r="C87" s="33" t="s">
        <v>355</v>
      </c>
      <c r="D87" s="1091">
        <v>17468510</v>
      </c>
      <c r="E87" s="1091">
        <v>0</v>
      </c>
      <c r="F87" s="1091">
        <v>0</v>
      </c>
      <c r="G87" s="1091">
        <v>1415350</v>
      </c>
      <c r="H87" s="1091">
        <v>15000</v>
      </c>
      <c r="I87" s="1091">
        <v>105000</v>
      </c>
      <c r="J87" s="1091">
        <v>65000</v>
      </c>
      <c r="K87" s="1091">
        <v>20000</v>
      </c>
      <c r="L87" s="982"/>
      <c r="M87" s="982"/>
      <c r="N87" s="982"/>
      <c r="O87" s="982"/>
      <c r="P87" s="982"/>
      <c r="Q87" s="982"/>
      <c r="R87" s="982"/>
      <c r="S87" s="1091">
        <v>390112</v>
      </c>
      <c r="T87" s="1091">
        <v>12554750</v>
      </c>
      <c r="U87" s="1091">
        <v>3917970</v>
      </c>
      <c r="V87" s="1091">
        <v>2390434</v>
      </c>
      <c r="W87" s="1091">
        <v>712340</v>
      </c>
      <c r="X87" s="1091">
        <v>0</v>
      </c>
      <c r="Y87" s="1091">
        <v>8636799</v>
      </c>
      <c r="Z87" s="1091">
        <v>2297742</v>
      </c>
      <c r="AA87" s="1091">
        <v>1025386</v>
      </c>
      <c r="AB87" s="1091">
        <v>343474</v>
      </c>
      <c r="AC87" s="1091">
        <v>5892878</v>
      </c>
      <c r="AD87" s="1091">
        <v>505286</v>
      </c>
      <c r="AE87" s="1091">
        <v>1218386</v>
      </c>
      <c r="AF87" s="1091">
        <v>0</v>
      </c>
      <c r="AG87" s="1091">
        <v>0</v>
      </c>
      <c r="AH87" s="1091">
        <v>45655</v>
      </c>
      <c r="AI87" s="1091">
        <v>0</v>
      </c>
      <c r="AJ87" s="1091">
        <v>0</v>
      </c>
      <c r="AK87" s="1091">
        <v>881900</v>
      </c>
      <c r="AL87" s="1091">
        <v>330950</v>
      </c>
      <c r="AM87" s="1091">
        <v>0</v>
      </c>
      <c r="AN87" s="1091">
        <v>0</v>
      </c>
      <c r="AO87" s="1091">
        <v>0</v>
      </c>
      <c r="AP87" s="1091">
        <v>0</v>
      </c>
      <c r="AQ87" s="1091">
        <v>0</v>
      </c>
      <c r="AR87" s="1091">
        <v>202500</v>
      </c>
      <c r="AS87" s="1091">
        <v>0</v>
      </c>
      <c r="AT87" s="1091">
        <v>0</v>
      </c>
      <c r="AU87" s="1091">
        <v>0</v>
      </c>
      <c r="AV87" s="1091">
        <v>0</v>
      </c>
      <c r="AW87" s="1091">
        <v>0</v>
      </c>
      <c r="AX87" s="1091">
        <v>0</v>
      </c>
      <c r="AY87" s="1091">
        <v>15000</v>
      </c>
      <c r="AZ87" s="1091">
        <v>20000</v>
      </c>
      <c r="BA87" s="1091">
        <v>0</v>
      </c>
      <c r="BB87" s="1091">
        <v>0</v>
      </c>
      <c r="BC87" s="1091">
        <v>0</v>
      </c>
      <c r="BD87" s="1091">
        <v>0</v>
      </c>
      <c r="BE87" s="1091">
        <v>0</v>
      </c>
      <c r="BF87" s="1091">
        <v>0</v>
      </c>
      <c r="BG87" s="1091">
        <v>0</v>
      </c>
      <c r="BH87" s="1118"/>
      <c r="BI87" s="1091">
        <v>0</v>
      </c>
      <c r="BJ87" s="1118"/>
      <c r="BK87" s="1091">
        <v>0</v>
      </c>
      <c r="BL87" s="1118"/>
      <c r="BM87" s="1091">
        <v>0</v>
      </c>
      <c r="BN87" s="1118"/>
      <c r="BO87" s="1091">
        <v>0</v>
      </c>
      <c r="BP87" s="1118"/>
      <c r="BQ87" s="1091">
        <v>0</v>
      </c>
      <c r="BR87" s="1118"/>
      <c r="BS87" s="1118"/>
      <c r="BT87" s="1109"/>
      <c r="BU87" s="1090">
        <v>3200000</v>
      </c>
      <c r="BV87" s="1090">
        <v>710310.39999999991</v>
      </c>
      <c r="BW87" s="1090">
        <v>220644.39999999991</v>
      </c>
      <c r="BX87" s="1092">
        <v>141084.49</v>
      </c>
      <c r="BY87" s="1092" t="s">
        <v>1524</v>
      </c>
    </row>
    <row r="88" spans="1:80">
      <c r="A88" s="48" t="s">
        <v>167</v>
      </c>
      <c r="B88" s="34">
        <v>6021</v>
      </c>
      <c r="C88" s="33" t="s">
        <v>354</v>
      </c>
      <c r="D88" s="1091">
        <v>18638557.600000001</v>
      </c>
      <c r="E88" s="1091">
        <v>0</v>
      </c>
      <c r="F88" s="1091">
        <v>0</v>
      </c>
      <c r="G88" s="1091">
        <v>350000</v>
      </c>
      <c r="H88" s="1091">
        <v>0</v>
      </c>
      <c r="I88" s="1091">
        <v>0</v>
      </c>
      <c r="J88" s="1091">
        <v>3000</v>
      </c>
      <c r="K88" s="1091">
        <v>0</v>
      </c>
      <c r="L88" s="982"/>
      <c r="M88" s="982"/>
      <c r="N88" s="982"/>
      <c r="O88" s="982"/>
      <c r="P88" s="982"/>
      <c r="Q88" s="982"/>
      <c r="R88" s="982"/>
      <c r="S88" s="1091">
        <v>381657.56590163929</v>
      </c>
      <c r="T88" s="1091">
        <v>14106927.574098362</v>
      </c>
      <c r="U88" s="1091">
        <v>2138798.6399999997</v>
      </c>
      <c r="V88" s="1091">
        <v>2026931.86</v>
      </c>
      <c r="W88" s="1091">
        <v>766829.1</v>
      </c>
      <c r="X88" s="1091">
        <v>0</v>
      </c>
      <c r="Y88" s="1091">
        <v>8448029.3300000001</v>
      </c>
      <c r="Z88" s="1091">
        <v>1951301.88</v>
      </c>
      <c r="AA88" s="1091">
        <v>2380655.86</v>
      </c>
      <c r="AB88" s="1091">
        <v>513104.89</v>
      </c>
      <c r="AC88" s="1091">
        <v>5463243.7800000003</v>
      </c>
      <c r="AD88" s="1091">
        <v>398319.75</v>
      </c>
      <c r="AE88" s="1091">
        <v>266489.25</v>
      </c>
      <c r="AF88" s="1091">
        <v>0</v>
      </c>
      <c r="AG88" s="1091">
        <v>0</v>
      </c>
      <c r="AH88" s="1091">
        <v>0</v>
      </c>
      <c r="AI88" s="1091">
        <v>0</v>
      </c>
      <c r="AJ88" s="1091">
        <v>0</v>
      </c>
      <c r="AK88" s="1091">
        <v>350000</v>
      </c>
      <c r="AL88" s="1091">
        <v>0</v>
      </c>
      <c r="AM88" s="1091">
        <v>0</v>
      </c>
      <c r="AN88" s="1091">
        <v>0</v>
      </c>
      <c r="AO88" s="1091">
        <v>0</v>
      </c>
      <c r="AP88" s="1091">
        <v>0</v>
      </c>
      <c r="AQ88" s="1091">
        <v>0</v>
      </c>
      <c r="AR88" s="1091">
        <v>0</v>
      </c>
      <c r="AS88" s="1091">
        <v>0</v>
      </c>
      <c r="AT88" s="1091">
        <v>0</v>
      </c>
      <c r="AU88" s="1091">
        <v>0</v>
      </c>
      <c r="AV88" s="1091">
        <v>0</v>
      </c>
      <c r="AW88" s="1091">
        <v>0</v>
      </c>
      <c r="AX88" s="1091">
        <v>0</v>
      </c>
      <c r="AY88" s="1091">
        <v>0</v>
      </c>
      <c r="AZ88" s="1091">
        <v>0</v>
      </c>
      <c r="BA88" s="1091">
        <v>0</v>
      </c>
      <c r="BB88" s="1091">
        <v>0</v>
      </c>
      <c r="BC88" s="1091">
        <v>0</v>
      </c>
      <c r="BD88" s="1091">
        <v>0</v>
      </c>
      <c r="BE88" s="1091">
        <v>0</v>
      </c>
      <c r="BF88" s="1091">
        <v>0</v>
      </c>
      <c r="BG88" s="1091">
        <v>0</v>
      </c>
      <c r="BH88" s="1118"/>
      <c r="BI88" s="1091">
        <v>0</v>
      </c>
      <c r="BJ88" s="1118"/>
      <c r="BK88" s="1091">
        <v>0</v>
      </c>
      <c r="BL88" s="1118"/>
      <c r="BM88" s="1091">
        <v>0</v>
      </c>
      <c r="BN88" s="1118"/>
      <c r="BO88" s="1091">
        <v>0</v>
      </c>
      <c r="BP88" s="1118"/>
      <c r="BQ88" s="1091">
        <v>0</v>
      </c>
      <c r="BR88" s="1118"/>
      <c r="BS88" s="1118"/>
      <c r="BT88" s="1109"/>
      <c r="BU88" s="1090">
        <v>0</v>
      </c>
      <c r="BV88" s="1090">
        <v>16478</v>
      </c>
      <c r="BW88" s="1090">
        <v>-2.0000000600703061E-2</v>
      </c>
      <c r="BX88" s="1092">
        <v>0</v>
      </c>
      <c r="BY88" s="1092">
        <v>0</v>
      </c>
    </row>
    <row r="89" spans="1:80">
      <c r="A89" s="48" t="s">
        <v>227</v>
      </c>
      <c r="B89" s="34">
        <v>7020</v>
      </c>
      <c r="C89" s="33" t="s">
        <v>685</v>
      </c>
      <c r="D89" s="1091">
        <v>112407339</v>
      </c>
      <c r="E89" s="1091">
        <v>0</v>
      </c>
      <c r="F89" s="1091">
        <v>0</v>
      </c>
      <c r="G89" s="1091">
        <v>4633230</v>
      </c>
      <c r="H89" s="1091">
        <v>1164955</v>
      </c>
      <c r="I89" s="1091">
        <v>609450</v>
      </c>
      <c r="J89" s="1091">
        <v>356237</v>
      </c>
      <c r="K89" s="1091">
        <v>308102</v>
      </c>
      <c r="L89" s="982"/>
      <c r="M89" s="982"/>
      <c r="N89" s="982"/>
      <c r="O89" s="982"/>
      <c r="P89" s="982"/>
      <c r="Q89" s="982"/>
      <c r="R89" s="982"/>
      <c r="S89" s="1091">
        <v>3789704</v>
      </c>
      <c r="T89" s="1091">
        <v>94707308</v>
      </c>
      <c r="U89" s="1091">
        <v>16082854</v>
      </c>
      <c r="V89" s="1091">
        <v>4163208</v>
      </c>
      <c r="W89" s="1091">
        <v>3518285</v>
      </c>
      <c r="X89" s="1091">
        <v>904769</v>
      </c>
      <c r="Y89" s="1091">
        <v>53012792</v>
      </c>
      <c r="Z89" s="1091">
        <v>13241243</v>
      </c>
      <c r="AA89" s="1091">
        <v>16861818</v>
      </c>
      <c r="AB89" s="1091">
        <v>6108642</v>
      </c>
      <c r="AC89" s="1091">
        <v>28726986</v>
      </c>
      <c r="AD89" s="1091">
        <v>4676275</v>
      </c>
      <c r="AE89" s="1091">
        <v>434572</v>
      </c>
      <c r="AF89" s="1091">
        <v>0</v>
      </c>
      <c r="AG89" s="1091">
        <v>0</v>
      </c>
      <c r="AH89" s="1091">
        <v>103800</v>
      </c>
      <c r="AI89" s="1091">
        <v>0</v>
      </c>
      <c r="AJ89" s="1091">
        <v>0</v>
      </c>
      <c r="AK89" s="1091">
        <v>522500</v>
      </c>
      <c r="AL89" s="1091">
        <v>0</v>
      </c>
      <c r="AM89" s="1091">
        <v>347739</v>
      </c>
      <c r="AN89" s="1091">
        <v>0</v>
      </c>
      <c r="AO89" s="1091">
        <v>1126585</v>
      </c>
      <c r="AP89" s="1091">
        <v>353169</v>
      </c>
      <c r="AQ89" s="1091">
        <v>696730</v>
      </c>
      <c r="AR89" s="1091">
        <v>987077</v>
      </c>
      <c r="AS89" s="1091">
        <v>0</v>
      </c>
      <c r="AT89" s="1091">
        <v>378183</v>
      </c>
      <c r="AU89" s="1091">
        <v>27676</v>
      </c>
      <c r="AV89" s="1091">
        <v>12000</v>
      </c>
      <c r="AW89" s="1091">
        <v>181571</v>
      </c>
      <c r="AX89" s="1091">
        <v>385000</v>
      </c>
      <c r="AY89" s="1091">
        <v>337600</v>
      </c>
      <c r="AZ89" s="1091">
        <v>266075</v>
      </c>
      <c r="BA89" s="1091">
        <v>0</v>
      </c>
      <c r="BB89" s="1091">
        <v>0</v>
      </c>
      <c r="BC89" s="1091">
        <v>45000</v>
      </c>
      <c r="BD89" s="1091">
        <v>23760</v>
      </c>
      <c r="BE89" s="1091">
        <v>0</v>
      </c>
      <c r="BF89" s="1091">
        <v>5350</v>
      </c>
      <c r="BG89" s="1091">
        <v>0</v>
      </c>
      <c r="BH89" s="1118"/>
      <c r="BI89" s="1091">
        <v>3000</v>
      </c>
      <c r="BJ89" s="1118"/>
      <c r="BK89" s="1091">
        <v>0</v>
      </c>
      <c r="BL89" s="1118"/>
      <c r="BM89" s="1091">
        <v>0</v>
      </c>
      <c r="BN89" s="1118"/>
      <c r="BO89" s="1091">
        <v>0</v>
      </c>
      <c r="BP89" s="1118"/>
      <c r="BQ89" s="1091">
        <v>0</v>
      </c>
      <c r="BR89" s="1118"/>
      <c r="BS89" s="1118"/>
      <c r="BT89" s="1109"/>
      <c r="BU89" s="1090">
        <v>6514050.3300000001</v>
      </c>
      <c r="BV89" s="1090">
        <v>4010535</v>
      </c>
      <c r="BW89" s="1090">
        <v>1661876.67</v>
      </c>
      <c r="BX89" s="1092">
        <v>4236663.07</v>
      </c>
      <c r="BY89" s="1092" t="s">
        <v>1061</v>
      </c>
    </row>
    <row r="90" spans="1:80">
      <c r="A90" s="48" t="s">
        <v>201</v>
      </c>
      <c r="B90" s="34">
        <v>8040</v>
      </c>
      <c r="C90" s="33" t="s">
        <v>665</v>
      </c>
      <c r="D90" s="1091">
        <v>80835159</v>
      </c>
      <c r="E90" s="1091">
        <v>3434292</v>
      </c>
      <c r="F90" s="1091">
        <v>0</v>
      </c>
      <c r="G90" s="1091">
        <v>600000</v>
      </c>
      <c r="H90" s="1091">
        <v>175000</v>
      </c>
      <c r="I90" s="1091">
        <v>225000</v>
      </c>
      <c r="J90" s="1091">
        <v>450000</v>
      </c>
      <c r="K90" s="1091">
        <v>415000</v>
      </c>
      <c r="L90" s="982"/>
      <c r="M90" s="982"/>
      <c r="N90" s="982"/>
      <c r="O90" s="982"/>
      <c r="P90" s="982"/>
      <c r="Q90" s="982"/>
      <c r="R90" s="982"/>
      <c r="S90" s="1091">
        <v>5953620</v>
      </c>
      <c r="T90" s="1091">
        <v>53582513</v>
      </c>
      <c r="U90" s="1091">
        <v>13257240</v>
      </c>
      <c r="V90" s="1091">
        <v>11295808</v>
      </c>
      <c r="W90" s="1091">
        <v>2997603</v>
      </c>
      <c r="X90" s="1091">
        <v>0</v>
      </c>
      <c r="Y90" s="1091">
        <v>35178537</v>
      </c>
      <c r="Z90" s="1091">
        <v>7659606</v>
      </c>
      <c r="AA90" s="1091">
        <v>12533771</v>
      </c>
      <c r="AB90" s="1091">
        <v>3452592</v>
      </c>
      <c r="AC90" s="1091">
        <v>22770997</v>
      </c>
      <c r="AD90" s="1091">
        <v>5001287</v>
      </c>
      <c r="AE90" s="1091">
        <v>424200</v>
      </c>
      <c r="AF90" s="1091">
        <v>0</v>
      </c>
      <c r="AG90" s="1091">
        <v>0</v>
      </c>
      <c r="AH90" s="1091">
        <v>5000</v>
      </c>
      <c r="AI90" s="1091">
        <v>0</v>
      </c>
      <c r="AJ90" s="1091">
        <v>60794</v>
      </c>
      <c r="AK90" s="1091">
        <v>0</v>
      </c>
      <c r="AL90" s="1091">
        <v>0</v>
      </c>
      <c r="AM90" s="1091">
        <v>0</v>
      </c>
      <c r="AN90" s="1091">
        <v>0</v>
      </c>
      <c r="AO90" s="1091">
        <v>80000</v>
      </c>
      <c r="AP90" s="1091">
        <v>100000</v>
      </c>
      <c r="AQ90" s="1091">
        <v>0</v>
      </c>
      <c r="AR90" s="1091">
        <v>160000</v>
      </c>
      <c r="AS90" s="1091">
        <v>0</v>
      </c>
      <c r="AT90" s="1091">
        <v>150000</v>
      </c>
      <c r="AU90" s="1091">
        <v>20000</v>
      </c>
      <c r="AV90" s="1091">
        <v>90000</v>
      </c>
      <c r="AW90" s="1091">
        <v>0</v>
      </c>
      <c r="AX90" s="1091">
        <v>35000</v>
      </c>
      <c r="AY90" s="1091">
        <v>65000</v>
      </c>
      <c r="AZ90" s="1091">
        <v>15000</v>
      </c>
      <c r="BA90" s="1091">
        <v>0</v>
      </c>
      <c r="BB90" s="1091">
        <v>20000</v>
      </c>
      <c r="BC90" s="1091">
        <v>0</v>
      </c>
      <c r="BD90" s="1091">
        <v>40000</v>
      </c>
      <c r="BE90" s="1091">
        <v>0</v>
      </c>
      <c r="BF90" s="1091">
        <v>0</v>
      </c>
      <c r="BG90" s="1091">
        <v>0</v>
      </c>
      <c r="BH90" s="1118"/>
      <c r="BI90" s="1091">
        <v>0</v>
      </c>
      <c r="BJ90" s="1118"/>
      <c r="BK90" s="1091">
        <v>0</v>
      </c>
      <c r="BL90" s="1118"/>
      <c r="BM90" s="1091">
        <v>0</v>
      </c>
      <c r="BN90" s="1118"/>
      <c r="BO90" s="1091">
        <v>0</v>
      </c>
      <c r="BP90" s="1118"/>
      <c r="BQ90" s="1091">
        <v>0</v>
      </c>
      <c r="BR90" s="1118"/>
      <c r="BS90" s="1118"/>
      <c r="BT90" s="1109"/>
      <c r="BU90" s="1090">
        <v>329334</v>
      </c>
      <c r="BV90" s="1090">
        <v>0</v>
      </c>
      <c r="BW90" s="1090">
        <v>1217965.8499999996</v>
      </c>
      <c r="BX90" s="1092">
        <v>0</v>
      </c>
      <c r="BY90" s="1092">
        <v>0</v>
      </c>
    </row>
    <row r="91" spans="1:80">
      <c r="A91" s="48" t="s">
        <v>216</v>
      </c>
      <c r="B91" s="34">
        <v>8050</v>
      </c>
      <c r="C91" s="33" t="s">
        <v>677</v>
      </c>
      <c r="D91" s="1091">
        <v>13663181</v>
      </c>
      <c r="E91" s="1091">
        <v>542391</v>
      </c>
      <c r="F91" s="1091">
        <v>0</v>
      </c>
      <c r="G91" s="1091">
        <v>214561</v>
      </c>
      <c r="H91" s="1091">
        <v>135000</v>
      </c>
      <c r="I91" s="1091">
        <v>18000</v>
      </c>
      <c r="J91" s="1091">
        <v>142000</v>
      </c>
      <c r="K91" s="1091">
        <v>28000</v>
      </c>
      <c r="L91" s="982"/>
      <c r="M91" s="982"/>
      <c r="N91" s="982"/>
      <c r="O91" s="982"/>
      <c r="P91" s="982"/>
      <c r="Q91" s="982"/>
      <c r="R91" s="982"/>
      <c r="S91" s="1091">
        <v>469394</v>
      </c>
      <c r="T91" s="1091">
        <v>9221227</v>
      </c>
      <c r="U91" s="1091">
        <v>2726298</v>
      </c>
      <c r="V91" s="1091">
        <v>1208127</v>
      </c>
      <c r="W91" s="1091">
        <v>703374</v>
      </c>
      <c r="X91" s="1091">
        <v>533370</v>
      </c>
      <c r="Y91" s="1091">
        <v>5367191</v>
      </c>
      <c r="Z91" s="1091">
        <v>1261063</v>
      </c>
      <c r="AA91" s="1091">
        <v>1973918</v>
      </c>
      <c r="AB91" s="1091">
        <v>488059</v>
      </c>
      <c r="AC91" s="1091">
        <v>4139727</v>
      </c>
      <c r="AD91" s="1091">
        <v>1528302</v>
      </c>
      <c r="AE91" s="1091">
        <v>101330</v>
      </c>
      <c r="AF91" s="1091">
        <v>0</v>
      </c>
      <c r="AG91" s="1091">
        <v>0</v>
      </c>
      <c r="AH91" s="1091">
        <v>2200</v>
      </c>
      <c r="AI91" s="1091">
        <v>0</v>
      </c>
      <c r="AJ91" s="1091">
        <v>0</v>
      </c>
      <c r="AK91" s="1091">
        <v>0</v>
      </c>
      <c r="AL91" s="1091">
        <v>0</v>
      </c>
      <c r="AM91" s="1091">
        <v>0</v>
      </c>
      <c r="AN91" s="1091">
        <v>5000</v>
      </c>
      <c r="AO91" s="1091">
        <v>3800</v>
      </c>
      <c r="AP91" s="1091">
        <v>50000</v>
      </c>
      <c r="AQ91" s="1091">
        <v>2000</v>
      </c>
      <c r="AR91" s="1091">
        <v>0</v>
      </c>
      <c r="AS91" s="1091">
        <v>0</v>
      </c>
      <c r="AT91" s="1091">
        <v>73761</v>
      </c>
      <c r="AU91" s="1091">
        <v>0</v>
      </c>
      <c r="AV91" s="1091">
        <v>80000</v>
      </c>
      <c r="AW91" s="1091">
        <v>0</v>
      </c>
      <c r="AX91" s="1091">
        <v>0</v>
      </c>
      <c r="AY91" s="1091">
        <v>0</v>
      </c>
      <c r="AZ91" s="1091">
        <v>0</v>
      </c>
      <c r="BA91" s="1091">
        <v>0</v>
      </c>
      <c r="BB91" s="1091">
        <v>0</v>
      </c>
      <c r="BC91" s="1091">
        <v>0</v>
      </c>
      <c r="BD91" s="1091">
        <v>37800</v>
      </c>
      <c r="BE91" s="1091">
        <v>97200</v>
      </c>
      <c r="BF91" s="1091">
        <v>0</v>
      </c>
      <c r="BG91" s="1091">
        <v>0</v>
      </c>
      <c r="BH91" s="1118"/>
      <c r="BI91" s="1091">
        <v>0</v>
      </c>
      <c r="BJ91" s="1118"/>
      <c r="BK91" s="1091">
        <v>0</v>
      </c>
      <c r="BL91" s="1118"/>
      <c r="BM91" s="1091">
        <v>0</v>
      </c>
      <c r="BN91" s="1118"/>
      <c r="BO91" s="1091">
        <v>0</v>
      </c>
      <c r="BP91" s="1118"/>
      <c r="BQ91" s="1091">
        <v>0</v>
      </c>
      <c r="BR91" s="1118"/>
      <c r="BS91" s="1118"/>
      <c r="BT91" s="1109"/>
      <c r="BU91" s="1090">
        <v>417586.14</v>
      </c>
      <c r="BV91" s="1090">
        <v>-0.09</v>
      </c>
      <c r="BW91" s="1090">
        <v>-52656.760000000009</v>
      </c>
      <c r="BX91" s="1092">
        <v>0</v>
      </c>
      <c r="BY91" s="1092">
        <v>0</v>
      </c>
      <c r="CB91" s="1069" t="s">
        <v>1379</v>
      </c>
    </row>
    <row r="92" spans="1:80">
      <c r="A92" s="48" t="s">
        <v>185</v>
      </c>
      <c r="B92" s="34">
        <v>8060</v>
      </c>
      <c r="C92" s="33" t="s">
        <v>653</v>
      </c>
      <c r="D92" s="1091">
        <v>19489131</v>
      </c>
      <c r="E92" s="1091">
        <v>812380</v>
      </c>
      <c r="F92" s="1091">
        <v>0</v>
      </c>
      <c r="G92" s="1091">
        <v>149255</v>
      </c>
      <c r="H92" s="1091">
        <v>450409</v>
      </c>
      <c r="I92" s="1091">
        <v>40575</v>
      </c>
      <c r="J92" s="1091">
        <v>160554</v>
      </c>
      <c r="K92" s="1091">
        <v>484241</v>
      </c>
      <c r="L92" s="982"/>
      <c r="M92" s="982"/>
      <c r="N92" s="982"/>
      <c r="O92" s="982"/>
      <c r="P92" s="982"/>
      <c r="Q92" s="982"/>
      <c r="R92" s="982"/>
      <c r="S92" s="1091">
        <v>1190984</v>
      </c>
      <c r="T92" s="1091">
        <v>11912922</v>
      </c>
      <c r="U92" s="1091">
        <v>2988811</v>
      </c>
      <c r="V92" s="1091">
        <v>2271134</v>
      </c>
      <c r="W92" s="1091">
        <v>1006194</v>
      </c>
      <c r="X92" s="1091">
        <v>2428023</v>
      </c>
      <c r="Y92" s="1091">
        <v>7339415</v>
      </c>
      <c r="Z92" s="1091">
        <v>1783008</v>
      </c>
      <c r="AA92" s="1091">
        <v>3155324</v>
      </c>
      <c r="AB92" s="1091">
        <v>815709</v>
      </c>
      <c r="AC92" s="1091">
        <v>7514533</v>
      </c>
      <c r="AD92" s="1091">
        <v>1088606</v>
      </c>
      <c r="AE92" s="1091">
        <v>96148</v>
      </c>
      <c r="AF92" s="1091">
        <v>0</v>
      </c>
      <c r="AG92" s="1091">
        <v>0</v>
      </c>
      <c r="AH92" s="1091">
        <v>0</v>
      </c>
      <c r="AI92" s="1091">
        <v>0</v>
      </c>
      <c r="AJ92" s="1091">
        <v>5325</v>
      </c>
      <c r="AK92" s="1091">
        <v>0</v>
      </c>
      <c r="AL92" s="1091">
        <v>0</v>
      </c>
      <c r="AM92" s="1091">
        <v>0</v>
      </c>
      <c r="AN92" s="1091">
        <v>48791</v>
      </c>
      <c r="AO92" s="1091">
        <v>0</v>
      </c>
      <c r="AP92" s="1091">
        <v>16151</v>
      </c>
      <c r="AQ92" s="1091">
        <v>4357</v>
      </c>
      <c r="AR92" s="1091">
        <v>0</v>
      </c>
      <c r="AS92" s="1091">
        <v>0</v>
      </c>
      <c r="AT92" s="1091">
        <v>79956</v>
      </c>
      <c r="AU92" s="1091">
        <v>0</v>
      </c>
      <c r="AV92" s="1091">
        <v>0</v>
      </c>
      <c r="AW92" s="1091">
        <v>0</v>
      </c>
      <c r="AX92" s="1091">
        <v>55000</v>
      </c>
      <c r="AY92" s="1091">
        <v>0</v>
      </c>
      <c r="AZ92" s="1091">
        <v>260575</v>
      </c>
      <c r="BA92" s="1091">
        <v>0</v>
      </c>
      <c r="BB92" s="1091">
        <v>0</v>
      </c>
      <c r="BC92" s="1091">
        <v>5000</v>
      </c>
      <c r="BD92" s="1091">
        <v>3300</v>
      </c>
      <c r="BE92" s="1091">
        <v>215599</v>
      </c>
      <c r="BF92" s="1091">
        <v>0</v>
      </c>
      <c r="BG92" s="1091">
        <v>0</v>
      </c>
      <c r="BH92" s="1118"/>
      <c r="BI92" s="1091">
        <v>125554</v>
      </c>
      <c r="BJ92" s="1118"/>
      <c r="BK92" s="1091">
        <v>0</v>
      </c>
      <c r="BL92" s="1118"/>
      <c r="BM92" s="1091">
        <v>0</v>
      </c>
      <c r="BN92" s="1118"/>
      <c r="BO92" s="1091">
        <v>0</v>
      </c>
      <c r="BP92" s="1118"/>
      <c r="BQ92" s="1091">
        <v>0</v>
      </c>
      <c r="BR92" s="1118"/>
      <c r="BS92" s="1118"/>
      <c r="BT92" s="1109"/>
      <c r="BU92" s="1090">
        <v>0</v>
      </c>
      <c r="BV92" s="1090">
        <v>0</v>
      </c>
      <c r="BW92" s="1090">
        <v>454439.83999999985</v>
      </c>
      <c r="BX92" s="1092">
        <v>0</v>
      </c>
      <c r="BY92" s="1092">
        <v>0</v>
      </c>
    </row>
    <row r="93" spans="1:80">
      <c r="A93" s="48" t="s">
        <v>1768</v>
      </c>
      <c r="B93" s="34">
        <v>2752</v>
      </c>
      <c r="C93" s="33" t="s">
        <v>1769</v>
      </c>
      <c r="D93" s="1091"/>
      <c r="E93" s="1091"/>
      <c r="F93" s="1091"/>
      <c r="G93" s="1091"/>
      <c r="H93" s="1091"/>
      <c r="I93" s="1091"/>
      <c r="J93" s="1091"/>
      <c r="K93" s="1091"/>
      <c r="L93" s="982"/>
      <c r="M93" s="982"/>
      <c r="N93" s="982"/>
      <c r="O93" s="982"/>
      <c r="P93" s="982"/>
      <c r="Q93" s="982"/>
      <c r="R93" s="982"/>
      <c r="S93" s="1091"/>
      <c r="T93" s="1091"/>
      <c r="U93" s="1091"/>
      <c r="V93" s="1091"/>
      <c r="W93" s="1091"/>
      <c r="X93" s="1091"/>
      <c r="Y93" s="1091"/>
      <c r="Z93" s="1091"/>
      <c r="AA93" s="1091"/>
      <c r="AB93" s="1091"/>
      <c r="AC93" s="1091"/>
      <c r="AD93" s="1091"/>
      <c r="AE93" s="1091"/>
      <c r="AF93" s="1091"/>
      <c r="AG93" s="1091"/>
      <c r="AH93" s="1091"/>
      <c r="AI93" s="1091"/>
      <c r="AJ93" s="1091"/>
      <c r="AK93" s="1091"/>
      <c r="AL93" s="1091"/>
      <c r="AM93" s="1091"/>
      <c r="AN93" s="1091"/>
      <c r="AO93" s="1091"/>
      <c r="AP93" s="1091"/>
      <c r="AQ93" s="1091"/>
      <c r="AR93" s="1091"/>
      <c r="AS93" s="1091"/>
      <c r="AT93" s="1091"/>
      <c r="AU93" s="1091"/>
      <c r="AV93" s="1091"/>
      <c r="AW93" s="1091"/>
      <c r="AX93" s="1091"/>
      <c r="AY93" s="1091"/>
      <c r="AZ93" s="1091"/>
      <c r="BA93" s="1091"/>
      <c r="BB93" s="1091"/>
      <c r="BC93" s="1091"/>
      <c r="BD93" s="1091"/>
      <c r="BE93" s="1091"/>
      <c r="BF93" s="1091"/>
      <c r="BG93" s="1091"/>
      <c r="BH93" s="1118"/>
      <c r="BI93" s="1091"/>
      <c r="BJ93" s="1118"/>
      <c r="BK93" s="1091"/>
      <c r="BL93" s="1118"/>
      <c r="BM93" s="1091"/>
      <c r="BN93" s="1118"/>
      <c r="BO93" s="1091"/>
      <c r="BP93" s="1118"/>
      <c r="BQ93" s="1091"/>
      <c r="BR93" s="1118"/>
      <c r="BS93" s="1118"/>
      <c r="BT93" s="1109"/>
      <c r="BU93" s="1090"/>
      <c r="BV93" s="1090"/>
      <c r="BW93" s="1090"/>
      <c r="BX93" s="1092"/>
      <c r="BY93" s="1092"/>
    </row>
    <row r="94" spans="1:80">
      <c r="A94" s="48" t="s">
        <v>1770</v>
      </c>
      <c r="B94" s="34">
        <v>2741</v>
      </c>
      <c r="C94" s="33" t="s">
        <v>1771</v>
      </c>
      <c r="D94" s="1091"/>
      <c r="E94" s="1091"/>
      <c r="F94" s="1091"/>
      <c r="G94" s="1091"/>
      <c r="H94" s="1091"/>
      <c r="I94" s="1091"/>
      <c r="J94" s="1091"/>
      <c r="K94" s="1091"/>
      <c r="L94" s="982"/>
      <c r="M94" s="982"/>
      <c r="N94" s="982"/>
      <c r="O94" s="982"/>
      <c r="P94" s="982"/>
      <c r="Q94" s="982"/>
      <c r="R94" s="982"/>
      <c r="S94" s="1091"/>
      <c r="T94" s="1091"/>
      <c r="U94" s="1091"/>
      <c r="V94" s="1091"/>
      <c r="W94" s="1091"/>
      <c r="X94" s="1091"/>
      <c r="Y94" s="1091"/>
      <c r="Z94" s="1091"/>
      <c r="AA94" s="1091"/>
      <c r="AB94" s="1091"/>
      <c r="AC94" s="1091"/>
      <c r="AD94" s="1091"/>
      <c r="AE94" s="1091"/>
      <c r="AF94" s="1091"/>
      <c r="AG94" s="1091"/>
      <c r="AH94" s="1091"/>
      <c r="AI94" s="1091"/>
      <c r="AJ94" s="1091"/>
      <c r="AK94" s="1091"/>
      <c r="AL94" s="1091"/>
      <c r="AM94" s="1091"/>
      <c r="AN94" s="1091"/>
      <c r="AO94" s="1091"/>
      <c r="AP94" s="1091"/>
      <c r="AQ94" s="1091"/>
      <c r="AR94" s="1091"/>
      <c r="AS94" s="1091"/>
      <c r="AT94" s="1091"/>
      <c r="AU94" s="1091"/>
      <c r="AV94" s="1091"/>
      <c r="AW94" s="1091"/>
      <c r="AX94" s="1091"/>
      <c r="AY94" s="1091"/>
      <c r="AZ94" s="1091"/>
      <c r="BA94" s="1091"/>
      <c r="BB94" s="1091"/>
      <c r="BC94" s="1091"/>
      <c r="BD94" s="1091"/>
      <c r="BE94" s="1091"/>
      <c r="BF94" s="1091"/>
      <c r="BG94" s="1091"/>
      <c r="BH94" s="1118"/>
      <c r="BI94" s="1091"/>
      <c r="BJ94" s="1118"/>
      <c r="BK94" s="1091"/>
      <c r="BL94" s="1118"/>
      <c r="BM94" s="1091"/>
      <c r="BN94" s="1118"/>
      <c r="BO94" s="1091"/>
      <c r="BP94" s="1118"/>
      <c r="BQ94" s="1091"/>
      <c r="BR94" s="1118"/>
      <c r="BS94" s="1118"/>
      <c r="BT94" s="1109"/>
      <c r="BU94" s="1090"/>
      <c r="BV94" s="1090"/>
      <c r="BW94" s="1090"/>
      <c r="BX94" s="1092"/>
      <c r="BY94" s="1092"/>
    </row>
    <row r="95" spans="1:80">
      <c r="A95" s="48" t="s">
        <v>1772</v>
      </c>
      <c r="B95" s="34">
        <v>2747</v>
      </c>
      <c r="C95" s="33" t="s">
        <v>1773</v>
      </c>
      <c r="D95" s="1091"/>
      <c r="E95" s="1091"/>
      <c r="F95" s="1091"/>
      <c r="G95" s="1091"/>
      <c r="H95" s="1091"/>
      <c r="I95" s="1091"/>
      <c r="J95" s="1091"/>
      <c r="K95" s="1091"/>
      <c r="L95" s="982"/>
      <c r="M95" s="982"/>
      <c r="N95" s="982"/>
      <c r="O95" s="982"/>
      <c r="P95" s="982"/>
      <c r="Q95" s="982"/>
      <c r="R95" s="982"/>
      <c r="S95" s="1091"/>
      <c r="T95" s="1091"/>
      <c r="U95" s="1091"/>
      <c r="V95" s="1091"/>
      <c r="W95" s="1091"/>
      <c r="X95" s="1091"/>
      <c r="Y95" s="1091"/>
      <c r="Z95" s="1091"/>
      <c r="AA95" s="1091"/>
      <c r="AB95" s="1091"/>
      <c r="AC95" s="1091"/>
      <c r="AD95" s="1091"/>
      <c r="AE95" s="1091"/>
      <c r="AF95" s="1091"/>
      <c r="AG95" s="1091"/>
      <c r="AH95" s="1091"/>
      <c r="AI95" s="1091"/>
      <c r="AJ95" s="1091"/>
      <c r="AK95" s="1091"/>
      <c r="AL95" s="1091"/>
      <c r="AM95" s="1091"/>
      <c r="AN95" s="1091"/>
      <c r="AO95" s="1091"/>
      <c r="AP95" s="1091"/>
      <c r="AQ95" s="1091"/>
      <c r="AR95" s="1091"/>
      <c r="AS95" s="1091"/>
      <c r="AT95" s="1091"/>
      <c r="AU95" s="1091"/>
      <c r="AV95" s="1091"/>
      <c r="AW95" s="1091"/>
      <c r="AX95" s="1091"/>
      <c r="AY95" s="1091"/>
      <c r="AZ95" s="1091"/>
      <c r="BA95" s="1091"/>
      <c r="BB95" s="1091"/>
      <c r="BC95" s="1091"/>
      <c r="BD95" s="1091"/>
      <c r="BE95" s="1091"/>
      <c r="BF95" s="1091"/>
      <c r="BG95" s="1091"/>
      <c r="BH95" s="1118"/>
      <c r="BI95" s="1091"/>
      <c r="BJ95" s="1118"/>
      <c r="BK95" s="1091"/>
      <c r="BL95" s="1118"/>
      <c r="BM95" s="1091"/>
      <c r="BN95" s="1118"/>
      <c r="BO95" s="1091"/>
      <c r="BP95" s="1118"/>
      <c r="BQ95" s="1091"/>
      <c r="BR95" s="1118"/>
      <c r="BS95" s="1118"/>
      <c r="BT95" s="1109"/>
      <c r="BU95" s="1090"/>
      <c r="BV95" s="1090"/>
      <c r="BW95" s="1090"/>
      <c r="BX95" s="1092"/>
      <c r="BY95" s="1092"/>
    </row>
    <row r="96" spans="1:80">
      <c r="A96" s="48" t="s">
        <v>1774</v>
      </c>
      <c r="B96" s="34">
        <v>2780</v>
      </c>
      <c r="C96" s="33" t="s">
        <v>1775</v>
      </c>
      <c r="D96" s="1091"/>
      <c r="E96" s="1091"/>
      <c r="F96" s="1091"/>
      <c r="G96" s="1091"/>
      <c r="H96" s="1091"/>
      <c r="I96" s="1091"/>
      <c r="J96" s="1091"/>
      <c r="K96" s="1091"/>
      <c r="L96" s="982"/>
      <c r="M96" s="982"/>
      <c r="N96" s="982"/>
      <c r="O96" s="982"/>
      <c r="P96" s="982"/>
      <c r="Q96" s="982"/>
      <c r="R96" s="982"/>
      <c r="S96" s="1091"/>
      <c r="T96" s="1091"/>
      <c r="U96" s="1091"/>
      <c r="V96" s="1091"/>
      <c r="W96" s="1091"/>
      <c r="X96" s="1091"/>
      <c r="Y96" s="1091"/>
      <c r="Z96" s="1091"/>
      <c r="AA96" s="1091"/>
      <c r="AB96" s="1091"/>
      <c r="AC96" s="1091"/>
      <c r="AD96" s="1091"/>
      <c r="AE96" s="1091"/>
      <c r="AF96" s="1091"/>
      <c r="AG96" s="1091"/>
      <c r="AH96" s="1091"/>
      <c r="AI96" s="1091"/>
      <c r="AJ96" s="1091"/>
      <c r="AK96" s="1091"/>
      <c r="AL96" s="1091"/>
      <c r="AM96" s="1091"/>
      <c r="AN96" s="1091"/>
      <c r="AO96" s="1091"/>
      <c r="AP96" s="1091"/>
      <c r="AQ96" s="1091"/>
      <c r="AR96" s="1091"/>
      <c r="AS96" s="1091"/>
      <c r="AT96" s="1091"/>
      <c r="AU96" s="1091"/>
      <c r="AV96" s="1091"/>
      <c r="AW96" s="1091"/>
      <c r="AX96" s="1091"/>
      <c r="AY96" s="1091"/>
      <c r="AZ96" s="1091"/>
      <c r="BA96" s="1091"/>
      <c r="BB96" s="1091"/>
      <c r="BC96" s="1091"/>
      <c r="BD96" s="1091"/>
      <c r="BE96" s="1091"/>
      <c r="BF96" s="1091"/>
      <c r="BG96" s="1091"/>
      <c r="BH96" s="1118"/>
      <c r="BI96" s="1091"/>
      <c r="BJ96" s="1118"/>
      <c r="BK96" s="1091"/>
      <c r="BL96" s="1118"/>
      <c r="BM96" s="1091"/>
      <c r="BN96" s="1118"/>
      <c r="BO96" s="1091"/>
      <c r="BP96" s="1118"/>
      <c r="BQ96" s="1091"/>
      <c r="BR96" s="1118"/>
      <c r="BS96" s="1118"/>
      <c r="BT96" s="1109"/>
      <c r="BU96" s="1090"/>
      <c r="BV96" s="1090"/>
      <c r="BW96" s="1090"/>
      <c r="BX96" s="1092"/>
      <c r="BY96" s="1092"/>
    </row>
    <row r="97" spans="1:77">
      <c r="A97" s="48" t="s">
        <v>1776</v>
      </c>
      <c r="B97" s="34">
        <v>2784</v>
      </c>
      <c r="C97" s="33" t="s">
        <v>1777</v>
      </c>
      <c r="D97" s="1091"/>
      <c r="E97" s="1091"/>
      <c r="F97" s="1091"/>
      <c r="G97" s="1091"/>
      <c r="H97" s="1091"/>
      <c r="I97" s="1091"/>
      <c r="J97" s="1091"/>
      <c r="K97" s="1091"/>
      <c r="L97" s="982"/>
      <c r="M97" s="982"/>
      <c r="N97" s="982"/>
      <c r="O97" s="982"/>
      <c r="P97" s="982"/>
      <c r="Q97" s="982"/>
      <c r="R97" s="982"/>
      <c r="S97" s="1091"/>
      <c r="T97" s="1091"/>
      <c r="U97" s="1091"/>
      <c r="V97" s="1091"/>
      <c r="W97" s="1091"/>
      <c r="X97" s="1091"/>
      <c r="Y97" s="1091"/>
      <c r="Z97" s="1091"/>
      <c r="AA97" s="1091"/>
      <c r="AB97" s="1091"/>
      <c r="AC97" s="1091"/>
      <c r="AD97" s="1091"/>
      <c r="AE97" s="1091"/>
      <c r="AF97" s="1091"/>
      <c r="AG97" s="1091"/>
      <c r="AH97" s="1091"/>
      <c r="AI97" s="1091"/>
      <c r="AJ97" s="1091"/>
      <c r="AK97" s="1091"/>
      <c r="AL97" s="1091"/>
      <c r="AM97" s="1091"/>
      <c r="AN97" s="1091"/>
      <c r="AO97" s="1091"/>
      <c r="AP97" s="1091"/>
      <c r="AQ97" s="1091"/>
      <c r="AR97" s="1091"/>
      <c r="AS97" s="1091"/>
      <c r="AT97" s="1091"/>
      <c r="AU97" s="1091"/>
      <c r="AV97" s="1091"/>
      <c r="AW97" s="1091"/>
      <c r="AX97" s="1091"/>
      <c r="AY97" s="1091"/>
      <c r="AZ97" s="1091"/>
      <c r="BA97" s="1091"/>
      <c r="BB97" s="1091"/>
      <c r="BC97" s="1091"/>
      <c r="BD97" s="1091"/>
      <c r="BE97" s="1091"/>
      <c r="BF97" s="1091"/>
      <c r="BG97" s="1091"/>
      <c r="BH97" s="1118"/>
      <c r="BI97" s="1091"/>
      <c r="BJ97" s="1118"/>
      <c r="BK97" s="1091"/>
      <c r="BL97" s="1118"/>
      <c r="BM97" s="1091"/>
      <c r="BN97" s="1118"/>
      <c r="BO97" s="1091"/>
      <c r="BP97" s="1118"/>
      <c r="BQ97" s="1091"/>
      <c r="BR97" s="1118"/>
      <c r="BS97" s="1118"/>
      <c r="BT97" s="1109"/>
      <c r="BU97" s="1090"/>
      <c r="BV97" s="1090"/>
      <c r="BW97" s="1090"/>
      <c r="BX97" s="1092"/>
      <c r="BY97" s="1092"/>
    </row>
    <row r="98" spans="1:77">
      <c r="A98" s="48" t="s">
        <v>1778</v>
      </c>
      <c r="B98" s="34">
        <v>2810</v>
      </c>
      <c r="C98" s="33" t="s">
        <v>1779</v>
      </c>
      <c r="D98" s="1091"/>
      <c r="E98" s="1091"/>
      <c r="F98" s="1091"/>
      <c r="G98" s="1091"/>
      <c r="H98" s="1091"/>
      <c r="I98" s="1091"/>
      <c r="J98" s="1091"/>
      <c r="K98" s="1091"/>
      <c r="L98" s="982"/>
      <c r="M98" s="982"/>
      <c r="N98" s="982"/>
      <c r="O98" s="982"/>
      <c r="P98" s="982"/>
      <c r="Q98" s="982"/>
      <c r="R98" s="982"/>
      <c r="S98" s="1091"/>
      <c r="T98" s="1091"/>
      <c r="U98" s="1091"/>
      <c r="V98" s="1091"/>
      <c r="W98" s="1091"/>
      <c r="X98" s="1091"/>
      <c r="Y98" s="1091"/>
      <c r="Z98" s="1091"/>
      <c r="AA98" s="1091"/>
      <c r="AB98" s="1091"/>
      <c r="AC98" s="1091"/>
      <c r="AD98" s="1091"/>
      <c r="AE98" s="1091"/>
      <c r="AF98" s="1091"/>
      <c r="AG98" s="1091"/>
      <c r="AH98" s="1091"/>
      <c r="AI98" s="1091"/>
      <c r="AJ98" s="1091"/>
      <c r="AK98" s="1091"/>
      <c r="AL98" s="1091"/>
      <c r="AM98" s="1091"/>
      <c r="AN98" s="1091"/>
      <c r="AO98" s="1091"/>
      <c r="AP98" s="1091"/>
      <c r="AQ98" s="1091"/>
      <c r="AR98" s="1091"/>
      <c r="AS98" s="1091"/>
      <c r="AT98" s="1091"/>
      <c r="AU98" s="1091"/>
      <c r="AV98" s="1091"/>
      <c r="AW98" s="1091"/>
      <c r="AX98" s="1091"/>
      <c r="AY98" s="1091"/>
      <c r="AZ98" s="1091"/>
      <c r="BA98" s="1091"/>
      <c r="BB98" s="1091"/>
      <c r="BC98" s="1091"/>
      <c r="BD98" s="1091"/>
      <c r="BE98" s="1091"/>
      <c r="BF98" s="1091"/>
      <c r="BG98" s="1091"/>
      <c r="BH98" s="1118"/>
      <c r="BI98" s="1091"/>
      <c r="BJ98" s="1118"/>
      <c r="BK98" s="1091"/>
      <c r="BL98" s="1118"/>
      <c r="BM98" s="1091"/>
      <c r="BN98" s="1118"/>
      <c r="BO98" s="1091"/>
      <c r="BP98" s="1118"/>
      <c r="BQ98" s="1091"/>
      <c r="BR98" s="1118"/>
      <c r="BS98" s="1118"/>
      <c r="BT98" s="1109"/>
      <c r="BU98" s="1090"/>
      <c r="BV98" s="1090"/>
      <c r="BW98" s="1090"/>
      <c r="BX98" s="1092"/>
      <c r="BY98" s="1092"/>
    </row>
    <row r="99" spans="1:77">
      <c r="A99" s="48" t="s">
        <v>1780</v>
      </c>
      <c r="B99" s="34">
        <v>2813</v>
      </c>
      <c r="C99" s="33" t="s">
        <v>1781</v>
      </c>
      <c r="D99" s="1091"/>
      <c r="E99" s="1091"/>
      <c r="F99" s="1091"/>
      <c r="G99" s="1091"/>
      <c r="H99" s="1091"/>
      <c r="I99" s="1091"/>
      <c r="J99" s="1091"/>
      <c r="K99" s="1091"/>
      <c r="L99" s="982"/>
      <c r="M99" s="982"/>
      <c r="N99" s="982"/>
      <c r="O99" s="982"/>
      <c r="P99" s="982"/>
      <c r="Q99" s="982"/>
      <c r="R99" s="982"/>
      <c r="S99" s="1091"/>
      <c r="T99" s="1091"/>
      <c r="U99" s="1091"/>
      <c r="V99" s="1091"/>
      <c r="W99" s="1091"/>
      <c r="X99" s="1091"/>
      <c r="Y99" s="1091"/>
      <c r="Z99" s="1091"/>
      <c r="AA99" s="1091"/>
      <c r="AB99" s="1091"/>
      <c r="AC99" s="1091"/>
      <c r="AD99" s="1091"/>
      <c r="AE99" s="1091"/>
      <c r="AF99" s="1091"/>
      <c r="AG99" s="1091"/>
      <c r="AH99" s="1091"/>
      <c r="AI99" s="1091"/>
      <c r="AJ99" s="1091"/>
      <c r="AK99" s="1091"/>
      <c r="AL99" s="1091"/>
      <c r="AM99" s="1091"/>
      <c r="AN99" s="1091"/>
      <c r="AO99" s="1091"/>
      <c r="AP99" s="1091"/>
      <c r="AQ99" s="1091"/>
      <c r="AR99" s="1091"/>
      <c r="AS99" s="1091"/>
      <c r="AT99" s="1091"/>
      <c r="AU99" s="1091"/>
      <c r="AV99" s="1091"/>
      <c r="AW99" s="1091"/>
      <c r="AX99" s="1091"/>
      <c r="AY99" s="1091"/>
      <c r="AZ99" s="1091"/>
      <c r="BA99" s="1091"/>
      <c r="BB99" s="1091"/>
      <c r="BC99" s="1091"/>
      <c r="BD99" s="1091"/>
      <c r="BE99" s="1091"/>
      <c r="BF99" s="1091"/>
      <c r="BG99" s="1091"/>
      <c r="BH99" s="1118"/>
      <c r="BI99" s="1091"/>
      <c r="BJ99" s="1118"/>
      <c r="BK99" s="1091"/>
      <c r="BL99" s="1118"/>
      <c r="BM99" s="1091"/>
      <c r="BN99" s="1118"/>
      <c r="BO99" s="1091"/>
      <c r="BP99" s="1118"/>
      <c r="BQ99" s="1091"/>
      <c r="BR99" s="1118"/>
      <c r="BS99" s="1118"/>
      <c r="BT99" s="1109"/>
      <c r="BU99" s="1090"/>
      <c r="BV99" s="1090"/>
      <c r="BW99" s="1090"/>
      <c r="BX99" s="1092"/>
      <c r="BY99" s="1092"/>
    </row>
  </sheetData>
  <autoFilter ref="A5:BS86" xr:uid="{00000000-0009-0000-0000-000002000000}"/>
  <sortState ref="A6:BY92">
    <sortCondition ref="B6:B92"/>
  </sortState>
  <pageMargins left="0.5" right="0.5" top="0.7" bottom="0.7" header="0.3" footer="0.3"/>
  <pageSetup orientation="landscape" r:id="rId1"/>
  <headerFooter>
    <oddFooter>&amp;CPage &amp;P of &amp;N&amp;RPrinted on: &amp;D, &amp;T&amp;L&amp;"Calibri"&amp;11&amp;K000000Financial Reporting &amp; Accountability Branch_x000D_&amp;1#&amp;"Calibri"&amp;11&amp;K000000Classification: Protected A</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45"/>
  <sheetViews>
    <sheetView tabSelected="1" topLeftCell="A4" workbookViewId="0">
      <selection activeCell="H31" sqref="H31"/>
    </sheetView>
  </sheetViews>
  <sheetFormatPr defaultColWidth="0" defaultRowHeight="12.75" zeroHeight="1"/>
  <cols>
    <col min="1" max="1" width="4.7109375" style="367" bestFit="1" customWidth="1"/>
    <col min="2" max="4" width="11.28515625" style="367" customWidth="1"/>
    <col min="5" max="5" width="12.42578125" style="367" customWidth="1"/>
    <col min="6" max="8" width="11.28515625" style="367" customWidth="1"/>
    <col min="9" max="9" width="4.7109375" style="367" customWidth="1"/>
    <col min="10" max="10" width="5.28515625" style="367" hidden="1" customWidth="1"/>
    <col min="11" max="16384" width="39.5703125" style="367" hidden="1"/>
  </cols>
  <sheetData>
    <row r="1" spans="1:9" ht="12.75" customHeight="1">
      <c r="A1" s="765"/>
      <c r="B1" s="765"/>
      <c r="C1" s="124"/>
      <c r="D1" s="124"/>
      <c r="E1" s="143"/>
      <c r="F1" s="143"/>
      <c r="G1" s="143"/>
      <c r="H1" s="143"/>
      <c r="I1" s="143"/>
    </row>
    <row r="2" spans="1:9" ht="15.75" thickBot="1">
      <c r="A2" s="766" t="s">
        <v>233</v>
      </c>
      <c r="D2" s="767"/>
      <c r="E2" s="768"/>
      <c r="F2" s="124"/>
      <c r="G2" s="769" t="s">
        <v>5</v>
      </c>
      <c r="H2" s="770">
        <f>VLOOKUP(A2,'Datasheet AFS'!A:B,2,FALSE)</f>
        <v>224</v>
      </c>
      <c r="I2" s="360"/>
    </row>
    <row r="3" spans="1:9" ht="43.5" customHeight="1">
      <c r="A3" s="143"/>
      <c r="B3" s="143"/>
      <c r="C3" s="143"/>
      <c r="D3" s="143"/>
      <c r="E3" s="143"/>
      <c r="F3" s="771"/>
      <c r="G3" s="339"/>
      <c r="H3" s="339"/>
      <c r="I3" s="772"/>
    </row>
    <row r="4" spans="1:9" s="374" customFormat="1" ht="23.65" customHeight="1">
      <c r="A4" s="1164" t="s">
        <v>6</v>
      </c>
      <c r="B4" s="1164"/>
      <c r="C4" s="1164"/>
      <c r="D4" s="1164"/>
      <c r="E4" s="1164"/>
      <c r="F4" s="1164"/>
      <c r="G4" s="1164"/>
      <c r="H4" s="1164"/>
      <c r="I4" s="1164"/>
    </row>
    <row r="5" spans="1:9" s="374" customFormat="1" ht="23.65" customHeight="1">
      <c r="A5" s="1164" t="s">
        <v>7</v>
      </c>
      <c r="B5" s="1164"/>
      <c r="C5" s="1164"/>
      <c r="D5" s="1164"/>
      <c r="E5" s="1164"/>
      <c r="F5" s="1164"/>
      <c r="G5" s="1164"/>
      <c r="H5" s="1164"/>
      <c r="I5" s="1164"/>
    </row>
    <row r="6" spans="1:9" s="374" customFormat="1" ht="23.65" customHeight="1">
      <c r="A6" s="1168" t="s">
        <v>1484</v>
      </c>
      <c r="B6" s="1168"/>
      <c r="C6" s="1168"/>
      <c r="D6" s="1168"/>
      <c r="E6" s="1168"/>
      <c r="F6" s="1168"/>
      <c r="G6" s="1168"/>
      <c r="H6" s="1168"/>
      <c r="I6" s="1168"/>
    </row>
    <row r="7" spans="1:9" ht="27.4" customHeight="1">
      <c r="A7" s="1167" t="s">
        <v>987</v>
      </c>
      <c r="B7" s="1167"/>
      <c r="C7" s="1167"/>
      <c r="D7" s="1167"/>
      <c r="E7" s="1167"/>
      <c r="F7" s="1167"/>
      <c r="G7" s="1167"/>
      <c r="H7" s="1167"/>
      <c r="I7" s="1167"/>
    </row>
    <row r="8" spans="1:9">
      <c r="A8" s="771"/>
      <c r="B8" s="771"/>
      <c r="C8" s="341"/>
      <c r="D8" s="341"/>
      <c r="E8" s="341"/>
      <c r="F8" s="341"/>
      <c r="G8" s="341"/>
      <c r="H8" s="341"/>
      <c r="I8" s="341"/>
    </row>
    <row r="9" spans="1:9">
      <c r="A9" s="771"/>
      <c r="B9" s="771"/>
      <c r="C9" s="341"/>
      <c r="D9" s="341"/>
      <c r="E9" s="341"/>
      <c r="F9" s="341"/>
      <c r="G9" s="341"/>
      <c r="H9" s="341"/>
      <c r="I9" s="341"/>
    </row>
    <row r="10" spans="1:9" ht="18.75" customHeight="1" thickBot="1">
      <c r="A10" s="1166" t="str">
        <f>VLOOKUP(H2,'Datasheet AFS'!B:C,2,FALSE)</f>
        <v>0224   Valhalla School Foundation</v>
      </c>
      <c r="B10" s="1166" t="e">
        <f>VLOOKUP($A$2,#REF!,2,FALSE)</f>
        <v>#REF!</v>
      </c>
      <c r="C10" s="1166" t="e">
        <f>VLOOKUP($A$2,#REF!,2,FALSE)</f>
        <v>#REF!</v>
      </c>
      <c r="D10" s="1166" t="e">
        <f>VLOOKUP($A$2,#REF!,2,FALSE)</f>
        <v>#REF!</v>
      </c>
      <c r="E10" s="1166" t="e">
        <f>VLOOKUP($A$2,#REF!,2,FALSE)</f>
        <v>#REF!</v>
      </c>
      <c r="F10" s="1166" t="e">
        <f>VLOOKUP($A$2,#REF!,2,FALSE)</f>
        <v>#REF!</v>
      </c>
      <c r="G10" s="1166" t="e">
        <f>VLOOKUP($A$2,#REF!,2,FALSE)</f>
        <v>#REF!</v>
      </c>
      <c r="H10" s="1166" t="e">
        <f>VLOOKUP($A$2,#REF!,2,FALSE)</f>
        <v>#REF!</v>
      </c>
      <c r="I10" s="1166" t="e">
        <f>VLOOKUP($A$2,#REF!,2,FALSE)</f>
        <v>#REF!</v>
      </c>
    </row>
    <row r="11" spans="1:9">
      <c r="A11" s="771" t="s">
        <v>50</v>
      </c>
      <c r="B11" s="771"/>
      <c r="C11" s="341"/>
      <c r="D11" s="341"/>
      <c r="E11" s="341"/>
      <c r="F11" s="341"/>
      <c r="G11" s="341"/>
      <c r="H11" s="341"/>
      <c r="I11" s="341"/>
    </row>
    <row r="12" spans="1:9">
      <c r="A12" s="771"/>
      <c r="B12" s="771"/>
      <c r="C12" s="341"/>
      <c r="D12" s="341"/>
      <c r="E12" s="341"/>
      <c r="F12" s="341"/>
      <c r="G12" s="341"/>
      <c r="H12" s="341"/>
      <c r="I12" s="341"/>
    </row>
    <row r="13" spans="1:9" ht="18.75" customHeight="1" thickBot="1">
      <c r="A13" s="1165" t="str">
        <f>IFERROR(CONCATENATE(VLOOKUP($H$2,'Email Listing'!B:T,6,FALSE),"; ",VLOOKUP($H$2,'Email Listing'!B:T,7,FALSE),"; ",VLOOKUP($H$2,'Email Listing'!B:T,8,FALSE)),"")</f>
        <v>Box 148  Valhalla Centre Valhalla AB AB T0H 3M0; (780) 356-2370; dmacklin@valhallacommunityschool.ca</v>
      </c>
      <c r="B13" s="1165"/>
      <c r="C13" s="1165"/>
      <c r="D13" s="1165"/>
      <c r="E13" s="1165"/>
      <c r="F13" s="1165"/>
      <c r="G13" s="1165"/>
      <c r="H13" s="1165"/>
      <c r="I13" s="1165"/>
    </row>
    <row r="14" spans="1:9" ht="16.149999999999999" customHeight="1">
      <c r="A14" s="771" t="s">
        <v>421</v>
      </c>
      <c r="B14" s="771"/>
      <c r="C14" s="341"/>
      <c r="D14" s="341"/>
      <c r="E14" s="341"/>
      <c r="F14" s="341"/>
      <c r="G14" s="341"/>
      <c r="H14" s="341"/>
      <c r="I14" s="341"/>
    </row>
    <row r="15" spans="1:9" ht="16.149999999999999" customHeight="1">
      <c r="A15" s="771"/>
      <c r="B15" s="771"/>
      <c r="C15" s="341"/>
      <c r="D15" s="341"/>
      <c r="E15" s="341"/>
      <c r="F15" s="341"/>
      <c r="G15" s="341"/>
      <c r="H15" s="341"/>
      <c r="I15" s="341"/>
    </row>
    <row r="16" spans="1:9" ht="16.149999999999999" customHeight="1" thickBot="1">
      <c r="A16" s="771"/>
      <c r="B16" s="771"/>
      <c r="C16" s="341"/>
      <c r="D16" s="341"/>
      <c r="E16" s="341"/>
      <c r="F16" s="341"/>
      <c r="G16" s="341"/>
      <c r="H16" s="341"/>
      <c r="I16" s="341"/>
    </row>
    <row r="17" spans="1:9" ht="16.149999999999999" customHeight="1">
      <c r="A17" s="773"/>
      <c r="B17" s="774"/>
      <c r="C17" s="775"/>
      <c r="D17" s="775"/>
      <c r="E17" s="775"/>
      <c r="F17" s="775"/>
      <c r="G17" s="775"/>
      <c r="H17" s="775"/>
      <c r="I17" s="776"/>
    </row>
    <row r="18" spans="1:9" s="779" customFormat="1" ht="19.899999999999999" customHeight="1">
      <c r="A18" s="777"/>
      <c r="B18" s="1150"/>
      <c r="C18" s="1151"/>
      <c r="D18" s="1151"/>
      <c r="E18" s="1150" t="s">
        <v>83</v>
      </c>
      <c r="F18" s="1151"/>
      <c r="G18" s="1151"/>
      <c r="H18" s="1151"/>
      <c r="I18" s="778"/>
    </row>
    <row r="19" spans="1:9" ht="20.25" customHeight="1" thickBot="1">
      <c r="A19" s="780"/>
      <c r="B19" s="1171" t="s">
        <v>1808</v>
      </c>
      <c r="C19" s="1171"/>
      <c r="D19" s="1171"/>
      <c r="E19" s="143"/>
      <c r="F19" s="1172"/>
      <c r="G19" s="1172"/>
      <c r="H19" s="1172"/>
      <c r="I19" s="781"/>
    </row>
    <row r="20" spans="1:9" ht="16.149999999999999" customHeight="1">
      <c r="A20" s="782"/>
      <c r="B20" s="143"/>
      <c r="C20" s="143" t="s">
        <v>8</v>
      </c>
      <c r="D20" s="143"/>
      <c r="E20" s="143"/>
      <c r="F20" s="143"/>
      <c r="G20" s="1152" t="s">
        <v>9</v>
      </c>
      <c r="H20" s="1152"/>
      <c r="I20" s="144"/>
    </row>
    <row r="21" spans="1:9" ht="16.149999999999999" customHeight="1">
      <c r="A21" s="783"/>
      <c r="B21" s="1153"/>
      <c r="C21" s="1153"/>
      <c r="D21" s="143"/>
      <c r="E21" s="143"/>
      <c r="F21" s="143"/>
      <c r="G21" s="1154"/>
      <c r="H21" s="1154"/>
      <c r="I21" s="144"/>
    </row>
    <row r="22" spans="1:9" s="779" customFormat="1" ht="19.899999999999999" customHeight="1">
      <c r="A22" s="777"/>
      <c r="B22" s="1150"/>
      <c r="C22" s="1151"/>
      <c r="D22" s="1151"/>
      <c r="E22" s="1150" t="s">
        <v>10</v>
      </c>
      <c r="F22" s="1155"/>
      <c r="G22" s="1156"/>
      <c r="H22" s="1156"/>
      <c r="I22" s="778"/>
    </row>
    <row r="23" spans="1:9" ht="20.25" customHeight="1" thickBot="1">
      <c r="A23" s="780"/>
      <c r="B23" s="1171" t="str">
        <f>IFERROR(VLOOKUP($H$2,'Email Listing'!B:T,13,FALSE),"")</f>
        <v>Mrs. Loriann Stienwand</v>
      </c>
      <c r="C23" s="1171"/>
      <c r="D23" s="1171"/>
      <c r="E23" s="143"/>
      <c r="F23" s="1172"/>
      <c r="G23" s="1172"/>
      <c r="H23" s="1172"/>
      <c r="I23" s="781"/>
    </row>
    <row r="24" spans="1:9" ht="16.149999999999999" customHeight="1">
      <c r="A24" s="782"/>
      <c r="B24" s="143"/>
      <c r="C24" s="143" t="s">
        <v>8</v>
      </c>
      <c r="D24" s="143"/>
      <c r="E24" s="143"/>
      <c r="F24" s="143"/>
      <c r="G24" s="1152" t="s">
        <v>9</v>
      </c>
      <c r="H24" s="1152"/>
      <c r="I24" s="144"/>
    </row>
    <row r="25" spans="1:9" ht="16.149999999999999" customHeight="1">
      <c r="A25" s="783"/>
      <c r="B25" s="1153"/>
      <c r="C25" s="1154"/>
      <c r="D25" s="143"/>
      <c r="E25" s="143"/>
      <c r="F25" s="143"/>
      <c r="G25" s="1154"/>
      <c r="H25" s="1154"/>
      <c r="I25" s="144"/>
    </row>
    <row r="26" spans="1:9" s="779" customFormat="1" ht="19.899999999999999" customHeight="1">
      <c r="A26" s="777"/>
      <c r="B26" s="1150"/>
      <c r="C26" s="1151"/>
      <c r="D26" s="1151"/>
      <c r="E26" s="1150" t="s">
        <v>135</v>
      </c>
      <c r="F26" s="1151"/>
      <c r="G26" s="1151"/>
      <c r="H26" s="1151"/>
      <c r="I26" s="778"/>
    </row>
    <row r="27" spans="1:9" ht="20.25" customHeight="1" thickBot="1">
      <c r="A27" s="780"/>
      <c r="B27" s="1171" t="s">
        <v>1407</v>
      </c>
      <c r="C27" s="1171"/>
      <c r="D27" s="1171"/>
      <c r="E27" s="143"/>
      <c r="F27" s="1172"/>
      <c r="G27" s="1172"/>
      <c r="H27" s="1172"/>
      <c r="I27" s="781"/>
    </row>
    <row r="28" spans="1:9" ht="16.149999999999999" customHeight="1">
      <c r="A28" s="782"/>
      <c r="B28" s="143"/>
      <c r="C28" s="143" t="s">
        <v>8</v>
      </c>
      <c r="D28" s="143"/>
      <c r="E28" s="143"/>
      <c r="F28" s="143"/>
      <c r="G28" s="1152" t="s">
        <v>9</v>
      </c>
      <c r="H28" s="1152"/>
      <c r="I28" s="144"/>
    </row>
    <row r="29" spans="1:9" ht="16.149999999999999" customHeight="1">
      <c r="A29" s="782"/>
      <c r="B29" s="1153"/>
      <c r="C29" s="1154"/>
      <c r="D29" s="143"/>
      <c r="E29" s="143"/>
      <c r="F29" s="143"/>
      <c r="G29" s="1154"/>
      <c r="H29" s="1154"/>
      <c r="I29" s="144"/>
    </row>
    <row r="30" spans="1:9" s="786" customFormat="1" ht="23.65" customHeight="1">
      <c r="A30" s="784"/>
      <c r="B30" s="1153" t="s">
        <v>152</v>
      </c>
      <c r="C30" s="1157"/>
      <c r="D30" s="1157"/>
      <c r="E30" s="1157"/>
      <c r="F30" s="1157"/>
      <c r="G30" s="1157"/>
      <c r="H30" s="1157"/>
      <c r="I30" s="785"/>
    </row>
    <row r="31" spans="1:9" s="786" customFormat="1" ht="16.149999999999999" customHeight="1" thickBot="1">
      <c r="A31" s="787"/>
      <c r="B31" s="1158" t="s">
        <v>151</v>
      </c>
      <c r="C31" s="1158"/>
      <c r="D31" s="1159"/>
      <c r="E31" s="1170">
        <v>46168</v>
      </c>
      <c r="F31" s="1170"/>
      <c r="G31" s="1160" t="s">
        <v>57</v>
      </c>
      <c r="H31" s="1161"/>
      <c r="I31" s="788"/>
    </row>
    <row r="32" spans="1:9" ht="16.149999999999999" customHeight="1" thickBot="1">
      <c r="A32" s="789"/>
      <c r="B32" s="218"/>
      <c r="C32" s="790"/>
      <c r="D32" s="791"/>
      <c r="E32" s="1169" t="s">
        <v>86</v>
      </c>
      <c r="F32" s="1169"/>
      <c r="G32" s="792"/>
      <c r="H32" s="218"/>
      <c r="I32" s="219"/>
    </row>
    <row r="33" spans="1:9">
      <c r="A33" s="793"/>
      <c r="B33" s="124"/>
      <c r="C33" s="794"/>
      <c r="D33" s="795"/>
      <c r="E33" s="124"/>
      <c r="F33" s="795"/>
      <c r="G33" s="124"/>
      <c r="H33" s="124"/>
      <c r="I33" s="124"/>
    </row>
    <row r="34" spans="1:9" ht="12.4" customHeight="1">
      <c r="A34" s="124"/>
      <c r="B34" s="124"/>
      <c r="C34" s="794"/>
      <c r="D34" s="795"/>
      <c r="E34" s="124"/>
      <c r="F34" s="795"/>
      <c r="G34" s="124"/>
      <c r="H34" s="124"/>
      <c r="I34" s="124"/>
    </row>
    <row r="35" spans="1:9" s="798" customFormat="1" ht="11.25">
      <c r="A35" s="796" t="s">
        <v>56</v>
      </c>
      <c r="B35" s="796" t="s">
        <v>1788</v>
      </c>
      <c r="C35" s="796"/>
      <c r="D35" s="796"/>
      <c r="E35" s="796"/>
      <c r="F35" s="797"/>
      <c r="G35" s="797"/>
      <c r="H35" s="797"/>
      <c r="I35" s="797"/>
    </row>
    <row r="36" spans="1:9" s="798" customFormat="1" ht="11.25">
      <c r="A36" s="799"/>
      <c r="B36" s="800" t="s">
        <v>914</v>
      </c>
      <c r="C36" s="796"/>
      <c r="D36" s="796"/>
      <c r="E36" s="796"/>
      <c r="F36" s="797"/>
      <c r="G36" s="797"/>
      <c r="H36" s="797"/>
      <c r="I36" s="797"/>
    </row>
    <row r="37" spans="1:9" s="798" customFormat="1" ht="11.25">
      <c r="A37" s="796"/>
      <c r="B37" s="796" t="s">
        <v>1364</v>
      </c>
      <c r="C37" s="796"/>
      <c r="D37" s="796"/>
      <c r="E37" s="796"/>
      <c r="F37" s="797"/>
      <c r="G37" s="797"/>
      <c r="H37" s="797"/>
      <c r="I37" s="796"/>
    </row>
    <row r="38" spans="1:9" s="798" customFormat="1" ht="11.25">
      <c r="A38" s="796"/>
      <c r="B38" s="796" t="s">
        <v>427</v>
      </c>
      <c r="C38" s="796"/>
      <c r="D38" s="799"/>
      <c r="E38" s="799"/>
      <c r="F38" s="799"/>
      <c r="G38" s="799"/>
      <c r="H38" s="799"/>
      <c r="I38" s="799"/>
    </row>
    <row r="39" spans="1:9">
      <c r="A39" s="374"/>
      <c r="B39" s="374"/>
      <c r="C39" s="801"/>
      <c r="D39" s="801"/>
    </row>
    <row r="40" spans="1:9">
      <c r="A40" s="374" t="s">
        <v>1485</v>
      </c>
      <c r="B40" s="374"/>
    </row>
    <row r="41" spans="1:9">
      <c r="A41" s="374"/>
      <c r="B41" s="374"/>
    </row>
    <row r="42" spans="1:9" hidden="1">
      <c r="A42" s="374"/>
      <c r="B42" s="374"/>
    </row>
    <row r="43" spans="1:9" hidden="1">
      <c r="A43" s="374"/>
      <c r="B43" s="374"/>
    </row>
    <row r="44" spans="1:9" hidden="1">
      <c r="A44" s="374"/>
      <c r="B44" s="374"/>
    </row>
    <row r="45" spans="1:9" hidden="1">
      <c r="A45" s="374"/>
      <c r="B45" s="374"/>
    </row>
  </sheetData>
  <sheetProtection algorithmName="SHA-512" hashValue="QnqK3qMoxGOERAQIdW+/dCD/W21MvTmvF3puychKzU9LyTDLY40uEnJy6dYh9u8uGvha9CulIjDRnWV9qPv5TQ==" saltValue="+RE+h7hOI+s0DPZIM2BmMA==" spinCount="100000" sheet="1" formatColumns="0" formatRows="0"/>
  <mergeCells count="14">
    <mergeCell ref="E32:F32"/>
    <mergeCell ref="E31:F31"/>
    <mergeCell ref="A5:I5"/>
    <mergeCell ref="B19:D19"/>
    <mergeCell ref="B23:D23"/>
    <mergeCell ref="B27:D27"/>
    <mergeCell ref="F19:H19"/>
    <mergeCell ref="F23:H23"/>
    <mergeCell ref="F27:H27"/>
    <mergeCell ref="A4:I4"/>
    <mergeCell ref="A13:I13"/>
    <mergeCell ref="A10:I10"/>
    <mergeCell ref="A7:I7"/>
    <mergeCell ref="A6:I6"/>
  </mergeCells>
  <phoneticPr fontId="0" type="noConversion"/>
  <conditionalFormatting sqref="F19:H19">
    <cfRule type="cellIs" dxfId="49" priority="2" operator="equal">
      <formula>"Preliminary Budgeted Statement of Operations May Not be a Deficit"</formula>
    </cfRule>
  </conditionalFormatting>
  <conditionalFormatting sqref="F23:H23">
    <cfRule type="cellIs" dxfId="48" priority="3" operator="equal">
      <formula>"Preliminary Budgeted Statement of Operations May Not be a Deficit"</formula>
    </cfRule>
  </conditionalFormatting>
  <conditionalFormatting sqref="F27:H27">
    <cfRule type="cellIs" dxfId="47" priority="4" operator="equal">
      <formula>"Preliminary Budgeted Statement of Operations May Not be a Deficit"</formula>
    </cfRule>
  </conditionalFormatting>
  <printOptions horizontalCentered="1"/>
  <pageMargins left="0.51181102362204722" right="0.51181102362204722" top="0.70866141732283472" bottom="0.70866141732283472" header="0.31496062992125984" footer="0.31496062992125984"/>
  <pageSetup orientation="portrait" blackAndWhite="1" r:id="rId1"/>
  <headerFooter>
    <oddFooter>&amp;LClassification: Protected A&amp;CPage 1 of 10</oddFooter>
  </headerFooter>
  <customProperties>
    <customPr name="_pios_id" r:id="rId2"/>
  </customProperties>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K2597"/>
  <sheetViews>
    <sheetView topLeftCell="A24" zoomScaleNormal="100" workbookViewId="0">
      <selection activeCell="A27" sqref="A27:XFD27"/>
    </sheetView>
  </sheetViews>
  <sheetFormatPr defaultColWidth="39.5703125" defaultRowHeight="12.75"/>
  <cols>
    <col min="1" max="1" width="6" style="1" customWidth="1"/>
    <col min="2" max="2" width="26.7109375" style="1" customWidth="1"/>
    <col min="3" max="3" width="17.28515625" style="1" customWidth="1"/>
    <col min="4" max="4" width="26.7109375" style="1" customWidth="1"/>
    <col min="5" max="5" width="6.5703125" style="1" customWidth="1"/>
    <col min="6" max="6" width="6" style="1" customWidth="1"/>
    <col min="7" max="7" width="30.28515625" style="1" customWidth="1"/>
    <col min="8" max="9" width="18.5703125" style="1" customWidth="1"/>
    <col min="10" max="10" width="16.7109375" style="1" customWidth="1"/>
    <col min="11" max="16384" width="39.5703125" style="1"/>
  </cols>
  <sheetData>
    <row r="1" spans="1:9" ht="15.75" thickBot="1">
      <c r="A1" s="5"/>
      <c r="B1" s="5"/>
      <c r="C1" s="5"/>
      <c r="D1" s="5"/>
      <c r="H1" s="8" t="s">
        <v>5</v>
      </c>
      <c r="I1" s="874">
        <f>Coversht!H2</f>
        <v>224</v>
      </c>
    </row>
    <row r="2" spans="1:9" ht="6" customHeight="1">
      <c r="A2" s="5"/>
      <c r="B2" s="5"/>
      <c r="C2" s="5"/>
      <c r="D2" s="5"/>
      <c r="E2" s="5"/>
      <c r="F2" s="5"/>
      <c r="G2" s="5"/>
    </row>
    <row r="3" spans="1:9" ht="24" customHeight="1">
      <c r="A3" s="1176" t="s">
        <v>11</v>
      </c>
      <c r="B3" s="1176"/>
      <c r="C3" s="1176"/>
      <c r="D3" s="1176"/>
      <c r="E3" s="1176"/>
      <c r="F3" s="1176"/>
      <c r="G3" s="1176"/>
      <c r="H3" s="1176"/>
      <c r="I3" s="1176"/>
    </row>
    <row r="4" spans="1:9" ht="4.9000000000000004" customHeight="1">
      <c r="A4" s="5"/>
      <c r="B4" s="5"/>
      <c r="C4" s="5"/>
      <c r="D4" s="5"/>
      <c r="E4" s="5"/>
      <c r="F4" s="5"/>
      <c r="G4" s="5"/>
    </row>
    <row r="5" spans="1:9" ht="16.5" thickBot="1">
      <c r="A5" s="9"/>
      <c r="B5" s="9"/>
      <c r="C5" s="9"/>
      <c r="D5" s="9"/>
      <c r="E5" s="9"/>
      <c r="F5" s="9"/>
      <c r="G5" s="9"/>
      <c r="H5" s="9"/>
      <c r="I5" s="10" t="s">
        <v>12</v>
      </c>
    </row>
    <row r="6" spans="1:9" ht="19.899999999999999" customHeight="1">
      <c r="A6" s="11" t="s">
        <v>262</v>
      </c>
      <c r="B6" s="12"/>
      <c r="C6" s="12"/>
      <c r="D6" s="12"/>
      <c r="E6" s="12"/>
      <c r="F6" s="12"/>
      <c r="G6" s="12"/>
      <c r="H6" s="12"/>
      <c r="I6" s="13">
        <v>3</v>
      </c>
    </row>
    <row r="7" spans="1:9" ht="19.899999999999999" customHeight="1">
      <c r="A7" s="11" t="s">
        <v>629</v>
      </c>
      <c r="B7" s="12"/>
      <c r="C7" s="12"/>
      <c r="D7" s="12"/>
      <c r="E7" s="12"/>
      <c r="F7" s="12"/>
      <c r="G7" s="12"/>
      <c r="H7" s="12"/>
      <c r="I7" s="13">
        <v>4</v>
      </c>
    </row>
    <row r="8" spans="1:9" ht="19.899999999999999" customHeight="1">
      <c r="A8" s="11" t="s">
        <v>163</v>
      </c>
      <c r="B8" s="12"/>
      <c r="C8" s="12"/>
      <c r="D8" s="12"/>
      <c r="E8" s="12"/>
      <c r="F8" s="12"/>
      <c r="G8" s="12"/>
      <c r="H8" s="12"/>
      <c r="I8" s="13">
        <v>5</v>
      </c>
    </row>
    <row r="9" spans="1:9" ht="19.899999999999999" customHeight="1">
      <c r="A9" s="11" t="s">
        <v>156</v>
      </c>
      <c r="B9" s="12"/>
      <c r="C9" s="12"/>
      <c r="D9" s="12"/>
      <c r="E9" s="12"/>
      <c r="F9" s="12"/>
      <c r="G9" s="12"/>
      <c r="H9" s="12"/>
      <c r="I9" s="13">
        <v>6</v>
      </c>
    </row>
    <row r="10" spans="1:9" ht="19.899999999999999" customHeight="1">
      <c r="A10" s="11" t="s">
        <v>267</v>
      </c>
      <c r="B10" s="12"/>
      <c r="C10" s="12"/>
      <c r="D10" s="12"/>
      <c r="E10" s="12"/>
      <c r="F10" s="12"/>
      <c r="G10" s="12"/>
      <c r="H10" s="12"/>
      <c r="I10" s="13">
        <v>7</v>
      </c>
    </row>
    <row r="11" spans="1:9" ht="19.899999999999999" customHeight="1">
      <c r="A11" s="11" t="s">
        <v>1146</v>
      </c>
      <c r="B11" s="12"/>
      <c r="C11" s="12"/>
      <c r="D11" s="12"/>
      <c r="E11" s="12"/>
      <c r="F11" s="12"/>
      <c r="G11" s="12"/>
      <c r="H11" s="12"/>
      <c r="I11" s="13">
        <v>8</v>
      </c>
    </row>
    <row r="12" spans="1:9" ht="19.899999999999999" customHeight="1">
      <c r="A12" s="11" t="s">
        <v>70</v>
      </c>
      <c r="B12" s="12"/>
      <c r="C12" s="12"/>
      <c r="D12" s="12"/>
      <c r="E12" s="12"/>
      <c r="F12" s="12"/>
      <c r="G12" s="12"/>
      <c r="H12" s="12"/>
      <c r="I12" s="13">
        <v>9</v>
      </c>
    </row>
    <row r="13" spans="1:9" ht="19.899999999999999" customHeight="1">
      <c r="A13" s="11" t="s">
        <v>71</v>
      </c>
      <c r="B13" s="12"/>
      <c r="C13" s="12"/>
      <c r="D13" s="12"/>
      <c r="E13" s="12"/>
      <c r="F13" s="12"/>
      <c r="G13" s="12"/>
      <c r="H13" s="12"/>
      <c r="I13" s="13">
        <v>10</v>
      </c>
    </row>
    <row r="14" spans="1:9" ht="19.899999999999999" hidden="1" customHeight="1">
      <c r="A14" s="11" t="s">
        <v>252</v>
      </c>
      <c r="B14" s="12"/>
      <c r="C14" s="12"/>
      <c r="D14" s="12"/>
      <c r="E14" s="12"/>
      <c r="F14" s="12"/>
      <c r="G14" s="12"/>
      <c r="H14" s="12"/>
      <c r="I14" s="13">
        <v>11</v>
      </c>
    </row>
    <row r="15" spans="1:9" ht="29.25" customHeight="1">
      <c r="A15" s="6" t="s">
        <v>998</v>
      </c>
      <c r="B15" s="14"/>
      <c r="D15" s="14"/>
      <c r="E15" s="2"/>
      <c r="F15" s="2"/>
      <c r="G15" s="5"/>
    </row>
    <row r="16" spans="1:9" ht="12.4" customHeight="1">
      <c r="A16" s="897" t="s">
        <v>988</v>
      </c>
      <c r="B16" s="7" t="s">
        <v>989</v>
      </c>
      <c r="C16" s="116"/>
      <c r="D16" s="116"/>
      <c r="E16" s="4"/>
      <c r="F16" s="117" t="s">
        <v>990</v>
      </c>
      <c r="G16" s="7" t="s">
        <v>991</v>
      </c>
      <c r="H16" s="116"/>
      <c r="I16" s="118"/>
    </row>
    <row r="17" spans="1:11" ht="12.4" customHeight="1">
      <c r="A17" s="119" t="s">
        <v>992</v>
      </c>
      <c r="B17" s="7" t="s">
        <v>993</v>
      </c>
      <c r="C17" s="116"/>
      <c r="D17" s="116"/>
      <c r="E17" s="4"/>
      <c r="F17" s="120" t="s">
        <v>994</v>
      </c>
      <c r="G17" s="7" t="s">
        <v>997</v>
      </c>
      <c r="H17" s="116"/>
      <c r="I17" s="118"/>
      <c r="J17" s="3"/>
      <c r="K17" s="5"/>
    </row>
    <row r="18" spans="1:11" ht="12.4" customHeight="1">
      <c r="A18" s="121" t="s">
        <v>995</v>
      </c>
      <c r="B18" s="7" t="s">
        <v>1789</v>
      </c>
      <c r="C18" s="116"/>
      <c r="D18" s="116"/>
      <c r="E18" s="4"/>
      <c r="F18" s="122" t="s">
        <v>996</v>
      </c>
      <c r="G18" s="7" t="s">
        <v>1797</v>
      </c>
      <c r="H18" s="116"/>
      <c r="I18" s="118"/>
      <c r="J18" s="3"/>
      <c r="K18" s="5"/>
    </row>
    <row r="19" spans="1:11" ht="11.25" customHeight="1">
      <c r="A19" s="4"/>
      <c r="B19" s="15"/>
      <c r="E19" s="3"/>
      <c r="F19" s="3"/>
      <c r="G19" s="116" t="s">
        <v>1798</v>
      </c>
    </row>
    <row r="20" spans="1:11" ht="25.15" customHeight="1">
      <c r="A20" s="1177" t="s">
        <v>1489</v>
      </c>
      <c r="B20" s="1178"/>
      <c r="C20" s="1178"/>
      <c r="D20" s="1178"/>
      <c r="E20" s="1178"/>
      <c r="F20" s="1178"/>
      <c r="G20" s="1178"/>
      <c r="H20" s="1178"/>
      <c r="I20" s="1179"/>
    </row>
    <row r="21" spans="1:11" ht="16.149999999999999" customHeight="1">
      <c r="A21" s="1180" t="s">
        <v>81</v>
      </c>
      <c r="B21" s="1181"/>
      <c r="C21" s="1181"/>
      <c r="D21" s="1181"/>
      <c r="E21" s="1181"/>
      <c r="F21" s="1181"/>
      <c r="G21" s="1181"/>
      <c r="H21" s="1181"/>
      <c r="I21" s="1182"/>
    </row>
    <row r="22" spans="1:11" ht="16.149999999999999" customHeight="1">
      <c r="A22" s="1183" t="s">
        <v>82</v>
      </c>
      <c r="B22" s="1181"/>
      <c r="C22" s="1181"/>
      <c r="D22" s="1181"/>
      <c r="E22" s="1181"/>
      <c r="F22" s="1181"/>
      <c r="G22" s="1181"/>
      <c r="H22" s="1181"/>
      <c r="I22" s="1182"/>
    </row>
    <row r="23" spans="1:11" ht="16.149999999999999" customHeight="1">
      <c r="A23" s="20" t="s">
        <v>92</v>
      </c>
      <c r="B23" s="7"/>
      <c r="C23" s="7"/>
      <c r="D23" s="7"/>
      <c r="E23" s="7"/>
      <c r="F23" s="7"/>
      <c r="G23" s="7"/>
      <c r="H23" s="7"/>
      <c r="I23" s="18"/>
    </row>
    <row r="24" spans="1:11">
      <c r="A24" s="1173" t="s">
        <v>93</v>
      </c>
      <c r="B24" s="1174"/>
      <c r="C24" s="1174"/>
      <c r="D24" s="1174"/>
      <c r="E24" s="1174"/>
      <c r="F24" s="1174"/>
      <c r="G24" s="1174"/>
      <c r="H24" s="1174"/>
      <c r="I24" s="1175"/>
    </row>
    <row r="25" spans="1:11" ht="9.4" customHeight="1">
      <c r="A25" s="16"/>
      <c r="B25" s="17"/>
      <c r="C25" s="17"/>
      <c r="D25" s="17"/>
      <c r="E25" s="17"/>
      <c r="F25" s="17"/>
      <c r="G25" s="17"/>
      <c r="H25" s="17"/>
      <c r="I25" s="17"/>
    </row>
    <row r="26" spans="1:11" ht="16.149999999999999" customHeight="1">
      <c r="A26" s="19"/>
    </row>
    <row r="27" spans="1:11" ht="10.5" customHeight="1">
      <c r="A27" s="1" t="s">
        <v>635</v>
      </c>
    </row>
    <row r="28" spans="1:11" ht="16.149999999999999" customHeight="1"/>
    <row r="29" spans="1:11" ht="16.149999999999999" customHeight="1">
      <c r="A29" s="1" t="s">
        <v>636</v>
      </c>
    </row>
    <row r="30" spans="1:11" ht="16.149999999999999" customHeight="1"/>
    <row r="31" spans="1:11" ht="16.149999999999999" customHeight="1"/>
    <row r="32" spans="1:11" ht="16.149999999999999" customHeight="1"/>
    <row r="33" spans="1:1" ht="16.149999999999999" customHeight="1"/>
    <row r="34" spans="1:1" ht="16.149999999999999" customHeight="1"/>
    <row r="35" spans="1:1" ht="16.149999999999999" customHeight="1"/>
    <row r="36" spans="1:1" ht="16.149999999999999" customHeight="1"/>
    <row r="37" spans="1:1" ht="16.149999999999999" customHeight="1"/>
    <row r="38" spans="1:1" ht="16.149999999999999" customHeight="1">
      <c r="A38" s="19"/>
    </row>
    <row r="39" spans="1:1" ht="16.149999999999999" customHeight="1">
      <c r="A39" s="6"/>
    </row>
    <row r="40" spans="1:1" ht="16.149999999999999" customHeight="1">
      <c r="A40" s="6"/>
    </row>
    <row r="41" spans="1:1" ht="16.149999999999999" customHeight="1">
      <c r="A41" s="6"/>
    </row>
    <row r="42" spans="1:1" ht="16.149999999999999" customHeight="1">
      <c r="A42" s="6"/>
    </row>
    <row r="43" spans="1:1" ht="16.149999999999999" customHeight="1"/>
    <row r="44" spans="1:1" ht="16.149999999999999" customHeight="1"/>
    <row r="45" spans="1:1" ht="16.149999999999999" customHeight="1"/>
    <row r="46" spans="1:1" ht="16.149999999999999" customHeight="1"/>
    <row r="47" spans="1:1" ht="16.149999999999999" customHeight="1"/>
    <row r="48" spans="1:1" ht="16.149999999999999" customHeight="1"/>
    <row r="49" spans="1:1" ht="16.149999999999999" customHeight="1"/>
    <row r="50" spans="1:1" ht="16.149999999999999" customHeight="1"/>
    <row r="51" spans="1:1" ht="16.149999999999999" customHeight="1">
      <c r="A51" s="19"/>
    </row>
    <row r="52" spans="1:1" ht="16.149999999999999" customHeight="1">
      <c r="A52" s="6"/>
    </row>
    <row r="53" spans="1:1" ht="16.149999999999999" customHeight="1">
      <c r="A53" s="6"/>
    </row>
    <row r="54" spans="1:1" ht="16.149999999999999" customHeight="1"/>
    <row r="55" spans="1:1" ht="16.149999999999999" customHeight="1"/>
    <row r="56" spans="1:1" ht="16.149999999999999" customHeight="1"/>
    <row r="57" spans="1:1" ht="16.149999999999999" customHeight="1"/>
    <row r="58" spans="1:1" ht="16.149999999999999" customHeight="1"/>
    <row r="59" spans="1:1" ht="16.149999999999999" customHeight="1"/>
    <row r="60" spans="1:1" ht="16.149999999999999" customHeight="1"/>
    <row r="61" spans="1:1" ht="16.149999999999999" customHeight="1"/>
    <row r="62" spans="1:1" ht="16.149999999999999" customHeight="1"/>
    <row r="63" spans="1:1" ht="16.149999999999999" customHeight="1"/>
    <row r="64" spans="1:1" ht="16.149999999999999" customHeight="1"/>
    <row r="65" ht="16.149999999999999" customHeight="1"/>
    <row r="66" ht="16.149999999999999" customHeight="1"/>
    <row r="67" ht="16.149999999999999" customHeight="1"/>
    <row r="68" ht="16.149999999999999" customHeight="1"/>
    <row r="69" ht="16.149999999999999" customHeight="1"/>
    <row r="70" ht="16.149999999999999" customHeight="1"/>
    <row r="71" ht="16.149999999999999" customHeight="1"/>
    <row r="72" ht="16.149999999999999" customHeight="1"/>
    <row r="73" ht="16.149999999999999" customHeight="1"/>
    <row r="74" ht="16.149999999999999" customHeight="1"/>
    <row r="75" ht="16.149999999999999" customHeight="1"/>
    <row r="76" ht="16.149999999999999" customHeight="1"/>
    <row r="77" ht="16.149999999999999" customHeight="1"/>
    <row r="78" ht="16.149999999999999" customHeight="1"/>
    <row r="79" ht="16.149999999999999" customHeight="1"/>
    <row r="80" ht="16.149999999999999" customHeight="1"/>
    <row r="81" ht="16.149999999999999" customHeight="1"/>
    <row r="82" ht="16.149999999999999" customHeight="1"/>
    <row r="83" ht="16.149999999999999" customHeight="1"/>
    <row r="84" ht="16.149999999999999" customHeight="1"/>
    <row r="85" ht="16.149999999999999" customHeight="1"/>
    <row r="86" ht="16.149999999999999" customHeight="1"/>
    <row r="87" ht="16.149999999999999" customHeight="1"/>
    <row r="88" ht="16.149999999999999" customHeight="1"/>
    <row r="89" ht="16.149999999999999" customHeight="1"/>
    <row r="90" ht="16.149999999999999" customHeight="1"/>
    <row r="91" ht="16.149999999999999" customHeight="1"/>
    <row r="92" ht="16.149999999999999" customHeight="1"/>
    <row r="93" ht="16.149999999999999" customHeight="1"/>
    <row r="94" ht="16.149999999999999" customHeight="1"/>
    <row r="95" ht="16.149999999999999" customHeight="1"/>
    <row r="96" ht="16.149999999999999" customHeight="1"/>
    <row r="97" ht="16.149999999999999" customHeight="1"/>
    <row r="98" ht="16.149999999999999" customHeight="1"/>
    <row r="99" ht="16.149999999999999" customHeight="1"/>
    <row r="100" ht="16.149999999999999" customHeight="1"/>
    <row r="101" ht="16.149999999999999" customHeight="1"/>
    <row r="102" ht="16.149999999999999" customHeight="1"/>
    <row r="103" ht="16.149999999999999" customHeight="1"/>
    <row r="104" ht="16.149999999999999" customHeight="1"/>
    <row r="105" ht="16.149999999999999" customHeight="1"/>
    <row r="106" ht="16.149999999999999" customHeight="1"/>
    <row r="107" ht="16.149999999999999" customHeight="1"/>
    <row r="108" ht="16.149999999999999" customHeight="1"/>
    <row r="109" ht="16.149999999999999" customHeight="1"/>
    <row r="110" ht="16.149999999999999" customHeight="1"/>
    <row r="111" ht="16.149999999999999" customHeight="1"/>
    <row r="112" ht="16.149999999999999" customHeight="1"/>
    <row r="113" ht="16.149999999999999" customHeight="1"/>
    <row r="114" ht="16.149999999999999" customHeight="1"/>
    <row r="115" ht="16.149999999999999" customHeight="1"/>
    <row r="116" ht="16.149999999999999" customHeight="1"/>
    <row r="117" ht="16.149999999999999" customHeight="1"/>
    <row r="118" ht="16.149999999999999" customHeight="1"/>
    <row r="119" ht="16.149999999999999" customHeight="1"/>
    <row r="120" ht="16.149999999999999" customHeight="1"/>
    <row r="121" ht="16.149999999999999" customHeight="1"/>
    <row r="122" ht="16.149999999999999" customHeight="1"/>
    <row r="123" ht="16.149999999999999" customHeight="1"/>
    <row r="124" ht="16.149999999999999" customHeight="1"/>
    <row r="125" ht="16.149999999999999" customHeight="1"/>
    <row r="126" ht="16.149999999999999" customHeight="1"/>
    <row r="127" ht="16.149999999999999" customHeight="1"/>
    <row r="128" ht="16.149999999999999" customHeight="1"/>
    <row r="129" ht="16.149999999999999" customHeight="1"/>
    <row r="130" ht="16.149999999999999" customHeight="1"/>
    <row r="131" ht="16.149999999999999" customHeight="1"/>
    <row r="132" ht="16.149999999999999" customHeight="1"/>
    <row r="133" ht="16.149999999999999" customHeight="1"/>
    <row r="134" ht="16.149999999999999" customHeight="1"/>
    <row r="135" ht="16.149999999999999" customHeight="1"/>
    <row r="136" ht="16.149999999999999" customHeight="1"/>
    <row r="137" ht="16.149999999999999" customHeight="1"/>
    <row r="138" ht="16.149999999999999" customHeight="1"/>
    <row r="139" ht="16.149999999999999" customHeight="1"/>
    <row r="140" ht="16.149999999999999" customHeight="1"/>
    <row r="141" ht="16.149999999999999" customHeight="1"/>
    <row r="142" ht="16.149999999999999" customHeight="1"/>
    <row r="143" ht="16.149999999999999" customHeight="1"/>
    <row r="144" ht="16.149999999999999" customHeight="1"/>
    <row r="145" ht="16.149999999999999" customHeight="1"/>
    <row r="146" ht="16.149999999999999" customHeight="1"/>
    <row r="147" ht="16.149999999999999" customHeight="1"/>
    <row r="148" ht="16.149999999999999" customHeight="1"/>
    <row r="149" ht="16.149999999999999" customHeight="1"/>
    <row r="150" ht="16.149999999999999" customHeight="1"/>
    <row r="151" ht="16.149999999999999" customHeight="1"/>
    <row r="152" ht="16.149999999999999" customHeight="1"/>
    <row r="153" ht="16.149999999999999" customHeight="1"/>
    <row r="154" ht="16.149999999999999" customHeight="1"/>
    <row r="155" ht="16.149999999999999" customHeight="1"/>
    <row r="156" ht="16.149999999999999" customHeight="1"/>
    <row r="157" ht="16.149999999999999" customHeight="1"/>
    <row r="158" ht="16.149999999999999" customHeight="1"/>
    <row r="159" ht="16.149999999999999" customHeight="1"/>
    <row r="160" ht="16.149999999999999" customHeight="1"/>
    <row r="161" ht="16.149999999999999" customHeight="1"/>
    <row r="162" ht="16.149999999999999" customHeight="1"/>
    <row r="163" ht="16.149999999999999" customHeight="1"/>
    <row r="164" ht="16.149999999999999" customHeight="1"/>
    <row r="165" ht="16.149999999999999" customHeight="1"/>
    <row r="166" ht="16.149999999999999" customHeight="1"/>
    <row r="167" ht="16.149999999999999" customHeight="1"/>
    <row r="168" ht="16.149999999999999" customHeight="1"/>
    <row r="169" ht="16.149999999999999" customHeight="1"/>
    <row r="170" ht="16.149999999999999" customHeight="1"/>
    <row r="171" ht="16.149999999999999" customHeight="1"/>
    <row r="172" ht="16.149999999999999" customHeight="1"/>
    <row r="173" ht="16.149999999999999" customHeight="1"/>
    <row r="174" ht="16.149999999999999" customHeight="1"/>
    <row r="175" ht="16.149999999999999" customHeight="1"/>
    <row r="176" ht="16.149999999999999" customHeight="1"/>
    <row r="177" ht="16.149999999999999" customHeight="1"/>
    <row r="178" ht="16.149999999999999" customHeight="1"/>
    <row r="179" ht="16.149999999999999" customHeight="1"/>
    <row r="180" ht="16.149999999999999" customHeight="1"/>
    <row r="181" ht="16.149999999999999" customHeight="1"/>
    <row r="182" ht="16.149999999999999" customHeight="1"/>
    <row r="183" ht="16.149999999999999" customHeight="1"/>
    <row r="184" ht="16.149999999999999" customHeight="1"/>
    <row r="185" ht="16.149999999999999" customHeight="1"/>
    <row r="186" ht="16.149999999999999" customHeight="1"/>
    <row r="187" ht="16.149999999999999" customHeight="1"/>
    <row r="188" ht="16.149999999999999" customHeight="1"/>
    <row r="189" ht="16.149999999999999" customHeight="1"/>
    <row r="190" ht="16.149999999999999" customHeight="1"/>
    <row r="191" ht="16.149999999999999" customHeight="1"/>
    <row r="192" ht="16.149999999999999" customHeight="1"/>
    <row r="193" ht="16.149999999999999" customHeight="1"/>
    <row r="194" ht="16.149999999999999" customHeight="1"/>
    <row r="195" ht="16.149999999999999" customHeight="1"/>
    <row r="196" ht="16.149999999999999" customHeight="1"/>
    <row r="197" ht="16.149999999999999" customHeight="1"/>
    <row r="198" ht="16.149999999999999" customHeight="1"/>
    <row r="199" ht="16.149999999999999" customHeight="1"/>
    <row r="200" ht="16.149999999999999" customHeight="1"/>
    <row r="201" ht="16.149999999999999" customHeight="1"/>
    <row r="202" ht="16.149999999999999" customHeight="1"/>
    <row r="203" ht="16.149999999999999" customHeight="1"/>
    <row r="204" ht="16.149999999999999" customHeight="1"/>
    <row r="205" ht="16.149999999999999" customHeight="1"/>
    <row r="206" ht="16.149999999999999" customHeight="1"/>
    <row r="207" ht="16.149999999999999" customHeight="1"/>
    <row r="208" ht="16.149999999999999" customHeight="1"/>
    <row r="209" ht="16.149999999999999" customHeight="1"/>
    <row r="210" ht="16.149999999999999" customHeight="1"/>
    <row r="211" ht="16.149999999999999" customHeight="1"/>
    <row r="212" ht="16.149999999999999" customHeight="1"/>
    <row r="213" ht="16.149999999999999" customHeight="1"/>
    <row r="214" ht="16.149999999999999" customHeight="1"/>
    <row r="215" ht="16.149999999999999" customHeight="1"/>
    <row r="216" ht="16.149999999999999" customHeight="1"/>
    <row r="217" ht="16.149999999999999" customHeight="1"/>
    <row r="218" ht="16.149999999999999" customHeight="1"/>
    <row r="219" ht="16.149999999999999" customHeight="1"/>
    <row r="220" ht="16.149999999999999" customHeight="1"/>
    <row r="221" ht="16.149999999999999" customHeight="1"/>
    <row r="222" ht="16.149999999999999" customHeight="1"/>
    <row r="223" ht="16.149999999999999" customHeight="1"/>
    <row r="224" ht="16.149999999999999" customHeight="1"/>
    <row r="225" ht="16.149999999999999" customHeight="1"/>
    <row r="226" ht="16.149999999999999" customHeight="1"/>
    <row r="227" ht="16.149999999999999" customHeight="1"/>
    <row r="228" ht="16.149999999999999" customHeight="1"/>
    <row r="229" ht="16.149999999999999" customHeight="1"/>
    <row r="230" ht="16.149999999999999" customHeight="1"/>
    <row r="231" ht="16.149999999999999" customHeight="1"/>
    <row r="232" ht="16.149999999999999" customHeight="1"/>
    <row r="233" ht="16.149999999999999" customHeight="1"/>
    <row r="234" ht="16.149999999999999" customHeight="1"/>
    <row r="235" ht="16.149999999999999" customHeight="1"/>
    <row r="236" ht="16.149999999999999" customHeight="1"/>
    <row r="237" ht="16.149999999999999" customHeight="1"/>
    <row r="238" ht="16.149999999999999" customHeight="1"/>
    <row r="239" ht="16.149999999999999" customHeight="1"/>
    <row r="240" ht="16.149999999999999" customHeight="1"/>
    <row r="241" ht="16.149999999999999" customHeight="1"/>
    <row r="242" ht="16.149999999999999" customHeight="1"/>
    <row r="243" ht="16.149999999999999" customHeight="1"/>
    <row r="244" ht="16.149999999999999" customHeight="1"/>
    <row r="245" ht="16.149999999999999" customHeight="1"/>
    <row r="246" ht="16.149999999999999" customHeight="1"/>
    <row r="247" ht="16.149999999999999" customHeight="1"/>
    <row r="248" ht="16.149999999999999" customHeight="1"/>
    <row r="249" ht="16.149999999999999" customHeight="1"/>
    <row r="250" ht="16.149999999999999" customHeight="1"/>
    <row r="251" ht="16.149999999999999" customHeight="1"/>
    <row r="252" ht="16.149999999999999" customHeight="1"/>
    <row r="253" ht="16.149999999999999" customHeight="1"/>
    <row r="254" ht="16.149999999999999" customHeight="1"/>
    <row r="255" ht="16.149999999999999" customHeight="1"/>
    <row r="256" ht="16.149999999999999" customHeight="1"/>
    <row r="257" ht="16.149999999999999" customHeight="1"/>
    <row r="258" ht="16.149999999999999" customHeight="1"/>
    <row r="259" ht="16.149999999999999" customHeight="1"/>
    <row r="260" ht="16.149999999999999" customHeight="1"/>
    <row r="261" ht="16.149999999999999" customHeight="1"/>
    <row r="262" ht="16.149999999999999" customHeight="1"/>
    <row r="263" ht="16.149999999999999" customHeight="1"/>
    <row r="264" ht="16.149999999999999" customHeight="1"/>
    <row r="265" ht="16.149999999999999" customHeight="1"/>
    <row r="266" ht="16.149999999999999" customHeight="1"/>
    <row r="267" ht="16.149999999999999" customHeight="1"/>
    <row r="268" ht="16.149999999999999" customHeight="1"/>
    <row r="269" ht="16.149999999999999" customHeight="1"/>
    <row r="270" ht="16.149999999999999" customHeight="1"/>
    <row r="271" ht="16.149999999999999" customHeight="1"/>
    <row r="272" ht="16.149999999999999" customHeight="1"/>
    <row r="273" ht="16.149999999999999" customHeight="1"/>
    <row r="274" ht="16.149999999999999" customHeight="1"/>
    <row r="275" ht="16.149999999999999" customHeight="1"/>
    <row r="276" ht="16.149999999999999" customHeight="1"/>
    <row r="277" ht="16.149999999999999" customHeight="1"/>
    <row r="278" ht="16.149999999999999" customHeight="1"/>
    <row r="279" ht="16.149999999999999" customHeight="1"/>
    <row r="280" ht="16.149999999999999" customHeight="1"/>
    <row r="281" ht="16.149999999999999" customHeight="1"/>
    <row r="282" ht="16.149999999999999" customHeight="1"/>
    <row r="283" ht="16.149999999999999" customHeight="1"/>
    <row r="284" ht="16.149999999999999" customHeight="1"/>
    <row r="285" ht="16.149999999999999" customHeight="1"/>
    <row r="286" ht="16.149999999999999" customHeight="1"/>
    <row r="287" ht="16.149999999999999" customHeight="1"/>
    <row r="288" ht="16.149999999999999" customHeight="1"/>
    <row r="289" ht="16.149999999999999" customHeight="1"/>
    <row r="290" ht="16.149999999999999" customHeight="1"/>
    <row r="291" ht="16.149999999999999" customHeight="1"/>
    <row r="292" ht="16.149999999999999" customHeight="1"/>
    <row r="293" ht="16.149999999999999" customHeight="1"/>
    <row r="294" ht="16.149999999999999" customHeight="1"/>
    <row r="295" ht="16.149999999999999" customHeight="1"/>
    <row r="296" ht="16.149999999999999" customHeight="1"/>
    <row r="297" ht="16.149999999999999" customHeight="1"/>
    <row r="298" ht="16.149999999999999" customHeight="1"/>
    <row r="299" ht="16.149999999999999" customHeight="1"/>
    <row r="300" ht="16.149999999999999" customHeight="1"/>
    <row r="301" ht="16.149999999999999" customHeight="1"/>
    <row r="302" ht="16.149999999999999" customHeight="1"/>
    <row r="303" ht="16.149999999999999" customHeight="1"/>
    <row r="304" ht="16.149999999999999" customHeight="1"/>
    <row r="305" ht="16.149999999999999" customHeight="1"/>
    <row r="306" ht="16.149999999999999" customHeight="1"/>
    <row r="307" ht="16.149999999999999" customHeight="1"/>
    <row r="308" ht="16.149999999999999" customHeight="1"/>
    <row r="309" ht="16.149999999999999" customHeight="1"/>
    <row r="310" ht="16.149999999999999" customHeight="1"/>
    <row r="311" ht="16.149999999999999" customHeight="1"/>
    <row r="312" ht="16.149999999999999" customHeight="1"/>
    <row r="313" ht="16.149999999999999" customHeight="1"/>
    <row r="314" ht="16.149999999999999" customHeight="1"/>
    <row r="315" ht="16.149999999999999" customHeight="1"/>
    <row r="316" ht="16.149999999999999" customHeight="1"/>
    <row r="317" ht="16.149999999999999" customHeight="1"/>
    <row r="318" ht="16.149999999999999" customHeight="1"/>
    <row r="319" ht="16.149999999999999" customHeight="1"/>
    <row r="320" ht="16.149999999999999" customHeight="1"/>
    <row r="321" ht="16.149999999999999" customHeight="1"/>
    <row r="322" ht="16.149999999999999" customHeight="1"/>
    <row r="323" ht="16.149999999999999" customHeight="1"/>
    <row r="324" ht="16.149999999999999" customHeight="1"/>
    <row r="325" ht="16.149999999999999" customHeight="1"/>
    <row r="326" ht="16.149999999999999" customHeight="1"/>
    <row r="327" ht="16.149999999999999" customHeight="1"/>
    <row r="328" ht="16.149999999999999" customHeight="1"/>
    <row r="329" ht="16.149999999999999" customHeight="1"/>
    <row r="330" ht="16.149999999999999" customHeight="1"/>
    <row r="331" ht="16.149999999999999" customHeight="1"/>
    <row r="332" ht="16.149999999999999" customHeight="1"/>
    <row r="333" ht="16.149999999999999" customHeight="1"/>
    <row r="334" ht="16.149999999999999" customHeight="1"/>
    <row r="335" ht="16.149999999999999" customHeight="1"/>
    <row r="336" ht="16.149999999999999" customHeight="1"/>
    <row r="337" ht="16.149999999999999" customHeight="1"/>
    <row r="338" ht="16.149999999999999" customHeight="1"/>
    <row r="339" ht="16.149999999999999" customHeight="1"/>
    <row r="340" ht="16.149999999999999" customHeight="1"/>
    <row r="341" ht="16.149999999999999" customHeight="1"/>
    <row r="342" ht="16.149999999999999" customHeight="1"/>
    <row r="343" ht="16.149999999999999" customHeight="1"/>
    <row r="344" ht="16.149999999999999" customHeight="1"/>
    <row r="345" ht="16.149999999999999" customHeight="1"/>
    <row r="346" ht="16.149999999999999" customHeight="1"/>
    <row r="347" ht="16.149999999999999" customHeight="1"/>
    <row r="348" ht="16.149999999999999" customHeight="1"/>
    <row r="349" ht="16.149999999999999" customHeight="1"/>
    <row r="350" ht="16.149999999999999" customHeight="1"/>
    <row r="351" ht="16.149999999999999" customHeight="1"/>
    <row r="352" ht="16.149999999999999" customHeight="1"/>
    <row r="353" ht="16.149999999999999" customHeight="1"/>
    <row r="354" ht="16.149999999999999" customHeight="1"/>
    <row r="355" ht="16.149999999999999" customHeight="1"/>
    <row r="356" ht="16.149999999999999" customHeight="1"/>
    <row r="357" ht="16.149999999999999" customHeight="1"/>
    <row r="358" ht="16.149999999999999" customHeight="1"/>
    <row r="359" ht="16.149999999999999" customHeight="1"/>
    <row r="360" ht="16.149999999999999" customHeight="1"/>
    <row r="361" ht="16.149999999999999" customHeight="1"/>
    <row r="362" ht="16.149999999999999" customHeight="1"/>
    <row r="363" ht="16.149999999999999" customHeight="1"/>
    <row r="364" ht="16.149999999999999" customHeight="1"/>
    <row r="365" ht="16.149999999999999" customHeight="1"/>
    <row r="366" ht="16.149999999999999" customHeight="1"/>
    <row r="367" ht="16.149999999999999" customHeight="1"/>
    <row r="368" ht="16.149999999999999" customHeight="1"/>
    <row r="369" ht="16.149999999999999" customHeight="1"/>
    <row r="370" ht="16.149999999999999" customHeight="1"/>
    <row r="371" ht="16.149999999999999" customHeight="1"/>
    <row r="372" ht="16.149999999999999" customHeight="1"/>
    <row r="373" ht="16.149999999999999" customHeight="1"/>
    <row r="374" ht="16.149999999999999" customHeight="1"/>
    <row r="375" ht="16.149999999999999" customHeight="1"/>
    <row r="376" ht="16.149999999999999" customHeight="1"/>
    <row r="377" ht="16.149999999999999" customHeight="1"/>
    <row r="378" ht="16.149999999999999" customHeight="1"/>
    <row r="379" ht="16.149999999999999" customHeight="1"/>
    <row r="380" ht="16.149999999999999" customHeight="1"/>
    <row r="381" ht="16.149999999999999" customHeight="1"/>
    <row r="382" ht="16.149999999999999" customHeight="1"/>
    <row r="383" ht="16.149999999999999" customHeight="1"/>
    <row r="384" ht="16.149999999999999" customHeight="1"/>
    <row r="385" ht="16.149999999999999" customHeight="1"/>
    <row r="386" ht="16.149999999999999" customHeight="1"/>
    <row r="387" ht="16.149999999999999" customHeight="1"/>
    <row r="388" ht="16.149999999999999" customHeight="1"/>
    <row r="389" ht="16.149999999999999" customHeight="1"/>
    <row r="390" ht="16.149999999999999" customHeight="1"/>
    <row r="391" ht="16.149999999999999" customHeight="1"/>
    <row r="392" ht="16.149999999999999" customHeight="1"/>
    <row r="393" ht="16.149999999999999" customHeight="1"/>
    <row r="394" ht="16.149999999999999" customHeight="1"/>
    <row r="395" ht="16.149999999999999" customHeight="1"/>
    <row r="396" ht="16.149999999999999" customHeight="1"/>
    <row r="397" ht="16.149999999999999" customHeight="1"/>
    <row r="398" ht="16.149999999999999" customHeight="1"/>
    <row r="399" ht="16.149999999999999" customHeight="1"/>
    <row r="400" ht="16.149999999999999" customHeight="1"/>
    <row r="401" ht="16.149999999999999" customHeight="1"/>
    <row r="402" ht="16.149999999999999" customHeight="1"/>
    <row r="403" ht="16.149999999999999" customHeight="1"/>
    <row r="404" ht="16.149999999999999" customHeight="1"/>
    <row r="405" ht="16.149999999999999" customHeight="1"/>
    <row r="406" ht="16.149999999999999" customHeight="1"/>
    <row r="407" ht="16.149999999999999" customHeight="1"/>
    <row r="408" ht="16.149999999999999" customHeight="1"/>
    <row r="409" ht="16.149999999999999" customHeight="1"/>
    <row r="410" ht="16.149999999999999" customHeight="1"/>
    <row r="411" ht="16.149999999999999" customHeight="1"/>
    <row r="412" ht="16.149999999999999" customHeight="1"/>
    <row r="413" ht="16.149999999999999" customHeight="1"/>
    <row r="414" ht="16.149999999999999" customHeight="1"/>
    <row r="415" ht="16.149999999999999" customHeight="1"/>
    <row r="416" ht="16.149999999999999" customHeight="1"/>
    <row r="417" ht="16.149999999999999" customHeight="1"/>
    <row r="418" ht="16.149999999999999" customHeight="1"/>
    <row r="419" ht="16.149999999999999" customHeight="1"/>
    <row r="420" ht="16.149999999999999" customHeight="1"/>
    <row r="421" ht="16.149999999999999" customHeight="1"/>
    <row r="422" ht="16.149999999999999" customHeight="1"/>
    <row r="423" ht="16.149999999999999" customHeight="1"/>
    <row r="424" ht="16.149999999999999" customHeight="1"/>
    <row r="425" ht="16.149999999999999" customHeight="1"/>
    <row r="426" ht="16.149999999999999" customHeight="1"/>
    <row r="427" ht="16.149999999999999" customHeight="1"/>
    <row r="428" ht="16.149999999999999" customHeight="1"/>
    <row r="429" ht="16.149999999999999" customHeight="1"/>
    <row r="430" ht="16.149999999999999" customHeight="1"/>
    <row r="431" ht="16.149999999999999" customHeight="1"/>
    <row r="432" ht="16.149999999999999" customHeight="1"/>
    <row r="433" ht="16.149999999999999" customHeight="1"/>
    <row r="434" ht="16.149999999999999" customHeight="1"/>
    <row r="435" ht="16.149999999999999" customHeight="1"/>
    <row r="436" ht="16.149999999999999" customHeight="1"/>
    <row r="437" ht="16.149999999999999" customHeight="1"/>
    <row r="438" ht="16.149999999999999" customHeight="1"/>
    <row r="439" ht="16.149999999999999" customHeight="1"/>
    <row r="440" ht="16.149999999999999" customHeight="1"/>
    <row r="441" ht="16.149999999999999" customHeight="1"/>
    <row r="442" ht="16.149999999999999" customHeight="1"/>
    <row r="443" ht="16.149999999999999" customHeight="1"/>
    <row r="444" ht="16.149999999999999" customHeight="1"/>
    <row r="445" ht="16.149999999999999" customHeight="1"/>
    <row r="446" ht="16.149999999999999" customHeight="1"/>
    <row r="447" ht="16.149999999999999" customHeight="1"/>
    <row r="448" ht="16.149999999999999" customHeight="1"/>
    <row r="449" ht="16.149999999999999" customHeight="1"/>
    <row r="450" ht="16.149999999999999" customHeight="1"/>
    <row r="451" ht="16.149999999999999" customHeight="1"/>
    <row r="452" ht="16.149999999999999" customHeight="1"/>
    <row r="453" ht="16.149999999999999" customHeight="1"/>
    <row r="454" ht="16.149999999999999" customHeight="1"/>
    <row r="455" ht="16.149999999999999" customHeight="1"/>
    <row r="456" ht="16.149999999999999" customHeight="1"/>
    <row r="457" ht="16.149999999999999" customHeight="1"/>
    <row r="458" ht="16.149999999999999" customHeight="1"/>
    <row r="459" ht="16.149999999999999" customHeight="1"/>
    <row r="460" ht="16.149999999999999" customHeight="1"/>
    <row r="461" ht="16.149999999999999" customHeight="1"/>
    <row r="462" ht="16.149999999999999" customHeight="1"/>
    <row r="463" ht="16.149999999999999" customHeight="1"/>
    <row r="464" ht="16.149999999999999" customHeight="1"/>
    <row r="465" ht="16.149999999999999" customHeight="1"/>
    <row r="466" ht="16.149999999999999" customHeight="1"/>
    <row r="467" ht="16.149999999999999" customHeight="1"/>
    <row r="468" ht="16.149999999999999" customHeight="1"/>
    <row r="469" ht="16.149999999999999" customHeight="1"/>
    <row r="470" ht="16.149999999999999" customHeight="1"/>
    <row r="471" ht="16.149999999999999" customHeight="1"/>
    <row r="472" ht="16.149999999999999" customHeight="1"/>
    <row r="473" ht="16.149999999999999" customHeight="1"/>
    <row r="474" ht="16.149999999999999" customHeight="1"/>
    <row r="475" ht="16.149999999999999" customHeight="1"/>
    <row r="476" ht="16.149999999999999" customHeight="1"/>
    <row r="477" ht="16.149999999999999" customHeight="1"/>
    <row r="478" ht="16.149999999999999" customHeight="1"/>
    <row r="479" ht="16.149999999999999" customHeight="1"/>
    <row r="480" ht="16.149999999999999" customHeight="1"/>
    <row r="481" ht="16.149999999999999" customHeight="1"/>
    <row r="482" ht="16.149999999999999" customHeight="1"/>
    <row r="483" ht="16.149999999999999" customHeight="1"/>
    <row r="484" ht="16.149999999999999" customHeight="1"/>
    <row r="485" ht="16.149999999999999" customHeight="1"/>
    <row r="486" ht="16.149999999999999" customHeight="1"/>
    <row r="487" ht="16.149999999999999" customHeight="1"/>
    <row r="488" ht="16.149999999999999" customHeight="1"/>
    <row r="489" ht="16.149999999999999" customHeight="1"/>
    <row r="490" ht="16.149999999999999" customHeight="1"/>
    <row r="491" ht="16.149999999999999" customHeight="1"/>
    <row r="492" ht="16.149999999999999" customHeight="1"/>
    <row r="493" ht="16.149999999999999" customHeight="1"/>
    <row r="494" ht="16.149999999999999" customHeight="1"/>
    <row r="495" ht="16.149999999999999" customHeight="1"/>
    <row r="496" ht="16.149999999999999" customHeight="1"/>
    <row r="497" ht="16.149999999999999" customHeight="1"/>
    <row r="498" ht="16.149999999999999" customHeight="1"/>
    <row r="499" ht="16.149999999999999" customHeight="1"/>
    <row r="500" ht="16.149999999999999" customHeight="1"/>
    <row r="501" ht="16.149999999999999" customHeight="1"/>
    <row r="502" ht="16.149999999999999" customHeight="1"/>
    <row r="503" ht="16.149999999999999" customHeight="1"/>
    <row r="504" ht="16.149999999999999" customHeight="1"/>
    <row r="505" ht="16.149999999999999" customHeight="1"/>
    <row r="506" ht="16.149999999999999" customHeight="1"/>
    <row r="507" ht="16.149999999999999" customHeight="1"/>
    <row r="508" ht="16.149999999999999" customHeight="1"/>
    <row r="509" ht="16.149999999999999" customHeight="1"/>
    <row r="510" ht="16.149999999999999" customHeight="1"/>
    <row r="511" ht="16.149999999999999" customHeight="1"/>
    <row r="512" ht="16.149999999999999" customHeight="1"/>
    <row r="513" ht="16.149999999999999" customHeight="1"/>
    <row r="514" ht="16.149999999999999" customHeight="1"/>
    <row r="515" ht="16.149999999999999" customHeight="1"/>
    <row r="516" ht="16.149999999999999" customHeight="1"/>
    <row r="517" ht="16.149999999999999" customHeight="1"/>
    <row r="518" ht="16.149999999999999" customHeight="1"/>
    <row r="519" ht="16.149999999999999" customHeight="1"/>
    <row r="520" ht="16.149999999999999" customHeight="1"/>
    <row r="521" ht="16.149999999999999" customHeight="1"/>
    <row r="522" ht="16.149999999999999" customHeight="1"/>
    <row r="523" ht="16.149999999999999" customHeight="1"/>
    <row r="524" ht="16.149999999999999" customHeight="1"/>
    <row r="525" ht="16.149999999999999" customHeight="1"/>
    <row r="526" ht="16.149999999999999" customHeight="1"/>
    <row r="527" ht="16.149999999999999" customHeight="1"/>
    <row r="528" ht="16.149999999999999" customHeight="1"/>
    <row r="529" ht="16.149999999999999" customHeight="1"/>
    <row r="530" ht="16.149999999999999" customHeight="1"/>
    <row r="531" ht="16.149999999999999" customHeight="1"/>
    <row r="532" ht="16.149999999999999" customHeight="1"/>
    <row r="533" ht="16.149999999999999" customHeight="1"/>
    <row r="534" ht="16.149999999999999" customHeight="1"/>
    <row r="535" ht="16.149999999999999" customHeight="1"/>
    <row r="536" ht="16.149999999999999" customHeight="1"/>
    <row r="537" ht="16.149999999999999" customHeight="1"/>
    <row r="538" ht="16.149999999999999" customHeight="1"/>
    <row r="539" ht="16.149999999999999" customHeight="1"/>
    <row r="540" ht="16.149999999999999" customHeight="1"/>
    <row r="541" ht="16.149999999999999" customHeight="1"/>
    <row r="542" ht="16.149999999999999" customHeight="1"/>
    <row r="543" ht="16.149999999999999" customHeight="1"/>
    <row r="544" ht="16.149999999999999" customHeight="1"/>
    <row r="545" ht="16.149999999999999" customHeight="1"/>
    <row r="546" ht="16.149999999999999" customHeight="1"/>
    <row r="547" ht="16.149999999999999" customHeight="1"/>
    <row r="548" ht="16.149999999999999" customHeight="1"/>
    <row r="549" ht="16.149999999999999" customHeight="1"/>
    <row r="550" ht="16.149999999999999" customHeight="1"/>
    <row r="551" ht="16.149999999999999" customHeight="1"/>
    <row r="552" ht="16.149999999999999" customHeight="1"/>
    <row r="553" ht="16.149999999999999" customHeight="1"/>
    <row r="554" ht="16.149999999999999" customHeight="1"/>
    <row r="555" ht="16.149999999999999" customHeight="1"/>
    <row r="556" ht="16.149999999999999" customHeight="1"/>
    <row r="557" ht="16.149999999999999" customHeight="1"/>
    <row r="558" ht="16.149999999999999" customHeight="1"/>
    <row r="559" ht="16.149999999999999" customHeight="1"/>
    <row r="560" ht="16.149999999999999" customHeight="1"/>
    <row r="561" ht="16.149999999999999" customHeight="1"/>
    <row r="562" ht="16.149999999999999" customHeight="1"/>
    <row r="563" ht="16.149999999999999" customHeight="1"/>
    <row r="564" ht="16.149999999999999" customHeight="1"/>
    <row r="565" ht="16.149999999999999" customHeight="1"/>
    <row r="566" ht="16.149999999999999" customHeight="1"/>
    <row r="567" ht="16.149999999999999" customHeight="1"/>
    <row r="568" ht="16.149999999999999" customHeight="1"/>
    <row r="569" ht="16.149999999999999" customHeight="1"/>
    <row r="570" ht="16.149999999999999" customHeight="1"/>
    <row r="571" ht="16.149999999999999" customHeight="1"/>
    <row r="572" ht="16.149999999999999" customHeight="1"/>
    <row r="573" ht="16.149999999999999" customHeight="1"/>
    <row r="574" ht="16.149999999999999" customHeight="1"/>
    <row r="575" ht="16.149999999999999" customHeight="1"/>
    <row r="576" ht="16.149999999999999" customHeight="1"/>
    <row r="577" ht="16.149999999999999" customHeight="1"/>
    <row r="578" ht="16.149999999999999" customHeight="1"/>
    <row r="579" ht="16.149999999999999" customHeight="1"/>
    <row r="580" ht="16.149999999999999" customHeight="1"/>
    <row r="581" ht="16.149999999999999" customHeight="1"/>
    <row r="582" ht="16.149999999999999" customHeight="1"/>
    <row r="583" ht="16.149999999999999" customHeight="1"/>
    <row r="584" ht="16.149999999999999" customHeight="1"/>
    <row r="585" ht="16.149999999999999" customHeight="1"/>
    <row r="586" ht="16.149999999999999" customHeight="1"/>
    <row r="587" ht="16.149999999999999" customHeight="1"/>
    <row r="588" ht="16.149999999999999" customHeight="1"/>
    <row r="589" ht="16.149999999999999" customHeight="1"/>
    <row r="590" ht="16.149999999999999" customHeight="1"/>
    <row r="591" ht="16.149999999999999" customHeight="1"/>
    <row r="592" ht="16.149999999999999" customHeight="1"/>
    <row r="593" ht="16.149999999999999" customHeight="1"/>
    <row r="594" ht="16.149999999999999" customHeight="1"/>
    <row r="595" ht="16.149999999999999" customHeight="1"/>
    <row r="596" ht="16.149999999999999" customHeight="1"/>
    <row r="597" ht="16.149999999999999" customHeight="1"/>
    <row r="598" ht="16.149999999999999" customHeight="1"/>
    <row r="599" ht="16.149999999999999" customHeight="1"/>
    <row r="600" ht="16.149999999999999" customHeight="1"/>
    <row r="601" ht="16.149999999999999" customHeight="1"/>
    <row r="602" ht="16.149999999999999" customHeight="1"/>
    <row r="603" ht="16.149999999999999" customHeight="1"/>
    <row r="604" ht="16.149999999999999" customHeight="1"/>
    <row r="605" ht="16.149999999999999" customHeight="1"/>
    <row r="606" ht="16.149999999999999" customHeight="1"/>
    <row r="607" ht="16.149999999999999" customHeight="1"/>
    <row r="608" ht="16.149999999999999" customHeight="1"/>
    <row r="609" ht="16.149999999999999" customHeight="1"/>
    <row r="610" ht="16.149999999999999" customHeight="1"/>
    <row r="611" ht="16.149999999999999" customHeight="1"/>
    <row r="612" ht="16.149999999999999" customHeight="1"/>
    <row r="613" ht="16.149999999999999" customHeight="1"/>
    <row r="614" ht="16.149999999999999" customHeight="1"/>
    <row r="615" ht="16.149999999999999" customHeight="1"/>
    <row r="616" ht="16.149999999999999" customHeight="1"/>
    <row r="617" ht="16.149999999999999" customHeight="1"/>
    <row r="618" ht="16.149999999999999" customHeight="1"/>
    <row r="619" ht="16.149999999999999" customHeight="1"/>
    <row r="620" ht="16.149999999999999" customHeight="1"/>
    <row r="621" ht="16.149999999999999" customHeight="1"/>
    <row r="622" ht="16.149999999999999" customHeight="1"/>
    <row r="623" ht="16.149999999999999" customHeight="1"/>
    <row r="624" ht="16.149999999999999" customHeight="1"/>
    <row r="625" ht="16.149999999999999" customHeight="1"/>
    <row r="626" ht="16.149999999999999" customHeight="1"/>
    <row r="627" ht="16.149999999999999" customHeight="1"/>
    <row r="628" ht="16.149999999999999" customHeight="1"/>
    <row r="629" ht="16.149999999999999" customHeight="1"/>
    <row r="630" ht="16.149999999999999" customHeight="1"/>
    <row r="631" ht="16.149999999999999" customHeight="1"/>
    <row r="632" ht="16.149999999999999" customHeight="1"/>
    <row r="633" ht="16.149999999999999" customHeight="1"/>
    <row r="634" ht="16.149999999999999" customHeight="1"/>
    <row r="635" ht="16.149999999999999" customHeight="1"/>
    <row r="636" ht="16.149999999999999" customHeight="1"/>
    <row r="637" ht="16.149999999999999" customHeight="1"/>
    <row r="638" ht="16.149999999999999" customHeight="1"/>
    <row r="639" ht="16.149999999999999" customHeight="1"/>
    <row r="640" ht="16.149999999999999" customHeight="1"/>
    <row r="641" ht="16.149999999999999" customHeight="1"/>
    <row r="642" ht="16.149999999999999" customHeight="1"/>
    <row r="643" ht="16.149999999999999" customHeight="1"/>
    <row r="644" ht="16.149999999999999" customHeight="1"/>
    <row r="645" ht="16.149999999999999" customHeight="1"/>
    <row r="646" ht="16.149999999999999" customHeight="1"/>
    <row r="647" ht="16.149999999999999" customHeight="1"/>
    <row r="648" ht="16.149999999999999" customHeight="1"/>
    <row r="649" ht="16.149999999999999" customHeight="1"/>
    <row r="650" ht="16.149999999999999" customHeight="1"/>
    <row r="651" ht="16.149999999999999" customHeight="1"/>
    <row r="652" ht="16.149999999999999" customHeight="1"/>
    <row r="653" ht="16.149999999999999" customHeight="1"/>
    <row r="654" ht="16.149999999999999" customHeight="1"/>
    <row r="655" ht="16.149999999999999" customHeight="1"/>
    <row r="656" ht="16.149999999999999" customHeight="1"/>
    <row r="657" ht="16.149999999999999" customHeight="1"/>
    <row r="658" ht="16.149999999999999" customHeight="1"/>
    <row r="659" ht="16.149999999999999" customHeight="1"/>
    <row r="660" ht="16.149999999999999" customHeight="1"/>
    <row r="661" ht="16.149999999999999" customHeight="1"/>
    <row r="662" ht="16.149999999999999" customHeight="1"/>
    <row r="663" ht="16.149999999999999" customHeight="1"/>
    <row r="664" ht="16.149999999999999" customHeight="1"/>
    <row r="665" ht="16.149999999999999" customHeight="1"/>
    <row r="666" ht="16.149999999999999" customHeight="1"/>
    <row r="667" ht="16.149999999999999" customHeight="1"/>
    <row r="668" ht="16.149999999999999" customHeight="1"/>
    <row r="669" ht="16.149999999999999" customHeight="1"/>
    <row r="670" ht="16.149999999999999" customHeight="1"/>
    <row r="671" ht="16.149999999999999" customHeight="1"/>
    <row r="672" ht="16.149999999999999" customHeight="1"/>
    <row r="673" ht="16.149999999999999" customHeight="1"/>
    <row r="674" ht="16.149999999999999" customHeight="1"/>
    <row r="675" ht="16.149999999999999" customHeight="1"/>
    <row r="676" ht="16.149999999999999" customHeight="1"/>
    <row r="677" ht="16.149999999999999" customHeight="1"/>
    <row r="678" ht="16.149999999999999" customHeight="1"/>
    <row r="679" ht="16.149999999999999" customHeight="1"/>
    <row r="680" ht="16.149999999999999" customHeight="1"/>
    <row r="681" ht="16.149999999999999" customHeight="1"/>
    <row r="682" ht="16.149999999999999" customHeight="1"/>
    <row r="683" ht="16.149999999999999" customHeight="1"/>
    <row r="684" ht="16.149999999999999" customHeight="1"/>
    <row r="685" ht="16.149999999999999" customHeight="1"/>
    <row r="686" ht="16.149999999999999" customHeight="1"/>
    <row r="687" ht="16.149999999999999" customHeight="1"/>
    <row r="688" ht="16.149999999999999" customHeight="1"/>
    <row r="689" ht="16.149999999999999" customHeight="1"/>
    <row r="690" ht="16.149999999999999" customHeight="1"/>
    <row r="691" ht="16.149999999999999" customHeight="1"/>
    <row r="692" ht="16.149999999999999" customHeight="1"/>
    <row r="693" ht="16.149999999999999" customHeight="1"/>
    <row r="694" ht="16.149999999999999" customHeight="1"/>
    <row r="695" ht="16.149999999999999" customHeight="1"/>
    <row r="696" ht="16.149999999999999" customHeight="1"/>
    <row r="697" ht="16.149999999999999" customHeight="1"/>
    <row r="698" ht="16.149999999999999" customHeight="1"/>
    <row r="699" ht="16.149999999999999" customHeight="1"/>
    <row r="700" ht="16.149999999999999" customHeight="1"/>
    <row r="701" ht="16.149999999999999" customHeight="1"/>
    <row r="702" ht="16.149999999999999" customHeight="1"/>
    <row r="703" ht="16.149999999999999" customHeight="1"/>
    <row r="704" ht="16.149999999999999" customHeight="1"/>
    <row r="705" ht="16.149999999999999" customHeight="1"/>
    <row r="706" ht="16.149999999999999" customHeight="1"/>
    <row r="707" ht="16.149999999999999" customHeight="1"/>
    <row r="708" ht="16.149999999999999" customHeight="1"/>
    <row r="709" ht="16.149999999999999" customHeight="1"/>
    <row r="710" ht="16.149999999999999" customHeight="1"/>
    <row r="711" ht="16.149999999999999" customHeight="1"/>
    <row r="712" ht="16.149999999999999" customHeight="1"/>
    <row r="713" ht="16.149999999999999" customHeight="1"/>
    <row r="714" ht="16.149999999999999" customHeight="1"/>
    <row r="715" ht="16.149999999999999" customHeight="1"/>
    <row r="716" ht="16.149999999999999" customHeight="1"/>
    <row r="717" ht="16.149999999999999" customHeight="1"/>
    <row r="718" ht="16.149999999999999" customHeight="1"/>
    <row r="719" ht="16.149999999999999" customHeight="1"/>
    <row r="720" ht="16.149999999999999" customHeight="1"/>
    <row r="721" ht="16.149999999999999" customHeight="1"/>
    <row r="722" ht="16.149999999999999" customHeight="1"/>
    <row r="723" ht="16.149999999999999" customHeight="1"/>
    <row r="724" ht="16.149999999999999" customHeight="1"/>
    <row r="725" ht="16.149999999999999" customHeight="1"/>
    <row r="726" ht="16.149999999999999" customHeight="1"/>
    <row r="727" ht="16.149999999999999" customHeight="1"/>
    <row r="728" ht="16.149999999999999" customHeight="1"/>
    <row r="729" ht="16.149999999999999" customHeight="1"/>
    <row r="730" ht="16.149999999999999" customHeight="1"/>
    <row r="731" ht="16.149999999999999" customHeight="1"/>
    <row r="732" ht="16.149999999999999" customHeight="1"/>
    <row r="733" ht="16.149999999999999" customHeight="1"/>
    <row r="734" ht="16.149999999999999" customHeight="1"/>
    <row r="735" ht="16.149999999999999" customHeight="1"/>
    <row r="736" ht="16.149999999999999" customHeight="1"/>
    <row r="737" ht="16.149999999999999" customHeight="1"/>
    <row r="738" ht="16.149999999999999" customHeight="1"/>
    <row r="739" ht="16.149999999999999" customHeight="1"/>
    <row r="740" ht="16.149999999999999" customHeight="1"/>
    <row r="741" ht="16.149999999999999" customHeight="1"/>
    <row r="742" ht="16.149999999999999" customHeight="1"/>
    <row r="743" ht="16.149999999999999" customHeight="1"/>
    <row r="744" ht="16.149999999999999" customHeight="1"/>
    <row r="745" ht="16.149999999999999" customHeight="1"/>
    <row r="746" ht="16.149999999999999" customHeight="1"/>
    <row r="747" ht="16.149999999999999" customHeight="1"/>
    <row r="748" ht="16.149999999999999" customHeight="1"/>
    <row r="749" ht="16.149999999999999" customHeight="1"/>
    <row r="750" ht="16.149999999999999" customHeight="1"/>
    <row r="751" ht="16.149999999999999" customHeight="1"/>
    <row r="752" ht="16.149999999999999" customHeight="1"/>
    <row r="753" ht="16.149999999999999" customHeight="1"/>
    <row r="754" ht="16.149999999999999" customHeight="1"/>
    <row r="755" ht="16.149999999999999" customHeight="1"/>
    <row r="756" ht="16.149999999999999" customHeight="1"/>
    <row r="757" ht="16.149999999999999" customHeight="1"/>
    <row r="758" ht="16.149999999999999" customHeight="1"/>
    <row r="759" ht="16.149999999999999" customHeight="1"/>
    <row r="760" ht="16.149999999999999" customHeight="1"/>
    <row r="761" ht="16.149999999999999" customHeight="1"/>
    <row r="762" ht="16.149999999999999" customHeight="1"/>
    <row r="763" ht="16.149999999999999" customHeight="1"/>
    <row r="764" ht="16.149999999999999" customHeight="1"/>
    <row r="765" ht="16.149999999999999" customHeight="1"/>
    <row r="766" ht="16.149999999999999" customHeight="1"/>
    <row r="767" ht="16.149999999999999" customHeight="1"/>
    <row r="768" ht="16.149999999999999" customHeight="1"/>
    <row r="769" ht="16.149999999999999" customHeight="1"/>
    <row r="770" ht="16.149999999999999" customHeight="1"/>
    <row r="771" ht="16.149999999999999" customHeight="1"/>
    <row r="772" ht="16.149999999999999" customHeight="1"/>
    <row r="773" ht="16.149999999999999" customHeight="1"/>
    <row r="774" ht="16.149999999999999" customHeight="1"/>
    <row r="775" ht="16.149999999999999" customHeight="1"/>
    <row r="776" ht="16.149999999999999" customHeight="1"/>
    <row r="777" ht="16.149999999999999" customHeight="1"/>
    <row r="778" ht="16.149999999999999" customHeight="1"/>
    <row r="779" ht="16.149999999999999" customHeight="1"/>
    <row r="780" ht="16.149999999999999" customHeight="1"/>
    <row r="781" ht="16.149999999999999" customHeight="1"/>
    <row r="782" ht="16.149999999999999" customHeight="1"/>
    <row r="783" ht="16.149999999999999" customHeight="1"/>
    <row r="784" ht="16.149999999999999" customHeight="1"/>
    <row r="785" ht="16.149999999999999" customHeight="1"/>
    <row r="786" ht="16.149999999999999" customHeight="1"/>
    <row r="787" ht="16.149999999999999" customHeight="1"/>
    <row r="788" ht="16.149999999999999" customHeight="1"/>
    <row r="789" ht="16.149999999999999" customHeight="1"/>
    <row r="790" ht="16.149999999999999" customHeight="1"/>
    <row r="791" ht="16.149999999999999" customHeight="1"/>
    <row r="792" ht="16.149999999999999" customHeight="1"/>
    <row r="793" ht="16.149999999999999" customHeight="1"/>
    <row r="794" ht="16.149999999999999" customHeight="1"/>
    <row r="795" ht="16.149999999999999" customHeight="1"/>
    <row r="796" ht="16.149999999999999" customHeight="1"/>
    <row r="797" ht="16.149999999999999" customHeight="1"/>
    <row r="798" ht="16.149999999999999" customHeight="1"/>
    <row r="799" ht="16.149999999999999" customHeight="1"/>
    <row r="800" ht="16.149999999999999" customHeight="1"/>
    <row r="801" ht="16.149999999999999" customHeight="1"/>
    <row r="802" ht="16.149999999999999" customHeight="1"/>
    <row r="803" ht="16.149999999999999" customHeight="1"/>
    <row r="804" ht="16.149999999999999" customHeight="1"/>
    <row r="805" ht="16.149999999999999" customHeight="1"/>
    <row r="806" ht="16.149999999999999" customHeight="1"/>
    <row r="807" ht="16.149999999999999" customHeight="1"/>
    <row r="808" ht="16.149999999999999" customHeight="1"/>
    <row r="809" ht="16.149999999999999" customHeight="1"/>
    <row r="810" ht="16.149999999999999" customHeight="1"/>
    <row r="811" ht="16.149999999999999" customHeight="1"/>
    <row r="812" ht="16.149999999999999" customHeight="1"/>
    <row r="813" ht="16.149999999999999" customHeight="1"/>
    <row r="814" ht="16.149999999999999" customHeight="1"/>
    <row r="815" ht="16.149999999999999" customHeight="1"/>
    <row r="816" ht="16.149999999999999" customHeight="1"/>
    <row r="817" ht="16.149999999999999" customHeight="1"/>
    <row r="818" ht="16.149999999999999" customHeight="1"/>
    <row r="819" ht="16.149999999999999" customHeight="1"/>
    <row r="820" ht="16.149999999999999" customHeight="1"/>
    <row r="821" ht="16.149999999999999" customHeight="1"/>
    <row r="822" ht="16.149999999999999" customHeight="1"/>
    <row r="823" ht="16.149999999999999" customHeight="1"/>
    <row r="824" ht="16.149999999999999" customHeight="1"/>
    <row r="825" ht="16.149999999999999" customHeight="1"/>
    <row r="826" ht="16.149999999999999" customHeight="1"/>
    <row r="827" ht="16.149999999999999" customHeight="1"/>
    <row r="828" ht="16.149999999999999" customHeight="1"/>
    <row r="829" ht="16.149999999999999" customHeight="1"/>
    <row r="830" ht="16.149999999999999" customHeight="1"/>
    <row r="831" ht="16.149999999999999" customHeight="1"/>
    <row r="832" ht="16.149999999999999" customHeight="1"/>
    <row r="833" ht="16.149999999999999" customHeight="1"/>
    <row r="834" ht="16.149999999999999" customHeight="1"/>
    <row r="835" ht="16.149999999999999" customHeight="1"/>
    <row r="836" ht="16.149999999999999" customHeight="1"/>
    <row r="837" ht="16.149999999999999" customHeight="1"/>
    <row r="838" ht="16.149999999999999" customHeight="1"/>
    <row r="839" ht="16.149999999999999" customHeight="1"/>
    <row r="840" ht="16.149999999999999" customHeight="1"/>
    <row r="841" ht="16.149999999999999" customHeight="1"/>
    <row r="842" ht="16.149999999999999" customHeight="1"/>
    <row r="843" ht="16.149999999999999" customHeight="1"/>
    <row r="844" ht="16.149999999999999" customHeight="1"/>
    <row r="845" ht="16.149999999999999" customHeight="1"/>
    <row r="846" ht="16.149999999999999" customHeight="1"/>
    <row r="847" ht="16.149999999999999" customHeight="1"/>
    <row r="848" ht="16.149999999999999" customHeight="1"/>
    <row r="849" ht="16.149999999999999" customHeight="1"/>
    <row r="850" ht="16.149999999999999" customHeight="1"/>
    <row r="851" ht="16.149999999999999" customHeight="1"/>
    <row r="852" ht="16.149999999999999" customHeight="1"/>
    <row r="853" ht="16.149999999999999" customHeight="1"/>
    <row r="854" ht="16.149999999999999" customHeight="1"/>
    <row r="855" ht="16.149999999999999" customHeight="1"/>
    <row r="856" ht="16.149999999999999" customHeight="1"/>
    <row r="857" ht="16.149999999999999" customHeight="1"/>
    <row r="858" ht="16.149999999999999" customHeight="1"/>
    <row r="859" ht="16.149999999999999" customHeight="1"/>
    <row r="860" ht="16.149999999999999" customHeight="1"/>
    <row r="861" ht="16.149999999999999" customHeight="1"/>
    <row r="862" ht="16.149999999999999" customHeight="1"/>
    <row r="863" ht="16.149999999999999" customHeight="1"/>
    <row r="864" ht="16.149999999999999" customHeight="1"/>
    <row r="865" ht="16.149999999999999" customHeight="1"/>
    <row r="866" ht="16.149999999999999" customHeight="1"/>
    <row r="867" ht="16.149999999999999" customHeight="1"/>
    <row r="868" ht="16.149999999999999" customHeight="1"/>
    <row r="869" ht="16.149999999999999" customHeight="1"/>
    <row r="870" ht="16.149999999999999" customHeight="1"/>
    <row r="871" ht="16.149999999999999" customHeight="1"/>
    <row r="872" ht="16.149999999999999" customHeight="1"/>
    <row r="873" ht="16.149999999999999" customHeight="1"/>
    <row r="874" ht="16.149999999999999" customHeight="1"/>
    <row r="875" ht="16.149999999999999" customHeight="1"/>
    <row r="876" ht="16.149999999999999" customHeight="1"/>
    <row r="877" ht="16.149999999999999" customHeight="1"/>
    <row r="878" ht="16.149999999999999" customHeight="1"/>
    <row r="879" ht="16.149999999999999" customHeight="1"/>
    <row r="880" ht="16.149999999999999" customHeight="1"/>
    <row r="881" ht="16.149999999999999" customHeight="1"/>
    <row r="882" ht="16.149999999999999" customHeight="1"/>
    <row r="883" ht="16.149999999999999" customHeight="1"/>
    <row r="884" ht="16.149999999999999" customHeight="1"/>
    <row r="885" ht="16.149999999999999" customHeight="1"/>
    <row r="886" ht="16.149999999999999" customHeight="1"/>
    <row r="887" ht="16.149999999999999" customHeight="1"/>
    <row r="888" ht="16.149999999999999" customHeight="1"/>
    <row r="889" ht="16.149999999999999" customHeight="1"/>
    <row r="890" ht="16.149999999999999" customHeight="1"/>
    <row r="891" ht="16.149999999999999" customHeight="1"/>
    <row r="892" ht="16.149999999999999" customHeight="1"/>
    <row r="893" ht="16.149999999999999" customHeight="1"/>
    <row r="894" ht="16.149999999999999" customHeight="1"/>
    <row r="895" ht="16.149999999999999" customHeight="1"/>
    <row r="896" ht="16.149999999999999" customHeight="1"/>
    <row r="897" ht="16.149999999999999" customHeight="1"/>
    <row r="898" ht="16.149999999999999" customHeight="1"/>
    <row r="899" ht="16.149999999999999" customHeight="1"/>
    <row r="900" ht="16.149999999999999" customHeight="1"/>
    <row r="901" ht="16.149999999999999" customHeight="1"/>
    <row r="902" ht="16.149999999999999" customHeight="1"/>
    <row r="903" ht="16.149999999999999" customHeight="1"/>
    <row r="904" ht="16.149999999999999" customHeight="1"/>
    <row r="905" ht="16.149999999999999" customHeight="1"/>
    <row r="906" ht="16.149999999999999" customHeight="1"/>
    <row r="907" ht="16.149999999999999" customHeight="1"/>
    <row r="908" ht="16.149999999999999" customHeight="1"/>
    <row r="909" ht="16.149999999999999" customHeight="1"/>
    <row r="910" ht="16.149999999999999" customHeight="1"/>
    <row r="911" ht="16.149999999999999" customHeight="1"/>
    <row r="912" ht="16.149999999999999" customHeight="1"/>
    <row r="913" ht="16.149999999999999" customHeight="1"/>
    <row r="914" ht="16.149999999999999" customHeight="1"/>
    <row r="915" ht="16.149999999999999" customHeight="1"/>
    <row r="916" ht="16.149999999999999" customHeight="1"/>
    <row r="917" ht="16.149999999999999" customHeight="1"/>
    <row r="918" ht="16.149999999999999" customHeight="1"/>
    <row r="919" ht="16.149999999999999" customHeight="1"/>
    <row r="920" ht="16.149999999999999" customHeight="1"/>
    <row r="921" ht="16.149999999999999" customHeight="1"/>
    <row r="922" ht="16.149999999999999" customHeight="1"/>
    <row r="923" ht="16.149999999999999" customHeight="1"/>
    <row r="924" ht="16.149999999999999" customHeight="1"/>
    <row r="925" ht="16.149999999999999" customHeight="1"/>
    <row r="926" ht="16.149999999999999" customHeight="1"/>
    <row r="927" ht="16.149999999999999" customHeight="1"/>
    <row r="928" ht="16.149999999999999" customHeight="1"/>
    <row r="929" ht="16.149999999999999" customHeight="1"/>
    <row r="930" ht="16.149999999999999" customHeight="1"/>
    <row r="931" ht="16.149999999999999" customHeight="1"/>
    <row r="932" ht="16.149999999999999" customHeight="1"/>
    <row r="933" ht="16.149999999999999" customHeight="1"/>
    <row r="934" ht="16.149999999999999" customHeight="1"/>
    <row r="935" ht="16.149999999999999" customHeight="1"/>
    <row r="936" ht="16.149999999999999" customHeight="1"/>
    <row r="937" ht="16.149999999999999" customHeight="1"/>
    <row r="938" ht="16.149999999999999" customHeight="1"/>
    <row r="939" ht="16.149999999999999" customHeight="1"/>
    <row r="940" ht="16.149999999999999" customHeight="1"/>
    <row r="941" ht="16.149999999999999" customHeight="1"/>
    <row r="942" ht="16.149999999999999" customHeight="1"/>
    <row r="943" ht="16.149999999999999" customHeight="1"/>
    <row r="944" ht="16.149999999999999" customHeight="1"/>
    <row r="945" ht="16.149999999999999" customHeight="1"/>
    <row r="946" ht="16.149999999999999" customHeight="1"/>
    <row r="947" ht="16.149999999999999" customHeight="1"/>
    <row r="948" ht="16.149999999999999" customHeight="1"/>
    <row r="949" ht="16.149999999999999" customHeight="1"/>
    <row r="950" ht="16.149999999999999" customHeight="1"/>
    <row r="951" ht="16.149999999999999" customHeight="1"/>
    <row r="952" ht="16.149999999999999" customHeight="1"/>
    <row r="953" ht="16.149999999999999" customHeight="1"/>
    <row r="954" ht="16.149999999999999" customHeight="1"/>
    <row r="955" ht="16.149999999999999" customHeight="1"/>
    <row r="956" ht="16.149999999999999" customHeight="1"/>
    <row r="957" ht="16.149999999999999" customHeight="1"/>
    <row r="958" ht="16.149999999999999" customHeight="1"/>
    <row r="959" ht="16.149999999999999" customHeight="1"/>
    <row r="960" ht="16.149999999999999" customHeight="1"/>
    <row r="961" ht="16.149999999999999" customHeight="1"/>
    <row r="962" ht="16.149999999999999" customHeight="1"/>
    <row r="963" ht="16.149999999999999" customHeight="1"/>
    <row r="964" ht="16.149999999999999" customHeight="1"/>
    <row r="965" ht="16.149999999999999" customHeight="1"/>
    <row r="966" ht="16.149999999999999" customHeight="1"/>
    <row r="967" ht="16.149999999999999" customHeight="1"/>
    <row r="968" ht="16.149999999999999" customHeight="1"/>
    <row r="969" ht="16.149999999999999" customHeight="1"/>
    <row r="970" ht="16.149999999999999" customHeight="1"/>
    <row r="971" ht="16.149999999999999" customHeight="1"/>
    <row r="972" ht="16.149999999999999" customHeight="1"/>
    <row r="973" ht="16.149999999999999" customHeight="1"/>
    <row r="974" ht="16.149999999999999" customHeight="1"/>
    <row r="975" ht="16.149999999999999" customHeight="1"/>
    <row r="976" ht="16.149999999999999" customHeight="1"/>
    <row r="977" ht="16.149999999999999" customHeight="1"/>
    <row r="978" ht="16.149999999999999" customHeight="1"/>
    <row r="979" ht="16.149999999999999" customHeight="1"/>
    <row r="980" ht="16.149999999999999" customHeight="1"/>
    <row r="981" ht="16.149999999999999" customHeight="1"/>
    <row r="982" ht="16.149999999999999" customHeight="1"/>
    <row r="983" ht="16.149999999999999" customHeight="1"/>
    <row r="984" ht="16.149999999999999" customHeight="1"/>
    <row r="985" ht="16.149999999999999" customHeight="1"/>
    <row r="986" ht="16.149999999999999" customHeight="1"/>
    <row r="987" ht="16.149999999999999" customHeight="1"/>
    <row r="988" ht="16.149999999999999" customHeight="1"/>
    <row r="989" ht="16.149999999999999" customHeight="1"/>
    <row r="990" ht="16.149999999999999" customHeight="1"/>
    <row r="991" ht="16.149999999999999" customHeight="1"/>
    <row r="992" ht="16.149999999999999" customHeight="1"/>
    <row r="993" ht="16.149999999999999" customHeight="1"/>
    <row r="994" ht="16.149999999999999" customHeight="1"/>
    <row r="995" ht="16.149999999999999" customHeight="1"/>
    <row r="996" ht="16.149999999999999" customHeight="1"/>
    <row r="997" ht="16.149999999999999" customHeight="1"/>
    <row r="998" ht="16.149999999999999" customHeight="1"/>
    <row r="999" ht="16.149999999999999" customHeight="1"/>
    <row r="1000" ht="16.149999999999999" customHeight="1"/>
    <row r="1001" ht="16.149999999999999" customHeight="1"/>
    <row r="1002" ht="16.149999999999999" customHeight="1"/>
    <row r="1003" ht="16.149999999999999" customHeight="1"/>
    <row r="1004" ht="16.149999999999999" customHeight="1"/>
    <row r="1005" ht="16.149999999999999" customHeight="1"/>
    <row r="1006" ht="16.149999999999999" customHeight="1"/>
    <row r="1007" ht="16.149999999999999" customHeight="1"/>
    <row r="1008" ht="16.149999999999999" customHeight="1"/>
    <row r="1009" ht="16.149999999999999" customHeight="1"/>
    <row r="1010" ht="16.149999999999999" customHeight="1"/>
    <row r="1011" ht="16.149999999999999" customHeight="1"/>
    <row r="1012" ht="16.149999999999999" customHeight="1"/>
    <row r="1013" ht="16.149999999999999" customHeight="1"/>
    <row r="1014" ht="16.149999999999999" customHeight="1"/>
    <row r="1015" ht="16.149999999999999" customHeight="1"/>
    <row r="1016" ht="16.149999999999999" customHeight="1"/>
    <row r="1017" ht="16.149999999999999" customHeight="1"/>
    <row r="1018" ht="16.149999999999999" customHeight="1"/>
    <row r="1019" ht="16.149999999999999" customHeight="1"/>
    <row r="1020" ht="16.149999999999999" customHeight="1"/>
    <row r="1021" ht="16.149999999999999" customHeight="1"/>
    <row r="1022" ht="16.149999999999999" customHeight="1"/>
    <row r="1023" ht="16.149999999999999" customHeight="1"/>
    <row r="1024" ht="16.149999999999999" customHeight="1"/>
    <row r="1025" ht="16.149999999999999" customHeight="1"/>
    <row r="1026" ht="16.149999999999999" customHeight="1"/>
    <row r="1027" ht="16.149999999999999" customHeight="1"/>
    <row r="1028" ht="16.149999999999999" customHeight="1"/>
    <row r="1029" ht="16.149999999999999" customHeight="1"/>
    <row r="1030" ht="16.149999999999999" customHeight="1"/>
    <row r="1031" ht="16.149999999999999" customHeight="1"/>
    <row r="1032" ht="16.149999999999999" customHeight="1"/>
    <row r="1033" ht="16.149999999999999" customHeight="1"/>
    <row r="1034" ht="16.149999999999999" customHeight="1"/>
    <row r="1035" ht="16.149999999999999" customHeight="1"/>
    <row r="1036" ht="16.149999999999999" customHeight="1"/>
    <row r="1037" ht="16.149999999999999" customHeight="1"/>
    <row r="1038" ht="16.149999999999999" customHeight="1"/>
    <row r="1039" ht="16.149999999999999" customHeight="1"/>
    <row r="1040" ht="16.149999999999999" customHeight="1"/>
    <row r="1041" ht="16.149999999999999" customHeight="1"/>
    <row r="1042" ht="16.149999999999999" customHeight="1"/>
    <row r="1043" ht="16.149999999999999" customHeight="1"/>
    <row r="1044" ht="16.149999999999999" customHeight="1"/>
    <row r="1045" ht="16.149999999999999" customHeight="1"/>
    <row r="1046" ht="16.149999999999999" customHeight="1"/>
    <row r="1047" ht="16.149999999999999" customHeight="1"/>
    <row r="1048" ht="16.149999999999999" customHeight="1"/>
    <row r="1049" ht="16.149999999999999" customHeight="1"/>
    <row r="1050" ht="16.149999999999999" customHeight="1"/>
    <row r="1051" ht="16.149999999999999" customHeight="1"/>
    <row r="1052" ht="16.149999999999999" customHeight="1"/>
    <row r="1053" ht="16.149999999999999" customHeight="1"/>
    <row r="1054" ht="16.149999999999999" customHeight="1"/>
    <row r="1055" ht="16.149999999999999" customHeight="1"/>
    <row r="1056" ht="16.149999999999999" customHeight="1"/>
    <row r="1057" ht="16.149999999999999" customHeight="1"/>
    <row r="1058" ht="16.149999999999999" customHeight="1"/>
    <row r="1059" ht="16.149999999999999" customHeight="1"/>
    <row r="1060" ht="16.149999999999999" customHeight="1"/>
    <row r="1061" ht="16.149999999999999" customHeight="1"/>
    <row r="1062" ht="16.149999999999999" customHeight="1"/>
    <row r="1063" ht="16.149999999999999" customHeight="1"/>
    <row r="1064" ht="16.149999999999999" customHeight="1"/>
    <row r="1065" ht="16.149999999999999" customHeight="1"/>
    <row r="1066" ht="16.149999999999999" customHeight="1"/>
    <row r="1067" ht="16.149999999999999" customHeight="1"/>
    <row r="1068" ht="16.149999999999999" customHeight="1"/>
    <row r="1069" ht="16.149999999999999" customHeight="1"/>
    <row r="1070" ht="16.149999999999999" customHeight="1"/>
    <row r="1071" ht="16.149999999999999" customHeight="1"/>
    <row r="1072" ht="16.149999999999999" customHeight="1"/>
    <row r="1073" ht="16.149999999999999" customHeight="1"/>
    <row r="1074" ht="16.149999999999999" customHeight="1"/>
    <row r="1075" ht="16.149999999999999" customHeight="1"/>
    <row r="1076" ht="16.149999999999999" customHeight="1"/>
    <row r="1077" ht="16.149999999999999" customHeight="1"/>
    <row r="1078" ht="16.149999999999999" customHeight="1"/>
    <row r="1079" ht="16.149999999999999" customHeight="1"/>
    <row r="1080" ht="16.149999999999999" customHeight="1"/>
    <row r="1081" ht="16.149999999999999" customHeight="1"/>
    <row r="1082" ht="16.149999999999999" customHeight="1"/>
    <row r="1083" ht="16.149999999999999" customHeight="1"/>
    <row r="1084" ht="16.149999999999999" customHeight="1"/>
    <row r="1085" ht="16.149999999999999" customHeight="1"/>
    <row r="1086" ht="16.149999999999999" customHeight="1"/>
    <row r="1087" ht="16.149999999999999" customHeight="1"/>
    <row r="1088" ht="16.149999999999999" customHeight="1"/>
    <row r="1089" ht="16.149999999999999" customHeight="1"/>
    <row r="1090" ht="16.149999999999999" customHeight="1"/>
    <row r="1091" ht="16.149999999999999" customHeight="1"/>
    <row r="1092" ht="16.149999999999999" customHeight="1"/>
    <row r="1093" ht="16.149999999999999" customHeight="1"/>
    <row r="1094" ht="16.149999999999999" customHeight="1"/>
    <row r="1095" ht="16.149999999999999" customHeight="1"/>
    <row r="1096" ht="16.149999999999999" customHeight="1"/>
    <row r="1097" ht="16.149999999999999" customHeight="1"/>
    <row r="1098" ht="16.149999999999999" customHeight="1"/>
    <row r="1099" ht="16.149999999999999" customHeight="1"/>
    <row r="1100" ht="16.149999999999999" customHeight="1"/>
    <row r="1101" ht="16.149999999999999" customHeight="1"/>
    <row r="1102" ht="16.149999999999999" customHeight="1"/>
    <row r="1103" ht="16.149999999999999" customHeight="1"/>
    <row r="1104" ht="16.149999999999999" customHeight="1"/>
    <row r="1105" ht="16.149999999999999" customHeight="1"/>
    <row r="1106" ht="16.149999999999999" customHeight="1"/>
    <row r="1107" ht="16.149999999999999" customHeight="1"/>
    <row r="1108" ht="16.149999999999999" customHeight="1"/>
    <row r="1109" ht="16.149999999999999" customHeight="1"/>
    <row r="1110" ht="16.149999999999999" customHeight="1"/>
    <row r="1111" ht="16.149999999999999" customHeight="1"/>
    <row r="1112" ht="16.149999999999999" customHeight="1"/>
    <row r="1113" ht="16.149999999999999" customHeight="1"/>
    <row r="1114" ht="16.149999999999999" customHeight="1"/>
    <row r="1115" ht="16.149999999999999" customHeight="1"/>
    <row r="1116" ht="16.149999999999999" customHeight="1"/>
    <row r="1117" ht="16.149999999999999" customHeight="1"/>
    <row r="1118" ht="16.149999999999999" customHeight="1"/>
    <row r="1119" ht="16.149999999999999" customHeight="1"/>
    <row r="1120" ht="16.149999999999999" customHeight="1"/>
    <row r="1121" ht="16.149999999999999" customHeight="1"/>
    <row r="1122" ht="16.149999999999999" customHeight="1"/>
    <row r="1123" ht="16.149999999999999" customHeight="1"/>
    <row r="1124" ht="16.149999999999999" customHeight="1"/>
    <row r="1125" ht="16.149999999999999" customHeight="1"/>
    <row r="1126" ht="16.149999999999999" customHeight="1"/>
    <row r="1127" ht="16.149999999999999" customHeight="1"/>
    <row r="1128" ht="16.149999999999999" customHeight="1"/>
    <row r="1129" ht="16.149999999999999" customHeight="1"/>
    <row r="1130" ht="16.149999999999999" customHeight="1"/>
    <row r="1131" ht="16.149999999999999" customHeight="1"/>
    <row r="1132" ht="16.149999999999999" customHeight="1"/>
    <row r="1133" ht="16.149999999999999" customHeight="1"/>
    <row r="1134" ht="16.149999999999999" customHeight="1"/>
    <row r="1135" ht="16.149999999999999" customHeight="1"/>
    <row r="1136" ht="16.149999999999999" customHeight="1"/>
    <row r="1137" ht="16.149999999999999" customHeight="1"/>
    <row r="1138" ht="16.149999999999999" customHeight="1"/>
    <row r="1139" ht="16.149999999999999" customHeight="1"/>
    <row r="1140" ht="16.149999999999999" customHeight="1"/>
    <row r="1141" ht="16.149999999999999" customHeight="1"/>
    <row r="1142" ht="16.149999999999999" customHeight="1"/>
    <row r="1143" ht="16.149999999999999" customHeight="1"/>
    <row r="1144" ht="16.149999999999999" customHeight="1"/>
    <row r="1145" ht="16.149999999999999" customHeight="1"/>
    <row r="1146" ht="16.149999999999999" customHeight="1"/>
    <row r="1147" ht="16.149999999999999" customHeight="1"/>
    <row r="1148" ht="16.149999999999999" customHeight="1"/>
    <row r="1149" ht="16.149999999999999" customHeight="1"/>
    <row r="1150" ht="16.149999999999999" customHeight="1"/>
    <row r="1151" ht="16.149999999999999" customHeight="1"/>
    <row r="1152" ht="16.149999999999999" customHeight="1"/>
    <row r="1153" ht="16.149999999999999" customHeight="1"/>
    <row r="1154" ht="16.149999999999999" customHeight="1"/>
    <row r="1155" ht="16.149999999999999" customHeight="1"/>
    <row r="1156" ht="16.149999999999999" customHeight="1"/>
    <row r="1157" ht="16.149999999999999" customHeight="1"/>
    <row r="1158" ht="16.149999999999999" customHeight="1"/>
    <row r="1159" ht="16.149999999999999" customHeight="1"/>
    <row r="1160" ht="16.149999999999999" customHeight="1"/>
    <row r="1161" ht="16.149999999999999" customHeight="1"/>
    <row r="1162" ht="16.149999999999999" customHeight="1"/>
    <row r="1163" ht="16.149999999999999" customHeight="1"/>
    <row r="1164" ht="16.149999999999999" customHeight="1"/>
    <row r="1165" ht="16.149999999999999" customHeight="1"/>
    <row r="1166" ht="16.149999999999999" customHeight="1"/>
    <row r="1167" ht="16.149999999999999" customHeight="1"/>
    <row r="1168" ht="16.149999999999999" customHeight="1"/>
    <row r="1169" ht="16.149999999999999" customHeight="1"/>
    <row r="1170" ht="16.149999999999999" customHeight="1"/>
    <row r="1171" ht="16.149999999999999" customHeight="1"/>
    <row r="1172" ht="16.149999999999999" customHeight="1"/>
    <row r="1173" ht="16.149999999999999" customHeight="1"/>
    <row r="1174" ht="16.149999999999999" customHeight="1"/>
    <row r="1175" ht="16.149999999999999" customHeight="1"/>
    <row r="1176" ht="16.149999999999999" customHeight="1"/>
    <row r="1177" ht="16.149999999999999" customHeight="1"/>
    <row r="1178" ht="16.149999999999999" customHeight="1"/>
    <row r="1179" ht="16.149999999999999" customHeight="1"/>
    <row r="1180" ht="16.149999999999999" customHeight="1"/>
    <row r="1181" ht="16.149999999999999" customHeight="1"/>
    <row r="1182" ht="16.149999999999999" customHeight="1"/>
    <row r="1183" ht="16.149999999999999" customHeight="1"/>
    <row r="1184" ht="16.149999999999999" customHeight="1"/>
    <row r="1185" ht="16.149999999999999" customHeight="1"/>
    <row r="1186" ht="16.149999999999999" customHeight="1"/>
    <row r="1187" ht="16.149999999999999" customHeight="1"/>
    <row r="1188" ht="16.149999999999999" customHeight="1"/>
    <row r="1189" ht="16.149999999999999" customHeight="1"/>
    <row r="1190" ht="16.149999999999999" customHeight="1"/>
    <row r="1191" ht="16.149999999999999" customHeight="1"/>
    <row r="1192" ht="16.149999999999999" customHeight="1"/>
    <row r="1193" ht="16.149999999999999" customHeight="1"/>
    <row r="1194" ht="16.149999999999999" customHeight="1"/>
    <row r="1195" ht="16.149999999999999" customHeight="1"/>
    <row r="1196" ht="16.149999999999999" customHeight="1"/>
    <row r="1197" ht="16.149999999999999" customHeight="1"/>
    <row r="1198" ht="16.149999999999999" customHeight="1"/>
    <row r="1199" ht="16.149999999999999" customHeight="1"/>
    <row r="1200" ht="16.149999999999999" customHeight="1"/>
    <row r="1201" ht="16.149999999999999" customHeight="1"/>
    <row r="1202" ht="16.149999999999999" customHeight="1"/>
    <row r="1203" ht="16.149999999999999" customHeight="1"/>
    <row r="1204" ht="16.149999999999999" customHeight="1"/>
    <row r="1205" ht="16.149999999999999" customHeight="1"/>
    <row r="1206" ht="16.149999999999999" customHeight="1"/>
    <row r="1207" ht="16.149999999999999" customHeight="1"/>
    <row r="1208" ht="16.149999999999999" customHeight="1"/>
    <row r="1209" ht="16.149999999999999" customHeight="1"/>
    <row r="1210" ht="16.149999999999999" customHeight="1"/>
    <row r="1211" ht="16.149999999999999" customHeight="1"/>
    <row r="1212" ht="16.149999999999999" customHeight="1"/>
    <row r="1213" ht="16.149999999999999" customHeight="1"/>
    <row r="1214" ht="16.149999999999999" customHeight="1"/>
    <row r="1215" ht="16.149999999999999" customHeight="1"/>
    <row r="1216" ht="16.149999999999999" customHeight="1"/>
    <row r="1217" ht="16.149999999999999" customHeight="1"/>
    <row r="1218" ht="16.149999999999999" customHeight="1"/>
    <row r="1219" ht="16.149999999999999" customHeight="1"/>
    <row r="1220" ht="16.149999999999999" customHeight="1"/>
    <row r="1221" ht="16.149999999999999" customHeight="1"/>
    <row r="1222" ht="16.149999999999999" customHeight="1"/>
    <row r="1223" ht="16.149999999999999" customHeight="1"/>
    <row r="1224" ht="16.149999999999999" customHeight="1"/>
    <row r="1225" ht="16.149999999999999" customHeight="1"/>
    <row r="1226" ht="16.149999999999999" customHeight="1"/>
    <row r="1227" ht="16.149999999999999" customHeight="1"/>
    <row r="1228" ht="16.149999999999999" customHeight="1"/>
    <row r="1229" ht="16.149999999999999" customHeight="1"/>
    <row r="1230" ht="16.149999999999999" customHeight="1"/>
    <row r="1231" ht="16.149999999999999" customHeight="1"/>
    <row r="1232" ht="16.149999999999999" customHeight="1"/>
    <row r="1233" ht="16.149999999999999" customHeight="1"/>
    <row r="1234" ht="16.149999999999999" customHeight="1"/>
    <row r="1235" ht="16.149999999999999" customHeight="1"/>
    <row r="1236" ht="16.149999999999999" customHeight="1"/>
    <row r="1237" ht="16.149999999999999" customHeight="1"/>
    <row r="1238" ht="16.149999999999999" customHeight="1"/>
    <row r="1239" ht="16.149999999999999" customHeight="1"/>
    <row r="1240" ht="16.149999999999999" customHeight="1"/>
    <row r="1241" ht="16.149999999999999" customHeight="1"/>
    <row r="1242" ht="16.149999999999999" customHeight="1"/>
    <row r="1243" ht="16.149999999999999" customHeight="1"/>
    <row r="1244" ht="16.149999999999999" customHeight="1"/>
    <row r="1245" ht="16.149999999999999" customHeight="1"/>
    <row r="1246" ht="16.149999999999999" customHeight="1"/>
    <row r="1247" ht="16.149999999999999" customHeight="1"/>
    <row r="1248" ht="16.149999999999999" customHeight="1"/>
    <row r="1249" ht="16.149999999999999" customHeight="1"/>
    <row r="1250" ht="16.149999999999999" customHeight="1"/>
    <row r="1251" ht="16.149999999999999" customHeight="1"/>
    <row r="1252" ht="16.149999999999999" customHeight="1"/>
    <row r="1253" ht="16.149999999999999" customHeight="1"/>
    <row r="1254" ht="16.149999999999999" customHeight="1"/>
    <row r="1255" ht="16.149999999999999" customHeight="1"/>
    <row r="1256" ht="16.149999999999999" customHeight="1"/>
    <row r="1257" ht="16.149999999999999" customHeight="1"/>
    <row r="1258" ht="16.149999999999999" customHeight="1"/>
    <row r="1259" ht="16.149999999999999" customHeight="1"/>
    <row r="1260" ht="16.149999999999999" customHeight="1"/>
    <row r="1261" ht="16.149999999999999" customHeight="1"/>
    <row r="1262" ht="16.149999999999999" customHeight="1"/>
    <row r="1263" ht="16.149999999999999" customHeight="1"/>
    <row r="1264" ht="16.149999999999999" customHeight="1"/>
    <row r="1265" ht="16.149999999999999" customHeight="1"/>
    <row r="1266" ht="16.149999999999999" customHeight="1"/>
    <row r="1267" ht="16.149999999999999" customHeight="1"/>
    <row r="1268" ht="16.149999999999999" customHeight="1"/>
    <row r="1269" ht="16.149999999999999" customHeight="1"/>
    <row r="1270" ht="16.149999999999999" customHeight="1"/>
    <row r="1271" ht="16.149999999999999" customHeight="1"/>
    <row r="1272" ht="16.149999999999999" customHeight="1"/>
    <row r="1273" ht="16.149999999999999" customHeight="1"/>
    <row r="1274" ht="16.149999999999999" customHeight="1"/>
    <row r="1275" ht="16.149999999999999" customHeight="1"/>
    <row r="1276" ht="16.149999999999999" customHeight="1"/>
    <row r="1277" ht="16.149999999999999" customHeight="1"/>
    <row r="1278" ht="16.149999999999999" customHeight="1"/>
    <row r="1279" ht="16.149999999999999" customHeight="1"/>
    <row r="1280" ht="16.149999999999999" customHeight="1"/>
    <row r="1281" ht="16.149999999999999" customHeight="1"/>
    <row r="1282" ht="16.149999999999999" customHeight="1"/>
    <row r="1283" ht="16.149999999999999" customHeight="1"/>
    <row r="1284" ht="16.149999999999999" customHeight="1"/>
    <row r="1285" ht="16.149999999999999" customHeight="1"/>
    <row r="1286" ht="16.149999999999999" customHeight="1"/>
    <row r="1287" ht="16.149999999999999" customHeight="1"/>
    <row r="1288" ht="16.149999999999999" customHeight="1"/>
    <row r="1289" ht="16.149999999999999" customHeight="1"/>
    <row r="1290" ht="16.149999999999999" customHeight="1"/>
    <row r="1291" ht="16.149999999999999" customHeight="1"/>
    <row r="1292" ht="16.149999999999999" customHeight="1"/>
    <row r="1293" ht="16.149999999999999" customHeight="1"/>
    <row r="1294" ht="16.149999999999999" customHeight="1"/>
    <row r="1295" ht="16.149999999999999" customHeight="1"/>
    <row r="1296" ht="16.149999999999999" customHeight="1"/>
    <row r="1297" ht="16.149999999999999" customHeight="1"/>
    <row r="1298" ht="16.149999999999999" customHeight="1"/>
    <row r="1299" ht="16.149999999999999" customHeight="1"/>
    <row r="1300" ht="16.149999999999999" customHeight="1"/>
    <row r="1301" ht="16.149999999999999" customHeight="1"/>
    <row r="1302" ht="16.149999999999999" customHeight="1"/>
    <row r="1303" ht="16.149999999999999" customHeight="1"/>
    <row r="1304" ht="16.149999999999999" customHeight="1"/>
    <row r="1305" ht="16.149999999999999" customHeight="1"/>
    <row r="1306" ht="16.149999999999999" customHeight="1"/>
    <row r="1307" ht="16.149999999999999" customHeight="1"/>
    <row r="1308" ht="16.149999999999999" customHeight="1"/>
    <row r="1309" ht="16.149999999999999" customHeight="1"/>
    <row r="1310" ht="16.149999999999999" customHeight="1"/>
    <row r="1311" ht="16.149999999999999" customHeight="1"/>
    <row r="1312" ht="16.149999999999999" customHeight="1"/>
    <row r="1313" ht="16.149999999999999" customHeight="1"/>
    <row r="1314" ht="16.149999999999999" customHeight="1"/>
    <row r="1315" ht="16.149999999999999" customHeight="1"/>
    <row r="1316" ht="16.149999999999999" customHeight="1"/>
    <row r="1317" ht="16.149999999999999" customHeight="1"/>
    <row r="1318" ht="16.149999999999999" customHeight="1"/>
    <row r="1319" ht="16.149999999999999" customHeight="1"/>
    <row r="1320" ht="16.149999999999999" customHeight="1"/>
    <row r="1321" ht="16.149999999999999" customHeight="1"/>
    <row r="1322" ht="16.149999999999999" customHeight="1"/>
    <row r="1323" ht="16.149999999999999" customHeight="1"/>
    <row r="1324" ht="16.149999999999999" customHeight="1"/>
    <row r="1325" ht="16.149999999999999" customHeight="1"/>
    <row r="1326" ht="16.149999999999999" customHeight="1"/>
    <row r="1327" ht="16.149999999999999" customHeight="1"/>
    <row r="1328" ht="16.149999999999999" customHeight="1"/>
    <row r="1329" ht="16.149999999999999" customHeight="1"/>
    <row r="1330" ht="16.149999999999999" customHeight="1"/>
    <row r="1331" ht="16.149999999999999" customHeight="1"/>
    <row r="1332" ht="16.149999999999999" customHeight="1"/>
    <row r="1333" ht="16.149999999999999" customHeight="1"/>
    <row r="1334" ht="16.149999999999999" customHeight="1"/>
    <row r="1335" ht="16.149999999999999" customHeight="1"/>
    <row r="1336" ht="16.149999999999999" customHeight="1"/>
    <row r="1337" ht="16.149999999999999" customHeight="1"/>
    <row r="1338" ht="16.149999999999999" customHeight="1"/>
    <row r="1339" ht="16.149999999999999" customHeight="1"/>
    <row r="1340" ht="16.149999999999999" customHeight="1"/>
    <row r="1341" ht="16.149999999999999" customHeight="1"/>
    <row r="1342" ht="16.149999999999999" customHeight="1"/>
    <row r="1343" ht="16.149999999999999" customHeight="1"/>
    <row r="1344" ht="16.149999999999999" customHeight="1"/>
    <row r="1345" ht="16.149999999999999" customHeight="1"/>
    <row r="1346" ht="16.149999999999999" customHeight="1"/>
    <row r="1347" ht="16.149999999999999" customHeight="1"/>
    <row r="1348" ht="16.149999999999999" customHeight="1"/>
    <row r="1349" ht="16.149999999999999" customHeight="1"/>
    <row r="1350" ht="16.149999999999999" customHeight="1"/>
    <row r="1351" ht="16.149999999999999" customHeight="1"/>
    <row r="1352" ht="16.149999999999999" customHeight="1"/>
    <row r="1353" ht="16.149999999999999" customHeight="1"/>
    <row r="1354" ht="16.149999999999999" customHeight="1"/>
    <row r="1355" ht="16.149999999999999" customHeight="1"/>
    <row r="1356" ht="16.149999999999999" customHeight="1"/>
    <row r="1357" ht="16.149999999999999" customHeight="1"/>
    <row r="1358" ht="16.149999999999999" customHeight="1"/>
    <row r="1359" ht="16.149999999999999" customHeight="1"/>
    <row r="1360" ht="16.149999999999999" customHeight="1"/>
    <row r="1361" ht="16.149999999999999" customHeight="1"/>
    <row r="1362" ht="16.149999999999999" customHeight="1"/>
    <row r="1363" ht="16.149999999999999" customHeight="1"/>
    <row r="1364" ht="16.149999999999999" customHeight="1"/>
    <row r="1365" ht="16.149999999999999" customHeight="1"/>
    <row r="1366" ht="16.149999999999999" customHeight="1"/>
    <row r="1367" ht="16.149999999999999" customHeight="1"/>
    <row r="1368" ht="16.149999999999999" customHeight="1"/>
    <row r="1369" ht="16.149999999999999" customHeight="1"/>
    <row r="1370" ht="16.149999999999999" customHeight="1"/>
    <row r="1371" ht="16.149999999999999" customHeight="1"/>
    <row r="1372" ht="16.149999999999999" customHeight="1"/>
    <row r="1373" ht="16.149999999999999" customHeight="1"/>
    <row r="1374" ht="16.149999999999999" customHeight="1"/>
    <row r="1375" ht="16.149999999999999" customHeight="1"/>
    <row r="1376" ht="16.149999999999999" customHeight="1"/>
    <row r="1377" ht="16.149999999999999" customHeight="1"/>
    <row r="1378" ht="16.149999999999999" customHeight="1"/>
    <row r="1379" ht="16.149999999999999" customHeight="1"/>
    <row r="1380" ht="16.149999999999999" customHeight="1"/>
    <row r="1381" ht="16.149999999999999" customHeight="1"/>
    <row r="1382" ht="16.149999999999999" customHeight="1"/>
    <row r="1383" ht="16.149999999999999" customHeight="1"/>
    <row r="1384" ht="16.149999999999999" customHeight="1"/>
    <row r="1385" ht="16.149999999999999" customHeight="1"/>
    <row r="1386" ht="16.149999999999999" customHeight="1"/>
    <row r="1387" ht="16.149999999999999" customHeight="1"/>
    <row r="1388" ht="16.149999999999999" customHeight="1"/>
    <row r="1389" ht="16.149999999999999" customHeight="1"/>
    <row r="1390" ht="16.149999999999999" customHeight="1"/>
    <row r="1391" ht="16.149999999999999" customHeight="1"/>
    <row r="1392" ht="16.149999999999999" customHeight="1"/>
    <row r="1393" ht="16.149999999999999" customHeight="1"/>
    <row r="1394" ht="16.149999999999999" customHeight="1"/>
    <row r="1395" ht="16.149999999999999" customHeight="1"/>
    <row r="1396" ht="16.149999999999999" customHeight="1"/>
    <row r="1397" ht="16.149999999999999" customHeight="1"/>
    <row r="1398" ht="16.149999999999999" customHeight="1"/>
    <row r="1399" ht="16.149999999999999" customHeight="1"/>
    <row r="1400" ht="16.149999999999999" customHeight="1"/>
    <row r="1401" ht="16.149999999999999" customHeight="1"/>
    <row r="1402" ht="16.149999999999999" customHeight="1"/>
    <row r="1403" ht="16.149999999999999" customHeight="1"/>
    <row r="1404" ht="16.149999999999999" customHeight="1"/>
    <row r="1405" ht="16.149999999999999" customHeight="1"/>
    <row r="1406" ht="16.149999999999999" customHeight="1"/>
    <row r="1407" ht="16.149999999999999" customHeight="1"/>
    <row r="1408" ht="16.149999999999999" customHeight="1"/>
    <row r="1409" ht="16.149999999999999" customHeight="1"/>
    <row r="1410" ht="16.149999999999999" customHeight="1"/>
    <row r="1411" ht="16.149999999999999" customHeight="1"/>
    <row r="1412" ht="16.149999999999999" customHeight="1"/>
    <row r="1413" ht="16.149999999999999" customHeight="1"/>
    <row r="1414" ht="16.149999999999999" customHeight="1"/>
    <row r="1415" ht="16.149999999999999" customHeight="1"/>
    <row r="1416" ht="16.149999999999999" customHeight="1"/>
    <row r="1417" ht="16.149999999999999" customHeight="1"/>
    <row r="1418" ht="16.149999999999999" customHeight="1"/>
    <row r="1419" ht="16.149999999999999" customHeight="1"/>
    <row r="1420" ht="16.149999999999999" customHeight="1"/>
    <row r="1421" ht="16.149999999999999" customHeight="1"/>
    <row r="1422" ht="16.149999999999999" customHeight="1"/>
    <row r="1423" ht="16.149999999999999" customHeight="1"/>
    <row r="1424" ht="16.149999999999999" customHeight="1"/>
    <row r="1425" ht="16.149999999999999" customHeight="1"/>
    <row r="1426" ht="16.149999999999999" customHeight="1"/>
    <row r="1427" ht="16.149999999999999" customHeight="1"/>
    <row r="1428" ht="16.149999999999999" customHeight="1"/>
    <row r="1429" ht="16.149999999999999" customHeight="1"/>
    <row r="1430" ht="16.149999999999999" customHeight="1"/>
    <row r="1431" ht="16.149999999999999" customHeight="1"/>
    <row r="1432" ht="16.149999999999999" customHeight="1"/>
    <row r="1433" ht="16.149999999999999" customHeight="1"/>
    <row r="1434" ht="16.149999999999999" customHeight="1"/>
    <row r="1435" ht="16.149999999999999" customHeight="1"/>
    <row r="1436" ht="16.149999999999999" customHeight="1"/>
    <row r="1437" ht="16.149999999999999" customHeight="1"/>
    <row r="1438" ht="16.149999999999999" customHeight="1"/>
    <row r="1439" ht="16.149999999999999" customHeight="1"/>
    <row r="1440" ht="16.149999999999999" customHeight="1"/>
    <row r="1441" ht="16.149999999999999" customHeight="1"/>
    <row r="1442" ht="16.149999999999999" customHeight="1"/>
    <row r="1443" ht="16.149999999999999" customHeight="1"/>
    <row r="1444" ht="16.149999999999999" customHeight="1"/>
    <row r="1445" ht="16.149999999999999" customHeight="1"/>
    <row r="1446" ht="16.149999999999999" customHeight="1"/>
    <row r="1447" ht="16.149999999999999" customHeight="1"/>
    <row r="1448" ht="16.149999999999999" customHeight="1"/>
    <row r="1449" ht="16.149999999999999" customHeight="1"/>
    <row r="1450" ht="16.149999999999999" customHeight="1"/>
    <row r="1451" ht="16.149999999999999" customHeight="1"/>
    <row r="1452" ht="16.149999999999999" customHeight="1"/>
    <row r="1453" ht="16.149999999999999" customHeight="1"/>
    <row r="1454" ht="16.149999999999999" customHeight="1"/>
    <row r="1455" ht="16.149999999999999" customHeight="1"/>
    <row r="1456" ht="16.149999999999999" customHeight="1"/>
    <row r="1457" ht="16.149999999999999" customHeight="1"/>
    <row r="1458" ht="16.149999999999999" customHeight="1"/>
    <row r="1459" ht="16.149999999999999" customHeight="1"/>
    <row r="1460" ht="16.149999999999999" customHeight="1"/>
    <row r="1461" ht="16.149999999999999" customHeight="1"/>
    <row r="1462" ht="16.149999999999999" customHeight="1"/>
    <row r="1463" ht="16.149999999999999" customHeight="1"/>
    <row r="1464" ht="16.149999999999999" customHeight="1"/>
    <row r="1465" ht="16.149999999999999" customHeight="1"/>
    <row r="1466" ht="16.149999999999999" customHeight="1"/>
    <row r="1467" ht="16.149999999999999" customHeight="1"/>
    <row r="1468" ht="16.149999999999999" customHeight="1"/>
    <row r="1469" ht="16.149999999999999" customHeight="1"/>
    <row r="1470" ht="16.149999999999999" customHeight="1"/>
    <row r="1471" ht="16.149999999999999" customHeight="1"/>
    <row r="1472" ht="16.149999999999999" customHeight="1"/>
    <row r="1473" ht="16.149999999999999" customHeight="1"/>
    <row r="1474" ht="16.149999999999999" customHeight="1"/>
    <row r="1475" ht="16.149999999999999" customHeight="1"/>
    <row r="1476" ht="16.149999999999999" customHeight="1"/>
    <row r="1477" ht="16.149999999999999" customHeight="1"/>
    <row r="1478" ht="16.149999999999999" customHeight="1"/>
    <row r="1479" ht="16.149999999999999" customHeight="1"/>
    <row r="1480" ht="16.149999999999999" customHeight="1"/>
    <row r="1481" ht="16.149999999999999" customHeight="1"/>
    <row r="1482" ht="16.149999999999999" customHeight="1"/>
    <row r="1483" ht="16.149999999999999" customHeight="1"/>
    <row r="1484" ht="16.149999999999999" customHeight="1"/>
    <row r="1485" ht="16.149999999999999" customHeight="1"/>
    <row r="1486" ht="16.149999999999999" customHeight="1"/>
    <row r="1487" ht="16.149999999999999" customHeight="1"/>
    <row r="1488" ht="16.149999999999999" customHeight="1"/>
    <row r="1489" ht="16.149999999999999" customHeight="1"/>
    <row r="1490" ht="16.149999999999999" customHeight="1"/>
    <row r="1491" ht="16.149999999999999" customHeight="1"/>
    <row r="1492" ht="16.149999999999999" customHeight="1"/>
    <row r="1493" ht="16.149999999999999" customHeight="1"/>
    <row r="1494" ht="16.149999999999999" customHeight="1"/>
    <row r="1495" ht="16.149999999999999" customHeight="1"/>
    <row r="1496" ht="16.149999999999999" customHeight="1"/>
    <row r="1497" ht="16.149999999999999" customHeight="1"/>
    <row r="1498" ht="16.149999999999999" customHeight="1"/>
    <row r="1499" ht="16.149999999999999" customHeight="1"/>
    <row r="1500" ht="16.149999999999999" customHeight="1"/>
    <row r="1501" ht="16.149999999999999" customHeight="1"/>
    <row r="1502" ht="16.149999999999999" customHeight="1"/>
    <row r="1503" ht="16.149999999999999" customHeight="1"/>
    <row r="1504" ht="16.149999999999999" customHeight="1"/>
    <row r="1505" ht="16.149999999999999" customHeight="1"/>
    <row r="1506" ht="16.149999999999999" customHeight="1"/>
    <row r="1507" ht="16.149999999999999" customHeight="1"/>
    <row r="1508" ht="16.149999999999999" customHeight="1"/>
    <row r="1509" ht="16.149999999999999" customHeight="1"/>
    <row r="1510" ht="16.149999999999999" customHeight="1"/>
    <row r="1511" ht="16.149999999999999" customHeight="1"/>
    <row r="1512" ht="16.149999999999999" customHeight="1"/>
    <row r="1513" ht="16.149999999999999" customHeight="1"/>
    <row r="1514" ht="16.149999999999999" customHeight="1"/>
    <row r="1515" ht="16.149999999999999" customHeight="1"/>
    <row r="1516" ht="16.149999999999999" customHeight="1"/>
    <row r="1517" ht="16.149999999999999" customHeight="1"/>
    <row r="1518" ht="16.149999999999999" customHeight="1"/>
    <row r="1519" ht="16.149999999999999" customHeight="1"/>
    <row r="1520" ht="16.149999999999999" customHeight="1"/>
    <row r="1521" ht="16.149999999999999" customHeight="1"/>
    <row r="1522" ht="16.149999999999999" customHeight="1"/>
    <row r="1523" ht="16.149999999999999" customHeight="1"/>
    <row r="1524" ht="16.149999999999999" customHeight="1"/>
    <row r="1525" ht="16.149999999999999" customHeight="1"/>
    <row r="1526" ht="16.149999999999999" customHeight="1"/>
    <row r="1527" ht="16.149999999999999" customHeight="1"/>
    <row r="1528" ht="16.149999999999999" customHeight="1"/>
    <row r="1529" ht="16.149999999999999" customHeight="1"/>
    <row r="1530" ht="16.149999999999999" customHeight="1"/>
    <row r="1531" ht="16.149999999999999" customHeight="1"/>
    <row r="1532" ht="16.149999999999999" customHeight="1"/>
    <row r="1533" ht="16.149999999999999" customHeight="1"/>
    <row r="1534" ht="16.149999999999999" customHeight="1"/>
    <row r="1535" ht="16.149999999999999" customHeight="1"/>
    <row r="1536" ht="16.149999999999999" customHeight="1"/>
    <row r="1537" ht="16.149999999999999" customHeight="1"/>
    <row r="1538" ht="16.149999999999999" customHeight="1"/>
    <row r="1539" ht="16.149999999999999" customHeight="1"/>
    <row r="1540" ht="16.149999999999999" customHeight="1"/>
    <row r="1541" ht="16.149999999999999" customHeight="1"/>
    <row r="1542" ht="16.149999999999999" customHeight="1"/>
    <row r="1543" ht="16.149999999999999" customHeight="1"/>
    <row r="1544" ht="16.149999999999999" customHeight="1"/>
    <row r="1545" ht="16.149999999999999" customHeight="1"/>
    <row r="1546" ht="16.149999999999999" customHeight="1"/>
    <row r="1547" ht="16.149999999999999" customHeight="1"/>
    <row r="1548" ht="16.149999999999999" customHeight="1"/>
    <row r="1549" ht="16.149999999999999" customHeight="1"/>
    <row r="1550" ht="16.149999999999999" customHeight="1"/>
    <row r="1551" ht="16.149999999999999" customHeight="1"/>
    <row r="1552" ht="16.149999999999999" customHeight="1"/>
    <row r="1553" ht="16.149999999999999" customHeight="1"/>
    <row r="1554" ht="16.149999999999999" customHeight="1"/>
    <row r="1555" ht="16.149999999999999" customHeight="1"/>
    <row r="1556" ht="16.149999999999999" customHeight="1"/>
    <row r="1557" ht="16.149999999999999" customHeight="1"/>
    <row r="1558" ht="16.149999999999999" customHeight="1"/>
    <row r="1559" ht="16.149999999999999" customHeight="1"/>
    <row r="1560" ht="16.149999999999999" customHeight="1"/>
    <row r="1561" ht="16.149999999999999" customHeight="1"/>
    <row r="1562" ht="16.149999999999999" customHeight="1"/>
    <row r="1563" ht="16.149999999999999" customHeight="1"/>
    <row r="1564" ht="16.149999999999999" customHeight="1"/>
    <row r="1565" ht="16.149999999999999" customHeight="1"/>
    <row r="1566" ht="16.149999999999999" customHeight="1"/>
    <row r="1567" ht="16.149999999999999" customHeight="1"/>
    <row r="1568" ht="16.149999999999999" customHeight="1"/>
    <row r="1569" ht="16.149999999999999" customHeight="1"/>
    <row r="1570" ht="16.149999999999999" customHeight="1"/>
    <row r="1571" ht="16.149999999999999" customHeight="1"/>
    <row r="1572" ht="16.149999999999999" customHeight="1"/>
    <row r="1573" ht="16.149999999999999" customHeight="1"/>
    <row r="1574" ht="16.149999999999999" customHeight="1"/>
    <row r="1575" ht="16.149999999999999" customHeight="1"/>
    <row r="1576" ht="16.149999999999999" customHeight="1"/>
    <row r="1577" ht="16.149999999999999" customHeight="1"/>
    <row r="1578" ht="16.149999999999999" customHeight="1"/>
    <row r="1579" ht="16.149999999999999" customHeight="1"/>
    <row r="1580" ht="16.149999999999999" customHeight="1"/>
    <row r="1581" ht="16.149999999999999" customHeight="1"/>
    <row r="1582" ht="16.149999999999999" customHeight="1"/>
    <row r="1583" ht="16.149999999999999" customHeight="1"/>
    <row r="1584" ht="16.149999999999999" customHeight="1"/>
    <row r="1585" ht="16.149999999999999" customHeight="1"/>
    <row r="1586" ht="16.149999999999999" customHeight="1"/>
    <row r="1587" ht="16.149999999999999" customHeight="1"/>
    <row r="1588" ht="16.149999999999999" customHeight="1"/>
    <row r="1589" ht="16.149999999999999" customHeight="1"/>
    <row r="1590" ht="16.149999999999999" customHeight="1"/>
    <row r="1591" ht="16.149999999999999" customHeight="1"/>
    <row r="1592" ht="16.149999999999999" customHeight="1"/>
    <row r="1593" ht="16.149999999999999" customHeight="1"/>
    <row r="1594" ht="16.149999999999999" customHeight="1"/>
    <row r="1595" ht="16.149999999999999" customHeight="1"/>
    <row r="1596" ht="16.149999999999999" customHeight="1"/>
    <row r="1597" ht="16.149999999999999" customHeight="1"/>
    <row r="1598" ht="16.149999999999999" customHeight="1"/>
    <row r="1599" ht="16.149999999999999" customHeight="1"/>
    <row r="1600" ht="16.149999999999999" customHeight="1"/>
    <row r="1601" ht="16.149999999999999" customHeight="1"/>
    <row r="1602" ht="16.149999999999999" customHeight="1"/>
    <row r="1603" ht="16.149999999999999" customHeight="1"/>
    <row r="1604" ht="16.149999999999999" customHeight="1"/>
    <row r="1605" ht="16.149999999999999" customHeight="1"/>
    <row r="1606" ht="16.149999999999999" customHeight="1"/>
    <row r="1607" ht="16.149999999999999" customHeight="1"/>
    <row r="1608" ht="16.149999999999999" customHeight="1"/>
    <row r="1609" ht="16.149999999999999" customHeight="1"/>
    <row r="1610" ht="16.149999999999999" customHeight="1"/>
    <row r="1611" ht="16.149999999999999" customHeight="1"/>
    <row r="1612" ht="16.149999999999999" customHeight="1"/>
    <row r="1613" ht="16.149999999999999" customHeight="1"/>
    <row r="1614" ht="16.149999999999999" customHeight="1"/>
    <row r="1615" ht="16.149999999999999" customHeight="1"/>
    <row r="1616" ht="16.149999999999999" customHeight="1"/>
    <row r="1617" ht="16.149999999999999" customHeight="1"/>
    <row r="1618" ht="16.149999999999999" customHeight="1"/>
    <row r="1619" ht="16.149999999999999" customHeight="1"/>
    <row r="1620" ht="16.149999999999999" customHeight="1"/>
    <row r="1621" ht="16.149999999999999" customHeight="1"/>
    <row r="1622" ht="16.149999999999999" customHeight="1"/>
    <row r="1623" ht="16.149999999999999" customHeight="1"/>
    <row r="1624" ht="16.149999999999999" customHeight="1"/>
    <row r="1625" ht="16.149999999999999" customHeight="1"/>
    <row r="1626" ht="16.149999999999999" customHeight="1"/>
    <row r="1627" ht="16.149999999999999" customHeight="1"/>
    <row r="1628" ht="16.149999999999999" customHeight="1"/>
    <row r="1629" ht="16.149999999999999" customHeight="1"/>
    <row r="1630" ht="16.149999999999999" customHeight="1"/>
    <row r="1631" ht="16.149999999999999" customHeight="1"/>
    <row r="1632" ht="16.149999999999999" customHeight="1"/>
    <row r="1633" ht="16.149999999999999" customHeight="1"/>
    <row r="1634" ht="16.149999999999999" customHeight="1"/>
    <row r="1635" ht="16.149999999999999" customHeight="1"/>
    <row r="1636" ht="16.149999999999999" customHeight="1"/>
    <row r="1637" ht="16.149999999999999" customHeight="1"/>
    <row r="1638" ht="16.149999999999999" customHeight="1"/>
    <row r="1639" ht="16.149999999999999" customHeight="1"/>
    <row r="1640" ht="16.149999999999999" customHeight="1"/>
    <row r="1641" ht="16.149999999999999" customHeight="1"/>
    <row r="1642" ht="16.149999999999999" customHeight="1"/>
    <row r="1643" ht="16.149999999999999" customHeight="1"/>
    <row r="1644" ht="16.149999999999999" customHeight="1"/>
    <row r="1645" ht="16.149999999999999" customHeight="1"/>
    <row r="1646" ht="16.149999999999999" customHeight="1"/>
    <row r="1647" ht="16.149999999999999" customHeight="1"/>
    <row r="1648" ht="16.149999999999999" customHeight="1"/>
    <row r="1649" ht="16.149999999999999" customHeight="1"/>
    <row r="1650" ht="16.149999999999999" customHeight="1"/>
    <row r="1651" ht="16.149999999999999" customHeight="1"/>
    <row r="1652" ht="16.149999999999999" customHeight="1"/>
    <row r="1653" ht="16.149999999999999" customHeight="1"/>
    <row r="1654" ht="16.149999999999999" customHeight="1"/>
    <row r="1655" ht="16.149999999999999" customHeight="1"/>
    <row r="1656" ht="16.149999999999999" customHeight="1"/>
    <row r="1657" ht="16.149999999999999" customHeight="1"/>
    <row r="1658" ht="16.149999999999999" customHeight="1"/>
    <row r="1659" ht="16.149999999999999" customHeight="1"/>
    <row r="1660" ht="16.149999999999999" customHeight="1"/>
    <row r="1661" ht="16.149999999999999" customHeight="1"/>
    <row r="1662" ht="16.149999999999999" customHeight="1"/>
    <row r="1663" ht="16.149999999999999" customHeight="1"/>
    <row r="1664" ht="16.149999999999999" customHeight="1"/>
    <row r="1665" ht="16.149999999999999" customHeight="1"/>
    <row r="1666" ht="16.149999999999999" customHeight="1"/>
    <row r="1667" ht="16.149999999999999" customHeight="1"/>
    <row r="1668" ht="16.149999999999999" customHeight="1"/>
    <row r="1669" ht="16.149999999999999" customHeight="1"/>
    <row r="1670" ht="16.149999999999999" customHeight="1"/>
    <row r="1671" ht="16.149999999999999" customHeight="1"/>
    <row r="1672" ht="16.149999999999999" customHeight="1"/>
    <row r="1673" ht="16.149999999999999" customHeight="1"/>
    <row r="1674" ht="16.149999999999999" customHeight="1"/>
    <row r="1675" ht="16.149999999999999" customHeight="1"/>
    <row r="1676" ht="16.149999999999999" customHeight="1"/>
    <row r="1677" ht="16.149999999999999" customHeight="1"/>
    <row r="1678" ht="16.149999999999999" customHeight="1"/>
    <row r="1679" ht="16.149999999999999" customHeight="1"/>
    <row r="1680" ht="16.149999999999999" customHeight="1"/>
    <row r="1681" ht="16.149999999999999" customHeight="1"/>
    <row r="1682" ht="16.149999999999999" customHeight="1"/>
    <row r="1683" ht="16.149999999999999" customHeight="1"/>
    <row r="1684" ht="16.149999999999999" customHeight="1"/>
    <row r="1685" ht="16.149999999999999" customHeight="1"/>
    <row r="1686" ht="16.149999999999999" customHeight="1"/>
    <row r="1687" ht="16.149999999999999" customHeight="1"/>
    <row r="1688" ht="16.149999999999999" customHeight="1"/>
    <row r="1689" ht="16.149999999999999" customHeight="1"/>
    <row r="1690" ht="16.149999999999999" customHeight="1"/>
    <row r="1691" ht="16.149999999999999" customHeight="1"/>
    <row r="1692" ht="16.149999999999999" customHeight="1"/>
    <row r="1693" ht="16.149999999999999" customHeight="1"/>
    <row r="1694" ht="16.149999999999999" customHeight="1"/>
    <row r="1695" ht="16.149999999999999" customHeight="1"/>
    <row r="1696" ht="16.149999999999999" customHeight="1"/>
    <row r="1697" ht="16.149999999999999" customHeight="1"/>
    <row r="1698" ht="16.149999999999999" customHeight="1"/>
    <row r="1699" ht="16.149999999999999" customHeight="1"/>
    <row r="1700" ht="16.149999999999999" customHeight="1"/>
    <row r="1701" ht="16.149999999999999" customHeight="1"/>
    <row r="1702" ht="16.149999999999999" customHeight="1"/>
    <row r="1703" ht="16.149999999999999" customHeight="1"/>
    <row r="1704" ht="16.149999999999999" customHeight="1"/>
    <row r="1705" ht="16.149999999999999" customHeight="1"/>
    <row r="1706" ht="16.149999999999999" customHeight="1"/>
    <row r="1707" ht="16.149999999999999" customHeight="1"/>
    <row r="1708" ht="16.149999999999999" customHeight="1"/>
    <row r="1709" ht="16.149999999999999" customHeight="1"/>
    <row r="1710" ht="16.149999999999999" customHeight="1"/>
    <row r="1711" ht="16.149999999999999" customHeight="1"/>
    <row r="1712" ht="16.149999999999999" customHeight="1"/>
    <row r="1713" ht="16.149999999999999" customHeight="1"/>
    <row r="1714" ht="16.149999999999999" customHeight="1"/>
    <row r="1715" ht="16.149999999999999" customHeight="1"/>
    <row r="1716" ht="16.149999999999999" customHeight="1"/>
    <row r="1717" ht="16.149999999999999" customHeight="1"/>
    <row r="1718" ht="16.149999999999999" customHeight="1"/>
    <row r="1719" ht="16.149999999999999" customHeight="1"/>
    <row r="1720" ht="16.149999999999999" customHeight="1"/>
    <row r="1721" ht="16.149999999999999" customHeight="1"/>
    <row r="1722" ht="16.149999999999999" customHeight="1"/>
    <row r="1723" ht="16.149999999999999" customHeight="1"/>
    <row r="1724" ht="16.149999999999999" customHeight="1"/>
    <row r="1725" ht="16.149999999999999" customHeight="1"/>
    <row r="1726" ht="16.149999999999999" customHeight="1"/>
    <row r="1727" ht="16.149999999999999" customHeight="1"/>
    <row r="1728" ht="16.149999999999999" customHeight="1"/>
    <row r="1729" ht="16.149999999999999" customHeight="1"/>
    <row r="1730" ht="16.149999999999999" customHeight="1"/>
    <row r="1731" ht="16.149999999999999" customHeight="1"/>
    <row r="1732" ht="16.149999999999999" customHeight="1"/>
    <row r="1733" ht="16.149999999999999" customHeight="1"/>
    <row r="1734" ht="16.149999999999999" customHeight="1"/>
    <row r="1735" ht="16.149999999999999" customHeight="1"/>
    <row r="1736" ht="16.149999999999999" customHeight="1"/>
    <row r="1737" ht="16.149999999999999" customHeight="1"/>
    <row r="1738" ht="16.149999999999999" customHeight="1"/>
    <row r="1739" ht="16.149999999999999" customHeight="1"/>
    <row r="1740" ht="16.149999999999999" customHeight="1"/>
    <row r="1741" ht="16.149999999999999" customHeight="1"/>
    <row r="1742" ht="16.149999999999999" customHeight="1"/>
    <row r="1743" ht="16.149999999999999" customHeight="1"/>
    <row r="1744" ht="16.149999999999999" customHeight="1"/>
    <row r="1745" ht="16.149999999999999" customHeight="1"/>
    <row r="1746" ht="16.149999999999999" customHeight="1"/>
    <row r="1747" ht="16.149999999999999" customHeight="1"/>
    <row r="1748" ht="16.149999999999999" customHeight="1"/>
    <row r="1749" ht="16.149999999999999" customHeight="1"/>
    <row r="1750" ht="16.149999999999999" customHeight="1"/>
    <row r="1751" ht="16.149999999999999" customHeight="1"/>
    <row r="1752" ht="16.149999999999999" customHeight="1"/>
    <row r="1753" ht="16.149999999999999" customHeight="1"/>
    <row r="1754" ht="16.149999999999999" customHeight="1"/>
    <row r="1755" ht="16.149999999999999" customHeight="1"/>
    <row r="1756" ht="16.149999999999999" customHeight="1"/>
    <row r="1757" ht="16.149999999999999" customHeight="1"/>
    <row r="1758" ht="16.149999999999999" customHeight="1"/>
    <row r="1759" ht="16.149999999999999" customHeight="1"/>
    <row r="1760" ht="16.149999999999999" customHeight="1"/>
    <row r="1761" ht="16.149999999999999" customHeight="1"/>
    <row r="1762" ht="16.149999999999999" customHeight="1"/>
    <row r="1763" ht="16.149999999999999" customHeight="1"/>
    <row r="1764" ht="16.149999999999999" customHeight="1"/>
    <row r="1765" ht="16.149999999999999" customHeight="1"/>
    <row r="1766" ht="16.149999999999999" customHeight="1"/>
    <row r="1767" ht="16.149999999999999" customHeight="1"/>
    <row r="1768" ht="16.149999999999999" customHeight="1"/>
    <row r="1769" ht="16.149999999999999" customHeight="1"/>
    <row r="1770" ht="16.149999999999999" customHeight="1"/>
    <row r="1771" ht="16.149999999999999" customHeight="1"/>
    <row r="1772" ht="16.149999999999999" customHeight="1"/>
    <row r="1773" ht="16.149999999999999" customHeight="1"/>
    <row r="1774" ht="16.149999999999999" customHeight="1"/>
    <row r="1775" ht="16.149999999999999" customHeight="1"/>
    <row r="1776" ht="16.149999999999999" customHeight="1"/>
    <row r="1777" ht="16.149999999999999" customHeight="1"/>
    <row r="1778" ht="16.149999999999999" customHeight="1"/>
    <row r="1779" ht="16.149999999999999" customHeight="1"/>
    <row r="1780" ht="16.149999999999999" customHeight="1"/>
    <row r="1781" ht="16.149999999999999" customHeight="1"/>
    <row r="1782" ht="16.149999999999999" customHeight="1"/>
    <row r="1783" ht="16.149999999999999" customHeight="1"/>
    <row r="1784" ht="16.149999999999999" customHeight="1"/>
    <row r="1785" ht="16.149999999999999" customHeight="1"/>
    <row r="1786" ht="16.149999999999999" customHeight="1"/>
    <row r="1787" ht="16.149999999999999" customHeight="1"/>
    <row r="1788" ht="16.149999999999999" customHeight="1"/>
    <row r="1789" ht="16.149999999999999" customHeight="1"/>
    <row r="1790" ht="16.149999999999999" customHeight="1"/>
    <row r="1791" ht="16.149999999999999" customHeight="1"/>
    <row r="1792" ht="16.149999999999999" customHeight="1"/>
    <row r="1793" ht="16.149999999999999" customHeight="1"/>
    <row r="1794" ht="16.149999999999999" customHeight="1"/>
    <row r="1795" ht="16.149999999999999" customHeight="1"/>
    <row r="1796" ht="16.149999999999999" customHeight="1"/>
    <row r="1797" ht="16.149999999999999" customHeight="1"/>
    <row r="1798" ht="16.149999999999999" customHeight="1"/>
    <row r="1799" ht="16.149999999999999" customHeight="1"/>
    <row r="1800" ht="16.149999999999999" customHeight="1"/>
    <row r="1801" ht="16.149999999999999" customHeight="1"/>
    <row r="1802" ht="16.149999999999999" customHeight="1"/>
    <row r="1803" ht="16.149999999999999" customHeight="1"/>
    <row r="1804" ht="16.149999999999999" customHeight="1"/>
    <row r="1805" ht="16.149999999999999" customHeight="1"/>
    <row r="1806" ht="16.149999999999999" customHeight="1"/>
    <row r="1807" ht="16.149999999999999" customHeight="1"/>
    <row r="1808" ht="16.149999999999999" customHeight="1"/>
    <row r="1809" ht="16.149999999999999" customHeight="1"/>
    <row r="1810" ht="16.149999999999999" customHeight="1"/>
    <row r="1811" ht="16.149999999999999" customHeight="1"/>
    <row r="1812" ht="16.149999999999999" customHeight="1"/>
    <row r="1813" ht="16.149999999999999" customHeight="1"/>
    <row r="1814" ht="16.149999999999999" customHeight="1"/>
    <row r="1815" ht="16.149999999999999" customHeight="1"/>
    <row r="1816" ht="16.149999999999999" customHeight="1"/>
    <row r="1817" ht="16.149999999999999" customHeight="1"/>
    <row r="1818" ht="16.149999999999999" customHeight="1"/>
    <row r="1819" ht="16.149999999999999" customHeight="1"/>
    <row r="1820" ht="16.149999999999999" customHeight="1"/>
    <row r="1821" ht="16.149999999999999" customHeight="1"/>
    <row r="1822" ht="16.149999999999999" customHeight="1"/>
    <row r="1823" ht="16.149999999999999" customHeight="1"/>
    <row r="1824" ht="16.149999999999999" customHeight="1"/>
    <row r="1825" ht="16.149999999999999" customHeight="1"/>
    <row r="1826" ht="16.149999999999999" customHeight="1"/>
    <row r="1827" ht="16.149999999999999" customHeight="1"/>
    <row r="1828" ht="16.149999999999999" customHeight="1"/>
    <row r="1829" ht="16.149999999999999" customHeight="1"/>
    <row r="1830" ht="16.149999999999999" customHeight="1"/>
    <row r="1831" ht="16.149999999999999" customHeight="1"/>
    <row r="1832" ht="16.149999999999999" customHeight="1"/>
    <row r="1833" ht="16.149999999999999" customHeight="1"/>
    <row r="1834" ht="16.149999999999999" customHeight="1"/>
    <row r="1835" ht="16.149999999999999" customHeight="1"/>
    <row r="1836" ht="16.149999999999999" customHeight="1"/>
    <row r="1837" ht="16.149999999999999" customHeight="1"/>
    <row r="1838" ht="16.149999999999999" customHeight="1"/>
    <row r="1839" ht="16.149999999999999" customHeight="1"/>
    <row r="1840" ht="16.149999999999999" customHeight="1"/>
    <row r="1841" ht="16.149999999999999" customHeight="1"/>
    <row r="1842" ht="16.149999999999999" customHeight="1"/>
    <row r="1843" ht="16.149999999999999" customHeight="1"/>
    <row r="1844" ht="16.149999999999999" customHeight="1"/>
    <row r="1845" ht="16.149999999999999" customHeight="1"/>
    <row r="1846" ht="16.149999999999999" customHeight="1"/>
    <row r="1847" ht="16.149999999999999" customHeight="1"/>
    <row r="1848" ht="16.149999999999999" customHeight="1"/>
    <row r="1849" ht="16.149999999999999" customHeight="1"/>
    <row r="1850" ht="16.149999999999999" customHeight="1"/>
    <row r="1851" ht="16.149999999999999" customHeight="1"/>
    <row r="1852" ht="16.149999999999999" customHeight="1"/>
    <row r="1853" ht="16.149999999999999" customHeight="1"/>
    <row r="1854" ht="16.149999999999999" customHeight="1"/>
    <row r="1855" ht="16.149999999999999" customHeight="1"/>
    <row r="1856" ht="16.149999999999999" customHeight="1"/>
    <row r="1857" ht="16.149999999999999" customHeight="1"/>
    <row r="1858" ht="16.149999999999999" customHeight="1"/>
    <row r="1859" ht="16.149999999999999" customHeight="1"/>
    <row r="1860" ht="16.149999999999999" customHeight="1"/>
    <row r="1861" ht="16.149999999999999" customHeight="1"/>
    <row r="1862" ht="16.149999999999999" customHeight="1"/>
    <row r="1863" ht="16.149999999999999" customHeight="1"/>
    <row r="1864" ht="16.149999999999999" customHeight="1"/>
    <row r="1865" ht="16.149999999999999" customHeight="1"/>
    <row r="1866" ht="16.149999999999999" customHeight="1"/>
    <row r="1867" ht="16.149999999999999" customHeight="1"/>
    <row r="1868" ht="16.149999999999999" customHeight="1"/>
    <row r="1869" ht="16.149999999999999" customHeight="1"/>
    <row r="1870" ht="16.149999999999999" customHeight="1"/>
    <row r="1871" ht="16.149999999999999" customHeight="1"/>
    <row r="1872" ht="16.149999999999999" customHeight="1"/>
    <row r="1873" ht="16.149999999999999" customHeight="1"/>
    <row r="1874" ht="16.149999999999999" customHeight="1"/>
    <row r="1875" ht="16.149999999999999" customHeight="1"/>
    <row r="1876" ht="16.149999999999999" customHeight="1"/>
    <row r="1877" ht="16.149999999999999" customHeight="1"/>
    <row r="1878" ht="16.149999999999999" customHeight="1"/>
    <row r="1879" ht="16.149999999999999" customHeight="1"/>
    <row r="1880" ht="16.149999999999999" customHeight="1"/>
    <row r="1881" ht="16.149999999999999" customHeight="1"/>
    <row r="1882" ht="16.149999999999999" customHeight="1"/>
    <row r="1883" ht="16.149999999999999" customHeight="1"/>
    <row r="1884" ht="16.149999999999999" customHeight="1"/>
    <row r="1885" ht="16.149999999999999" customHeight="1"/>
    <row r="1886" ht="16.149999999999999" customHeight="1"/>
    <row r="1887" ht="16.149999999999999" customHeight="1"/>
    <row r="1888" ht="16.149999999999999" customHeight="1"/>
    <row r="1889" ht="16.149999999999999" customHeight="1"/>
    <row r="1890" ht="16.149999999999999" customHeight="1"/>
    <row r="1891" ht="16.149999999999999" customHeight="1"/>
    <row r="1892" ht="16.149999999999999" customHeight="1"/>
    <row r="1893" ht="16.149999999999999" customHeight="1"/>
    <row r="1894" ht="16.149999999999999" customHeight="1"/>
    <row r="1895" ht="16.149999999999999" customHeight="1"/>
    <row r="1896" ht="16.149999999999999" customHeight="1"/>
    <row r="1897" ht="16.149999999999999" customHeight="1"/>
    <row r="1898" ht="16.149999999999999" customHeight="1"/>
    <row r="1899" ht="16.149999999999999" customHeight="1"/>
    <row r="1900" ht="16.149999999999999" customHeight="1"/>
    <row r="1901" ht="16.149999999999999" customHeight="1"/>
    <row r="1902" ht="16.149999999999999" customHeight="1"/>
    <row r="1903" ht="16.149999999999999" customHeight="1"/>
    <row r="1904" ht="16.149999999999999" customHeight="1"/>
    <row r="1905" ht="16.149999999999999" customHeight="1"/>
    <row r="1906" ht="16.149999999999999" customHeight="1"/>
    <row r="1907" ht="16.149999999999999" customHeight="1"/>
    <row r="1908" ht="16.149999999999999" customHeight="1"/>
    <row r="1909" ht="16.149999999999999" customHeight="1"/>
    <row r="1910" ht="16.149999999999999" customHeight="1"/>
    <row r="1911" ht="16.149999999999999" customHeight="1"/>
    <row r="1912" ht="16.149999999999999" customHeight="1"/>
    <row r="1913" ht="16.149999999999999" customHeight="1"/>
    <row r="1914" ht="16.149999999999999" customHeight="1"/>
    <row r="1915" ht="16.149999999999999" customHeight="1"/>
    <row r="1916" ht="16.149999999999999" customHeight="1"/>
    <row r="1917" ht="16.149999999999999" customHeight="1"/>
    <row r="1918" ht="16.149999999999999" customHeight="1"/>
    <row r="1919" ht="16.149999999999999" customHeight="1"/>
    <row r="1920" ht="16.149999999999999" customHeight="1"/>
    <row r="1921" ht="16.149999999999999" customHeight="1"/>
    <row r="1922" ht="16.149999999999999" customHeight="1"/>
    <row r="1923" ht="16.149999999999999" customHeight="1"/>
    <row r="1924" ht="16.149999999999999" customHeight="1"/>
    <row r="1925" ht="16.149999999999999" customHeight="1"/>
    <row r="1926" ht="16.149999999999999" customHeight="1"/>
    <row r="1927" ht="16.149999999999999" customHeight="1"/>
    <row r="1928" ht="16.149999999999999" customHeight="1"/>
    <row r="1929" ht="16.149999999999999" customHeight="1"/>
    <row r="1930" ht="16.149999999999999" customHeight="1"/>
    <row r="1931" ht="16.149999999999999" customHeight="1"/>
    <row r="1932" ht="16.149999999999999" customHeight="1"/>
    <row r="1933" ht="16.149999999999999" customHeight="1"/>
    <row r="1934" ht="16.149999999999999" customHeight="1"/>
    <row r="1935" ht="16.149999999999999" customHeight="1"/>
    <row r="1936" ht="16.149999999999999" customHeight="1"/>
    <row r="1937" ht="16.149999999999999" customHeight="1"/>
    <row r="1938" ht="16.149999999999999" customHeight="1"/>
    <row r="1939" ht="16.149999999999999" customHeight="1"/>
    <row r="1940" ht="16.149999999999999" customHeight="1"/>
    <row r="1941" ht="16.149999999999999" customHeight="1"/>
    <row r="1942" ht="16.149999999999999" customHeight="1"/>
    <row r="1943" ht="16.149999999999999" customHeight="1"/>
    <row r="1944" ht="16.149999999999999" customHeight="1"/>
    <row r="1945" ht="16.149999999999999" customHeight="1"/>
    <row r="1946" ht="16.149999999999999" customHeight="1"/>
    <row r="1947" ht="16.149999999999999" customHeight="1"/>
    <row r="1948" ht="16.149999999999999" customHeight="1"/>
    <row r="1949" ht="16.149999999999999" customHeight="1"/>
    <row r="1950" ht="16.149999999999999" customHeight="1"/>
    <row r="1951" ht="16.149999999999999" customHeight="1"/>
    <row r="1952" ht="16.149999999999999" customHeight="1"/>
    <row r="1953" ht="16.149999999999999" customHeight="1"/>
    <row r="1954" ht="16.149999999999999" customHeight="1"/>
    <row r="1955" ht="16.149999999999999" customHeight="1"/>
    <row r="1956" ht="16.149999999999999" customHeight="1"/>
    <row r="1957" ht="16.149999999999999" customHeight="1"/>
    <row r="1958" ht="16.149999999999999" customHeight="1"/>
    <row r="1959" ht="16.149999999999999" customHeight="1"/>
    <row r="1960" ht="16.149999999999999" customHeight="1"/>
    <row r="1961" ht="16.149999999999999" customHeight="1"/>
    <row r="1962" ht="16.149999999999999" customHeight="1"/>
    <row r="1963" ht="16.149999999999999" customHeight="1"/>
    <row r="1964" ht="16.149999999999999" customHeight="1"/>
    <row r="1965" ht="16.149999999999999" customHeight="1"/>
    <row r="1966" ht="16.149999999999999" customHeight="1"/>
    <row r="1967" ht="16.149999999999999" customHeight="1"/>
    <row r="1968" ht="16.149999999999999" customHeight="1"/>
    <row r="1969" ht="16.149999999999999" customHeight="1"/>
    <row r="1970" ht="16.149999999999999" customHeight="1"/>
    <row r="1971" ht="16.149999999999999" customHeight="1"/>
    <row r="1972" ht="16.149999999999999" customHeight="1"/>
    <row r="1973" ht="16.149999999999999" customHeight="1"/>
    <row r="1974" ht="16.149999999999999" customHeight="1"/>
    <row r="1975" ht="16.149999999999999" customHeight="1"/>
    <row r="1976" ht="16.149999999999999" customHeight="1"/>
    <row r="1977" ht="16.149999999999999" customHeight="1"/>
    <row r="1978" ht="16.149999999999999" customHeight="1"/>
    <row r="1979" ht="16.149999999999999" customHeight="1"/>
    <row r="1980" ht="16.149999999999999" customHeight="1"/>
    <row r="1981" ht="16.149999999999999" customHeight="1"/>
    <row r="1982" ht="16.149999999999999" customHeight="1"/>
    <row r="1983" ht="16.149999999999999" customHeight="1"/>
    <row r="1984" ht="16.149999999999999" customHeight="1"/>
    <row r="1985" ht="16.149999999999999" customHeight="1"/>
    <row r="1986" ht="16.149999999999999" customHeight="1"/>
    <row r="1987" ht="16.149999999999999" customHeight="1"/>
    <row r="1988" ht="16.149999999999999" customHeight="1"/>
    <row r="1989" ht="16.149999999999999" customHeight="1"/>
    <row r="1990" ht="16.149999999999999" customHeight="1"/>
    <row r="1991" ht="16.149999999999999" customHeight="1"/>
    <row r="1992" ht="16.149999999999999" customHeight="1"/>
    <row r="1993" ht="16.149999999999999" customHeight="1"/>
    <row r="1994" ht="16.149999999999999" customHeight="1"/>
    <row r="1995" ht="16.149999999999999" customHeight="1"/>
    <row r="1996" ht="16.149999999999999" customHeight="1"/>
    <row r="1997" ht="16.149999999999999" customHeight="1"/>
    <row r="1998" ht="16.149999999999999" customHeight="1"/>
    <row r="1999" ht="16.149999999999999" customHeight="1"/>
    <row r="2000" ht="16.149999999999999" customHeight="1"/>
    <row r="2001" ht="16.149999999999999" customHeight="1"/>
    <row r="2002" ht="16.149999999999999" customHeight="1"/>
    <row r="2003" ht="16.149999999999999" customHeight="1"/>
    <row r="2004" ht="16.149999999999999" customHeight="1"/>
    <row r="2005" ht="16.149999999999999" customHeight="1"/>
    <row r="2006" ht="16.149999999999999" customHeight="1"/>
    <row r="2007" ht="16.149999999999999" customHeight="1"/>
    <row r="2008" ht="16.149999999999999" customHeight="1"/>
    <row r="2009" ht="16.149999999999999" customHeight="1"/>
    <row r="2010" ht="16.149999999999999" customHeight="1"/>
    <row r="2011" ht="16.149999999999999" customHeight="1"/>
    <row r="2012" ht="16.149999999999999" customHeight="1"/>
    <row r="2013" ht="16.149999999999999" customHeight="1"/>
    <row r="2014" ht="16.149999999999999" customHeight="1"/>
    <row r="2015" ht="16.149999999999999" customHeight="1"/>
    <row r="2016" ht="16.149999999999999" customHeight="1"/>
    <row r="2017" ht="16.149999999999999" customHeight="1"/>
    <row r="2018" ht="16.149999999999999" customHeight="1"/>
    <row r="2019" ht="16.149999999999999" customHeight="1"/>
    <row r="2020" ht="16.149999999999999" customHeight="1"/>
    <row r="2021" ht="16.149999999999999" customHeight="1"/>
    <row r="2022" ht="16.149999999999999" customHeight="1"/>
    <row r="2023" ht="16.149999999999999" customHeight="1"/>
    <row r="2024" ht="16.149999999999999" customHeight="1"/>
    <row r="2025" ht="16.149999999999999" customHeight="1"/>
    <row r="2026" ht="16.149999999999999" customHeight="1"/>
    <row r="2027" ht="16.149999999999999" customHeight="1"/>
    <row r="2028" ht="16.149999999999999" customHeight="1"/>
    <row r="2029" ht="16.149999999999999" customHeight="1"/>
    <row r="2030" ht="16.149999999999999" customHeight="1"/>
    <row r="2031" ht="16.149999999999999" customHeight="1"/>
    <row r="2032" ht="16.149999999999999" customHeight="1"/>
    <row r="2033" ht="16.149999999999999" customHeight="1"/>
    <row r="2034" ht="16.149999999999999" customHeight="1"/>
    <row r="2035" ht="16.149999999999999" customHeight="1"/>
    <row r="2036" ht="16.149999999999999" customHeight="1"/>
    <row r="2037" ht="16.149999999999999" customHeight="1"/>
    <row r="2038" ht="16.149999999999999" customHeight="1"/>
    <row r="2039" ht="16.149999999999999" customHeight="1"/>
    <row r="2040" ht="16.149999999999999" customHeight="1"/>
    <row r="2041" ht="16.149999999999999" customHeight="1"/>
    <row r="2042" ht="16.149999999999999" customHeight="1"/>
    <row r="2043" ht="16.149999999999999" customHeight="1"/>
    <row r="2044" ht="16.149999999999999" customHeight="1"/>
    <row r="2045" ht="16.149999999999999" customHeight="1"/>
    <row r="2046" ht="16.149999999999999" customHeight="1"/>
    <row r="2047" ht="16.149999999999999" customHeight="1"/>
    <row r="2048" ht="16.149999999999999" customHeight="1"/>
    <row r="2049" ht="16.149999999999999" customHeight="1"/>
    <row r="2050" ht="16.149999999999999" customHeight="1"/>
    <row r="2051" ht="16.149999999999999" customHeight="1"/>
    <row r="2052" ht="16.149999999999999" customHeight="1"/>
    <row r="2053" ht="16.149999999999999" customHeight="1"/>
    <row r="2054" ht="16.149999999999999" customHeight="1"/>
    <row r="2055" ht="16.149999999999999" customHeight="1"/>
    <row r="2056" ht="16.149999999999999" customHeight="1"/>
    <row r="2057" ht="16.149999999999999" customHeight="1"/>
    <row r="2058" ht="16.149999999999999" customHeight="1"/>
    <row r="2059" ht="16.149999999999999" customHeight="1"/>
    <row r="2060" ht="16.149999999999999" customHeight="1"/>
    <row r="2061" ht="16.149999999999999" customHeight="1"/>
    <row r="2062" ht="16.149999999999999" customHeight="1"/>
    <row r="2063" ht="16.149999999999999" customHeight="1"/>
    <row r="2064" ht="16.149999999999999" customHeight="1"/>
    <row r="2065" ht="16.149999999999999" customHeight="1"/>
    <row r="2066" ht="16.149999999999999" customHeight="1"/>
    <row r="2067" ht="16.149999999999999" customHeight="1"/>
    <row r="2068" ht="16.149999999999999" customHeight="1"/>
    <row r="2069" ht="16.149999999999999" customHeight="1"/>
    <row r="2070" ht="16.149999999999999" customHeight="1"/>
    <row r="2071" ht="16.149999999999999" customHeight="1"/>
    <row r="2072" ht="16.149999999999999" customHeight="1"/>
    <row r="2073" ht="16.149999999999999" customHeight="1"/>
    <row r="2074" ht="16.149999999999999" customHeight="1"/>
    <row r="2075" ht="16.149999999999999" customHeight="1"/>
    <row r="2076" ht="16.149999999999999" customHeight="1"/>
    <row r="2077" ht="16.149999999999999" customHeight="1"/>
    <row r="2078" ht="16.149999999999999" customHeight="1"/>
    <row r="2079" ht="16.149999999999999" customHeight="1"/>
    <row r="2080" ht="16.149999999999999" customHeight="1"/>
    <row r="2081" ht="16.149999999999999" customHeight="1"/>
    <row r="2082" ht="16.149999999999999" customHeight="1"/>
    <row r="2083" ht="16.149999999999999" customHeight="1"/>
    <row r="2084" ht="16.149999999999999" customHeight="1"/>
    <row r="2085" ht="16.149999999999999" customHeight="1"/>
    <row r="2086" ht="16.149999999999999" customHeight="1"/>
    <row r="2087" ht="16.149999999999999" customHeight="1"/>
    <row r="2088" ht="16.149999999999999" customHeight="1"/>
    <row r="2089" ht="16.149999999999999" customHeight="1"/>
    <row r="2090" ht="16.149999999999999" customHeight="1"/>
    <row r="2091" ht="16.149999999999999" customHeight="1"/>
    <row r="2092" ht="16.149999999999999" customHeight="1"/>
    <row r="2093" ht="16.149999999999999" customHeight="1"/>
    <row r="2094" ht="16.149999999999999" customHeight="1"/>
    <row r="2095" ht="16.149999999999999" customHeight="1"/>
    <row r="2096" ht="16.149999999999999" customHeight="1"/>
    <row r="2097" ht="16.149999999999999" customHeight="1"/>
    <row r="2098" ht="16.149999999999999" customHeight="1"/>
    <row r="2099" ht="16.149999999999999" customHeight="1"/>
    <row r="2100" ht="16.149999999999999" customHeight="1"/>
    <row r="2101" ht="16.149999999999999" customHeight="1"/>
    <row r="2102" ht="16.149999999999999" customHeight="1"/>
    <row r="2103" ht="16.149999999999999" customHeight="1"/>
    <row r="2104" ht="16.149999999999999" customHeight="1"/>
    <row r="2105" ht="16.149999999999999" customHeight="1"/>
    <row r="2106" ht="16.149999999999999" customHeight="1"/>
    <row r="2107" ht="16.149999999999999" customHeight="1"/>
    <row r="2108" ht="16.149999999999999" customHeight="1"/>
    <row r="2109" ht="16.149999999999999" customHeight="1"/>
    <row r="2110" ht="16.149999999999999" customHeight="1"/>
    <row r="2111" ht="16.149999999999999" customHeight="1"/>
    <row r="2112" ht="16.149999999999999" customHeight="1"/>
    <row r="2113" ht="16.149999999999999" customHeight="1"/>
    <row r="2114" ht="16.149999999999999" customHeight="1"/>
    <row r="2115" ht="16.149999999999999" customHeight="1"/>
    <row r="2116" ht="16.149999999999999" customHeight="1"/>
    <row r="2117" ht="16.149999999999999" customHeight="1"/>
    <row r="2118" ht="16.149999999999999" customHeight="1"/>
    <row r="2119" ht="16.149999999999999" customHeight="1"/>
    <row r="2120" ht="16.149999999999999" customHeight="1"/>
    <row r="2121" ht="16.149999999999999" customHeight="1"/>
    <row r="2122" ht="16.149999999999999" customHeight="1"/>
    <row r="2123" ht="16.149999999999999" customHeight="1"/>
    <row r="2124" ht="16.149999999999999" customHeight="1"/>
    <row r="2125" ht="16.149999999999999" customHeight="1"/>
    <row r="2126" ht="16.149999999999999" customHeight="1"/>
    <row r="2127" ht="16.149999999999999" customHeight="1"/>
    <row r="2128" ht="16.149999999999999" customHeight="1"/>
    <row r="2129" ht="16.149999999999999" customHeight="1"/>
    <row r="2130" ht="16.149999999999999" customHeight="1"/>
    <row r="2131" ht="16.149999999999999" customHeight="1"/>
    <row r="2132" ht="16.149999999999999" customHeight="1"/>
    <row r="2133" ht="16.149999999999999" customHeight="1"/>
    <row r="2134" ht="16.149999999999999" customHeight="1"/>
    <row r="2135" ht="16.149999999999999" customHeight="1"/>
    <row r="2136" ht="16.149999999999999" customHeight="1"/>
    <row r="2137" ht="16.149999999999999" customHeight="1"/>
    <row r="2138" ht="16.149999999999999" customHeight="1"/>
    <row r="2139" ht="16.149999999999999" customHeight="1"/>
    <row r="2140" ht="16.149999999999999" customHeight="1"/>
    <row r="2141" ht="16.149999999999999" customHeight="1"/>
    <row r="2142" ht="16.149999999999999" customHeight="1"/>
    <row r="2143" ht="16.149999999999999" customHeight="1"/>
    <row r="2144" ht="16.149999999999999" customHeight="1"/>
    <row r="2145" ht="16.149999999999999" customHeight="1"/>
    <row r="2146" ht="16.149999999999999" customHeight="1"/>
    <row r="2147" ht="16.149999999999999" customHeight="1"/>
    <row r="2148" ht="16.149999999999999" customHeight="1"/>
    <row r="2149" ht="16.149999999999999" customHeight="1"/>
    <row r="2150" ht="16.149999999999999" customHeight="1"/>
    <row r="2151" ht="16.149999999999999" customHeight="1"/>
    <row r="2152" ht="16.149999999999999" customHeight="1"/>
    <row r="2153" ht="16.149999999999999" customHeight="1"/>
    <row r="2154" ht="16.149999999999999" customHeight="1"/>
    <row r="2155" ht="16.149999999999999" customHeight="1"/>
    <row r="2156" ht="16.149999999999999" customHeight="1"/>
    <row r="2157" ht="16.149999999999999" customHeight="1"/>
    <row r="2158" ht="16.149999999999999" customHeight="1"/>
    <row r="2159" ht="16.149999999999999" customHeight="1"/>
    <row r="2160" ht="16.149999999999999" customHeight="1"/>
    <row r="2161" ht="16.149999999999999" customHeight="1"/>
    <row r="2162" ht="16.149999999999999" customHeight="1"/>
    <row r="2163" ht="16.149999999999999" customHeight="1"/>
    <row r="2164" ht="16.149999999999999" customHeight="1"/>
    <row r="2165" ht="16.149999999999999" customHeight="1"/>
    <row r="2166" ht="16.149999999999999" customHeight="1"/>
    <row r="2167" ht="16.149999999999999" customHeight="1"/>
    <row r="2168" ht="16.149999999999999" customHeight="1"/>
    <row r="2169" ht="16.149999999999999" customHeight="1"/>
    <row r="2170" ht="16.149999999999999" customHeight="1"/>
    <row r="2171" ht="16.149999999999999" customHeight="1"/>
    <row r="2172" ht="16.149999999999999" customHeight="1"/>
    <row r="2173" ht="16.149999999999999" customHeight="1"/>
    <row r="2174" ht="16.149999999999999" customHeight="1"/>
    <row r="2175" ht="16.149999999999999" customHeight="1"/>
    <row r="2176" ht="16.149999999999999" customHeight="1"/>
    <row r="2177" ht="16.149999999999999" customHeight="1"/>
    <row r="2178" ht="16.149999999999999" customHeight="1"/>
    <row r="2179" ht="16.149999999999999" customHeight="1"/>
    <row r="2180" ht="16.149999999999999" customHeight="1"/>
    <row r="2181" ht="16.149999999999999" customHeight="1"/>
    <row r="2182" ht="16.149999999999999" customHeight="1"/>
    <row r="2183" ht="16.149999999999999" customHeight="1"/>
    <row r="2184" ht="16.149999999999999" customHeight="1"/>
    <row r="2185" ht="16.149999999999999" customHeight="1"/>
    <row r="2186" ht="16.149999999999999" customHeight="1"/>
    <row r="2187" ht="16.149999999999999" customHeight="1"/>
    <row r="2188" ht="16.149999999999999" customHeight="1"/>
    <row r="2189" ht="16.149999999999999" customHeight="1"/>
    <row r="2190" ht="16.149999999999999" customHeight="1"/>
    <row r="2191" ht="16.149999999999999" customHeight="1"/>
    <row r="2192" ht="16.149999999999999" customHeight="1"/>
    <row r="2193" ht="16.149999999999999" customHeight="1"/>
    <row r="2194" ht="16.149999999999999" customHeight="1"/>
    <row r="2195" ht="16.149999999999999" customHeight="1"/>
    <row r="2196" ht="16.149999999999999" customHeight="1"/>
    <row r="2197" ht="16.149999999999999" customHeight="1"/>
    <row r="2198" ht="16.149999999999999" customHeight="1"/>
    <row r="2199" ht="16.149999999999999" customHeight="1"/>
    <row r="2200" ht="16.149999999999999" customHeight="1"/>
    <row r="2201" ht="16.149999999999999" customHeight="1"/>
    <row r="2202" ht="16.149999999999999" customHeight="1"/>
    <row r="2203" ht="16.149999999999999" customHeight="1"/>
    <row r="2204" ht="16.149999999999999" customHeight="1"/>
    <row r="2205" ht="16.149999999999999" customHeight="1"/>
    <row r="2206" ht="16.149999999999999" customHeight="1"/>
    <row r="2207" ht="16.149999999999999" customHeight="1"/>
    <row r="2208" ht="16.149999999999999" customHeight="1"/>
    <row r="2209" ht="16.149999999999999" customHeight="1"/>
    <row r="2210" ht="16.149999999999999" customHeight="1"/>
    <row r="2211" ht="16.149999999999999" customHeight="1"/>
    <row r="2212" ht="16.149999999999999" customHeight="1"/>
    <row r="2213" ht="16.149999999999999" customHeight="1"/>
    <row r="2214" ht="16.149999999999999" customHeight="1"/>
    <row r="2215" ht="16.149999999999999" customHeight="1"/>
    <row r="2216" ht="16.149999999999999" customHeight="1"/>
    <row r="2217" ht="16.149999999999999" customHeight="1"/>
    <row r="2218" ht="16.149999999999999" customHeight="1"/>
    <row r="2219" ht="16.149999999999999" customHeight="1"/>
    <row r="2220" ht="16.149999999999999" customHeight="1"/>
    <row r="2221" ht="16.149999999999999" customHeight="1"/>
    <row r="2222" ht="16.149999999999999" customHeight="1"/>
    <row r="2223" ht="16.149999999999999" customHeight="1"/>
    <row r="2224" ht="16.149999999999999" customHeight="1"/>
    <row r="2225" ht="16.149999999999999" customHeight="1"/>
    <row r="2226" ht="16.149999999999999" customHeight="1"/>
    <row r="2227" ht="16.149999999999999" customHeight="1"/>
    <row r="2228" ht="16.149999999999999" customHeight="1"/>
    <row r="2229" ht="16.149999999999999" customHeight="1"/>
    <row r="2230" ht="16.149999999999999" customHeight="1"/>
    <row r="2231" ht="16.149999999999999" customHeight="1"/>
    <row r="2232" ht="16.149999999999999" customHeight="1"/>
    <row r="2233" ht="16.149999999999999" customHeight="1"/>
    <row r="2234" ht="16.149999999999999" customHeight="1"/>
    <row r="2235" ht="16.149999999999999" customHeight="1"/>
    <row r="2236" ht="16.149999999999999" customHeight="1"/>
    <row r="2237" ht="16.149999999999999" customHeight="1"/>
    <row r="2238" ht="16.149999999999999" customHeight="1"/>
    <row r="2239" ht="16.149999999999999" customHeight="1"/>
    <row r="2240" ht="16.149999999999999" customHeight="1"/>
    <row r="2241" ht="16.149999999999999" customHeight="1"/>
    <row r="2242" ht="16.149999999999999" customHeight="1"/>
    <row r="2243" ht="16.149999999999999" customHeight="1"/>
    <row r="2244" ht="16.149999999999999" customHeight="1"/>
    <row r="2245" ht="16.149999999999999" customHeight="1"/>
    <row r="2246" ht="16.149999999999999" customHeight="1"/>
    <row r="2247" ht="16.149999999999999" customHeight="1"/>
    <row r="2248" ht="16.149999999999999" customHeight="1"/>
    <row r="2249" ht="16.149999999999999" customHeight="1"/>
    <row r="2250" ht="16.149999999999999" customHeight="1"/>
    <row r="2251" ht="16.149999999999999" customHeight="1"/>
    <row r="2252" ht="16.149999999999999" customHeight="1"/>
    <row r="2253" ht="16.149999999999999" customHeight="1"/>
    <row r="2254" ht="16.149999999999999" customHeight="1"/>
    <row r="2255" ht="16.149999999999999" customHeight="1"/>
    <row r="2256" ht="16.149999999999999" customHeight="1"/>
    <row r="2257" ht="16.149999999999999" customHeight="1"/>
    <row r="2258" ht="16.149999999999999" customHeight="1"/>
    <row r="2259" ht="16.149999999999999" customHeight="1"/>
    <row r="2260" ht="16.149999999999999" customHeight="1"/>
    <row r="2261" ht="16.149999999999999" customHeight="1"/>
    <row r="2262" ht="16.149999999999999" customHeight="1"/>
    <row r="2263" ht="16.149999999999999" customHeight="1"/>
    <row r="2264" ht="16.149999999999999" customHeight="1"/>
    <row r="2265" ht="16.149999999999999" customHeight="1"/>
    <row r="2266" ht="16.149999999999999" customHeight="1"/>
    <row r="2267" ht="16.149999999999999" customHeight="1"/>
    <row r="2268" ht="16.149999999999999" customHeight="1"/>
    <row r="2269" ht="16.149999999999999" customHeight="1"/>
    <row r="2270" ht="16.149999999999999" customHeight="1"/>
    <row r="2271" ht="16.149999999999999" customHeight="1"/>
    <row r="2272" ht="16.149999999999999" customHeight="1"/>
    <row r="2273" ht="16.149999999999999" customHeight="1"/>
    <row r="2274" ht="16.149999999999999" customHeight="1"/>
    <row r="2275" ht="16.149999999999999" customHeight="1"/>
    <row r="2276" ht="16.149999999999999" customHeight="1"/>
    <row r="2277" ht="16.149999999999999" customHeight="1"/>
    <row r="2278" ht="16.149999999999999" customHeight="1"/>
    <row r="2279" ht="16.149999999999999" customHeight="1"/>
    <row r="2280" ht="16.149999999999999" customHeight="1"/>
    <row r="2281" ht="16.149999999999999" customHeight="1"/>
    <row r="2282" ht="16.149999999999999" customHeight="1"/>
    <row r="2283" ht="16.149999999999999" customHeight="1"/>
    <row r="2284" ht="16.149999999999999" customHeight="1"/>
    <row r="2285" ht="16.149999999999999" customHeight="1"/>
    <row r="2286" ht="16.149999999999999" customHeight="1"/>
    <row r="2287" ht="16.149999999999999" customHeight="1"/>
    <row r="2288" ht="16.149999999999999" customHeight="1"/>
    <row r="2289" ht="16.149999999999999" customHeight="1"/>
    <row r="2290" ht="16.149999999999999" customHeight="1"/>
    <row r="2291" ht="16.149999999999999" customHeight="1"/>
    <row r="2292" ht="16.149999999999999" customHeight="1"/>
    <row r="2293" ht="16.149999999999999" customHeight="1"/>
    <row r="2294" ht="16.149999999999999" customHeight="1"/>
    <row r="2295" ht="16.149999999999999" customHeight="1"/>
    <row r="2296" ht="16.149999999999999" customHeight="1"/>
    <row r="2297" ht="16.149999999999999" customHeight="1"/>
    <row r="2298" ht="16.149999999999999" customHeight="1"/>
    <row r="2299" ht="16.149999999999999" customHeight="1"/>
    <row r="2300" ht="16.149999999999999" customHeight="1"/>
    <row r="2301" ht="16.149999999999999" customHeight="1"/>
    <row r="2302" ht="16.149999999999999" customHeight="1"/>
    <row r="2303" ht="16.149999999999999" customHeight="1"/>
    <row r="2304" ht="16.149999999999999" customHeight="1"/>
    <row r="2305" ht="16.149999999999999" customHeight="1"/>
    <row r="2306" ht="16.149999999999999" customHeight="1"/>
    <row r="2307" ht="16.149999999999999" customHeight="1"/>
    <row r="2308" ht="16.149999999999999" customHeight="1"/>
    <row r="2309" ht="16.149999999999999" customHeight="1"/>
    <row r="2310" ht="16.149999999999999" customHeight="1"/>
    <row r="2311" ht="16.149999999999999" customHeight="1"/>
    <row r="2312" ht="16.149999999999999" customHeight="1"/>
    <row r="2313" ht="16.149999999999999" customHeight="1"/>
    <row r="2314" ht="16.149999999999999" customHeight="1"/>
    <row r="2315" ht="16.149999999999999" customHeight="1"/>
    <row r="2316" ht="16.149999999999999" customHeight="1"/>
    <row r="2317" ht="16.149999999999999" customHeight="1"/>
    <row r="2318" ht="16.149999999999999" customHeight="1"/>
    <row r="2319" ht="16.149999999999999" customHeight="1"/>
    <row r="2320" ht="16.149999999999999" customHeight="1"/>
    <row r="2321" ht="16.149999999999999" customHeight="1"/>
    <row r="2322" ht="16.149999999999999" customHeight="1"/>
    <row r="2323" ht="16.149999999999999" customHeight="1"/>
    <row r="2324" ht="16.149999999999999" customHeight="1"/>
    <row r="2325" ht="16.149999999999999" customHeight="1"/>
    <row r="2326" ht="16.149999999999999" customHeight="1"/>
    <row r="2327" ht="16.149999999999999" customHeight="1"/>
    <row r="2328" ht="16.149999999999999" customHeight="1"/>
    <row r="2329" ht="16.149999999999999" customHeight="1"/>
    <row r="2330" ht="16.149999999999999" customHeight="1"/>
    <row r="2331" ht="16.149999999999999" customHeight="1"/>
    <row r="2332" ht="16.149999999999999" customHeight="1"/>
    <row r="2333" ht="16.149999999999999" customHeight="1"/>
    <row r="2334" ht="16.149999999999999" customHeight="1"/>
    <row r="2335" ht="16.149999999999999" customHeight="1"/>
    <row r="2336" ht="16.149999999999999" customHeight="1"/>
    <row r="2337" ht="16.149999999999999" customHeight="1"/>
    <row r="2338" ht="16.149999999999999" customHeight="1"/>
    <row r="2339" ht="16.149999999999999" customHeight="1"/>
    <row r="2340" ht="16.149999999999999" customHeight="1"/>
    <row r="2341" ht="16.149999999999999" customHeight="1"/>
    <row r="2342" ht="16.149999999999999" customHeight="1"/>
    <row r="2343" ht="16.149999999999999" customHeight="1"/>
    <row r="2344" ht="16.149999999999999" customHeight="1"/>
    <row r="2345" ht="16.149999999999999" customHeight="1"/>
    <row r="2346" ht="16.149999999999999" customHeight="1"/>
    <row r="2347" ht="16.149999999999999" customHeight="1"/>
    <row r="2348" ht="16.149999999999999" customHeight="1"/>
    <row r="2349" ht="16.149999999999999" customHeight="1"/>
    <row r="2350" ht="16.149999999999999" customHeight="1"/>
    <row r="2351" ht="16.149999999999999" customHeight="1"/>
    <row r="2352" ht="16.149999999999999" customHeight="1"/>
    <row r="2353" ht="16.149999999999999" customHeight="1"/>
    <row r="2354" ht="16.149999999999999" customHeight="1"/>
    <row r="2355" ht="16.149999999999999" customHeight="1"/>
    <row r="2356" ht="16.149999999999999" customHeight="1"/>
    <row r="2357" ht="16.149999999999999" customHeight="1"/>
    <row r="2358" ht="16.149999999999999" customHeight="1"/>
    <row r="2359" ht="16.149999999999999" customHeight="1"/>
    <row r="2360" ht="16.149999999999999" customHeight="1"/>
    <row r="2361" ht="16.149999999999999" customHeight="1"/>
    <row r="2362" ht="16.149999999999999" customHeight="1"/>
    <row r="2363" ht="16.149999999999999" customHeight="1"/>
    <row r="2364" ht="16.149999999999999" customHeight="1"/>
    <row r="2365" ht="16.149999999999999" customHeight="1"/>
    <row r="2366" ht="16.149999999999999" customHeight="1"/>
    <row r="2367" ht="16.149999999999999" customHeight="1"/>
    <row r="2368" ht="16.149999999999999" customHeight="1"/>
    <row r="2369" ht="16.149999999999999" customHeight="1"/>
    <row r="2370" ht="16.149999999999999" customHeight="1"/>
    <row r="2371" ht="16.149999999999999" customHeight="1"/>
    <row r="2372" ht="16.149999999999999" customHeight="1"/>
    <row r="2373" ht="16.149999999999999" customHeight="1"/>
    <row r="2374" ht="16.149999999999999" customHeight="1"/>
    <row r="2375" ht="16.149999999999999" customHeight="1"/>
    <row r="2376" ht="16.149999999999999" customHeight="1"/>
    <row r="2377" ht="16.149999999999999" customHeight="1"/>
    <row r="2378" ht="16.149999999999999" customHeight="1"/>
    <row r="2379" ht="16.149999999999999" customHeight="1"/>
    <row r="2380" ht="16.149999999999999" customHeight="1"/>
    <row r="2381" ht="16.149999999999999" customHeight="1"/>
    <row r="2382" ht="16.149999999999999" customHeight="1"/>
    <row r="2383" ht="16.149999999999999" customHeight="1"/>
    <row r="2384" ht="16.149999999999999" customHeight="1"/>
    <row r="2385" ht="16.149999999999999" customHeight="1"/>
    <row r="2386" ht="16.149999999999999" customHeight="1"/>
    <row r="2387" ht="16.149999999999999" customHeight="1"/>
    <row r="2388" ht="16.149999999999999" customHeight="1"/>
    <row r="2389" ht="16.149999999999999" customHeight="1"/>
    <row r="2390" ht="16.149999999999999" customHeight="1"/>
    <row r="2391" ht="16.149999999999999" customHeight="1"/>
    <row r="2392" ht="16.149999999999999" customHeight="1"/>
    <row r="2393" ht="16.149999999999999" customHeight="1"/>
    <row r="2394" ht="16.149999999999999" customHeight="1"/>
    <row r="2395" ht="16.149999999999999" customHeight="1"/>
    <row r="2396" ht="16.149999999999999" customHeight="1"/>
    <row r="2397" ht="16.149999999999999" customHeight="1"/>
    <row r="2398" ht="16.149999999999999" customHeight="1"/>
    <row r="2399" ht="16.149999999999999" customHeight="1"/>
    <row r="2400" ht="16.149999999999999" customHeight="1"/>
    <row r="2401" ht="16.149999999999999" customHeight="1"/>
    <row r="2402" ht="16.149999999999999" customHeight="1"/>
    <row r="2403" ht="16.149999999999999" customHeight="1"/>
    <row r="2404" ht="16.149999999999999" customHeight="1"/>
    <row r="2405" ht="16.149999999999999" customHeight="1"/>
    <row r="2406" ht="16.149999999999999" customHeight="1"/>
    <row r="2407" ht="16.149999999999999" customHeight="1"/>
    <row r="2408" ht="16.149999999999999" customHeight="1"/>
    <row r="2409" ht="16.149999999999999" customHeight="1"/>
    <row r="2410" ht="16.149999999999999" customHeight="1"/>
    <row r="2411" ht="16.149999999999999" customHeight="1"/>
    <row r="2412" ht="16.149999999999999" customHeight="1"/>
    <row r="2413" ht="16.149999999999999" customHeight="1"/>
    <row r="2414" ht="16.149999999999999" customHeight="1"/>
    <row r="2415" ht="16.149999999999999" customHeight="1"/>
    <row r="2416" ht="16.149999999999999" customHeight="1"/>
    <row r="2417" ht="16.149999999999999" customHeight="1"/>
    <row r="2418" ht="16.149999999999999" customHeight="1"/>
    <row r="2419" ht="16.149999999999999" customHeight="1"/>
    <row r="2420" ht="16.149999999999999" customHeight="1"/>
    <row r="2421" ht="16.149999999999999" customHeight="1"/>
    <row r="2422" ht="16.149999999999999" customHeight="1"/>
    <row r="2423" ht="16.149999999999999" customHeight="1"/>
    <row r="2424" ht="16.149999999999999" customHeight="1"/>
    <row r="2425" ht="16.149999999999999" customHeight="1"/>
    <row r="2426" ht="16.149999999999999" customHeight="1"/>
    <row r="2427" ht="16.149999999999999" customHeight="1"/>
    <row r="2428" ht="16.149999999999999" customHeight="1"/>
    <row r="2429" ht="16.149999999999999" customHeight="1"/>
    <row r="2430" ht="16.149999999999999" customHeight="1"/>
    <row r="2431" ht="16.149999999999999" customHeight="1"/>
    <row r="2432" ht="16.149999999999999" customHeight="1"/>
    <row r="2433" ht="16.149999999999999" customHeight="1"/>
    <row r="2434" ht="16.149999999999999" customHeight="1"/>
    <row r="2435" ht="16.149999999999999" customHeight="1"/>
    <row r="2436" ht="16.149999999999999" customHeight="1"/>
    <row r="2437" ht="16.149999999999999" customHeight="1"/>
    <row r="2438" ht="16.149999999999999" customHeight="1"/>
    <row r="2439" ht="16.149999999999999" customHeight="1"/>
    <row r="2440" ht="16.149999999999999" customHeight="1"/>
    <row r="2441" ht="16.149999999999999" customHeight="1"/>
    <row r="2442" ht="16.149999999999999" customHeight="1"/>
    <row r="2443" ht="16.149999999999999" customHeight="1"/>
    <row r="2444" ht="16.149999999999999" customHeight="1"/>
    <row r="2445" ht="16.149999999999999" customHeight="1"/>
    <row r="2446" ht="16.149999999999999" customHeight="1"/>
    <row r="2447" ht="16.149999999999999" customHeight="1"/>
    <row r="2448" ht="16.149999999999999" customHeight="1"/>
    <row r="2449" ht="16.149999999999999" customHeight="1"/>
    <row r="2450" ht="16.149999999999999" customHeight="1"/>
    <row r="2451" ht="16.149999999999999" customHeight="1"/>
    <row r="2452" ht="16.149999999999999" customHeight="1"/>
    <row r="2453" ht="16.149999999999999" customHeight="1"/>
    <row r="2454" ht="16.149999999999999" customHeight="1"/>
    <row r="2455" ht="16.149999999999999" customHeight="1"/>
    <row r="2456" ht="16.149999999999999" customHeight="1"/>
    <row r="2457" ht="16.149999999999999" customHeight="1"/>
    <row r="2458" ht="16.149999999999999" customHeight="1"/>
    <row r="2459" ht="16.149999999999999" customHeight="1"/>
    <row r="2460" ht="16.149999999999999" customHeight="1"/>
    <row r="2461" ht="16.149999999999999" customHeight="1"/>
    <row r="2462" ht="16.149999999999999" customHeight="1"/>
    <row r="2463" ht="16.149999999999999" customHeight="1"/>
    <row r="2464" ht="16.149999999999999" customHeight="1"/>
    <row r="2465" ht="16.149999999999999" customHeight="1"/>
    <row r="2466" ht="16.149999999999999" customHeight="1"/>
    <row r="2467" ht="16.149999999999999" customHeight="1"/>
    <row r="2468" ht="16.149999999999999" customHeight="1"/>
    <row r="2469" ht="16.149999999999999" customHeight="1"/>
    <row r="2470" ht="16.149999999999999" customHeight="1"/>
    <row r="2471" ht="16.149999999999999" customHeight="1"/>
    <row r="2472" ht="16.149999999999999" customHeight="1"/>
    <row r="2473" ht="16.149999999999999" customHeight="1"/>
    <row r="2474" ht="16.149999999999999" customHeight="1"/>
    <row r="2475" ht="16.149999999999999" customHeight="1"/>
    <row r="2476" ht="16.149999999999999" customHeight="1"/>
    <row r="2477" ht="16.149999999999999" customHeight="1"/>
    <row r="2478" ht="16.149999999999999" customHeight="1"/>
    <row r="2479" ht="16.149999999999999" customHeight="1"/>
    <row r="2480" ht="16.149999999999999" customHeight="1"/>
    <row r="2481" ht="16.149999999999999" customHeight="1"/>
    <row r="2482" ht="16.149999999999999" customHeight="1"/>
    <row r="2483" ht="16.149999999999999" customHeight="1"/>
    <row r="2484" ht="16.149999999999999" customHeight="1"/>
    <row r="2485" ht="16.149999999999999" customHeight="1"/>
    <row r="2486" ht="16.149999999999999" customHeight="1"/>
    <row r="2487" ht="16.149999999999999" customHeight="1"/>
    <row r="2488" ht="16.149999999999999" customHeight="1"/>
    <row r="2489" ht="16.149999999999999" customHeight="1"/>
    <row r="2490" ht="16.149999999999999" customHeight="1"/>
    <row r="2491" ht="16.149999999999999" customHeight="1"/>
    <row r="2492" ht="16.149999999999999" customHeight="1"/>
    <row r="2493" ht="16.149999999999999" customHeight="1"/>
    <row r="2494" ht="16.149999999999999" customHeight="1"/>
    <row r="2495" ht="16.149999999999999" customHeight="1"/>
    <row r="2496" ht="16.149999999999999" customHeight="1"/>
    <row r="2497" ht="16.149999999999999" customHeight="1"/>
    <row r="2498" ht="16.149999999999999" customHeight="1"/>
    <row r="2499" ht="16.149999999999999" customHeight="1"/>
    <row r="2500" ht="16.149999999999999" customHeight="1"/>
    <row r="2501" ht="16.149999999999999" customHeight="1"/>
    <row r="2502" ht="16.149999999999999" customHeight="1"/>
    <row r="2503" ht="16.149999999999999" customHeight="1"/>
    <row r="2504" ht="16.149999999999999" customHeight="1"/>
    <row r="2505" ht="16.149999999999999" customHeight="1"/>
    <row r="2506" ht="16.149999999999999" customHeight="1"/>
    <row r="2507" ht="16.149999999999999" customHeight="1"/>
    <row r="2508" ht="16.149999999999999" customHeight="1"/>
    <row r="2509" ht="16.149999999999999" customHeight="1"/>
    <row r="2510" ht="16.149999999999999" customHeight="1"/>
    <row r="2511" ht="16.149999999999999" customHeight="1"/>
    <row r="2512" ht="16.149999999999999" customHeight="1"/>
    <row r="2513" ht="16.149999999999999" customHeight="1"/>
    <row r="2514" ht="16.149999999999999" customHeight="1"/>
    <row r="2515" ht="16.149999999999999" customHeight="1"/>
    <row r="2516" ht="16.149999999999999" customHeight="1"/>
    <row r="2517" ht="16.149999999999999" customHeight="1"/>
    <row r="2518" ht="16.149999999999999" customHeight="1"/>
    <row r="2519" ht="16.149999999999999" customHeight="1"/>
    <row r="2520" ht="16.149999999999999" customHeight="1"/>
    <row r="2521" ht="16.149999999999999" customHeight="1"/>
    <row r="2522" ht="16.149999999999999" customHeight="1"/>
    <row r="2523" ht="16.149999999999999" customHeight="1"/>
    <row r="2524" ht="16.149999999999999" customHeight="1"/>
    <row r="2525" ht="16.149999999999999" customHeight="1"/>
    <row r="2526" ht="16.149999999999999" customHeight="1"/>
    <row r="2527" ht="16.149999999999999" customHeight="1"/>
    <row r="2528" ht="16.149999999999999" customHeight="1"/>
    <row r="2529" ht="16.149999999999999" customHeight="1"/>
    <row r="2530" ht="16.149999999999999" customHeight="1"/>
    <row r="2531" ht="16.149999999999999" customHeight="1"/>
    <row r="2532" ht="16.149999999999999" customHeight="1"/>
    <row r="2533" ht="30.4" customHeight="1"/>
    <row r="2534" ht="30.4" customHeight="1"/>
    <row r="2535" ht="30.4" customHeight="1"/>
    <row r="2536" ht="30.4" customHeight="1"/>
    <row r="2537" ht="30.4" customHeight="1"/>
    <row r="2538" ht="30.4" customHeight="1"/>
    <row r="2539" ht="30.4" customHeight="1"/>
    <row r="2540" ht="30.4" customHeight="1"/>
    <row r="2541" ht="30.4" customHeight="1"/>
    <row r="2542" ht="30.4" customHeight="1"/>
    <row r="2543" ht="30.4" customHeight="1"/>
    <row r="2544" ht="30.4" customHeight="1"/>
    <row r="2545" ht="30.4" customHeight="1"/>
    <row r="2546" ht="30.4" customHeight="1"/>
    <row r="2547" ht="30.4" customHeight="1"/>
    <row r="2548" ht="30.4" customHeight="1"/>
    <row r="2549" ht="30.4" customHeight="1"/>
    <row r="2550" ht="30.4" customHeight="1"/>
    <row r="2551" ht="30.4" customHeight="1"/>
    <row r="2552" ht="30.4" customHeight="1"/>
    <row r="2553" ht="30.4" customHeight="1"/>
    <row r="2554" ht="30.4" customHeight="1"/>
    <row r="2555" ht="30.4" customHeight="1"/>
    <row r="2556" ht="30.4" customHeight="1"/>
    <row r="2557" ht="30.4" customHeight="1"/>
    <row r="2558" ht="30.4" customHeight="1"/>
    <row r="2559" ht="30.4" customHeight="1"/>
    <row r="2560" ht="30.4" customHeight="1"/>
    <row r="2561" ht="30.4" customHeight="1"/>
    <row r="2562" ht="30.4" customHeight="1"/>
    <row r="2563" ht="30.4" customHeight="1"/>
    <row r="2564" ht="30.4" customHeight="1"/>
    <row r="2565" ht="30.4" customHeight="1"/>
    <row r="2566" ht="30.4" customHeight="1"/>
    <row r="2567" ht="30.4" customHeight="1"/>
    <row r="2568" ht="30.4" customHeight="1"/>
    <row r="2569" ht="30.4" customHeight="1"/>
    <row r="2570" ht="30.4" customHeight="1"/>
    <row r="2571" ht="30.4" customHeight="1"/>
    <row r="2572" ht="30.4" customHeight="1"/>
    <row r="2573" ht="30.4" customHeight="1"/>
    <row r="2574" ht="30.4" customHeight="1"/>
    <row r="2575" ht="30.4" customHeight="1"/>
    <row r="2576" ht="30.4" customHeight="1"/>
    <row r="2577" ht="30.4" customHeight="1"/>
    <row r="2578" ht="30.4" customHeight="1"/>
    <row r="2579" ht="30.4" customHeight="1"/>
    <row r="2580" ht="30.4" customHeight="1"/>
    <row r="2581" ht="30.4" customHeight="1"/>
    <row r="2582" ht="30.4" customHeight="1"/>
    <row r="2583" ht="30.4" customHeight="1"/>
    <row r="2584" ht="30.4" customHeight="1"/>
    <row r="2585" ht="30.4" customHeight="1"/>
    <row r="2586" ht="30.4" customHeight="1"/>
    <row r="2587" ht="30.4" customHeight="1"/>
    <row r="2588" ht="30.4" customHeight="1"/>
    <row r="2589" ht="30.4" customHeight="1"/>
    <row r="2590" ht="30.4" customHeight="1"/>
    <row r="2591" ht="30.4" customHeight="1"/>
    <row r="2592" ht="30.4" customHeight="1"/>
    <row r="2593" ht="30.4" customHeight="1"/>
    <row r="2594" ht="30.4" customHeight="1"/>
    <row r="2595" ht="30.4" customHeight="1"/>
    <row r="2596" ht="30.4" customHeight="1"/>
    <row r="2597" ht="30.4" customHeight="1"/>
  </sheetData>
  <sheetProtection algorithmName="SHA-512" hashValue="THMkOA75gKTX636He6hPWSKB2HRMq6/s7to1FfNu/3C7KSE1WrRJFpnTxyfjl6J0foG1Ot03AhYQCDpe7RI29A==" saltValue="CnDu6qpD0A4X+mBrIZKs2w==" spinCount="100000" sheet="1" formatColumns="0" formatRows="0"/>
  <mergeCells count="5">
    <mergeCell ref="A24:I24"/>
    <mergeCell ref="A3:I3"/>
    <mergeCell ref="A20:I20"/>
    <mergeCell ref="A21:I21"/>
    <mergeCell ref="A22:I22"/>
  </mergeCells>
  <phoneticPr fontId="0" type="noConversion"/>
  <printOptions horizontalCentered="1"/>
  <pageMargins left="0.51181102362204722" right="0.51181102362204722" top="0.70866141732283472" bottom="0.70866141732283472" header="0.31496062992125984" footer="0.31496062992125984"/>
  <pageSetup scale="61" orientation="portrait" blackAndWhite="1" r:id="rId1"/>
  <headerFooter>
    <oddFooter>&amp;LClassification: Protected A&amp;CPage 2 of 10</oddFoot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CH3035"/>
  <sheetViews>
    <sheetView topLeftCell="A4" zoomScaleNormal="100" workbookViewId="0">
      <selection activeCell="G13" sqref="G13"/>
    </sheetView>
  </sheetViews>
  <sheetFormatPr defaultColWidth="20.28515625" defaultRowHeight="15" zeroHeight="1" outlineLevelCol="1"/>
  <cols>
    <col min="1" max="2" width="3.28515625" style="190" customWidth="1"/>
    <col min="3" max="3" width="44.28515625" style="190" customWidth="1"/>
    <col min="4" max="4" width="3.28515625" style="190" hidden="1" customWidth="1"/>
    <col min="5" max="5" width="3.28515625" style="190" customWidth="1"/>
    <col min="6" max="6" width="3.28515625" style="190" hidden="1" customWidth="1"/>
    <col min="7" max="9" width="23.7109375" style="124" customWidth="1"/>
    <col min="10" max="10" width="7.5703125" style="124" customWidth="1"/>
    <col min="11" max="11" width="3" style="225" customWidth="1" collapsed="1"/>
    <col min="12" max="12" width="3" style="225" hidden="1" customWidth="1" outlineLevel="1" collapsed="1"/>
    <col min="13" max="14" width="20.28515625" style="124" hidden="1" customWidth="1" outlineLevel="1"/>
    <col min="15" max="15" width="1.5703125" style="124" hidden="1" customWidth="1" outlineLevel="1"/>
    <col min="16" max="17" width="20.28515625" style="124" hidden="1" customWidth="1" outlineLevel="1"/>
    <col min="18" max="18" width="3" style="225" hidden="1" customWidth="1" outlineLevel="1"/>
    <col min="19" max="19" width="20.28515625" style="124" customWidth="1" collapsed="1"/>
    <col min="20" max="16384" width="20.28515625" style="124"/>
  </cols>
  <sheetData>
    <row r="1" spans="1:17" ht="16.5" thickBot="1">
      <c r="A1" s="123"/>
      <c r="B1" s="123"/>
      <c r="C1" s="123"/>
      <c r="D1" s="123"/>
      <c r="E1" s="123"/>
      <c r="F1" s="123"/>
      <c r="H1" s="125" t="s">
        <v>5</v>
      </c>
      <c r="I1" s="875">
        <f>Coversht!H2</f>
        <v>224</v>
      </c>
      <c r="M1" s="126"/>
      <c r="N1" s="126"/>
      <c r="O1" s="126"/>
      <c r="P1" s="126"/>
      <c r="Q1" s="126"/>
    </row>
    <row r="2" spans="1:17" ht="22.15" customHeight="1">
      <c r="A2" s="1185" t="s">
        <v>263</v>
      </c>
      <c r="B2" s="1185"/>
      <c r="C2" s="1185"/>
      <c r="D2" s="1185"/>
      <c r="E2" s="1185"/>
      <c r="F2" s="1185"/>
      <c r="G2" s="1185"/>
      <c r="H2" s="1185"/>
      <c r="I2" s="1185"/>
      <c r="M2" s="126"/>
      <c r="N2" s="126"/>
      <c r="O2" s="126"/>
      <c r="P2" s="126"/>
      <c r="Q2" s="126"/>
    </row>
    <row r="3" spans="1:17" ht="16.5" hidden="1">
      <c r="A3" s="1186" t="s">
        <v>43</v>
      </c>
      <c r="B3" s="1186"/>
      <c r="C3" s="1186"/>
      <c r="D3" s="1186"/>
      <c r="E3" s="1186"/>
      <c r="F3" s="1186"/>
      <c r="G3" s="1186"/>
      <c r="H3" s="1186"/>
      <c r="I3" s="1186"/>
      <c r="M3" s="126"/>
      <c r="N3" s="126"/>
      <c r="O3" s="126"/>
      <c r="P3" s="126"/>
      <c r="Q3" s="126"/>
    </row>
    <row r="4" spans="1:17" ht="10.15" customHeight="1" thickBot="1">
      <c r="A4" s="1187"/>
      <c r="B4" s="1187"/>
      <c r="C4" s="1187"/>
      <c r="D4" s="1187"/>
      <c r="E4" s="1187"/>
      <c r="F4" s="1187"/>
      <c r="G4" s="1187"/>
      <c r="H4" s="1187"/>
      <c r="I4" s="1187"/>
      <c r="M4" s="126"/>
      <c r="N4" s="126"/>
      <c r="O4" s="126"/>
      <c r="P4" s="126"/>
      <c r="Q4" s="126"/>
    </row>
    <row r="5" spans="1:17" ht="20.85" customHeight="1">
      <c r="A5" s="127"/>
      <c r="B5" s="128"/>
      <c r="C5" s="128"/>
      <c r="D5" s="128"/>
      <c r="E5" s="128"/>
      <c r="F5" s="128"/>
      <c r="G5" s="129" t="s">
        <v>54</v>
      </c>
      <c r="H5" s="129" t="s">
        <v>54</v>
      </c>
      <c r="I5" s="129" t="s">
        <v>27</v>
      </c>
      <c r="M5" s="126"/>
      <c r="N5" s="126"/>
      <c r="O5" s="126"/>
      <c r="P5" s="126"/>
      <c r="Q5" s="126"/>
    </row>
    <row r="6" spans="1:17" ht="18">
      <c r="A6" s="130"/>
      <c r="B6" s="131"/>
      <c r="C6" s="131"/>
      <c r="D6" s="131"/>
      <c r="E6" s="131"/>
      <c r="F6" s="131"/>
      <c r="G6" s="132" t="s">
        <v>13</v>
      </c>
      <c r="H6" s="132" t="s">
        <v>13</v>
      </c>
      <c r="I6" s="132" t="s">
        <v>486</v>
      </c>
      <c r="M6" s="126"/>
      <c r="N6" s="126"/>
      <c r="O6" s="126"/>
      <c r="P6" s="126"/>
      <c r="Q6" s="126"/>
    </row>
    <row r="7" spans="1:17" ht="18.75" thickBot="1">
      <c r="A7" s="130"/>
      <c r="B7" s="131"/>
      <c r="C7" s="131"/>
      <c r="D7" s="131"/>
      <c r="E7" s="131"/>
      <c r="F7" s="131"/>
      <c r="G7" s="133" t="s">
        <v>1486</v>
      </c>
      <c r="H7" s="133" t="s">
        <v>1163</v>
      </c>
      <c r="I7" s="133" t="s">
        <v>1066</v>
      </c>
      <c r="M7" s="1184" t="str">
        <f>CONCATENATE("BR ",G7," to ","BR ",H7)</f>
        <v>BR 2026/2027 to BR 2025/2026</v>
      </c>
      <c r="N7" s="1184"/>
      <c r="O7" s="126"/>
      <c r="P7" s="1184" t="str">
        <f>CONCATENATE("BR ",G7," to ","AFS ",I7)</f>
        <v>BR 2026/2027 to AFS 2024/2025</v>
      </c>
      <c r="Q7" s="1184"/>
    </row>
    <row r="8" spans="1:17" ht="18" customHeight="1">
      <c r="A8" s="134" t="s">
        <v>239</v>
      </c>
      <c r="B8" s="135"/>
      <c r="C8" s="135"/>
      <c r="D8" s="135"/>
      <c r="E8" s="135"/>
      <c r="F8" s="135"/>
      <c r="G8" s="136"/>
      <c r="H8" s="136"/>
      <c r="I8" s="137"/>
      <c r="M8" s="138" t="s">
        <v>1001</v>
      </c>
      <c r="N8" s="139" t="s">
        <v>1002</v>
      </c>
      <c r="O8" s="126"/>
      <c r="P8" s="140" t="s">
        <v>1001</v>
      </c>
      <c r="Q8" s="139" t="s">
        <v>1002</v>
      </c>
    </row>
    <row r="9" spans="1:17" ht="3.75" customHeight="1">
      <c r="A9" s="141"/>
      <c r="B9" s="142"/>
      <c r="C9" s="123"/>
      <c r="D9" s="123"/>
      <c r="E9" s="123"/>
      <c r="F9" s="123"/>
      <c r="G9" s="143"/>
      <c r="H9" s="143"/>
      <c r="I9" s="144"/>
      <c r="M9" s="126"/>
      <c r="N9" s="126"/>
      <c r="O9" s="126"/>
      <c r="P9" s="145"/>
      <c r="Q9" s="146"/>
    </row>
    <row r="10" spans="1:17" ht="22.15" customHeight="1">
      <c r="A10" s="147" t="s">
        <v>631</v>
      </c>
      <c r="B10" s="148"/>
      <c r="C10" s="149"/>
      <c r="D10" s="149"/>
      <c r="E10" s="149"/>
      <c r="F10" s="149"/>
      <c r="G10" s="150">
        <f>+'Program Operations'!K9+'Program Operations'!K10+'Program Operations'!K11+'Program Operations'!K12+'Program Operations'!K14</f>
        <v>1851781</v>
      </c>
      <c r="H10" s="151">
        <f>VLOOKUP($I$1,'Datasheet BUDGET'!B:HA,3,FALSE)</f>
        <v>1251594</v>
      </c>
      <c r="I10" s="152">
        <f>+'Program Operations'!L9+'Program Operations'!L10+'Program Operations'!L12+'Program Operations'!L14+'Program Operations'!L11</f>
        <v>1339678</v>
      </c>
      <c r="M10" s="153">
        <f>IFERROR(N10/H10,0)</f>
        <v>0.47953809302377609</v>
      </c>
      <c r="N10" s="154">
        <f t="shared" ref="N10:N18" si="0">+G10-H10</f>
        <v>600187</v>
      </c>
      <c r="O10" s="126"/>
      <c r="P10" s="153">
        <f t="shared" ref="P10:P18" si="1">IFERROR(Q10/I10,0)</f>
        <v>0.38225827400315598</v>
      </c>
      <c r="Q10" s="154">
        <f t="shared" ref="Q10:Q18" si="2">+G10-I10</f>
        <v>512103</v>
      </c>
    </row>
    <row r="11" spans="1:17" ht="22.15" customHeight="1">
      <c r="A11" s="155" t="s">
        <v>153</v>
      </c>
      <c r="B11" s="156"/>
      <c r="C11" s="157"/>
      <c r="D11" s="157"/>
      <c r="E11" s="157"/>
      <c r="F11" s="157"/>
      <c r="G11" s="158">
        <f>+'Program Operations'!K13+'Program Operations'!K15+'Program Operations'!K16</f>
        <v>60000</v>
      </c>
      <c r="H11" s="159">
        <f>VLOOKUP($I$1,'Datasheet BUDGET'!B:HA,4,FALSE)</f>
        <v>45000</v>
      </c>
      <c r="I11" s="160">
        <f>'Program Operations'!L13+'Program Operations'!L15+'Program Operations'!L16</f>
        <v>182856</v>
      </c>
      <c r="M11" s="161">
        <f>IFERROR(N11/H11,0)</f>
        <v>0.33333333333333331</v>
      </c>
      <c r="N11" s="162">
        <f t="shared" si="0"/>
        <v>15000</v>
      </c>
      <c r="O11" s="126"/>
      <c r="P11" s="161">
        <f t="shared" si="1"/>
        <v>-0.67187294920593255</v>
      </c>
      <c r="Q11" s="162">
        <f t="shared" si="2"/>
        <v>-122856</v>
      </c>
    </row>
    <row r="12" spans="1:17" ht="22.15" customHeight="1">
      <c r="A12" s="155" t="s">
        <v>137</v>
      </c>
      <c r="B12" s="163"/>
      <c r="C12" s="157"/>
      <c r="D12" s="157"/>
      <c r="E12" s="157"/>
      <c r="F12" s="157"/>
      <c r="G12" s="158">
        <f>+'Program Operations'!K17</f>
        <v>0</v>
      </c>
      <c r="H12" s="159">
        <f>VLOOKUP($I$1,'Datasheet BUDGET'!B:HA,5,FALSE)</f>
        <v>0</v>
      </c>
      <c r="I12" s="160">
        <f>'Program Operations'!L17</f>
        <v>0</v>
      </c>
      <c r="M12" s="161">
        <f t="shared" ref="M12:M16" si="3">IFERROR(N12/H12,0)</f>
        <v>0</v>
      </c>
      <c r="N12" s="162">
        <f t="shared" si="0"/>
        <v>0</v>
      </c>
      <c r="O12" s="126"/>
      <c r="P12" s="161">
        <f t="shared" si="1"/>
        <v>0</v>
      </c>
      <c r="Q12" s="162">
        <f t="shared" si="2"/>
        <v>0</v>
      </c>
    </row>
    <row r="13" spans="1:17" ht="22.15" customHeight="1">
      <c r="A13" s="155" t="s">
        <v>90</v>
      </c>
      <c r="B13" s="163"/>
      <c r="C13" s="157"/>
      <c r="D13" s="157"/>
      <c r="E13" s="157"/>
      <c r="F13" s="157"/>
      <c r="G13" s="158">
        <f>+'Program Operations'!K18</f>
        <v>0</v>
      </c>
      <c r="H13" s="159">
        <f>VLOOKUP($I$1,'Datasheet BUDGET'!B:HA,6,FALSE)</f>
        <v>5500</v>
      </c>
      <c r="I13" s="160">
        <f>'Program Operations'!L18</f>
        <v>7068</v>
      </c>
      <c r="M13" s="161">
        <f t="shared" si="3"/>
        <v>-1</v>
      </c>
      <c r="N13" s="162">
        <f t="shared" si="0"/>
        <v>-5500</v>
      </c>
      <c r="O13" s="126"/>
      <c r="P13" s="161">
        <f t="shared" si="1"/>
        <v>-1</v>
      </c>
      <c r="Q13" s="162">
        <f t="shared" si="2"/>
        <v>-7068</v>
      </c>
    </row>
    <row r="14" spans="1:17" ht="22.15" customHeight="1">
      <c r="A14" s="155" t="s">
        <v>809</v>
      </c>
      <c r="B14" s="156"/>
      <c r="C14" s="157"/>
      <c r="D14" s="157"/>
      <c r="E14" s="157"/>
      <c r="F14" s="157"/>
      <c r="G14" s="158">
        <f>+'Program Operations'!K19</f>
        <v>0</v>
      </c>
      <c r="H14" s="159">
        <f>VLOOKUP($I$1,'Datasheet BUDGET'!B:HA,7,FALSE)</f>
        <v>0</v>
      </c>
      <c r="I14" s="160">
        <f>'Program Operations'!L19</f>
        <v>0</v>
      </c>
      <c r="M14" s="161">
        <f t="shared" si="3"/>
        <v>0</v>
      </c>
      <c r="N14" s="162">
        <f t="shared" si="0"/>
        <v>0</v>
      </c>
      <c r="O14" s="126"/>
      <c r="P14" s="161">
        <f t="shared" si="1"/>
        <v>0</v>
      </c>
      <c r="Q14" s="162">
        <f t="shared" si="2"/>
        <v>0</v>
      </c>
    </row>
    <row r="15" spans="1:17" ht="22.15" customHeight="1">
      <c r="A15" s="164" t="s">
        <v>37</v>
      </c>
      <c r="B15" s="156"/>
      <c r="C15" s="157"/>
      <c r="D15" s="157"/>
      <c r="E15" s="157"/>
      <c r="F15" s="157"/>
      <c r="G15" s="158">
        <f>+'Program Operations'!K20</f>
        <v>0</v>
      </c>
      <c r="H15" s="159">
        <f>VLOOKUP($I$1,'Datasheet BUDGET'!B:HA,8,FALSE)</f>
        <v>0</v>
      </c>
      <c r="I15" s="160">
        <f>'Program Operations'!L20</f>
        <v>146</v>
      </c>
      <c r="M15" s="161">
        <f t="shared" si="3"/>
        <v>0</v>
      </c>
      <c r="N15" s="162">
        <f t="shared" si="0"/>
        <v>0</v>
      </c>
      <c r="O15" s="126"/>
      <c r="P15" s="161">
        <f t="shared" si="1"/>
        <v>-1</v>
      </c>
      <c r="Q15" s="162">
        <f t="shared" si="2"/>
        <v>-146</v>
      </c>
    </row>
    <row r="16" spans="1:17" ht="22.15" customHeight="1">
      <c r="A16" s="155" t="s">
        <v>830</v>
      </c>
      <c r="B16" s="156"/>
      <c r="C16" s="157"/>
      <c r="D16" s="157"/>
      <c r="E16" s="157"/>
      <c r="F16" s="157"/>
      <c r="G16" s="158">
        <f>+'Program Operations'!K21+'Program Operations'!K23</f>
        <v>30000</v>
      </c>
      <c r="H16" s="159">
        <f>VLOOKUP($I$1,'Datasheet BUDGET'!B:HA,9,FALSE)</f>
        <v>30000</v>
      </c>
      <c r="I16" s="160">
        <f>'Program Operations'!L21+'Program Operations'!L23</f>
        <v>82938.399999999994</v>
      </c>
      <c r="M16" s="161">
        <f t="shared" si="3"/>
        <v>0</v>
      </c>
      <c r="N16" s="162">
        <f t="shared" si="0"/>
        <v>0</v>
      </c>
      <c r="O16" s="126"/>
      <c r="P16" s="161">
        <f t="shared" si="1"/>
        <v>-0.63828576389223812</v>
      </c>
      <c r="Q16" s="162">
        <f t="shared" si="2"/>
        <v>-52938.399999999994</v>
      </c>
    </row>
    <row r="17" spans="1:17" ht="22.15" customHeight="1">
      <c r="A17" s="155" t="s">
        <v>85</v>
      </c>
      <c r="B17" s="156"/>
      <c r="C17" s="157"/>
      <c r="D17" s="157"/>
      <c r="E17" s="157"/>
      <c r="F17" s="157"/>
      <c r="G17" s="165">
        <f>+'Program Operations'!K25+'Program Operations'!K22+'Program Operations'!K24</f>
        <v>0</v>
      </c>
      <c r="H17" s="166">
        <f>VLOOKUP($I$1,'Datasheet BUDGET'!B:HA,10,FALSE)</f>
        <v>0</v>
      </c>
      <c r="I17" s="167">
        <f>'Program Operations'!L22+'Program Operations'!L24+'Program Operations'!L25</f>
        <v>12351.4</v>
      </c>
      <c r="M17" s="168">
        <f>IFERROR(N17/H17,0)</f>
        <v>0</v>
      </c>
      <c r="N17" s="169">
        <f t="shared" si="0"/>
        <v>0</v>
      </c>
      <c r="O17" s="126"/>
      <c r="P17" s="168">
        <f t="shared" si="1"/>
        <v>-1</v>
      </c>
      <c r="Q17" s="169">
        <f t="shared" si="2"/>
        <v>-12351.4</v>
      </c>
    </row>
    <row r="18" spans="1:17" ht="22.15" customHeight="1" thickBot="1">
      <c r="A18" s="141"/>
      <c r="B18" s="123"/>
      <c r="C18" s="123"/>
      <c r="D18" s="123"/>
      <c r="E18" s="125" t="s">
        <v>240</v>
      </c>
      <c r="F18" s="123"/>
      <c r="G18" s="170">
        <f>SUM(G10:G17)</f>
        <v>1941781</v>
      </c>
      <c r="H18" s="170">
        <f>SUM(H10:H17)</f>
        <v>1332094</v>
      </c>
      <c r="I18" s="171">
        <f>SUM(I10:I17)</f>
        <v>1625037.7999999998</v>
      </c>
      <c r="M18" s="172">
        <f>IFERROR(N18/H18,0)</f>
        <v>0.45769067348100057</v>
      </c>
      <c r="N18" s="173">
        <f t="shared" si="0"/>
        <v>609687</v>
      </c>
      <c r="O18" s="126"/>
      <c r="P18" s="172">
        <f t="shared" si="1"/>
        <v>0.19491435829985015</v>
      </c>
      <c r="Q18" s="173">
        <f t="shared" si="2"/>
        <v>316743.20000000019</v>
      </c>
    </row>
    <row r="19" spans="1:17" ht="18" customHeight="1">
      <c r="A19" s="174" t="s">
        <v>38</v>
      </c>
      <c r="B19" s="123"/>
      <c r="C19" s="123"/>
      <c r="D19" s="123"/>
      <c r="E19" s="123"/>
      <c r="F19" s="123"/>
      <c r="G19" s="175"/>
      <c r="H19" s="176"/>
      <c r="I19" s="176"/>
      <c r="M19" s="145"/>
      <c r="N19" s="146"/>
      <c r="O19" s="126"/>
      <c r="P19" s="145"/>
      <c r="Q19" s="146"/>
    </row>
    <row r="20" spans="1:17" ht="22.15" customHeight="1">
      <c r="A20" s="155" t="s">
        <v>248</v>
      </c>
      <c r="B20" s="156"/>
      <c r="C20" s="157"/>
      <c r="D20" s="157"/>
      <c r="E20" s="157"/>
      <c r="F20" s="157"/>
      <c r="G20" s="150">
        <f>'Program Operations'!E45</f>
        <v>0</v>
      </c>
      <c r="H20" s="151">
        <f>+(VLOOKUP($I$1,'Datasheet BUDGET'!B:HC,18,FALSE))</f>
        <v>0</v>
      </c>
      <c r="I20" s="152">
        <f>+(VLOOKUP($I$1,'Datasheet AFS'!B:HE,93,FALSE))</f>
        <v>35063.5</v>
      </c>
      <c r="M20" s="153">
        <f>IFERROR(N20/H20,0)</f>
        <v>0</v>
      </c>
      <c r="N20" s="154">
        <f t="shared" ref="N20:N26" si="4">+G20-H20</f>
        <v>0</v>
      </c>
      <c r="O20" s="126"/>
      <c r="P20" s="153">
        <f t="shared" ref="P20:P26" si="5">IFERROR(Q20/I20,0)</f>
        <v>-1</v>
      </c>
      <c r="Q20" s="154">
        <f t="shared" ref="Q20:Q26" si="6">+G20-I20</f>
        <v>-35063.5</v>
      </c>
    </row>
    <row r="21" spans="1:17" ht="22.15" customHeight="1">
      <c r="A21" s="155" t="s">
        <v>819</v>
      </c>
      <c r="B21" s="156"/>
      <c r="C21" s="157"/>
      <c r="D21" s="157"/>
      <c r="E21" s="157"/>
      <c r="F21" s="157"/>
      <c r="G21" s="158">
        <f>'Program Operations'!F45</f>
        <v>1168403</v>
      </c>
      <c r="H21" s="159">
        <f>(VLOOKUP($I$1,'Datasheet BUDGET'!B:HC,19,FALSE))</f>
        <v>734373</v>
      </c>
      <c r="I21" s="160">
        <f>(VLOOKUP($I$1,'Datasheet AFS'!B:HE,94,FALSE))</f>
        <v>764821</v>
      </c>
      <c r="M21" s="161">
        <f>IFERROR(N21/H21,0)</f>
        <v>0.59102118405769277</v>
      </c>
      <c r="N21" s="162">
        <f t="shared" si="4"/>
        <v>434030</v>
      </c>
      <c r="O21" s="126"/>
      <c r="P21" s="161">
        <f t="shared" si="5"/>
        <v>0.52768164054072786</v>
      </c>
      <c r="Q21" s="162">
        <f t="shared" si="6"/>
        <v>403582</v>
      </c>
    </row>
    <row r="22" spans="1:17" ht="22.15" customHeight="1">
      <c r="A22" s="155" t="s">
        <v>635</v>
      </c>
      <c r="B22" s="156"/>
      <c r="C22" s="157"/>
      <c r="D22" s="157"/>
      <c r="E22" s="157"/>
      <c r="F22" s="157"/>
      <c r="G22" s="158">
        <f>+'Program Operations'!G45</f>
        <v>294262</v>
      </c>
      <c r="H22" s="159">
        <f>VLOOKUP($I$1,'Datasheet BUDGET'!B:HC,20,FALSE)</f>
        <v>265343</v>
      </c>
      <c r="I22" s="160">
        <f>VLOOKUP($I$1,'Datasheet AFS'!B:HE,95,FALSE)</f>
        <v>266954.25</v>
      </c>
      <c r="M22" s="161">
        <f t="shared" ref="M22:M24" si="7">IFERROR(N22/H22,0)</f>
        <v>0.10898723538966545</v>
      </c>
      <c r="N22" s="162">
        <f t="shared" si="4"/>
        <v>28919</v>
      </c>
      <c r="O22" s="126"/>
      <c r="P22" s="161">
        <f t="shared" si="5"/>
        <v>0.10229374508928028</v>
      </c>
      <c r="Q22" s="162">
        <f t="shared" si="6"/>
        <v>27307.75</v>
      </c>
    </row>
    <row r="23" spans="1:17" ht="22.15" customHeight="1">
      <c r="A23" s="155" t="s">
        <v>39</v>
      </c>
      <c r="B23" s="156"/>
      <c r="C23" s="157"/>
      <c r="D23" s="157"/>
      <c r="E23" s="157"/>
      <c r="F23" s="157"/>
      <c r="G23" s="158">
        <f>'Program Operations'!H45</f>
        <v>318762</v>
      </c>
      <c r="H23" s="159">
        <f>VLOOKUP($I$1,'Datasheet BUDGET'!B:HC,21,FALSE)</f>
        <v>292554</v>
      </c>
      <c r="I23" s="160">
        <f>VLOOKUP($I$1,'Datasheet AFS'!B:HE,96,FALSE)</f>
        <v>349319</v>
      </c>
      <c r="M23" s="161">
        <f t="shared" si="7"/>
        <v>8.9583461514797263E-2</v>
      </c>
      <c r="N23" s="162">
        <f t="shared" si="4"/>
        <v>26208</v>
      </c>
      <c r="O23" s="126"/>
      <c r="P23" s="161">
        <f t="shared" si="5"/>
        <v>-8.7475917427909736E-2</v>
      </c>
      <c r="Q23" s="162">
        <f t="shared" si="6"/>
        <v>-30557</v>
      </c>
    </row>
    <row r="24" spans="1:17" ht="22.15" customHeight="1">
      <c r="A24" s="155" t="s">
        <v>636</v>
      </c>
      <c r="B24" s="156"/>
      <c r="C24" s="157"/>
      <c r="D24" s="157"/>
      <c r="E24" s="157"/>
      <c r="F24" s="157"/>
      <c r="G24" s="158">
        <f>+'Program Operations'!I45</f>
        <v>198973</v>
      </c>
      <c r="H24" s="159">
        <f>VLOOKUP($I$1,'Datasheet BUDGET'!B:HC,22,FALSE)</f>
        <v>176500</v>
      </c>
      <c r="I24" s="160">
        <f>VLOOKUP($I$1,'Datasheet AFS'!B:HE,97,FALSE)</f>
        <v>189242</v>
      </c>
      <c r="M24" s="161">
        <f t="shared" si="7"/>
        <v>0.12732577903682721</v>
      </c>
      <c r="N24" s="162">
        <f t="shared" si="4"/>
        <v>22473</v>
      </c>
      <c r="O24" s="126"/>
      <c r="P24" s="161">
        <f t="shared" si="5"/>
        <v>5.1420931928430266E-2</v>
      </c>
      <c r="Q24" s="162">
        <f t="shared" si="6"/>
        <v>9731</v>
      </c>
    </row>
    <row r="25" spans="1:17" ht="22.15" customHeight="1">
      <c r="A25" s="155" t="s">
        <v>51</v>
      </c>
      <c r="B25" s="156"/>
      <c r="C25" s="157"/>
      <c r="D25" s="157"/>
      <c r="E25" s="157"/>
      <c r="F25" s="157"/>
      <c r="G25" s="165">
        <f>'Program Operations'!J45</f>
        <v>0</v>
      </c>
      <c r="H25" s="166">
        <f>VLOOKUP($I$1,'Datasheet BUDGET'!B:HC,23,FALSE)</f>
        <v>0</v>
      </c>
      <c r="I25" s="167">
        <f>VLOOKUP($I$1,'Datasheet AFS'!B:HE,98,FALSE)</f>
        <v>0</v>
      </c>
      <c r="M25" s="168">
        <f>IFERROR(N25/H25,0)</f>
        <v>0</v>
      </c>
      <c r="N25" s="169">
        <f t="shared" si="4"/>
        <v>0</v>
      </c>
      <c r="O25" s="126"/>
      <c r="P25" s="161">
        <f t="shared" si="5"/>
        <v>0</v>
      </c>
      <c r="Q25" s="162">
        <f t="shared" si="6"/>
        <v>0</v>
      </c>
    </row>
    <row r="26" spans="1:17" ht="22.15" customHeight="1" thickBot="1">
      <c r="A26" s="141"/>
      <c r="B26" s="123"/>
      <c r="C26" s="123"/>
      <c r="D26" s="123"/>
      <c r="E26" s="125" t="s">
        <v>40</v>
      </c>
      <c r="F26" s="123"/>
      <c r="G26" s="170">
        <f>SUM(G20:G25)</f>
        <v>1980400</v>
      </c>
      <c r="H26" s="170">
        <f>SUM(H20:H25)</f>
        <v>1468770</v>
      </c>
      <c r="I26" s="171">
        <f>SUM(I20:I25)</f>
        <v>1605399.75</v>
      </c>
      <c r="M26" s="177">
        <f t="shared" ref="M26" si="8">IFERROR(N26/G26,0)</f>
        <v>0.25834679862654009</v>
      </c>
      <c r="N26" s="178">
        <f t="shared" si="4"/>
        <v>511630</v>
      </c>
      <c r="O26" s="126"/>
      <c r="P26" s="168">
        <f t="shared" si="5"/>
        <v>0.23358683717248616</v>
      </c>
      <c r="Q26" s="169">
        <f t="shared" si="6"/>
        <v>375000.25</v>
      </c>
    </row>
    <row r="27" spans="1:17" ht="9.75" customHeight="1">
      <c r="A27" s="141"/>
      <c r="B27" s="123"/>
      <c r="C27" s="123"/>
      <c r="D27" s="123"/>
      <c r="E27" s="123"/>
      <c r="F27" s="123"/>
      <c r="G27" s="175"/>
      <c r="H27" s="175"/>
      <c r="I27" s="179"/>
      <c r="M27" s="145"/>
      <c r="N27" s="146"/>
      <c r="O27" s="126"/>
      <c r="P27" s="145"/>
      <c r="Q27" s="146"/>
    </row>
    <row r="28" spans="1:17" ht="22.15" customHeight="1" thickBot="1">
      <c r="A28" s="141" t="s">
        <v>87</v>
      </c>
      <c r="B28" s="123"/>
      <c r="C28" s="123"/>
      <c r="D28" s="123"/>
      <c r="E28" s="123"/>
      <c r="F28" s="123"/>
      <c r="G28" s="180">
        <f>G18-G26</f>
        <v>-38619</v>
      </c>
      <c r="H28" s="180">
        <f>H18-H26</f>
        <v>-136676</v>
      </c>
      <c r="I28" s="181">
        <f>I18-I26</f>
        <v>19638.049999999814</v>
      </c>
      <c r="M28" s="172">
        <f>IFERROR(N28/H28,0)</f>
        <v>-0.71744124791477659</v>
      </c>
      <c r="N28" s="173">
        <f>+G28-H28</f>
        <v>98057</v>
      </c>
      <c r="O28" s="126"/>
      <c r="P28" s="172">
        <f>IFERROR(Q28/I28,0)</f>
        <v>-2.9665394476539353</v>
      </c>
      <c r="Q28" s="173">
        <f>+G28-I28</f>
        <v>-58257.049999999814</v>
      </c>
    </row>
    <row r="29" spans="1:17" ht="6.75" customHeight="1" thickTop="1" thickBot="1">
      <c r="A29" s="182"/>
      <c r="B29" s="183"/>
      <c r="C29" s="183"/>
      <c r="D29" s="183"/>
      <c r="E29" s="183"/>
      <c r="F29" s="183"/>
      <c r="G29" s="184"/>
      <c r="H29" s="184"/>
      <c r="I29" s="185"/>
      <c r="M29" s="126"/>
      <c r="N29" s="126"/>
      <c r="O29" s="126"/>
      <c r="P29" s="126"/>
      <c r="Q29" s="126"/>
    </row>
    <row r="30" spans="1:17" ht="6.75" customHeight="1">
      <c r="A30" s="142"/>
      <c r="B30" s="123"/>
      <c r="C30" s="123"/>
      <c r="D30" s="123"/>
      <c r="E30" s="123"/>
      <c r="F30" s="123"/>
      <c r="G30" s="175"/>
      <c r="H30" s="175"/>
      <c r="I30" s="175"/>
      <c r="M30" s="126"/>
      <c r="N30" s="126"/>
      <c r="O30" s="126"/>
      <c r="P30" s="126"/>
      <c r="Q30" s="126"/>
    </row>
    <row r="31" spans="1:17" ht="6.75" customHeight="1">
      <c r="A31" s="186"/>
      <c r="B31" s="123"/>
      <c r="C31" s="123"/>
      <c r="D31" s="123"/>
      <c r="E31" s="123"/>
      <c r="F31" s="123"/>
      <c r="G31" s="143"/>
      <c r="H31" s="143"/>
      <c r="I31" s="143"/>
      <c r="M31" s="126"/>
      <c r="N31" s="126"/>
      <c r="O31" s="126"/>
      <c r="P31" s="126"/>
      <c r="Q31" s="126"/>
    </row>
    <row r="32" spans="1:17" ht="23.25" customHeight="1">
      <c r="A32" s="187" t="s">
        <v>264</v>
      </c>
      <c r="B32" s="188"/>
      <c r="C32" s="188"/>
      <c r="D32" s="188"/>
      <c r="E32" s="188"/>
      <c r="F32" s="188"/>
      <c r="G32" s="187"/>
      <c r="H32" s="876"/>
      <c r="I32" s="876"/>
      <c r="M32" s="126"/>
      <c r="N32" s="126"/>
      <c r="O32" s="126"/>
      <c r="P32" s="126"/>
      <c r="Q32" s="126"/>
    </row>
    <row r="33" spans="1:86" ht="18" customHeight="1">
      <c r="A33" s="1186" t="s">
        <v>43</v>
      </c>
      <c r="B33" s="1186"/>
      <c r="C33" s="1186"/>
      <c r="D33" s="1186"/>
      <c r="E33" s="1186"/>
      <c r="F33" s="1186"/>
      <c r="G33" s="1186"/>
      <c r="H33" s="1186"/>
      <c r="I33" s="1186"/>
      <c r="J33" s="146"/>
      <c r="M33" s="189"/>
      <c r="N33" s="189"/>
      <c r="O33" s="189"/>
      <c r="P33" s="189"/>
      <c r="Q33" s="189"/>
      <c r="S33" s="146"/>
      <c r="T33" s="146"/>
      <c r="U33" s="146"/>
      <c r="V33" s="146"/>
      <c r="W33" s="146"/>
      <c r="X33" s="146"/>
      <c r="Y33" s="146"/>
      <c r="Z33" s="146"/>
      <c r="AA33" s="146"/>
      <c r="AB33" s="146"/>
      <c r="AC33" s="146"/>
      <c r="AD33" s="146"/>
      <c r="AE33" s="146"/>
      <c r="AF33" s="146"/>
      <c r="AG33" s="146"/>
      <c r="AH33" s="146"/>
      <c r="AI33" s="146"/>
      <c r="AJ33" s="146"/>
      <c r="AK33" s="146"/>
      <c r="AL33" s="146"/>
      <c r="AM33" s="146"/>
      <c r="AN33" s="146"/>
      <c r="AO33" s="146"/>
      <c r="AP33" s="146"/>
      <c r="AQ33" s="146"/>
      <c r="AR33" s="146"/>
      <c r="AS33" s="146"/>
      <c r="AT33" s="146"/>
      <c r="AU33" s="146"/>
      <c r="AV33" s="146"/>
      <c r="AW33" s="146"/>
      <c r="AX33" s="146"/>
      <c r="AY33" s="146"/>
      <c r="AZ33" s="146"/>
      <c r="BA33" s="146"/>
      <c r="BB33" s="146"/>
      <c r="BC33" s="146"/>
      <c r="BD33" s="146"/>
      <c r="BE33" s="146"/>
      <c r="BF33" s="146"/>
      <c r="BG33" s="146"/>
      <c r="BH33" s="146"/>
      <c r="BI33" s="146"/>
      <c r="BJ33" s="146"/>
      <c r="BK33" s="146"/>
      <c r="BL33" s="146"/>
      <c r="BM33" s="146"/>
      <c r="BN33" s="146"/>
      <c r="BO33" s="146"/>
      <c r="BP33" s="146"/>
      <c r="BQ33" s="146"/>
      <c r="BR33" s="146"/>
      <c r="BS33" s="146"/>
      <c r="BT33" s="146"/>
      <c r="BU33" s="146"/>
      <c r="BV33" s="146"/>
      <c r="BW33" s="146"/>
      <c r="BX33" s="146"/>
      <c r="BY33" s="146"/>
      <c r="BZ33" s="146"/>
      <c r="CA33" s="146"/>
      <c r="CB33" s="146"/>
      <c r="CC33" s="146"/>
      <c r="CD33" s="146"/>
      <c r="CE33" s="146"/>
      <c r="CF33" s="146"/>
      <c r="CG33" s="146"/>
      <c r="CH33" s="146"/>
    </row>
    <row r="34" spans="1:86" ht="14.1" customHeight="1" thickBot="1">
      <c r="A34" s="1186"/>
      <c r="B34" s="1186"/>
      <c r="C34" s="1186"/>
      <c r="D34" s="1186"/>
      <c r="E34" s="1186"/>
      <c r="F34" s="1186"/>
      <c r="G34" s="1186"/>
      <c r="H34" s="1186"/>
      <c r="I34" s="1186"/>
      <c r="M34" s="126"/>
      <c r="N34" s="126"/>
      <c r="O34" s="126"/>
      <c r="P34" s="126"/>
      <c r="Q34" s="126"/>
    </row>
    <row r="35" spans="1:86" ht="17.25" customHeight="1">
      <c r="G35" s="129" t="s">
        <v>54</v>
      </c>
      <c r="H35" s="129" t="s">
        <v>54</v>
      </c>
      <c r="I35" s="129" t="s">
        <v>27</v>
      </c>
      <c r="J35" s="146"/>
      <c r="M35" s="189"/>
      <c r="N35" s="189"/>
      <c r="O35" s="189"/>
      <c r="P35" s="189"/>
      <c r="Q35" s="189"/>
      <c r="S35" s="146"/>
      <c r="T35" s="146"/>
      <c r="U35" s="146"/>
      <c r="V35" s="146"/>
      <c r="W35" s="146"/>
      <c r="X35" s="146"/>
      <c r="Y35" s="146"/>
      <c r="Z35" s="146"/>
      <c r="AA35" s="146"/>
      <c r="AB35" s="146"/>
      <c r="AC35" s="146"/>
      <c r="AD35" s="146"/>
      <c r="AE35" s="146"/>
      <c r="AF35" s="146"/>
      <c r="AG35" s="146"/>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c r="BI35" s="146"/>
      <c r="BJ35" s="146"/>
      <c r="BK35" s="146"/>
      <c r="BL35" s="146"/>
      <c r="BM35" s="146"/>
      <c r="BN35" s="146"/>
      <c r="BO35" s="146"/>
      <c r="BP35" s="146"/>
      <c r="BQ35" s="146"/>
      <c r="BR35" s="146"/>
      <c r="BS35" s="146"/>
      <c r="BT35" s="146"/>
      <c r="BU35" s="146"/>
      <c r="BV35" s="146"/>
      <c r="BW35" s="146"/>
      <c r="BX35" s="146"/>
      <c r="BY35" s="146"/>
      <c r="BZ35" s="146"/>
      <c r="CA35" s="146"/>
      <c r="CB35" s="146"/>
      <c r="CC35" s="146"/>
      <c r="CD35" s="146"/>
      <c r="CE35" s="146"/>
      <c r="CF35" s="146"/>
      <c r="CG35" s="146"/>
      <c r="CH35" s="146"/>
    </row>
    <row r="36" spans="1:86" ht="18" customHeight="1">
      <c r="G36" s="132" t="s">
        <v>13</v>
      </c>
      <c r="H36" s="132" t="s">
        <v>13</v>
      </c>
      <c r="I36" s="132" t="s">
        <v>486</v>
      </c>
      <c r="J36" s="146"/>
      <c r="M36" s="1184" t="str">
        <f>M7</f>
        <v>BR 2026/2027 to BR 2025/2026</v>
      </c>
      <c r="N36" s="1184"/>
      <c r="O36" s="126"/>
      <c r="P36" s="1184" t="str">
        <f>P7</f>
        <v>BR 2026/2027 to AFS 2024/2025</v>
      </c>
      <c r="Q36" s="1184"/>
      <c r="S36" s="146"/>
      <c r="T36" s="146"/>
      <c r="U36" s="146"/>
      <c r="V36" s="146"/>
      <c r="W36" s="146"/>
      <c r="X36" s="146"/>
      <c r="Y36" s="146"/>
      <c r="Z36" s="146"/>
      <c r="AA36" s="146"/>
      <c r="AB36" s="146"/>
      <c r="AC36" s="146"/>
      <c r="AD36" s="146"/>
      <c r="AE36" s="146"/>
      <c r="AF36" s="146"/>
      <c r="AG36" s="146"/>
      <c r="AH36" s="146"/>
      <c r="AI36" s="146"/>
      <c r="AJ36" s="146"/>
      <c r="AK36" s="146"/>
      <c r="AL36" s="146"/>
      <c r="AM36" s="146"/>
      <c r="AN36" s="146"/>
      <c r="AO36" s="146"/>
      <c r="AP36" s="146"/>
      <c r="AQ36" s="146"/>
      <c r="AR36" s="146"/>
      <c r="AS36" s="146"/>
      <c r="AT36" s="146"/>
      <c r="AU36" s="146"/>
      <c r="AV36" s="146"/>
      <c r="AW36" s="146"/>
      <c r="AX36" s="146"/>
      <c r="AY36" s="146"/>
      <c r="AZ36" s="146"/>
      <c r="BA36" s="146"/>
      <c r="BB36" s="146"/>
      <c r="BC36" s="146"/>
      <c r="BD36" s="146"/>
      <c r="BE36" s="146"/>
      <c r="BF36" s="146"/>
      <c r="BG36" s="146"/>
      <c r="BH36" s="146"/>
      <c r="BI36" s="146"/>
      <c r="BJ36" s="146"/>
      <c r="BK36" s="146"/>
      <c r="BL36" s="146"/>
      <c r="BM36" s="146"/>
      <c r="BN36" s="146"/>
      <c r="BO36" s="146"/>
      <c r="BP36" s="146"/>
      <c r="BQ36" s="146"/>
      <c r="BR36" s="146"/>
      <c r="BS36" s="146"/>
      <c r="BT36" s="146"/>
      <c r="BU36" s="146"/>
      <c r="BV36" s="146"/>
      <c r="BW36" s="146"/>
      <c r="BX36" s="146"/>
      <c r="BY36" s="146"/>
      <c r="BZ36" s="146"/>
      <c r="CA36" s="146"/>
      <c r="CB36" s="146"/>
      <c r="CC36" s="146"/>
      <c r="CD36" s="146"/>
      <c r="CE36" s="146"/>
      <c r="CF36" s="146"/>
      <c r="CG36" s="146"/>
      <c r="CH36" s="146"/>
    </row>
    <row r="37" spans="1:86" ht="16.149999999999999" customHeight="1" thickBot="1">
      <c r="A37" s="191"/>
      <c r="B37" s="192"/>
      <c r="C37" s="192"/>
      <c r="D37" s="192"/>
      <c r="E37" s="192"/>
      <c r="F37" s="192"/>
      <c r="G37" s="193" t="str">
        <f>+G7</f>
        <v>2026/2027</v>
      </c>
      <c r="H37" s="193" t="str">
        <f>+H7</f>
        <v>2025/2026</v>
      </c>
      <c r="I37" s="193" t="str">
        <f>+I7</f>
        <v>2024/2025</v>
      </c>
      <c r="J37" s="146"/>
      <c r="M37" s="138" t="s">
        <v>1001</v>
      </c>
      <c r="N37" s="139" t="s">
        <v>1002</v>
      </c>
      <c r="O37" s="126"/>
      <c r="P37" s="140" t="s">
        <v>1001</v>
      </c>
      <c r="Q37" s="139" t="s">
        <v>1002</v>
      </c>
      <c r="S37" s="367"/>
      <c r="T37" s="146"/>
      <c r="U37" s="146"/>
      <c r="V37" s="146"/>
      <c r="W37" s="146"/>
      <c r="X37" s="146"/>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c r="BD37" s="146"/>
      <c r="BE37" s="146"/>
      <c r="BF37" s="146"/>
      <c r="BG37" s="146"/>
      <c r="BH37" s="146"/>
      <c r="BI37" s="146"/>
      <c r="BJ37" s="146"/>
      <c r="BK37" s="146"/>
      <c r="BL37" s="146"/>
      <c r="BM37" s="146"/>
      <c r="BN37" s="146"/>
      <c r="BO37" s="146"/>
      <c r="BP37" s="146"/>
      <c r="BQ37" s="146"/>
      <c r="BR37" s="146"/>
      <c r="BS37" s="146"/>
      <c r="BT37" s="146"/>
      <c r="BU37" s="146"/>
      <c r="BV37" s="146"/>
      <c r="BW37" s="146"/>
      <c r="BX37" s="146"/>
      <c r="BY37" s="146"/>
      <c r="BZ37" s="146"/>
      <c r="CA37" s="146"/>
      <c r="CB37" s="146"/>
      <c r="CC37" s="146"/>
      <c r="CD37" s="146"/>
      <c r="CE37" s="146"/>
      <c r="CF37" s="146"/>
      <c r="CG37" s="146"/>
      <c r="CH37" s="146"/>
    </row>
    <row r="38" spans="1:86" ht="30.75" customHeight="1">
      <c r="A38" s="134" t="s">
        <v>60</v>
      </c>
      <c r="B38" s="135"/>
      <c r="C38" s="135"/>
      <c r="D38" s="135"/>
      <c r="E38" s="135"/>
      <c r="F38" s="135"/>
      <c r="G38" s="194"/>
      <c r="H38" s="194"/>
      <c r="I38" s="195"/>
      <c r="M38" s="145"/>
      <c r="N38" s="146"/>
      <c r="O38" s="126"/>
      <c r="P38" s="145"/>
      <c r="Q38" s="146"/>
      <c r="S38" s="367"/>
    </row>
    <row r="39" spans="1:86" ht="22.15" customHeight="1">
      <c r="A39" s="155" t="s">
        <v>42</v>
      </c>
      <c r="B39" s="163"/>
      <c r="C39" s="157"/>
      <c r="D39" s="157"/>
      <c r="E39" s="157"/>
      <c r="F39" s="157"/>
      <c r="G39" s="150">
        <f>+'Program Operations'!K29</f>
        <v>778895</v>
      </c>
      <c r="H39" s="151">
        <f>VLOOKUP($I$1,'Datasheet BUDGET'!B:HC,24,FALSE)</f>
        <v>493943</v>
      </c>
      <c r="I39" s="152">
        <f>+'Program Operations'!L29</f>
        <v>491524</v>
      </c>
      <c r="M39" s="196">
        <f>IFERROR(N39/H39,0)</f>
        <v>0.57689247544757194</v>
      </c>
      <c r="N39" s="197">
        <f>+G39-H39</f>
        <v>284952</v>
      </c>
      <c r="O39" s="126"/>
      <c r="P39" s="196">
        <f>IFERROR(Q39/I39,0)</f>
        <v>0.58465303830535231</v>
      </c>
      <c r="Q39" s="197">
        <f>+G39-I39</f>
        <v>287371</v>
      </c>
      <c r="S39" s="1084"/>
    </row>
    <row r="40" spans="1:86" ht="22.15" customHeight="1">
      <c r="A40" s="155" t="s">
        <v>44</v>
      </c>
      <c r="B40" s="163"/>
      <c r="C40" s="157"/>
      <c r="D40" s="157"/>
      <c r="E40" s="157"/>
      <c r="F40" s="157"/>
      <c r="G40" s="158">
        <f>+'Program Operations'!K30</f>
        <v>60991</v>
      </c>
      <c r="H40" s="159">
        <f>VLOOKUP($I$1,'Datasheet BUDGET'!B:HC,25,FALSE)</f>
        <v>56709</v>
      </c>
      <c r="I40" s="160">
        <f>+'Program Operations'!L30</f>
        <v>57522</v>
      </c>
      <c r="M40" s="198">
        <f>IFERROR(N40/H40,0)</f>
        <v>7.5508296743021383E-2</v>
      </c>
      <c r="N40" s="199">
        <f>+G40-H40</f>
        <v>4282</v>
      </c>
      <c r="O40" s="126"/>
      <c r="P40" s="198">
        <f>IFERROR(Q40/I40,0)</f>
        <v>6.0307360662007578E-2</v>
      </c>
      <c r="Q40" s="199">
        <f>+G40-I40</f>
        <v>3469</v>
      </c>
      <c r="S40" s="1084"/>
    </row>
    <row r="41" spans="1:86" ht="22.15" customHeight="1">
      <c r="A41" s="155" t="s">
        <v>58</v>
      </c>
      <c r="B41" s="163"/>
      <c r="C41" s="157"/>
      <c r="D41" s="157"/>
      <c r="E41" s="157"/>
      <c r="F41" s="157"/>
      <c r="G41" s="158">
        <f>+'Program Operations'!K31</f>
        <v>474287</v>
      </c>
      <c r="H41" s="159">
        <f>VLOOKUP($I$1,'Datasheet BUDGET'!B:HC,26,FALSE)</f>
        <v>382474</v>
      </c>
      <c r="I41" s="160">
        <f>+'Program Operations'!L31</f>
        <v>355982</v>
      </c>
      <c r="M41" s="198">
        <f t="shared" ref="M41:M42" si="9">IFERROR(N41/H41,0)</f>
        <v>0.24005030407295661</v>
      </c>
      <c r="N41" s="199">
        <f>+G41-H41</f>
        <v>91813</v>
      </c>
      <c r="O41" s="126"/>
      <c r="P41" s="198">
        <f>IFERROR(Q41/I41,0)</f>
        <v>0.33233421914591188</v>
      </c>
      <c r="Q41" s="199">
        <f>+G41-I41</f>
        <v>118305</v>
      </c>
      <c r="S41" s="1084"/>
    </row>
    <row r="42" spans="1:86" ht="22.15" customHeight="1">
      <c r="A42" s="155" t="s">
        <v>59</v>
      </c>
      <c r="B42" s="163"/>
      <c r="C42" s="157"/>
      <c r="D42" s="157"/>
      <c r="E42" s="157"/>
      <c r="F42" s="157"/>
      <c r="G42" s="158">
        <f>+'Program Operations'!K32</f>
        <v>18713</v>
      </c>
      <c r="H42" s="159">
        <f>VLOOKUP($I$1,'Datasheet BUDGET'!B:HC,27,FALSE)</f>
        <v>15148</v>
      </c>
      <c r="I42" s="160">
        <f>+'Program Operations'!L32</f>
        <v>40810.75</v>
      </c>
      <c r="M42" s="198">
        <f t="shared" si="9"/>
        <v>0.23534459994718776</v>
      </c>
      <c r="N42" s="199">
        <f>+G42-H42</f>
        <v>3565</v>
      </c>
      <c r="O42" s="126"/>
      <c r="P42" s="198">
        <f>IFERROR(Q42/I42,0)</f>
        <v>-0.54146885318206595</v>
      </c>
      <c r="Q42" s="199">
        <f>+G42-I42</f>
        <v>-22097.75</v>
      </c>
    </row>
    <row r="43" spans="1:86" ht="22.15" customHeight="1">
      <c r="A43" s="155" t="s">
        <v>89</v>
      </c>
      <c r="B43" s="163"/>
      <c r="C43" s="157"/>
      <c r="D43" s="157"/>
      <c r="E43" s="157"/>
      <c r="F43" s="157"/>
      <c r="G43" s="165">
        <f>+'Program Operations'!K34</f>
        <v>611514</v>
      </c>
      <c r="H43" s="166">
        <f>VLOOKUP($I$1,'Datasheet BUDGET'!B:HC,28,FALSE)</f>
        <v>497914</v>
      </c>
      <c r="I43" s="167">
        <f>+'Program Operations'!L34</f>
        <v>580937</v>
      </c>
      <c r="M43" s="200">
        <f>IFERROR(N43/H43,0)</f>
        <v>0.2281518495161815</v>
      </c>
      <c r="N43" s="201">
        <f>+G43-H43</f>
        <v>113600</v>
      </c>
      <c r="O43" s="126"/>
      <c r="P43" s="200">
        <f>IFERROR(Q43/I43,0)</f>
        <v>5.263393448859343E-2</v>
      </c>
      <c r="Q43" s="201">
        <f>+G43-I43</f>
        <v>30577</v>
      </c>
    </row>
    <row r="44" spans="1:86" ht="22.15" customHeight="1">
      <c r="A44" s="202" t="s">
        <v>16</v>
      </c>
      <c r="B44" s="203"/>
      <c r="C44" s="204"/>
      <c r="D44" s="123"/>
      <c r="E44" s="123"/>
      <c r="F44" s="123"/>
      <c r="G44" s="175"/>
      <c r="H44" s="175"/>
      <c r="I44" s="205"/>
      <c r="M44" s="145"/>
      <c r="N44" s="146"/>
      <c r="O44" s="126"/>
      <c r="P44" s="145"/>
      <c r="Q44" s="146"/>
    </row>
    <row r="45" spans="1:86" ht="22.15" customHeight="1">
      <c r="A45" s="206"/>
      <c r="B45" s="207" t="s">
        <v>17</v>
      </c>
      <c r="C45" s="207"/>
      <c r="D45" s="208"/>
      <c r="E45" s="208"/>
      <c r="F45" s="208"/>
      <c r="G45" s="209"/>
      <c r="H45" s="210"/>
      <c r="I45" s="211"/>
      <c r="M45" s="145"/>
      <c r="N45" s="146"/>
      <c r="O45" s="126"/>
      <c r="P45" s="145"/>
      <c r="Q45" s="146"/>
    </row>
    <row r="46" spans="1:86" ht="22.15" customHeight="1">
      <c r="A46" s="206"/>
      <c r="B46" s="123"/>
      <c r="C46" s="212" t="s">
        <v>349</v>
      </c>
      <c r="D46" s="149"/>
      <c r="E46" s="149"/>
      <c r="F46" s="149"/>
      <c r="G46" s="150">
        <f>+'Program Operations'!K35+'Program Operations'!K37</f>
        <v>36000</v>
      </c>
      <c r="H46" s="151">
        <f>VLOOKUP($I$1,'Datasheet BUDGET'!B:HC,29,FALSE)</f>
        <v>21582</v>
      </c>
      <c r="I46" s="152">
        <f>+'Program Operations'!L35+'Program Operations'!L37</f>
        <v>24080</v>
      </c>
      <c r="M46" s="196">
        <f>IFERROR(N46/H46,0)</f>
        <v>0.66805671392827359</v>
      </c>
      <c r="N46" s="197">
        <f>+G46-H46</f>
        <v>14418</v>
      </c>
      <c r="O46" s="126"/>
      <c r="P46" s="196">
        <f>IFERROR(Q46/I46,0)</f>
        <v>0.49501661129568109</v>
      </c>
      <c r="Q46" s="197">
        <f>+G46-I46</f>
        <v>11920</v>
      </c>
    </row>
    <row r="47" spans="1:86" ht="22.15" customHeight="1">
      <c r="A47" s="206"/>
      <c r="B47" s="123"/>
      <c r="C47" s="213" t="s">
        <v>350</v>
      </c>
      <c r="D47" s="157"/>
      <c r="E47" s="157"/>
      <c r="F47" s="157"/>
      <c r="G47" s="165">
        <f>+'Program Operations'!K36+'Program Operations'!K38</f>
        <v>0</v>
      </c>
      <c r="H47" s="166">
        <f>VLOOKUP($I$1,'Datasheet BUDGET'!B:HC,30,FALSE)</f>
        <v>0</v>
      </c>
      <c r="I47" s="167">
        <f>+'Program Operations'!L36+'Program Operations'!L38</f>
        <v>35848</v>
      </c>
      <c r="M47" s="200">
        <f>IFERROR(N47/H47,0)</f>
        <v>0</v>
      </c>
      <c r="N47" s="201">
        <f>+G47-H47</f>
        <v>0</v>
      </c>
      <c r="O47" s="126"/>
      <c r="P47" s="200">
        <f>IFERROR(Q47/I47,0)</f>
        <v>-1</v>
      </c>
      <c r="Q47" s="201">
        <f>+G47-I47</f>
        <v>-35848</v>
      </c>
    </row>
    <row r="48" spans="1:86" ht="22.15" customHeight="1">
      <c r="A48" s="206"/>
      <c r="B48" s="207" t="s">
        <v>18</v>
      </c>
      <c r="C48" s="207"/>
      <c r="D48" s="123"/>
      <c r="E48" s="123"/>
      <c r="F48" s="123"/>
      <c r="G48" s="209"/>
      <c r="H48" s="210"/>
      <c r="I48" s="211"/>
      <c r="M48" s="145"/>
      <c r="N48" s="146"/>
      <c r="O48" s="126"/>
      <c r="P48" s="145"/>
      <c r="Q48" s="146"/>
    </row>
    <row r="49" spans="1:17" ht="22.15" customHeight="1">
      <c r="A49" s="206"/>
      <c r="B49" s="123"/>
      <c r="C49" s="212" t="s">
        <v>349</v>
      </c>
      <c r="D49" s="149"/>
      <c r="E49" s="149"/>
      <c r="F49" s="149"/>
      <c r="G49" s="150">
        <f>+'Program Operations'!K40</f>
        <v>0</v>
      </c>
      <c r="H49" s="151">
        <f>VLOOKUP($I$1,'Datasheet BUDGET'!B:HC,31,FALSE)</f>
        <v>0</v>
      </c>
      <c r="I49" s="152">
        <f>+'Program Operations'!L40</f>
        <v>0</v>
      </c>
      <c r="M49" s="196">
        <f>IFERROR(N49/H49,0)</f>
        <v>0</v>
      </c>
      <c r="N49" s="197">
        <f t="shared" ref="N49:N54" si="10">+G49-H49</f>
        <v>0</v>
      </c>
      <c r="O49" s="126"/>
      <c r="P49" s="196">
        <f t="shared" ref="P49:P54" si="11">IFERROR(Q49/I49,0)</f>
        <v>0</v>
      </c>
      <c r="Q49" s="197">
        <f t="shared" ref="Q49:Q54" si="12">+G49-I49</f>
        <v>0</v>
      </c>
    </row>
    <row r="50" spans="1:17" ht="22.15" customHeight="1">
      <c r="A50" s="206"/>
      <c r="B50" s="123"/>
      <c r="C50" s="212" t="s">
        <v>350</v>
      </c>
      <c r="D50" s="149"/>
      <c r="E50" s="149"/>
      <c r="F50" s="149"/>
      <c r="G50" s="158">
        <f>+'Program Operations'!K41</f>
        <v>0</v>
      </c>
      <c r="H50" s="159">
        <f>VLOOKUP($I$1,'Datasheet BUDGET'!B:HC,32,FALSE)</f>
        <v>0</v>
      </c>
      <c r="I50" s="160">
        <f>+'Program Operations'!L41</f>
        <v>3666</v>
      </c>
      <c r="M50" s="198">
        <f>IFERROR(N50/H50,0)</f>
        <v>0</v>
      </c>
      <c r="N50" s="199">
        <f t="shared" si="10"/>
        <v>0</v>
      </c>
      <c r="O50" s="126"/>
      <c r="P50" s="198">
        <f t="shared" si="11"/>
        <v>-1</v>
      </c>
      <c r="Q50" s="199">
        <f t="shared" si="12"/>
        <v>-3666</v>
      </c>
    </row>
    <row r="51" spans="1:17" ht="22.15" customHeight="1">
      <c r="A51" s="155"/>
      <c r="B51" s="163" t="s">
        <v>154</v>
      </c>
      <c r="C51" s="157"/>
      <c r="D51" s="157"/>
      <c r="E51" s="157"/>
      <c r="F51" s="157"/>
      <c r="G51" s="158">
        <f>+'Program Operations'!K42</f>
        <v>0</v>
      </c>
      <c r="H51" s="159">
        <f>VLOOKUP($I$1,'Datasheet BUDGET'!B:HC,33,FALSE)</f>
        <v>1000</v>
      </c>
      <c r="I51" s="160">
        <f>+'Program Operations'!L42</f>
        <v>9207</v>
      </c>
      <c r="M51" s="198">
        <f t="shared" ref="M51:M52" si="13">IFERROR(N51/H51,0)</f>
        <v>-1</v>
      </c>
      <c r="N51" s="199">
        <f t="shared" si="10"/>
        <v>-1000</v>
      </c>
      <c r="O51" s="126"/>
      <c r="P51" s="198">
        <f t="shared" si="11"/>
        <v>-1</v>
      </c>
      <c r="Q51" s="199">
        <f t="shared" si="12"/>
        <v>-9207</v>
      </c>
    </row>
    <row r="52" spans="1:17" ht="22.15" customHeight="1">
      <c r="A52" s="155"/>
      <c r="B52" s="163" t="s">
        <v>155</v>
      </c>
      <c r="C52" s="157"/>
      <c r="D52" s="157"/>
      <c r="E52" s="157"/>
      <c r="F52" s="157"/>
      <c r="G52" s="158">
        <f>+'Program Operations'!K43</f>
        <v>0</v>
      </c>
      <c r="H52" s="159">
        <f>VLOOKUP($I$1,'Datasheet BUDGET'!B:HC,34,FALSE)</f>
        <v>0</v>
      </c>
      <c r="I52" s="160">
        <f>+'Program Operations'!L43</f>
        <v>0</v>
      </c>
      <c r="M52" s="198">
        <f t="shared" si="13"/>
        <v>0</v>
      </c>
      <c r="N52" s="199">
        <f t="shared" si="10"/>
        <v>0</v>
      </c>
      <c r="O52" s="126"/>
      <c r="P52" s="198">
        <f t="shared" si="11"/>
        <v>0</v>
      </c>
      <c r="Q52" s="199">
        <f t="shared" si="12"/>
        <v>0</v>
      </c>
    </row>
    <row r="53" spans="1:17" ht="22.15" customHeight="1">
      <c r="A53" s="155" t="s">
        <v>351</v>
      </c>
      <c r="B53" s="163"/>
      <c r="C53" s="157"/>
      <c r="D53" s="157"/>
      <c r="E53" s="157"/>
      <c r="F53" s="157"/>
      <c r="G53" s="165">
        <f>+'Program Operations'!K44+'Program Operations'!K39</f>
        <v>0</v>
      </c>
      <c r="H53" s="166">
        <f>VLOOKUP($I$1,'Datasheet BUDGET'!B:HC,35,FALSE)</f>
        <v>0</v>
      </c>
      <c r="I53" s="167">
        <f>+'Program Operations'!L44+'Program Operations'!L39</f>
        <v>5823</v>
      </c>
      <c r="M53" s="200">
        <f>IFERROR(N53/H53,0)</f>
        <v>0</v>
      </c>
      <c r="N53" s="201">
        <f t="shared" si="10"/>
        <v>0</v>
      </c>
      <c r="O53" s="126"/>
      <c r="P53" s="200">
        <f t="shared" si="11"/>
        <v>-1</v>
      </c>
      <c r="Q53" s="201">
        <f t="shared" si="12"/>
        <v>-5823</v>
      </c>
    </row>
    <row r="54" spans="1:17" ht="22.15" customHeight="1" thickBot="1">
      <c r="A54" s="206"/>
      <c r="B54" s="123"/>
      <c r="C54" s="123"/>
      <c r="D54" s="123"/>
      <c r="E54" s="125" t="s">
        <v>40</v>
      </c>
      <c r="F54" s="123"/>
      <c r="G54" s="214">
        <f>SUM(G39:G53)</f>
        <v>1980400</v>
      </c>
      <c r="H54" s="214">
        <f>SUM(H39:H53)</f>
        <v>1468770</v>
      </c>
      <c r="I54" s="215">
        <f>SUM(I39:I53)</f>
        <v>1605399.75</v>
      </c>
      <c r="M54" s="177">
        <f>IFERROR(N54/H54,0)</f>
        <v>0.34833908644648243</v>
      </c>
      <c r="N54" s="178">
        <f t="shared" si="10"/>
        <v>511630</v>
      </c>
      <c r="O54" s="126"/>
      <c r="P54" s="177">
        <f t="shared" si="11"/>
        <v>0.23358683717248616</v>
      </c>
      <c r="Q54" s="178">
        <f t="shared" si="12"/>
        <v>375000.25</v>
      </c>
    </row>
    <row r="55" spans="1:17" ht="9.4" customHeight="1" thickTop="1" thickBot="1">
      <c r="A55" s="216"/>
      <c r="B55" s="217"/>
      <c r="C55" s="217"/>
      <c r="D55" s="217"/>
      <c r="E55" s="217"/>
      <c r="F55" s="217"/>
      <c r="G55" s="218"/>
      <c r="H55" s="218"/>
      <c r="I55" s="219"/>
      <c r="M55" s="126"/>
      <c r="N55" s="126"/>
      <c r="O55" s="126"/>
      <c r="P55" s="126"/>
      <c r="Q55" s="126"/>
    </row>
    <row r="56" spans="1:17" ht="16.149999999999999" customHeight="1">
      <c r="G56" s="220" t="str">
        <f>IF(G54&lt;&gt;G26,"Out of Balance","")</f>
        <v/>
      </c>
      <c r="H56" s="220" t="str">
        <f>IF(H54&lt;&gt;H26,"Out of Balance","")</f>
        <v/>
      </c>
      <c r="I56" s="220" t="str">
        <f>IF(I54&lt;&gt;I26,"Out of Balance"," ")</f>
        <v xml:space="preserve"> </v>
      </c>
      <c r="Q56" s="126"/>
    </row>
    <row r="57" spans="1:17" ht="16.149999999999999" customHeight="1">
      <c r="G57" s="220"/>
      <c r="H57" s="220"/>
      <c r="I57" s="220"/>
      <c r="Q57" s="126"/>
    </row>
    <row r="58" spans="1:17" ht="16.149999999999999" customHeight="1">
      <c r="G58" s="220"/>
      <c r="H58" s="220"/>
      <c r="I58" s="220"/>
      <c r="L58" s="916"/>
      <c r="Q58" s="126"/>
    </row>
    <row r="59" spans="1:17" ht="16.149999999999999" customHeight="1">
      <c r="G59" s="220"/>
      <c r="H59" s="220"/>
      <c r="I59" s="220"/>
      <c r="L59" s="916"/>
      <c r="Q59" s="126"/>
    </row>
    <row r="60" spans="1:17" ht="15.75" customHeight="1">
      <c r="G60" s="221"/>
      <c r="H60" s="221"/>
      <c r="I60" s="221"/>
      <c r="Q60" s="126"/>
    </row>
    <row r="61" spans="1:17" ht="16.149999999999999" hidden="1" customHeight="1"/>
    <row r="62" spans="1:17" ht="16.149999999999999" hidden="1" customHeight="1">
      <c r="A62" s="190" t="s">
        <v>42</v>
      </c>
      <c r="G62" s="124" t="s">
        <v>248</v>
      </c>
    </row>
    <row r="63" spans="1:17" ht="16.149999999999999" hidden="1" customHeight="1">
      <c r="A63" s="190" t="s">
        <v>44</v>
      </c>
      <c r="G63" s="124" t="s">
        <v>249</v>
      </c>
    </row>
    <row r="64" spans="1:17" ht="16.149999999999999" hidden="1" customHeight="1">
      <c r="A64" s="190" t="s">
        <v>242</v>
      </c>
      <c r="G64" s="124" t="s">
        <v>250</v>
      </c>
    </row>
    <row r="65" spans="1:7" ht="16.149999999999999" hidden="1" customHeight="1">
      <c r="A65" s="190" t="s">
        <v>243</v>
      </c>
      <c r="G65" s="124" t="s">
        <v>39</v>
      </c>
    </row>
    <row r="66" spans="1:7" ht="16.149999999999999" hidden="1" customHeight="1">
      <c r="A66" s="190" t="s">
        <v>89</v>
      </c>
      <c r="G66" s="124" t="s">
        <v>138</v>
      </c>
    </row>
    <row r="67" spans="1:7" ht="16.149999999999999" hidden="1" customHeight="1">
      <c r="A67" s="190" t="s">
        <v>244</v>
      </c>
      <c r="G67" s="124" t="s">
        <v>51</v>
      </c>
    </row>
    <row r="68" spans="1:7" ht="16.149999999999999" hidden="1" customHeight="1">
      <c r="A68" s="190" t="s">
        <v>245</v>
      </c>
    </row>
    <row r="69" spans="1:7" ht="16.149999999999999" hidden="1" customHeight="1">
      <c r="A69" s="190" t="s">
        <v>246</v>
      </c>
    </row>
    <row r="70" spans="1:7" ht="16.149999999999999" hidden="1" customHeight="1">
      <c r="A70" s="190" t="s">
        <v>247</v>
      </c>
    </row>
    <row r="71" spans="1:7" ht="16.149999999999999" hidden="1" customHeight="1">
      <c r="A71" s="190" t="s">
        <v>154</v>
      </c>
    </row>
    <row r="72" spans="1:7" ht="16.149999999999999" hidden="1" customHeight="1">
      <c r="A72" s="190" t="s">
        <v>251</v>
      </c>
    </row>
    <row r="73" spans="1:7" ht="16.149999999999999" hidden="1" customHeight="1">
      <c r="A73" s="190" t="s">
        <v>84</v>
      </c>
    </row>
    <row r="74" spans="1:7" ht="16.149999999999999" hidden="1" customHeight="1"/>
    <row r="75" spans="1:7" ht="16.149999999999999" hidden="1" customHeight="1"/>
    <row r="76" spans="1:7" ht="16.149999999999999" hidden="1" customHeight="1"/>
    <row r="77" spans="1:7" ht="16.149999999999999" hidden="1" customHeight="1"/>
    <row r="78" spans="1:7" ht="16.149999999999999" hidden="1" customHeight="1"/>
    <row r="79" spans="1:7" ht="16.149999999999999" hidden="1" customHeight="1"/>
    <row r="80" spans="1:7" ht="16.149999999999999" hidden="1" customHeight="1"/>
    <row r="81" ht="16.149999999999999" hidden="1" customHeight="1"/>
    <row r="82" ht="16.149999999999999" hidden="1" customHeight="1"/>
    <row r="83" ht="16.149999999999999" hidden="1" customHeight="1"/>
    <row r="84" ht="16.149999999999999" hidden="1" customHeight="1"/>
    <row r="85" ht="16.149999999999999" hidden="1" customHeight="1"/>
    <row r="86" ht="16.149999999999999" hidden="1" customHeight="1"/>
    <row r="87" ht="16.149999999999999" hidden="1" customHeight="1"/>
    <row r="88" ht="16.149999999999999" hidden="1" customHeight="1"/>
    <row r="89" ht="16.149999999999999" hidden="1" customHeight="1"/>
    <row r="90" ht="16.149999999999999" hidden="1" customHeight="1"/>
    <row r="91" ht="16.149999999999999" hidden="1" customHeight="1"/>
    <row r="92" ht="16.149999999999999" hidden="1" customHeight="1"/>
    <row r="93" ht="16.149999999999999" hidden="1" customHeight="1"/>
    <row r="94" ht="16.149999999999999" hidden="1" customHeight="1"/>
    <row r="95" ht="16.149999999999999" hidden="1" customHeight="1"/>
    <row r="96" ht="16.149999999999999" hidden="1" customHeight="1"/>
    <row r="97" ht="16.149999999999999" hidden="1" customHeight="1"/>
    <row r="98" ht="16.149999999999999" hidden="1" customHeight="1"/>
    <row r="99" ht="16.149999999999999" hidden="1" customHeight="1"/>
    <row r="100" ht="16.149999999999999" hidden="1" customHeight="1"/>
    <row r="101" ht="16.149999999999999" hidden="1" customHeight="1"/>
    <row r="102" ht="16.149999999999999" hidden="1" customHeight="1"/>
    <row r="103" ht="16.149999999999999" hidden="1" customHeight="1"/>
    <row r="104" ht="16.149999999999999" hidden="1" customHeight="1"/>
    <row r="105" ht="16.149999999999999" hidden="1" customHeight="1"/>
    <row r="106" ht="16.149999999999999" hidden="1" customHeight="1"/>
    <row r="107" ht="16.149999999999999" hidden="1" customHeight="1"/>
    <row r="108" ht="16.149999999999999" hidden="1" customHeight="1"/>
    <row r="109" ht="16.149999999999999" hidden="1" customHeight="1"/>
    <row r="110" ht="16.149999999999999" hidden="1" customHeight="1"/>
    <row r="111" ht="16.149999999999999" hidden="1" customHeight="1"/>
    <row r="112" ht="16.149999999999999" hidden="1" customHeight="1"/>
    <row r="113" ht="16.149999999999999" hidden="1" customHeight="1"/>
    <row r="114" ht="16.149999999999999" hidden="1" customHeight="1"/>
    <row r="115" ht="16.149999999999999" hidden="1" customHeight="1"/>
    <row r="116" ht="16.149999999999999" hidden="1" customHeight="1"/>
    <row r="117" ht="16.149999999999999" hidden="1" customHeight="1"/>
    <row r="118" ht="16.149999999999999" hidden="1" customHeight="1"/>
    <row r="119" ht="16.149999999999999" hidden="1" customHeight="1"/>
    <row r="120" ht="16.149999999999999" hidden="1" customHeight="1"/>
    <row r="121" ht="16.149999999999999" hidden="1" customHeight="1"/>
    <row r="122" ht="16.149999999999999" hidden="1" customHeight="1"/>
    <row r="123" ht="16.149999999999999" hidden="1" customHeight="1"/>
    <row r="124" ht="16.149999999999999" hidden="1" customHeight="1"/>
    <row r="125" ht="16.149999999999999" hidden="1" customHeight="1"/>
    <row r="126" ht="16.149999999999999" hidden="1" customHeight="1"/>
    <row r="127" ht="16.149999999999999" hidden="1" customHeight="1"/>
    <row r="128" ht="16.149999999999999" hidden="1" customHeight="1"/>
    <row r="129" ht="16.149999999999999" hidden="1" customHeight="1"/>
    <row r="130" ht="16.149999999999999" hidden="1" customHeight="1"/>
    <row r="131" ht="16.149999999999999" hidden="1" customHeight="1"/>
    <row r="132" ht="16.149999999999999" hidden="1" customHeight="1"/>
    <row r="133" ht="16.149999999999999" hidden="1" customHeight="1"/>
    <row r="134" ht="16.149999999999999" hidden="1" customHeight="1"/>
    <row r="135" ht="16.149999999999999" hidden="1" customHeight="1"/>
    <row r="136" ht="16.149999999999999" hidden="1" customHeight="1"/>
    <row r="137" ht="16.149999999999999" hidden="1" customHeight="1"/>
    <row r="138" ht="16.149999999999999" hidden="1" customHeight="1"/>
    <row r="139" ht="16.149999999999999" hidden="1" customHeight="1"/>
    <row r="140" ht="16.149999999999999" hidden="1" customHeight="1"/>
    <row r="141" ht="16.149999999999999" hidden="1" customHeight="1"/>
    <row r="142" ht="16.149999999999999" hidden="1" customHeight="1"/>
    <row r="143" ht="16.149999999999999" hidden="1" customHeight="1"/>
    <row r="144" ht="16.149999999999999" hidden="1" customHeight="1"/>
    <row r="145" ht="16.149999999999999" hidden="1" customHeight="1"/>
    <row r="146" ht="16.149999999999999" hidden="1" customHeight="1"/>
    <row r="147" ht="16.149999999999999" hidden="1" customHeight="1"/>
    <row r="148" ht="16.149999999999999" hidden="1" customHeight="1"/>
    <row r="149" ht="16.149999999999999" hidden="1" customHeight="1"/>
    <row r="150" ht="16.149999999999999" hidden="1" customHeight="1"/>
    <row r="151" ht="16.149999999999999" hidden="1" customHeight="1"/>
    <row r="152" ht="16.149999999999999" hidden="1" customHeight="1"/>
    <row r="153" ht="16.149999999999999" hidden="1" customHeight="1"/>
    <row r="154" ht="16.149999999999999" hidden="1" customHeight="1"/>
    <row r="155" ht="16.149999999999999" hidden="1" customHeight="1"/>
    <row r="156" ht="16.149999999999999" hidden="1" customHeight="1"/>
    <row r="157" ht="16.149999999999999" hidden="1" customHeight="1"/>
    <row r="158" ht="16.149999999999999" hidden="1" customHeight="1"/>
    <row r="159" ht="16.149999999999999" hidden="1" customHeight="1"/>
    <row r="160" ht="16.149999999999999" hidden="1" customHeight="1"/>
    <row r="161" ht="16.149999999999999" hidden="1" customHeight="1"/>
    <row r="162" ht="16.149999999999999" hidden="1" customHeight="1"/>
    <row r="163" ht="16.149999999999999" hidden="1" customHeight="1"/>
    <row r="164" ht="16.149999999999999" hidden="1" customHeight="1"/>
    <row r="165" ht="16.149999999999999" hidden="1" customHeight="1"/>
    <row r="166" ht="16.149999999999999" hidden="1" customHeight="1"/>
    <row r="167" ht="16.149999999999999" hidden="1" customHeight="1"/>
    <row r="168" ht="16.149999999999999" hidden="1" customHeight="1"/>
    <row r="169" ht="16.149999999999999" hidden="1" customHeight="1"/>
    <row r="170" ht="16.149999999999999" hidden="1" customHeight="1"/>
    <row r="171" ht="16.149999999999999" hidden="1" customHeight="1"/>
    <row r="172" ht="16.149999999999999" hidden="1" customHeight="1"/>
    <row r="173" ht="16.149999999999999" hidden="1" customHeight="1"/>
    <row r="174" ht="16.149999999999999" hidden="1" customHeight="1"/>
    <row r="175" ht="16.149999999999999" hidden="1" customHeight="1"/>
    <row r="176" ht="16.149999999999999" hidden="1" customHeight="1"/>
    <row r="177" ht="16.149999999999999" hidden="1" customHeight="1"/>
    <row r="178" ht="16.149999999999999" hidden="1" customHeight="1"/>
    <row r="179" ht="16.149999999999999" hidden="1" customHeight="1"/>
    <row r="180" ht="16.149999999999999" hidden="1" customHeight="1"/>
    <row r="181" ht="16.149999999999999" hidden="1" customHeight="1"/>
    <row r="182" ht="16.149999999999999" hidden="1" customHeight="1"/>
    <row r="183" ht="16.149999999999999" hidden="1" customHeight="1"/>
    <row r="184" ht="16.149999999999999" hidden="1" customHeight="1"/>
    <row r="185" ht="16.149999999999999" hidden="1" customHeight="1"/>
    <row r="186" ht="16.149999999999999" hidden="1" customHeight="1"/>
    <row r="187" ht="16.149999999999999" hidden="1" customHeight="1"/>
    <row r="188" ht="16.149999999999999" hidden="1" customHeight="1"/>
    <row r="189" ht="16.149999999999999" hidden="1" customHeight="1"/>
    <row r="190" ht="16.149999999999999" hidden="1" customHeight="1"/>
    <row r="191" ht="16.149999999999999" hidden="1" customHeight="1"/>
    <row r="192" ht="16.149999999999999" hidden="1" customHeight="1"/>
    <row r="193" ht="16.149999999999999" hidden="1" customHeight="1"/>
    <row r="194" ht="16.149999999999999" hidden="1" customHeight="1"/>
    <row r="195" ht="16.149999999999999" hidden="1" customHeight="1"/>
    <row r="196" ht="16.149999999999999" hidden="1" customHeight="1"/>
    <row r="197" ht="16.149999999999999" hidden="1" customHeight="1"/>
    <row r="198" ht="16.149999999999999" hidden="1" customHeight="1"/>
    <row r="199" ht="16.149999999999999" hidden="1" customHeight="1"/>
    <row r="200" ht="16.149999999999999" hidden="1" customHeight="1"/>
    <row r="201" ht="16.149999999999999" hidden="1" customHeight="1"/>
    <row r="202" ht="16.149999999999999" hidden="1" customHeight="1"/>
    <row r="203" ht="16.149999999999999" hidden="1" customHeight="1"/>
    <row r="204" ht="16.149999999999999" hidden="1" customHeight="1"/>
    <row r="205" ht="16.149999999999999" hidden="1" customHeight="1"/>
    <row r="206" ht="16.149999999999999" hidden="1" customHeight="1"/>
    <row r="207" ht="16.149999999999999" hidden="1" customHeight="1"/>
    <row r="208" ht="16.149999999999999" hidden="1" customHeight="1"/>
    <row r="209" ht="16.149999999999999" hidden="1" customHeight="1"/>
    <row r="210" ht="16.149999999999999" hidden="1" customHeight="1"/>
    <row r="211" ht="16.149999999999999" hidden="1" customHeight="1"/>
    <row r="212" ht="16.149999999999999" hidden="1" customHeight="1"/>
    <row r="213" ht="16.149999999999999" hidden="1" customHeight="1"/>
    <row r="214" ht="16.149999999999999" hidden="1" customHeight="1"/>
    <row r="215" ht="16.149999999999999" hidden="1" customHeight="1"/>
    <row r="216" ht="16.149999999999999" hidden="1" customHeight="1"/>
    <row r="217" ht="16.149999999999999" hidden="1" customHeight="1"/>
    <row r="218" ht="16.149999999999999" hidden="1" customHeight="1"/>
    <row r="219" ht="16.149999999999999" hidden="1" customHeight="1"/>
    <row r="220" ht="16.149999999999999" hidden="1" customHeight="1"/>
    <row r="221" ht="16.149999999999999" hidden="1" customHeight="1"/>
    <row r="222" ht="16.149999999999999" hidden="1" customHeight="1"/>
    <row r="223" ht="16.149999999999999" hidden="1" customHeight="1"/>
    <row r="224" ht="16.149999999999999" hidden="1" customHeight="1"/>
    <row r="225" ht="16.149999999999999" hidden="1" customHeight="1"/>
    <row r="226" ht="16.149999999999999" hidden="1" customHeight="1"/>
    <row r="227" ht="16.149999999999999" hidden="1" customHeight="1"/>
    <row r="228" ht="16.149999999999999" hidden="1" customHeight="1"/>
    <row r="229" ht="16.149999999999999" hidden="1" customHeight="1"/>
    <row r="230" ht="16.149999999999999" hidden="1" customHeight="1"/>
    <row r="231" ht="16.149999999999999" hidden="1" customHeight="1"/>
    <row r="232" ht="16.149999999999999" hidden="1" customHeight="1"/>
    <row r="233" ht="16.149999999999999" hidden="1" customHeight="1"/>
    <row r="234" ht="16.149999999999999" hidden="1" customHeight="1"/>
    <row r="235" ht="16.149999999999999" hidden="1" customHeight="1"/>
    <row r="236" ht="16.149999999999999" hidden="1" customHeight="1"/>
    <row r="237" ht="16.149999999999999" hidden="1" customHeight="1"/>
    <row r="238" ht="16.149999999999999" hidden="1" customHeight="1"/>
    <row r="239" ht="16.149999999999999" hidden="1" customHeight="1"/>
    <row r="240" ht="16.149999999999999" hidden="1" customHeight="1"/>
    <row r="241" ht="16.149999999999999" hidden="1" customHeight="1"/>
    <row r="242" ht="16.149999999999999" hidden="1" customHeight="1"/>
    <row r="243" ht="16.149999999999999" hidden="1" customHeight="1"/>
    <row r="244" ht="16.149999999999999" hidden="1" customHeight="1"/>
    <row r="245" ht="16.149999999999999" hidden="1" customHeight="1"/>
    <row r="246" ht="16.149999999999999" hidden="1" customHeight="1"/>
    <row r="247" ht="16.149999999999999" hidden="1" customHeight="1"/>
    <row r="248" ht="16.149999999999999" hidden="1" customHeight="1"/>
    <row r="249" ht="16.149999999999999" hidden="1" customHeight="1"/>
    <row r="250" ht="16.149999999999999" hidden="1" customHeight="1"/>
    <row r="251" ht="16.149999999999999" hidden="1" customHeight="1"/>
    <row r="252" ht="16.149999999999999" hidden="1" customHeight="1"/>
    <row r="253" ht="16.149999999999999" hidden="1" customHeight="1"/>
    <row r="254" ht="16.149999999999999" hidden="1" customHeight="1"/>
    <row r="255" ht="16.149999999999999" hidden="1" customHeight="1"/>
    <row r="256" ht="16.149999999999999" hidden="1" customHeight="1"/>
    <row r="257" ht="16.149999999999999" hidden="1" customHeight="1"/>
    <row r="258" ht="16.149999999999999" hidden="1" customHeight="1"/>
    <row r="259" ht="16.149999999999999" hidden="1" customHeight="1"/>
    <row r="260" ht="16.149999999999999" hidden="1" customHeight="1"/>
    <row r="261" ht="16.149999999999999" hidden="1" customHeight="1"/>
    <row r="262" ht="16.149999999999999" hidden="1" customHeight="1"/>
    <row r="263" ht="16.149999999999999" hidden="1" customHeight="1"/>
    <row r="264" ht="16.149999999999999" hidden="1" customHeight="1"/>
    <row r="265" ht="16.149999999999999" hidden="1" customHeight="1"/>
    <row r="266" ht="16.149999999999999" hidden="1" customHeight="1"/>
    <row r="267" ht="16.149999999999999" hidden="1" customHeight="1"/>
    <row r="268" ht="16.149999999999999" hidden="1" customHeight="1"/>
    <row r="269" ht="16.149999999999999" hidden="1" customHeight="1"/>
    <row r="270" ht="16.149999999999999" hidden="1" customHeight="1"/>
    <row r="271" ht="16.149999999999999" hidden="1" customHeight="1"/>
    <row r="272" ht="16.149999999999999" hidden="1" customHeight="1"/>
    <row r="273" ht="16.149999999999999" hidden="1" customHeight="1"/>
    <row r="274" ht="16.149999999999999" hidden="1" customHeight="1"/>
    <row r="275" ht="16.149999999999999" hidden="1" customHeight="1"/>
    <row r="276" ht="16.149999999999999" hidden="1" customHeight="1"/>
    <row r="277" ht="16.149999999999999" hidden="1" customHeight="1"/>
    <row r="278" ht="16.149999999999999" hidden="1" customHeight="1"/>
    <row r="279" ht="16.149999999999999" hidden="1" customHeight="1"/>
    <row r="280" ht="16.149999999999999" hidden="1" customHeight="1"/>
    <row r="281" ht="16.149999999999999" hidden="1" customHeight="1"/>
    <row r="282" ht="16.149999999999999" hidden="1" customHeight="1"/>
    <row r="283" ht="16.149999999999999" hidden="1" customHeight="1"/>
    <row r="284" ht="16.149999999999999" hidden="1" customHeight="1"/>
    <row r="285" ht="16.149999999999999" hidden="1" customHeight="1"/>
    <row r="286" ht="16.149999999999999" hidden="1" customHeight="1"/>
    <row r="287" ht="16.149999999999999" hidden="1" customHeight="1"/>
    <row r="288" ht="16.149999999999999" hidden="1" customHeight="1"/>
    <row r="289" ht="16.149999999999999" hidden="1" customHeight="1"/>
    <row r="290" ht="16.149999999999999" hidden="1" customHeight="1"/>
    <row r="291" ht="16.149999999999999" hidden="1" customHeight="1"/>
    <row r="292" ht="16.149999999999999" hidden="1" customHeight="1"/>
    <row r="293" ht="16.149999999999999" hidden="1" customHeight="1"/>
    <row r="294" ht="16.149999999999999" hidden="1" customHeight="1"/>
    <row r="295" ht="16.149999999999999" hidden="1" customHeight="1"/>
    <row r="296" ht="16.149999999999999" hidden="1" customHeight="1"/>
    <row r="297" ht="16.149999999999999" hidden="1" customHeight="1"/>
    <row r="298" ht="16.149999999999999" hidden="1" customHeight="1"/>
    <row r="299" ht="16.149999999999999" hidden="1" customHeight="1"/>
    <row r="300" ht="16.149999999999999" hidden="1" customHeight="1"/>
    <row r="301" ht="16.149999999999999" hidden="1" customHeight="1"/>
    <row r="302" ht="16.149999999999999" hidden="1" customHeight="1"/>
    <row r="303" ht="16.149999999999999" hidden="1" customHeight="1"/>
    <row r="304" ht="16.149999999999999" hidden="1" customHeight="1"/>
    <row r="305" ht="16.149999999999999" hidden="1" customHeight="1"/>
    <row r="306" ht="16.149999999999999" hidden="1" customHeight="1"/>
    <row r="307" ht="16.149999999999999" hidden="1" customHeight="1"/>
    <row r="308" ht="16.149999999999999" hidden="1" customHeight="1"/>
    <row r="309" ht="16.149999999999999" hidden="1" customHeight="1"/>
    <row r="310" ht="16.149999999999999" hidden="1" customHeight="1"/>
    <row r="311" ht="16.149999999999999" hidden="1" customHeight="1"/>
    <row r="312" ht="16.149999999999999" hidden="1" customHeight="1"/>
    <row r="313" ht="16.149999999999999" hidden="1" customHeight="1"/>
    <row r="314" ht="16.149999999999999" hidden="1" customHeight="1"/>
    <row r="315" ht="16.149999999999999" hidden="1" customHeight="1"/>
    <row r="316" ht="16.149999999999999" hidden="1" customHeight="1"/>
    <row r="317" ht="16.149999999999999" hidden="1" customHeight="1"/>
    <row r="318" ht="16.149999999999999" hidden="1" customHeight="1"/>
    <row r="319" ht="16.149999999999999" hidden="1" customHeight="1"/>
    <row r="320" ht="16.149999999999999" hidden="1" customHeight="1"/>
    <row r="321" ht="16.149999999999999" hidden="1" customHeight="1"/>
    <row r="322" ht="16.149999999999999" hidden="1" customHeight="1"/>
    <row r="323" ht="16.149999999999999" hidden="1" customHeight="1"/>
    <row r="324" ht="16.149999999999999" hidden="1" customHeight="1"/>
    <row r="325" ht="16.149999999999999" hidden="1" customHeight="1"/>
    <row r="326" ht="16.149999999999999" hidden="1" customHeight="1"/>
    <row r="327" ht="16.149999999999999" hidden="1" customHeight="1"/>
    <row r="328" ht="16.149999999999999" hidden="1" customHeight="1"/>
    <row r="329" ht="16.149999999999999" hidden="1" customHeight="1"/>
    <row r="330" ht="16.149999999999999" hidden="1" customHeight="1"/>
    <row r="331" ht="16.149999999999999" hidden="1" customHeight="1"/>
    <row r="332" ht="16.149999999999999" hidden="1" customHeight="1"/>
    <row r="333" ht="16.149999999999999" hidden="1" customHeight="1"/>
    <row r="334" ht="16.149999999999999" hidden="1" customHeight="1"/>
    <row r="335" ht="16.149999999999999" hidden="1" customHeight="1"/>
    <row r="336" ht="16.149999999999999" hidden="1" customHeight="1"/>
    <row r="337" ht="16.149999999999999" hidden="1" customHeight="1"/>
    <row r="338" ht="16.149999999999999" hidden="1" customHeight="1"/>
    <row r="339" ht="16.149999999999999" hidden="1" customHeight="1"/>
    <row r="340" ht="16.149999999999999" hidden="1" customHeight="1"/>
    <row r="341" ht="16.149999999999999" hidden="1" customHeight="1"/>
    <row r="342" ht="16.149999999999999" hidden="1" customHeight="1"/>
    <row r="343" ht="16.149999999999999" hidden="1" customHeight="1"/>
    <row r="344" ht="16.149999999999999" hidden="1" customHeight="1"/>
    <row r="345" ht="16.149999999999999" hidden="1" customHeight="1"/>
    <row r="346" ht="16.149999999999999" hidden="1" customHeight="1"/>
    <row r="347" ht="16.149999999999999" hidden="1" customHeight="1"/>
    <row r="348" ht="16.149999999999999" hidden="1" customHeight="1"/>
    <row r="349" ht="16.149999999999999" hidden="1" customHeight="1"/>
    <row r="350" ht="16.149999999999999" hidden="1" customHeight="1"/>
    <row r="351" ht="16.149999999999999" hidden="1" customHeight="1"/>
    <row r="352" ht="16.149999999999999" hidden="1" customHeight="1"/>
    <row r="353" ht="16.149999999999999" hidden="1" customHeight="1"/>
    <row r="354" ht="16.149999999999999" hidden="1" customHeight="1"/>
    <row r="355" ht="16.149999999999999" hidden="1" customHeight="1"/>
    <row r="356" ht="16.149999999999999" hidden="1" customHeight="1"/>
    <row r="357" ht="16.149999999999999" hidden="1" customHeight="1"/>
    <row r="358" ht="16.149999999999999" hidden="1" customHeight="1"/>
    <row r="359" ht="16.149999999999999" hidden="1" customHeight="1"/>
    <row r="360" ht="16.149999999999999" hidden="1" customHeight="1"/>
    <row r="361" ht="16.149999999999999" hidden="1" customHeight="1"/>
    <row r="362" ht="16.149999999999999" hidden="1" customHeight="1"/>
    <row r="363" ht="16.149999999999999" hidden="1" customHeight="1"/>
    <row r="364" ht="16.149999999999999" hidden="1" customHeight="1"/>
    <row r="365" ht="16.149999999999999" hidden="1" customHeight="1"/>
    <row r="366" ht="16.149999999999999" hidden="1" customHeight="1"/>
    <row r="367" ht="16.149999999999999" hidden="1" customHeight="1"/>
    <row r="368" ht="16.149999999999999" hidden="1" customHeight="1"/>
    <row r="369" ht="16.149999999999999" hidden="1" customHeight="1"/>
    <row r="370" ht="16.149999999999999" hidden="1" customHeight="1"/>
    <row r="371" ht="16.149999999999999" hidden="1" customHeight="1"/>
    <row r="372" ht="16.149999999999999" hidden="1" customHeight="1"/>
    <row r="373" ht="16.149999999999999" hidden="1" customHeight="1"/>
    <row r="374" ht="16.149999999999999" hidden="1" customHeight="1"/>
    <row r="375" ht="16.149999999999999" hidden="1" customHeight="1"/>
    <row r="376" ht="16.149999999999999" hidden="1" customHeight="1"/>
    <row r="377" ht="16.149999999999999" hidden="1" customHeight="1"/>
    <row r="378" ht="16.149999999999999" hidden="1" customHeight="1"/>
    <row r="379" ht="16.149999999999999" hidden="1" customHeight="1"/>
    <row r="380" ht="16.149999999999999" hidden="1" customHeight="1"/>
    <row r="381" ht="16.149999999999999" hidden="1" customHeight="1"/>
    <row r="382" ht="16.149999999999999" hidden="1" customHeight="1"/>
    <row r="383" ht="16.149999999999999" hidden="1" customHeight="1"/>
    <row r="384" ht="16.149999999999999" hidden="1" customHeight="1"/>
    <row r="385" ht="16.149999999999999" hidden="1" customHeight="1"/>
    <row r="386" ht="16.149999999999999" hidden="1" customHeight="1"/>
    <row r="387" ht="16.149999999999999" hidden="1" customHeight="1"/>
    <row r="388" ht="16.149999999999999" hidden="1" customHeight="1"/>
    <row r="389" ht="16.149999999999999" hidden="1" customHeight="1"/>
    <row r="390" ht="16.149999999999999" hidden="1" customHeight="1"/>
    <row r="391" ht="16.149999999999999" hidden="1" customHeight="1"/>
    <row r="392" ht="16.149999999999999" hidden="1" customHeight="1"/>
    <row r="393" ht="16.149999999999999" hidden="1" customHeight="1"/>
    <row r="394" ht="16.149999999999999" hidden="1" customHeight="1"/>
    <row r="395" ht="16.149999999999999" hidden="1" customHeight="1"/>
    <row r="396" ht="16.149999999999999" hidden="1" customHeight="1"/>
    <row r="397" ht="16.149999999999999" hidden="1" customHeight="1"/>
    <row r="398" ht="16.149999999999999" hidden="1" customHeight="1"/>
    <row r="399" ht="16.149999999999999" hidden="1" customHeight="1"/>
    <row r="400" ht="16.149999999999999" hidden="1" customHeight="1"/>
    <row r="401" ht="16.149999999999999" hidden="1" customHeight="1"/>
    <row r="402" ht="16.149999999999999" hidden="1" customHeight="1"/>
    <row r="403" ht="16.149999999999999" hidden="1" customHeight="1"/>
    <row r="404" ht="16.149999999999999" hidden="1" customHeight="1"/>
    <row r="405" ht="16.149999999999999" hidden="1" customHeight="1"/>
    <row r="406" ht="16.149999999999999" hidden="1" customHeight="1"/>
    <row r="407" ht="16.149999999999999" hidden="1" customHeight="1"/>
    <row r="408" ht="16.149999999999999" hidden="1" customHeight="1"/>
    <row r="409" ht="16.149999999999999" hidden="1" customHeight="1"/>
    <row r="410" ht="16.149999999999999" hidden="1" customHeight="1"/>
    <row r="411" ht="16.149999999999999" hidden="1" customHeight="1"/>
    <row r="412" ht="16.149999999999999" hidden="1" customHeight="1"/>
    <row r="413" ht="16.149999999999999" hidden="1" customHeight="1"/>
    <row r="414" ht="16.149999999999999" hidden="1" customHeight="1"/>
    <row r="415" ht="16.149999999999999" hidden="1" customHeight="1"/>
    <row r="416" ht="16.149999999999999" hidden="1" customHeight="1"/>
    <row r="417" ht="16.149999999999999" hidden="1" customHeight="1"/>
    <row r="418" ht="16.149999999999999" hidden="1" customHeight="1"/>
    <row r="419" ht="16.149999999999999" hidden="1" customHeight="1"/>
    <row r="420" ht="16.149999999999999" hidden="1" customHeight="1"/>
    <row r="421" ht="16.149999999999999" hidden="1" customHeight="1"/>
    <row r="422" ht="16.149999999999999" hidden="1" customHeight="1"/>
    <row r="423" ht="16.149999999999999" hidden="1" customHeight="1"/>
    <row r="424" ht="16.149999999999999" hidden="1" customHeight="1"/>
    <row r="425" ht="16.149999999999999" hidden="1" customHeight="1"/>
    <row r="426" ht="16.149999999999999" hidden="1" customHeight="1"/>
    <row r="427" ht="16.149999999999999" hidden="1" customHeight="1"/>
    <row r="428" ht="16.149999999999999" hidden="1" customHeight="1"/>
    <row r="429" ht="16.149999999999999" hidden="1" customHeight="1"/>
    <row r="430" ht="16.149999999999999" hidden="1" customHeight="1"/>
    <row r="431" ht="16.149999999999999" hidden="1" customHeight="1"/>
    <row r="432" ht="16.149999999999999" hidden="1" customHeight="1"/>
    <row r="433" ht="16.149999999999999" hidden="1" customHeight="1"/>
    <row r="434" ht="16.149999999999999" hidden="1" customHeight="1"/>
    <row r="435" ht="16.149999999999999" hidden="1" customHeight="1"/>
    <row r="436" ht="16.149999999999999" hidden="1" customHeight="1"/>
    <row r="437" ht="16.149999999999999" hidden="1" customHeight="1"/>
    <row r="438" ht="16.149999999999999" hidden="1" customHeight="1"/>
    <row r="439" ht="16.149999999999999" hidden="1" customHeight="1"/>
    <row r="440" ht="16.149999999999999" hidden="1" customHeight="1"/>
    <row r="441" ht="16.149999999999999" hidden="1" customHeight="1"/>
    <row r="442" ht="16.149999999999999" hidden="1" customHeight="1"/>
    <row r="443" ht="16.149999999999999" hidden="1" customHeight="1"/>
    <row r="444" ht="16.149999999999999" hidden="1" customHeight="1"/>
    <row r="445" ht="16.149999999999999" hidden="1" customHeight="1"/>
    <row r="446" ht="16.149999999999999" hidden="1" customHeight="1"/>
    <row r="447" ht="16.149999999999999" hidden="1" customHeight="1"/>
    <row r="448" ht="16.149999999999999" hidden="1" customHeight="1"/>
    <row r="449" ht="16.149999999999999" hidden="1" customHeight="1"/>
    <row r="450" ht="16.149999999999999" hidden="1" customHeight="1"/>
    <row r="451" ht="16.149999999999999" hidden="1" customHeight="1"/>
    <row r="452" ht="16.149999999999999" hidden="1" customHeight="1"/>
    <row r="453" ht="16.149999999999999" hidden="1" customHeight="1"/>
    <row r="454" ht="16.149999999999999" hidden="1" customHeight="1"/>
    <row r="455" ht="16.149999999999999" hidden="1" customHeight="1"/>
    <row r="456" ht="16.149999999999999" hidden="1" customHeight="1"/>
    <row r="457" ht="16.149999999999999" hidden="1" customHeight="1"/>
    <row r="458" ht="16.149999999999999" hidden="1" customHeight="1"/>
    <row r="459" ht="16.149999999999999" hidden="1" customHeight="1"/>
    <row r="460" ht="16.149999999999999" hidden="1" customHeight="1"/>
    <row r="461" ht="16.149999999999999" hidden="1" customHeight="1"/>
    <row r="462" ht="16.149999999999999" hidden="1" customHeight="1"/>
    <row r="463" ht="16.149999999999999" hidden="1" customHeight="1"/>
    <row r="464" ht="16.149999999999999" hidden="1" customHeight="1"/>
    <row r="465" ht="16.149999999999999" hidden="1" customHeight="1"/>
    <row r="466" ht="16.149999999999999" hidden="1" customHeight="1"/>
    <row r="467" ht="16.149999999999999" hidden="1" customHeight="1"/>
    <row r="468" ht="16.149999999999999" hidden="1" customHeight="1"/>
    <row r="469" ht="16.149999999999999" hidden="1" customHeight="1"/>
    <row r="470" ht="16.149999999999999" hidden="1" customHeight="1"/>
    <row r="471" ht="16.149999999999999" hidden="1" customHeight="1"/>
    <row r="472" ht="16.149999999999999" hidden="1" customHeight="1"/>
    <row r="473" ht="16.149999999999999" hidden="1" customHeight="1"/>
    <row r="474" ht="16.149999999999999" hidden="1" customHeight="1"/>
    <row r="475" ht="16.149999999999999" hidden="1" customHeight="1"/>
    <row r="476" ht="16.149999999999999" hidden="1" customHeight="1"/>
    <row r="477" ht="16.149999999999999" hidden="1" customHeight="1"/>
    <row r="478" ht="16.149999999999999" hidden="1" customHeight="1"/>
    <row r="479" ht="16.149999999999999" hidden="1" customHeight="1"/>
    <row r="480" ht="16.149999999999999" hidden="1" customHeight="1"/>
    <row r="481" ht="16.149999999999999" hidden="1" customHeight="1"/>
    <row r="482" ht="16.149999999999999" hidden="1" customHeight="1"/>
    <row r="483" ht="16.149999999999999" hidden="1" customHeight="1"/>
    <row r="484" ht="16.149999999999999" hidden="1" customHeight="1"/>
    <row r="485" ht="16.149999999999999" hidden="1" customHeight="1"/>
    <row r="486" ht="16.149999999999999" hidden="1" customHeight="1"/>
    <row r="487" ht="16.149999999999999" hidden="1" customHeight="1"/>
    <row r="488" ht="16.149999999999999" hidden="1" customHeight="1"/>
    <row r="489" ht="16.149999999999999" hidden="1" customHeight="1"/>
    <row r="490" ht="16.149999999999999" hidden="1" customHeight="1"/>
    <row r="491" ht="16.149999999999999" hidden="1" customHeight="1"/>
    <row r="492" ht="16.149999999999999" hidden="1" customHeight="1"/>
    <row r="493" ht="16.149999999999999" hidden="1" customHeight="1"/>
    <row r="494" ht="16.149999999999999" hidden="1" customHeight="1"/>
    <row r="495" ht="16.149999999999999" hidden="1" customHeight="1"/>
    <row r="496" ht="16.149999999999999" hidden="1" customHeight="1"/>
    <row r="497" ht="16.149999999999999" hidden="1" customHeight="1"/>
    <row r="498" ht="16.149999999999999" hidden="1" customHeight="1"/>
    <row r="499" ht="16.149999999999999" hidden="1" customHeight="1"/>
    <row r="500" ht="16.149999999999999" hidden="1" customHeight="1"/>
    <row r="501" ht="16.149999999999999" hidden="1" customHeight="1"/>
    <row r="502" ht="16.149999999999999" hidden="1" customHeight="1"/>
    <row r="503" ht="16.149999999999999" hidden="1" customHeight="1"/>
    <row r="504" ht="16.149999999999999" hidden="1" customHeight="1"/>
    <row r="505" ht="16.149999999999999" hidden="1" customHeight="1"/>
    <row r="506" ht="16.149999999999999" hidden="1" customHeight="1"/>
    <row r="507" ht="16.149999999999999" hidden="1" customHeight="1"/>
    <row r="508" ht="16.149999999999999" hidden="1" customHeight="1"/>
    <row r="509" ht="16.149999999999999" hidden="1" customHeight="1"/>
    <row r="510" ht="16.149999999999999" hidden="1" customHeight="1"/>
    <row r="511" ht="16.149999999999999" hidden="1" customHeight="1"/>
    <row r="512" ht="16.149999999999999" hidden="1" customHeight="1"/>
    <row r="513" ht="16.149999999999999" hidden="1" customHeight="1"/>
    <row r="514" ht="16.149999999999999" hidden="1" customHeight="1"/>
    <row r="515" ht="16.149999999999999" hidden="1" customHeight="1"/>
    <row r="516" ht="16.149999999999999" hidden="1" customHeight="1"/>
    <row r="517" ht="16.149999999999999" hidden="1" customHeight="1"/>
    <row r="518" ht="16.149999999999999" hidden="1" customHeight="1"/>
    <row r="519" ht="16.149999999999999" hidden="1" customHeight="1"/>
    <row r="520" ht="16.149999999999999" hidden="1" customHeight="1"/>
    <row r="521" ht="16.149999999999999" hidden="1" customHeight="1"/>
    <row r="522" ht="16.149999999999999" hidden="1" customHeight="1"/>
    <row r="523" ht="16.149999999999999" hidden="1" customHeight="1"/>
    <row r="524" ht="16.149999999999999" hidden="1" customHeight="1"/>
    <row r="525" ht="16.149999999999999" hidden="1" customHeight="1"/>
    <row r="526" ht="16.149999999999999" hidden="1" customHeight="1"/>
    <row r="527" ht="16.149999999999999" hidden="1" customHeight="1"/>
    <row r="528" ht="16.149999999999999" hidden="1" customHeight="1"/>
    <row r="529" ht="16.149999999999999" hidden="1" customHeight="1"/>
    <row r="530" ht="16.149999999999999" hidden="1" customHeight="1"/>
    <row r="531" ht="16.149999999999999" hidden="1" customHeight="1"/>
    <row r="532" ht="16.149999999999999" hidden="1" customHeight="1"/>
    <row r="533" ht="16.149999999999999" hidden="1" customHeight="1"/>
    <row r="534" ht="16.149999999999999" hidden="1" customHeight="1"/>
    <row r="535" ht="16.149999999999999" hidden="1" customHeight="1"/>
    <row r="536" ht="16.149999999999999" hidden="1" customHeight="1"/>
    <row r="537" ht="16.149999999999999" hidden="1" customHeight="1"/>
    <row r="538" ht="16.149999999999999" hidden="1" customHeight="1"/>
    <row r="539" ht="16.149999999999999" hidden="1" customHeight="1"/>
    <row r="540" ht="16.149999999999999" hidden="1" customHeight="1"/>
    <row r="541" ht="16.149999999999999" hidden="1" customHeight="1"/>
    <row r="542" ht="16.149999999999999" hidden="1" customHeight="1"/>
    <row r="543" ht="16.149999999999999" hidden="1" customHeight="1"/>
    <row r="544" ht="16.149999999999999" hidden="1" customHeight="1"/>
    <row r="545" ht="16.149999999999999" hidden="1" customHeight="1"/>
    <row r="546" ht="16.149999999999999" hidden="1" customHeight="1"/>
    <row r="547" ht="16.149999999999999" hidden="1" customHeight="1"/>
    <row r="548" ht="16.149999999999999" hidden="1" customHeight="1"/>
    <row r="549" ht="16.149999999999999" hidden="1" customHeight="1"/>
    <row r="550" ht="16.149999999999999" hidden="1" customHeight="1"/>
    <row r="551" ht="16.149999999999999" hidden="1" customHeight="1"/>
    <row r="552" ht="16.149999999999999" hidden="1" customHeight="1"/>
    <row r="553" ht="16.149999999999999" hidden="1" customHeight="1"/>
    <row r="554" ht="16.149999999999999" hidden="1" customHeight="1"/>
    <row r="555" ht="16.149999999999999" hidden="1" customHeight="1"/>
    <row r="556" ht="16.149999999999999" hidden="1" customHeight="1"/>
    <row r="557" ht="16.149999999999999" hidden="1" customHeight="1"/>
    <row r="558" ht="16.149999999999999" hidden="1" customHeight="1"/>
    <row r="559" ht="16.149999999999999" hidden="1" customHeight="1"/>
    <row r="560" ht="16.149999999999999" hidden="1" customHeight="1"/>
    <row r="561" ht="16.149999999999999" hidden="1" customHeight="1"/>
    <row r="562" ht="16.149999999999999" hidden="1" customHeight="1"/>
    <row r="563" ht="16.149999999999999" hidden="1" customHeight="1"/>
    <row r="564" ht="16.149999999999999" hidden="1" customHeight="1"/>
    <row r="565" ht="16.149999999999999" hidden="1" customHeight="1"/>
    <row r="566" ht="16.149999999999999" hidden="1" customHeight="1"/>
    <row r="567" ht="16.149999999999999" hidden="1" customHeight="1"/>
    <row r="568" ht="16.149999999999999" hidden="1" customHeight="1"/>
    <row r="569" ht="16.149999999999999" hidden="1" customHeight="1"/>
    <row r="570" ht="16.149999999999999" hidden="1" customHeight="1"/>
    <row r="571" ht="16.149999999999999" hidden="1" customHeight="1"/>
    <row r="572" ht="16.149999999999999" hidden="1" customHeight="1"/>
    <row r="573" ht="16.149999999999999" hidden="1" customHeight="1"/>
    <row r="574" ht="16.149999999999999" hidden="1" customHeight="1"/>
    <row r="575" ht="16.149999999999999" hidden="1" customHeight="1"/>
    <row r="576" ht="16.149999999999999" hidden="1" customHeight="1"/>
    <row r="577" ht="16.149999999999999" hidden="1" customHeight="1"/>
    <row r="578" ht="16.149999999999999" hidden="1" customHeight="1"/>
    <row r="579" ht="16.149999999999999" hidden="1" customHeight="1"/>
    <row r="580" ht="16.149999999999999" hidden="1" customHeight="1"/>
    <row r="581" ht="16.149999999999999" hidden="1" customHeight="1"/>
    <row r="582" ht="16.149999999999999" hidden="1" customHeight="1"/>
    <row r="583" ht="16.149999999999999" hidden="1" customHeight="1"/>
    <row r="584" ht="16.149999999999999" hidden="1" customHeight="1"/>
    <row r="585" ht="16.149999999999999" hidden="1" customHeight="1"/>
    <row r="586" ht="16.149999999999999" hidden="1" customHeight="1"/>
    <row r="587" ht="16.149999999999999" hidden="1" customHeight="1"/>
    <row r="588" ht="16.149999999999999" hidden="1" customHeight="1"/>
    <row r="589" ht="16.149999999999999" hidden="1" customHeight="1"/>
    <row r="590" ht="16.149999999999999" hidden="1" customHeight="1"/>
    <row r="591" ht="16.149999999999999" hidden="1" customHeight="1"/>
    <row r="592" ht="16.149999999999999" hidden="1" customHeight="1"/>
    <row r="593" ht="16.149999999999999" hidden="1" customHeight="1"/>
    <row r="594" ht="16.149999999999999" hidden="1" customHeight="1"/>
    <row r="595" ht="16.149999999999999" hidden="1" customHeight="1"/>
    <row r="596" ht="16.149999999999999" hidden="1" customHeight="1"/>
    <row r="597" ht="16.149999999999999" hidden="1" customHeight="1"/>
    <row r="598" ht="16.149999999999999" hidden="1" customHeight="1"/>
    <row r="599" ht="16.149999999999999" hidden="1" customHeight="1"/>
    <row r="600" ht="16.149999999999999" hidden="1" customHeight="1"/>
    <row r="601" ht="16.149999999999999" hidden="1" customHeight="1"/>
    <row r="602" ht="16.149999999999999" hidden="1" customHeight="1"/>
    <row r="603" ht="16.149999999999999" hidden="1" customHeight="1"/>
    <row r="604" ht="16.149999999999999" hidden="1" customHeight="1"/>
    <row r="605" ht="16.149999999999999" hidden="1" customHeight="1"/>
    <row r="606" ht="16.149999999999999" hidden="1" customHeight="1"/>
    <row r="607" ht="16.149999999999999" hidden="1" customHeight="1"/>
    <row r="608" ht="16.149999999999999" hidden="1" customHeight="1"/>
    <row r="609" ht="16.149999999999999" hidden="1" customHeight="1"/>
    <row r="610" ht="16.149999999999999" hidden="1" customHeight="1"/>
    <row r="611" ht="16.149999999999999" hidden="1" customHeight="1"/>
    <row r="612" ht="16.149999999999999" hidden="1" customHeight="1"/>
    <row r="613" ht="16.149999999999999" hidden="1" customHeight="1"/>
    <row r="614" ht="16.149999999999999" hidden="1" customHeight="1"/>
    <row r="615" ht="16.149999999999999" hidden="1" customHeight="1"/>
    <row r="616" ht="16.149999999999999" hidden="1" customHeight="1"/>
    <row r="617" ht="16.149999999999999" hidden="1" customHeight="1"/>
    <row r="618" ht="16.149999999999999" hidden="1" customHeight="1"/>
    <row r="619" ht="16.149999999999999" hidden="1" customHeight="1"/>
    <row r="620" ht="16.149999999999999" hidden="1" customHeight="1"/>
    <row r="621" ht="16.149999999999999" hidden="1" customHeight="1"/>
    <row r="622" ht="16.149999999999999" hidden="1" customHeight="1"/>
    <row r="623" ht="16.149999999999999" hidden="1" customHeight="1"/>
    <row r="624" ht="16.149999999999999" hidden="1" customHeight="1"/>
    <row r="625" ht="16.149999999999999" hidden="1" customHeight="1"/>
    <row r="626" ht="16.149999999999999" hidden="1" customHeight="1"/>
    <row r="627" ht="16.149999999999999" hidden="1" customHeight="1"/>
    <row r="628" ht="16.149999999999999" hidden="1" customHeight="1"/>
    <row r="629" ht="16.149999999999999" hidden="1" customHeight="1"/>
    <row r="630" ht="16.149999999999999" hidden="1" customHeight="1"/>
    <row r="631" ht="16.149999999999999" hidden="1" customHeight="1"/>
    <row r="632" ht="16.149999999999999" hidden="1" customHeight="1"/>
    <row r="633" ht="16.149999999999999" hidden="1" customHeight="1"/>
    <row r="634" ht="16.149999999999999" hidden="1" customHeight="1"/>
    <row r="635" ht="16.149999999999999" hidden="1" customHeight="1"/>
    <row r="636" ht="16.149999999999999" hidden="1" customHeight="1"/>
    <row r="637" ht="16.149999999999999" hidden="1" customHeight="1"/>
    <row r="638" ht="16.149999999999999" hidden="1" customHeight="1"/>
    <row r="639" ht="16.149999999999999" hidden="1" customHeight="1"/>
    <row r="640" ht="16.149999999999999" hidden="1" customHeight="1"/>
    <row r="641" ht="16.149999999999999" hidden="1" customHeight="1"/>
    <row r="642" ht="16.149999999999999" hidden="1" customHeight="1"/>
    <row r="643" ht="16.149999999999999" hidden="1" customHeight="1"/>
    <row r="644" ht="16.149999999999999" hidden="1" customHeight="1"/>
    <row r="645" ht="16.149999999999999" hidden="1" customHeight="1"/>
    <row r="646" ht="16.149999999999999" hidden="1" customHeight="1"/>
    <row r="647" ht="16.149999999999999" hidden="1" customHeight="1"/>
    <row r="648" ht="16.149999999999999" hidden="1" customHeight="1"/>
    <row r="649" ht="16.149999999999999" hidden="1" customHeight="1"/>
    <row r="650" ht="16.149999999999999" hidden="1" customHeight="1"/>
    <row r="651" ht="16.149999999999999" hidden="1" customHeight="1"/>
    <row r="652" ht="16.149999999999999" hidden="1" customHeight="1"/>
    <row r="653" ht="16.149999999999999" hidden="1" customHeight="1"/>
    <row r="654" ht="16.149999999999999" hidden="1" customHeight="1"/>
    <row r="655" ht="16.149999999999999" hidden="1" customHeight="1"/>
    <row r="656" ht="16.149999999999999" hidden="1" customHeight="1"/>
    <row r="657" ht="16.149999999999999" hidden="1" customHeight="1"/>
    <row r="658" ht="16.149999999999999" hidden="1" customHeight="1"/>
    <row r="659" ht="16.149999999999999" hidden="1" customHeight="1"/>
    <row r="660" ht="16.149999999999999" hidden="1" customHeight="1"/>
    <row r="661" ht="16.149999999999999" hidden="1" customHeight="1"/>
    <row r="662" ht="16.149999999999999" hidden="1" customHeight="1"/>
    <row r="663" ht="16.149999999999999" hidden="1" customHeight="1"/>
    <row r="664" ht="16.149999999999999" hidden="1" customHeight="1"/>
    <row r="665" ht="16.149999999999999" hidden="1" customHeight="1"/>
    <row r="666" ht="16.149999999999999" hidden="1" customHeight="1"/>
    <row r="667" ht="16.149999999999999" hidden="1" customHeight="1"/>
    <row r="668" ht="16.149999999999999" hidden="1" customHeight="1"/>
    <row r="669" ht="16.149999999999999" hidden="1" customHeight="1"/>
    <row r="670" ht="16.149999999999999" hidden="1" customHeight="1"/>
    <row r="671" ht="16.149999999999999" hidden="1" customHeight="1"/>
    <row r="672" ht="16.149999999999999" hidden="1" customHeight="1"/>
    <row r="673" ht="16.149999999999999" hidden="1" customHeight="1"/>
    <row r="674" ht="16.149999999999999" hidden="1" customHeight="1"/>
    <row r="675" ht="16.149999999999999" hidden="1" customHeight="1"/>
    <row r="676" ht="16.149999999999999" hidden="1" customHeight="1"/>
    <row r="677" ht="16.149999999999999" hidden="1" customHeight="1"/>
    <row r="678" ht="16.149999999999999" hidden="1" customHeight="1"/>
    <row r="679" ht="16.149999999999999" hidden="1" customHeight="1"/>
    <row r="680" ht="16.149999999999999" hidden="1" customHeight="1"/>
    <row r="681" ht="16.149999999999999" hidden="1" customHeight="1"/>
    <row r="682" ht="16.149999999999999" hidden="1" customHeight="1"/>
    <row r="683" ht="16.149999999999999" hidden="1" customHeight="1"/>
    <row r="684" ht="16.149999999999999" hidden="1" customHeight="1"/>
    <row r="685" ht="16.149999999999999" hidden="1" customHeight="1"/>
    <row r="686" ht="16.149999999999999" hidden="1" customHeight="1"/>
    <row r="687" ht="16.149999999999999" hidden="1" customHeight="1"/>
    <row r="688" ht="16.149999999999999" hidden="1" customHeight="1"/>
    <row r="689" ht="16.149999999999999" hidden="1" customHeight="1"/>
    <row r="690" ht="16.149999999999999" hidden="1" customHeight="1"/>
    <row r="691" ht="16.149999999999999" hidden="1" customHeight="1"/>
    <row r="692" ht="16.149999999999999" hidden="1" customHeight="1"/>
    <row r="693" ht="16.149999999999999" hidden="1" customHeight="1"/>
    <row r="694" ht="16.149999999999999" hidden="1" customHeight="1"/>
    <row r="695" ht="16.149999999999999" hidden="1" customHeight="1"/>
    <row r="696" ht="16.149999999999999" hidden="1" customHeight="1"/>
    <row r="697" ht="16.149999999999999" hidden="1" customHeight="1"/>
    <row r="698" ht="16.149999999999999" hidden="1" customHeight="1"/>
    <row r="699" ht="16.149999999999999" hidden="1" customHeight="1"/>
    <row r="700" ht="16.149999999999999" hidden="1" customHeight="1"/>
    <row r="701" ht="16.149999999999999" hidden="1" customHeight="1"/>
    <row r="702" ht="16.149999999999999" hidden="1" customHeight="1"/>
    <row r="703" ht="16.149999999999999" hidden="1" customHeight="1"/>
    <row r="704" ht="16.149999999999999" hidden="1" customHeight="1"/>
    <row r="705" ht="16.149999999999999" hidden="1" customHeight="1"/>
    <row r="706" ht="16.149999999999999" hidden="1" customHeight="1"/>
    <row r="707" ht="16.149999999999999" hidden="1" customHeight="1"/>
    <row r="708" ht="16.149999999999999" hidden="1" customHeight="1"/>
    <row r="709" ht="16.149999999999999" hidden="1" customHeight="1"/>
    <row r="710" ht="16.149999999999999" hidden="1" customHeight="1"/>
    <row r="711" ht="16.149999999999999" hidden="1" customHeight="1"/>
    <row r="712" ht="16.149999999999999" hidden="1" customHeight="1"/>
    <row r="713" ht="16.149999999999999" hidden="1" customHeight="1"/>
    <row r="714" ht="16.149999999999999" hidden="1" customHeight="1"/>
    <row r="715" ht="16.149999999999999" hidden="1" customHeight="1"/>
    <row r="716" ht="16.149999999999999" hidden="1" customHeight="1"/>
    <row r="717" ht="16.149999999999999" hidden="1" customHeight="1"/>
    <row r="718" ht="16.149999999999999" hidden="1" customHeight="1"/>
    <row r="719" ht="16.149999999999999" hidden="1" customHeight="1"/>
    <row r="720" ht="16.149999999999999" hidden="1" customHeight="1"/>
    <row r="721" ht="16.149999999999999" hidden="1" customHeight="1"/>
    <row r="722" ht="16.149999999999999" hidden="1" customHeight="1"/>
    <row r="723" ht="16.149999999999999" hidden="1" customHeight="1"/>
    <row r="724" ht="16.149999999999999" hidden="1" customHeight="1"/>
    <row r="725" ht="16.149999999999999" hidden="1" customHeight="1"/>
    <row r="726" ht="16.149999999999999" hidden="1" customHeight="1"/>
    <row r="727" ht="16.149999999999999" hidden="1" customHeight="1"/>
    <row r="728" ht="16.149999999999999" hidden="1" customHeight="1"/>
    <row r="729" ht="16.149999999999999" hidden="1" customHeight="1"/>
    <row r="730" ht="16.149999999999999" hidden="1" customHeight="1"/>
    <row r="731" ht="16.149999999999999" hidden="1" customHeight="1"/>
    <row r="732" ht="16.149999999999999" hidden="1" customHeight="1"/>
    <row r="733" ht="16.149999999999999" hidden="1" customHeight="1"/>
    <row r="734" ht="16.149999999999999" hidden="1" customHeight="1"/>
    <row r="735" ht="16.149999999999999" hidden="1" customHeight="1"/>
    <row r="736" ht="16.149999999999999" hidden="1" customHeight="1"/>
    <row r="737" ht="16.149999999999999" hidden="1" customHeight="1"/>
    <row r="738" ht="16.149999999999999" hidden="1" customHeight="1"/>
    <row r="739" ht="16.149999999999999" hidden="1" customHeight="1"/>
    <row r="740" ht="16.149999999999999" hidden="1" customHeight="1"/>
    <row r="741" ht="16.149999999999999" hidden="1" customHeight="1"/>
    <row r="742" ht="16.149999999999999" hidden="1" customHeight="1"/>
    <row r="743" ht="16.149999999999999" hidden="1" customHeight="1"/>
    <row r="744" ht="16.149999999999999" hidden="1" customHeight="1"/>
    <row r="745" ht="16.149999999999999" hidden="1" customHeight="1"/>
    <row r="746" ht="16.149999999999999" hidden="1" customHeight="1"/>
    <row r="747" ht="16.149999999999999" hidden="1" customHeight="1"/>
    <row r="748" ht="16.149999999999999" hidden="1" customHeight="1"/>
    <row r="749" ht="16.149999999999999" hidden="1" customHeight="1"/>
    <row r="750" ht="16.149999999999999" hidden="1" customHeight="1"/>
    <row r="751" ht="16.149999999999999" hidden="1" customHeight="1"/>
    <row r="752" ht="16.149999999999999" hidden="1" customHeight="1"/>
    <row r="753" ht="16.149999999999999" hidden="1" customHeight="1"/>
    <row r="754" ht="16.149999999999999" hidden="1" customHeight="1"/>
    <row r="755" ht="16.149999999999999" hidden="1" customHeight="1"/>
    <row r="756" ht="16.149999999999999" hidden="1" customHeight="1"/>
    <row r="757" ht="16.149999999999999" hidden="1" customHeight="1"/>
    <row r="758" ht="16.149999999999999" hidden="1" customHeight="1"/>
    <row r="759" ht="16.149999999999999" hidden="1" customHeight="1"/>
    <row r="760" ht="16.149999999999999" hidden="1" customHeight="1"/>
    <row r="761" ht="16.149999999999999" hidden="1" customHeight="1"/>
    <row r="762" ht="16.149999999999999" hidden="1" customHeight="1"/>
    <row r="763" ht="16.149999999999999" hidden="1" customHeight="1"/>
    <row r="764" ht="16.149999999999999" hidden="1" customHeight="1"/>
    <row r="765" ht="16.149999999999999" hidden="1" customHeight="1"/>
    <row r="766" ht="16.149999999999999" hidden="1" customHeight="1"/>
    <row r="767" ht="16.149999999999999" hidden="1" customHeight="1"/>
    <row r="768" ht="16.149999999999999" hidden="1" customHeight="1"/>
    <row r="769" ht="16.149999999999999" hidden="1" customHeight="1"/>
    <row r="770" ht="16.149999999999999" hidden="1" customHeight="1"/>
    <row r="771" ht="16.149999999999999" hidden="1" customHeight="1"/>
    <row r="772" ht="16.149999999999999" hidden="1" customHeight="1"/>
    <row r="773" ht="16.149999999999999" hidden="1" customHeight="1"/>
    <row r="774" ht="16.149999999999999" hidden="1" customHeight="1"/>
    <row r="775" ht="16.149999999999999" hidden="1" customHeight="1"/>
    <row r="776" ht="16.149999999999999" hidden="1" customHeight="1"/>
    <row r="777" ht="16.149999999999999" hidden="1" customHeight="1"/>
    <row r="778" ht="16.149999999999999" hidden="1" customHeight="1"/>
    <row r="779" ht="16.149999999999999" hidden="1" customHeight="1"/>
    <row r="780" ht="16.149999999999999" hidden="1" customHeight="1"/>
    <row r="781" ht="16.149999999999999" hidden="1" customHeight="1"/>
    <row r="782" ht="16.149999999999999" hidden="1" customHeight="1"/>
    <row r="783" ht="16.149999999999999" hidden="1" customHeight="1"/>
    <row r="784" ht="16.149999999999999" hidden="1" customHeight="1"/>
    <row r="785" ht="16.149999999999999" hidden="1" customHeight="1"/>
    <row r="786" ht="16.149999999999999" hidden="1" customHeight="1"/>
    <row r="787" ht="16.149999999999999" hidden="1" customHeight="1"/>
    <row r="788" ht="16.149999999999999" hidden="1" customHeight="1"/>
    <row r="789" ht="16.149999999999999" hidden="1" customHeight="1"/>
    <row r="790" ht="16.149999999999999" hidden="1" customHeight="1"/>
    <row r="791" ht="16.149999999999999" hidden="1" customHeight="1"/>
    <row r="792" ht="16.149999999999999" hidden="1" customHeight="1"/>
    <row r="793" ht="16.149999999999999" hidden="1" customHeight="1"/>
    <row r="794" ht="16.149999999999999" hidden="1" customHeight="1"/>
    <row r="795" ht="16.149999999999999" hidden="1" customHeight="1"/>
    <row r="796" ht="16.149999999999999" hidden="1" customHeight="1"/>
    <row r="797" ht="16.149999999999999" hidden="1" customHeight="1"/>
    <row r="798" ht="16.149999999999999" hidden="1" customHeight="1"/>
    <row r="799" ht="16.149999999999999" hidden="1" customHeight="1"/>
    <row r="800" ht="16.149999999999999" hidden="1" customHeight="1"/>
    <row r="801" ht="16.149999999999999" hidden="1" customHeight="1"/>
    <row r="802" ht="16.149999999999999" hidden="1" customHeight="1"/>
    <row r="803" ht="16.149999999999999" hidden="1" customHeight="1"/>
    <row r="804" ht="16.149999999999999" hidden="1" customHeight="1"/>
    <row r="805" ht="16.149999999999999" hidden="1" customHeight="1"/>
    <row r="806" ht="16.149999999999999" hidden="1" customHeight="1"/>
    <row r="807" ht="16.149999999999999" hidden="1" customHeight="1"/>
    <row r="808" ht="16.149999999999999" hidden="1" customHeight="1"/>
    <row r="809" ht="16.149999999999999" hidden="1" customHeight="1"/>
    <row r="810" ht="16.149999999999999" hidden="1" customHeight="1"/>
    <row r="811" ht="16.149999999999999" hidden="1" customHeight="1"/>
    <row r="812" ht="16.149999999999999" hidden="1" customHeight="1"/>
    <row r="813" ht="16.149999999999999" hidden="1" customHeight="1"/>
    <row r="814" ht="16.149999999999999" hidden="1" customHeight="1"/>
    <row r="815" ht="16.149999999999999" hidden="1" customHeight="1"/>
    <row r="816" ht="16.149999999999999" hidden="1" customHeight="1"/>
    <row r="817" ht="16.149999999999999" hidden="1" customHeight="1"/>
    <row r="818" ht="16.149999999999999" hidden="1" customHeight="1"/>
    <row r="819" ht="16.149999999999999" hidden="1" customHeight="1"/>
    <row r="820" ht="16.149999999999999" hidden="1" customHeight="1"/>
    <row r="821" ht="16.149999999999999" hidden="1" customHeight="1"/>
    <row r="822" ht="16.149999999999999" hidden="1" customHeight="1"/>
    <row r="823" ht="16.149999999999999" hidden="1" customHeight="1"/>
    <row r="824" ht="16.149999999999999" hidden="1" customHeight="1"/>
    <row r="825" ht="16.149999999999999" hidden="1" customHeight="1"/>
    <row r="826" ht="16.149999999999999" hidden="1" customHeight="1"/>
    <row r="827" ht="16.149999999999999" hidden="1" customHeight="1"/>
    <row r="828" ht="16.149999999999999" hidden="1" customHeight="1"/>
    <row r="829" ht="16.149999999999999" hidden="1" customHeight="1"/>
    <row r="830" ht="16.149999999999999" hidden="1" customHeight="1"/>
    <row r="831" ht="16.149999999999999" hidden="1" customHeight="1"/>
    <row r="832" ht="16.149999999999999" hidden="1" customHeight="1"/>
    <row r="833" ht="16.149999999999999" hidden="1" customHeight="1"/>
    <row r="834" ht="16.149999999999999" hidden="1" customHeight="1"/>
    <row r="835" ht="16.149999999999999" hidden="1" customHeight="1"/>
    <row r="836" ht="16.149999999999999" hidden="1" customHeight="1"/>
    <row r="837" ht="16.149999999999999" hidden="1" customHeight="1"/>
    <row r="838" ht="16.149999999999999" hidden="1" customHeight="1"/>
    <row r="839" ht="16.149999999999999" hidden="1" customHeight="1"/>
    <row r="840" ht="16.149999999999999" hidden="1" customHeight="1"/>
    <row r="841" ht="16.149999999999999" hidden="1" customHeight="1"/>
    <row r="842" ht="16.149999999999999" hidden="1" customHeight="1"/>
    <row r="843" ht="16.149999999999999" hidden="1" customHeight="1"/>
    <row r="844" ht="16.149999999999999" hidden="1" customHeight="1"/>
    <row r="845" ht="16.149999999999999" hidden="1" customHeight="1"/>
    <row r="846" ht="16.149999999999999" hidden="1" customHeight="1"/>
    <row r="847" ht="16.149999999999999" hidden="1" customHeight="1"/>
    <row r="848" ht="16.149999999999999" hidden="1" customHeight="1"/>
    <row r="849" ht="16.149999999999999" hidden="1" customHeight="1"/>
    <row r="850" ht="16.149999999999999" hidden="1" customHeight="1"/>
    <row r="851" ht="16.149999999999999" hidden="1" customHeight="1"/>
    <row r="852" ht="16.149999999999999" hidden="1" customHeight="1"/>
    <row r="853" ht="16.149999999999999" hidden="1" customHeight="1"/>
    <row r="854" ht="16.149999999999999" hidden="1" customHeight="1"/>
    <row r="855" ht="16.149999999999999" hidden="1" customHeight="1"/>
    <row r="856" ht="16.149999999999999" hidden="1" customHeight="1"/>
    <row r="857" ht="16.149999999999999" hidden="1" customHeight="1"/>
    <row r="858" ht="16.149999999999999" hidden="1" customHeight="1"/>
    <row r="859" ht="16.149999999999999" hidden="1" customHeight="1"/>
    <row r="860" ht="16.149999999999999" hidden="1" customHeight="1"/>
    <row r="861" ht="16.149999999999999" hidden="1" customHeight="1"/>
    <row r="862" ht="16.149999999999999" hidden="1" customHeight="1"/>
    <row r="863" ht="16.149999999999999" hidden="1" customHeight="1"/>
    <row r="864" ht="16.149999999999999" hidden="1" customHeight="1"/>
    <row r="865" ht="16.149999999999999" hidden="1" customHeight="1"/>
    <row r="866" ht="16.149999999999999" hidden="1" customHeight="1"/>
    <row r="867" ht="16.149999999999999" hidden="1" customHeight="1"/>
    <row r="868" ht="16.149999999999999" hidden="1" customHeight="1"/>
    <row r="869" ht="16.149999999999999" hidden="1" customHeight="1"/>
    <row r="870" ht="16.149999999999999" hidden="1" customHeight="1"/>
    <row r="871" ht="16.149999999999999" hidden="1" customHeight="1"/>
    <row r="872" ht="16.149999999999999" hidden="1" customHeight="1"/>
    <row r="873" ht="16.149999999999999" hidden="1" customHeight="1"/>
    <row r="874" ht="16.149999999999999" hidden="1" customHeight="1"/>
    <row r="875" ht="16.149999999999999" hidden="1" customHeight="1"/>
    <row r="876" ht="16.149999999999999" hidden="1" customHeight="1"/>
    <row r="877" ht="16.149999999999999" hidden="1" customHeight="1"/>
    <row r="878" ht="16.149999999999999" hidden="1" customHeight="1"/>
    <row r="879" ht="16.149999999999999" hidden="1" customHeight="1"/>
    <row r="880" ht="16.149999999999999" hidden="1" customHeight="1"/>
    <row r="881" ht="16.149999999999999" hidden="1" customHeight="1"/>
    <row r="882" ht="16.149999999999999" hidden="1" customHeight="1"/>
    <row r="883" ht="16.149999999999999" hidden="1" customHeight="1"/>
    <row r="884" ht="16.149999999999999" hidden="1" customHeight="1"/>
    <row r="885" ht="16.149999999999999" hidden="1" customHeight="1"/>
    <row r="886" ht="16.149999999999999" hidden="1" customHeight="1"/>
    <row r="887" ht="16.149999999999999" hidden="1" customHeight="1"/>
    <row r="888" ht="16.149999999999999" hidden="1" customHeight="1"/>
    <row r="889" ht="16.149999999999999" hidden="1" customHeight="1"/>
    <row r="890" ht="16.149999999999999" hidden="1" customHeight="1"/>
    <row r="891" ht="16.149999999999999" hidden="1" customHeight="1"/>
    <row r="892" ht="16.149999999999999" hidden="1" customHeight="1"/>
    <row r="893" ht="16.149999999999999" hidden="1" customHeight="1"/>
    <row r="894" ht="16.149999999999999" hidden="1" customHeight="1"/>
    <row r="895" ht="16.149999999999999" hidden="1" customHeight="1"/>
    <row r="896" ht="16.149999999999999" hidden="1" customHeight="1"/>
    <row r="897" ht="16.149999999999999" hidden="1" customHeight="1"/>
    <row r="898" ht="16.149999999999999" hidden="1" customHeight="1"/>
    <row r="899" ht="16.149999999999999" hidden="1" customHeight="1"/>
    <row r="900" ht="16.149999999999999" hidden="1" customHeight="1"/>
    <row r="901" ht="16.149999999999999" hidden="1" customHeight="1"/>
    <row r="902" ht="16.149999999999999" hidden="1" customHeight="1"/>
    <row r="903" ht="16.149999999999999" hidden="1" customHeight="1"/>
    <row r="904" ht="16.149999999999999" hidden="1" customHeight="1"/>
    <row r="905" ht="16.149999999999999" hidden="1" customHeight="1"/>
    <row r="906" ht="16.149999999999999" hidden="1" customHeight="1"/>
    <row r="907" ht="16.149999999999999" hidden="1" customHeight="1"/>
    <row r="908" ht="16.149999999999999" hidden="1" customHeight="1"/>
    <row r="909" ht="16.149999999999999" hidden="1" customHeight="1"/>
    <row r="910" ht="16.149999999999999" hidden="1" customHeight="1"/>
    <row r="911" ht="16.149999999999999" hidden="1" customHeight="1"/>
    <row r="912" ht="16.149999999999999" hidden="1" customHeight="1"/>
    <row r="913" ht="16.149999999999999" hidden="1" customHeight="1"/>
    <row r="914" ht="16.149999999999999" hidden="1" customHeight="1"/>
    <row r="915" ht="16.149999999999999" hidden="1" customHeight="1"/>
    <row r="916" ht="16.149999999999999" hidden="1" customHeight="1"/>
    <row r="917" ht="16.149999999999999" hidden="1" customHeight="1"/>
    <row r="918" ht="16.149999999999999" hidden="1" customHeight="1"/>
    <row r="919" ht="16.149999999999999" hidden="1" customHeight="1"/>
    <row r="920" ht="16.149999999999999" hidden="1" customHeight="1"/>
    <row r="921" ht="16.149999999999999" hidden="1" customHeight="1"/>
    <row r="922" ht="16.149999999999999" hidden="1" customHeight="1"/>
    <row r="923" ht="16.149999999999999" hidden="1" customHeight="1"/>
    <row r="924" ht="16.149999999999999" hidden="1" customHeight="1"/>
    <row r="925" ht="16.149999999999999" hidden="1" customHeight="1"/>
    <row r="926" ht="16.149999999999999" hidden="1" customHeight="1"/>
    <row r="927" ht="16.149999999999999" hidden="1" customHeight="1"/>
    <row r="928" ht="16.149999999999999" hidden="1" customHeight="1"/>
    <row r="929" ht="16.149999999999999" hidden="1" customHeight="1"/>
    <row r="930" ht="16.149999999999999" hidden="1" customHeight="1"/>
    <row r="931" ht="16.149999999999999" hidden="1" customHeight="1"/>
    <row r="932" ht="16.149999999999999" hidden="1" customHeight="1"/>
    <row r="933" ht="16.149999999999999" hidden="1" customHeight="1"/>
    <row r="934" ht="16.149999999999999" hidden="1" customHeight="1"/>
    <row r="935" ht="16.149999999999999" hidden="1" customHeight="1"/>
    <row r="936" ht="16.149999999999999" hidden="1" customHeight="1"/>
    <row r="937" ht="16.149999999999999" hidden="1" customHeight="1"/>
    <row r="938" ht="16.149999999999999" hidden="1" customHeight="1"/>
    <row r="939" ht="16.149999999999999" hidden="1" customHeight="1"/>
    <row r="940" ht="16.149999999999999" hidden="1" customHeight="1"/>
    <row r="941" ht="16.149999999999999" hidden="1" customHeight="1"/>
    <row r="942" ht="16.149999999999999" hidden="1" customHeight="1"/>
    <row r="943" ht="16.149999999999999" hidden="1" customHeight="1"/>
    <row r="944" ht="16.149999999999999" hidden="1" customHeight="1"/>
    <row r="945" ht="16.149999999999999" hidden="1" customHeight="1"/>
    <row r="946" ht="16.149999999999999" hidden="1" customHeight="1"/>
    <row r="947" ht="16.149999999999999" hidden="1" customHeight="1"/>
    <row r="948" ht="16.149999999999999" hidden="1" customHeight="1"/>
    <row r="949" ht="16.149999999999999" hidden="1" customHeight="1"/>
    <row r="950" ht="16.149999999999999" hidden="1" customHeight="1"/>
    <row r="951" ht="16.149999999999999" hidden="1" customHeight="1"/>
    <row r="952" ht="16.149999999999999" hidden="1" customHeight="1"/>
    <row r="953" ht="16.149999999999999" hidden="1" customHeight="1"/>
    <row r="954" ht="16.149999999999999" hidden="1" customHeight="1"/>
    <row r="955" ht="16.149999999999999" hidden="1" customHeight="1"/>
    <row r="956" ht="16.149999999999999" hidden="1" customHeight="1"/>
    <row r="957" ht="16.149999999999999" hidden="1" customHeight="1"/>
    <row r="958" ht="16.149999999999999" hidden="1" customHeight="1"/>
    <row r="959" ht="16.149999999999999" hidden="1" customHeight="1"/>
    <row r="960" ht="16.149999999999999" hidden="1" customHeight="1"/>
    <row r="961" ht="16.149999999999999" hidden="1" customHeight="1"/>
    <row r="962" ht="16.149999999999999" hidden="1" customHeight="1"/>
    <row r="963" ht="16.149999999999999" hidden="1" customHeight="1"/>
    <row r="964" ht="16.149999999999999" hidden="1" customHeight="1"/>
    <row r="965" ht="16.149999999999999" hidden="1" customHeight="1"/>
    <row r="966" ht="16.149999999999999" hidden="1" customHeight="1"/>
    <row r="967" ht="16.149999999999999" hidden="1" customHeight="1"/>
    <row r="968" ht="16.149999999999999" hidden="1" customHeight="1"/>
    <row r="969" ht="16.149999999999999" hidden="1" customHeight="1"/>
    <row r="970" ht="16.149999999999999" hidden="1" customHeight="1"/>
    <row r="971" ht="16.149999999999999" hidden="1" customHeight="1"/>
    <row r="972" ht="16.149999999999999" hidden="1" customHeight="1"/>
    <row r="973" ht="16.149999999999999" hidden="1" customHeight="1"/>
    <row r="974" ht="16.149999999999999" hidden="1" customHeight="1"/>
    <row r="975" ht="16.149999999999999" hidden="1" customHeight="1"/>
    <row r="976" ht="16.149999999999999" hidden="1" customHeight="1"/>
    <row r="977" ht="16.149999999999999" hidden="1" customHeight="1"/>
    <row r="978" ht="16.149999999999999" hidden="1" customHeight="1"/>
    <row r="979" ht="16.149999999999999" hidden="1" customHeight="1"/>
    <row r="980" ht="16.149999999999999" hidden="1" customHeight="1"/>
    <row r="981" ht="16.149999999999999" hidden="1" customHeight="1"/>
    <row r="982" ht="16.149999999999999" hidden="1" customHeight="1"/>
    <row r="983" ht="16.149999999999999" hidden="1" customHeight="1"/>
    <row r="984" ht="16.149999999999999" hidden="1" customHeight="1"/>
    <row r="985" ht="16.149999999999999" hidden="1" customHeight="1"/>
    <row r="986" ht="16.149999999999999" hidden="1" customHeight="1"/>
    <row r="987" ht="16.149999999999999" hidden="1" customHeight="1"/>
    <row r="988" ht="16.149999999999999" hidden="1" customHeight="1"/>
    <row r="989" ht="16.149999999999999" hidden="1" customHeight="1"/>
    <row r="990" ht="16.149999999999999" hidden="1" customHeight="1"/>
    <row r="991" ht="16.149999999999999" hidden="1" customHeight="1"/>
    <row r="992" ht="16.149999999999999" hidden="1" customHeight="1"/>
    <row r="993" ht="16.149999999999999" hidden="1" customHeight="1"/>
    <row r="994" ht="16.149999999999999" hidden="1" customHeight="1"/>
    <row r="995" ht="16.149999999999999" hidden="1" customHeight="1"/>
    <row r="996" ht="16.149999999999999" hidden="1" customHeight="1"/>
    <row r="997" ht="16.149999999999999" hidden="1" customHeight="1"/>
    <row r="998" ht="16.149999999999999" hidden="1" customHeight="1"/>
    <row r="999" ht="16.149999999999999" hidden="1" customHeight="1"/>
    <row r="1000" ht="16.149999999999999" hidden="1" customHeight="1"/>
    <row r="1001" ht="16.149999999999999" hidden="1" customHeight="1"/>
    <row r="1002" ht="16.149999999999999" hidden="1" customHeight="1"/>
    <row r="1003" ht="16.149999999999999" hidden="1" customHeight="1"/>
    <row r="1004" ht="16.149999999999999" hidden="1" customHeight="1"/>
    <row r="1005" ht="16.149999999999999" hidden="1" customHeight="1"/>
    <row r="1006" ht="16.149999999999999" hidden="1" customHeight="1"/>
    <row r="1007" ht="16.149999999999999" hidden="1" customHeight="1"/>
    <row r="1008" ht="16.149999999999999" hidden="1" customHeight="1"/>
    <row r="1009" ht="16.149999999999999" hidden="1" customHeight="1"/>
    <row r="1010" ht="16.149999999999999" hidden="1" customHeight="1"/>
    <row r="1011" ht="16.149999999999999" hidden="1" customHeight="1"/>
    <row r="1012" ht="16.149999999999999" hidden="1" customHeight="1"/>
    <row r="1013" ht="16.149999999999999" hidden="1" customHeight="1"/>
    <row r="1014" ht="16.149999999999999" hidden="1" customHeight="1"/>
    <row r="1015" ht="16.149999999999999" hidden="1" customHeight="1"/>
    <row r="1016" ht="16.149999999999999" hidden="1" customHeight="1"/>
    <row r="1017" ht="16.149999999999999" hidden="1" customHeight="1"/>
    <row r="1018" ht="16.149999999999999" hidden="1" customHeight="1"/>
    <row r="1019" ht="16.149999999999999" hidden="1" customHeight="1"/>
    <row r="1020" ht="16.149999999999999" hidden="1" customHeight="1"/>
    <row r="1021" ht="16.149999999999999" hidden="1" customHeight="1"/>
    <row r="1022" ht="16.149999999999999" hidden="1" customHeight="1"/>
    <row r="1023" ht="16.149999999999999" hidden="1" customHeight="1"/>
    <row r="1024" ht="16.149999999999999" hidden="1" customHeight="1"/>
    <row r="1025" ht="16.149999999999999" hidden="1" customHeight="1"/>
    <row r="1026" ht="16.149999999999999" hidden="1" customHeight="1"/>
    <row r="1027" ht="16.149999999999999" hidden="1" customHeight="1"/>
    <row r="1028" ht="16.149999999999999" hidden="1" customHeight="1"/>
    <row r="1029" ht="16.149999999999999" hidden="1" customHeight="1"/>
    <row r="1030" ht="16.149999999999999" hidden="1" customHeight="1"/>
    <row r="1031" ht="16.149999999999999" hidden="1" customHeight="1"/>
    <row r="1032" ht="16.149999999999999" hidden="1" customHeight="1"/>
    <row r="1033" ht="16.149999999999999" hidden="1" customHeight="1"/>
    <row r="1034" ht="16.149999999999999" hidden="1" customHeight="1"/>
    <row r="1035" ht="16.149999999999999" hidden="1" customHeight="1"/>
    <row r="1036" ht="16.149999999999999" hidden="1" customHeight="1"/>
    <row r="1037" ht="16.149999999999999" hidden="1" customHeight="1"/>
    <row r="1038" ht="16.149999999999999" hidden="1" customHeight="1"/>
    <row r="1039" ht="16.149999999999999" hidden="1" customHeight="1"/>
    <row r="1040" ht="16.149999999999999" hidden="1" customHeight="1"/>
    <row r="1041" ht="16.149999999999999" hidden="1" customHeight="1"/>
    <row r="1042" ht="16.149999999999999" hidden="1" customHeight="1"/>
    <row r="1043" ht="16.149999999999999" hidden="1" customHeight="1"/>
    <row r="1044" ht="16.149999999999999" hidden="1" customHeight="1"/>
    <row r="1045" ht="16.149999999999999" hidden="1" customHeight="1"/>
    <row r="1046" ht="16.149999999999999" hidden="1" customHeight="1"/>
    <row r="1047" ht="16.149999999999999" hidden="1" customHeight="1"/>
    <row r="1048" ht="16.149999999999999" hidden="1" customHeight="1"/>
    <row r="1049" ht="16.149999999999999" hidden="1" customHeight="1"/>
    <row r="1050" ht="16.149999999999999" hidden="1" customHeight="1"/>
    <row r="1051" ht="16.149999999999999" hidden="1" customHeight="1"/>
    <row r="1052" ht="16.149999999999999" hidden="1" customHeight="1"/>
    <row r="1053" ht="16.149999999999999" hidden="1" customHeight="1"/>
    <row r="1054" ht="16.149999999999999" hidden="1" customHeight="1"/>
    <row r="1055" ht="16.149999999999999" hidden="1" customHeight="1"/>
    <row r="1056" ht="16.149999999999999" hidden="1" customHeight="1"/>
    <row r="1057" ht="16.149999999999999" hidden="1" customHeight="1"/>
    <row r="1058" ht="16.149999999999999" hidden="1" customHeight="1"/>
    <row r="1059" ht="16.149999999999999" hidden="1" customHeight="1"/>
    <row r="1060" ht="16.149999999999999" hidden="1" customHeight="1"/>
    <row r="1061" ht="16.149999999999999" hidden="1" customHeight="1"/>
    <row r="1062" ht="16.149999999999999" hidden="1" customHeight="1"/>
    <row r="1063" ht="16.149999999999999" hidden="1" customHeight="1"/>
    <row r="1064" ht="16.149999999999999" hidden="1" customHeight="1"/>
    <row r="1065" ht="16.149999999999999" hidden="1" customHeight="1"/>
    <row r="1066" ht="16.149999999999999" hidden="1" customHeight="1"/>
    <row r="1067" ht="16.149999999999999" hidden="1" customHeight="1"/>
    <row r="1068" ht="16.149999999999999" hidden="1" customHeight="1"/>
    <row r="1069" ht="16.149999999999999" hidden="1" customHeight="1"/>
    <row r="1070" ht="16.149999999999999" hidden="1" customHeight="1"/>
    <row r="1071" ht="16.149999999999999" hidden="1" customHeight="1"/>
    <row r="1072" ht="16.149999999999999" hidden="1" customHeight="1"/>
    <row r="1073" ht="16.149999999999999" hidden="1" customHeight="1"/>
    <row r="1074" ht="16.149999999999999" hidden="1" customHeight="1"/>
    <row r="1075" ht="16.149999999999999" hidden="1" customHeight="1"/>
    <row r="1076" ht="16.149999999999999" hidden="1" customHeight="1"/>
    <row r="1077" ht="16.149999999999999" hidden="1" customHeight="1"/>
    <row r="1078" ht="16.149999999999999" hidden="1" customHeight="1"/>
    <row r="1079" ht="16.149999999999999" hidden="1" customHeight="1"/>
    <row r="1080" ht="16.149999999999999" hidden="1" customHeight="1"/>
    <row r="1081" ht="16.149999999999999" hidden="1" customHeight="1"/>
    <row r="1082" ht="16.149999999999999" hidden="1" customHeight="1"/>
    <row r="1083" ht="16.149999999999999" hidden="1" customHeight="1"/>
    <row r="1084" ht="16.149999999999999" hidden="1" customHeight="1"/>
    <row r="1085" ht="16.149999999999999" hidden="1" customHeight="1"/>
    <row r="1086" ht="16.149999999999999" hidden="1" customHeight="1"/>
    <row r="1087" ht="16.149999999999999" hidden="1" customHeight="1"/>
    <row r="1088" ht="16.149999999999999" hidden="1" customHeight="1"/>
    <row r="1089" ht="16.149999999999999" hidden="1" customHeight="1"/>
    <row r="1090" ht="16.149999999999999" hidden="1" customHeight="1"/>
    <row r="1091" ht="16.149999999999999" hidden="1" customHeight="1"/>
    <row r="1092" ht="16.149999999999999" hidden="1" customHeight="1"/>
    <row r="1093" ht="16.149999999999999" hidden="1" customHeight="1"/>
    <row r="1094" ht="16.149999999999999" hidden="1" customHeight="1"/>
    <row r="1095" ht="16.149999999999999" hidden="1" customHeight="1"/>
    <row r="1096" ht="16.149999999999999" hidden="1" customHeight="1"/>
    <row r="1097" ht="16.149999999999999" hidden="1" customHeight="1"/>
    <row r="1098" ht="16.149999999999999" hidden="1" customHeight="1"/>
    <row r="1099" ht="16.149999999999999" hidden="1" customHeight="1"/>
    <row r="1100" ht="16.149999999999999" hidden="1" customHeight="1"/>
    <row r="1101" ht="16.149999999999999" hidden="1" customHeight="1"/>
    <row r="1102" ht="16.149999999999999" hidden="1" customHeight="1"/>
    <row r="1103" ht="16.149999999999999" hidden="1" customHeight="1"/>
    <row r="1104" ht="16.149999999999999" hidden="1" customHeight="1"/>
    <row r="1105" ht="16.149999999999999" hidden="1" customHeight="1"/>
    <row r="1106" ht="16.149999999999999" hidden="1" customHeight="1"/>
    <row r="1107" ht="16.149999999999999" hidden="1" customHeight="1"/>
    <row r="1108" ht="16.149999999999999" hidden="1" customHeight="1"/>
    <row r="1109" ht="16.149999999999999" hidden="1" customHeight="1"/>
    <row r="1110" ht="16.149999999999999" hidden="1" customHeight="1"/>
    <row r="1111" ht="16.149999999999999" hidden="1" customHeight="1"/>
    <row r="1112" ht="16.149999999999999" hidden="1" customHeight="1"/>
    <row r="1113" ht="16.149999999999999" hidden="1" customHeight="1"/>
    <row r="1114" ht="16.149999999999999" hidden="1" customHeight="1"/>
    <row r="1115" ht="16.149999999999999" hidden="1" customHeight="1"/>
    <row r="1116" ht="16.149999999999999" hidden="1" customHeight="1"/>
    <row r="1117" ht="16.149999999999999" hidden="1" customHeight="1"/>
    <row r="1118" ht="16.149999999999999" hidden="1" customHeight="1"/>
    <row r="1119" ht="16.149999999999999" hidden="1" customHeight="1"/>
    <row r="1120" ht="16.149999999999999" hidden="1" customHeight="1"/>
    <row r="1121" ht="16.149999999999999" hidden="1" customHeight="1"/>
    <row r="1122" ht="16.149999999999999" hidden="1" customHeight="1"/>
    <row r="1123" ht="16.149999999999999" hidden="1" customHeight="1"/>
    <row r="1124" ht="16.149999999999999" hidden="1" customHeight="1"/>
    <row r="1125" ht="16.149999999999999" hidden="1" customHeight="1"/>
    <row r="1126" ht="16.149999999999999" hidden="1" customHeight="1"/>
    <row r="1127" ht="16.149999999999999" hidden="1" customHeight="1"/>
    <row r="1128" ht="16.149999999999999" hidden="1" customHeight="1"/>
    <row r="1129" ht="16.149999999999999" hidden="1" customHeight="1"/>
    <row r="1130" ht="16.149999999999999" hidden="1" customHeight="1"/>
    <row r="1131" ht="16.149999999999999" hidden="1" customHeight="1"/>
    <row r="1132" ht="16.149999999999999" hidden="1" customHeight="1"/>
    <row r="1133" ht="16.149999999999999" hidden="1" customHeight="1"/>
    <row r="1134" ht="16.149999999999999" hidden="1" customHeight="1"/>
    <row r="1135" ht="16.149999999999999" hidden="1" customHeight="1"/>
    <row r="1136" ht="16.149999999999999" hidden="1" customHeight="1"/>
    <row r="1137" ht="16.149999999999999" hidden="1" customHeight="1"/>
    <row r="1138" ht="16.149999999999999" hidden="1" customHeight="1"/>
    <row r="1139" ht="16.149999999999999" hidden="1" customHeight="1"/>
    <row r="1140" ht="16.149999999999999" hidden="1" customHeight="1"/>
    <row r="1141" ht="16.149999999999999" hidden="1" customHeight="1"/>
    <row r="1142" ht="16.149999999999999" hidden="1" customHeight="1"/>
    <row r="1143" ht="16.149999999999999" hidden="1" customHeight="1"/>
    <row r="1144" ht="16.149999999999999" hidden="1" customHeight="1"/>
    <row r="1145" ht="16.149999999999999" hidden="1" customHeight="1"/>
    <row r="1146" ht="16.149999999999999" hidden="1" customHeight="1"/>
    <row r="1147" ht="16.149999999999999" hidden="1" customHeight="1"/>
    <row r="1148" ht="16.149999999999999" hidden="1" customHeight="1"/>
    <row r="1149" ht="16.149999999999999" hidden="1" customHeight="1"/>
    <row r="1150" ht="16.149999999999999" hidden="1" customHeight="1"/>
    <row r="1151" ht="16.149999999999999" hidden="1" customHeight="1"/>
    <row r="1152" ht="16.149999999999999" hidden="1" customHeight="1"/>
    <row r="1153" ht="16.149999999999999" hidden="1" customHeight="1"/>
    <row r="1154" ht="16.149999999999999" hidden="1" customHeight="1"/>
    <row r="1155" ht="16.149999999999999" hidden="1" customHeight="1"/>
    <row r="1156" ht="16.149999999999999" hidden="1" customHeight="1"/>
    <row r="1157" ht="16.149999999999999" hidden="1" customHeight="1"/>
    <row r="1158" ht="16.149999999999999" hidden="1" customHeight="1"/>
    <row r="1159" ht="16.149999999999999" hidden="1" customHeight="1"/>
    <row r="1160" ht="16.149999999999999" hidden="1" customHeight="1"/>
    <row r="1161" ht="16.149999999999999" hidden="1" customHeight="1"/>
    <row r="1162" ht="16.149999999999999" hidden="1" customHeight="1"/>
    <row r="1163" ht="16.149999999999999" hidden="1" customHeight="1"/>
    <row r="1164" ht="16.149999999999999" hidden="1" customHeight="1"/>
    <row r="1165" ht="16.149999999999999" hidden="1" customHeight="1"/>
    <row r="1166" ht="16.149999999999999" hidden="1" customHeight="1"/>
    <row r="1167" ht="16.149999999999999" hidden="1" customHeight="1"/>
    <row r="1168" ht="16.149999999999999" hidden="1" customHeight="1"/>
    <row r="1169" ht="16.149999999999999" hidden="1" customHeight="1"/>
    <row r="1170" ht="16.149999999999999" hidden="1" customHeight="1"/>
    <row r="1171" ht="16.149999999999999" hidden="1" customHeight="1"/>
    <row r="1172" ht="16.149999999999999" hidden="1" customHeight="1"/>
    <row r="1173" ht="16.149999999999999" hidden="1" customHeight="1"/>
    <row r="1174" ht="16.149999999999999" hidden="1" customHeight="1"/>
    <row r="1175" ht="16.149999999999999" hidden="1" customHeight="1"/>
    <row r="1176" ht="16.149999999999999" hidden="1" customHeight="1"/>
    <row r="1177" ht="16.149999999999999" hidden="1" customHeight="1"/>
    <row r="1178" ht="16.149999999999999" hidden="1" customHeight="1"/>
    <row r="1179" ht="16.149999999999999" hidden="1" customHeight="1"/>
    <row r="1180" ht="16.149999999999999" hidden="1" customHeight="1"/>
    <row r="1181" ht="16.149999999999999" hidden="1" customHeight="1"/>
    <row r="1182" ht="16.149999999999999" hidden="1" customHeight="1"/>
    <row r="1183" ht="16.149999999999999" hidden="1" customHeight="1"/>
    <row r="1184" ht="16.149999999999999" hidden="1" customHeight="1"/>
    <row r="1185" ht="16.149999999999999" hidden="1" customHeight="1"/>
    <row r="1186" ht="16.149999999999999" hidden="1" customHeight="1"/>
    <row r="1187" ht="16.149999999999999" hidden="1" customHeight="1"/>
    <row r="1188" ht="16.149999999999999" hidden="1" customHeight="1"/>
    <row r="1189" ht="16.149999999999999" hidden="1" customHeight="1"/>
    <row r="1190" ht="16.149999999999999" hidden="1" customHeight="1"/>
    <row r="1191" ht="16.149999999999999" hidden="1" customHeight="1"/>
    <row r="1192" ht="16.149999999999999" hidden="1" customHeight="1"/>
    <row r="1193" ht="16.149999999999999" hidden="1" customHeight="1"/>
    <row r="1194" ht="16.149999999999999" hidden="1" customHeight="1"/>
    <row r="1195" ht="16.149999999999999" hidden="1" customHeight="1"/>
    <row r="1196" ht="16.149999999999999" hidden="1" customHeight="1"/>
    <row r="1197" ht="16.149999999999999" hidden="1" customHeight="1"/>
    <row r="1198" ht="16.149999999999999" hidden="1" customHeight="1"/>
    <row r="1199" ht="16.149999999999999" hidden="1" customHeight="1"/>
    <row r="1200" ht="16.149999999999999" hidden="1" customHeight="1"/>
    <row r="1201" ht="16.149999999999999" hidden="1" customHeight="1"/>
    <row r="1202" ht="16.149999999999999" hidden="1" customHeight="1"/>
    <row r="1203" ht="16.149999999999999" hidden="1" customHeight="1"/>
    <row r="1204" ht="16.149999999999999" hidden="1" customHeight="1"/>
    <row r="1205" ht="16.149999999999999" hidden="1" customHeight="1"/>
    <row r="1206" ht="16.149999999999999" hidden="1" customHeight="1"/>
    <row r="1207" ht="16.149999999999999" hidden="1" customHeight="1"/>
    <row r="1208" ht="16.149999999999999" hidden="1" customHeight="1"/>
    <row r="1209" ht="16.149999999999999" hidden="1" customHeight="1"/>
    <row r="1210" ht="16.149999999999999" hidden="1" customHeight="1"/>
    <row r="1211" ht="16.149999999999999" hidden="1" customHeight="1"/>
    <row r="1212" ht="16.149999999999999" hidden="1" customHeight="1"/>
    <row r="1213" ht="16.149999999999999" hidden="1" customHeight="1"/>
    <row r="1214" ht="16.149999999999999" hidden="1" customHeight="1"/>
    <row r="1215" ht="16.149999999999999" hidden="1" customHeight="1"/>
    <row r="1216" ht="16.149999999999999" hidden="1" customHeight="1"/>
    <row r="1217" ht="16.149999999999999" hidden="1" customHeight="1"/>
    <row r="1218" ht="16.149999999999999" hidden="1" customHeight="1"/>
    <row r="1219" ht="16.149999999999999" hidden="1" customHeight="1"/>
    <row r="1220" ht="16.149999999999999" hidden="1" customHeight="1"/>
    <row r="1221" ht="16.149999999999999" hidden="1" customHeight="1"/>
    <row r="1222" ht="16.149999999999999" hidden="1" customHeight="1"/>
    <row r="1223" ht="16.149999999999999" hidden="1" customHeight="1"/>
    <row r="1224" ht="16.149999999999999" hidden="1" customHeight="1"/>
    <row r="1225" ht="16.149999999999999" hidden="1" customHeight="1"/>
    <row r="1226" ht="16.149999999999999" hidden="1" customHeight="1"/>
    <row r="1227" ht="16.149999999999999" hidden="1" customHeight="1"/>
    <row r="1228" ht="16.149999999999999" hidden="1" customHeight="1"/>
    <row r="1229" ht="16.149999999999999" hidden="1" customHeight="1"/>
    <row r="1230" ht="16.149999999999999" hidden="1" customHeight="1"/>
    <row r="1231" ht="16.149999999999999" hidden="1" customHeight="1"/>
    <row r="1232" ht="16.149999999999999" hidden="1" customHeight="1"/>
    <row r="1233" ht="16.149999999999999" hidden="1" customHeight="1"/>
    <row r="1234" ht="16.149999999999999" hidden="1" customHeight="1"/>
    <row r="1235" ht="16.149999999999999" hidden="1" customHeight="1"/>
    <row r="1236" ht="16.149999999999999" hidden="1" customHeight="1"/>
    <row r="1237" ht="16.149999999999999" hidden="1" customHeight="1"/>
    <row r="1238" ht="16.149999999999999" hidden="1" customHeight="1"/>
    <row r="1239" ht="16.149999999999999" hidden="1" customHeight="1"/>
    <row r="1240" ht="16.149999999999999" hidden="1" customHeight="1"/>
    <row r="1241" ht="16.149999999999999" hidden="1" customHeight="1"/>
    <row r="1242" ht="16.149999999999999" hidden="1" customHeight="1"/>
    <row r="1243" ht="16.149999999999999" hidden="1" customHeight="1"/>
    <row r="1244" ht="16.149999999999999" hidden="1" customHeight="1"/>
    <row r="1245" ht="16.149999999999999" hidden="1" customHeight="1"/>
    <row r="1246" ht="16.149999999999999" hidden="1" customHeight="1"/>
    <row r="1247" ht="16.149999999999999" hidden="1" customHeight="1"/>
    <row r="1248" ht="16.149999999999999" hidden="1" customHeight="1"/>
    <row r="1249" ht="16.149999999999999" hidden="1" customHeight="1"/>
    <row r="1250" ht="16.149999999999999" hidden="1" customHeight="1"/>
    <row r="1251" ht="16.149999999999999" hidden="1" customHeight="1"/>
    <row r="1252" ht="16.149999999999999" hidden="1" customHeight="1"/>
    <row r="1253" ht="16.149999999999999" hidden="1" customHeight="1"/>
    <row r="1254" ht="16.149999999999999" hidden="1" customHeight="1"/>
    <row r="1255" ht="16.149999999999999" hidden="1" customHeight="1"/>
    <row r="1256" ht="16.149999999999999" hidden="1" customHeight="1"/>
    <row r="1257" ht="16.149999999999999" hidden="1" customHeight="1"/>
    <row r="1258" ht="16.149999999999999" hidden="1" customHeight="1"/>
    <row r="1259" ht="16.149999999999999" hidden="1" customHeight="1"/>
    <row r="1260" ht="16.149999999999999" hidden="1" customHeight="1"/>
    <row r="1261" ht="16.149999999999999" hidden="1" customHeight="1"/>
    <row r="1262" ht="16.149999999999999" hidden="1" customHeight="1"/>
    <row r="1263" ht="16.149999999999999" hidden="1" customHeight="1"/>
    <row r="1264" ht="16.149999999999999" hidden="1" customHeight="1"/>
    <row r="1265" ht="16.149999999999999" hidden="1" customHeight="1"/>
    <row r="1266" ht="16.149999999999999" hidden="1" customHeight="1"/>
    <row r="1267" ht="16.149999999999999" hidden="1" customHeight="1"/>
    <row r="1268" ht="16.149999999999999" hidden="1" customHeight="1"/>
    <row r="1269" ht="16.149999999999999" hidden="1" customHeight="1"/>
    <row r="1270" ht="16.149999999999999" hidden="1" customHeight="1"/>
    <row r="1271" ht="16.149999999999999" hidden="1" customHeight="1"/>
    <row r="1272" ht="16.149999999999999" hidden="1" customHeight="1"/>
    <row r="1273" ht="16.149999999999999" hidden="1" customHeight="1"/>
    <row r="1274" ht="16.149999999999999" hidden="1" customHeight="1"/>
    <row r="1275" ht="16.149999999999999" hidden="1" customHeight="1"/>
    <row r="1276" ht="16.149999999999999" hidden="1" customHeight="1"/>
    <row r="1277" ht="16.149999999999999" hidden="1" customHeight="1"/>
    <row r="1278" ht="16.149999999999999" hidden="1" customHeight="1"/>
    <row r="1279" ht="16.149999999999999" hidden="1" customHeight="1"/>
    <row r="1280" ht="16.149999999999999" hidden="1" customHeight="1"/>
    <row r="1281" ht="16.149999999999999" hidden="1" customHeight="1"/>
    <row r="1282" ht="16.149999999999999" hidden="1" customHeight="1"/>
    <row r="1283" ht="16.149999999999999" hidden="1" customHeight="1"/>
    <row r="1284" ht="16.149999999999999" hidden="1" customHeight="1"/>
    <row r="1285" ht="16.149999999999999" hidden="1" customHeight="1"/>
    <row r="1286" ht="16.149999999999999" hidden="1" customHeight="1"/>
    <row r="1287" ht="16.149999999999999" hidden="1" customHeight="1"/>
    <row r="1288" ht="16.149999999999999" hidden="1" customHeight="1"/>
    <row r="1289" ht="16.149999999999999" hidden="1" customHeight="1"/>
    <row r="1290" ht="16.149999999999999" hidden="1" customHeight="1"/>
    <row r="1291" ht="16.149999999999999" hidden="1" customHeight="1"/>
    <row r="1292" ht="16.149999999999999" hidden="1" customHeight="1"/>
    <row r="1293" ht="16.149999999999999" hidden="1" customHeight="1"/>
    <row r="1294" ht="16.149999999999999" hidden="1" customHeight="1"/>
    <row r="1295" ht="16.149999999999999" hidden="1" customHeight="1"/>
    <row r="1296" ht="16.149999999999999" hidden="1" customHeight="1"/>
    <row r="1297" ht="16.149999999999999" hidden="1" customHeight="1"/>
    <row r="1298" ht="16.149999999999999" hidden="1" customHeight="1"/>
    <row r="1299" ht="16.149999999999999" hidden="1" customHeight="1"/>
    <row r="1300" ht="16.149999999999999" hidden="1" customHeight="1"/>
    <row r="1301" ht="16.149999999999999" hidden="1" customHeight="1"/>
    <row r="1302" ht="16.149999999999999" hidden="1" customHeight="1"/>
    <row r="1303" ht="16.149999999999999" hidden="1" customHeight="1"/>
    <row r="1304" ht="16.149999999999999" hidden="1" customHeight="1"/>
    <row r="1305" ht="16.149999999999999" hidden="1" customHeight="1"/>
    <row r="1306" ht="16.149999999999999" hidden="1" customHeight="1"/>
    <row r="1307" ht="16.149999999999999" hidden="1" customHeight="1"/>
    <row r="1308" ht="16.149999999999999" hidden="1" customHeight="1"/>
    <row r="1309" ht="16.149999999999999" hidden="1" customHeight="1"/>
    <row r="1310" ht="16.149999999999999" hidden="1" customHeight="1"/>
    <row r="1311" ht="16.149999999999999" hidden="1" customHeight="1"/>
    <row r="1312" ht="16.149999999999999" hidden="1" customHeight="1"/>
    <row r="1313" ht="16.149999999999999" hidden="1" customHeight="1"/>
    <row r="1314" ht="16.149999999999999" hidden="1" customHeight="1"/>
    <row r="1315" ht="16.149999999999999" hidden="1" customHeight="1"/>
    <row r="1316" ht="16.149999999999999" hidden="1" customHeight="1"/>
    <row r="1317" ht="16.149999999999999" hidden="1" customHeight="1"/>
    <row r="1318" ht="16.149999999999999" hidden="1" customHeight="1"/>
    <row r="1319" ht="16.149999999999999" hidden="1" customHeight="1"/>
    <row r="1320" ht="16.149999999999999" hidden="1" customHeight="1"/>
    <row r="1321" ht="16.149999999999999" hidden="1" customHeight="1"/>
    <row r="1322" ht="16.149999999999999" hidden="1" customHeight="1"/>
    <row r="1323" ht="16.149999999999999" hidden="1" customHeight="1"/>
    <row r="1324" ht="16.149999999999999" hidden="1" customHeight="1"/>
    <row r="1325" ht="16.149999999999999" hidden="1" customHeight="1"/>
    <row r="1326" ht="16.149999999999999" hidden="1" customHeight="1"/>
    <row r="1327" ht="16.149999999999999" hidden="1" customHeight="1"/>
    <row r="1328" ht="16.149999999999999" hidden="1" customHeight="1"/>
    <row r="1329" ht="16.149999999999999" hidden="1" customHeight="1"/>
    <row r="1330" ht="16.149999999999999" hidden="1" customHeight="1"/>
    <row r="1331" ht="16.149999999999999" hidden="1" customHeight="1"/>
    <row r="1332" ht="16.149999999999999" hidden="1" customHeight="1"/>
    <row r="1333" ht="16.149999999999999" hidden="1" customHeight="1"/>
    <row r="1334" ht="16.149999999999999" hidden="1" customHeight="1"/>
    <row r="1335" ht="16.149999999999999" hidden="1" customHeight="1"/>
    <row r="1336" ht="16.149999999999999" hidden="1" customHeight="1"/>
    <row r="1337" ht="16.149999999999999" hidden="1" customHeight="1"/>
    <row r="1338" ht="16.149999999999999" hidden="1" customHeight="1"/>
    <row r="1339" ht="16.149999999999999" hidden="1" customHeight="1"/>
    <row r="1340" ht="16.149999999999999" hidden="1" customHeight="1"/>
    <row r="1341" ht="16.149999999999999" hidden="1" customHeight="1"/>
    <row r="1342" ht="16.149999999999999" hidden="1" customHeight="1"/>
    <row r="1343" ht="16.149999999999999" hidden="1" customHeight="1"/>
    <row r="1344" ht="16.149999999999999" hidden="1" customHeight="1"/>
    <row r="1345" ht="16.149999999999999" hidden="1" customHeight="1"/>
    <row r="1346" ht="16.149999999999999" hidden="1" customHeight="1"/>
    <row r="1347" ht="16.149999999999999" hidden="1" customHeight="1"/>
    <row r="1348" ht="16.149999999999999" hidden="1" customHeight="1"/>
    <row r="1349" ht="16.149999999999999" hidden="1" customHeight="1"/>
    <row r="1350" ht="16.149999999999999" hidden="1" customHeight="1"/>
    <row r="1351" ht="16.149999999999999" hidden="1" customHeight="1"/>
    <row r="1352" ht="16.149999999999999" hidden="1" customHeight="1"/>
    <row r="1353" ht="16.149999999999999" hidden="1" customHeight="1"/>
    <row r="1354" ht="16.149999999999999" hidden="1" customHeight="1"/>
    <row r="1355" ht="16.149999999999999" hidden="1" customHeight="1"/>
    <row r="1356" ht="16.149999999999999" hidden="1" customHeight="1"/>
    <row r="1357" ht="16.149999999999999" hidden="1" customHeight="1"/>
    <row r="1358" ht="16.149999999999999" hidden="1" customHeight="1"/>
    <row r="1359" ht="16.149999999999999" hidden="1" customHeight="1"/>
    <row r="1360" ht="16.149999999999999" hidden="1" customHeight="1"/>
    <row r="1361" ht="16.149999999999999" hidden="1" customHeight="1"/>
    <row r="1362" ht="16.149999999999999" hidden="1" customHeight="1"/>
    <row r="1363" ht="16.149999999999999" hidden="1" customHeight="1"/>
    <row r="1364" ht="16.149999999999999" hidden="1" customHeight="1"/>
    <row r="1365" ht="16.149999999999999" hidden="1" customHeight="1"/>
    <row r="1366" ht="16.149999999999999" hidden="1" customHeight="1"/>
    <row r="1367" ht="16.149999999999999" hidden="1" customHeight="1"/>
    <row r="1368" ht="16.149999999999999" hidden="1" customHeight="1"/>
    <row r="1369" ht="16.149999999999999" hidden="1" customHeight="1"/>
    <row r="1370" ht="16.149999999999999" hidden="1" customHeight="1"/>
    <row r="1371" ht="16.149999999999999" hidden="1" customHeight="1"/>
    <row r="1372" ht="16.149999999999999" hidden="1" customHeight="1"/>
    <row r="1373" ht="16.149999999999999" hidden="1" customHeight="1"/>
    <row r="1374" ht="16.149999999999999" hidden="1" customHeight="1"/>
    <row r="1375" ht="16.149999999999999" hidden="1" customHeight="1"/>
    <row r="1376" ht="16.149999999999999" hidden="1" customHeight="1"/>
    <row r="1377" ht="16.149999999999999" hidden="1" customHeight="1"/>
    <row r="1378" ht="16.149999999999999" hidden="1" customHeight="1"/>
    <row r="1379" ht="16.149999999999999" hidden="1" customHeight="1"/>
    <row r="1380" ht="16.149999999999999" hidden="1" customHeight="1"/>
    <row r="1381" ht="16.149999999999999" hidden="1" customHeight="1"/>
    <row r="1382" ht="16.149999999999999" hidden="1" customHeight="1"/>
    <row r="1383" ht="16.149999999999999" hidden="1" customHeight="1"/>
    <row r="1384" ht="16.149999999999999" hidden="1" customHeight="1"/>
    <row r="1385" ht="16.149999999999999" hidden="1" customHeight="1"/>
    <row r="1386" ht="16.149999999999999" hidden="1" customHeight="1"/>
    <row r="1387" ht="16.149999999999999" hidden="1" customHeight="1"/>
    <row r="1388" ht="16.149999999999999" hidden="1" customHeight="1"/>
    <row r="1389" ht="16.149999999999999" hidden="1" customHeight="1"/>
    <row r="1390" ht="16.149999999999999" hidden="1" customHeight="1"/>
    <row r="1391" ht="16.149999999999999" hidden="1" customHeight="1"/>
    <row r="1392" ht="16.149999999999999" hidden="1" customHeight="1"/>
    <row r="1393" ht="16.149999999999999" hidden="1" customHeight="1"/>
    <row r="1394" ht="16.149999999999999" hidden="1" customHeight="1"/>
    <row r="1395" ht="16.149999999999999" hidden="1" customHeight="1"/>
    <row r="1396" ht="16.149999999999999" hidden="1" customHeight="1"/>
    <row r="1397" ht="16.149999999999999" hidden="1" customHeight="1"/>
    <row r="1398" ht="16.149999999999999" hidden="1" customHeight="1"/>
    <row r="1399" ht="16.149999999999999" hidden="1" customHeight="1"/>
    <row r="1400" ht="16.149999999999999" hidden="1" customHeight="1"/>
    <row r="1401" ht="16.149999999999999" hidden="1" customHeight="1"/>
    <row r="1402" ht="16.149999999999999" hidden="1" customHeight="1"/>
    <row r="1403" ht="16.149999999999999" hidden="1" customHeight="1"/>
    <row r="1404" ht="16.149999999999999" hidden="1" customHeight="1"/>
    <row r="1405" ht="16.149999999999999" hidden="1" customHeight="1"/>
    <row r="1406" ht="16.149999999999999" hidden="1" customHeight="1"/>
    <row r="1407" ht="16.149999999999999" hidden="1" customHeight="1"/>
    <row r="1408" ht="16.149999999999999" hidden="1" customHeight="1"/>
    <row r="1409" ht="16.149999999999999" hidden="1" customHeight="1"/>
    <row r="1410" ht="16.149999999999999" hidden="1" customHeight="1"/>
    <row r="1411" ht="16.149999999999999" hidden="1" customHeight="1"/>
    <row r="1412" ht="16.149999999999999" hidden="1" customHeight="1"/>
    <row r="1413" ht="16.149999999999999" hidden="1" customHeight="1"/>
    <row r="1414" ht="16.149999999999999" hidden="1" customHeight="1"/>
    <row r="1415" ht="16.149999999999999" hidden="1" customHeight="1"/>
    <row r="1416" ht="16.149999999999999" hidden="1" customHeight="1"/>
    <row r="1417" ht="16.149999999999999" hidden="1" customHeight="1"/>
    <row r="1418" ht="16.149999999999999" hidden="1" customHeight="1"/>
    <row r="1419" ht="16.149999999999999" hidden="1" customHeight="1"/>
    <row r="1420" ht="16.149999999999999" hidden="1" customHeight="1"/>
    <row r="1421" ht="16.149999999999999" hidden="1" customHeight="1"/>
    <row r="1422" ht="16.149999999999999" hidden="1" customHeight="1"/>
    <row r="1423" ht="16.149999999999999" hidden="1" customHeight="1"/>
    <row r="1424" ht="16.149999999999999" hidden="1" customHeight="1"/>
    <row r="1425" ht="16.149999999999999" hidden="1" customHeight="1"/>
    <row r="1426" ht="16.149999999999999" hidden="1" customHeight="1"/>
    <row r="1427" ht="16.149999999999999" hidden="1" customHeight="1"/>
    <row r="1428" ht="16.149999999999999" hidden="1" customHeight="1"/>
    <row r="1429" ht="16.149999999999999" hidden="1" customHeight="1"/>
    <row r="1430" ht="16.149999999999999" hidden="1" customHeight="1"/>
    <row r="1431" ht="16.149999999999999" hidden="1" customHeight="1"/>
    <row r="1432" ht="16.149999999999999" hidden="1" customHeight="1"/>
    <row r="1433" ht="16.149999999999999" hidden="1" customHeight="1"/>
    <row r="1434" ht="16.149999999999999" hidden="1" customHeight="1"/>
    <row r="1435" ht="16.149999999999999" hidden="1" customHeight="1"/>
    <row r="1436" ht="16.149999999999999" hidden="1" customHeight="1"/>
    <row r="1437" ht="16.149999999999999" hidden="1" customHeight="1"/>
    <row r="1438" ht="16.149999999999999" hidden="1" customHeight="1"/>
    <row r="1439" ht="16.149999999999999" hidden="1" customHeight="1"/>
    <row r="1440" ht="16.149999999999999" hidden="1" customHeight="1"/>
    <row r="1441" ht="16.149999999999999" hidden="1" customHeight="1"/>
    <row r="1442" ht="16.149999999999999" hidden="1" customHeight="1"/>
    <row r="1443" ht="16.149999999999999" hidden="1" customHeight="1"/>
    <row r="1444" ht="16.149999999999999" hidden="1" customHeight="1"/>
    <row r="1445" ht="16.149999999999999" hidden="1" customHeight="1"/>
    <row r="1446" ht="16.149999999999999" hidden="1" customHeight="1"/>
    <row r="1447" ht="16.149999999999999" hidden="1" customHeight="1"/>
    <row r="1448" ht="16.149999999999999" hidden="1" customHeight="1"/>
    <row r="1449" ht="16.149999999999999" hidden="1" customHeight="1"/>
    <row r="1450" ht="16.149999999999999" hidden="1" customHeight="1"/>
    <row r="1451" ht="16.149999999999999" hidden="1" customHeight="1"/>
    <row r="1452" ht="16.149999999999999" hidden="1" customHeight="1"/>
    <row r="1453" ht="16.149999999999999" hidden="1" customHeight="1"/>
    <row r="1454" ht="16.149999999999999" hidden="1" customHeight="1"/>
    <row r="1455" ht="16.149999999999999" hidden="1" customHeight="1"/>
    <row r="1456" ht="16.149999999999999" hidden="1" customHeight="1"/>
    <row r="1457" ht="16.149999999999999" hidden="1" customHeight="1"/>
    <row r="1458" ht="16.149999999999999" hidden="1" customHeight="1"/>
    <row r="1459" ht="16.149999999999999" hidden="1" customHeight="1"/>
    <row r="1460" ht="16.149999999999999" hidden="1" customHeight="1"/>
    <row r="1461" ht="16.149999999999999" hidden="1" customHeight="1"/>
    <row r="1462" ht="16.149999999999999" hidden="1" customHeight="1"/>
    <row r="1463" ht="16.149999999999999" hidden="1" customHeight="1"/>
    <row r="1464" ht="16.149999999999999" hidden="1" customHeight="1"/>
    <row r="1465" ht="16.149999999999999" hidden="1" customHeight="1"/>
    <row r="1466" ht="16.149999999999999" hidden="1" customHeight="1"/>
    <row r="1467" ht="16.149999999999999" hidden="1" customHeight="1"/>
    <row r="1468" ht="16.149999999999999" hidden="1" customHeight="1"/>
    <row r="1469" ht="16.149999999999999" hidden="1" customHeight="1"/>
    <row r="1470" ht="16.149999999999999" hidden="1" customHeight="1"/>
    <row r="1471" ht="16.149999999999999" hidden="1" customHeight="1"/>
    <row r="1472" ht="16.149999999999999" hidden="1" customHeight="1"/>
    <row r="1473" ht="16.149999999999999" hidden="1" customHeight="1"/>
    <row r="1474" ht="16.149999999999999" hidden="1" customHeight="1"/>
    <row r="1475" ht="16.149999999999999" hidden="1" customHeight="1"/>
    <row r="1476" ht="16.149999999999999" hidden="1" customHeight="1"/>
    <row r="1477" ht="16.149999999999999" hidden="1" customHeight="1"/>
    <row r="1478" ht="16.149999999999999" hidden="1" customHeight="1"/>
    <row r="1479" ht="16.149999999999999" hidden="1" customHeight="1"/>
    <row r="1480" ht="16.149999999999999" hidden="1" customHeight="1"/>
    <row r="1481" ht="16.149999999999999" hidden="1" customHeight="1"/>
    <row r="1482" ht="16.149999999999999" hidden="1" customHeight="1"/>
    <row r="1483" ht="16.149999999999999" hidden="1" customHeight="1"/>
    <row r="1484" ht="16.149999999999999" hidden="1" customHeight="1"/>
    <row r="1485" ht="16.149999999999999" hidden="1" customHeight="1"/>
    <row r="1486" ht="16.149999999999999" hidden="1" customHeight="1"/>
    <row r="1487" ht="16.149999999999999" hidden="1" customHeight="1"/>
    <row r="1488" ht="16.149999999999999" hidden="1" customHeight="1"/>
    <row r="1489" ht="16.149999999999999" hidden="1" customHeight="1"/>
    <row r="1490" ht="16.149999999999999" hidden="1" customHeight="1"/>
    <row r="1491" ht="16.149999999999999" hidden="1" customHeight="1"/>
    <row r="1492" ht="16.149999999999999" hidden="1" customHeight="1"/>
    <row r="1493" ht="16.149999999999999" hidden="1" customHeight="1"/>
    <row r="1494" ht="16.149999999999999" hidden="1" customHeight="1"/>
    <row r="1495" ht="16.149999999999999" hidden="1" customHeight="1"/>
    <row r="1496" ht="16.149999999999999" hidden="1" customHeight="1"/>
    <row r="1497" ht="16.149999999999999" hidden="1" customHeight="1"/>
    <row r="1498" ht="16.149999999999999" hidden="1" customHeight="1"/>
    <row r="1499" ht="16.149999999999999" hidden="1" customHeight="1"/>
    <row r="1500" ht="16.149999999999999" hidden="1" customHeight="1"/>
    <row r="1501" ht="16.149999999999999" hidden="1" customHeight="1"/>
    <row r="1502" ht="16.149999999999999" hidden="1" customHeight="1"/>
    <row r="1503" ht="16.149999999999999" hidden="1" customHeight="1"/>
    <row r="1504" ht="16.149999999999999" hidden="1" customHeight="1"/>
    <row r="1505" ht="16.149999999999999" hidden="1" customHeight="1"/>
    <row r="1506" ht="16.149999999999999" hidden="1" customHeight="1"/>
    <row r="1507" ht="16.149999999999999" hidden="1" customHeight="1"/>
    <row r="1508" ht="16.149999999999999" hidden="1" customHeight="1"/>
    <row r="1509" ht="16.149999999999999" hidden="1" customHeight="1"/>
    <row r="1510" ht="16.149999999999999" hidden="1" customHeight="1"/>
    <row r="1511" ht="16.149999999999999" hidden="1" customHeight="1"/>
    <row r="1512" ht="16.149999999999999" hidden="1" customHeight="1"/>
    <row r="1513" ht="16.149999999999999" hidden="1" customHeight="1"/>
    <row r="1514" ht="16.149999999999999" hidden="1" customHeight="1"/>
    <row r="1515" ht="16.149999999999999" hidden="1" customHeight="1"/>
    <row r="1516" ht="16.149999999999999" hidden="1" customHeight="1"/>
    <row r="1517" ht="16.149999999999999" hidden="1" customHeight="1"/>
    <row r="1518" ht="16.149999999999999" hidden="1" customHeight="1"/>
    <row r="1519" ht="16.149999999999999" hidden="1" customHeight="1"/>
    <row r="1520" ht="16.149999999999999" hidden="1" customHeight="1"/>
    <row r="1521" ht="16.149999999999999" hidden="1" customHeight="1"/>
    <row r="1522" ht="16.149999999999999" hidden="1" customHeight="1"/>
    <row r="1523" ht="16.149999999999999" hidden="1" customHeight="1"/>
    <row r="1524" ht="16.149999999999999" hidden="1" customHeight="1"/>
    <row r="1525" ht="16.149999999999999" hidden="1" customHeight="1"/>
    <row r="1526" ht="16.149999999999999" hidden="1" customHeight="1"/>
    <row r="1527" ht="16.149999999999999" hidden="1" customHeight="1"/>
    <row r="1528" ht="16.149999999999999" hidden="1" customHeight="1"/>
    <row r="1529" ht="16.149999999999999" hidden="1" customHeight="1"/>
    <row r="1530" ht="16.149999999999999" hidden="1" customHeight="1"/>
    <row r="1531" ht="16.149999999999999" hidden="1" customHeight="1"/>
    <row r="1532" ht="16.149999999999999" hidden="1" customHeight="1"/>
    <row r="1533" ht="16.149999999999999" hidden="1" customHeight="1"/>
    <row r="1534" ht="16.149999999999999" hidden="1" customHeight="1"/>
    <row r="1535" ht="16.149999999999999" hidden="1" customHeight="1"/>
    <row r="1536" ht="16.149999999999999" hidden="1" customHeight="1"/>
    <row r="1537" ht="16.149999999999999" hidden="1" customHeight="1"/>
    <row r="1538" ht="16.149999999999999" hidden="1" customHeight="1"/>
    <row r="1539" ht="16.149999999999999" hidden="1" customHeight="1"/>
    <row r="1540" ht="16.149999999999999" hidden="1" customHeight="1"/>
    <row r="1541" ht="16.149999999999999" hidden="1" customHeight="1"/>
    <row r="1542" ht="16.149999999999999" hidden="1" customHeight="1"/>
    <row r="1543" ht="16.149999999999999" hidden="1" customHeight="1"/>
    <row r="1544" ht="16.149999999999999" hidden="1" customHeight="1"/>
    <row r="1545" ht="16.149999999999999" hidden="1" customHeight="1"/>
    <row r="1546" ht="16.149999999999999" hidden="1" customHeight="1"/>
    <row r="1547" ht="16.149999999999999" hidden="1" customHeight="1"/>
    <row r="1548" ht="16.149999999999999" hidden="1" customHeight="1"/>
    <row r="1549" ht="16.149999999999999" hidden="1" customHeight="1"/>
    <row r="1550" ht="16.149999999999999" hidden="1" customHeight="1"/>
    <row r="1551" ht="16.149999999999999" hidden="1" customHeight="1"/>
    <row r="1552" ht="16.149999999999999" hidden="1" customHeight="1"/>
    <row r="1553" ht="16.149999999999999" hidden="1" customHeight="1"/>
    <row r="1554" ht="16.149999999999999" hidden="1" customHeight="1"/>
    <row r="1555" ht="16.149999999999999" hidden="1" customHeight="1"/>
    <row r="1556" ht="16.149999999999999" hidden="1" customHeight="1"/>
    <row r="1557" ht="16.149999999999999" hidden="1" customHeight="1"/>
    <row r="1558" ht="16.149999999999999" hidden="1" customHeight="1"/>
    <row r="1559" ht="16.149999999999999" hidden="1" customHeight="1"/>
    <row r="1560" ht="16.149999999999999" hidden="1" customHeight="1"/>
    <row r="1561" ht="16.149999999999999" hidden="1" customHeight="1"/>
    <row r="1562" ht="16.149999999999999" hidden="1" customHeight="1"/>
    <row r="1563" ht="16.149999999999999" hidden="1" customHeight="1"/>
    <row r="1564" ht="16.149999999999999" hidden="1" customHeight="1"/>
    <row r="1565" ht="16.149999999999999" hidden="1" customHeight="1"/>
    <row r="1566" ht="16.149999999999999" hidden="1" customHeight="1"/>
    <row r="1567" ht="16.149999999999999" hidden="1" customHeight="1"/>
    <row r="1568" ht="16.149999999999999" hidden="1" customHeight="1"/>
    <row r="1569" ht="16.149999999999999" hidden="1" customHeight="1"/>
    <row r="1570" ht="16.149999999999999" hidden="1" customHeight="1"/>
    <row r="1571" ht="16.149999999999999" hidden="1" customHeight="1"/>
    <row r="1572" ht="16.149999999999999" hidden="1" customHeight="1"/>
    <row r="1573" ht="16.149999999999999" hidden="1" customHeight="1"/>
    <row r="1574" ht="16.149999999999999" hidden="1" customHeight="1"/>
    <row r="1575" ht="16.149999999999999" hidden="1" customHeight="1"/>
    <row r="1576" ht="16.149999999999999" hidden="1" customHeight="1"/>
    <row r="1577" ht="16.149999999999999" hidden="1" customHeight="1"/>
    <row r="1578" ht="16.149999999999999" hidden="1" customHeight="1"/>
    <row r="1579" ht="16.149999999999999" hidden="1" customHeight="1"/>
    <row r="1580" ht="16.149999999999999" hidden="1" customHeight="1"/>
    <row r="1581" ht="16.149999999999999" hidden="1" customHeight="1"/>
    <row r="1582" ht="16.149999999999999" hidden="1" customHeight="1"/>
    <row r="1583" ht="16.149999999999999" hidden="1" customHeight="1"/>
    <row r="1584" ht="16.149999999999999" hidden="1" customHeight="1"/>
    <row r="1585" ht="16.149999999999999" hidden="1" customHeight="1"/>
    <row r="1586" ht="16.149999999999999" hidden="1" customHeight="1"/>
    <row r="1587" ht="16.149999999999999" hidden="1" customHeight="1"/>
    <row r="1588" ht="16.149999999999999" hidden="1" customHeight="1"/>
    <row r="1589" ht="16.149999999999999" hidden="1" customHeight="1"/>
    <row r="1590" ht="16.149999999999999" hidden="1" customHeight="1"/>
    <row r="1591" ht="16.149999999999999" hidden="1" customHeight="1"/>
    <row r="1592" ht="16.149999999999999" hidden="1" customHeight="1"/>
    <row r="1593" ht="16.149999999999999" hidden="1" customHeight="1"/>
    <row r="1594" ht="16.149999999999999" hidden="1" customHeight="1"/>
    <row r="1595" ht="16.149999999999999" hidden="1" customHeight="1"/>
    <row r="1596" ht="16.149999999999999" hidden="1" customHeight="1"/>
    <row r="1597" ht="16.149999999999999" hidden="1" customHeight="1"/>
    <row r="1598" ht="16.149999999999999" hidden="1" customHeight="1"/>
    <row r="1599" ht="16.149999999999999" hidden="1" customHeight="1"/>
    <row r="1600" ht="16.149999999999999" hidden="1" customHeight="1"/>
    <row r="1601" ht="16.149999999999999" hidden="1" customHeight="1"/>
    <row r="1602" ht="16.149999999999999" hidden="1" customHeight="1"/>
    <row r="1603" ht="16.149999999999999" hidden="1" customHeight="1"/>
    <row r="1604" ht="16.149999999999999" hidden="1" customHeight="1"/>
    <row r="1605" ht="16.149999999999999" hidden="1" customHeight="1"/>
    <row r="1606" ht="16.149999999999999" hidden="1" customHeight="1"/>
    <row r="1607" ht="16.149999999999999" hidden="1" customHeight="1"/>
    <row r="1608" ht="16.149999999999999" hidden="1" customHeight="1"/>
    <row r="1609" ht="16.149999999999999" hidden="1" customHeight="1"/>
    <row r="1610" ht="16.149999999999999" hidden="1" customHeight="1"/>
    <row r="1611" ht="16.149999999999999" hidden="1" customHeight="1"/>
    <row r="1612" ht="16.149999999999999" hidden="1" customHeight="1"/>
    <row r="1613" ht="16.149999999999999" hidden="1" customHeight="1"/>
    <row r="1614" ht="16.149999999999999" hidden="1" customHeight="1"/>
    <row r="1615" ht="16.149999999999999" hidden="1" customHeight="1"/>
    <row r="1616" ht="16.149999999999999" hidden="1" customHeight="1"/>
    <row r="1617" ht="16.149999999999999" hidden="1" customHeight="1"/>
    <row r="1618" ht="16.149999999999999" hidden="1" customHeight="1"/>
    <row r="1619" ht="16.149999999999999" hidden="1" customHeight="1"/>
    <row r="1620" ht="16.149999999999999" hidden="1" customHeight="1"/>
    <row r="1621" ht="16.149999999999999" hidden="1" customHeight="1"/>
    <row r="1622" ht="16.149999999999999" hidden="1" customHeight="1"/>
    <row r="1623" ht="16.149999999999999" hidden="1" customHeight="1"/>
    <row r="1624" ht="16.149999999999999" hidden="1" customHeight="1"/>
    <row r="1625" ht="16.149999999999999" hidden="1" customHeight="1"/>
    <row r="1626" ht="16.149999999999999" hidden="1" customHeight="1"/>
    <row r="1627" ht="16.149999999999999" hidden="1" customHeight="1"/>
    <row r="1628" ht="16.149999999999999" hidden="1" customHeight="1"/>
    <row r="1629" ht="16.149999999999999" hidden="1" customHeight="1"/>
    <row r="1630" ht="16.149999999999999" hidden="1" customHeight="1"/>
    <row r="1631" ht="16.149999999999999" hidden="1" customHeight="1"/>
    <row r="1632" ht="16.149999999999999" hidden="1" customHeight="1"/>
    <row r="1633" ht="16.149999999999999" hidden="1" customHeight="1"/>
    <row r="1634" ht="16.149999999999999" hidden="1" customHeight="1"/>
    <row r="1635" ht="16.149999999999999" hidden="1" customHeight="1"/>
    <row r="1636" ht="16.149999999999999" hidden="1" customHeight="1"/>
    <row r="1637" ht="16.149999999999999" hidden="1" customHeight="1"/>
    <row r="1638" ht="16.149999999999999" hidden="1" customHeight="1"/>
    <row r="1639" ht="16.149999999999999" hidden="1" customHeight="1"/>
    <row r="1640" ht="16.149999999999999" hidden="1" customHeight="1"/>
    <row r="1641" ht="16.149999999999999" hidden="1" customHeight="1"/>
    <row r="1642" ht="16.149999999999999" hidden="1" customHeight="1"/>
    <row r="1643" ht="16.149999999999999" hidden="1" customHeight="1"/>
    <row r="1644" ht="16.149999999999999" hidden="1" customHeight="1"/>
    <row r="1645" ht="16.149999999999999" hidden="1" customHeight="1"/>
    <row r="1646" ht="16.149999999999999" hidden="1" customHeight="1"/>
    <row r="1647" ht="16.149999999999999" hidden="1" customHeight="1"/>
    <row r="1648" ht="16.149999999999999" hidden="1" customHeight="1"/>
    <row r="1649" ht="16.149999999999999" hidden="1" customHeight="1"/>
    <row r="1650" ht="16.149999999999999" hidden="1" customHeight="1"/>
    <row r="1651" ht="16.149999999999999" hidden="1" customHeight="1"/>
    <row r="1652" ht="16.149999999999999" hidden="1" customHeight="1"/>
    <row r="1653" ht="16.149999999999999" hidden="1" customHeight="1"/>
    <row r="1654" ht="16.149999999999999" hidden="1" customHeight="1"/>
    <row r="1655" ht="16.149999999999999" hidden="1" customHeight="1"/>
    <row r="1656" ht="16.149999999999999" hidden="1" customHeight="1"/>
    <row r="1657" ht="16.149999999999999" hidden="1" customHeight="1"/>
    <row r="1658" ht="16.149999999999999" hidden="1" customHeight="1"/>
    <row r="1659" ht="16.149999999999999" hidden="1" customHeight="1"/>
    <row r="1660" ht="16.149999999999999" hidden="1" customHeight="1"/>
    <row r="1661" ht="16.149999999999999" hidden="1" customHeight="1"/>
    <row r="1662" ht="16.149999999999999" hidden="1" customHeight="1"/>
    <row r="1663" ht="16.149999999999999" hidden="1" customHeight="1"/>
    <row r="1664" ht="16.149999999999999" hidden="1" customHeight="1"/>
    <row r="1665" ht="16.149999999999999" hidden="1" customHeight="1"/>
    <row r="1666" ht="16.149999999999999" hidden="1" customHeight="1"/>
    <row r="1667" ht="16.149999999999999" hidden="1" customHeight="1"/>
    <row r="1668" ht="16.149999999999999" hidden="1" customHeight="1"/>
    <row r="1669" ht="16.149999999999999" hidden="1" customHeight="1"/>
    <row r="1670" ht="16.149999999999999" hidden="1" customHeight="1"/>
    <row r="1671" ht="16.149999999999999" hidden="1" customHeight="1"/>
    <row r="1672" ht="16.149999999999999" hidden="1" customHeight="1"/>
    <row r="1673" ht="16.149999999999999" hidden="1" customHeight="1"/>
    <row r="1674" ht="16.149999999999999" hidden="1" customHeight="1"/>
    <row r="1675" ht="16.149999999999999" hidden="1" customHeight="1"/>
    <row r="1676" ht="16.149999999999999" hidden="1" customHeight="1"/>
    <row r="1677" ht="16.149999999999999" hidden="1" customHeight="1"/>
    <row r="1678" ht="16.149999999999999" hidden="1" customHeight="1"/>
    <row r="1679" ht="16.149999999999999" hidden="1" customHeight="1"/>
    <row r="1680" ht="16.149999999999999" hidden="1" customHeight="1"/>
    <row r="1681" ht="16.149999999999999" hidden="1" customHeight="1"/>
    <row r="1682" ht="16.149999999999999" hidden="1" customHeight="1"/>
    <row r="1683" ht="16.149999999999999" hidden="1" customHeight="1"/>
    <row r="1684" ht="16.149999999999999" hidden="1" customHeight="1"/>
    <row r="1685" ht="16.149999999999999" hidden="1" customHeight="1"/>
    <row r="1686" ht="16.149999999999999" hidden="1" customHeight="1"/>
    <row r="1687" ht="16.149999999999999" hidden="1" customHeight="1"/>
    <row r="1688" ht="16.149999999999999" hidden="1" customHeight="1"/>
    <row r="1689" ht="16.149999999999999" hidden="1" customHeight="1"/>
    <row r="1690" ht="16.149999999999999" hidden="1" customHeight="1"/>
    <row r="1691" ht="16.149999999999999" hidden="1" customHeight="1"/>
    <row r="1692" ht="16.149999999999999" hidden="1" customHeight="1"/>
    <row r="1693" ht="16.149999999999999" hidden="1" customHeight="1"/>
    <row r="1694" ht="16.149999999999999" hidden="1" customHeight="1"/>
    <row r="1695" ht="16.149999999999999" hidden="1" customHeight="1"/>
    <row r="1696" ht="16.149999999999999" hidden="1" customHeight="1"/>
    <row r="1697" ht="16.149999999999999" hidden="1" customHeight="1"/>
    <row r="1698" ht="16.149999999999999" hidden="1" customHeight="1"/>
    <row r="1699" ht="16.149999999999999" hidden="1" customHeight="1"/>
    <row r="1700" ht="16.149999999999999" hidden="1" customHeight="1"/>
    <row r="1701" ht="16.149999999999999" hidden="1" customHeight="1"/>
    <row r="1702" ht="16.149999999999999" hidden="1" customHeight="1"/>
    <row r="1703" ht="16.149999999999999" hidden="1" customHeight="1"/>
    <row r="1704" ht="16.149999999999999" hidden="1" customHeight="1"/>
    <row r="1705" ht="16.149999999999999" hidden="1" customHeight="1"/>
    <row r="1706" ht="16.149999999999999" hidden="1" customHeight="1"/>
    <row r="1707" ht="16.149999999999999" hidden="1" customHeight="1"/>
    <row r="1708" ht="16.149999999999999" hidden="1" customHeight="1"/>
    <row r="1709" ht="16.149999999999999" hidden="1" customHeight="1"/>
    <row r="1710" ht="16.149999999999999" hidden="1" customHeight="1"/>
    <row r="1711" ht="16.149999999999999" hidden="1" customHeight="1"/>
    <row r="1712" ht="16.149999999999999" hidden="1" customHeight="1"/>
    <row r="1713" ht="16.149999999999999" hidden="1" customHeight="1"/>
    <row r="1714" ht="16.149999999999999" hidden="1" customHeight="1"/>
    <row r="1715" ht="16.149999999999999" hidden="1" customHeight="1"/>
    <row r="1716" ht="16.149999999999999" hidden="1" customHeight="1"/>
    <row r="1717" ht="16.149999999999999" hidden="1" customHeight="1"/>
    <row r="1718" ht="16.149999999999999" hidden="1" customHeight="1"/>
    <row r="1719" ht="16.149999999999999" hidden="1" customHeight="1"/>
    <row r="1720" ht="16.149999999999999" hidden="1" customHeight="1"/>
    <row r="1721" ht="16.149999999999999" hidden="1" customHeight="1"/>
    <row r="1722" ht="16.149999999999999" hidden="1" customHeight="1"/>
    <row r="1723" ht="16.149999999999999" hidden="1" customHeight="1"/>
    <row r="1724" ht="16.149999999999999" hidden="1" customHeight="1"/>
    <row r="1725" ht="16.149999999999999" hidden="1" customHeight="1"/>
    <row r="1726" ht="16.149999999999999" hidden="1" customHeight="1"/>
    <row r="1727" ht="16.149999999999999" hidden="1" customHeight="1"/>
    <row r="1728" ht="16.149999999999999" hidden="1" customHeight="1"/>
    <row r="1729" ht="16.149999999999999" hidden="1" customHeight="1"/>
    <row r="1730" ht="16.149999999999999" hidden="1" customHeight="1"/>
    <row r="1731" ht="16.149999999999999" hidden="1" customHeight="1"/>
    <row r="1732" ht="16.149999999999999" hidden="1" customHeight="1"/>
    <row r="1733" ht="16.149999999999999" hidden="1" customHeight="1"/>
    <row r="1734" ht="16.149999999999999" hidden="1" customHeight="1"/>
    <row r="1735" ht="16.149999999999999" hidden="1" customHeight="1"/>
    <row r="1736" ht="16.149999999999999" hidden="1" customHeight="1"/>
    <row r="1737" ht="16.149999999999999" hidden="1" customHeight="1"/>
    <row r="1738" ht="16.149999999999999" hidden="1" customHeight="1"/>
    <row r="1739" ht="16.149999999999999" hidden="1" customHeight="1"/>
    <row r="1740" ht="16.149999999999999" hidden="1" customHeight="1"/>
    <row r="1741" ht="16.149999999999999" hidden="1" customHeight="1"/>
    <row r="1742" ht="16.149999999999999" hidden="1" customHeight="1"/>
    <row r="1743" ht="16.149999999999999" hidden="1" customHeight="1"/>
    <row r="1744" ht="16.149999999999999" hidden="1" customHeight="1"/>
    <row r="1745" ht="16.149999999999999" hidden="1" customHeight="1"/>
    <row r="1746" ht="16.149999999999999" hidden="1" customHeight="1"/>
    <row r="1747" ht="16.149999999999999" hidden="1" customHeight="1"/>
    <row r="1748" ht="16.149999999999999" hidden="1" customHeight="1"/>
    <row r="1749" ht="16.149999999999999" hidden="1" customHeight="1"/>
    <row r="1750" ht="16.149999999999999" hidden="1" customHeight="1"/>
    <row r="1751" ht="16.149999999999999" hidden="1" customHeight="1"/>
    <row r="1752" ht="16.149999999999999" hidden="1" customHeight="1"/>
    <row r="1753" ht="16.149999999999999" hidden="1" customHeight="1"/>
    <row r="1754" ht="16.149999999999999" hidden="1" customHeight="1"/>
    <row r="1755" ht="16.149999999999999" hidden="1" customHeight="1"/>
    <row r="1756" ht="16.149999999999999" hidden="1" customHeight="1"/>
    <row r="1757" ht="16.149999999999999" hidden="1" customHeight="1"/>
    <row r="1758" ht="16.149999999999999" hidden="1" customHeight="1"/>
    <row r="1759" ht="16.149999999999999" hidden="1" customHeight="1"/>
    <row r="1760" ht="16.149999999999999" hidden="1" customHeight="1"/>
    <row r="1761" ht="16.149999999999999" hidden="1" customHeight="1"/>
    <row r="1762" ht="16.149999999999999" hidden="1" customHeight="1"/>
    <row r="1763" ht="16.149999999999999" hidden="1" customHeight="1"/>
    <row r="1764" ht="16.149999999999999" hidden="1" customHeight="1"/>
    <row r="1765" ht="16.149999999999999" hidden="1" customHeight="1"/>
    <row r="1766" ht="16.149999999999999" hidden="1" customHeight="1"/>
    <row r="1767" ht="16.149999999999999" hidden="1" customHeight="1"/>
    <row r="1768" ht="16.149999999999999" hidden="1" customHeight="1"/>
    <row r="1769" ht="16.149999999999999" hidden="1" customHeight="1"/>
    <row r="1770" ht="16.149999999999999" hidden="1" customHeight="1"/>
    <row r="1771" ht="16.149999999999999" hidden="1" customHeight="1"/>
    <row r="1772" ht="16.149999999999999" hidden="1" customHeight="1"/>
    <row r="1773" ht="16.149999999999999" hidden="1" customHeight="1"/>
    <row r="1774" ht="16.149999999999999" hidden="1" customHeight="1"/>
    <row r="1775" ht="16.149999999999999" hidden="1" customHeight="1"/>
    <row r="1776" ht="16.149999999999999" hidden="1" customHeight="1"/>
    <row r="1777" ht="16.149999999999999" hidden="1" customHeight="1"/>
    <row r="1778" ht="16.149999999999999" hidden="1" customHeight="1"/>
    <row r="1779" ht="16.149999999999999" hidden="1" customHeight="1"/>
    <row r="1780" ht="16.149999999999999" hidden="1" customHeight="1"/>
    <row r="1781" ht="16.149999999999999" hidden="1" customHeight="1"/>
    <row r="1782" ht="16.149999999999999" hidden="1" customHeight="1"/>
    <row r="1783" ht="16.149999999999999" hidden="1" customHeight="1"/>
    <row r="1784" ht="16.149999999999999" hidden="1" customHeight="1"/>
    <row r="1785" ht="16.149999999999999" hidden="1" customHeight="1"/>
    <row r="1786" ht="16.149999999999999" hidden="1" customHeight="1"/>
    <row r="1787" ht="16.149999999999999" hidden="1" customHeight="1"/>
    <row r="1788" ht="16.149999999999999" hidden="1" customHeight="1"/>
    <row r="1789" ht="16.149999999999999" hidden="1" customHeight="1"/>
    <row r="1790" ht="16.149999999999999" hidden="1" customHeight="1"/>
    <row r="1791" ht="16.149999999999999" hidden="1" customHeight="1"/>
    <row r="1792" ht="16.149999999999999" hidden="1" customHeight="1"/>
    <row r="1793" ht="16.149999999999999" hidden="1" customHeight="1"/>
    <row r="1794" ht="16.149999999999999" hidden="1" customHeight="1"/>
    <row r="1795" ht="16.149999999999999" hidden="1" customHeight="1"/>
    <row r="1796" ht="16.149999999999999" hidden="1" customHeight="1"/>
    <row r="1797" ht="16.149999999999999" hidden="1" customHeight="1"/>
    <row r="1798" ht="16.149999999999999" hidden="1" customHeight="1"/>
    <row r="1799" ht="16.149999999999999" hidden="1" customHeight="1"/>
    <row r="1800" ht="16.149999999999999" hidden="1" customHeight="1"/>
    <row r="1801" ht="16.149999999999999" hidden="1" customHeight="1"/>
    <row r="1802" ht="16.149999999999999" hidden="1" customHeight="1"/>
    <row r="1803" ht="16.149999999999999" hidden="1" customHeight="1"/>
    <row r="1804" ht="16.149999999999999" hidden="1" customHeight="1"/>
    <row r="1805" ht="16.149999999999999" hidden="1" customHeight="1"/>
    <row r="1806" ht="16.149999999999999" hidden="1" customHeight="1"/>
    <row r="1807" ht="16.149999999999999" hidden="1" customHeight="1"/>
    <row r="1808" ht="16.149999999999999" hidden="1" customHeight="1"/>
    <row r="1809" ht="16.149999999999999" hidden="1" customHeight="1"/>
    <row r="1810" ht="16.149999999999999" hidden="1" customHeight="1"/>
    <row r="1811" ht="16.149999999999999" hidden="1" customHeight="1"/>
    <row r="1812" ht="16.149999999999999" hidden="1" customHeight="1"/>
    <row r="1813" ht="16.149999999999999" hidden="1" customHeight="1"/>
    <row r="1814" ht="16.149999999999999" hidden="1" customHeight="1"/>
    <row r="1815" ht="16.149999999999999" hidden="1" customHeight="1"/>
    <row r="1816" ht="16.149999999999999" hidden="1" customHeight="1"/>
    <row r="1817" ht="16.149999999999999" hidden="1" customHeight="1"/>
    <row r="1818" ht="16.149999999999999" hidden="1" customHeight="1"/>
    <row r="1819" ht="16.149999999999999" hidden="1" customHeight="1"/>
    <row r="1820" ht="16.149999999999999" hidden="1" customHeight="1"/>
    <row r="1821" ht="16.149999999999999" hidden="1" customHeight="1"/>
    <row r="1822" ht="16.149999999999999" hidden="1" customHeight="1"/>
    <row r="1823" ht="16.149999999999999" hidden="1" customHeight="1"/>
    <row r="1824" ht="16.149999999999999" hidden="1" customHeight="1"/>
    <row r="1825" ht="16.149999999999999" hidden="1" customHeight="1"/>
    <row r="1826" ht="16.149999999999999" hidden="1" customHeight="1"/>
    <row r="1827" ht="16.149999999999999" hidden="1" customHeight="1"/>
    <row r="1828" ht="16.149999999999999" hidden="1" customHeight="1"/>
    <row r="1829" ht="16.149999999999999" hidden="1" customHeight="1"/>
    <row r="1830" ht="16.149999999999999" hidden="1" customHeight="1"/>
    <row r="1831" ht="16.149999999999999" hidden="1" customHeight="1"/>
    <row r="1832" ht="16.149999999999999" hidden="1" customHeight="1"/>
    <row r="1833" ht="16.149999999999999" hidden="1" customHeight="1"/>
    <row r="1834" ht="16.149999999999999" hidden="1" customHeight="1"/>
    <row r="1835" ht="16.149999999999999" hidden="1" customHeight="1"/>
    <row r="1836" ht="16.149999999999999" hidden="1" customHeight="1"/>
    <row r="1837" ht="16.149999999999999" hidden="1" customHeight="1"/>
    <row r="1838" ht="16.149999999999999" hidden="1" customHeight="1"/>
    <row r="1839" ht="16.149999999999999" hidden="1" customHeight="1"/>
    <row r="1840" ht="16.149999999999999" hidden="1" customHeight="1"/>
    <row r="1841" ht="16.149999999999999" hidden="1" customHeight="1"/>
    <row r="1842" ht="16.149999999999999" hidden="1" customHeight="1"/>
    <row r="1843" ht="16.149999999999999" hidden="1" customHeight="1"/>
    <row r="1844" ht="16.149999999999999" hidden="1" customHeight="1"/>
    <row r="1845" ht="16.149999999999999" hidden="1" customHeight="1"/>
    <row r="1846" ht="16.149999999999999" hidden="1" customHeight="1"/>
    <row r="1847" ht="16.149999999999999" hidden="1" customHeight="1"/>
    <row r="1848" ht="16.149999999999999" hidden="1" customHeight="1"/>
    <row r="1849" ht="16.149999999999999" hidden="1" customHeight="1"/>
    <row r="1850" ht="16.149999999999999" hidden="1" customHeight="1"/>
    <row r="1851" ht="16.149999999999999" hidden="1" customHeight="1"/>
    <row r="1852" ht="16.149999999999999" hidden="1" customHeight="1"/>
    <row r="1853" ht="16.149999999999999" hidden="1" customHeight="1"/>
    <row r="1854" ht="16.149999999999999" hidden="1" customHeight="1"/>
    <row r="1855" ht="16.149999999999999" hidden="1" customHeight="1"/>
    <row r="1856" ht="16.149999999999999" hidden="1" customHeight="1"/>
    <row r="1857" ht="16.149999999999999" hidden="1" customHeight="1"/>
    <row r="1858" ht="16.149999999999999" hidden="1" customHeight="1"/>
    <row r="1859" ht="16.149999999999999" hidden="1" customHeight="1"/>
    <row r="1860" ht="16.149999999999999" hidden="1" customHeight="1"/>
    <row r="1861" ht="16.149999999999999" hidden="1" customHeight="1"/>
    <row r="1862" ht="16.149999999999999" hidden="1" customHeight="1"/>
    <row r="1863" ht="16.149999999999999" hidden="1" customHeight="1"/>
    <row r="1864" ht="16.149999999999999" hidden="1" customHeight="1"/>
    <row r="1865" ht="16.149999999999999" hidden="1" customHeight="1"/>
    <row r="1866" ht="16.149999999999999" hidden="1" customHeight="1"/>
    <row r="1867" ht="16.149999999999999" hidden="1" customHeight="1"/>
    <row r="1868" ht="16.149999999999999" hidden="1" customHeight="1"/>
    <row r="1869" ht="16.149999999999999" hidden="1" customHeight="1"/>
    <row r="1870" ht="16.149999999999999" hidden="1" customHeight="1"/>
    <row r="1871" ht="16.149999999999999" hidden="1" customHeight="1"/>
    <row r="1872" ht="16.149999999999999" hidden="1" customHeight="1"/>
    <row r="1873" ht="16.149999999999999" hidden="1" customHeight="1"/>
    <row r="1874" ht="16.149999999999999" hidden="1" customHeight="1"/>
    <row r="1875" ht="16.149999999999999" hidden="1" customHeight="1"/>
    <row r="1876" ht="16.149999999999999" hidden="1" customHeight="1"/>
    <row r="1877" ht="16.149999999999999" hidden="1" customHeight="1"/>
    <row r="1878" ht="16.149999999999999" hidden="1" customHeight="1"/>
    <row r="1879" ht="16.149999999999999" hidden="1" customHeight="1"/>
    <row r="1880" ht="16.149999999999999" hidden="1" customHeight="1"/>
    <row r="1881" ht="16.149999999999999" hidden="1" customHeight="1"/>
    <row r="1882" ht="16.149999999999999" hidden="1" customHeight="1"/>
    <row r="1883" ht="16.149999999999999" hidden="1" customHeight="1"/>
    <row r="1884" ht="16.149999999999999" hidden="1" customHeight="1"/>
    <row r="1885" ht="16.149999999999999" hidden="1" customHeight="1"/>
    <row r="1886" ht="16.149999999999999" hidden="1" customHeight="1"/>
    <row r="1887" ht="16.149999999999999" hidden="1" customHeight="1"/>
    <row r="1888" ht="16.149999999999999" hidden="1" customHeight="1"/>
    <row r="1889" ht="16.149999999999999" hidden="1" customHeight="1"/>
    <row r="1890" ht="16.149999999999999" hidden="1" customHeight="1"/>
    <row r="1891" ht="16.149999999999999" hidden="1" customHeight="1"/>
    <row r="1892" ht="16.149999999999999" hidden="1" customHeight="1"/>
    <row r="1893" ht="16.149999999999999" hidden="1" customHeight="1"/>
    <row r="1894" ht="16.149999999999999" hidden="1" customHeight="1"/>
    <row r="1895" ht="16.149999999999999" hidden="1" customHeight="1"/>
    <row r="1896" ht="16.149999999999999" hidden="1" customHeight="1"/>
    <row r="1897" ht="16.149999999999999" hidden="1" customHeight="1"/>
    <row r="1898" ht="16.149999999999999" hidden="1" customHeight="1"/>
    <row r="1899" ht="16.149999999999999" hidden="1" customHeight="1"/>
    <row r="1900" ht="16.149999999999999" hidden="1" customHeight="1"/>
    <row r="1901" ht="16.149999999999999" hidden="1" customHeight="1"/>
    <row r="1902" ht="16.149999999999999" hidden="1" customHeight="1"/>
    <row r="1903" ht="16.149999999999999" hidden="1" customHeight="1"/>
    <row r="1904" ht="16.149999999999999" hidden="1" customHeight="1"/>
    <row r="1905" ht="16.149999999999999" hidden="1" customHeight="1"/>
    <row r="1906" ht="16.149999999999999" hidden="1" customHeight="1"/>
    <row r="1907" ht="16.149999999999999" hidden="1" customHeight="1"/>
    <row r="1908" ht="16.149999999999999" hidden="1" customHeight="1"/>
    <row r="1909" ht="16.149999999999999" hidden="1" customHeight="1"/>
    <row r="1910" ht="16.149999999999999" hidden="1" customHeight="1"/>
    <row r="1911" ht="16.149999999999999" hidden="1" customHeight="1"/>
    <row r="1912" ht="16.149999999999999" hidden="1" customHeight="1"/>
    <row r="1913" ht="16.149999999999999" hidden="1" customHeight="1"/>
    <row r="1914" ht="16.149999999999999" hidden="1" customHeight="1"/>
    <row r="1915" ht="16.149999999999999" hidden="1" customHeight="1"/>
    <row r="1916" ht="16.149999999999999" hidden="1" customHeight="1"/>
    <row r="1917" ht="16.149999999999999" hidden="1" customHeight="1"/>
    <row r="1918" ht="16.149999999999999" hidden="1" customHeight="1"/>
    <row r="1919" ht="16.149999999999999" hidden="1" customHeight="1"/>
    <row r="1920" ht="16.149999999999999" hidden="1" customHeight="1"/>
    <row r="1921" ht="16.149999999999999" hidden="1" customHeight="1"/>
    <row r="1922" ht="16.149999999999999" hidden="1" customHeight="1"/>
    <row r="1923" ht="16.149999999999999" hidden="1" customHeight="1"/>
    <row r="1924" ht="16.149999999999999" hidden="1" customHeight="1"/>
    <row r="1925" ht="16.149999999999999" hidden="1" customHeight="1"/>
    <row r="1926" ht="16.149999999999999" hidden="1" customHeight="1"/>
    <row r="1927" ht="16.149999999999999" hidden="1" customHeight="1"/>
    <row r="1928" ht="16.149999999999999" hidden="1" customHeight="1"/>
    <row r="1929" ht="16.149999999999999" hidden="1" customHeight="1"/>
    <row r="1930" ht="16.149999999999999" hidden="1" customHeight="1"/>
    <row r="1931" ht="16.149999999999999" hidden="1" customHeight="1"/>
    <row r="1932" ht="16.149999999999999" hidden="1" customHeight="1"/>
    <row r="1933" ht="16.149999999999999" hidden="1" customHeight="1"/>
    <row r="1934" ht="16.149999999999999" hidden="1" customHeight="1"/>
    <row r="1935" ht="16.149999999999999" hidden="1" customHeight="1"/>
    <row r="1936" ht="16.149999999999999" hidden="1" customHeight="1"/>
    <row r="1937" ht="16.149999999999999" hidden="1" customHeight="1"/>
    <row r="1938" ht="16.149999999999999" hidden="1" customHeight="1"/>
    <row r="1939" ht="16.149999999999999" hidden="1" customHeight="1"/>
    <row r="1940" ht="16.149999999999999" hidden="1" customHeight="1"/>
    <row r="1941" ht="16.149999999999999" hidden="1" customHeight="1"/>
    <row r="1942" ht="16.149999999999999" hidden="1" customHeight="1"/>
    <row r="1943" ht="16.149999999999999" hidden="1" customHeight="1"/>
    <row r="1944" ht="16.149999999999999" hidden="1" customHeight="1"/>
    <row r="1945" ht="16.149999999999999" hidden="1" customHeight="1"/>
    <row r="1946" ht="16.149999999999999" hidden="1" customHeight="1"/>
    <row r="1947" ht="16.149999999999999" hidden="1" customHeight="1"/>
    <row r="1948" ht="16.149999999999999" hidden="1" customHeight="1"/>
    <row r="1949" ht="16.149999999999999" hidden="1" customHeight="1"/>
    <row r="1950" ht="16.149999999999999" hidden="1" customHeight="1"/>
    <row r="1951" ht="16.149999999999999" hidden="1" customHeight="1"/>
    <row r="1952" ht="16.149999999999999" hidden="1" customHeight="1"/>
    <row r="1953" ht="16.149999999999999" hidden="1" customHeight="1"/>
    <row r="1954" ht="16.149999999999999" hidden="1" customHeight="1"/>
    <row r="1955" ht="16.149999999999999" hidden="1" customHeight="1"/>
    <row r="1956" ht="16.149999999999999" hidden="1" customHeight="1"/>
    <row r="1957" ht="16.149999999999999" hidden="1" customHeight="1"/>
    <row r="1958" ht="16.149999999999999" hidden="1" customHeight="1"/>
    <row r="1959" ht="16.149999999999999" hidden="1" customHeight="1"/>
    <row r="1960" ht="16.149999999999999" hidden="1" customHeight="1"/>
    <row r="1961" ht="16.149999999999999" hidden="1" customHeight="1"/>
    <row r="1962" ht="16.149999999999999" hidden="1" customHeight="1"/>
    <row r="1963" ht="16.149999999999999" hidden="1" customHeight="1"/>
    <row r="1964" ht="16.149999999999999" hidden="1" customHeight="1"/>
    <row r="1965" ht="16.149999999999999" hidden="1" customHeight="1"/>
    <row r="1966" ht="16.149999999999999" hidden="1" customHeight="1"/>
    <row r="1967" ht="16.149999999999999" hidden="1" customHeight="1"/>
    <row r="1968" ht="16.149999999999999" hidden="1" customHeight="1"/>
    <row r="1969" ht="16.149999999999999" hidden="1" customHeight="1"/>
    <row r="1970" ht="16.149999999999999" hidden="1" customHeight="1"/>
    <row r="1971" ht="16.149999999999999" hidden="1" customHeight="1"/>
    <row r="1972" ht="16.149999999999999" hidden="1" customHeight="1"/>
    <row r="1973" ht="16.149999999999999" hidden="1" customHeight="1"/>
    <row r="1974" ht="16.149999999999999" hidden="1" customHeight="1"/>
    <row r="1975" ht="16.149999999999999" hidden="1" customHeight="1"/>
    <row r="1976" ht="16.149999999999999" hidden="1" customHeight="1"/>
    <row r="1977" ht="16.149999999999999" hidden="1" customHeight="1"/>
    <row r="1978" ht="16.149999999999999" hidden="1" customHeight="1"/>
    <row r="1979" ht="16.149999999999999" hidden="1" customHeight="1"/>
    <row r="1980" ht="16.149999999999999" hidden="1" customHeight="1"/>
    <row r="1981" ht="16.149999999999999" hidden="1" customHeight="1"/>
    <row r="1982" ht="16.149999999999999" hidden="1" customHeight="1"/>
    <row r="1983" ht="16.149999999999999" hidden="1" customHeight="1"/>
    <row r="1984" ht="16.149999999999999" hidden="1" customHeight="1"/>
    <row r="1985" ht="16.149999999999999" hidden="1" customHeight="1"/>
    <row r="1986" ht="16.149999999999999" hidden="1" customHeight="1"/>
    <row r="1987" ht="16.149999999999999" hidden="1" customHeight="1"/>
    <row r="1988" ht="16.149999999999999" hidden="1" customHeight="1"/>
    <row r="1989" ht="16.149999999999999" hidden="1" customHeight="1"/>
    <row r="1990" ht="16.149999999999999" hidden="1" customHeight="1"/>
    <row r="1991" ht="16.149999999999999" hidden="1" customHeight="1"/>
    <row r="1992" ht="16.149999999999999" hidden="1" customHeight="1"/>
    <row r="1993" ht="16.149999999999999" hidden="1" customHeight="1"/>
    <row r="1994" ht="16.149999999999999" hidden="1" customHeight="1"/>
    <row r="1995" ht="16.149999999999999" hidden="1" customHeight="1"/>
    <row r="1996" ht="16.149999999999999" hidden="1" customHeight="1"/>
    <row r="1997" ht="16.149999999999999" hidden="1" customHeight="1"/>
    <row r="1998" ht="16.149999999999999" hidden="1" customHeight="1"/>
    <row r="1999" ht="16.149999999999999" hidden="1" customHeight="1"/>
    <row r="2000" ht="16.149999999999999" hidden="1" customHeight="1"/>
    <row r="2001" ht="16.149999999999999" hidden="1" customHeight="1"/>
    <row r="2002" ht="16.149999999999999" hidden="1" customHeight="1"/>
    <row r="2003" ht="16.149999999999999" hidden="1" customHeight="1"/>
    <row r="2004" ht="16.149999999999999" hidden="1" customHeight="1"/>
    <row r="2005" ht="16.149999999999999" hidden="1" customHeight="1"/>
    <row r="2006" ht="16.149999999999999" hidden="1" customHeight="1"/>
    <row r="2007" ht="16.149999999999999" hidden="1" customHeight="1"/>
    <row r="2008" ht="16.149999999999999" hidden="1" customHeight="1"/>
    <row r="2009" ht="16.149999999999999" hidden="1" customHeight="1"/>
    <row r="2010" ht="16.149999999999999" hidden="1" customHeight="1"/>
    <row r="2011" ht="16.149999999999999" hidden="1" customHeight="1"/>
    <row r="2012" ht="16.149999999999999" hidden="1" customHeight="1"/>
    <row r="2013" ht="16.149999999999999" hidden="1" customHeight="1"/>
    <row r="2014" ht="16.149999999999999" hidden="1" customHeight="1"/>
    <row r="2015" ht="16.149999999999999" hidden="1" customHeight="1"/>
    <row r="2016" ht="16.149999999999999" hidden="1" customHeight="1"/>
    <row r="2017" ht="16.149999999999999" hidden="1" customHeight="1"/>
    <row r="2018" ht="16.149999999999999" hidden="1" customHeight="1"/>
    <row r="2019" ht="16.149999999999999" hidden="1" customHeight="1"/>
    <row r="2020" ht="16.149999999999999" hidden="1" customHeight="1"/>
    <row r="2021" ht="16.149999999999999" hidden="1" customHeight="1"/>
    <row r="2022" ht="16.149999999999999" hidden="1" customHeight="1"/>
    <row r="2023" ht="16.149999999999999" hidden="1" customHeight="1"/>
    <row r="2024" ht="16.149999999999999" hidden="1" customHeight="1"/>
    <row r="2025" ht="16.149999999999999" hidden="1" customHeight="1"/>
    <row r="2026" ht="16.149999999999999" hidden="1" customHeight="1"/>
    <row r="2027" ht="16.149999999999999" hidden="1" customHeight="1"/>
    <row r="2028" ht="16.149999999999999" hidden="1" customHeight="1"/>
    <row r="2029" ht="16.149999999999999" hidden="1" customHeight="1"/>
    <row r="2030" ht="16.149999999999999" hidden="1" customHeight="1"/>
    <row r="2031" ht="16.149999999999999" hidden="1" customHeight="1"/>
    <row r="2032" ht="16.149999999999999" hidden="1" customHeight="1"/>
    <row r="2033" ht="16.149999999999999" hidden="1" customHeight="1"/>
    <row r="2034" ht="16.149999999999999" hidden="1" customHeight="1"/>
    <row r="2035" ht="16.149999999999999" hidden="1" customHeight="1"/>
    <row r="2036" ht="16.149999999999999" hidden="1" customHeight="1"/>
    <row r="2037" ht="16.149999999999999" hidden="1" customHeight="1"/>
    <row r="2038" ht="16.149999999999999" hidden="1" customHeight="1"/>
    <row r="2039" ht="16.149999999999999" hidden="1" customHeight="1"/>
    <row r="2040" ht="16.149999999999999" hidden="1" customHeight="1"/>
    <row r="2041" ht="16.149999999999999" hidden="1" customHeight="1"/>
    <row r="2042" ht="16.149999999999999" hidden="1" customHeight="1"/>
    <row r="2043" ht="16.149999999999999" hidden="1" customHeight="1"/>
    <row r="2044" ht="16.149999999999999" hidden="1" customHeight="1"/>
    <row r="2045" ht="16.149999999999999" hidden="1" customHeight="1"/>
    <row r="2046" ht="16.149999999999999" hidden="1" customHeight="1"/>
    <row r="2047" ht="16.149999999999999" hidden="1" customHeight="1"/>
    <row r="2048" ht="16.149999999999999" hidden="1" customHeight="1"/>
    <row r="2049" ht="16.149999999999999" hidden="1" customHeight="1"/>
    <row r="2050" ht="16.149999999999999" hidden="1" customHeight="1"/>
    <row r="2051" ht="16.149999999999999" hidden="1" customHeight="1"/>
    <row r="2052" ht="16.149999999999999" hidden="1" customHeight="1"/>
    <row r="2053" ht="16.149999999999999" hidden="1" customHeight="1"/>
    <row r="2054" ht="16.149999999999999" hidden="1" customHeight="1"/>
    <row r="2055" ht="16.149999999999999" hidden="1" customHeight="1"/>
    <row r="2056" ht="16.149999999999999" hidden="1" customHeight="1"/>
    <row r="2057" ht="16.149999999999999" hidden="1" customHeight="1"/>
    <row r="2058" ht="16.149999999999999" hidden="1" customHeight="1"/>
    <row r="2059" ht="16.149999999999999" hidden="1" customHeight="1"/>
    <row r="2060" ht="16.149999999999999" hidden="1" customHeight="1"/>
    <row r="2061" ht="16.149999999999999" hidden="1" customHeight="1"/>
    <row r="2062" ht="16.149999999999999" hidden="1" customHeight="1"/>
    <row r="2063" ht="16.149999999999999" hidden="1" customHeight="1"/>
    <row r="2064" ht="16.149999999999999" hidden="1" customHeight="1"/>
    <row r="2065" ht="16.149999999999999" hidden="1" customHeight="1"/>
    <row r="2066" ht="16.149999999999999" hidden="1" customHeight="1"/>
    <row r="2067" ht="16.149999999999999" hidden="1" customHeight="1"/>
    <row r="2068" ht="16.149999999999999" hidden="1" customHeight="1"/>
    <row r="2069" ht="16.149999999999999" hidden="1" customHeight="1"/>
    <row r="2070" ht="16.149999999999999" hidden="1" customHeight="1"/>
    <row r="2071" ht="16.149999999999999" hidden="1" customHeight="1"/>
    <row r="2072" ht="16.149999999999999" hidden="1" customHeight="1"/>
    <row r="2073" ht="16.149999999999999" hidden="1" customHeight="1"/>
    <row r="2074" ht="16.149999999999999" hidden="1" customHeight="1"/>
    <row r="2075" ht="16.149999999999999" hidden="1" customHeight="1"/>
    <row r="2076" ht="16.149999999999999" hidden="1" customHeight="1"/>
    <row r="2077" ht="16.149999999999999" hidden="1" customHeight="1"/>
    <row r="2078" ht="16.149999999999999" hidden="1" customHeight="1"/>
    <row r="2079" ht="16.149999999999999" hidden="1" customHeight="1"/>
    <row r="2080" ht="16.149999999999999" hidden="1" customHeight="1"/>
    <row r="2081" ht="16.149999999999999" hidden="1" customHeight="1"/>
    <row r="2082" ht="16.149999999999999" hidden="1" customHeight="1"/>
    <row r="2083" ht="16.149999999999999" hidden="1" customHeight="1"/>
    <row r="2084" ht="16.149999999999999" hidden="1" customHeight="1"/>
    <row r="2085" ht="16.149999999999999" hidden="1" customHeight="1"/>
    <row r="2086" ht="16.149999999999999" hidden="1" customHeight="1"/>
    <row r="2087" ht="16.149999999999999" hidden="1" customHeight="1"/>
    <row r="2088" ht="16.149999999999999" hidden="1" customHeight="1"/>
    <row r="2089" ht="16.149999999999999" hidden="1" customHeight="1"/>
    <row r="2090" ht="16.149999999999999" hidden="1" customHeight="1"/>
    <row r="2091" ht="16.149999999999999" hidden="1" customHeight="1"/>
    <row r="2092" ht="16.149999999999999" hidden="1" customHeight="1"/>
    <row r="2093" ht="16.149999999999999" hidden="1" customHeight="1"/>
    <row r="2094" ht="16.149999999999999" hidden="1" customHeight="1"/>
    <row r="2095" ht="16.149999999999999" hidden="1" customHeight="1"/>
    <row r="2096" ht="16.149999999999999" hidden="1" customHeight="1"/>
    <row r="2097" ht="16.149999999999999" hidden="1" customHeight="1"/>
    <row r="2098" ht="16.149999999999999" hidden="1" customHeight="1"/>
    <row r="2099" ht="16.149999999999999" hidden="1" customHeight="1"/>
    <row r="2100" ht="16.149999999999999" hidden="1" customHeight="1"/>
    <row r="2101" ht="16.149999999999999" hidden="1" customHeight="1"/>
    <row r="2102" ht="16.149999999999999" hidden="1" customHeight="1"/>
    <row r="2103" ht="16.149999999999999" hidden="1" customHeight="1"/>
    <row r="2104" ht="16.149999999999999" hidden="1" customHeight="1"/>
    <row r="2105" ht="16.149999999999999" hidden="1" customHeight="1"/>
    <row r="2106" ht="16.149999999999999" hidden="1" customHeight="1"/>
    <row r="2107" ht="16.149999999999999" hidden="1" customHeight="1"/>
    <row r="2108" ht="16.149999999999999" hidden="1" customHeight="1"/>
    <row r="2109" ht="16.149999999999999" hidden="1" customHeight="1"/>
    <row r="2110" ht="16.149999999999999" hidden="1" customHeight="1"/>
    <row r="2111" ht="16.149999999999999" hidden="1" customHeight="1"/>
    <row r="2112" ht="16.149999999999999" hidden="1" customHeight="1"/>
    <row r="2113" ht="16.149999999999999" hidden="1" customHeight="1"/>
    <row r="2114" ht="16.149999999999999" hidden="1" customHeight="1"/>
    <row r="2115" ht="16.149999999999999" hidden="1" customHeight="1"/>
    <row r="2116" ht="16.149999999999999" hidden="1" customHeight="1"/>
    <row r="2117" ht="16.149999999999999" hidden="1" customHeight="1"/>
    <row r="2118" ht="16.149999999999999" hidden="1" customHeight="1"/>
    <row r="2119" ht="16.149999999999999" hidden="1" customHeight="1"/>
    <row r="2120" ht="16.149999999999999" hidden="1" customHeight="1"/>
    <row r="2121" ht="16.149999999999999" hidden="1" customHeight="1"/>
    <row r="2122" ht="16.149999999999999" hidden="1" customHeight="1"/>
    <row r="2123" ht="16.149999999999999" hidden="1" customHeight="1"/>
    <row r="2124" ht="16.149999999999999" hidden="1" customHeight="1"/>
    <row r="2125" ht="16.149999999999999" hidden="1" customHeight="1"/>
    <row r="2126" ht="16.149999999999999" hidden="1" customHeight="1"/>
    <row r="2127" ht="16.149999999999999" hidden="1" customHeight="1"/>
    <row r="2128" ht="16.149999999999999" hidden="1" customHeight="1"/>
    <row r="2129" ht="16.149999999999999" hidden="1" customHeight="1"/>
    <row r="2130" ht="16.149999999999999" hidden="1" customHeight="1"/>
    <row r="2131" ht="16.149999999999999" hidden="1" customHeight="1"/>
    <row r="2132" ht="16.149999999999999" hidden="1" customHeight="1"/>
    <row r="2133" ht="16.149999999999999" hidden="1" customHeight="1"/>
    <row r="2134" ht="16.149999999999999" hidden="1" customHeight="1"/>
    <row r="2135" ht="16.149999999999999" hidden="1" customHeight="1"/>
    <row r="2136" ht="16.149999999999999" hidden="1" customHeight="1"/>
    <row r="2137" ht="16.149999999999999" hidden="1" customHeight="1"/>
    <row r="2138" ht="16.149999999999999" hidden="1" customHeight="1"/>
    <row r="2139" ht="16.149999999999999" hidden="1" customHeight="1"/>
    <row r="2140" ht="16.149999999999999" hidden="1" customHeight="1"/>
    <row r="2141" ht="16.149999999999999" hidden="1" customHeight="1"/>
    <row r="2142" ht="16.149999999999999" hidden="1" customHeight="1"/>
    <row r="2143" ht="16.149999999999999" hidden="1" customHeight="1"/>
    <row r="2144" ht="16.149999999999999" hidden="1" customHeight="1"/>
    <row r="2145" ht="16.149999999999999" hidden="1" customHeight="1"/>
    <row r="2146" ht="16.149999999999999" hidden="1" customHeight="1"/>
    <row r="2147" ht="16.149999999999999" hidden="1" customHeight="1"/>
    <row r="2148" ht="16.149999999999999" hidden="1" customHeight="1"/>
    <row r="2149" ht="16.149999999999999" hidden="1" customHeight="1"/>
    <row r="2150" ht="16.149999999999999" hidden="1" customHeight="1"/>
    <row r="2151" ht="16.149999999999999" hidden="1" customHeight="1"/>
    <row r="2152" ht="16.149999999999999" hidden="1" customHeight="1"/>
    <row r="2153" ht="16.149999999999999" hidden="1" customHeight="1"/>
    <row r="2154" ht="16.149999999999999" hidden="1" customHeight="1"/>
    <row r="2155" ht="16.149999999999999" hidden="1" customHeight="1"/>
    <row r="2156" ht="16.149999999999999" hidden="1" customHeight="1"/>
    <row r="2157" ht="16.149999999999999" hidden="1" customHeight="1"/>
    <row r="2158" ht="16.149999999999999" hidden="1" customHeight="1"/>
    <row r="2159" ht="16.149999999999999" hidden="1" customHeight="1"/>
    <row r="2160" ht="16.149999999999999" hidden="1" customHeight="1"/>
    <row r="2161" ht="16.149999999999999" hidden="1" customHeight="1"/>
    <row r="2162" ht="16.149999999999999" hidden="1" customHeight="1"/>
    <row r="2163" ht="16.149999999999999" hidden="1" customHeight="1"/>
    <row r="2164" ht="16.149999999999999" hidden="1" customHeight="1"/>
    <row r="2165" ht="16.149999999999999" hidden="1" customHeight="1"/>
    <row r="2166" ht="16.149999999999999" hidden="1" customHeight="1"/>
    <row r="2167" ht="16.149999999999999" hidden="1" customHeight="1"/>
    <row r="2168" ht="16.149999999999999" hidden="1" customHeight="1"/>
    <row r="2169" ht="16.149999999999999" hidden="1" customHeight="1"/>
    <row r="2170" ht="16.149999999999999" hidden="1" customHeight="1"/>
    <row r="2171" ht="16.149999999999999" hidden="1" customHeight="1"/>
    <row r="2172" ht="16.149999999999999" hidden="1" customHeight="1"/>
    <row r="2173" ht="16.149999999999999" hidden="1" customHeight="1"/>
    <row r="2174" ht="16.149999999999999" hidden="1" customHeight="1"/>
    <row r="2175" ht="16.149999999999999" hidden="1" customHeight="1"/>
    <row r="2176" ht="16.149999999999999" hidden="1" customHeight="1"/>
    <row r="2177" ht="16.149999999999999" hidden="1" customHeight="1"/>
    <row r="2178" ht="16.149999999999999" hidden="1" customHeight="1"/>
    <row r="2179" ht="16.149999999999999" hidden="1" customHeight="1"/>
    <row r="2180" ht="16.149999999999999" hidden="1" customHeight="1"/>
    <row r="2181" ht="16.149999999999999" hidden="1" customHeight="1"/>
    <row r="2182" ht="16.149999999999999" hidden="1" customHeight="1"/>
    <row r="2183" ht="16.149999999999999" hidden="1" customHeight="1"/>
    <row r="2184" ht="16.149999999999999" hidden="1" customHeight="1"/>
    <row r="2185" ht="16.149999999999999" hidden="1" customHeight="1"/>
    <row r="2186" ht="16.149999999999999" hidden="1" customHeight="1"/>
    <row r="2187" ht="16.149999999999999" hidden="1" customHeight="1"/>
    <row r="2188" ht="16.149999999999999" hidden="1" customHeight="1"/>
    <row r="2189" ht="16.149999999999999" hidden="1" customHeight="1"/>
    <row r="2190" ht="16.149999999999999" hidden="1" customHeight="1"/>
    <row r="2191" ht="16.149999999999999" hidden="1" customHeight="1"/>
    <row r="2192" ht="16.149999999999999" hidden="1" customHeight="1"/>
    <row r="2193" ht="16.149999999999999" hidden="1" customHeight="1"/>
    <row r="2194" ht="16.149999999999999" hidden="1" customHeight="1"/>
    <row r="2195" ht="16.149999999999999" hidden="1" customHeight="1"/>
    <row r="2196" ht="16.149999999999999" hidden="1" customHeight="1"/>
    <row r="2197" ht="16.149999999999999" hidden="1" customHeight="1"/>
    <row r="2198" ht="16.149999999999999" hidden="1" customHeight="1"/>
    <row r="2199" ht="16.149999999999999" hidden="1" customHeight="1"/>
    <row r="2200" ht="16.149999999999999" hidden="1" customHeight="1"/>
    <row r="2201" ht="16.149999999999999" hidden="1" customHeight="1"/>
    <row r="2202" ht="16.149999999999999" hidden="1" customHeight="1"/>
    <row r="2203" ht="16.149999999999999" hidden="1" customHeight="1"/>
    <row r="2204" ht="16.149999999999999" hidden="1" customHeight="1"/>
    <row r="2205" ht="16.149999999999999" hidden="1" customHeight="1"/>
    <row r="2206" ht="16.149999999999999" hidden="1" customHeight="1"/>
    <row r="2207" ht="16.149999999999999" hidden="1" customHeight="1"/>
    <row r="2208" ht="16.149999999999999" hidden="1" customHeight="1"/>
    <row r="2209" ht="16.149999999999999" hidden="1" customHeight="1"/>
    <row r="2210" ht="16.149999999999999" hidden="1" customHeight="1"/>
    <row r="2211" ht="16.149999999999999" hidden="1" customHeight="1"/>
    <row r="2212" ht="16.149999999999999" hidden="1" customHeight="1"/>
    <row r="2213" ht="16.149999999999999" hidden="1" customHeight="1"/>
    <row r="2214" ht="16.149999999999999" hidden="1" customHeight="1"/>
    <row r="2215" ht="16.149999999999999" hidden="1" customHeight="1"/>
    <row r="2216" ht="16.149999999999999" hidden="1" customHeight="1"/>
    <row r="2217" ht="16.149999999999999" hidden="1" customHeight="1"/>
    <row r="2218" ht="16.149999999999999" hidden="1" customHeight="1"/>
    <row r="2219" ht="16.149999999999999" hidden="1" customHeight="1"/>
    <row r="2220" ht="16.149999999999999" hidden="1" customHeight="1"/>
    <row r="2221" ht="16.149999999999999" hidden="1" customHeight="1"/>
    <row r="2222" ht="16.149999999999999" hidden="1" customHeight="1"/>
    <row r="2223" ht="16.149999999999999" hidden="1" customHeight="1"/>
    <row r="2224" ht="16.149999999999999" hidden="1" customHeight="1"/>
    <row r="2225" ht="16.149999999999999" hidden="1" customHeight="1"/>
    <row r="2226" ht="16.149999999999999" hidden="1" customHeight="1"/>
    <row r="2227" ht="16.149999999999999" hidden="1" customHeight="1"/>
    <row r="2228" ht="16.149999999999999" hidden="1" customHeight="1"/>
    <row r="2229" ht="16.149999999999999" hidden="1" customHeight="1"/>
    <row r="2230" ht="16.149999999999999" hidden="1" customHeight="1"/>
    <row r="2231" ht="16.149999999999999" hidden="1" customHeight="1"/>
    <row r="2232" ht="16.149999999999999" hidden="1" customHeight="1"/>
    <row r="2233" ht="16.149999999999999" hidden="1" customHeight="1"/>
    <row r="2234" ht="16.149999999999999" hidden="1" customHeight="1"/>
    <row r="2235" ht="16.149999999999999" hidden="1" customHeight="1"/>
    <row r="2236" ht="16.149999999999999" hidden="1" customHeight="1"/>
    <row r="2237" ht="16.149999999999999" hidden="1" customHeight="1"/>
    <row r="2238" ht="16.149999999999999" hidden="1" customHeight="1"/>
    <row r="2239" ht="16.149999999999999" hidden="1" customHeight="1"/>
    <row r="2240" ht="16.149999999999999" hidden="1" customHeight="1"/>
    <row r="2241" ht="16.149999999999999" hidden="1" customHeight="1"/>
    <row r="2242" ht="16.149999999999999" hidden="1" customHeight="1"/>
    <row r="2243" ht="16.149999999999999" hidden="1" customHeight="1"/>
    <row r="2244" ht="16.149999999999999" hidden="1" customHeight="1"/>
    <row r="2245" ht="16.149999999999999" hidden="1" customHeight="1"/>
    <row r="2246" ht="16.149999999999999" hidden="1" customHeight="1"/>
    <row r="2247" ht="16.149999999999999" hidden="1" customHeight="1"/>
    <row r="2248" ht="16.149999999999999" hidden="1" customHeight="1"/>
    <row r="2249" ht="16.149999999999999" hidden="1" customHeight="1"/>
    <row r="2250" ht="16.149999999999999" hidden="1" customHeight="1"/>
    <row r="2251" ht="16.149999999999999" hidden="1" customHeight="1"/>
    <row r="2252" ht="16.149999999999999" hidden="1" customHeight="1"/>
    <row r="2253" ht="16.149999999999999" hidden="1" customHeight="1"/>
    <row r="2254" ht="16.149999999999999" hidden="1" customHeight="1"/>
    <row r="2255" ht="16.149999999999999" hidden="1" customHeight="1"/>
    <row r="2256" ht="16.149999999999999" hidden="1" customHeight="1"/>
    <row r="2257" ht="16.149999999999999" hidden="1" customHeight="1"/>
    <row r="2258" ht="16.149999999999999" hidden="1" customHeight="1"/>
    <row r="2259" ht="16.149999999999999" hidden="1" customHeight="1"/>
    <row r="2260" ht="16.149999999999999" hidden="1" customHeight="1"/>
    <row r="2261" ht="16.149999999999999" hidden="1" customHeight="1"/>
    <row r="2262" ht="16.149999999999999" hidden="1" customHeight="1"/>
    <row r="2263" ht="16.149999999999999" hidden="1" customHeight="1"/>
    <row r="2264" ht="16.149999999999999" hidden="1" customHeight="1"/>
    <row r="2265" ht="16.149999999999999" hidden="1" customHeight="1"/>
    <row r="2266" ht="16.149999999999999" hidden="1" customHeight="1"/>
    <row r="2267" ht="16.149999999999999" hidden="1" customHeight="1"/>
    <row r="2268" ht="16.149999999999999" hidden="1" customHeight="1"/>
    <row r="2269" ht="16.149999999999999" hidden="1" customHeight="1"/>
    <row r="2270" ht="16.149999999999999" hidden="1" customHeight="1"/>
    <row r="2271" ht="16.149999999999999" hidden="1" customHeight="1"/>
    <row r="2272" ht="16.149999999999999" hidden="1" customHeight="1"/>
    <row r="2273" ht="16.149999999999999" hidden="1" customHeight="1"/>
    <row r="2274" ht="16.149999999999999" hidden="1" customHeight="1"/>
    <row r="2275" ht="16.149999999999999" hidden="1" customHeight="1"/>
    <row r="2276" ht="16.149999999999999" hidden="1" customHeight="1"/>
    <row r="2277" ht="16.149999999999999" hidden="1" customHeight="1"/>
    <row r="2278" ht="16.149999999999999" hidden="1" customHeight="1"/>
    <row r="2279" ht="16.149999999999999" hidden="1" customHeight="1"/>
    <row r="2280" ht="16.149999999999999" hidden="1" customHeight="1"/>
    <row r="2281" ht="16.149999999999999" hidden="1" customHeight="1"/>
    <row r="2282" ht="16.149999999999999" hidden="1" customHeight="1"/>
    <row r="2283" ht="16.149999999999999" hidden="1" customHeight="1"/>
    <row r="2284" ht="16.149999999999999" hidden="1" customHeight="1"/>
    <row r="2285" ht="16.149999999999999" hidden="1" customHeight="1"/>
    <row r="2286" ht="16.149999999999999" hidden="1" customHeight="1"/>
    <row r="2287" ht="16.149999999999999" hidden="1" customHeight="1"/>
    <row r="2288" ht="16.149999999999999" hidden="1" customHeight="1"/>
    <row r="2289" ht="16.149999999999999" hidden="1" customHeight="1"/>
    <row r="2290" ht="16.149999999999999" hidden="1" customHeight="1"/>
    <row r="2291" ht="16.149999999999999" hidden="1" customHeight="1"/>
    <row r="2292" ht="16.149999999999999" hidden="1" customHeight="1"/>
    <row r="2293" ht="16.149999999999999" hidden="1" customHeight="1"/>
    <row r="2294" ht="16.149999999999999" hidden="1" customHeight="1"/>
    <row r="2295" ht="16.149999999999999" hidden="1" customHeight="1"/>
    <row r="2296" ht="16.149999999999999" hidden="1" customHeight="1"/>
    <row r="2297" ht="16.149999999999999" hidden="1" customHeight="1"/>
    <row r="2298" ht="16.149999999999999" hidden="1" customHeight="1"/>
    <row r="2299" ht="16.149999999999999" hidden="1" customHeight="1"/>
    <row r="2300" ht="16.149999999999999" hidden="1" customHeight="1"/>
    <row r="2301" ht="16.149999999999999" hidden="1" customHeight="1"/>
    <row r="2302" ht="16.149999999999999" hidden="1" customHeight="1"/>
    <row r="2303" ht="16.149999999999999" hidden="1" customHeight="1"/>
    <row r="2304" ht="16.149999999999999" hidden="1" customHeight="1"/>
    <row r="2305" ht="16.149999999999999" hidden="1" customHeight="1"/>
    <row r="2306" ht="16.149999999999999" hidden="1" customHeight="1"/>
    <row r="2307" ht="16.149999999999999" hidden="1" customHeight="1"/>
    <row r="2308" ht="16.149999999999999" hidden="1" customHeight="1"/>
    <row r="2309" ht="16.149999999999999" hidden="1" customHeight="1"/>
    <row r="2310" ht="16.149999999999999" hidden="1" customHeight="1"/>
    <row r="2311" ht="16.149999999999999" hidden="1" customHeight="1"/>
    <row r="2312" ht="16.149999999999999" hidden="1" customHeight="1"/>
    <row r="2313" ht="16.149999999999999" hidden="1" customHeight="1"/>
    <row r="2314" ht="16.149999999999999" hidden="1" customHeight="1"/>
    <row r="2315" ht="16.149999999999999" hidden="1" customHeight="1"/>
    <row r="2316" ht="16.149999999999999" hidden="1" customHeight="1"/>
    <row r="2317" ht="16.149999999999999" hidden="1" customHeight="1"/>
    <row r="2318" ht="16.149999999999999" hidden="1" customHeight="1"/>
    <row r="2319" ht="16.149999999999999" hidden="1" customHeight="1"/>
    <row r="2320" ht="16.149999999999999" hidden="1" customHeight="1"/>
    <row r="2321" ht="16.149999999999999" hidden="1" customHeight="1"/>
    <row r="2322" ht="16.149999999999999" hidden="1" customHeight="1"/>
    <row r="2323" ht="16.149999999999999" hidden="1" customHeight="1"/>
    <row r="2324" ht="16.149999999999999" hidden="1" customHeight="1"/>
    <row r="2325" ht="16.149999999999999" hidden="1" customHeight="1"/>
    <row r="2326" ht="16.149999999999999" hidden="1" customHeight="1"/>
    <row r="2327" ht="16.149999999999999" hidden="1" customHeight="1"/>
    <row r="2328" ht="16.149999999999999" hidden="1" customHeight="1"/>
    <row r="2329" ht="16.149999999999999" hidden="1" customHeight="1"/>
    <row r="2330" ht="16.149999999999999" hidden="1" customHeight="1"/>
    <row r="2331" ht="16.149999999999999" hidden="1" customHeight="1"/>
    <row r="2332" ht="16.149999999999999" hidden="1" customHeight="1"/>
    <row r="2333" ht="16.149999999999999" hidden="1" customHeight="1"/>
    <row r="2334" ht="16.149999999999999" hidden="1" customHeight="1"/>
    <row r="2335" ht="16.149999999999999" hidden="1" customHeight="1"/>
    <row r="2336" ht="16.149999999999999" hidden="1" customHeight="1"/>
    <row r="2337" ht="16.149999999999999" hidden="1" customHeight="1"/>
    <row r="2338" ht="16.149999999999999" hidden="1" customHeight="1"/>
    <row r="2339" ht="16.149999999999999" hidden="1" customHeight="1"/>
    <row r="2340" ht="16.149999999999999" hidden="1" customHeight="1"/>
    <row r="2341" ht="16.149999999999999" hidden="1" customHeight="1"/>
    <row r="2342" ht="16.149999999999999" hidden="1" customHeight="1"/>
    <row r="2343" ht="16.149999999999999" hidden="1" customHeight="1"/>
    <row r="2344" ht="16.149999999999999" hidden="1" customHeight="1"/>
    <row r="2345" ht="16.149999999999999" hidden="1" customHeight="1"/>
    <row r="2346" ht="16.149999999999999" hidden="1" customHeight="1"/>
    <row r="2347" ht="16.149999999999999" hidden="1" customHeight="1"/>
    <row r="2348" ht="16.149999999999999" hidden="1" customHeight="1"/>
    <row r="2349" ht="16.149999999999999" hidden="1" customHeight="1"/>
    <row r="2350" ht="16.149999999999999" hidden="1" customHeight="1"/>
    <row r="2351" ht="16.149999999999999" hidden="1" customHeight="1"/>
    <row r="2352" ht="16.149999999999999" hidden="1" customHeight="1"/>
    <row r="2353" ht="16.149999999999999" hidden="1" customHeight="1"/>
    <row r="2354" ht="16.149999999999999" hidden="1" customHeight="1"/>
    <row r="2355" ht="16.149999999999999" hidden="1" customHeight="1"/>
    <row r="2356" ht="16.149999999999999" hidden="1" customHeight="1"/>
    <row r="2357" ht="16.149999999999999" hidden="1" customHeight="1"/>
    <row r="2358" ht="16.149999999999999" hidden="1" customHeight="1"/>
    <row r="2359" ht="16.149999999999999" hidden="1" customHeight="1"/>
    <row r="2360" ht="16.149999999999999" hidden="1" customHeight="1"/>
    <row r="2361" ht="16.149999999999999" hidden="1" customHeight="1"/>
    <row r="2362" ht="16.149999999999999" hidden="1" customHeight="1"/>
    <row r="2363" ht="16.149999999999999" hidden="1" customHeight="1"/>
    <row r="2364" ht="16.149999999999999" hidden="1" customHeight="1"/>
    <row r="2365" ht="16.149999999999999" hidden="1" customHeight="1"/>
    <row r="2366" ht="16.149999999999999" hidden="1" customHeight="1"/>
    <row r="2367" ht="16.149999999999999" hidden="1" customHeight="1"/>
    <row r="2368" ht="16.149999999999999" hidden="1" customHeight="1"/>
    <row r="2369" ht="16.149999999999999" hidden="1" customHeight="1"/>
    <row r="2370" ht="16.149999999999999" hidden="1" customHeight="1"/>
    <row r="2371" ht="16.149999999999999" hidden="1" customHeight="1"/>
    <row r="2372" ht="16.149999999999999" hidden="1" customHeight="1"/>
    <row r="2373" ht="16.149999999999999" hidden="1" customHeight="1"/>
    <row r="2374" ht="16.149999999999999" hidden="1" customHeight="1"/>
    <row r="2375" ht="16.149999999999999" hidden="1" customHeight="1"/>
    <row r="2376" ht="16.149999999999999" hidden="1" customHeight="1"/>
    <row r="2377" ht="16.149999999999999" hidden="1" customHeight="1"/>
    <row r="2378" ht="16.149999999999999" hidden="1" customHeight="1"/>
    <row r="2379" ht="16.149999999999999" hidden="1" customHeight="1"/>
    <row r="2380" ht="16.149999999999999" hidden="1" customHeight="1"/>
    <row r="2381" ht="16.149999999999999" hidden="1" customHeight="1"/>
    <row r="2382" ht="16.149999999999999" hidden="1" customHeight="1"/>
    <row r="2383" ht="16.149999999999999" hidden="1" customHeight="1"/>
    <row r="2384" ht="16.149999999999999" hidden="1" customHeight="1"/>
    <row r="2385" ht="16.149999999999999" hidden="1" customHeight="1"/>
    <row r="2386" ht="16.149999999999999" hidden="1" customHeight="1"/>
    <row r="2387" ht="16.149999999999999" hidden="1" customHeight="1"/>
    <row r="2388" ht="16.149999999999999" hidden="1" customHeight="1"/>
    <row r="2389" ht="16.149999999999999" hidden="1" customHeight="1"/>
    <row r="2390" ht="16.149999999999999" hidden="1" customHeight="1"/>
    <row r="2391" ht="16.149999999999999" hidden="1" customHeight="1"/>
    <row r="2392" ht="16.149999999999999" hidden="1" customHeight="1"/>
    <row r="2393" ht="16.149999999999999" hidden="1" customHeight="1"/>
    <row r="2394" ht="16.149999999999999" hidden="1" customHeight="1"/>
    <row r="2395" ht="16.149999999999999" hidden="1" customHeight="1"/>
    <row r="2396" ht="16.149999999999999" hidden="1" customHeight="1"/>
    <row r="2397" ht="16.149999999999999" hidden="1" customHeight="1"/>
    <row r="2398" ht="16.149999999999999" hidden="1" customHeight="1"/>
    <row r="2399" ht="16.149999999999999" hidden="1" customHeight="1"/>
    <row r="2400" ht="16.149999999999999" hidden="1" customHeight="1"/>
    <row r="2401" ht="16.149999999999999" hidden="1" customHeight="1"/>
    <row r="2402" ht="16.149999999999999" hidden="1" customHeight="1"/>
    <row r="2403" ht="16.149999999999999" hidden="1" customHeight="1"/>
    <row r="2404" ht="16.149999999999999" hidden="1" customHeight="1"/>
    <row r="2405" ht="16.149999999999999" hidden="1" customHeight="1"/>
    <row r="2406" ht="16.149999999999999" hidden="1" customHeight="1"/>
    <row r="2407" ht="16.149999999999999" hidden="1" customHeight="1"/>
    <row r="2408" ht="16.149999999999999" hidden="1" customHeight="1"/>
    <row r="2409" ht="16.149999999999999" hidden="1" customHeight="1"/>
    <row r="2410" ht="16.149999999999999" hidden="1" customHeight="1"/>
    <row r="2411" ht="16.149999999999999" hidden="1" customHeight="1"/>
    <row r="2412" ht="16.149999999999999" hidden="1" customHeight="1"/>
    <row r="2413" ht="16.149999999999999" hidden="1" customHeight="1"/>
    <row r="2414" ht="16.149999999999999" hidden="1" customHeight="1"/>
    <row r="2415" ht="16.149999999999999" hidden="1" customHeight="1"/>
    <row r="2416" ht="16.149999999999999" hidden="1" customHeight="1"/>
    <row r="2417" ht="16.149999999999999" hidden="1" customHeight="1"/>
    <row r="2418" ht="16.149999999999999" hidden="1" customHeight="1"/>
    <row r="2419" ht="16.149999999999999" hidden="1" customHeight="1"/>
    <row r="2420" ht="16.149999999999999" hidden="1" customHeight="1"/>
    <row r="2421" ht="16.149999999999999" hidden="1" customHeight="1"/>
    <row r="2422" ht="16.149999999999999" hidden="1" customHeight="1"/>
    <row r="2423" ht="16.149999999999999" hidden="1" customHeight="1"/>
    <row r="2424" ht="16.149999999999999" hidden="1" customHeight="1"/>
    <row r="2425" ht="16.149999999999999" hidden="1" customHeight="1"/>
    <row r="2426" ht="16.149999999999999" hidden="1" customHeight="1"/>
    <row r="2427" ht="16.149999999999999" hidden="1" customHeight="1"/>
    <row r="2428" ht="16.149999999999999" hidden="1" customHeight="1"/>
    <row r="2429" ht="16.149999999999999" hidden="1" customHeight="1"/>
    <row r="2430" ht="16.149999999999999" hidden="1" customHeight="1"/>
    <row r="2431" ht="16.149999999999999" hidden="1" customHeight="1"/>
    <row r="2432" ht="16.149999999999999" hidden="1" customHeight="1"/>
    <row r="2433" ht="16.149999999999999" hidden="1" customHeight="1"/>
    <row r="2434" ht="16.149999999999999" hidden="1" customHeight="1"/>
    <row r="2435" ht="16.149999999999999" hidden="1" customHeight="1"/>
    <row r="2436" ht="16.149999999999999" hidden="1" customHeight="1"/>
    <row r="2437" ht="16.149999999999999" hidden="1" customHeight="1"/>
    <row r="2438" ht="16.149999999999999" hidden="1" customHeight="1"/>
    <row r="2439" ht="16.149999999999999" hidden="1" customHeight="1"/>
    <row r="2440" ht="16.149999999999999" hidden="1" customHeight="1"/>
    <row r="2441" ht="16.149999999999999" hidden="1" customHeight="1"/>
    <row r="2442" ht="16.149999999999999" hidden="1" customHeight="1"/>
    <row r="2443" ht="16.149999999999999" hidden="1" customHeight="1"/>
    <row r="2444" ht="16.149999999999999" hidden="1" customHeight="1"/>
    <row r="2445" ht="16.149999999999999" hidden="1" customHeight="1"/>
    <row r="2446" ht="16.149999999999999" hidden="1" customHeight="1"/>
    <row r="2447" ht="16.149999999999999" hidden="1" customHeight="1"/>
    <row r="2448" ht="16.149999999999999" hidden="1" customHeight="1"/>
    <row r="2449" ht="16.149999999999999" hidden="1" customHeight="1"/>
    <row r="2450" ht="16.149999999999999" hidden="1" customHeight="1"/>
    <row r="2451" ht="16.149999999999999" hidden="1" customHeight="1"/>
    <row r="2452" ht="16.149999999999999" hidden="1" customHeight="1"/>
    <row r="2453" ht="16.149999999999999" hidden="1" customHeight="1"/>
    <row r="2454" ht="16.149999999999999" hidden="1" customHeight="1"/>
    <row r="2455" ht="16.149999999999999" hidden="1" customHeight="1"/>
    <row r="2456" ht="16.149999999999999" hidden="1" customHeight="1"/>
    <row r="2457" ht="16.149999999999999" hidden="1" customHeight="1"/>
    <row r="2458" ht="16.149999999999999" hidden="1" customHeight="1"/>
    <row r="2459" ht="16.149999999999999" hidden="1" customHeight="1"/>
    <row r="2460" ht="16.149999999999999" hidden="1" customHeight="1"/>
    <row r="2461" ht="16.149999999999999" hidden="1" customHeight="1"/>
    <row r="2462" ht="16.149999999999999" hidden="1" customHeight="1"/>
    <row r="2463" ht="16.149999999999999" hidden="1" customHeight="1"/>
    <row r="2464" ht="16.149999999999999" hidden="1" customHeight="1"/>
    <row r="2465" ht="16.149999999999999" hidden="1" customHeight="1"/>
    <row r="2466" ht="16.149999999999999" hidden="1" customHeight="1"/>
    <row r="2467" ht="16.149999999999999" hidden="1" customHeight="1"/>
    <row r="2468" ht="16.149999999999999" hidden="1" customHeight="1"/>
    <row r="2469" ht="16.149999999999999" hidden="1" customHeight="1"/>
    <row r="2470" ht="16.149999999999999" hidden="1" customHeight="1"/>
    <row r="2471" ht="16.149999999999999" hidden="1" customHeight="1"/>
    <row r="2472" ht="16.149999999999999" hidden="1" customHeight="1"/>
    <row r="2473" ht="16.149999999999999" hidden="1" customHeight="1"/>
    <row r="2474" ht="16.149999999999999" hidden="1" customHeight="1"/>
    <row r="2475" ht="16.149999999999999" hidden="1" customHeight="1"/>
    <row r="2476" ht="16.149999999999999" hidden="1" customHeight="1"/>
    <row r="2477" ht="16.149999999999999" hidden="1" customHeight="1"/>
    <row r="2478" ht="16.149999999999999" hidden="1" customHeight="1"/>
    <row r="2479" ht="16.149999999999999" hidden="1" customHeight="1"/>
    <row r="2480" ht="16.149999999999999" hidden="1" customHeight="1"/>
    <row r="2481" ht="16.149999999999999" hidden="1" customHeight="1"/>
    <row r="2482" ht="16.149999999999999" hidden="1" customHeight="1"/>
    <row r="2483" ht="16.149999999999999" hidden="1" customHeight="1"/>
    <row r="2484" ht="16.149999999999999" hidden="1" customHeight="1"/>
    <row r="2485" ht="16.149999999999999" hidden="1" customHeight="1"/>
    <row r="2486" ht="16.149999999999999" hidden="1" customHeight="1"/>
    <row r="2487" ht="16.149999999999999" hidden="1" customHeight="1"/>
    <row r="2488" ht="16.149999999999999" hidden="1" customHeight="1"/>
    <row r="2489" ht="16.149999999999999" hidden="1" customHeight="1"/>
    <row r="2490" ht="16.149999999999999" hidden="1" customHeight="1"/>
    <row r="2491" ht="16.149999999999999" hidden="1" customHeight="1"/>
    <row r="2492" ht="16.149999999999999" hidden="1" customHeight="1"/>
    <row r="2493" ht="16.149999999999999" hidden="1" customHeight="1"/>
    <row r="2494" ht="16.149999999999999" hidden="1" customHeight="1"/>
    <row r="2495" ht="16.149999999999999" hidden="1" customHeight="1"/>
    <row r="2496" ht="16.149999999999999" hidden="1" customHeight="1"/>
    <row r="2497" ht="16.149999999999999" hidden="1" customHeight="1"/>
    <row r="2498" ht="16.149999999999999" hidden="1" customHeight="1"/>
    <row r="2499" ht="16.149999999999999" hidden="1" customHeight="1"/>
    <row r="2500" ht="16.149999999999999" hidden="1" customHeight="1"/>
    <row r="2501" ht="16.149999999999999" hidden="1" customHeight="1"/>
    <row r="2502" ht="16.149999999999999" hidden="1" customHeight="1"/>
    <row r="2503" ht="16.149999999999999" hidden="1" customHeight="1"/>
    <row r="2504" ht="16.149999999999999" hidden="1" customHeight="1"/>
    <row r="2505" ht="16.149999999999999" hidden="1" customHeight="1"/>
    <row r="2506" ht="16.149999999999999" hidden="1" customHeight="1"/>
    <row r="2507" ht="16.149999999999999" hidden="1" customHeight="1"/>
    <row r="2508" ht="16.149999999999999" hidden="1" customHeight="1"/>
    <row r="2509" ht="16.149999999999999" hidden="1" customHeight="1"/>
    <row r="2510" ht="16.149999999999999" hidden="1" customHeight="1"/>
    <row r="2511" ht="16.149999999999999" hidden="1" customHeight="1"/>
    <row r="2512" ht="16.149999999999999" hidden="1" customHeight="1"/>
    <row r="2513" ht="16.149999999999999" hidden="1" customHeight="1"/>
    <row r="2514" ht="16.149999999999999" hidden="1" customHeight="1"/>
    <row r="2515" ht="16.149999999999999" hidden="1" customHeight="1"/>
    <row r="2516" ht="16.149999999999999" hidden="1" customHeight="1"/>
    <row r="2517" ht="16.149999999999999" hidden="1" customHeight="1"/>
    <row r="2518" ht="16.149999999999999" hidden="1" customHeight="1"/>
    <row r="2519" ht="16.149999999999999" hidden="1" customHeight="1"/>
    <row r="2520" ht="16.149999999999999" hidden="1" customHeight="1"/>
    <row r="2521" ht="16.149999999999999" hidden="1" customHeight="1"/>
    <row r="2522" ht="16.149999999999999" hidden="1" customHeight="1"/>
    <row r="2523" ht="16.149999999999999" hidden="1" customHeight="1"/>
    <row r="2524" ht="16.149999999999999" hidden="1" customHeight="1"/>
    <row r="2525" ht="16.149999999999999" hidden="1" customHeight="1"/>
    <row r="2526" ht="16.149999999999999" hidden="1" customHeight="1"/>
    <row r="2527" ht="16.149999999999999" hidden="1" customHeight="1"/>
    <row r="2528" ht="16.149999999999999" hidden="1" customHeight="1"/>
    <row r="2529" ht="16.149999999999999" hidden="1" customHeight="1"/>
    <row r="2530" ht="16.149999999999999" hidden="1" customHeight="1"/>
    <row r="2531" ht="16.149999999999999" hidden="1" customHeight="1"/>
    <row r="2532" ht="16.149999999999999" hidden="1" customHeight="1"/>
    <row r="2533" ht="16.149999999999999" hidden="1" customHeight="1"/>
    <row r="2534" ht="16.149999999999999" hidden="1" customHeight="1"/>
    <row r="2535" ht="16.149999999999999" hidden="1" customHeight="1"/>
    <row r="2536" ht="16.149999999999999" hidden="1" customHeight="1"/>
    <row r="2537" ht="16.149999999999999" hidden="1" customHeight="1"/>
    <row r="2538" ht="16.149999999999999" hidden="1" customHeight="1"/>
    <row r="2539" ht="16.149999999999999" hidden="1" customHeight="1"/>
    <row r="2540" ht="16.149999999999999" hidden="1" customHeight="1"/>
    <row r="2541" ht="16.149999999999999" hidden="1" customHeight="1"/>
    <row r="2542" ht="16.149999999999999" hidden="1" customHeight="1"/>
    <row r="2543" ht="16.149999999999999" hidden="1" customHeight="1"/>
    <row r="2544" ht="16.149999999999999" hidden="1" customHeight="1"/>
    <row r="2545" ht="16.149999999999999" hidden="1" customHeight="1"/>
    <row r="2546" ht="16.149999999999999" hidden="1" customHeight="1"/>
    <row r="2547" ht="16.149999999999999" hidden="1" customHeight="1"/>
    <row r="2548" ht="16.149999999999999" hidden="1" customHeight="1"/>
    <row r="2549" ht="16.149999999999999" hidden="1" customHeight="1"/>
    <row r="2550" ht="16.149999999999999" hidden="1" customHeight="1"/>
    <row r="2551" ht="16.149999999999999" hidden="1" customHeight="1"/>
    <row r="2552" ht="16.149999999999999" hidden="1" customHeight="1"/>
    <row r="2553" ht="16.149999999999999" hidden="1" customHeight="1"/>
    <row r="2554" ht="16.149999999999999" hidden="1" customHeight="1"/>
    <row r="2555" ht="16.149999999999999" hidden="1" customHeight="1"/>
    <row r="2556" ht="16.149999999999999" hidden="1" customHeight="1"/>
    <row r="2557" ht="16.149999999999999" hidden="1" customHeight="1"/>
    <row r="2558" ht="16.149999999999999" hidden="1" customHeight="1"/>
    <row r="2559" ht="16.149999999999999" hidden="1" customHeight="1"/>
    <row r="2560" ht="16.149999999999999" hidden="1" customHeight="1"/>
    <row r="2561" ht="16.149999999999999" hidden="1" customHeight="1"/>
    <row r="2562" ht="16.149999999999999" hidden="1" customHeight="1"/>
    <row r="2563" ht="16.149999999999999" hidden="1" customHeight="1"/>
    <row r="2564" ht="16.149999999999999" hidden="1" customHeight="1"/>
    <row r="2565" ht="16.149999999999999" hidden="1" customHeight="1"/>
    <row r="2566" ht="16.149999999999999" hidden="1" customHeight="1"/>
    <row r="2567" ht="16.149999999999999" hidden="1" customHeight="1"/>
    <row r="2568" ht="16.149999999999999" hidden="1" customHeight="1"/>
    <row r="2569" ht="16.149999999999999" hidden="1" customHeight="1"/>
    <row r="2570" ht="16.149999999999999" hidden="1" customHeight="1"/>
    <row r="2571" ht="16.149999999999999" hidden="1" customHeight="1"/>
    <row r="2572" ht="16.149999999999999" hidden="1" customHeight="1"/>
    <row r="2573" ht="16.149999999999999" hidden="1" customHeight="1"/>
    <row r="2574" ht="16.149999999999999" hidden="1" customHeight="1"/>
    <row r="2575" ht="16.149999999999999" hidden="1" customHeight="1"/>
    <row r="2576" ht="16.149999999999999" hidden="1" customHeight="1"/>
    <row r="2577" ht="16.149999999999999" hidden="1" customHeight="1"/>
    <row r="2578" ht="16.149999999999999" hidden="1" customHeight="1"/>
    <row r="2579" ht="16.149999999999999" hidden="1" customHeight="1"/>
    <row r="2580" ht="16.149999999999999" hidden="1" customHeight="1"/>
    <row r="2581" ht="16.149999999999999" hidden="1" customHeight="1"/>
    <row r="2582" ht="16.149999999999999" hidden="1" customHeight="1"/>
    <row r="2583" ht="16.149999999999999" hidden="1" customHeight="1"/>
    <row r="2584" ht="16.149999999999999" hidden="1" customHeight="1"/>
    <row r="2585" ht="16.149999999999999" hidden="1" customHeight="1"/>
    <row r="2586" ht="16.149999999999999" hidden="1" customHeight="1"/>
    <row r="2587" ht="16.149999999999999" hidden="1" customHeight="1"/>
    <row r="2588" ht="16.149999999999999" hidden="1" customHeight="1"/>
    <row r="2589" ht="16.149999999999999" hidden="1" customHeight="1"/>
    <row r="2590" ht="16.149999999999999" hidden="1" customHeight="1"/>
    <row r="2591" ht="16.149999999999999" hidden="1" customHeight="1"/>
    <row r="2592" ht="16.149999999999999" hidden="1" customHeight="1"/>
    <row r="2593" ht="16.149999999999999" hidden="1" customHeight="1"/>
    <row r="2594" ht="16.149999999999999" hidden="1" customHeight="1"/>
    <row r="2595" ht="16.149999999999999" hidden="1" customHeight="1"/>
    <row r="2596" ht="16.149999999999999" hidden="1" customHeight="1"/>
    <row r="2597" ht="16.149999999999999" hidden="1" customHeight="1"/>
    <row r="2598" ht="16.149999999999999" hidden="1" customHeight="1"/>
    <row r="2599" ht="16.149999999999999" hidden="1" customHeight="1"/>
    <row r="2600" ht="16.149999999999999" hidden="1" customHeight="1"/>
    <row r="2601" ht="16.149999999999999" hidden="1" customHeight="1"/>
    <row r="2602" ht="16.149999999999999" hidden="1" customHeight="1"/>
    <row r="2603" ht="16.149999999999999" hidden="1" customHeight="1"/>
    <row r="2604" ht="16.149999999999999" hidden="1" customHeight="1"/>
    <row r="2605" ht="16.149999999999999" hidden="1" customHeight="1"/>
    <row r="2606" ht="16.149999999999999" hidden="1" customHeight="1"/>
    <row r="2607" ht="16.149999999999999" hidden="1" customHeight="1"/>
    <row r="2608" ht="16.149999999999999" hidden="1" customHeight="1"/>
    <row r="2609" ht="16.149999999999999" hidden="1" customHeight="1"/>
    <row r="2610" ht="16.149999999999999" hidden="1" customHeight="1"/>
    <row r="2611" ht="16.149999999999999" hidden="1" customHeight="1"/>
    <row r="2612" ht="16.149999999999999" hidden="1" customHeight="1"/>
    <row r="2613" ht="16.149999999999999" hidden="1" customHeight="1"/>
    <row r="2614" ht="16.149999999999999" hidden="1" customHeight="1"/>
    <row r="2615" ht="16.149999999999999" hidden="1" customHeight="1"/>
    <row r="2616" ht="16.149999999999999" hidden="1" customHeight="1"/>
    <row r="2617" ht="16.149999999999999" hidden="1" customHeight="1"/>
    <row r="2618" ht="16.149999999999999" hidden="1" customHeight="1"/>
    <row r="2619" ht="16.149999999999999" hidden="1" customHeight="1"/>
    <row r="2620" ht="16.149999999999999" hidden="1" customHeight="1"/>
    <row r="2621" ht="16.149999999999999" hidden="1" customHeight="1"/>
    <row r="2622" ht="16.149999999999999" hidden="1" customHeight="1"/>
    <row r="2623" ht="16.149999999999999" hidden="1" customHeight="1"/>
    <row r="2624" ht="16.149999999999999" hidden="1" customHeight="1"/>
    <row r="2625" ht="16.149999999999999" hidden="1" customHeight="1"/>
    <row r="2626" ht="16.149999999999999" hidden="1" customHeight="1"/>
    <row r="2627" ht="16.149999999999999" hidden="1" customHeight="1"/>
    <row r="2628" ht="16.149999999999999" hidden="1" customHeight="1"/>
    <row r="2629" ht="16.149999999999999" hidden="1" customHeight="1"/>
    <row r="2630" ht="16.149999999999999" hidden="1" customHeight="1"/>
    <row r="2631" ht="16.149999999999999" hidden="1" customHeight="1"/>
    <row r="2632" ht="16.149999999999999" hidden="1" customHeight="1"/>
    <row r="2633" ht="16.149999999999999" hidden="1" customHeight="1"/>
    <row r="2634" ht="16.149999999999999" hidden="1" customHeight="1"/>
    <row r="2635" ht="16.149999999999999" hidden="1" customHeight="1"/>
    <row r="2636" ht="16.149999999999999" hidden="1" customHeight="1"/>
    <row r="2637" ht="16.149999999999999" hidden="1" customHeight="1"/>
    <row r="2638" ht="16.149999999999999" hidden="1" customHeight="1"/>
    <row r="2639" ht="16.149999999999999" hidden="1" customHeight="1"/>
    <row r="2640" ht="16.149999999999999" hidden="1" customHeight="1"/>
    <row r="2641" ht="16.149999999999999" hidden="1" customHeight="1"/>
    <row r="2642" ht="16.149999999999999" hidden="1" customHeight="1"/>
    <row r="2643" ht="16.149999999999999" hidden="1" customHeight="1"/>
    <row r="2644" ht="16.149999999999999" hidden="1" customHeight="1"/>
    <row r="2645" ht="16.149999999999999" hidden="1" customHeight="1"/>
    <row r="2646" ht="16.149999999999999" hidden="1" customHeight="1"/>
    <row r="2647" ht="16.149999999999999" hidden="1" customHeight="1"/>
    <row r="2648" ht="16.149999999999999" hidden="1" customHeight="1"/>
    <row r="2649" ht="16.149999999999999" hidden="1" customHeight="1"/>
    <row r="2650" ht="16.149999999999999" hidden="1" customHeight="1"/>
    <row r="2651" ht="16.149999999999999" hidden="1" customHeight="1"/>
    <row r="2652" ht="16.149999999999999" hidden="1" customHeight="1"/>
    <row r="2653" ht="16.149999999999999" hidden="1" customHeight="1"/>
    <row r="2654" ht="16.149999999999999" hidden="1" customHeight="1"/>
    <row r="2655" ht="16.149999999999999" hidden="1" customHeight="1"/>
    <row r="2656" ht="16.149999999999999" hidden="1" customHeight="1"/>
    <row r="2657" ht="16.149999999999999" hidden="1" customHeight="1"/>
    <row r="2658" ht="16.149999999999999" hidden="1" customHeight="1"/>
    <row r="2659" ht="16.149999999999999" hidden="1" customHeight="1"/>
    <row r="2660" ht="16.149999999999999" hidden="1" customHeight="1"/>
    <row r="2661" ht="16.149999999999999" hidden="1" customHeight="1"/>
    <row r="2662" ht="16.149999999999999" hidden="1" customHeight="1"/>
    <row r="2663" ht="16.149999999999999" hidden="1" customHeight="1"/>
    <row r="2664" ht="16.149999999999999" hidden="1" customHeight="1"/>
    <row r="2665" ht="16.149999999999999" hidden="1" customHeight="1"/>
    <row r="2666" ht="16.149999999999999" hidden="1" customHeight="1"/>
    <row r="2667" ht="16.149999999999999" hidden="1" customHeight="1"/>
    <row r="2668" ht="16.149999999999999" hidden="1" customHeight="1"/>
    <row r="2669" ht="16.149999999999999" hidden="1" customHeight="1"/>
    <row r="2670" ht="16.149999999999999" hidden="1" customHeight="1"/>
    <row r="2671" ht="16.149999999999999" hidden="1" customHeight="1"/>
    <row r="2672" ht="16.149999999999999" hidden="1" customHeight="1"/>
    <row r="2673" ht="16.149999999999999" hidden="1" customHeight="1"/>
    <row r="2674" ht="16.149999999999999" hidden="1" customHeight="1"/>
    <row r="2675" ht="16.149999999999999" hidden="1" customHeight="1"/>
    <row r="2676" ht="16.149999999999999" hidden="1" customHeight="1"/>
    <row r="2677" ht="16.149999999999999" hidden="1" customHeight="1"/>
    <row r="2678" ht="16.149999999999999" hidden="1" customHeight="1"/>
    <row r="2679" ht="16.149999999999999" hidden="1" customHeight="1"/>
    <row r="2680" ht="16.149999999999999" hidden="1" customHeight="1"/>
    <row r="2681" ht="16.149999999999999" hidden="1" customHeight="1"/>
    <row r="2682" ht="16.149999999999999" hidden="1" customHeight="1"/>
    <row r="2683" ht="16.149999999999999" hidden="1" customHeight="1"/>
    <row r="2684" ht="16.149999999999999" hidden="1" customHeight="1"/>
    <row r="2685" ht="16.149999999999999" hidden="1" customHeight="1"/>
    <row r="2686" ht="16.149999999999999" hidden="1" customHeight="1"/>
    <row r="2687" ht="16.149999999999999" hidden="1" customHeight="1"/>
    <row r="2688" ht="16.149999999999999" hidden="1" customHeight="1"/>
    <row r="2689" ht="16.149999999999999" hidden="1" customHeight="1"/>
    <row r="2690" ht="16.149999999999999" hidden="1" customHeight="1"/>
    <row r="2691" ht="16.149999999999999" hidden="1" customHeight="1"/>
    <row r="2692" ht="16.149999999999999" hidden="1" customHeight="1"/>
    <row r="2693" ht="16.149999999999999" hidden="1" customHeight="1"/>
    <row r="2694" ht="16.149999999999999" hidden="1" customHeight="1"/>
    <row r="2695" ht="16.149999999999999" hidden="1" customHeight="1"/>
    <row r="2696" ht="16.149999999999999" hidden="1" customHeight="1"/>
    <row r="2697" ht="16.149999999999999" hidden="1" customHeight="1"/>
    <row r="2698" ht="16.149999999999999" hidden="1" customHeight="1"/>
    <row r="2699" ht="16.149999999999999" hidden="1" customHeight="1"/>
    <row r="2700" ht="16.149999999999999" hidden="1" customHeight="1"/>
    <row r="2701" ht="16.149999999999999" hidden="1" customHeight="1"/>
    <row r="2702" ht="16.149999999999999" hidden="1" customHeight="1"/>
    <row r="2703" ht="16.149999999999999" hidden="1" customHeight="1"/>
    <row r="2704" ht="16.149999999999999" hidden="1" customHeight="1"/>
    <row r="2705" ht="16.149999999999999" hidden="1" customHeight="1"/>
    <row r="2706" ht="16.149999999999999" hidden="1" customHeight="1"/>
    <row r="2707" ht="16.149999999999999" hidden="1" customHeight="1"/>
    <row r="2708" ht="16.149999999999999" hidden="1" customHeight="1"/>
    <row r="2709" ht="16.149999999999999" hidden="1" customHeight="1"/>
    <row r="2710" ht="16.149999999999999" hidden="1" customHeight="1"/>
    <row r="2711" ht="16.149999999999999" hidden="1" customHeight="1"/>
    <row r="2712" ht="16.149999999999999" hidden="1" customHeight="1"/>
    <row r="2713" ht="16.149999999999999" hidden="1" customHeight="1"/>
    <row r="2714" ht="16.149999999999999" hidden="1" customHeight="1"/>
    <row r="2715" ht="16.149999999999999" hidden="1" customHeight="1"/>
    <row r="2716" ht="16.149999999999999" hidden="1" customHeight="1"/>
    <row r="2717" ht="16.149999999999999" hidden="1" customHeight="1"/>
    <row r="2718" ht="16.149999999999999" hidden="1" customHeight="1"/>
    <row r="2719" ht="16.149999999999999" hidden="1" customHeight="1"/>
    <row r="2720" ht="16.149999999999999" hidden="1" customHeight="1"/>
    <row r="2721" ht="16.149999999999999" hidden="1" customHeight="1"/>
    <row r="2722" ht="16.149999999999999" hidden="1" customHeight="1"/>
    <row r="2723" ht="16.149999999999999" hidden="1" customHeight="1"/>
    <row r="2724" ht="16.149999999999999" hidden="1" customHeight="1"/>
    <row r="2725" ht="16.149999999999999" hidden="1" customHeight="1"/>
    <row r="2726" ht="16.149999999999999" hidden="1" customHeight="1"/>
    <row r="2727" ht="16.149999999999999" hidden="1" customHeight="1"/>
    <row r="2728" ht="16.149999999999999" hidden="1" customHeight="1"/>
    <row r="2729" ht="16.149999999999999" hidden="1" customHeight="1"/>
    <row r="2730" ht="16.149999999999999" hidden="1" customHeight="1"/>
    <row r="2731" ht="16.149999999999999" hidden="1" customHeight="1"/>
    <row r="2732" ht="16.149999999999999" hidden="1" customHeight="1"/>
    <row r="2733" ht="16.149999999999999" hidden="1" customHeight="1"/>
    <row r="2734" ht="16.149999999999999" hidden="1" customHeight="1"/>
    <row r="2735" ht="16.149999999999999" hidden="1" customHeight="1"/>
    <row r="2736" ht="16.149999999999999" hidden="1" customHeight="1"/>
    <row r="2737" ht="16.149999999999999" hidden="1" customHeight="1"/>
    <row r="2738" ht="16.149999999999999" hidden="1" customHeight="1"/>
    <row r="2739" ht="16.149999999999999" hidden="1" customHeight="1"/>
    <row r="2740" ht="16.149999999999999" hidden="1" customHeight="1"/>
    <row r="2741" ht="16.149999999999999" hidden="1" customHeight="1"/>
    <row r="2742" ht="16.149999999999999" hidden="1" customHeight="1"/>
    <row r="2743" ht="16.149999999999999" hidden="1" customHeight="1"/>
    <row r="2744" ht="16.149999999999999" hidden="1" customHeight="1"/>
    <row r="2745" ht="16.149999999999999" hidden="1" customHeight="1"/>
    <row r="2746" ht="16.149999999999999" hidden="1" customHeight="1"/>
    <row r="2747" ht="16.149999999999999" hidden="1" customHeight="1"/>
    <row r="2748" ht="16.149999999999999" hidden="1" customHeight="1"/>
    <row r="2749" ht="16.149999999999999" hidden="1" customHeight="1"/>
    <row r="2750" ht="16.149999999999999" hidden="1" customHeight="1"/>
    <row r="2751" ht="16.149999999999999" hidden="1" customHeight="1"/>
    <row r="2752" ht="16.149999999999999" hidden="1" customHeight="1"/>
    <row r="2753" ht="16.149999999999999" hidden="1" customHeight="1"/>
    <row r="2754" ht="16.149999999999999" hidden="1" customHeight="1"/>
    <row r="2755" ht="16.149999999999999" hidden="1" customHeight="1"/>
    <row r="2756" ht="16.149999999999999" hidden="1" customHeight="1"/>
    <row r="2757" ht="16.149999999999999" hidden="1" customHeight="1"/>
    <row r="2758" ht="16.149999999999999" hidden="1" customHeight="1"/>
    <row r="2759" ht="16.149999999999999" hidden="1" customHeight="1"/>
    <row r="2760" ht="16.149999999999999" hidden="1" customHeight="1"/>
    <row r="2761" ht="16.149999999999999" hidden="1" customHeight="1"/>
    <row r="2762" ht="16.149999999999999" hidden="1" customHeight="1"/>
    <row r="2763" ht="16.149999999999999" hidden="1" customHeight="1"/>
    <row r="2764" ht="16.149999999999999" hidden="1" customHeight="1"/>
    <row r="2765" ht="16.149999999999999" hidden="1" customHeight="1"/>
    <row r="2766" ht="16.149999999999999" hidden="1" customHeight="1"/>
    <row r="2767" ht="16.149999999999999" hidden="1" customHeight="1"/>
    <row r="2768" ht="16.149999999999999" hidden="1" customHeight="1"/>
    <row r="2769" ht="16.149999999999999" hidden="1" customHeight="1"/>
    <row r="2770" ht="16.149999999999999" hidden="1" customHeight="1"/>
    <row r="2771" ht="16.149999999999999" hidden="1" customHeight="1"/>
    <row r="2772" ht="16.149999999999999" hidden="1" customHeight="1"/>
    <row r="2773" ht="16.149999999999999" hidden="1" customHeight="1"/>
    <row r="2774" ht="16.149999999999999" hidden="1" customHeight="1"/>
    <row r="2775" ht="16.149999999999999" hidden="1" customHeight="1"/>
    <row r="2776" ht="16.149999999999999" hidden="1" customHeight="1"/>
    <row r="2777" ht="16.149999999999999" hidden="1" customHeight="1"/>
    <row r="2778" ht="16.149999999999999" hidden="1" customHeight="1"/>
    <row r="2779" ht="16.149999999999999" hidden="1" customHeight="1"/>
    <row r="2780" ht="16.149999999999999" hidden="1" customHeight="1"/>
    <row r="2781" ht="16.149999999999999" hidden="1" customHeight="1"/>
    <row r="2782" ht="16.149999999999999" hidden="1" customHeight="1"/>
    <row r="2783" ht="16.149999999999999" hidden="1" customHeight="1"/>
    <row r="2784" ht="16.149999999999999" hidden="1" customHeight="1"/>
    <row r="2785" ht="16.149999999999999" hidden="1" customHeight="1"/>
    <row r="2786" ht="16.149999999999999" hidden="1" customHeight="1"/>
    <row r="2787" ht="16.149999999999999" hidden="1" customHeight="1"/>
    <row r="2788" ht="16.149999999999999" hidden="1" customHeight="1"/>
    <row r="2789" ht="16.149999999999999" hidden="1" customHeight="1"/>
    <row r="2790" ht="16.149999999999999" hidden="1" customHeight="1"/>
    <row r="2791" ht="16.149999999999999" hidden="1" customHeight="1"/>
    <row r="2792" ht="16.149999999999999" hidden="1" customHeight="1"/>
    <row r="2793" ht="16.149999999999999" hidden="1" customHeight="1"/>
    <row r="2794" ht="16.149999999999999" hidden="1" customHeight="1"/>
    <row r="2795" ht="16.149999999999999" hidden="1" customHeight="1"/>
    <row r="2796" ht="16.149999999999999" hidden="1" customHeight="1"/>
    <row r="2797" ht="16.149999999999999" hidden="1" customHeight="1"/>
    <row r="2798" ht="16.149999999999999" hidden="1" customHeight="1"/>
    <row r="2799" ht="16.149999999999999" hidden="1" customHeight="1"/>
    <row r="2800" ht="16.149999999999999" hidden="1" customHeight="1"/>
    <row r="2801" ht="16.149999999999999" hidden="1" customHeight="1"/>
    <row r="2802" ht="16.149999999999999" hidden="1" customHeight="1"/>
    <row r="2803" ht="16.149999999999999" hidden="1" customHeight="1"/>
    <row r="2804" ht="16.149999999999999" hidden="1" customHeight="1"/>
    <row r="2805" ht="16.149999999999999" hidden="1" customHeight="1"/>
    <row r="2806" ht="16.149999999999999" hidden="1" customHeight="1"/>
    <row r="2807" ht="16.149999999999999" hidden="1" customHeight="1"/>
    <row r="2808" ht="16.149999999999999" hidden="1" customHeight="1"/>
    <row r="2809" ht="16.149999999999999" hidden="1" customHeight="1"/>
    <row r="2810" ht="16.149999999999999" hidden="1" customHeight="1"/>
    <row r="2811" ht="16.149999999999999" hidden="1" customHeight="1"/>
    <row r="2812" ht="16.149999999999999" hidden="1" customHeight="1"/>
    <row r="2813" ht="16.149999999999999" hidden="1" customHeight="1"/>
    <row r="2814" ht="16.149999999999999" hidden="1" customHeight="1"/>
    <row r="2815" ht="16.149999999999999" hidden="1" customHeight="1"/>
    <row r="2816" ht="16.149999999999999" hidden="1" customHeight="1"/>
    <row r="2817" ht="16.149999999999999" hidden="1" customHeight="1"/>
    <row r="2818" ht="16.149999999999999" hidden="1" customHeight="1"/>
    <row r="2819" ht="16.149999999999999" hidden="1" customHeight="1"/>
    <row r="2820" ht="16.149999999999999" hidden="1" customHeight="1"/>
    <row r="2821" ht="16.149999999999999" hidden="1" customHeight="1"/>
    <row r="2822" ht="16.149999999999999" hidden="1" customHeight="1"/>
    <row r="2823" ht="16.149999999999999" hidden="1" customHeight="1"/>
    <row r="2824" ht="16.149999999999999" hidden="1" customHeight="1"/>
    <row r="2825" ht="16.149999999999999" hidden="1" customHeight="1"/>
    <row r="2826" ht="16.149999999999999" hidden="1" customHeight="1"/>
    <row r="2827" ht="16.149999999999999" hidden="1" customHeight="1"/>
    <row r="2828" ht="16.149999999999999" hidden="1" customHeight="1"/>
    <row r="2829" ht="16.149999999999999" hidden="1" customHeight="1"/>
    <row r="2830" ht="16.149999999999999" hidden="1" customHeight="1"/>
    <row r="2831" ht="16.149999999999999" hidden="1" customHeight="1"/>
    <row r="2832" ht="16.149999999999999" hidden="1" customHeight="1"/>
    <row r="2833" ht="16.149999999999999" hidden="1" customHeight="1"/>
    <row r="2834" ht="16.149999999999999" hidden="1" customHeight="1"/>
    <row r="2835" ht="16.149999999999999" hidden="1" customHeight="1"/>
    <row r="2836" ht="16.149999999999999" hidden="1" customHeight="1"/>
    <row r="2837" ht="16.149999999999999" hidden="1" customHeight="1"/>
    <row r="2838" ht="16.149999999999999" hidden="1" customHeight="1"/>
    <row r="2839" ht="16.149999999999999" hidden="1" customHeight="1"/>
    <row r="2840" ht="16.149999999999999" hidden="1" customHeight="1"/>
    <row r="2841" ht="16.149999999999999" hidden="1" customHeight="1"/>
    <row r="2842" ht="16.149999999999999" hidden="1" customHeight="1"/>
    <row r="2843" ht="16.149999999999999" hidden="1" customHeight="1"/>
    <row r="2844" ht="16.149999999999999" hidden="1" customHeight="1"/>
    <row r="2845" ht="16.149999999999999" hidden="1" customHeight="1"/>
    <row r="2846" ht="16.149999999999999" hidden="1" customHeight="1"/>
    <row r="2847" ht="16.149999999999999" hidden="1" customHeight="1"/>
    <row r="2848" ht="16.149999999999999" hidden="1" customHeight="1"/>
    <row r="2849" ht="16.149999999999999" hidden="1" customHeight="1"/>
    <row r="2850" ht="16.149999999999999" hidden="1" customHeight="1"/>
    <row r="2851" ht="16.149999999999999" hidden="1" customHeight="1"/>
    <row r="2852" ht="16.149999999999999" hidden="1" customHeight="1"/>
    <row r="2853" ht="16.149999999999999" hidden="1" customHeight="1"/>
    <row r="2854" ht="16.149999999999999" hidden="1" customHeight="1"/>
    <row r="2855" ht="16.149999999999999" hidden="1" customHeight="1"/>
    <row r="2856" ht="16.149999999999999" hidden="1" customHeight="1"/>
    <row r="2857" ht="16.149999999999999" hidden="1" customHeight="1"/>
    <row r="2858" ht="16.149999999999999" hidden="1" customHeight="1"/>
    <row r="2859" ht="16.149999999999999" hidden="1" customHeight="1"/>
    <row r="2860" ht="16.149999999999999" hidden="1" customHeight="1"/>
    <row r="2861" ht="16.149999999999999" hidden="1" customHeight="1"/>
    <row r="2862" ht="16.149999999999999" hidden="1" customHeight="1"/>
    <row r="2863" ht="16.149999999999999" hidden="1" customHeight="1"/>
    <row r="2864" ht="16.149999999999999" hidden="1" customHeight="1"/>
    <row r="2865" ht="16.149999999999999" hidden="1" customHeight="1"/>
    <row r="2866" ht="16.149999999999999" hidden="1" customHeight="1"/>
    <row r="2867" ht="16.149999999999999" hidden="1" customHeight="1"/>
    <row r="2868" ht="16.149999999999999" hidden="1" customHeight="1"/>
    <row r="2869" ht="16.149999999999999" hidden="1" customHeight="1"/>
    <row r="2870" ht="16.149999999999999" hidden="1" customHeight="1"/>
    <row r="2871" ht="16.149999999999999" hidden="1" customHeight="1"/>
    <row r="2872" ht="16.149999999999999" hidden="1" customHeight="1"/>
    <row r="2873" ht="16.149999999999999" hidden="1" customHeight="1"/>
    <row r="2874" ht="16.149999999999999" hidden="1" customHeight="1"/>
    <row r="2875" ht="16.149999999999999" hidden="1" customHeight="1"/>
    <row r="2876" ht="16.149999999999999" hidden="1" customHeight="1"/>
    <row r="2877" ht="16.149999999999999" hidden="1" customHeight="1"/>
    <row r="2878" ht="16.149999999999999" hidden="1" customHeight="1"/>
    <row r="2879" ht="16.149999999999999" hidden="1" customHeight="1"/>
    <row r="2880" ht="16.149999999999999" hidden="1" customHeight="1"/>
    <row r="2881" ht="16.149999999999999" hidden="1" customHeight="1"/>
    <row r="2882" ht="16.149999999999999" hidden="1" customHeight="1"/>
    <row r="2883" ht="16.149999999999999" hidden="1" customHeight="1"/>
    <row r="2884" ht="16.149999999999999" hidden="1" customHeight="1"/>
    <row r="2885" ht="16.149999999999999" hidden="1" customHeight="1"/>
    <row r="2886" ht="16.149999999999999" hidden="1" customHeight="1"/>
    <row r="2887" ht="16.149999999999999" hidden="1" customHeight="1"/>
    <row r="2888" ht="16.149999999999999" hidden="1" customHeight="1"/>
    <row r="2889" ht="16.149999999999999" hidden="1" customHeight="1"/>
    <row r="2890" ht="16.149999999999999" hidden="1" customHeight="1"/>
    <row r="2891" ht="16.149999999999999" hidden="1" customHeight="1"/>
    <row r="2892" ht="16.149999999999999" hidden="1" customHeight="1"/>
    <row r="2893" ht="16.149999999999999" hidden="1" customHeight="1"/>
    <row r="2894" ht="16.149999999999999" hidden="1" customHeight="1"/>
    <row r="2895" ht="16.149999999999999" hidden="1" customHeight="1"/>
    <row r="2896" ht="16.149999999999999" hidden="1" customHeight="1"/>
    <row r="2897" ht="16.149999999999999" hidden="1" customHeight="1"/>
    <row r="2898" ht="16.149999999999999" hidden="1" customHeight="1"/>
    <row r="2899" ht="16.149999999999999" hidden="1" customHeight="1"/>
    <row r="2900" ht="16.149999999999999" hidden="1" customHeight="1"/>
    <row r="2901" ht="16.149999999999999" hidden="1" customHeight="1"/>
    <row r="2902" ht="16.149999999999999" hidden="1" customHeight="1"/>
    <row r="2903" ht="16.149999999999999" hidden="1" customHeight="1"/>
    <row r="2904" ht="16.149999999999999" hidden="1" customHeight="1"/>
    <row r="2905" ht="16.149999999999999" hidden="1" customHeight="1"/>
    <row r="2906" ht="16.149999999999999" hidden="1" customHeight="1"/>
    <row r="2907" ht="16.149999999999999" hidden="1" customHeight="1"/>
    <row r="2908" ht="16.149999999999999" hidden="1" customHeight="1"/>
    <row r="2909" ht="16.149999999999999" hidden="1" customHeight="1"/>
    <row r="2910" ht="16.149999999999999" hidden="1" customHeight="1"/>
    <row r="2911" ht="16.149999999999999" hidden="1" customHeight="1"/>
    <row r="2912" ht="16.149999999999999" hidden="1" customHeight="1"/>
    <row r="2913" ht="16.149999999999999" hidden="1" customHeight="1"/>
    <row r="2914" ht="16.149999999999999" hidden="1" customHeight="1"/>
    <row r="2915" ht="16.149999999999999" hidden="1" customHeight="1"/>
    <row r="2916" ht="16.149999999999999" hidden="1" customHeight="1"/>
    <row r="2917" ht="16.149999999999999" hidden="1" customHeight="1"/>
    <row r="2918" ht="16.149999999999999" hidden="1" customHeight="1"/>
    <row r="2919" ht="16.149999999999999" hidden="1" customHeight="1"/>
    <row r="2920" ht="16.149999999999999" hidden="1" customHeight="1"/>
    <row r="2921" ht="16.149999999999999" hidden="1" customHeight="1"/>
    <row r="2922" ht="16.149999999999999" hidden="1" customHeight="1"/>
    <row r="2923" ht="16.149999999999999" hidden="1" customHeight="1"/>
    <row r="2924" ht="16.149999999999999" hidden="1" customHeight="1"/>
    <row r="2925" ht="16.149999999999999" hidden="1" customHeight="1"/>
    <row r="2926" ht="16.149999999999999" hidden="1" customHeight="1"/>
    <row r="2927" ht="16.149999999999999" hidden="1" customHeight="1"/>
    <row r="2928" ht="16.149999999999999" hidden="1" customHeight="1"/>
    <row r="2929" ht="16.149999999999999" hidden="1" customHeight="1"/>
    <row r="2930" ht="16.149999999999999" hidden="1" customHeight="1"/>
    <row r="2931" ht="16.149999999999999" hidden="1" customHeight="1"/>
    <row r="2932" ht="16.149999999999999" hidden="1" customHeight="1"/>
    <row r="2933" ht="16.149999999999999" hidden="1" customHeight="1"/>
    <row r="2934" ht="16.149999999999999" hidden="1" customHeight="1"/>
    <row r="2935" ht="16.149999999999999" hidden="1" customHeight="1"/>
    <row r="2936" ht="16.149999999999999" hidden="1" customHeight="1"/>
    <row r="2937" ht="16.149999999999999" hidden="1" customHeight="1"/>
    <row r="2938" ht="16.149999999999999" hidden="1" customHeight="1"/>
    <row r="2939" ht="16.149999999999999" hidden="1" customHeight="1"/>
    <row r="2940" ht="16.149999999999999" hidden="1" customHeight="1"/>
    <row r="2941" ht="16.149999999999999" hidden="1" customHeight="1"/>
    <row r="2942" ht="16.149999999999999" hidden="1" customHeight="1"/>
    <row r="2943" ht="16.149999999999999" hidden="1" customHeight="1"/>
    <row r="2944" ht="16.149999999999999" hidden="1" customHeight="1"/>
    <row r="2945" ht="16.149999999999999" hidden="1" customHeight="1"/>
    <row r="2946" ht="16.149999999999999" hidden="1" customHeight="1"/>
    <row r="2947" ht="16.149999999999999" hidden="1" customHeight="1"/>
    <row r="2948" ht="16.149999999999999" hidden="1" customHeight="1"/>
    <row r="2949" ht="16.149999999999999" hidden="1" customHeight="1"/>
    <row r="2950" ht="16.149999999999999" hidden="1" customHeight="1"/>
    <row r="2951" ht="16.149999999999999" hidden="1" customHeight="1"/>
    <row r="2952" ht="16.149999999999999" hidden="1" customHeight="1"/>
    <row r="2953" ht="16.149999999999999" hidden="1" customHeight="1"/>
    <row r="2954" ht="16.149999999999999" hidden="1" customHeight="1"/>
    <row r="2955" ht="16.149999999999999" hidden="1" customHeight="1"/>
    <row r="2956" ht="16.149999999999999" hidden="1" customHeight="1"/>
    <row r="2957" ht="16.149999999999999" hidden="1" customHeight="1"/>
    <row r="2958" ht="16.149999999999999" hidden="1" customHeight="1"/>
    <row r="2959" ht="16.149999999999999" hidden="1" customHeight="1"/>
    <row r="2960" ht="16.149999999999999" hidden="1" customHeight="1"/>
    <row r="2961" ht="16.149999999999999" hidden="1" customHeight="1"/>
    <row r="2962" ht="16.149999999999999" hidden="1" customHeight="1"/>
    <row r="2963" ht="16.149999999999999" hidden="1" customHeight="1"/>
    <row r="2964" ht="16.149999999999999" hidden="1" customHeight="1"/>
    <row r="2965" ht="16.149999999999999" hidden="1" customHeight="1"/>
    <row r="2966" ht="16.149999999999999" hidden="1" customHeight="1"/>
    <row r="2967" ht="16.149999999999999" hidden="1" customHeight="1"/>
    <row r="2968" ht="16.149999999999999" hidden="1" customHeight="1"/>
    <row r="2969" ht="16.149999999999999" hidden="1" customHeight="1"/>
    <row r="2970" ht="16.149999999999999" hidden="1" customHeight="1"/>
    <row r="2971" ht="16.149999999999999" hidden="1" customHeight="1"/>
    <row r="2972" ht="16.149999999999999" hidden="1" customHeight="1"/>
    <row r="2973" ht="16.149999999999999" hidden="1" customHeight="1"/>
    <row r="2974" ht="16.149999999999999" hidden="1" customHeight="1"/>
    <row r="2975" ht="16.149999999999999" hidden="1" customHeight="1"/>
    <row r="2976" ht="16.149999999999999" hidden="1" customHeight="1"/>
    <row r="2977" ht="16.149999999999999" hidden="1" customHeight="1"/>
    <row r="2978" ht="16.149999999999999" hidden="1" customHeight="1"/>
    <row r="2979" ht="16.149999999999999" hidden="1" customHeight="1"/>
    <row r="2980" ht="16.149999999999999" hidden="1" customHeight="1"/>
    <row r="2981" ht="16.149999999999999" hidden="1" customHeight="1"/>
    <row r="2982" ht="16.149999999999999" hidden="1" customHeight="1"/>
    <row r="2983" ht="16.149999999999999" hidden="1" customHeight="1"/>
    <row r="2984" ht="16.149999999999999" hidden="1" customHeight="1"/>
    <row r="2985" ht="16.149999999999999" hidden="1" customHeight="1"/>
    <row r="2986" ht="16.149999999999999" hidden="1" customHeight="1"/>
    <row r="2987" ht="16.149999999999999" hidden="1" customHeight="1"/>
    <row r="2988" ht="16.149999999999999" hidden="1" customHeight="1"/>
    <row r="2989" ht="16.149999999999999" hidden="1" customHeight="1"/>
    <row r="2990" ht="16.149999999999999" hidden="1" customHeight="1"/>
    <row r="2991" ht="16.149999999999999" hidden="1" customHeight="1"/>
    <row r="2992" ht="16.149999999999999" hidden="1" customHeight="1"/>
    <row r="2993" ht="16.149999999999999" hidden="1" customHeight="1"/>
    <row r="2994" ht="16.149999999999999" hidden="1" customHeight="1"/>
    <row r="2995" ht="16.149999999999999" hidden="1" customHeight="1"/>
    <row r="2996" ht="16.149999999999999" hidden="1" customHeight="1"/>
    <row r="2997" ht="16.149999999999999" hidden="1" customHeight="1"/>
    <row r="2998" ht="16.149999999999999" hidden="1" customHeight="1"/>
    <row r="2999" ht="16.149999999999999" hidden="1" customHeight="1"/>
    <row r="3000" ht="16.149999999999999" hidden="1" customHeight="1"/>
    <row r="3001" ht="16.149999999999999" hidden="1" customHeight="1"/>
    <row r="3002" ht="16.149999999999999" hidden="1" customHeight="1"/>
    <row r="3003" ht="16.149999999999999" hidden="1" customHeight="1"/>
    <row r="3004" ht="16.149999999999999" hidden="1" customHeight="1"/>
    <row r="3005" ht="16.149999999999999" hidden="1" customHeight="1"/>
    <row r="3006" ht="16.149999999999999" hidden="1" customHeight="1"/>
    <row r="3007" ht="16.149999999999999" hidden="1" customHeight="1"/>
    <row r="3008" ht="16.149999999999999" hidden="1" customHeight="1"/>
    <row r="3009" ht="16.149999999999999" hidden="1" customHeight="1"/>
    <row r="3010" ht="16.149999999999999" hidden="1" customHeight="1"/>
    <row r="3011" ht="16.149999999999999" hidden="1" customHeight="1"/>
    <row r="3012" ht="16.149999999999999" hidden="1" customHeight="1"/>
    <row r="3013" ht="16.149999999999999" hidden="1" customHeight="1"/>
    <row r="3014" ht="16.149999999999999" hidden="1" customHeight="1"/>
    <row r="3015" ht="16.149999999999999" hidden="1" customHeight="1"/>
    <row r="3016" ht="16.149999999999999" hidden="1" customHeight="1"/>
    <row r="3017" ht="16.149999999999999" hidden="1" customHeight="1"/>
    <row r="3018" ht="16.149999999999999" hidden="1" customHeight="1"/>
    <row r="3019" ht="16.149999999999999" hidden="1" customHeight="1"/>
    <row r="3020" ht="16.149999999999999" hidden="1" customHeight="1"/>
    <row r="3021" ht="16.149999999999999" hidden="1" customHeight="1"/>
    <row r="3022" ht="16.149999999999999" hidden="1" customHeight="1"/>
    <row r="3023" ht="16.149999999999999" hidden="1" customHeight="1"/>
    <row r="3024" ht="16.149999999999999" hidden="1" customHeight="1"/>
    <row r="3025" ht="16.149999999999999" hidden="1" customHeight="1"/>
    <row r="3026" ht="16.149999999999999" hidden="1" customHeight="1"/>
    <row r="3027" ht="16.149999999999999" hidden="1" customHeight="1"/>
    <row r="3028" ht="16.149999999999999" hidden="1" customHeight="1"/>
    <row r="3029" ht="16.149999999999999" hidden="1" customHeight="1"/>
    <row r="3030" ht="16.149999999999999" hidden="1" customHeight="1"/>
    <row r="3031" ht="16.149999999999999" hidden="1" customHeight="1"/>
    <row r="3032" ht="16.149999999999999" hidden="1" customHeight="1"/>
    <row r="3033" ht="16.149999999999999" hidden="1" customHeight="1"/>
    <row r="3034" ht="16.149999999999999" hidden="1" customHeight="1"/>
    <row r="3035" ht="16.149999999999999" hidden="1" customHeight="1"/>
  </sheetData>
  <sheetProtection algorithmName="SHA-512" hashValue="2dmot1N/CPdCldatI3HWUTTiqDj2IqexrsyIjZ8FlHvpux5/lE7DiuLBDdy6nYBYe+HmPmxRsLD8t1Ne6QgnJw==" saltValue="avRZa4M1t1bxnh7pCqFZqg==" spinCount="100000" sheet="1" formatRows="0"/>
  <mergeCells count="9">
    <mergeCell ref="M7:N7"/>
    <mergeCell ref="P7:Q7"/>
    <mergeCell ref="M36:N36"/>
    <mergeCell ref="P36:Q36"/>
    <mergeCell ref="A2:I2"/>
    <mergeCell ref="A3:I3"/>
    <mergeCell ref="A4:I4"/>
    <mergeCell ref="A33:I33"/>
    <mergeCell ref="A34:I34"/>
  </mergeCells>
  <conditionalFormatting sqref="G56:I59">
    <cfRule type="containsText" dxfId="46" priority="1" operator="containsText" text="Out of Balance">
      <formula>NOT(ISERROR(SEARCH("Out of Balance",G56)))</formula>
    </cfRule>
  </conditionalFormatting>
  <conditionalFormatting sqref="H19:I19">
    <cfRule type="cellIs" dxfId="45" priority="14" operator="equal">
      <formula>"Out of Balance"</formula>
    </cfRule>
  </conditionalFormatting>
  <conditionalFormatting sqref="M10:M17">
    <cfRule type="cellIs" dxfId="44" priority="4" operator="lessThan">
      <formula>-0.1</formula>
    </cfRule>
    <cfRule type="cellIs" dxfId="43" priority="5" operator="greaterThan">
      <formula>0.1</formula>
    </cfRule>
  </conditionalFormatting>
  <conditionalFormatting sqref="M20:M25">
    <cfRule type="cellIs" dxfId="42" priority="12" operator="lessThan">
      <formula>-0.1</formula>
    </cfRule>
    <cfRule type="cellIs" dxfId="41" priority="13" operator="greaterThan">
      <formula>0.1</formula>
    </cfRule>
  </conditionalFormatting>
  <conditionalFormatting sqref="M39:M43 M46:M47 M49:M53">
    <cfRule type="cellIs" dxfId="40" priority="8" operator="lessThan">
      <formula>-0.1</formula>
    </cfRule>
    <cfRule type="cellIs" dxfId="39" priority="9" operator="greaterThan">
      <formula>0.1</formula>
    </cfRule>
  </conditionalFormatting>
  <conditionalFormatting sqref="P10:P17">
    <cfRule type="cellIs" dxfId="38" priority="2" operator="lessThan">
      <formula>-0.1</formula>
    </cfRule>
    <cfRule type="cellIs" dxfId="37" priority="3" operator="greaterThan">
      <formula>0.1</formula>
    </cfRule>
  </conditionalFormatting>
  <conditionalFormatting sqref="P20:P25">
    <cfRule type="cellIs" dxfId="36" priority="10" operator="lessThan">
      <formula>-0.1</formula>
    </cfRule>
    <cfRule type="cellIs" dxfId="35" priority="11" operator="greaterThan">
      <formula>0.1</formula>
    </cfRule>
  </conditionalFormatting>
  <conditionalFormatting sqref="P39:P43 P46:P47 P49:P53">
    <cfRule type="cellIs" dxfId="34" priority="6" operator="lessThan">
      <formula>-0.1</formula>
    </cfRule>
    <cfRule type="cellIs" dxfId="33" priority="7" operator="greaterThan">
      <formula>0.1</formula>
    </cfRule>
  </conditionalFormatting>
  <printOptions horizontalCentered="1"/>
  <pageMargins left="0.51181102362204722" right="0.51181102362204722" top="0.70866141732283472" bottom="0.70866141732283472" header="0.31496062992125984" footer="0.31496062992125984"/>
  <pageSetup scale="65" orientation="portrait" blackAndWhite="1" r:id="rId1"/>
  <headerFooter>
    <oddFooter>&amp;LClassification: Protected A&amp;CPage 3 of 10</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49"/>
  <sheetViews>
    <sheetView topLeftCell="C7" workbookViewId="0">
      <selection activeCell="F33" sqref="F33"/>
    </sheetView>
  </sheetViews>
  <sheetFormatPr defaultColWidth="9.28515625" defaultRowHeight="15" zeroHeight="1" outlineLevelCol="1"/>
  <cols>
    <col min="1" max="1" width="8.42578125" style="338" bestFit="1" customWidth="1"/>
    <col min="2" max="2" width="4.7109375" style="225" customWidth="1"/>
    <col min="3" max="3" width="10" style="225" customWidth="1"/>
    <col min="4" max="4" width="43.7109375" style="225" customWidth="1"/>
    <col min="5" max="12" width="19.28515625" style="225" customWidth="1"/>
    <col min="13" max="13" width="3" style="225" customWidth="1"/>
    <col min="14" max="14" width="14.7109375" style="225" hidden="1" customWidth="1" outlineLevel="1"/>
    <col min="15" max="15" width="19.7109375" style="225" hidden="1" customWidth="1" outlineLevel="1"/>
    <col min="16" max="16" width="3" style="225" hidden="1" customWidth="1" outlineLevel="1"/>
    <col min="17" max="17" width="24.42578125" style="225" hidden="1" customWidth="1" outlineLevel="1"/>
    <col min="18" max="18" width="9.28515625" style="225" hidden="1" customWidth="1" outlineLevel="1"/>
    <col min="19" max="19" width="3.7109375" style="225" customWidth="1" collapsed="1"/>
    <col min="20" max="16384" width="9.28515625" style="225"/>
  </cols>
  <sheetData>
    <row r="1" spans="1:15" ht="30.4" customHeight="1" thickBot="1">
      <c r="A1" s="222"/>
      <c r="B1" s="223"/>
      <c r="C1" s="223"/>
      <c r="D1" s="223"/>
      <c r="E1" s="223"/>
      <c r="F1" s="223"/>
      <c r="G1" s="224"/>
      <c r="J1" s="226"/>
      <c r="K1" s="226" t="s">
        <v>5</v>
      </c>
      <c r="L1" s="875">
        <f>Coversht!H2</f>
        <v>224</v>
      </c>
    </row>
    <row r="2" spans="1:15" ht="30.4" customHeight="1">
      <c r="A2" s="1192" t="s">
        <v>629</v>
      </c>
      <c r="B2" s="1192"/>
      <c r="C2" s="1192"/>
      <c r="D2" s="1192"/>
      <c r="E2" s="1192"/>
      <c r="F2" s="1192"/>
      <c r="G2" s="1192"/>
      <c r="H2" s="1192"/>
      <c r="I2" s="1192"/>
      <c r="J2" s="1192"/>
      <c r="K2" s="1192"/>
      <c r="L2" s="1192"/>
    </row>
    <row r="3" spans="1:15" ht="15.75">
      <c r="A3" s="1193" t="str">
        <f>Operations!A3</f>
        <v>for the Year Ending August 31</v>
      </c>
      <c r="B3" s="1193"/>
      <c r="C3" s="1193"/>
      <c r="D3" s="1193"/>
      <c r="E3" s="1193"/>
      <c r="F3" s="1193"/>
      <c r="G3" s="1193"/>
      <c r="H3" s="1193"/>
      <c r="I3" s="1193"/>
      <c r="J3" s="1193"/>
      <c r="K3" s="1193"/>
      <c r="L3" s="1193"/>
    </row>
    <row r="4" spans="1:15" ht="18" customHeight="1">
      <c r="A4" s="227"/>
      <c r="B4" s="228"/>
      <c r="C4" s="228"/>
      <c r="D4" s="228"/>
      <c r="E4" s="1194" t="s">
        <v>1488</v>
      </c>
      <c r="F4" s="1195"/>
      <c r="G4" s="1195"/>
      <c r="H4" s="1195"/>
      <c r="I4" s="1195"/>
      <c r="J4" s="1195"/>
      <c r="K4" s="1196"/>
      <c r="L4" s="229" t="s">
        <v>630</v>
      </c>
    </row>
    <row r="5" spans="1:15" ht="17.649999999999999" customHeight="1">
      <c r="A5" s="230"/>
      <c r="B5" s="223"/>
      <c r="C5" s="223"/>
      <c r="D5" s="223"/>
      <c r="E5" s="231"/>
      <c r="F5" s="232"/>
      <c r="G5" s="232"/>
      <c r="H5" s="232"/>
      <c r="I5" s="232"/>
      <c r="J5" s="232"/>
      <c r="K5" s="233"/>
      <c r="L5" s="877" t="s">
        <v>1487</v>
      </c>
    </row>
    <row r="6" spans="1:15" ht="15.75">
      <c r="A6" s="234"/>
      <c r="E6" s="1197" t="s">
        <v>611</v>
      </c>
      <c r="F6" s="1198"/>
      <c r="G6" s="235" t="s">
        <v>637</v>
      </c>
      <c r="H6" s="236"/>
      <c r="I6" s="235"/>
      <c r="J6" s="236"/>
      <c r="K6" s="235"/>
      <c r="L6" s="878"/>
    </row>
    <row r="7" spans="1:15" ht="15.75">
      <c r="A7" s="234"/>
      <c r="B7" s="237" t="s">
        <v>239</v>
      </c>
      <c r="E7" s="1199"/>
      <c r="F7" s="1193"/>
      <c r="G7" s="238" t="s">
        <v>612</v>
      </c>
      <c r="H7" s="239"/>
      <c r="I7" s="240" t="s">
        <v>613</v>
      </c>
      <c r="J7" s="239" t="s">
        <v>614</v>
      </c>
      <c r="K7" s="238"/>
      <c r="L7" s="879"/>
      <c r="N7" s="1191" t="str">
        <f>Operations!P7</f>
        <v>BR 2026/2027 to AFS 2024/2025</v>
      </c>
      <c r="O7" s="1191"/>
    </row>
    <row r="8" spans="1:15" ht="15.75">
      <c r="A8" s="241"/>
      <c r="B8" s="242"/>
      <c r="C8" s="242"/>
      <c r="D8" s="242"/>
      <c r="E8" s="243" t="s">
        <v>818</v>
      </c>
      <c r="F8" s="244" t="s">
        <v>820</v>
      </c>
      <c r="G8" s="245" t="s">
        <v>615</v>
      </c>
      <c r="H8" s="246" t="s">
        <v>39</v>
      </c>
      <c r="I8" s="245" t="s">
        <v>138</v>
      </c>
      <c r="J8" s="246" t="s">
        <v>616</v>
      </c>
      <c r="K8" s="245" t="s">
        <v>617</v>
      </c>
      <c r="L8" s="247" t="s">
        <v>617</v>
      </c>
      <c r="N8" s="248" t="s">
        <v>1001</v>
      </c>
      <c r="O8" s="249" t="s">
        <v>1002</v>
      </c>
    </row>
    <row r="9" spans="1:15" ht="19.5" customHeight="1">
      <c r="A9" s="250">
        <v>-1</v>
      </c>
      <c r="B9" s="251" t="s">
        <v>1788</v>
      </c>
      <c r="C9" s="252"/>
      <c r="D9" s="253"/>
      <c r="E9" s="254">
        <v>0</v>
      </c>
      <c r="F9" s="255">
        <v>1262811</v>
      </c>
      <c r="G9" s="255">
        <v>240864</v>
      </c>
      <c r="H9" s="255">
        <v>158106</v>
      </c>
      <c r="I9" s="255">
        <v>190000</v>
      </c>
      <c r="J9" s="255">
        <v>0</v>
      </c>
      <c r="K9" s="256">
        <f t="shared" ref="K9:K25" si="0">SUM(E9:J9)</f>
        <v>1851781</v>
      </c>
      <c r="L9" s="257">
        <f>VLOOKUP($L$1,'Datasheet AFS'!B:JT,77,FALSE)</f>
        <v>1339678</v>
      </c>
      <c r="N9" s="258">
        <f>IFERROR(O9/L9,0)</f>
        <v>0.38225827400315598</v>
      </c>
      <c r="O9" s="259">
        <f>+K9-L9</f>
        <v>512103</v>
      </c>
    </row>
    <row r="10" spans="1:15" ht="19.5" customHeight="1">
      <c r="A10" s="260">
        <f>+A9-1</f>
        <v>-2</v>
      </c>
      <c r="B10" s="261" t="s">
        <v>896</v>
      </c>
      <c r="C10" s="262"/>
      <c r="D10" s="263"/>
      <c r="E10" s="264">
        <v>0</v>
      </c>
      <c r="F10" s="265">
        <v>0</v>
      </c>
      <c r="G10" s="265">
        <v>0</v>
      </c>
      <c r="H10" s="265">
        <v>0</v>
      </c>
      <c r="I10" s="265">
        <v>0</v>
      </c>
      <c r="J10" s="265">
        <v>0</v>
      </c>
      <c r="K10" s="266">
        <f>SUM(E10:J10)</f>
        <v>0</v>
      </c>
      <c r="L10" s="267">
        <f>VLOOKUP($L$1,'Datasheet AFS'!B:JT,170,FALSE)-L11</f>
        <v>0</v>
      </c>
      <c r="N10" s="268">
        <f t="shared" ref="N10:N26" si="1">IFERROR(O10/L10,0)</f>
        <v>0</v>
      </c>
      <c r="O10" s="269">
        <f t="shared" ref="O10:O26" si="2">+K10-L10</f>
        <v>0</v>
      </c>
    </row>
    <row r="11" spans="1:15" ht="19.5" customHeight="1">
      <c r="A11" s="260">
        <f t="shared" ref="A11:A25" si="3">+A10-1</f>
        <v>-3</v>
      </c>
      <c r="B11" s="261" t="s">
        <v>895</v>
      </c>
      <c r="C11" s="270"/>
      <c r="D11" s="271"/>
      <c r="E11" s="264">
        <v>0</v>
      </c>
      <c r="F11" s="265">
        <v>0</v>
      </c>
      <c r="G11" s="265">
        <v>0</v>
      </c>
      <c r="H11" s="265">
        <v>0</v>
      </c>
      <c r="I11" s="265">
        <v>0</v>
      </c>
      <c r="J11" s="265">
        <v>0</v>
      </c>
      <c r="K11" s="266">
        <f>SUM(E11:J11)</f>
        <v>0</v>
      </c>
      <c r="L11" s="265">
        <v>0</v>
      </c>
      <c r="N11" s="268">
        <f t="shared" si="1"/>
        <v>0</v>
      </c>
      <c r="O11" s="269">
        <f t="shared" si="2"/>
        <v>0</v>
      </c>
    </row>
    <row r="12" spans="1:15" ht="19.5" customHeight="1">
      <c r="A12" s="260">
        <f t="shared" si="3"/>
        <v>-4</v>
      </c>
      <c r="B12" s="262" t="s">
        <v>136</v>
      </c>
      <c r="C12" s="261"/>
      <c r="D12" s="272"/>
      <c r="E12" s="264">
        <v>0</v>
      </c>
      <c r="F12" s="265">
        <v>0</v>
      </c>
      <c r="G12" s="265">
        <v>0</v>
      </c>
      <c r="H12" s="265">
        <v>0</v>
      </c>
      <c r="I12" s="265">
        <v>0</v>
      </c>
      <c r="J12" s="265">
        <v>0</v>
      </c>
      <c r="K12" s="266">
        <f t="shared" si="0"/>
        <v>0</v>
      </c>
      <c r="L12" s="267">
        <f>VLOOKUP($L$1,'Datasheet AFS'!B:JT,78,FALSE)</f>
        <v>0</v>
      </c>
      <c r="N12" s="268">
        <f t="shared" si="1"/>
        <v>0</v>
      </c>
      <c r="O12" s="269">
        <f t="shared" si="2"/>
        <v>0</v>
      </c>
    </row>
    <row r="13" spans="1:15" ht="19.5" customHeight="1">
      <c r="A13" s="260">
        <f t="shared" si="3"/>
        <v>-5</v>
      </c>
      <c r="B13" s="261" t="s">
        <v>153</v>
      </c>
      <c r="C13" s="261"/>
      <c r="D13" s="272"/>
      <c r="E13" s="264">
        <v>0</v>
      </c>
      <c r="F13" s="265">
        <v>60000</v>
      </c>
      <c r="G13" s="265">
        <v>0</v>
      </c>
      <c r="H13" s="265">
        <v>0</v>
      </c>
      <c r="I13" s="265">
        <v>0</v>
      </c>
      <c r="J13" s="265">
        <v>0</v>
      </c>
      <c r="K13" s="266">
        <f t="shared" si="0"/>
        <v>60000</v>
      </c>
      <c r="L13" s="267">
        <f>VLOOKUP($L$1,'Datasheet AFS'!B:JT,79,FALSE)</f>
        <v>182856</v>
      </c>
      <c r="N13" s="268">
        <f t="shared" si="1"/>
        <v>-0.67187294920593255</v>
      </c>
      <c r="O13" s="269">
        <f t="shared" si="2"/>
        <v>-122856</v>
      </c>
    </row>
    <row r="14" spans="1:15" ht="19.5" customHeight="1">
      <c r="A14" s="260">
        <f t="shared" si="3"/>
        <v>-6</v>
      </c>
      <c r="B14" s="261" t="s">
        <v>14</v>
      </c>
      <c r="C14" s="261"/>
      <c r="D14" s="272"/>
      <c r="E14" s="264">
        <v>0</v>
      </c>
      <c r="F14" s="265">
        <v>0</v>
      </c>
      <c r="G14" s="265">
        <v>0</v>
      </c>
      <c r="H14" s="265">
        <v>0</v>
      </c>
      <c r="I14" s="265">
        <v>0</v>
      </c>
      <c r="J14" s="265">
        <v>0</v>
      </c>
      <c r="K14" s="266">
        <f t="shared" si="0"/>
        <v>0</v>
      </c>
      <c r="L14" s="267">
        <f>VLOOKUP($L$1,'Datasheet AFS'!B:JT,80,FALSE)</f>
        <v>0</v>
      </c>
      <c r="N14" s="268">
        <f t="shared" si="1"/>
        <v>0</v>
      </c>
      <c r="O14" s="269">
        <f t="shared" si="2"/>
        <v>0</v>
      </c>
    </row>
    <row r="15" spans="1:15" ht="19.5" customHeight="1">
      <c r="A15" s="260">
        <f t="shared" si="3"/>
        <v>-7</v>
      </c>
      <c r="B15" s="261" t="s">
        <v>52</v>
      </c>
      <c r="C15" s="261"/>
      <c r="D15" s="272"/>
      <c r="E15" s="264">
        <v>0</v>
      </c>
      <c r="F15" s="265">
        <v>0</v>
      </c>
      <c r="G15" s="265">
        <v>0</v>
      </c>
      <c r="H15" s="265">
        <v>0</v>
      </c>
      <c r="I15" s="265">
        <v>0</v>
      </c>
      <c r="J15" s="265">
        <v>0</v>
      </c>
      <c r="K15" s="266">
        <f t="shared" si="0"/>
        <v>0</v>
      </c>
      <c r="L15" s="267">
        <f>VLOOKUP($L$1,'Datasheet AFS'!B:JT,81,FALSE)</f>
        <v>0</v>
      </c>
      <c r="N15" s="268">
        <f t="shared" si="1"/>
        <v>0</v>
      </c>
      <c r="O15" s="269">
        <f t="shared" si="2"/>
        <v>0</v>
      </c>
    </row>
    <row r="16" spans="1:15" ht="19.5" customHeight="1">
      <c r="A16" s="260">
        <f t="shared" si="3"/>
        <v>-8</v>
      </c>
      <c r="B16" s="261" t="s">
        <v>618</v>
      </c>
      <c r="C16" s="261"/>
      <c r="D16" s="272"/>
      <c r="E16" s="264">
        <v>0</v>
      </c>
      <c r="F16" s="265">
        <v>0</v>
      </c>
      <c r="G16" s="265">
        <v>0</v>
      </c>
      <c r="H16" s="265">
        <v>0</v>
      </c>
      <c r="I16" s="265">
        <v>0</v>
      </c>
      <c r="J16" s="265">
        <v>0</v>
      </c>
      <c r="K16" s="266">
        <f t="shared" si="0"/>
        <v>0</v>
      </c>
      <c r="L16" s="267">
        <f>VLOOKUP($L$1,'Datasheet AFS'!B:JT,82,FALSE)</f>
        <v>0</v>
      </c>
      <c r="N16" s="268">
        <f t="shared" si="1"/>
        <v>0</v>
      </c>
      <c r="O16" s="269">
        <f t="shared" si="2"/>
        <v>0</v>
      </c>
    </row>
    <row r="17" spans="1:15" ht="19.5" customHeight="1">
      <c r="A17" s="260">
        <f t="shared" si="3"/>
        <v>-9</v>
      </c>
      <c r="B17" s="261" t="s">
        <v>137</v>
      </c>
      <c r="C17" s="261"/>
      <c r="D17" s="272"/>
      <c r="E17" s="264">
        <v>0</v>
      </c>
      <c r="F17" s="265">
        <v>0</v>
      </c>
      <c r="G17" s="265">
        <v>0</v>
      </c>
      <c r="H17" s="265">
        <v>0</v>
      </c>
      <c r="I17" s="265">
        <v>0</v>
      </c>
      <c r="J17" s="265">
        <v>0</v>
      </c>
      <c r="K17" s="266">
        <f t="shared" si="0"/>
        <v>0</v>
      </c>
      <c r="L17" s="267">
        <f>VLOOKUP($L$1,'Datasheet AFS'!B:JT,83,FALSE)</f>
        <v>0</v>
      </c>
      <c r="N17" s="268">
        <f t="shared" si="1"/>
        <v>0</v>
      </c>
      <c r="O17" s="269">
        <f t="shared" si="2"/>
        <v>0</v>
      </c>
    </row>
    <row r="18" spans="1:15" ht="19.5" customHeight="1">
      <c r="A18" s="260">
        <f t="shared" si="3"/>
        <v>-10</v>
      </c>
      <c r="B18" s="261" t="s">
        <v>90</v>
      </c>
      <c r="C18" s="261"/>
      <c r="D18" s="272"/>
      <c r="E18" s="264">
        <v>0</v>
      </c>
      <c r="F18" s="265">
        <v>0</v>
      </c>
      <c r="G18" s="273"/>
      <c r="H18" s="265">
        <v>0</v>
      </c>
      <c r="I18" s="273"/>
      <c r="J18" s="265">
        <v>0</v>
      </c>
      <c r="K18" s="266">
        <f t="shared" si="0"/>
        <v>0</v>
      </c>
      <c r="L18" s="267">
        <f>VLOOKUP($L$1,'Datasheet AFS'!B:JT,84,FALSE)</f>
        <v>7068</v>
      </c>
      <c r="N18" s="268">
        <f t="shared" si="1"/>
        <v>-1</v>
      </c>
      <c r="O18" s="269">
        <f t="shared" si="2"/>
        <v>-7068</v>
      </c>
    </row>
    <row r="19" spans="1:15" ht="19.5" customHeight="1">
      <c r="A19" s="260">
        <f t="shared" si="3"/>
        <v>-11</v>
      </c>
      <c r="B19" s="261" t="s">
        <v>812</v>
      </c>
      <c r="C19" s="261"/>
      <c r="D19" s="272"/>
      <c r="E19" s="264">
        <v>0</v>
      </c>
      <c r="F19" s="265">
        <v>0</v>
      </c>
      <c r="G19" s="265">
        <v>0</v>
      </c>
      <c r="H19" s="265">
        <v>0</v>
      </c>
      <c r="I19" s="265">
        <v>0</v>
      </c>
      <c r="J19" s="265">
        <v>0</v>
      </c>
      <c r="K19" s="266">
        <f t="shared" si="0"/>
        <v>0</v>
      </c>
      <c r="L19" s="267">
        <f>VLOOKUP($L$1,'Datasheet AFS'!B:JT,85,FALSE)</f>
        <v>0</v>
      </c>
      <c r="N19" s="268">
        <f t="shared" si="1"/>
        <v>0</v>
      </c>
      <c r="O19" s="269">
        <f t="shared" si="2"/>
        <v>0</v>
      </c>
    </row>
    <row r="20" spans="1:15" ht="19.5" customHeight="1">
      <c r="A20" s="260">
        <f t="shared" si="3"/>
        <v>-12</v>
      </c>
      <c r="B20" s="261" t="s">
        <v>37</v>
      </c>
      <c r="C20" s="274"/>
      <c r="D20" s="272"/>
      <c r="E20" s="264">
        <v>0</v>
      </c>
      <c r="F20" s="265">
        <v>0</v>
      </c>
      <c r="G20" s="265">
        <v>0</v>
      </c>
      <c r="H20" s="265">
        <v>0</v>
      </c>
      <c r="I20" s="265">
        <v>0</v>
      </c>
      <c r="J20" s="265">
        <v>0</v>
      </c>
      <c r="K20" s="266">
        <f t="shared" si="0"/>
        <v>0</v>
      </c>
      <c r="L20" s="267">
        <f>VLOOKUP($L$1,'Datasheet AFS'!B:JT,86,FALSE)</f>
        <v>146</v>
      </c>
      <c r="N20" s="268">
        <f t="shared" si="1"/>
        <v>-1</v>
      </c>
      <c r="O20" s="269">
        <f t="shared" si="2"/>
        <v>-146</v>
      </c>
    </row>
    <row r="21" spans="1:15" ht="19.5" customHeight="1">
      <c r="A21" s="260">
        <f t="shared" si="3"/>
        <v>-13</v>
      </c>
      <c r="B21" s="261" t="s">
        <v>15</v>
      </c>
      <c r="C21" s="274"/>
      <c r="D21" s="272"/>
      <c r="E21" s="264">
        <v>0</v>
      </c>
      <c r="F21" s="265">
        <v>10000</v>
      </c>
      <c r="G21" s="265">
        <v>0</v>
      </c>
      <c r="H21" s="265">
        <v>0</v>
      </c>
      <c r="I21" s="265">
        <v>0</v>
      </c>
      <c r="J21" s="265">
        <v>0</v>
      </c>
      <c r="K21" s="266">
        <f t="shared" si="0"/>
        <v>10000</v>
      </c>
      <c r="L21" s="267">
        <f>VLOOKUP($L$1,'Datasheet AFS'!B:JT,87,FALSE)</f>
        <v>0</v>
      </c>
      <c r="N21" s="268">
        <f t="shared" si="1"/>
        <v>0</v>
      </c>
      <c r="O21" s="269">
        <f t="shared" si="2"/>
        <v>10000</v>
      </c>
    </row>
    <row r="22" spans="1:15" ht="19.5" customHeight="1">
      <c r="A22" s="260">
        <f t="shared" si="3"/>
        <v>-14</v>
      </c>
      <c r="B22" s="261" t="s">
        <v>88</v>
      </c>
      <c r="C22" s="274"/>
      <c r="D22" s="272"/>
      <c r="E22" s="264">
        <v>0</v>
      </c>
      <c r="F22" s="265">
        <v>0</v>
      </c>
      <c r="G22" s="265">
        <v>0</v>
      </c>
      <c r="H22" s="265">
        <v>0</v>
      </c>
      <c r="I22" s="265">
        <v>0</v>
      </c>
      <c r="J22" s="265">
        <v>0</v>
      </c>
      <c r="K22" s="266">
        <f t="shared" si="0"/>
        <v>0</v>
      </c>
      <c r="L22" s="267">
        <f>VLOOKUP($L$1,'Datasheet AFS'!B:JT,88,FALSE)</f>
        <v>850.4</v>
      </c>
      <c r="N22" s="268">
        <f t="shared" si="1"/>
        <v>-1</v>
      </c>
      <c r="O22" s="269">
        <f t="shared" si="2"/>
        <v>-850.4</v>
      </c>
    </row>
    <row r="23" spans="1:15" ht="19.5" customHeight="1">
      <c r="A23" s="260">
        <f t="shared" si="3"/>
        <v>-15</v>
      </c>
      <c r="B23" s="261" t="s">
        <v>91</v>
      </c>
      <c r="C23" s="274"/>
      <c r="D23" s="272"/>
      <c r="E23" s="264">
        <v>0</v>
      </c>
      <c r="F23" s="265">
        <v>20000</v>
      </c>
      <c r="G23" s="265">
        <v>0</v>
      </c>
      <c r="H23" s="265">
        <v>0</v>
      </c>
      <c r="I23" s="265">
        <v>0</v>
      </c>
      <c r="J23" s="265">
        <v>0</v>
      </c>
      <c r="K23" s="266">
        <f t="shared" si="0"/>
        <v>20000</v>
      </c>
      <c r="L23" s="267">
        <f>VLOOKUP($L$1,'Datasheet AFS'!B:JT,89,FALSE)</f>
        <v>82938.399999999994</v>
      </c>
      <c r="N23" s="268">
        <f t="shared" si="1"/>
        <v>-0.75885717592815871</v>
      </c>
      <c r="O23" s="269">
        <f t="shared" si="2"/>
        <v>-62938.399999999994</v>
      </c>
    </row>
    <row r="24" spans="1:15" ht="19.5" customHeight="1">
      <c r="A24" s="260">
        <f t="shared" si="3"/>
        <v>-16</v>
      </c>
      <c r="B24" s="261" t="s">
        <v>619</v>
      </c>
      <c r="C24" s="274"/>
      <c r="D24" s="272"/>
      <c r="E24" s="264">
        <v>0</v>
      </c>
      <c r="F24" s="265">
        <v>0</v>
      </c>
      <c r="G24" s="265">
        <v>0</v>
      </c>
      <c r="H24" s="265">
        <v>0</v>
      </c>
      <c r="I24" s="265">
        <v>0</v>
      </c>
      <c r="J24" s="265">
        <v>0</v>
      </c>
      <c r="K24" s="266">
        <f t="shared" si="0"/>
        <v>0</v>
      </c>
      <c r="L24" s="267">
        <f>VLOOKUP($L$1,'Datasheet AFS'!B:JT,90,FALSE)</f>
        <v>0</v>
      </c>
      <c r="N24" s="268">
        <f t="shared" si="1"/>
        <v>0</v>
      </c>
      <c r="O24" s="269">
        <f t="shared" si="2"/>
        <v>0</v>
      </c>
    </row>
    <row r="25" spans="1:15" ht="19.5" customHeight="1" thickBot="1">
      <c r="A25" s="275">
        <f t="shared" si="3"/>
        <v>-17</v>
      </c>
      <c r="B25" s="276" t="s">
        <v>296</v>
      </c>
      <c r="C25" s="277"/>
      <c r="D25" s="278"/>
      <c r="E25" s="279">
        <v>0</v>
      </c>
      <c r="F25" s="280">
        <v>0</v>
      </c>
      <c r="G25" s="280">
        <v>0</v>
      </c>
      <c r="H25" s="280">
        <v>0</v>
      </c>
      <c r="I25" s="280">
        <v>0</v>
      </c>
      <c r="J25" s="280">
        <v>0</v>
      </c>
      <c r="K25" s="281">
        <f t="shared" si="0"/>
        <v>0</v>
      </c>
      <c r="L25" s="282">
        <f>VLOOKUP($L$1,'Datasheet AFS'!B:JT,91,FALSE)</f>
        <v>11501</v>
      </c>
      <c r="N25" s="283">
        <f t="shared" si="1"/>
        <v>-1</v>
      </c>
      <c r="O25" s="284">
        <f t="shared" si="2"/>
        <v>-11501</v>
      </c>
    </row>
    <row r="26" spans="1:15" ht="19.5" customHeight="1" thickBot="1">
      <c r="A26" s="285">
        <f>+A25-1</f>
        <v>-18</v>
      </c>
      <c r="B26" s="286" t="s">
        <v>240</v>
      </c>
      <c r="C26" s="287"/>
      <c r="D26" s="288"/>
      <c r="E26" s="289">
        <f>SUM(E9:E25)</f>
        <v>0</v>
      </c>
      <c r="F26" s="289">
        <f t="shared" ref="F26:L26" si="4">SUM(F9:F25)</f>
        <v>1352811</v>
      </c>
      <c r="G26" s="289">
        <f t="shared" si="4"/>
        <v>240864</v>
      </c>
      <c r="H26" s="289">
        <f t="shared" si="4"/>
        <v>158106</v>
      </c>
      <c r="I26" s="289">
        <f t="shared" si="4"/>
        <v>190000</v>
      </c>
      <c r="J26" s="289">
        <f t="shared" si="4"/>
        <v>0</v>
      </c>
      <c r="K26" s="289">
        <f t="shared" si="4"/>
        <v>1941781</v>
      </c>
      <c r="L26" s="289">
        <f t="shared" si="4"/>
        <v>1625037.7999999998</v>
      </c>
      <c r="N26" s="290">
        <f t="shared" si="1"/>
        <v>0.19491435829985015</v>
      </c>
      <c r="O26" s="291">
        <f t="shared" si="2"/>
        <v>316743.20000000019</v>
      </c>
    </row>
    <row r="27" spans="1:15" ht="15.75">
      <c r="A27" s="802"/>
      <c r="B27" s="237"/>
      <c r="E27" s="292"/>
      <c r="F27" s="292"/>
      <c r="G27" s="292"/>
      <c r="H27" s="292"/>
      <c r="I27" s="292"/>
      <c r="J27" s="292"/>
      <c r="K27" s="220" t="str">
        <f>IF(K26&lt;&gt;Operations!G18,"Out of Balance","")</f>
        <v/>
      </c>
      <c r="L27" s="292"/>
      <c r="N27" s="293"/>
      <c r="O27" s="294"/>
    </row>
    <row r="28" spans="1:15" ht="15.75">
      <c r="A28" s="803"/>
      <c r="B28" s="237" t="s">
        <v>60</v>
      </c>
      <c r="E28" s="295"/>
      <c r="F28" s="295"/>
      <c r="G28" s="295"/>
      <c r="H28" s="295"/>
      <c r="K28" s="295"/>
      <c r="L28" s="295"/>
      <c r="N28" s="296"/>
      <c r="O28" s="294"/>
    </row>
    <row r="29" spans="1:15" ht="19.5" customHeight="1">
      <c r="A29" s="250">
        <f>+A26-1</f>
        <v>-19</v>
      </c>
      <c r="B29" s="252" t="s">
        <v>42</v>
      </c>
      <c r="C29" s="252"/>
      <c r="D29" s="253"/>
      <c r="E29" s="297">
        <v>0</v>
      </c>
      <c r="F29" s="297">
        <v>768895</v>
      </c>
      <c r="G29" s="298"/>
      <c r="H29" s="298"/>
      <c r="I29" s="297">
        <v>10000</v>
      </c>
      <c r="J29" s="297">
        <v>0</v>
      </c>
      <c r="K29" s="299">
        <f t="shared" ref="K29:K44" si="5">SUM(E29:J29)</f>
        <v>778895</v>
      </c>
      <c r="L29" s="300">
        <f>VLOOKUP($L$1,'Datasheet AFS'!B:JT,99,FALSE)</f>
        <v>491524</v>
      </c>
      <c r="N29" s="301">
        <f t="shared" ref="N29:N46" si="6">IFERROR(O29/L29,0)</f>
        <v>0.58465303830535231</v>
      </c>
      <c r="O29" s="302">
        <f t="shared" ref="O29:O46" si="7">+K29-L29</f>
        <v>287371</v>
      </c>
    </row>
    <row r="30" spans="1:15" ht="19.5" customHeight="1">
      <c r="A30" s="303">
        <f>+A29-1</f>
        <v>-20</v>
      </c>
      <c r="B30" s="261" t="s">
        <v>44</v>
      </c>
      <c r="C30" s="261"/>
      <c r="D30" s="272"/>
      <c r="E30" s="304">
        <v>0</v>
      </c>
      <c r="F30" s="304">
        <v>60991</v>
      </c>
      <c r="G30" s="305"/>
      <c r="H30" s="305"/>
      <c r="I30" s="304">
        <v>0</v>
      </c>
      <c r="J30" s="304">
        <v>0</v>
      </c>
      <c r="K30" s="306">
        <f t="shared" si="5"/>
        <v>60991</v>
      </c>
      <c r="L30" s="307">
        <f>VLOOKUP($L$1,'Datasheet AFS'!B:JT,100,FALSE)</f>
        <v>57522</v>
      </c>
      <c r="N30" s="268">
        <f t="shared" si="6"/>
        <v>6.0307360662007578E-2</v>
      </c>
      <c r="O30" s="269">
        <f t="shared" si="7"/>
        <v>3469</v>
      </c>
    </row>
    <row r="31" spans="1:15" ht="19.5" customHeight="1">
      <c r="A31" s="303">
        <f t="shared" ref="A31:A44" si="8">+A30-1</f>
        <v>-21</v>
      </c>
      <c r="B31" s="261" t="s">
        <v>620</v>
      </c>
      <c r="C31" s="261"/>
      <c r="D31" s="272"/>
      <c r="E31" s="304">
        <v>0</v>
      </c>
      <c r="F31" s="304">
        <v>163224</v>
      </c>
      <c r="G31" s="304">
        <v>39784</v>
      </c>
      <c r="H31" s="304">
        <v>135806</v>
      </c>
      <c r="I31" s="304">
        <v>135473</v>
      </c>
      <c r="J31" s="304">
        <v>0</v>
      </c>
      <c r="K31" s="306">
        <f t="shared" si="5"/>
        <v>474287</v>
      </c>
      <c r="L31" s="307">
        <f>VLOOKUP($L$1,'Datasheet AFS'!B:JT,101,FALSE)</f>
        <v>355982</v>
      </c>
      <c r="N31" s="268">
        <f t="shared" si="6"/>
        <v>0.33233421914591188</v>
      </c>
      <c r="O31" s="269">
        <f t="shared" si="7"/>
        <v>118305</v>
      </c>
    </row>
    <row r="32" spans="1:15" ht="19.5" customHeight="1">
      <c r="A32" s="303">
        <f t="shared" si="8"/>
        <v>-22</v>
      </c>
      <c r="B32" s="261" t="s">
        <v>59</v>
      </c>
      <c r="C32" s="261"/>
      <c r="D32" s="272"/>
      <c r="E32" s="308">
        <v>0</v>
      </c>
      <c r="F32" s="308">
        <v>9793</v>
      </c>
      <c r="G32" s="308">
        <v>1464</v>
      </c>
      <c r="H32" s="308">
        <v>7456</v>
      </c>
      <c r="I32" s="308">
        <v>0</v>
      </c>
      <c r="J32" s="308">
        <v>0</v>
      </c>
      <c r="K32" s="309">
        <f t="shared" si="5"/>
        <v>18713</v>
      </c>
      <c r="L32" s="310">
        <f>VLOOKUP($L$1,'Datasheet AFS'!B:JT,102,FALSE)</f>
        <v>40810.75</v>
      </c>
      <c r="N32" s="283">
        <f t="shared" si="6"/>
        <v>-0.54146885318206595</v>
      </c>
      <c r="O32" s="284">
        <f t="shared" si="7"/>
        <v>-22097.75</v>
      </c>
    </row>
    <row r="33" spans="1:19" ht="19.5" customHeight="1">
      <c r="A33" s="303">
        <f t="shared" si="8"/>
        <v>-23</v>
      </c>
      <c r="B33" s="261" t="s">
        <v>621</v>
      </c>
      <c r="C33" s="261"/>
      <c r="D33" s="272"/>
      <c r="E33" s="311">
        <f>SUM(E29:E32)</f>
        <v>0</v>
      </c>
      <c r="F33" s="311">
        <f t="shared" ref="F33:J33" si="9">SUM(F29:F32)</f>
        <v>1002903</v>
      </c>
      <c r="G33" s="311">
        <f t="shared" si="9"/>
        <v>41248</v>
      </c>
      <c r="H33" s="311">
        <f t="shared" si="9"/>
        <v>143262</v>
      </c>
      <c r="I33" s="311">
        <f t="shared" si="9"/>
        <v>145473</v>
      </c>
      <c r="J33" s="311">
        <f t="shared" si="9"/>
        <v>0</v>
      </c>
      <c r="K33" s="311">
        <f t="shared" si="5"/>
        <v>1332886</v>
      </c>
      <c r="L33" s="311">
        <f>SUM(L29:L32)</f>
        <v>945838.75</v>
      </c>
      <c r="N33" s="290">
        <f t="shared" si="6"/>
        <v>0.40921060804497594</v>
      </c>
      <c r="O33" s="291">
        <f t="shared" si="7"/>
        <v>387047.25</v>
      </c>
    </row>
    <row r="34" spans="1:19" ht="19.5" customHeight="1">
      <c r="A34" s="303">
        <f t="shared" si="8"/>
        <v>-24</v>
      </c>
      <c r="B34" s="261" t="s">
        <v>622</v>
      </c>
      <c r="C34" s="261"/>
      <c r="D34" s="272"/>
      <c r="E34" s="312">
        <v>0</v>
      </c>
      <c r="F34" s="312">
        <v>165500</v>
      </c>
      <c r="G34" s="312">
        <v>227014</v>
      </c>
      <c r="H34" s="312">
        <v>165500</v>
      </c>
      <c r="I34" s="312">
        <v>53500</v>
      </c>
      <c r="J34" s="312">
        <v>0</v>
      </c>
      <c r="K34" s="313">
        <f t="shared" si="5"/>
        <v>611514</v>
      </c>
      <c r="L34" s="314">
        <f>VLOOKUP($L$1,'Datasheet AFS'!B:JT,103,FALSE)</f>
        <v>580937</v>
      </c>
      <c r="N34" s="258">
        <f t="shared" si="6"/>
        <v>5.263393448859343E-2</v>
      </c>
      <c r="O34" s="259">
        <f t="shared" si="7"/>
        <v>30577</v>
      </c>
    </row>
    <row r="35" spans="1:19" ht="19.5" customHeight="1">
      <c r="A35" s="303">
        <f t="shared" si="8"/>
        <v>-25</v>
      </c>
      <c r="B35" s="261" t="s">
        <v>623</v>
      </c>
      <c r="C35" s="261"/>
      <c r="D35" s="272"/>
      <c r="E35" s="304">
        <v>0</v>
      </c>
      <c r="F35" s="304">
        <v>0</v>
      </c>
      <c r="G35" s="304">
        <v>26000</v>
      </c>
      <c r="H35" s="304">
        <v>10000</v>
      </c>
      <c r="I35" s="304">
        <v>0</v>
      </c>
      <c r="J35" s="304">
        <v>0</v>
      </c>
      <c r="K35" s="306">
        <f t="shared" si="5"/>
        <v>36000</v>
      </c>
      <c r="L35" s="307">
        <f>VLOOKUP($L$1,'Datasheet AFS'!B:JT,104,FALSE)</f>
        <v>24080</v>
      </c>
      <c r="N35" s="268">
        <f t="shared" si="6"/>
        <v>0.49501661129568109</v>
      </c>
      <c r="O35" s="269">
        <f t="shared" si="7"/>
        <v>11920</v>
      </c>
    </row>
    <row r="36" spans="1:19" ht="19.5" customHeight="1">
      <c r="A36" s="303">
        <f t="shared" si="8"/>
        <v>-26</v>
      </c>
      <c r="B36" s="261" t="s">
        <v>624</v>
      </c>
      <c r="C36" s="261"/>
      <c r="D36" s="272"/>
      <c r="E36" s="304">
        <v>0</v>
      </c>
      <c r="F36" s="304">
        <v>0</v>
      </c>
      <c r="G36" s="304">
        <v>0</v>
      </c>
      <c r="H36" s="304"/>
      <c r="I36" s="304">
        <v>0</v>
      </c>
      <c r="J36" s="304">
        <v>0</v>
      </c>
      <c r="K36" s="306">
        <f t="shared" si="5"/>
        <v>0</v>
      </c>
      <c r="L36" s="307">
        <f>VLOOKUP($L$1,'Datasheet AFS'!B:JT,105,FALSE)</f>
        <v>35848</v>
      </c>
      <c r="N36" s="268">
        <f t="shared" si="6"/>
        <v>-1</v>
      </c>
      <c r="O36" s="269">
        <f t="shared" si="7"/>
        <v>-35848</v>
      </c>
    </row>
    <row r="37" spans="1:19" ht="19.5" customHeight="1">
      <c r="A37" s="303">
        <f t="shared" si="8"/>
        <v>-27</v>
      </c>
      <c r="B37" s="261" t="s">
        <v>904</v>
      </c>
      <c r="C37" s="261"/>
      <c r="D37" s="272"/>
      <c r="E37" s="304">
        <v>0</v>
      </c>
      <c r="F37" s="304">
        <v>0</v>
      </c>
      <c r="G37" s="304">
        <v>0</v>
      </c>
      <c r="H37" s="304">
        <v>0</v>
      </c>
      <c r="I37" s="304">
        <v>0</v>
      </c>
      <c r="J37" s="304">
        <v>0</v>
      </c>
      <c r="K37" s="306">
        <f t="shared" si="5"/>
        <v>0</v>
      </c>
      <c r="L37" s="307">
        <f>VLOOKUP($L$1,'Datasheet AFS'!B:JT,262,FALSE)</f>
        <v>0</v>
      </c>
      <c r="N37" s="268">
        <f t="shared" si="6"/>
        <v>0</v>
      </c>
      <c r="O37" s="269">
        <f t="shared" si="7"/>
        <v>0</v>
      </c>
    </row>
    <row r="38" spans="1:19" ht="19.5" customHeight="1">
      <c r="A38" s="303">
        <f t="shared" si="8"/>
        <v>-28</v>
      </c>
      <c r="B38" s="261" t="s">
        <v>905</v>
      </c>
      <c r="C38" s="315"/>
      <c r="D38" s="316"/>
      <c r="E38" s="304">
        <v>0</v>
      </c>
      <c r="F38" s="304">
        <v>0</v>
      </c>
      <c r="G38" s="304">
        <v>0</v>
      </c>
      <c r="H38" s="304">
        <v>0</v>
      </c>
      <c r="I38" s="304">
        <v>0</v>
      </c>
      <c r="J38" s="304">
        <v>0</v>
      </c>
      <c r="K38" s="306">
        <f t="shared" si="5"/>
        <v>0</v>
      </c>
      <c r="L38" s="307">
        <f>VLOOKUP($L$1,'Datasheet AFS'!B:JT,263,FALSE)</f>
        <v>0</v>
      </c>
      <c r="N38" s="268">
        <f t="shared" si="6"/>
        <v>0</v>
      </c>
      <c r="O38" s="269">
        <f t="shared" si="7"/>
        <v>0</v>
      </c>
      <c r="Q38" s="1188" t="s">
        <v>1095</v>
      </c>
      <c r="R38" s="294"/>
      <c r="S38" s="294"/>
    </row>
    <row r="39" spans="1:19" ht="19.5" customHeight="1">
      <c r="A39" s="303">
        <f t="shared" si="8"/>
        <v>-29</v>
      </c>
      <c r="B39" s="261" t="s">
        <v>894</v>
      </c>
      <c r="C39" s="261"/>
      <c r="D39" s="272"/>
      <c r="E39" s="304">
        <v>0</v>
      </c>
      <c r="F39" s="304">
        <v>0</v>
      </c>
      <c r="G39" s="304">
        <v>0</v>
      </c>
      <c r="H39" s="304">
        <v>0</v>
      </c>
      <c r="I39" s="304">
        <v>0</v>
      </c>
      <c r="J39" s="304">
        <v>0</v>
      </c>
      <c r="K39" s="306">
        <f t="shared" si="5"/>
        <v>0</v>
      </c>
      <c r="L39" s="307">
        <f>VLOOKUP($L$1,'Datasheet AFS'!B:JT,264,FALSE)</f>
        <v>0</v>
      </c>
      <c r="N39" s="268">
        <f t="shared" si="6"/>
        <v>0</v>
      </c>
      <c r="O39" s="269">
        <f t="shared" si="7"/>
        <v>0</v>
      </c>
      <c r="Q39" s="1188"/>
      <c r="R39" s="294"/>
      <c r="S39" s="294"/>
    </row>
    <row r="40" spans="1:19" ht="19.5" customHeight="1">
      <c r="A40" s="303">
        <f t="shared" si="8"/>
        <v>-30</v>
      </c>
      <c r="B40" s="261" t="s">
        <v>625</v>
      </c>
      <c r="C40" s="261"/>
      <c r="D40" s="272"/>
      <c r="E40" s="304">
        <v>0</v>
      </c>
      <c r="F40" s="304">
        <v>0</v>
      </c>
      <c r="G40" s="304">
        <v>0</v>
      </c>
      <c r="H40" s="304">
        <v>0</v>
      </c>
      <c r="I40" s="304">
        <v>0</v>
      </c>
      <c r="J40" s="304">
        <v>0</v>
      </c>
      <c r="K40" s="306">
        <f t="shared" si="5"/>
        <v>0</v>
      </c>
      <c r="L40" s="307">
        <f>VLOOKUP($L$1,'Datasheet AFS'!B:JT,106,FALSE)</f>
        <v>0</v>
      </c>
      <c r="N40" s="268">
        <f t="shared" si="6"/>
        <v>0</v>
      </c>
      <c r="O40" s="269">
        <f t="shared" si="7"/>
        <v>0</v>
      </c>
      <c r="Q40" s="945">
        <f>VLOOKUP($L$1,'System Admin'!A:F,3,0)</f>
        <v>190000</v>
      </c>
      <c r="R40" s="294" t="s">
        <v>1383</v>
      </c>
      <c r="S40" s="294"/>
    </row>
    <row r="41" spans="1:19" ht="19.5" customHeight="1">
      <c r="A41" s="303">
        <f t="shared" si="8"/>
        <v>-31</v>
      </c>
      <c r="B41" s="261" t="s">
        <v>626</v>
      </c>
      <c r="C41" s="261"/>
      <c r="D41" s="272"/>
      <c r="E41" s="304">
        <v>0</v>
      </c>
      <c r="F41" s="304">
        <v>0</v>
      </c>
      <c r="G41" s="304">
        <v>0</v>
      </c>
      <c r="H41" s="304">
        <v>0</v>
      </c>
      <c r="I41" s="304">
        <v>0</v>
      </c>
      <c r="J41" s="304">
        <v>0</v>
      </c>
      <c r="K41" s="306">
        <f t="shared" si="5"/>
        <v>0</v>
      </c>
      <c r="L41" s="307">
        <f>VLOOKUP($L$1,'Datasheet AFS'!B:JT,107,FALSE)</f>
        <v>3666</v>
      </c>
      <c r="N41" s="268">
        <f t="shared" si="6"/>
        <v>-1</v>
      </c>
      <c r="O41" s="269">
        <f t="shared" si="7"/>
        <v>-3666</v>
      </c>
      <c r="Q41" s="945">
        <f>I26-Q40</f>
        <v>0</v>
      </c>
      <c r="R41" s="294" t="s">
        <v>1384</v>
      </c>
      <c r="S41" s="294"/>
    </row>
    <row r="42" spans="1:19" ht="19.5" customHeight="1">
      <c r="A42" s="303">
        <f t="shared" si="8"/>
        <v>-32</v>
      </c>
      <c r="B42" s="261" t="s">
        <v>154</v>
      </c>
      <c r="C42" s="261"/>
      <c r="D42" s="272"/>
      <c r="E42" s="304">
        <v>0</v>
      </c>
      <c r="F42" s="304">
        <v>0</v>
      </c>
      <c r="G42" s="304">
        <v>0</v>
      </c>
      <c r="H42" s="304">
        <v>0</v>
      </c>
      <c r="I42" s="304">
        <v>0</v>
      </c>
      <c r="J42" s="304">
        <v>0</v>
      </c>
      <c r="K42" s="306">
        <f t="shared" si="5"/>
        <v>0</v>
      </c>
      <c r="L42" s="307">
        <f>VLOOKUP($L$1,'Datasheet AFS'!B:JT,108,FALSE)</f>
        <v>9207</v>
      </c>
      <c r="N42" s="268">
        <f t="shared" si="6"/>
        <v>-1</v>
      </c>
      <c r="O42" s="269">
        <f t="shared" si="7"/>
        <v>-9207</v>
      </c>
      <c r="Q42" s="946">
        <f>I45-I36-I38</f>
        <v>198973</v>
      </c>
      <c r="R42" s="294" t="s">
        <v>1382</v>
      </c>
      <c r="S42" s="294"/>
    </row>
    <row r="43" spans="1:19" ht="19.5" customHeight="1">
      <c r="A43" s="303">
        <f t="shared" si="8"/>
        <v>-33</v>
      </c>
      <c r="B43" s="261" t="s">
        <v>627</v>
      </c>
      <c r="C43" s="261"/>
      <c r="D43" s="272"/>
      <c r="E43" s="304">
        <v>0</v>
      </c>
      <c r="F43" s="304">
        <v>0</v>
      </c>
      <c r="G43" s="304">
        <v>0</v>
      </c>
      <c r="H43" s="304">
        <v>0</v>
      </c>
      <c r="I43" s="304">
        <v>0</v>
      </c>
      <c r="J43" s="304">
        <v>0</v>
      </c>
      <c r="K43" s="306">
        <f t="shared" si="5"/>
        <v>0</v>
      </c>
      <c r="L43" s="307">
        <f>VLOOKUP($L$1,'Datasheet AFS'!B:JT,109,FALSE)</f>
        <v>0</v>
      </c>
      <c r="N43" s="268">
        <f t="shared" si="6"/>
        <v>0</v>
      </c>
      <c r="O43" s="269">
        <f t="shared" si="7"/>
        <v>0</v>
      </c>
      <c r="Q43" s="947">
        <f>(Q40+Q41)-Q42</f>
        <v>-8973</v>
      </c>
      <c r="R43" s="294" t="s">
        <v>1096</v>
      </c>
    </row>
    <row r="44" spans="1:19" ht="19.5" customHeight="1" thickBot="1">
      <c r="A44" s="317">
        <f t="shared" si="8"/>
        <v>-34</v>
      </c>
      <c r="B44" s="318" t="s">
        <v>84</v>
      </c>
      <c r="C44" s="318"/>
      <c r="D44" s="319"/>
      <c r="E44" s="320">
        <v>0</v>
      </c>
      <c r="F44" s="320">
        <v>0</v>
      </c>
      <c r="G44" s="320">
        <v>0</v>
      </c>
      <c r="H44" s="320">
        <v>0</v>
      </c>
      <c r="I44" s="320">
        <v>0</v>
      </c>
      <c r="J44" s="320">
        <v>0</v>
      </c>
      <c r="K44" s="321">
        <f t="shared" si="5"/>
        <v>0</v>
      </c>
      <c r="L44" s="322">
        <f>VLOOKUP($L$1,'Datasheet AFS'!B:JT,110,FALSE)</f>
        <v>5823</v>
      </c>
      <c r="N44" s="323">
        <f t="shared" si="6"/>
        <v>-1</v>
      </c>
      <c r="O44" s="324">
        <f t="shared" si="7"/>
        <v>-5823</v>
      </c>
    </row>
    <row r="45" spans="1:19" ht="19.5" customHeight="1" thickBot="1">
      <c r="A45" s="285">
        <f t="shared" ref="A45:A46" si="10">+A44-1</f>
        <v>-35</v>
      </c>
      <c r="B45" s="286" t="s">
        <v>40</v>
      </c>
      <c r="C45" s="287"/>
      <c r="D45" s="288"/>
      <c r="E45" s="325">
        <f t="shared" ref="E45:K45" si="11">SUM(E33:E44)</f>
        <v>0</v>
      </c>
      <c r="F45" s="326">
        <f t="shared" si="11"/>
        <v>1168403</v>
      </c>
      <c r="G45" s="326">
        <f t="shared" si="11"/>
        <v>294262</v>
      </c>
      <c r="H45" s="326">
        <f t="shared" si="11"/>
        <v>318762</v>
      </c>
      <c r="I45" s="326">
        <f t="shared" si="11"/>
        <v>198973</v>
      </c>
      <c r="J45" s="326">
        <f t="shared" si="11"/>
        <v>0</v>
      </c>
      <c r="K45" s="326">
        <f t="shared" si="11"/>
        <v>1980400</v>
      </c>
      <c r="L45" s="326">
        <f>SUM(L33:L44)</f>
        <v>1605399.75</v>
      </c>
      <c r="N45" s="327">
        <f t="shared" si="6"/>
        <v>0.23358683717248616</v>
      </c>
      <c r="O45" s="328">
        <f t="shared" si="7"/>
        <v>375000.25</v>
      </c>
      <c r="Q45" s="1074">
        <f>SUM(Q40:Q41)</f>
        <v>190000</v>
      </c>
      <c r="R45" s="225" t="s">
        <v>1385</v>
      </c>
    </row>
    <row r="46" spans="1:19" ht="19.5" customHeight="1" thickBot="1">
      <c r="A46" s="329">
        <f t="shared" si="10"/>
        <v>-36</v>
      </c>
      <c r="B46" s="1189" t="s">
        <v>628</v>
      </c>
      <c r="C46" s="1189"/>
      <c r="D46" s="1190"/>
      <c r="E46" s="330">
        <f>+E26-E45</f>
        <v>0</v>
      </c>
      <c r="F46" s="331">
        <f t="shared" ref="F46:L46" si="12">+F26-F45</f>
        <v>184408</v>
      </c>
      <c r="G46" s="331">
        <f t="shared" si="12"/>
        <v>-53398</v>
      </c>
      <c r="H46" s="331">
        <f t="shared" si="12"/>
        <v>-160656</v>
      </c>
      <c r="I46" s="331">
        <f t="shared" si="12"/>
        <v>-8973</v>
      </c>
      <c r="J46" s="331">
        <f t="shared" si="12"/>
        <v>0</v>
      </c>
      <c r="K46" s="331">
        <f t="shared" si="12"/>
        <v>-38619</v>
      </c>
      <c r="L46" s="331">
        <f t="shared" si="12"/>
        <v>19638.049999999814</v>
      </c>
      <c r="N46" s="290">
        <f t="shared" si="6"/>
        <v>-2.9665394476539353</v>
      </c>
      <c r="O46" s="291">
        <f t="shared" si="7"/>
        <v>-58257.049999999814</v>
      </c>
      <c r="Q46" s="1075">
        <f>I26</f>
        <v>190000</v>
      </c>
      <c r="R46" s="225" t="s">
        <v>1386</v>
      </c>
    </row>
    <row r="47" spans="1:19" ht="16.5" thickTop="1">
      <c r="A47" s="332"/>
      <c r="B47" s="333"/>
      <c r="C47" s="334"/>
      <c r="D47" s="335"/>
      <c r="E47" s="336"/>
      <c r="F47" s="336"/>
      <c r="G47" s="337"/>
      <c r="H47" s="337"/>
      <c r="I47" s="337"/>
      <c r="J47" s="337"/>
      <c r="K47" s="220" t="str">
        <f>IF(K45&lt;&gt;Operations!G54,"Out of Balance","")</f>
        <v/>
      </c>
      <c r="L47" s="336"/>
      <c r="N47" s="944"/>
      <c r="O47" s="944"/>
      <c r="Q47" s="1074">
        <f>Q45-Q46</f>
        <v>0</v>
      </c>
      <c r="R47" s="225" t="s">
        <v>1387</v>
      </c>
    </row>
    <row r="48" spans="1:19"/>
    <row r="49"/>
  </sheetData>
  <sheetProtection algorithmName="SHA-512" hashValue="5UT8SQ8paA/NXuiriZC3RLJVcBmX/pb/Fs4ZpWPfMXUg2kcxmgNNx7vE8xH/Yky9cKDa3rLe69J9xOKBEnoG8g==" saltValue="xctr+2A564FfDy0LswBvKQ==" spinCount="100000" sheet="1" formatRows="0"/>
  <mergeCells count="7">
    <mergeCell ref="Q38:Q39"/>
    <mergeCell ref="B46:D46"/>
    <mergeCell ref="N7:O7"/>
    <mergeCell ref="A2:L2"/>
    <mergeCell ref="A3:L3"/>
    <mergeCell ref="E4:K4"/>
    <mergeCell ref="E6:F7"/>
  </mergeCells>
  <conditionalFormatting sqref="K27">
    <cfRule type="containsText" dxfId="32" priority="7" operator="containsText" text="Out of Balance">
      <formula>NOT(ISERROR(SEARCH("Out of Balance",K27)))</formula>
    </cfRule>
  </conditionalFormatting>
  <conditionalFormatting sqref="K47">
    <cfRule type="containsText" dxfId="31" priority="8" operator="containsText" text="Out of Balance">
      <formula>NOT(ISERROR(SEARCH("Out of Balance",K47)))</formula>
    </cfRule>
  </conditionalFormatting>
  <conditionalFormatting sqref="N9:N14">
    <cfRule type="cellIs" dxfId="30" priority="3" operator="lessThan">
      <formula>-0.1</formula>
    </cfRule>
    <cfRule type="cellIs" dxfId="29" priority="4" operator="greaterThan">
      <formula>0.1</formula>
    </cfRule>
  </conditionalFormatting>
  <conditionalFormatting sqref="Q43">
    <cfRule type="cellIs" dxfId="28" priority="1" operator="lessThan">
      <formula>0</formula>
    </cfRule>
    <cfRule type="cellIs" dxfId="27" priority="2" operator="greaterThan">
      <formula>0</formula>
    </cfRule>
  </conditionalFormatting>
  <printOptions horizontalCentered="1"/>
  <pageMargins left="0.51181102362204722" right="0.51181102362204722" top="0.70866141732283472" bottom="0.70866141732283472" header="0.31496062992125984" footer="0.31496062992125984"/>
  <pageSetup scale="56" orientation="landscape" blackAndWhite="1" r:id="rId1"/>
  <headerFooter>
    <oddFooter>&amp;LClassification: Protected A&amp;CPage 4 of 10</oddFooter>
  </headerFooter>
  <colBreaks count="1" manualBreakCount="1">
    <brk id="11" max="1048575" man="1"/>
  </colBreaks>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CE3040"/>
  <sheetViews>
    <sheetView topLeftCell="A13" zoomScaleNormal="100" workbookViewId="0">
      <selection activeCell="G19" sqref="G19"/>
    </sheetView>
  </sheetViews>
  <sheetFormatPr defaultColWidth="20.28515625" defaultRowHeight="12.75" outlineLevelCol="1"/>
  <cols>
    <col min="1" max="1" width="3.28515625" style="124" customWidth="1"/>
    <col min="2" max="2" width="20.7109375" style="124" customWidth="1"/>
    <col min="3" max="3" width="24.42578125" style="124" customWidth="1"/>
    <col min="4" max="4" width="3.5703125" style="124" customWidth="1"/>
    <col min="5" max="5" width="25.28515625" style="124" customWidth="1"/>
    <col min="6" max="6" width="22.5703125" style="124" customWidth="1"/>
    <col min="7" max="9" width="23.7109375" style="124" customWidth="1"/>
    <col min="10" max="10" width="7.5703125" style="124" customWidth="1"/>
    <col min="11" max="11" width="3.42578125" style="124" customWidth="1"/>
    <col min="12" max="13" width="20.28515625" style="124" hidden="1" customWidth="1" outlineLevel="1"/>
    <col min="14" max="14" width="3.42578125" style="124" customWidth="1" collapsed="1"/>
    <col min="15" max="16384" width="20.28515625" style="124"/>
  </cols>
  <sheetData>
    <row r="1" spans="1:13" ht="16.5" thickBot="1">
      <c r="A1" s="143"/>
      <c r="B1" s="143"/>
      <c r="C1" s="143"/>
      <c r="D1" s="143"/>
      <c r="E1" s="143"/>
      <c r="F1" s="143"/>
      <c r="H1" s="125" t="s">
        <v>5</v>
      </c>
      <c r="I1" s="875">
        <f>Coversht!H2</f>
        <v>224</v>
      </c>
    </row>
    <row r="2" spans="1:13" ht="22.15" customHeight="1">
      <c r="A2" s="1185" t="s">
        <v>163</v>
      </c>
      <c r="B2" s="1185"/>
      <c r="C2" s="1185"/>
      <c r="D2" s="1185"/>
      <c r="E2" s="1185"/>
      <c r="F2" s="1185"/>
      <c r="G2" s="1185"/>
      <c r="H2" s="1185"/>
      <c r="I2" s="1185"/>
    </row>
    <row r="3" spans="1:13" ht="16.5">
      <c r="A3" s="1186" t="s">
        <v>43</v>
      </c>
      <c r="B3" s="1186"/>
      <c r="C3" s="1186"/>
      <c r="D3" s="1186"/>
      <c r="E3" s="1186"/>
      <c r="F3" s="1186"/>
      <c r="G3" s="1186"/>
      <c r="H3" s="1186"/>
      <c r="I3" s="1186"/>
    </row>
    <row r="4" spans="1:13" ht="10.15" customHeight="1" thickBot="1">
      <c r="A4" s="1187"/>
      <c r="B4" s="1187"/>
      <c r="C4" s="1187"/>
      <c r="D4" s="1187"/>
      <c r="E4" s="1187"/>
      <c r="F4" s="1187"/>
      <c r="G4" s="1187"/>
      <c r="H4" s="1187"/>
      <c r="I4" s="1187"/>
    </row>
    <row r="5" spans="1:13" ht="20.85" customHeight="1">
      <c r="A5" s="127"/>
      <c r="B5" s="339"/>
      <c r="C5" s="339"/>
      <c r="D5" s="339"/>
      <c r="E5" s="339"/>
      <c r="F5" s="339"/>
      <c r="G5" s="129" t="s">
        <v>54</v>
      </c>
      <c r="H5" s="129" t="s">
        <v>54</v>
      </c>
      <c r="I5" s="340"/>
    </row>
    <row r="6" spans="1:13" ht="18">
      <c r="A6" s="130"/>
      <c r="B6" s="341"/>
      <c r="C6" s="341"/>
      <c r="D6" s="341"/>
      <c r="E6" s="341"/>
      <c r="F6" s="341"/>
      <c r="G6" s="132" t="s">
        <v>13</v>
      </c>
      <c r="H6" s="132" t="s">
        <v>13</v>
      </c>
      <c r="I6" s="132" t="s">
        <v>27</v>
      </c>
    </row>
    <row r="7" spans="1:13" ht="18.75" thickBot="1">
      <c r="A7" s="130"/>
      <c r="B7" s="341"/>
      <c r="C7" s="341"/>
      <c r="D7" s="341"/>
      <c r="E7" s="341"/>
      <c r="F7" s="341"/>
      <c r="G7" s="193" t="str">
        <f>+Operations!G7</f>
        <v>2026/2027</v>
      </c>
      <c r="H7" s="193" t="str">
        <f>+Operations!H7</f>
        <v>2025/2026</v>
      </c>
      <c r="I7" s="193" t="str">
        <f>+Operations!I7</f>
        <v>2024/2025</v>
      </c>
      <c r="L7" s="1211" t="s">
        <v>999</v>
      </c>
      <c r="M7" s="1211" t="s">
        <v>1000</v>
      </c>
    </row>
    <row r="8" spans="1:13" ht="18" customHeight="1">
      <c r="A8" s="134" t="s">
        <v>160</v>
      </c>
      <c r="B8" s="136"/>
      <c r="C8" s="136"/>
      <c r="D8" s="136"/>
      <c r="E8" s="136"/>
      <c r="F8" s="136"/>
      <c r="G8" s="136"/>
      <c r="H8" s="136"/>
      <c r="I8" s="137"/>
      <c r="L8" s="1211"/>
      <c r="M8" s="1211"/>
    </row>
    <row r="9" spans="1:13" ht="3.75" customHeight="1">
      <c r="A9" s="141"/>
      <c r="B9" s="142"/>
      <c r="C9" s="143"/>
      <c r="D9" s="143"/>
      <c r="E9" s="143"/>
      <c r="F9" s="143"/>
      <c r="G9" s="143"/>
      <c r="H9" s="143"/>
      <c r="I9" s="144"/>
    </row>
    <row r="10" spans="1:13" ht="22.15" customHeight="1">
      <c r="A10" s="147" t="s">
        <v>352</v>
      </c>
      <c r="B10" s="342"/>
      <c r="C10" s="343"/>
      <c r="D10" s="343"/>
      <c r="E10" s="343"/>
      <c r="F10" s="344"/>
      <c r="G10" s="345">
        <v>0</v>
      </c>
      <c r="H10" s="151">
        <f>VLOOKUP($I$1,'Datasheet BUDGET'!B:HD,36,FALSE)</f>
        <v>0</v>
      </c>
      <c r="I10" s="152">
        <f>VLOOKUP($I$1,'Datasheet AFS'!B:JT,111,FALSE)</f>
        <v>0</v>
      </c>
      <c r="L10" s="153">
        <f>IFERROR(($G10-H10)/H10,0)</f>
        <v>0</v>
      </c>
      <c r="M10" s="153">
        <f>IFERROR(($G10-I10)/I10,0)</f>
        <v>0</v>
      </c>
    </row>
    <row r="11" spans="1:13" ht="22.15" customHeight="1">
      <c r="A11" s="155" t="s">
        <v>375</v>
      </c>
      <c r="B11" s="346"/>
      <c r="C11" s="347"/>
      <c r="D11" s="347"/>
      <c r="E11" s="347"/>
      <c r="F11" s="348"/>
      <c r="G11" s="349">
        <v>0</v>
      </c>
      <c r="H11" s="159">
        <f>VLOOKUP($I$1,'Datasheet BUDGET'!B:HD,37,FALSE)</f>
        <v>0</v>
      </c>
      <c r="I11" s="160">
        <f>VLOOKUP($I$1,'Datasheet AFS'!B:JT,112,FALSE)</f>
        <v>7067.5</v>
      </c>
      <c r="L11" s="161">
        <f t="shared" ref="L11:L12" si="0">IFERROR(($G11-H11)/H11,0)</f>
        <v>0</v>
      </c>
      <c r="M11" s="161">
        <f>IFERROR(($G11-I11)/I11,0)</f>
        <v>-1</v>
      </c>
    </row>
    <row r="12" spans="1:13" ht="22.15" customHeight="1">
      <c r="A12" s="155" t="s">
        <v>487</v>
      </c>
      <c r="B12" s="347"/>
      <c r="C12" s="347"/>
      <c r="D12" s="347"/>
      <c r="E12" s="347"/>
      <c r="F12" s="350"/>
      <c r="G12" s="349">
        <v>0</v>
      </c>
      <c r="H12" s="159">
        <f>VLOOKUP($I$1,'Datasheet BUDGET'!B:HD,38,FALSE)</f>
        <v>0</v>
      </c>
      <c r="I12" s="160">
        <f>VLOOKUP($I$1,'Datasheet AFS'!B:JT,121,FALSE)</f>
        <v>0</v>
      </c>
      <c r="L12" s="168">
        <f t="shared" si="0"/>
        <v>0</v>
      </c>
      <c r="M12" s="168">
        <f>IFERROR(($G12-I12)/I12,0)</f>
        <v>0</v>
      </c>
    </row>
    <row r="13" spans="1:13" ht="22.15" customHeight="1">
      <c r="A13" s="155" t="s">
        <v>325</v>
      </c>
      <c r="B13" s="346"/>
      <c r="C13" s="347"/>
      <c r="D13" s="347"/>
      <c r="E13" s="347"/>
      <c r="F13" s="351"/>
      <c r="G13" s="352"/>
      <c r="H13" s="352"/>
      <c r="I13" s="353"/>
      <c r="L13" s="146"/>
      <c r="M13" s="146"/>
    </row>
    <row r="14" spans="1:13" ht="22.15" customHeight="1">
      <c r="A14" s="354" t="s">
        <v>253</v>
      </c>
      <c r="B14" s="355"/>
      <c r="C14" s="347"/>
      <c r="D14" s="347"/>
      <c r="E14" s="347"/>
      <c r="F14" s="348"/>
      <c r="G14" s="349">
        <v>0</v>
      </c>
      <c r="H14" s="159">
        <f>VLOOKUP($I$1,'Datasheet BUDGET'!B:HD,39,FALSE)</f>
        <v>0</v>
      </c>
      <c r="I14" s="160">
        <f>VLOOKUP($I$1,'Datasheet AFS'!B:JT,113,FALSE)</f>
        <v>0</v>
      </c>
      <c r="L14" s="153">
        <f t="shared" ref="L14:L19" si="1">IFERROR(($G14-H14)/H14,0)</f>
        <v>0</v>
      </c>
      <c r="M14" s="153">
        <f>IFERROR(($G14-I14)/I14,0)</f>
        <v>0</v>
      </c>
    </row>
    <row r="15" spans="1:13" ht="22.15" customHeight="1">
      <c r="A15" s="354" t="s">
        <v>254</v>
      </c>
      <c r="B15" s="355"/>
      <c r="C15" s="347"/>
      <c r="D15" s="347"/>
      <c r="E15" s="347"/>
      <c r="F15" s="348"/>
      <c r="G15" s="349">
        <v>0</v>
      </c>
      <c r="H15" s="159">
        <f>VLOOKUP($I$1,'Datasheet BUDGET'!B:HD,40,FALSE)</f>
        <v>0</v>
      </c>
      <c r="I15" s="160">
        <f>VLOOKUP($I$1,'Datasheet AFS'!B:JT,114,FALSE)</f>
        <v>0</v>
      </c>
      <c r="L15" s="161">
        <f t="shared" si="1"/>
        <v>0</v>
      </c>
      <c r="M15" s="161">
        <f>IFERROR(($G15-I15)/I15,0)</f>
        <v>0</v>
      </c>
    </row>
    <row r="16" spans="1:13" ht="22.15" customHeight="1">
      <c r="A16" s="354" t="s">
        <v>255</v>
      </c>
      <c r="B16" s="356"/>
      <c r="C16" s="347"/>
      <c r="D16" s="347"/>
      <c r="E16" s="347"/>
      <c r="F16" s="348"/>
      <c r="G16" s="349">
        <v>0</v>
      </c>
      <c r="H16" s="159">
        <f>VLOOKUP($I$1,'Datasheet BUDGET'!B:HD,41,FALSE)</f>
        <v>3500</v>
      </c>
      <c r="I16" s="160">
        <f>VLOOKUP($I$1,'Datasheet AFS'!B:JT,115,FALSE)</f>
        <v>0</v>
      </c>
      <c r="L16" s="161">
        <f t="shared" si="1"/>
        <v>-1</v>
      </c>
      <c r="M16" s="161">
        <f t="shared" ref="M16:M18" si="2">IFERROR(($G16-I16)/I16,0)</f>
        <v>0</v>
      </c>
    </row>
    <row r="17" spans="1:16" ht="22.15" customHeight="1">
      <c r="A17" s="357" t="s">
        <v>365</v>
      </c>
      <c r="B17" s="356"/>
      <c r="C17" s="347"/>
      <c r="D17" s="347"/>
      <c r="E17" s="347"/>
      <c r="F17" s="348"/>
      <c r="G17" s="349">
        <v>0</v>
      </c>
      <c r="H17" s="159">
        <f>VLOOKUP($I$1,'Datasheet BUDGET'!B:HD,42,FALSE)</f>
        <v>0</v>
      </c>
      <c r="I17" s="160">
        <f>VLOOKUP($I$1,'Datasheet AFS'!B:JT,117,FALSE)</f>
        <v>0</v>
      </c>
      <c r="L17" s="161">
        <f t="shared" si="1"/>
        <v>0</v>
      </c>
      <c r="M17" s="161">
        <f t="shared" si="2"/>
        <v>0</v>
      </c>
    </row>
    <row r="18" spans="1:16" ht="22.15" customHeight="1">
      <c r="A18" s="354" t="s">
        <v>1147</v>
      </c>
      <c r="B18" s="356"/>
      <c r="C18" s="347"/>
      <c r="D18" s="347"/>
      <c r="E18" s="347"/>
      <c r="F18" s="348"/>
      <c r="G18" s="349">
        <v>0</v>
      </c>
      <c r="H18" s="159">
        <f>VLOOKUP($I$1,'Datasheet BUDGET'!B:HD,43,FALSE)</f>
        <v>2000</v>
      </c>
      <c r="I18" s="160">
        <f>VLOOKUP($I$1,'Datasheet AFS'!B:JT,116,FALSE)</f>
        <v>0</v>
      </c>
      <c r="L18" s="161">
        <f t="shared" si="1"/>
        <v>-1</v>
      </c>
      <c r="M18" s="161">
        <f t="shared" si="2"/>
        <v>0</v>
      </c>
    </row>
    <row r="19" spans="1:16" ht="22.15" customHeight="1">
      <c r="A19" s="357" t="s">
        <v>372</v>
      </c>
      <c r="B19" s="356"/>
      <c r="C19" s="347"/>
      <c r="D19" s="1200" t="s">
        <v>494</v>
      </c>
      <c r="E19" s="1200"/>
      <c r="F19" s="1201"/>
      <c r="G19" s="349">
        <v>0</v>
      </c>
      <c r="H19" s="159">
        <f>VLOOKUP($I$1,'Datasheet BUDGET'!B:HD,44,FALSE)</f>
        <v>0</v>
      </c>
      <c r="I19" s="160">
        <f>VLOOKUP($I$1,'Datasheet AFS'!B:JT,118,FALSE)</f>
        <v>0</v>
      </c>
      <c r="L19" s="168">
        <f t="shared" si="1"/>
        <v>0</v>
      </c>
      <c r="M19" s="168">
        <f>IFERROR(($G19-I19)/I19,0)</f>
        <v>0</v>
      </c>
    </row>
    <row r="20" spans="1:16" ht="22.15" customHeight="1">
      <c r="A20" s="155" t="s">
        <v>326</v>
      </c>
      <c r="B20" s="346"/>
      <c r="C20" s="347"/>
      <c r="D20" s="347"/>
      <c r="E20" s="347"/>
      <c r="F20" s="351"/>
      <c r="G20" s="352"/>
      <c r="H20" s="352"/>
      <c r="I20" s="353"/>
      <c r="L20" s="146"/>
      <c r="M20" s="146"/>
    </row>
    <row r="21" spans="1:16" ht="22.15" customHeight="1">
      <c r="A21" s="354" t="s">
        <v>332</v>
      </c>
      <c r="B21" s="347"/>
      <c r="C21" s="347"/>
      <c r="D21" s="347"/>
      <c r="E21" s="347"/>
      <c r="F21" s="348"/>
      <c r="G21" s="349">
        <v>0</v>
      </c>
      <c r="H21" s="159">
        <f>VLOOKUP($I$1,'Datasheet BUDGET'!B:HD,45,FALSE)</f>
        <v>0</v>
      </c>
      <c r="I21" s="160">
        <f>VLOOKUP($I$1,'Datasheet AFS'!B:JT,119,FALSE)</f>
        <v>0</v>
      </c>
      <c r="L21" s="153">
        <f t="shared" ref="L21:L25" si="3">IFERROR(($G21-H21)/H21,0)</f>
        <v>0</v>
      </c>
      <c r="M21" s="153">
        <f>IFERROR(($G21-I21)/I21,0)</f>
        <v>0</v>
      </c>
    </row>
    <row r="22" spans="1:16" ht="22.15" customHeight="1">
      <c r="A22" s="354" t="s">
        <v>495</v>
      </c>
      <c r="B22" s="347"/>
      <c r="C22" s="358"/>
      <c r="D22" s="358"/>
      <c r="E22" s="358"/>
      <c r="F22" s="359"/>
      <c r="G22" s="349">
        <v>0</v>
      </c>
      <c r="H22" s="159">
        <f>VLOOKUP($I$1,'Datasheet BUDGET'!B:HD,46,FALSE)</f>
        <v>0</v>
      </c>
      <c r="I22" s="160">
        <f>VLOOKUP($I$1,'Datasheet AFS'!B:JT,122,FALSE)</f>
        <v>0</v>
      </c>
      <c r="L22" s="161">
        <f t="shared" si="3"/>
        <v>0</v>
      </c>
      <c r="M22" s="161">
        <f>IFERROR(($G22-I22)/I22,0)</f>
        <v>0</v>
      </c>
    </row>
    <row r="23" spans="1:16" s="360" customFormat="1" ht="21.75" customHeight="1">
      <c r="A23" s="354" t="s">
        <v>1148</v>
      </c>
      <c r="B23" s="347"/>
      <c r="C23" s="347"/>
      <c r="D23" s="347"/>
      <c r="E23" s="347"/>
      <c r="F23" s="348"/>
      <c r="G23" s="349">
        <v>0</v>
      </c>
      <c r="H23" s="159">
        <f>VLOOKUP($I$1,'Datasheet BUDGET'!B:HD,47,FALSE)</f>
        <v>0</v>
      </c>
      <c r="I23" s="160">
        <f>VLOOKUP($I$1,'Datasheet AFS'!B:JT,120,FALSE)</f>
        <v>0</v>
      </c>
      <c r="K23" s="367"/>
      <c r="L23" s="161">
        <f t="shared" si="3"/>
        <v>0</v>
      </c>
      <c r="M23" s="161">
        <f>IFERROR(($G23-I23)/I23,0)</f>
        <v>0</v>
      </c>
      <c r="N23" s="367"/>
      <c r="O23" s="367"/>
      <c r="P23" s="367"/>
    </row>
    <row r="24" spans="1:16" ht="22.15" customHeight="1">
      <c r="A24" s="164" t="s">
        <v>374</v>
      </c>
      <c r="B24" s="347"/>
      <c r="C24" s="361"/>
      <c r="D24" s="1200" t="s">
        <v>494</v>
      </c>
      <c r="E24" s="1200"/>
      <c r="F24" s="1201"/>
      <c r="G24" s="362">
        <v>0</v>
      </c>
      <c r="H24" s="363">
        <f>VLOOKUP($I$1,'Datasheet BUDGET'!B:HD,48,FALSE)</f>
        <v>0</v>
      </c>
      <c r="I24" s="364">
        <f>VLOOKUP($I$1,'Datasheet AFS'!B:JT,123,FALSE)</f>
        <v>0</v>
      </c>
      <c r="L24" s="168">
        <f t="shared" si="3"/>
        <v>0</v>
      </c>
      <c r="M24" s="168">
        <f>IFERROR(($G24-I24)/I24,0)</f>
        <v>0</v>
      </c>
    </row>
    <row r="25" spans="1:16" ht="22.15" customHeight="1" thickBot="1">
      <c r="A25" s="206"/>
      <c r="B25" s="143"/>
      <c r="C25" s="143"/>
      <c r="D25" s="143"/>
      <c r="E25" s="142" t="s">
        <v>161</v>
      </c>
      <c r="F25" s="143"/>
      <c r="G25" s="365">
        <f>SUM(G10:G24)</f>
        <v>0</v>
      </c>
      <c r="H25" s="365">
        <f>SUM(H10:H24)</f>
        <v>5500</v>
      </c>
      <c r="I25" s="366">
        <f>SUM(I10:I24)</f>
        <v>7067.5</v>
      </c>
      <c r="J25" s="367"/>
      <c r="K25" s="367"/>
      <c r="L25" s="1162">
        <f t="shared" si="3"/>
        <v>-1</v>
      </c>
      <c r="M25" s="1162">
        <f>IFERROR(($G25-I25)/I25,0)</f>
        <v>-1</v>
      </c>
      <c r="N25" s="367"/>
    </row>
    <row r="26" spans="1:16" s="360" customFormat="1" ht="25.9" customHeight="1" thickTop="1" thickBot="1">
      <c r="A26" s="368"/>
      <c r="B26" s="369"/>
      <c r="C26" s="369"/>
      <c r="D26" s="369"/>
      <c r="E26" s="369"/>
      <c r="F26" s="369"/>
      <c r="G26" s="370" t="str">
        <f>IF(G25&lt;&gt;Operations!G13,"OUT OF BALANCE"," ")</f>
        <v xml:space="preserve"> </v>
      </c>
      <c r="H26" s="371"/>
      <c r="I26" s="372"/>
      <c r="J26" s="367"/>
      <c r="K26" s="367"/>
      <c r="L26" s="367"/>
      <c r="M26" s="367"/>
      <c r="N26" s="367"/>
    </row>
    <row r="27" spans="1:16" s="360" customFormat="1" ht="15.75">
      <c r="A27" s="1202" t="s">
        <v>639</v>
      </c>
      <c r="B27" s="1202"/>
      <c r="C27" s="1202"/>
      <c r="D27" s="1202"/>
      <c r="E27" s="1202"/>
      <c r="F27" s="1202"/>
      <c r="G27" s="1204"/>
      <c r="H27" s="1204"/>
      <c r="I27" s="1204"/>
      <c r="J27" s="367"/>
      <c r="K27" s="367"/>
      <c r="L27" s="367"/>
      <c r="M27" s="367"/>
      <c r="N27" s="367"/>
    </row>
    <row r="28" spans="1:16" s="360" customFormat="1" ht="15.75">
      <c r="A28" s="1203"/>
      <c r="B28" s="1203"/>
      <c r="C28" s="1203"/>
      <c r="D28" s="1203"/>
      <c r="E28" s="1203"/>
      <c r="F28" s="1203"/>
      <c r="G28" s="1204"/>
      <c r="H28" s="1204"/>
      <c r="I28" s="1204"/>
      <c r="J28" s="367"/>
      <c r="K28" s="367"/>
      <c r="L28" s="367"/>
      <c r="M28" s="367"/>
      <c r="N28" s="367"/>
    </row>
    <row r="29" spans="1:16" s="360" customFormat="1" ht="34.15" customHeight="1" thickBot="1">
      <c r="A29" s="373"/>
      <c r="B29" s="374"/>
      <c r="C29" s="374"/>
      <c r="D29" s="374"/>
      <c r="E29" s="374"/>
      <c r="F29" s="374"/>
      <c r="G29" s="375"/>
      <c r="H29" s="375"/>
      <c r="I29" s="375"/>
      <c r="J29" s="367"/>
      <c r="K29" s="367"/>
      <c r="L29" s="367"/>
      <c r="M29" s="367"/>
      <c r="N29" s="367"/>
    </row>
    <row r="30" spans="1:16" s="360" customFormat="1" ht="22.15" customHeight="1">
      <c r="A30" s="1205" t="s">
        <v>810</v>
      </c>
      <c r="B30" s="1206"/>
      <c r="C30" s="1206"/>
      <c r="D30" s="1206"/>
      <c r="E30" s="1206"/>
      <c r="F30" s="1206"/>
      <c r="G30" s="376" t="s">
        <v>54</v>
      </c>
      <c r="H30" s="376" t="s">
        <v>770</v>
      </c>
      <c r="I30" s="377"/>
      <c r="J30" s="367"/>
      <c r="K30" s="367"/>
      <c r="L30" s="367"/>
      <c r="M30" s="367"/>
      <c r="N30" s="367"/>
    </row>
    <row r="31" spans="1:16" s="360" customFormat="1" ht="22.15" customHeight="1">
      <c r="A31" s="1207"/>
      <c r="B31" s="1208"/>
      <c r="C31" s="1208"/>
      <c r="D31" s="1208"/>
      <c r="E31" s="1208"/>
      <c r="F31" s="1208"/>
      <c r="G31" s="378" t="s">
        <v>13</v>
      </c>
      <c r="H31" s="378" t="s">
        <v>13</v>
      </c>
      <c r="I31" s="379" t="s">
        <v>27</v>
      </c>
      <c r="J31" s="367"/>
      <c r="K31" s="367"/>
      <c r="L31" s="1211" t="s">
        <v>999</v>
      </c>
      <c r="M31" s="1211" t="s">
        <v>1000</v>
      </c>
      <c r="N31" s="367"/>
    </row>
    <row r="32" spans="1:16" s="360" customFormat="1" ht="22.15" customHeight="1" thickBot="1">
      <c r="A32" s="1209"/>
      <c r="B32" s="1210"/>
      <c r="C32" s="1210"/>
      <c r="D32" s="1210"/>
      <c r="E32" s="1210"/>
      <c r="F32" s="1210"/>
      <c r="G32" s="380" t="str">
        <f>+G7</f>
        <v>2026/2027</v>
      </c>
      <c r="H32" s="380" t="str">
        <f>+H7</f>
        <v>2025/2026</v>
      </c>
      <c r="I32" s="381" t="str">
        <f>+I7</f>
        <v>2024/2025</v>
      </c>
      <c r="J32" s="367"/>
      <c r="K32" s="367"/>
      <c r="L32" s="1211"/>
      <c r="M32" s="1211"/>
      <c r="N32" s="367"/>
    </row>
    <row r="33" spans="1:83" s="360" customFormat="1" ht="3" customHeight="1">
      <c r="A33" s="141"/>
      <c r="B33" s="142"/>
      <c r="C33" s="143"/>
      <c r="D33" s="143"/>
      <c r="E33" s="143"/>
      <c r="F33" s="143"/>
      <c r="G33" s="144"/>
      <c r="H33" s="144"/>
      <c r="I33" s="144"/>
      <c r="J33" s="367"/>
      <c r="K33" s="367"/>
      <c r="L33" s="367"/>
      <c r="M33" s="367"/>
      <c r="N33" s="367"/>
    </row>
    <row r="34" spans="1:83" s="360" customFormat="1" ht="21.75" customHeight="1">
      <c r="A34" s="382" t="s">
        <v>297</v>
      </c>
      <c r="B34" s="383"/>
      <c r="C34" s="384"/>
      <c r="D34" s="384"/>
      <c r="E34" s="384"/>
      <c r="F34" s="385"/>
      <c r="G34" s="345">
        <v>0</v>
      </c>
      <c r="H34" s="151">
        <f>VLOOKUP($I$1,'Datasheet BUDGET'!B:HD,49,FALSE)</f>
        <v>0</v>
      </c>
      <c r="I34" s="152">
        <f>VLOOKUP($I$1,'Datasheet AFS'!B:JT,124,FALSE)</f>
        <v>0</v>
      </c>
      <c r="J34" s="367"/>
      <c r="K34" s="367"/>
      <c r="L34" s="153">
        <f t="shared" ref="L34:L49" si="4">IFERROR(($G34-H34)/H34,0)</f>
        <v>0</v>
      </c>
      <c r="M34" s="153">
        <f>IFERROR(($G34-I34)/I34,0)</f>
        <v>0</v>
      </c>
      <c r="N34" s="367"/>
    </row>
    <row r="35" spans="1:83" s="360" customFormat="1" ht="21.75" customHeight="1">
      <c r="A35" s="382" t="s">
        <v>353</v>
      </c>
      <c r="B35" s="386"/>
      <c r="C35" s="347"/>
      <c r="D35" s="347"/>
      <c r="E35" s="347"/>
      <c r="F35" s="348"/>
      <c r="G35" s="349">
        <v>0</v>
      </c>
      <c r="H35" s="159">
        <f>VLOOKUP($I$1,'Datasheet BUDGET'!B:HD,50,FALSE)</f>
        <v>0</v>
      </c>
      <c r="I35" s="160">
        <f>VLOOKUP($I$1,'Datasheet AFS'!B:JT,125,FALSE)</f>
        <v>865</v>
      </c>
      <c r="J35" s="367"/>
      <c r="K35" s="367"/>
      <c r="L35" s="161">
        <f t="shared" si="4"/>
        <v>0</v>
      </c>
      <c r="M35" s="161">
        <f>IFERROR(($G35-I35)/I35,0)</f>
        <v>-1</v>
      </c>
      <c r="N35" s="367"/>
    </row>
    <row r="36" spans="1:83" s="360" customFormat="1" ht="21.75" customHeight="1">
      <c r="A36" s="382" t="s">
        <v>266</v>
      </c>
      <c r="B36" s="387"/>
      <c r="C36" s="346"/>
      <c r="D36" s="346"/>
      <c r="E36" s="346"/>
      <c r="F36" s="388"/>
      <c r="G36" s="349">
        <v>0</v>
      </c>
      <c r="H36" s="159">
        <f>VLOOKUP($I$1,'Datasheet BUDGET'!B:HD,51,FALSE)</f>
        <v>0</v>
      </c>
      <c r="I36" s="160">
        <f>VLOOKUP($I$1,'Datasheet AFS'!B:JT,127,FALSE)</f>
        <v>0</v>
      </c>
      <c r="J36" s="367"/>
      <c r="K36" s="367"/>
      <c r="L36" s="161">
        <f t="shared" si="4"/>
        <v>0</v>
      </c>
      <c r="M36" s="161">
        <f t="shared" ref="M36:M47" si="5">IFERROR(($G36-I36)/I36,0)</f>
        <v>0</v>
      </c>
      <c r="N36" s="367"/>
    </row>
    <row r="37" spans="1:83" s="360" customFormat="1" ht="21.75" hidden="1" customHeight="1">
      <c r="A37" s="382" t="s">
        <v>488</v>
      </c>
      <c r="B37" s="386"/>
      <c r="C37" s="347"/>
      <c r="D37" s="347"/>
      <c r="E37" s="347"/>
      <c r="F37" s="348"/>
      <c r="G37" s="349">
        <v>0</v>
      </c>
      <c r="H37" s="159">
        <f>VLOOKUP($I$1,'Datasheet BUDGET'!B:HD,52,FALSE)</f>
        <v>0</v>
      </c>
      <c r="I37" s="160">
        <v>0</v>
      </c>
      <c r="J37" s="367"/>
      <c r="K37" s="367"/>
      <c r="L37" s="161">
        <f t="shared" si="4"/>
        <v>0</v>
      </c>
      <c r="M37" s="161">
        <f t="shared" si="5"/>
        <v>0</v>
      </c>
      <c r="N37" s="367"/>
    </row>
    <row r="38" spans="1:83" ht="22.15" customHeight="1">
      <c r="A38" s="382" t="s">
        <v>323</v>
      </c>
      <c r="B38" s="389"/>
      <c r="C38" s="347"/>
      <c r="D38" s="347"/>
      <c r="E38" s="347"/>
      <c r="F38" s="348"/>
      <c r="G38" s="349">
        <v>0</v>
      </c>
      <c r="H38" s="159">
        <f>VLOOKUP($I$1,'Datasheet BUDGET'!B:HD,53,FALSE)</f>
        <v>0</v>
      </c>
      <c r="I38" s="160">
        <f>VLOOKUP($I$1,'Datasheet AFS'!B:JT,126,FALSE)</f>
        <v>0</v>
      </c>
      <c r="J38" s="367"/>
      <c r="K38" s="367"/>
      <c r="L38" s="161">
        <f t="shared" si="4"/>
        <v>0</v>
      </c>
      <c r="M38" s="161">
        <f t="shared" si="5"/>
        <v>0</v>
      </c>
      <c r="N38" s="367"/>
    </row>
    <row r="39" spans="1:83" s="360" customFormat="1" ht="21.75" customHeight="1">
      <c r="A39" s="382" t="s">
        <v>298</v>
      </c>
      <c r="B39" s="387"/>
      <c r="C39" s="346"/>
      <c r="D39" s="346"/>
      <c r="E39" s="346"/>
      <c r="F39" s="388"/>
      <c r="G39" s="349">
        <v>0</v>
      </c>
      <c r="H39" s="159">
        <f>VLOOKUP($I$1,'Datasheet BUDGET'!B:HD,54,FALSE)</f>
        <v>0</v>
      </c>
      <c r="I39" s="160">
        <f>VLOOKUP($I$1,'Datasheet AFS'!B:JT,128,FALSE)</f>
        <v>0</v>
      </c>
      <c r="J39" s="367"/>
      <c r="K39" s="367"/>
      <c r="L39" s="161">
        <f t="shared" si="4"/>
        <v>0</v>
      </c>
      <c r="M39" s="161">
        <f t="shared" si="5"/>
        <v>0</v>
      </c>
      <c r="N39" s="367"/>
    </row>
    <row r="40" spans="1:83" ht="22.15" customHeight="1">
      <c r="A40" s="382" t="s">
        <v>322</v>
      </c>
      <c r="B40" s="389"/>
      <c r="C40" s="347"/>
      <c r="D40" s="347"/>
      <c r="E40" s="347"/>
      <c r="F40" s="348"/>
      <c r="G40" s="349">
        <v>0</v>
      </c>
      <c r="H40" s="159">
        <f>VLOOKUP($I$1,'Datasheet BUDGET'!B:HD,55,FALSE)</f>
        <v>0</v>
      </c>
      <c r="I40" s="160">
        <f>VLOOKUP($I$1,'Datasheet AFS'!B:JT,129,FALSE)</f>
        <v>0</v>
      </c>
      <c r="J40" s="367"/>
      <c r="K40" s="367"/>
      <c r="L40" s="161">
        <f t="shared" si="4"/>
        <v>0</v>
      </c>
      <c r="M40" s="161">
        <f t="shared" si="5"/>
        <v>0</v>
      </c>
      <c r="N40" s="367"/>
    </row>
    <row r="41" spans="1:83" s="360" customFormat="1" ht="21.75" customHeight="1">
      <c r="A41" s="382" t="s">
        <v>299</v>
      </c>
      <c r="B41" s="387"/>
      <c r="C41" s="346"/>
      <c r="D41" s="346"/>
      <c r="E41" s="346"/>
      <c r="F41" s="388"/>
      <c r="G41" s="349">
        <v>0</v>
      </c>
      <c r="H41" s="159">
        <f>VLOOKUP($I$1,'Datasheet BUDGET'!B:HD,56,FALSE)</f>
        <v>0</v>
      </c>
      <c r="I41" s="160">
        <f>VLOOKUP($I$1,'Datasheet AFS'!B:JT,130,FALSE)</f>
        <v>0</v>
      </c>
      <c r="J41" s="367"/>
      <c r="K41" s="367"/>
      <c r="L41" s="161">
        <f t="shared" si="4"/>
        <v>0</v>
      </c>
      <c r="M41" s="161">
        <f t="shared" si="5"/>
        <v>0</v>
      </c>
      <c r="N41" s="367"/>
    </row>
    <row r="42" spans="1:83" ht="22.15" customHeight="1">
      <c r="A42" s="382" t="s">
        <v>324</v>
      </c>
      <c r="B42" s="389"/>
      <c r="C42" s="347"/>
      <c r="D42" s="347"/>
      <c r="E42" s="347"/>
      <c r="F42" s="348"/>
      <c r="G42" s="349">
        <v>0</v>
      </c>
      <c r="H42" s="159">
        <f>VLOOKUP($I$1,'Datasheet BUDGET'!B:HD,57,FALSE)</f>
        <v>0</v>
      </c>
      <c r="I42" s="160">
        <f>VLOOKUP($I$1,'Datasheet AFS'!B:JT,131,FALSE)</f>
        <v>0</v>
      </c>
      <c r="J42" s="367"/>
      <c r="K42" s="367"/>
      <c r="L42" s="161">
        <f t="shared" si="4"/>
        <v>0</v>
      </c>
      <c r="M42" s="161">
        <f t="shared" si="5"/>
        <v>0</v>
      </c>
      <c r="N42" s="367"/>
    </row>
    <row r="43" spans="1:83" ht="22.15" hidden="1" customHeight="1">
      <c r="A43" s="382" t="s">
        <v>496</v>
      </c>
      <c r="B43" s="389"/>
      <c r="C43" s="347"/>
      <c r="D43" s="347"/>
      <c r="E43" s="347"/>
      <c r="F43" s="348"/>
      <c r="G43" s="349">
        <v>0</v>
      </c>
      <c r="H43" s="159">
        <v>0</v>
      </c>
      <c r="I43" s="160">
        <v>0</v>
      </c>
      <c r="J43" s="367"/>
      <c r="K43" s="367"/>
      <c r="L43" s="161">
        <f t="shared" si="4"/>
        <v>0</v>
      </c>
      <c r="M43" s="161">
        <f t="shared" si="5"/>
        <v>0</v>
      </c>
      <c r="N43" s="367"/>
    </row>
    <row r="44" spans="1:83" s="360" customFormat="1" ht="21.75" customHeight="1">
      <c r="A44" s="390" t="s">
        <v>256</v>
      </c>
      <c r="B44" s="386"/>
      <c r="C44" s="1200" t="str">
        <f>IF(VLOOKUP($I$1,'Datasheet AFS'!$B$7:$FD$82,132,FALSE)="","",(VLOOKUP($I$1,'Datasheet AFS'!$B$7:$FD$82,132,FALSE)))</f>
        <v>Other (Describe)</v>
      </c>
      <c r="D44" s="1200" t="e">
        <f>VLOOKUP($I$1,#REF!,104,FALSE)</f>
        <v>#REF!</v>
      </c>
      <c r="E44" s="1200" t="e">
        <f>VLOOKUP($I$1,#REF!,104,FALSE)</f>
        <v>#REF!</v>
      </c>
      <c r="F44" s="1201" t="e">
        <f>VLOOKUP($I$1,#REF!,104,FALSE)</f>
        <v>#REF!</v>
      </c>
      <c r="G44" s="349">
        <v>0</v>
      </c>
      <c r="H44" s="159">
        <f>VLOOKUP($I$1,'Datasheet BUDGET'!B:HD,60,FALSE)</f>
        <v>0</v>
      </c>
      <c r="I44" s="160">
        <f>VLOOKUP($I$1,'Datasheet AFS'!B:JT,133,FALSE)</f>
        <v>0</v>
      </c>
      <c r="J44" s="391"/>
      <c r="K44" s="391"/>
      <c r="L44" s="161">
        <f t="shared" si="4"/>
        <v>0</v>
      </c>
      <c r="M44" s="161">
        <f t="shared" si="5"/>
        <v>0</v>
      </c>
      <c r="N44" s="391"/>
      <c r="O44" s="393"/>
      <c r="P44" s="393"/>
      <c r="Q44" s="393"/>
      <c r="R44" s="393"/>
      <c r="S44" s="393"/>
      <c r="T44" s="393"/>
      <c r="U44" s="393"/>
      <c r="V44" s="393"/>
      <c r="W44" s="393"/>
      <c r="X44" s="393"/>
      <c r="Y44" s="393"/>
      <c r="Z44" s="393"/>
      <c r="AA44" s="393"/>
      <c r="AB44" s="393"/>
      <c r="AC44" s="393"/>
      <c r="AD44" s="393"/>
      <c r="AE44" s="393"/>
      <c r="AF44" s="393"/>
      <c r="AG44" s="393"/>
      <c r="AH44" s="393"/>
      <c r="AI44" s="393"/>
      <c r="AJ44" s="393"/>
      <c r="AK44" s="393"/>
      <c r="AL44" s="393"/>
      <c r="AM44" s="393"/>
      <c r="AN44" s="393"/>
      <c r="AO44" s="393"/>
      <c r="AP44" s="393"/>
      <c r="AQ44" s="393"/>
      <c r="AR44" s="393"/>
      <c r="AS44" s="393"/>
      <c r="AT44" s="393"/>
      <c r="AU44" s="393"/>
      <c r="AV44" s="393"/>
      <c r="AW44" s="393"/>
      <c r="AX44" s="393"/>
      <c r="AY44" s="393"/>
      <c r="AZ44" s="393"/>
      <c r="BA44" s="393"/>
      <c r="BB44" s="393"/>
      <c r="BC44" s="393"/>
      <c r="BD44" s="393"/>
      <c r="BE44" s="393"/>
      <c r="BF44" s="393"/>
      <c r="BG44" s="393"/>
      <c r="BH44" s="393"/>
      <c r="BI44" s="393"/>
      <c r="BJ44" s="393"/>
      <c r="BK44" s="393"/>
      <c r="BL44" s="393"/>
      <c r="BM44" s="393"/>
      <c r="BN44" s="393"/>
      <c r="BO44" s="393"/>
      <c r="BP44" s="393"/>
      <c r="BQ44" s="393"/>
      <c r="BR44" s="393"/>
      <c r="BS44" s="393"/>
      <c r="BT44" s="393"/>
      <c r="BU44" s="393"/>
      <c r="BV44" s="393"/>
      <c r="BW44" s="393"/>
      <c r="BX44" s="393"/>
      <c r="BY44" s="393"/>
      <c r="BZ44" s="393"/>
      <c r="CA44" s="393"/>
      <c r="CB44" s="393"/>
      <c r="CC44" s="393"/>
      <c r="CD44" s="393"/>
      <c r="CE44" s="393"/>
    </row>
    <row r="45" spans="1:83" s="360" customFormat="1" ht="21.75" customHeight="1">
      <c r="A45" s="390" t="s">
        <v>256</v>
      </c>
      <c r="B45" s="386"/>
      <c r="C45" s="1200" t="str">
        <f>IF(VLOOKUP($I$1,'Datasheet AFS'!$B$7:$FD$82,134,FALSE)="","",(VLOOKUP($I$1,'Datasheet AFS'!$B$7:$FD$82,134,FALSE)))</f>
        <v>Other (Describe)</v>
      </c>
      <c r="D45" s="1200" t="e">
        <f>VLOOKUP($I$1,#REF!,104,FALSE)</f>
        <v>#REF!</v>
      </c>
      <c r="E45" s="1200" t="e">
        <f>VLOOKUP($I$1,#REF!,104,FALSE)</f>
        <v>#REF!</v>
      </c>
      <c r="F45" s="1201" t="e">
        <f>VLOOKUP($I$1,#REF!,104,FALSE)</f>
        <v>#REF!</v>
      </c>
      <c r="G45" s="349">
        <v>0</v>
      </c>
      <c r="H45" s="159">
        <f>VLOOKUP($I$1,'Datasheet BUDGET'!B:HD,62,FALSE)</f>
        <v>0</v>
      </c>
      <c r="I45" s="160">
        <f>VLOOKUP($I$1,'Datasheet AFS'!B:JT,135,FALSE)</f>
        <v>0</v>
      </c>
      <c r="J45" s="391"/>
      <c r="K45" s="391"/>
      <c r="L45" s="161">
        <f t="shared" si="4"/>
        <v>0</v>
      </c>
      <c r="M45" s="161">
        <f t="shared" si="5"/>
        <v>0</v>
      </c>
      <c r="N45" s="391"/>
      <c r="O45" s="393"/>
      <c r="P45" s="393"/>
      <c r="Q45" s="393"/>
      <c r="R45" s="393"/>
      <c r="S45" s="393"/>
      <c r="T45" s="393"/>
      <c r="U45" s="393"/>
      <c r="V45" s="393"/>
      <c r="W45" s="393"/>
      <c r="X45" s="393"/>
      <c r="Y45" s="393"/>
      <c r="Z45" s="393"/>
      <c r="AA45" s="393"/>
      <c r="AB45" s="393"/>
      <c r="AC45" s="393"/>
      <c r="AD45" s="393"/>
      <c r="AE45" s="393"/>
      <c r="AF45" s="393"/>
      <c r="AG45" s="393"/>
      <c r="AH45" s="393"/>
      <c r="AI45" s="393"/>
      <c r="AJ45" s="393"/>
      <c r="AK45" s="393"/>
      <c r="AL45" s="393"/>
      <c r="AM45" s="393"/>
      <c r="AN45" s="393"/>
      <c r="AO45" s="393"/>
      <c r="AP45" s="393"/>
      <c r="AQ45" s="393"/>
      <c r="AR45" s="393"/>
      <c r="AS45" s="393"/>
      <c r="AT45" s="393"/>
      <c r="AU45" s="393"/>
      <c r="AV45" s="393"/>
      <c r="AW45" s="393"/>
      <c r="AX45" s="393"/>
      <c r="AY45" s="393"/>
      <c r="AZ45" s="393"/>
      <c r="BA45" s="393"/>
      <c r="BB45" s="393"/>
      <c r="BC45" s="393"/>
      <c r="BD45" s="393"/>
      <c r="BE45" s="393"/>
      <c r="BF45" s="393"/>
      <c r="BG45" s="393"/>
      <c r="BH45" s="393"/>
      <c r="BI45" s="393"/>
      <c r="BJ45" s="393"/>
      <c r="BK45" s="393"/>
      <c r="BL45" s="393"/>
      <c r="BM45" s="393"/>
      <c r="BN45" s="393"/>
      <c r="BO45" s="393"/>
      <c r="BP45" s="393"/>
      <c r="BQ45" s="393"/>
      <c r="BR45" s="393"/>
      <c r="BS45" s="393"/>
      <c r="BT45" s="393"/>
      <c r="BU45" s="393"/>
      <c r="BV45" s="393"/>
      <c r="BW45" s="393"/>
      <c r="BX45" s="393"/>
      <c r="BY45" s="393"/>
      <c r="BZ45" s="393"/>
      <c r="CA45" s="393"/>
      <c r="CB45" s="393"/>
      <c r="CC45" s="393"/>
      <c r="CD45" s="393"/>
      <c r="CE45" s="393"/>
    </row>
    <row r="46" spans="1:83" s="360" customFormat="1" ht="21.75" customHeight="1">
      <c r="A46" s="390" t="s">
        <v>256</v>
      </c>
      <c r="B46" s="386"/>
      <c r="C46" s="1200" t="str">
        <f>IF(VLOOKUP($I$1,'Datasheet AFS'!$B$7:$FD$82,136,FALSE)="","",(VLOOKUP($I$1,'Datasheet AFS'!$B$7:$FD$82,136,FALSE)))</f>
        <v>Other (Describe)</v>
      </c>
      <c r="D46" s="1200" t="e">
        <f>VLOOKUP($I$1,#REF!,104,FALSE)</f>
        <v>#REF!</v>
      </c>
      <c r="E46" s="1200" t="e">
        <f>VLOOKUP($I$1,#REF!,104,FALSE)</f>
        <v>#REF!</v>
      </c>
      <c r="F46" s="1201" t="e">
        <f>VLOOKUP($I$1,#REF!,104,FALSE)</f>
        <v>#REF!</v>
      </c>
      <c r="G46" s="349">
        <v>0</v>
      </c>
      <c r="H46" s="159">
        <f>VLOOKUP($I$1,'Datasheet BUDGET'!B:HD,64,FALSE)</f>
        <v>0</v>
      </c>
      <c r="I46" s="160">
        <f>VLOOKUP($I$1,'Datasheet AFS'!B:JT,137,FALSE)</f>
        <v>0</v>
      </c>
      <c r="J46" s="391"/>
      <c r="K46" s="391"/>
      <c r="L46" s="161">
        <f t="shared" si="4"/>
        <v>0</v>
      </c>
      <c r="M46" s="161">
        <f t="shared" si="5"/>
        <v>0</v>
      </c>
      <c r="N46" s="391"/>
      <c r="O46" s="393"/>
      <c r="P46" s="393"/>
      <c r="Q46" s="393"/>
      <c r="R46" s="393"/>
      <c r="S46" s="393"/>
      <c r="T46" s="393"/>
      <c r="U46" s="393"/>
      <c r="V46" s="393"/>
      <c r="W46" s="393"/>
      <c r="X46" s="393"/>
      <c r="Y46" s="393"/>
      <c r="Z46" s="393"/>
      <c r="AA46" s="393"/>
      <c r="AB46" s="393"/>
      <c r="AC46" s="393"/>
      <c r="AD46" s="393"/>
      <c r="AE46" s="393"/>
      <c r="AF46" s="393"/>
      <c r="AG46" s="393"/>
      <c r="AH46" s="393"/>
      <c r="AI46" s="393"/>
      <c r="AJ46" s="393"/>
      <c r="AK46" s="393"/>
      <c r="AL46" s="393"/>
      <c r="AM46" s="393"/>
      <c r="AN46" s="393"/>
      <c r="AO46" s="393"/>
      <c r="AP46" s="393"/>
      <c r="AQ46" s="393"/>
      <c r="AR46" s="393"/>
      <c r="AS46" s="393"/>
      <c r="AT46" s="393"/>
      <c r="AU46" s="393"/>
      <c r="AV46" s="393"/>
      <c r="AW46" s="393"/>
      <c r="AX46" s="393"/>
      <c r="AY46" s="393"/>
      <c r="AZ46" s="393"/>
      <c r="BA46" s="393"/>
      <c r="BB46" s="393"/>
      <c r="BC46" s="393"/>
      <c r="BD46" s="393"/>
      <c r="BE46" s="393"/>
      <c r="BF46" s="393"/>
      <c r="BG46" s="393"/>
      <c r="BH46" s="393"/>
      <c r="BI46" s="393"/>
      <c r="BJ46" s="393"/>
      <c r="BK46" s="393"/>
      <c r="BL46" s="393"/>
      <c r="BM46" s="393"/>
      <c r="BN46" s="393"/>
      <c r="BO46" s="393"/>
      <c r="BP46" s="393"/>
      <c r="BQ46" s="393"/>
      <c r="BR46" s="393"/>
      <c r="BS46" s="393"/>
      <c r="BT46" s="393"/>
      <c r="BU46" s="393"/>
      <c r="BV46" s="393"/>
      <c r="BW46" s="393"/>
      <c r="BX46" s="393"/>
      <c r="BY46" s="393"/>
      <c r="BZ46" s="393"/>
      <c r="CA46" s="393"/>
      <c r="CB46" s="393"/>
      <c r="CC46" s="393"/>
      <c r="CD46" s="393"/>
      <c r="CE46" s="393"/>
    </row>
    <row r="47" spans="1:83" s="360" customFormat="1" ht="21.75" customHeight="1">
      <c r="A47" s="390" t="s">
        <v>256</v>
      </c>
      <c r="B47" s="386"/>
      <c r="C47" s="1200" t="str">
        <f>IF(VLOOKUP($I$1,'Datasheet AFS'!$B$7:$FD$82,65,FALSE)="","",(VLOOKUP($I$1,'Datasheet AFS'!$B$7:$FD$82,65,FALSE)))</f>
        <v/>
      </c>
      <c r="D47" s="1200" t="e">
        <f>VLOOKUP($I$1,#REF!,104,FALSE)</f>
        <v>#REF!</v>
      </c>
      <c r="E47" s="1200" t="e">
        <f>VLOOKUP($I$1,#REF!,104,FALSE)</f>
        <v>#REF!</v>
      </c>
      <c r="F47" s="1201" t="e">
        <f>VLOOKUP($I$1,#REF!,104,FALSE)</f>
        <v>#REF!</v>
      </c>
      <c r="G47" s="349">
        <v>0</v>
      </c>
      <c r="H47" s="159">
        <f>VLOOKUP($I$1,'Datasheet BUDGET'!B:HD,66,FALSE)</f>
        <v>0</v>
      </c>
      <c r="I47" s="394"/>
      <c r="J47" s="391"/>
      <c r="K47" s="391"/>
      <c r="L47" s="161">
        <f t="shared" si="4"/>
        <v>0</v>
      </c>
      <c r="M47" s="161">
        <f t="shared" si="5"/>
        <v>0</v>
      </c>
      <c r="N47" s="391"/>
      <c r="O47" s="393"/>
      <c r="P47" s="393"/>
      <c r="Q47" s="393"/>
      <c r="R47" s="393"/>
      <c r="S47" s="393"/>
      <c r="T47" s="393"/>
      <c r="U47" s="393"/>
      <c r="V47" s="393"/>
      <c r="W47" s="393"/>
      <c r="X47" s="393"/>
      <c r="Y47" s="393"/>
      <c r="Z47" s="393"/>
      <c r="AA47" s="393"/>
      <c r="AB47" s="393"/>
      <c r="AC47" s="393"/>
      <c r="AD47" s="393"/>
      <c r="AE47" s="393"/>
      <c r="AF47" s="393"/>
      <c r="AG47" s="393"/>
      <c r="AH47" s="393"/>
      <c r="AI47" s="393"/>
      <c r="AJ47" s="393"/>
      <c r="AK47" s="393"/>
      <c r="AL47" s="393"/>
      <c r="AM47" s="393"/>
      <c r="AN47" s="393"/>
      <c r="AO47" s="393"/>
      <c r="AP47" s="393"/>
      <c r="AQ47" s="393"/>
      <c r="AR47" s="393"/>
      <c r="AS47" s="393"/>
      <c r="AT47" s="393"/>
      <c r="AU47" s="393"/>
      <c r="AV47" s="393"/>
      <c r="AW47" s="393"/>
      <c r="AX47" s="393"/>
      <c r="AY47" s="393"/>
      <c r="AZ47" s="393"/>
      <c r="BA47" s="393"/>
      <c r="BB47" s="393"/>
      <c r="BC47" s="393"/>
      <c r="BD47" s="393"/>
      <c r="BE47" s="393"/>
      <c r="BF47" s="393"/>
      <c r="BG47" s="393"/>
      <c r="BH47" s="393"/>
      <c r="BI47" s="393"/>
      <c r="BJ47" s="393"/>
      <c r="BK47" s="393"/>
      <c r="BL47" s="393"/>
      <c r="BM47" s="393"/>
      <c r="BN47" s="393"/>
      <c r="BO47" s="393"/>
      <c r="BP47" s="393"/>
      <c r="BQ47" s="393"/>
      <c r="BR47" s="393"/>
      <c r="BS47" s="393"/>
      <c r="BT47" s="393"/>
      <c r="BU47" s="393"/>
      <c r="BV47" s="393"/>
      <c r="BW47" s="393"/>
      <c r="BX47" s="393"/>
      <c r="BY47" s="393"/>
      <c r="BZ47" s="393"/>
      <c r="CA47" s="393"/>
      <c r="CB47" s="393"/>
      <c r="CC47" s="393"/>
      <c r="CD47" s="393"/>
      <c r="CE47" s="393"/>
    </row>
    <row r="48" spans="1:83" s="360" customFormat="1" ht="21.75" customHeight="1">
      <c r="A48" s="390" t="s">
        <v>256</v>
      </c>
      <c r="B48" s="386"/>
      <c r="C48" s="1200" t="str">
        <f>IF(VLOOKUP($I$1,'Datasheet AFS'!$B$7:$FD$82,67,FALSE)="","",(VLOOKUP($I$1,'Datasheet AFS'!$B$7:$FD$82,67,FALSE)))</f>
        <v/>
      </c>
      <c r="D48" s="1200" t="e">
        <f>VLOOKUP($I$1,#REF!,104,FALSE)</f>
        <v>#REF!</v>
      </c>
      <c r="E48" s="1200" t="e">
        <f>VLOOKUP($I$1,#REF!,104,FALSE)</f>
        <v>#REF!</v>
      </c>
      <c r="F48" s="1201" t="e">
        <f>VLOOKUP($I$1,#REF!,104,FALSE)</f>
        <v>#REF!</v>
      </c>
      <c r="G48" s="362">
        <v>0</v>
      </c>
      <c r="H48" s="363">
        <f>VLOOKUP($I$1,'Datasheet BUDGET'!B:HD,68,FALSE)</f>
        <v>0</v>
      </c>
      <c r="I48" s="395"/>
      <c r="J48" s="391"/>
      <c r="K48" s="391"/>
      <c r="L48" s="1163">
        <f t="shared" si="4"/>
        <v>0</v>
      </c>
      <c r="M48" s="1163">
        <f t="shared" ref="M48:M49" si="6">IFERROR(($H48-I48)/I48,0)</f>
        <v>0</v>
      </c>
      <c r="N48" s="391"/>
      <c r="O48" s="393"/>
      <c r="P48" s="393"/>
      <c r="Q48" s="393"/>
      <c r="R48" s="393"/>
      <c r="S48" s="393"/>
      <c r="T48" s="393"/>
      <c r="U48" s="393"/>
      <c r="V48" s="393"/>
      <c r="W48" s="393"/>
      <c r="X48" s="393"/>
      <c r="Y48" s="393"/>
      <c r="Z48" s="393"/>
      <c r="AA48" s="393"/>
      <c r="AB48" s="393"/>
      <c r="AC48" s="393"/>
      <c r="AD48" s="393"/>
      <c r="AE48" s="393"/>
      <c r="AF48" s="393"/>
      <c r="AG48" s="393"/>
      <c r="AH48" s="393"/>
      <c r="AI48" s="393"/>
      <c r="AJ48" s="393"/>
      <c r="AK48" s="393"/>
      <c r="AL48" s="393"/>
      <c r="AM48" s="393"/>
      <c r="AN48" s="393"/>
      <c r="AO48" s="393"/>
      <c r="AP48" s="393"/>
      <c r="AQ48" s="393"/>
      <c r="AR48" s="393"/>
      <c r="AS48" s="393"/>
      <c r="AT48" s="393"/>
      <c r="AU48" s="393"/>
      <c r="AV48" s="393"/>
      <c r="AW48" s="393"/>
      <c r="AX48" s="393"/>
      <c r="AY48" s="393"/>
      <c r="AZ48" s="393"/>
      <c r="BA48" s="393"/>
      <c r="BB48" s="393"/>
      <c r="BC48" s="393"/>
      <c r="BD48" s="393"/>
      <c r="BE48" s="393"/>
      <c r="BF48" s="393"/>
      <c r="BG48" s="393"/>
      <c r="BH48" s="393"/>
      <c r="BI48" s="393"/>
      <c r="BJ48" s="393"/>
      <c r="BK48" s="393"/>
      <c r="BL48" s="393"/>
      <c r="BM48" s="393"/>
      <c r="BN48" s="393"/>
      <c r="BO48" s="393"/>
      <c r="BP48" s="393"/>
      <c r="BQ48" s="393"/>
      <c r="BR48" s="393"/>
      <c r="BS48" s="393"/>
      <c r="BT48" s="393"/>
      <c r="BU48" s="393"/>
      <c r="BV48" s="393"/>
      <c r="BW48" s="393"/>
      <c r="BX48" s="393"/>
      <c r="BY48" s="393"/>
      <c r="BZ48" s="393"/>
      <c r="CA48" s="393"/>
      <c r="CB48" s="393"/>
      <c r="CC48" s="393"/>
      <c r="CD48" s="393"/>
      <c r="CE48" s="393"/>
    </row>
    <row r="49" spans="1:14" s="360" customFormat="1" ht="21.75" customHeight="1" thickBot="1">
      <c r="A49" s="141"/>
      <c r="B49" s="143"/>
      <c r="C49" s="143"/>
      <c r="D49" s="143"/>
      <c r="E49" s="142" t="s">
        <v>26</v>
      </c>
      <c r="F49" s="143"/>
      <c r="G49" s="365">
        <f>SUM(G34:G48)</f>
        <v>0</v>
      </c>
      <c r="H49" s="365">
        <f>SUM(H34:H48)</f>
        <v>0</v>
      </c>
      <c r="I49" s="366">
        <f>SUM(I34:I48)</f>
        <v>865</v>
      </c>
      <c r="J49" s="367"/>
      <c r="K49" s="367"/>
      <c r="L49" s="1162">
        <f t="shared" si="4"/>
        <v>0</v>
      </c>
      <c r="M49" s="1162">
        <f t="shared" si="6"/>
        <v>-1</v>
      </c>
      <c r="N49" s="367"/>
    </row>
    <row r="50" spans="1:14" s="360" customFormat="1" ht="21.75" customHeight="1" thickTop="1" thickBot="1">
      <c r="A50" s="368"/>
      <c r="B50" s="369"/>
      <c r="C50" s="369"/>
      <c r="D50" s="369"/>
      <c r="E50" s="369"/>
      <c r="F50" s="369"/>
      <c r="G50" s="371"/>
      <c r="H50" s="371"/>
      <c r="I50" s="372"/>
      <c r="J50" s="367"/>
      <c r="K50" s="367"/>
      <c r="L50" s="367"/>
      <c r="M50" s="367"/>
      <c r="N50" s="367"/>
    </row>
    <row r="51" spans="1:14" s="360" customFormat="1" ht="22.15" hidden="1" customHeight="1">
      <c r="A51" s="396"/>
      <c r="B51" s="396"/>
      <c r="C51" s="374"/>
      <c r="D51" s="374"/>
      <c r="E51" s="374"/>
      <c r="F51" s="374"/>
      <c r="G51" s="397"/>
      <c r="H51" s="397"/>
      <c r="I51" s="397"/>
      <c r="J51" s="367"/>
      <c r="K51" s="367"/>
      <c r="L51" s="367"/>
      <c r="M51" s="367"/>
      <c r="N51" s="367"/>
    </row>
    <row r="52" spans="1:14" s="360" customFormat="1" ht="22.15" hidden="1" customHeight="1">
      <c r="A52" s="396"/>
      <c r="B52" s="396"/>
      <c r="C52" s="374"/>
      <c r="D52" s="374"/>
      <c r="E52" s="374"/>
      <c r="F52" s="374"/>
      <c r="G52" s="397"/>
      <c r="H52" s="397"/>
      <c r="I52" s="397"/>
      <c r="J52" s="367"/>
      <c r="K52" s="367"/>
      <c r="L52" s="367"/>
      <c r="M52" s="367"/>
      <c r="N52" s="367"/>
    </row>
    <row r="53" spans="1:14" s="360" customFormat="1" ht="22.15" hidden="1" customHeight="1">
      <c r="A53" s="396"/>
      <c r="B53" s="396" t="s">
        <v>1378</v>
      </c>
      <c r="C53" s="374"/>
      <c r="D53" s="374"/>
      <c r="E53" s="374"/>
      <c r="F53" s="374"/>
      <c r="G53" s="397"/>
      <c r="H53" s="397"/>
      <c r="I53" s="397"/>
      <c r="J53" s="367"/>
      <c r="K53" s="367"/>
      <c r="L53" s="367"/>
      <c r="M53" s="367"/>
      <c r="N53" s="367"/>
    </row>
    <row r="54" spans="1:14" s="360" customFormat="1" ht="22.15" hidden="1" customHeight="1">
      <c r="A54" s="396"/>
      <c r="B54" s="396" t="s">
        <v>1375</v>
      </c>
      <c r="C54" s="374"/>
      <c r="D54" s="374"/>
      <c r="E54" s="374"/>
      <c r="F54" s="374"/>
      <c r="G54" s="397"/>
      <c r="H54" s="397"/>
      <c r="I54" s="397"/>
      <c r="J54" s="367"/>
      <c r="K54" s="367"/>
      <c r="L54" s="367"/>
      <c r="M54" s="367"/>
      <c r="N54" s="367"/>
    </row>
    <row r="55" spans="1:14" s="360" customFormat="1" ht="22.15" hidden="1" customHeight="1">
      <c r="A55" s="396"/>
      <c r="B55" s="396" t="s">
        <v>1376</v>
      </c>
      <c r="C55" s="374"/>
      <c r="D55" s="374"/>
      <c r="E55" s="374"/>
      <c r="F55" s="374"/>
      <c r="G55" s="397"/>
      <c r="H55" s="397"/>
      <c r="I55" s="397"/>
      <c r="J55" s="367"/>
      <c r="K55" s="367"/>
      <c r="L55" s="367"/>
      <c r="M55" s="367"/>
      <c r="N55" s="367"/>
    </row>
    <row r="56" spans="1:14" s="360" customFormat="1" ht="22.15" hidden="1" customHeight="1">
      <c r="A56" s="396"/>
      <c r="B56" s="396" t="s">
        <v>1377</v>
      </c>
      <c r="C56" s="374"/>
      <c r="D56" s="374"/>
      <c r="E56" s="374"/>
      <c r="F56" s="374"/>
      <c r="G56" s="397"/>
      <c r="H56" s="397"/>
      <c r="I56" s="397"/>
      <c r="J56" s="367"/>
      <c r="K56" s="367"/>
      <c r="L56" s="367"/>
      <c r="M56" s="367"/>
      <c r="N56" s="367"/>
    </row>
    <row r="57" spans="1:14" s="360" customFormat="1" ht="22.15" hidden="1" customHeight="1">
      <c r="A57" s="374"/>
      <c r="B57" s="398"/>
      <c r="C57" s="367"/>
      <c r="D57" s="374"/>
      <c r="E57" s="374"/>
      <c r="F57" s="374"/>
      <c r="G57" s="399"/>
      <c r="H57" s="400"/>
      <c r="I57" s="400"/>
      <c r="J57" s="367"/>
      <c r="K57" s="367"/>
      <c r="L57" s="367"/>
      <c r="M57" s="367"/>
      <c r="N57" s="367"/>
    </row>
    <row r="58" spans="1:14" s="360" customFormat="1" ht="22.15" hidden="1" customHeight="1">
      <c r="A58" s="374"/>
      <c r="B58" s="396"/>
      <c r="C58" s="401"/>
      <c r="D58" s="402"/>
      <c r="E58" s="374"/>
      <c r="F58" s="374"/>
      <c r="G58" s="397"/>
      <c r="H58" s="397"/>
      <c r="I58" s="397"/>
      <c r="J58" s="367"/>
      <c r="K58" s="367"/>
      <c r="L58" s="367"/>
      <c r="M58" s="367"/>
      <c r="N58" s="367"/>
    </row>
    <row r="59" spans="1:14" s="360" customFormat="1" ht="22.15" customHeight="1">
      <c r="A59" s="374"/>
      <c r="B59" s="396"/>
      <c r="C59" s="403"/>
      <c r="D59" s="402"/>
      <c r="E59" s="374"/>
      <c r="F59" s="374"/>
      <c r="G59" s="397"/>
      <c r="H59" s="397"/>
      <c r="I59" s="397"/>
      <c r="J59" s="367"/>
      <c r="K59" s="367"/>
      <c r="L59" s="367"/>
      <c r="M59" s="367"/>
      <c r="N59" s="367"/>
    </row>
    <row r="60" spans="1:14" s="360" customFormat="1" ht="22.15" customHeight="1">
      <c r="A60" s="374"/>
      <c r="B60" s="398"/>
      <c r="C60" s="403"/>
      <c r="D60" s="374"/>
      <c r="E60" s="374"/>
      <c r="F60" s="374"/>
      <c r="G60" s="399"/>
      <c r="H60" s="400"/>
      <c r="I60" s="400"/>
      <c r="J60" s="367"/>
      <c r="K60" s="367"/>
      <c r="L60" s="367"/>
      <c r="M60" s="367"/>
      <c r="N60" s="367"/>
    </row>
    <row r="61" spans="1:14" s="360" customFormat="1" ht="22.15" customHeight="1">
      <c r="A61" s="374"/>
      <c r="B61" s="396"/>
      <c r="C61" s="401"/>
      <c r="D61" s="374"/>
      <c r="E61" s="374"/>
      <c r="F61" s="374"/>
      <c r="G61" s="397"/>
      <c r="H61" s="397"/>
      <c r="I61" s="397"/>
      <c r="J61" s="367"/>
      <c r="K61" s="367"/>
      <c r="L61" s="367"/>
      <c r="M61" s="367"/>
      <c r="N61" s="367"/>
    </row>
    <row r="62" spans="1:14" s="360" customFormat="1" ht="22.15" customHeight="1">
      <c r="A62" s="374"/>
      <c r="B62" s="396"/>
      <c r="C62" s="401"/>
      <c r="D62" s="374"/>
      <c r="E62" s="374"/>
      <c r="F62" s="374"/>
      <c r="G62" s="397"/>
      <c r="H62" s="397"/>
      <c r="I62" s="397"/>
      <c r="J62" s="367"/>
      <c r="K62" s="367"/>
      <c r="L62" s="367"/>
      <c r="M62" s="367"/>
      <c r="N62" s="367"/>
    </row>
    <row r="63" spans="1:14" s="360" customFormat="1" ht="22.15" customHeight="1">
      <c r="A63" s="396"/>
      <c r="B63" s="396"/>
      <c r="C63" s="374"/>
      <c r="D63" s="374"/>
      <c r="E63" s="374"/>
      <c r="F63" s="374"/>
      <c r="G63" s="397"/>
      <c r="H63" s="397"/>
      <c r="I63" s="397"/>
      <c r="J63" s="367"/>
      <c r="K63" s="367"/>
      <c r="L63" s="367"/>
      <c r="M63" s="367"/>
      <c r="N63" s="367"/>
    </row>
    <row r="64" spans="1:14" s="360" customFormat="1" ht="22.15" customHeight="1">
      <c r="A64" s="396"/>
      <c r="B64" s="396"/>
      <c r="C64" s="374"/>
      <c r="D64" s="374"/>
      <c r="E64" s="374"/>
      <c r="F64" s="374"/>
      <c r="G64" s="397"/>
      <c r="H64" s="397"/>
      <c r="I64" s="397"/>
      <c r="J64" s="367"/>
      <c r="K64" s="367"/>
      <c r="L64" s="367"/>
      <c r="M64" s="367"/>
      <c r="N64" s="367"/>
    </row>
    <row r="65" spans="1:14" s="360" customFormat="1" ht="22.15" customHeight="1">
      <c r="A65" s="396"/>
      <c r="B65" s="396"/>
      <c r="C65" s="374"/>
      <c r="D65" s="374"/>
      <c r="E65" s="374"/>
      <c r="F65" s="374"/>
      <c r="G65" s="397"/>
      <c r="H65" s="397"/>
      <c r="I65" s="397"/>
      <c r="J65" s="367"/>
      <c r="K65" s="367"/>
      <c r="L65" s="367"/>
      <c r="M65" s="367"/>
      <c r="N65" s="367"/>
    </row>
    <row r="66" spans="1:14" s="360" customFormat="1" ht="22.15" customHeight="1">
      <c r="A66" s="374"/>
      <c r="B66" s="374"/>
      <c r="C66" s="374"/>
      <c r="D66" s="374"/>
      <c r="E66" s="396"/>
      <c r="F66" s="374"/>
      <c r="G66" s="397"/>
      <c r="H66" s="397"/>
      <c r="I66" s="397"/>
      <c r="J66" s="367"/>
      <c r="K66" s="367"/>
      <c r="L66" s="367"/>
      <c r="M66" s="367"/>
      <c r="N66" s="367"/>
    </row>
    <row r="67" spans="1:14" s="360" customFormat="1" ht="9.4" customHeight="1">
      <c r="A67" s="367"/>
      <c r="B67" s="367"/>
      <c r="C67" s="367"/>
      <c r="D67" s="367"/>
      <c r="E67" s="367"/>
      <c r="F67" s="367"/>
      <c r="G67" s="367"/>
      <c r="H67" s="367"/>
      <c r="I67" s="367"/>
      <c r="J67" s="367"/>
      <c r="K67" s="367"/>
      <c r="L67" s="367"/>
      <c r="M67" s="367"/>
      <c r="N67" s="367"/>
    </row>
    <row r="68" spans="1:14" s="360" customFormat="1" ht="16.149999999999999" customHeight="1">
      <c r="A68" s="367"/>
      <c r="B68" s="367"/>
      <c r="C68" s="367"/>
      <c r="D68" s="367"/>
      <c r="E68" s="367"/>
      <c r="F68" s="367"/>
      <c r="G68" s="404"/>
      <c r="H68" s="404"/>
      <c r="I68" s="404"/>
      <c r="J68" s="367"/>
      <c r="K68" s="367"/>
      <c r="L68" s="367"/>
      <c r="M68" s="367"/>
      <c r="N68" s="367"/>
    </row>
    <row r="69" spans="1:14" s="360" customFormat="1" ht="16.149999999999999" customHeight="1">
      <c r="G69" s="405"/>
      <c r="H69" s="405"/>
      <c r="I69" s="405"/>
      <c r="J69" s="367"/>
      <c r="K69" s="367"/>
      <c r="L69" s="367"/>
      <c r="M69" s="367"/>
      <c r="N69" s="367"/>
    </row>
    <row r="70" spans="1:14" s="360" customFormat="1" ht="16.149999999999999" customHeight="1">
      <c r="J70" s="367"/>
      <c r="K70" s="367"/>
      <c r="L70" s="367"/>
      <c r="M70" s="367"/>
      <c r="N70" s="367"/>
    </row>
    <row r="71" spans="1:14" s="360" customFormat="1" ht="16.149999999999999" customHeight="1">
      <c r="J71" s="367"/>
      <c r="K71" s="367"/>
      <c r="L71" s="367"/>
      <c r="M71" s="367"/>
      <c r="N71" s="367"/>
    </row>
    <row r="72" spans="1:14" s="360" customFormat="1" ht="16.149999999999999" customHeight="1">
      <c r="J72" s="367"/>
      <c r="K72" s="367"/>
      <c r="L72" s="367"/>
      <c r="M72" s="367"/>
      <c r="N72" s="367"/>
    </row>
    <row r="73" spans="1:14" s="360" customFormat="1" ht="16.149999999999999" customHeight="1">
      <c r="J73" s="367"/>
      <c r="K73" s="367"/>
      <c r="L73" s="367"/>
      <c r="M73" s="367"/>
      <c r="N73" s="367"/>
    </row>
    <row r="74" spans="1:14" s="360" customFormat="1" ht="16.149999999999999" customHeight="1"/>
    <row r="75" spans="1:14" ht="16.149999999999999" customHeight="1"/>
    <row r="76" spans="1:14" ht="16.149999999999999" customHeight="1"/>
    <row r="77" spans="1:14" ht="16.149999999999999" customHeight="1"/>
    <row r="78" spans="1:14" ht="16.149999999999999" customHeight="1"/>
    <row r="79" spans="1:14" ht="16.149999999999999" customHeight="1"/>
    <row r="80" spans="1:14" ht="16.149999999999999" customHeight="1"/>
    <row r="81" ht="16.149999999999999" customHeight="1"/>
    <row r="82" ht="16.149999999999999" customHeight="1"/>
    <row r="83" ht="16.149999999999999" customHeight="1"/>
    <row r="84" ht="16.149999999999999" customHeight="1"/>
    <row r="85" ht="16.149999999999999" customHeight="1"/>
    <row r="86" ht="16.149999999999999" customHeight="1"/>
    <row r="87" ht="16.149999999999999" customHeight="1"/>
    <row r="88" ht="16.149999999999999" customHeight="1"/>
    <row r="89" ht="16.149999999999999" customHeight="1"/>
    <row r="90" ht="16.149999999999999" customHeight="1"/>
    <row r="91" ht="16.149999999999999" customHeight="1"/>
    <row r="92" ht="16.149999999999999" customHeight="1"/>
    <row r="93" ht="16.149999999999999" customHeight="1"/>
    <row r="94" ht="16.149999999999999" customHeight="1"/>
    <row r="95" ht="16.149999999999999" customHeight="1"/>
    <row r="96" ht="16.149999999999999" customHeight="1"/>
    <row r="97" ht="16.149999999999999" customHeight="1"/>
    <row r="98" ht="16.149999999999999" customHeight="1"/>
    <row r="99" ht="16.149999999999999" customHeight="1"/>
    <row r="100" ht="16.149999999999999" customHeight="1"/>
    <row r="101" ht="16.149999999999999" customHeight="1"/>
    <row r="102" ht="16.149999999999999" customHeight="1"/>
    <row r="103" ht="16.149999999999999" customHeight="1"/>
    <row r="104" ht="16.149999999999999" customHeight="1"/>
    <row r="105" ht="16.149999999999999" customHeight="1"/>
    <row r="106" ht="16.149999999999999" customHeight="1"/>
    <row r="107" ht="16.149999999999999" customHeight="1"/>
    <row r="108" ht="16.149999999999999" customHeight="1"/>
    <row r="109" ht="16.149999999999999" customHeight="1"/>
    <row r="110" ht="16.149999999999999" customHeight="1"/>
    <row r="111" ht="16.149999999999999" customHeight="1"/>
    <row r="112" ht="16.149999999999999" customHeight="1"/>
    <row r="113" ht="16.149999999999999" customHeight="1"/>
    <row r="114" ht="16.149999999999999" customHeight="1"/>
    <row r="115" ht="16.149999999999999" customHeight="1"/>
    <row r="116" ht="16.149999999999999" customHeight="1"/>
    <row r="117" ht="16.149999999999999" customHeight="1"/>
    <row r="118" ht="16.149999999999999" customHeight="1"/>
    <row r="119" ht="16.149999999999999" customHeight="1"/>
    <row r="120" ht="16.149999999999999" customHeight="1"/>
    <row r="121" ht="16.149999999999999" customHeight="1"/>
    <row r="122" ht="16.149999999999999" customHeight="1"/>
    <row r="123" ht="16.149999999999999" customHeight="1"/>
    <row r="124" ht="16.149999999999999" customHeight="1"/>
    <row r="125" ht="16.149999999999999" customHeight="1"/>
    <row r="126" ht="16.149999999999999" customHeight="1"/>
    <row r="127" ht="16.149999999999999" customHeight="1"/>
    <row r="128" ht="16.149999999999999" customHeight="1"/>
    <row r="129" ht="16.149999999999999" customHeight="1"/>
    <row r="130" ht="16.149999999999999" customHeight="1"/>
    <row r="131" ht="16.149999999999999" customHeight="1"/>
    <row r="132" ht="16.149999999999999" customHeight="1"/>
    <row r="133" ht="16.149999999999999" customHeight="1"/>
    <row r="134" ht="16.149999999999999" customHeight="1"/>
    <row r="135" ht="16.149999999999999" customHeight="1"/>
    <row r="136" ht="16.149999999999999" customHeight="1"/>
    <row r="137" ht="16.149999999999999" customHeight="1"/>
    <row r="138" ht="16.149999999999999" customHeight="1"/>
    <row r="139" ht="16.149999999999999" customHeight="1"/>
    <row r="140" ht="16.149999999999999" customHeight="1"/>
    <row r="141" ht="16.149999999999999" customHeight="1"/>
    <row r="142" ht="16.149999999999999" customHeight="1"/>
    <row r="143" ht="16.149999999999999" customHeight="1"/>
    <row r="144" ht="16.149999999999999" customHeight="1"/>
    <row r="145" ht="16.149999999999999" customHeight="1"/>
    <row r="146" ht="16.149999999999999" customHeight="1"/>
    <row r="147" ht="16.149999999999999" customHeight="1"/>
    <row r="148" ht="16.149999999999999" customHeight="1"/>
    <row r="149" ht="16.149999999999999" customHeight="1"/>
    <row r="150" ht="16.149999999999999" customHeight="1"/>
    <row r="151" ht="16.149999999999999" customHeight="1"/>
    <row r="152" ht="16.149999999999999" customHeight="1"/>
    <row r="153" ht="16.149999999999999" customHeight="1"/>
    <row r="154" ht="16.149999999999999" customHeight="1"/>
    <row r="155" ht="16.149999999999999" customHeight="1"/>
    <row r="156" ht="16.149999999999999" customHeight="1"/>
    <row r="157" ht="16.149999999999999" customHeight="1"/>
    <row r="158" ht="16.149999999999999" customHeight="1"/>
    <row r="159" ht="16.149999999999999" customHeight="1"/>
    <row r="160" ht="16.149999999999999" customHeight="1"/>
    <row r="161" ht="16.149999999999999" customHeight="1"/>
    <row r="162" ht="16.149999999999999" customHeight="1"/>
    <row r="163" ht="16.149999999999999" customHeight="1"/>
    <row r="164" ht="16.149999999999999" customHeight="1"/>
    <row r="165" ht="16.149999999999999" customHeight="1"/>
    <row r="166" ht="16.149999999999999" customHeight="1"/>
    <row r="167" ht="16.149999999999999" customHeight="1"/>
    <row r="168" ht="16.149999999999999" customHeight="1"/>
    <row r="169" ht="16.149999999999999" customHeight="1"/>
    <row r="170" ht="16.149999999999999" customHeight="1"/>
    <row r="171" ht="16.149999999999999" customHeight="1"/>
    <row r="172" ht="16.149999999999999" customHeight="1"/>
    <row r="173" ht="16.149999999999999" customHeight="1"/>
    <row r="174" ht="16.149999999999999" customHeight="1"/>
    <row r="175" ht="16.149999999999999" customHeight="1"/>
    <row r="176" ht="16.149999999999999" customHeight="1"/>
    <row r="177" ht="16.149999999999999" customHeight="1"/>
    <row r="178" ht="16.149999999999999" customHeight="1"/>
    <row r="179" ht="16.149999999999999" customHeight="1"/>
    <row r="180" ht="16.149999999999999" customHeight="1"/>
    <row r="181" ht="16.149999999999999" customHeight="1"/>
    <row r="182" ht="16.149999999999999" customHeight="1"/>
    <row r="183" ht="16.149999999999999" customHeight="1"/>
    <row r="184" ht="16.149999999999999" customHeight="1"/>
    <row r="185" ht="16.149999999999999" customHeight="1"/>
    <row r="186" ht="16.149999999999999" customHeight="1"/>
    <row r="187" ht="16.149999999999999" customHeight="1"/>
    <row r="188" ht="16.149999999999999" customHeight="1"/>
    <row r="189" ht="16.149999999999999" customHeight="1"/>
    <row r="190" ht="16.149999999999999" customHeight="1"/>
    <row r="191" ht="16.149999999999999" customHeight="1"/>
    <row r="192" ht="16.149999999999999" customHeight="1"/>
    <row r="193" ht="16.149999999999999" customHeight="1"/>
    <row r="194" ht="16.149999999999999" customHeight="1"/>
    <row r="195" ht="16.149999999999999" customHeight="1"/>
    <row r="196" ht="16.149999999999999" customHeight="1"/>
    <row r="197" ht="16.149999999999999" customHeight="1"/>
    <row r="198" ht="16.149999999999999" customHeight="1"/>
    <row r="199" ht="16.149999999999999" customHeight="1"/>
    <row r="200" ht="16.149999999999999" customHeight="1"/>
    <row r="201" ht="16.149999999999999" customHeight="1"/>
    <row r="202" ht="16.149999999999999" customHeight="1"/>
    <row r="203" ht="16.149999999999999" customHeight="1"/>
    <row r="204" ht="16.149999999999999" customHeight="1"/>
    <row r="205" ht="16.149999999999999" customHeight="1"/>
    <row r="206" ht="16.149999999999999" customHeight="1"/>
    <row r="207" ht="16.149999999999999" customHeight="1"/>
    <row r="208" ht="16.149999999999999" customHeight="1"/>
    <row r="209" ht="16.149999999999999" customHeight="1"/>
    <row r="210" ht="16.149999999999999" customHeight="1"/>
    <row r="211" ht="16.149999999999999" customHeight="1"/>
    <row r="212" ht="16.149999999999999" customHeight="1"/>
    <row r="213" ht="16.149999999999999" customHeight="1"/>
    <row r="214" ht="16.149999999999999" customHeight="1"/>
    <row r="215" ht="16.149999999999999" customHeight="1"/>
    <row r="216" ht="16.149999999999999" customHeight="1"/>
    <row r="217" ht="16.149999999999999" customHeight="1"/>
    <row r="218" ht="16.149999999999999" customHeight="1"/>
    <row r="219" ht="16.149999999999999" customHeight="1"/>
    <row r="220" ht="16.149999999999999" customHeight="1"/>
    <row r="221" ht="16.149999999999999" customHeight="1"/>
    <row r="222" ht="16.149999999999999" customHeight="1"/>
    <row r="223" ht="16.149999999999999" customHeight="1"/>
    <row r="224" ht="16.149999999999999" customHeight="1"/>
    <row r="225" ht="16.149999999999999" customHeight="1"/>
    <row r="226" ht="16.149999999999999" customHeight="1"/>
    <row r="227" ht="16.149999999999999" customHeight="1"/>
    <row r="228" ht="16.149999999999999" customHeight="1"/>
    <row r="229" ht="16.149999999999999" customHeight="1"/>
    <row r="230" ht="16.149999999999999" customHeight="1"/>
    <row r="231" ht="16.149999999999999" customHeight="1"/>
    <row r="232" ht="16.149999999999999" customHeight="1"/>
    <row r="233" ht="16.149999999999999" customHeight="1"/>
    <row r="234" ht="16.149999999999999" customHeight="1"/>
    <row r="235" ht="16.149999999999999" customHeight="1"/>
    <row r="236" ht="16.149999999999999" customHeight="1"/>
    <row r="237" ht="16.149999999999999" customHeight="1"/>
    <row r="238" ht="16.149999999999999" customHeight="1"/>
    <row r="239" ht="16.149999999999999" customHeight="1"/>
    <row r="240" ht="16.149999999999999" customHeight="1"/>
    <row r="241" ht="16.149999999999999" customHeight="1"/>
    <row r="242" ht="16.149999999999999" customHeight="1"/>
    <row r="243" ht="16.149999999999999" customHeight="1"/>
    <row r="244" ht="16.149999999999999" customHeight="1"/>
    <row r="245" ht="16.149999999999999" customHeight="1"/>
    <row r="246" ht="16.149999999999999" customHeight="1"/>
    <row r="247" ht="16.149999999999999" customHeight="1"/>
    <row r="248" ht="16.149999999999999" customHeight="1"/>
    <row r="249" ht="16.149999999999999" customHeight="1"/>
    <row r="250" ht="16.149999999999999" customHeight="1"/>
    <row r="251" ht="16.149999999999999" customHeight="1"/>
    <row r="252" ht="16.149999999999999" customHeight="1"/>
    <row r="253" ht="16.149999999999999" customHeight="1"/>
    <row r="254" ht="16.149999999999999" customHeight="1"/>
    <row r="255" ht="16.149999999999999" customHeight="1"/>
    <row r="256" ht="16.149999999999999" customHeight="1"/>
    <row r="257" ht="16.149999999999999" customHeight="1"/>
    <row r="258" ht="16.149999999999999" customHeight="1"/>
    <row r="259" ht="16.149999999999999" customHeight="1"/>
    <row r="260" ht="16.149999999999999" customHeight="1"/>
    <row r="261" ht="16.149999999999999" customHeight="1"/>
    <row r="262" ht="16.149999999999999" customHeight="1"/>
    <row r="263" ht="16.149999999999999" customHeight="1"/>
    <row r="264" ht="16.149999999999999" customHeight="1"/>
    <row r="265" ht="16.149999999999999" customHeight="1"/>
    <row r="266" ht="16.149999999999999" customHeight="1"/>
    <row r="267" ht="16.149999999999999" customHeight="1"/>
    <row r="268" ht="16.149999999999999" customHeight="1"/>
    <row r="269" ht="16.149999999999999" customHeight="1"/>
    <row r="270" ht="16.149999999999999" customHeight="1"/>
    <row r="271" ht="16.149999999999999" customHeight="1"/>
    <row r="272" ht="16.149999999999999" customHeight="1"/>
    <row r="273" ht="16.149999999999999" customHeight="1"/>
    <row r="274" ht="16.149999999999999" customHeight="1"/>
    <row r="275" ht="16.149999999999999" customHeight="1"/>
    <row r="276" ht="16.149999999999999" customHeight="1"/>
    <row r="277" ht="16.149999999999999" customHeight="1"/>
    <row r="278" ht="16.149999999999999" customHeight="1"/>
    <row r="279" ht="16.149999999999999" customHeight="1"/>
    <row r="280" ht="16.149999999999999" customHeight="1"/>
    <row r="281" ht="16.149999999999999" customHeight="1"/>
    <row r="282" ht="16.149999999999999" customHeight="1"/>
    <row r="283" ht="16.149999999999999" customHeight="1"/>
    <row r="284" ht="16.149999999999999" customHeight="1"/>
    <row r="285" ht="16.149999999999999" customHeight="1"/>
    <row r="286" ht="16.149999999999999" customHeight="1"/>
    <row r="287" ht="16.149999999999999" customHeight="1"/>
    <row r="288" ht="16.149999999999999" customHeight="1"/>
    <row r="289" ht="16.149999999999999" customHeight="1"/>
    <row r="290" ht="16.149999999999999" customHeight="1"/>
    <row r="291" ht="16.149999999999999" customHeight="1"/>
    <row r="292" ht="16.149999999999999" customHeight="1"/>
    <row r="293" ht="16.149999999999999" customHeight="1"/>
    <row r="294" ht="16.149999999999999" customHeight="1"/>
    <row r="295" ht="16.149999999999999" customHeight="1"/>
    <row r="296" ht="16.149999999999999" customHeight="1"/>
    <row r="297" ht="16.149999999999999" customHeight="1"/>
    <row r="298" ht="16.149999999999999" customHeight="1"/>
    <row r="299" ht="16.149999999999999" customHeight="1"/>
    <row r="300" ht="16.149999999999999" customHeight="1"/>
    <row r="301" ht="16.149999999999999" customHeight="1"/>
    <row r="302" ht="16.149999999999999" customHeight="1"/>
    <row r="303" ht="16.149999999999999" customHeight="1"/>
    <row r="304" ht="16.149999999999999" customHeight="1"/>
    <row r="305" ht="16.149999999999999" customHeight="1"/>
    <row r="306" ht="16.149999999999999" customHeight="1"/>
    <row r="307" ht="16.149999999999999" customHeight="1"/>
    <row r="308" ht="16.149999999999999" customHeight="1"/>
    <row r="309" ht="16.149999999999999" customHeight="1"/>
    <row r="310" ht="16.149999999999999" customHeight="1"/>
    <row r="311" ht="16.149999999999999" customHeight="1"/>
    <row r="312" ht="16.149999999999999" customHeight="1"/>
    <row r="313" ht="16.149999999999999" customHeight="1"/>
    <row r="314" ht="16.149999999999999" customHeight="1"/>
    <row r="315" ht="16.149999999999999" customHeight="1"/>
    <row r="316" ht="16.149999999999999" customHeight="1"/>
    <row r="317" ht="16.149999999999999" customHeight="1"/>
    <row r="318" ht="16.149999999999999" customHeight="1"/>
    <row r="319" ht="16.149999999999999" customHeight="1"/>
    <row r="320" ht="16.149999999999999" customHeight="1"/>
    <row r="321" ht="16.149999999999999" customHeight="1"/>
    <row r="322" ht="16.149999999999999" customHeight="1"/>
    <row r="323" ht="16.149999999999999" customHeight="1"/>
    <row r="324" ht="16.149999999999999" customHeight="1"/>
    <row r="325" ht="16.149999999999999" customHeight="1"/>
    <row r="326" ht="16.149999999999999" customHeight="1"/>
    <row r="327" ht="16.149999999999999" customHeight="1"/>
    <row r="328" ht="16.149999999999999" customHeight="1"/>
    <row r="329" ht="16.149999999999999" customHeight="1"/>
    <row r="330" ht="16.149999999999999" customHeight="1"/>
    <row r="331" ht="16.149999999999999" customHeight="1"/>
    <row r="332" ht="16.149999999999999" customHeight="1"/>
    <row r="333" ht="16.149999999999999" customHeight="1"/>
    <row r="334" ht="16.149999999999999" customHeight="1"/>
    <row r="335" ht="16.149999999999999" customHeight="1"/>
    <row r="336" ht="16.149999999999999" customHeight="1"/>
    <row r="337" ht="16.149999999999999" customHeight="1"/>
    <row r="338" ht="16.149999999999999" customHeight="1"/>
    <row r="339" ht="16.149999999999999" customHeight="1"/>
    <row r="340" ht="16.149999999999999" customHeight="1"/>
    <row r="341" ht="16.149999999999999" customHeight="1"/>
    <row r="342" ht="16.149999999999999" customHeight="1"/>
    <row r="343" ht="16.149999999999999" customHeight="1"/>
    <row r="344" ht="16.149999999999999" customHeight="1"/>
    <row r="345" ht="16.149999999999999" customHeight="1"/>
    <row r="346" ht="16.149999999999999" customHeight="1"/>
    <row r="347" ht="16.149999999999999" customHeight="1"/>
    <row r="348" ht="16.149999999999999" customHeight="1"/>
    <row r="349" ht="16.149999999999999" customHeight="1"/>
    <row r="350" ht="16.149999999999999" customHeight="1"/>
    <row r="351" ht="16.149999999999999" customHeight="1"/>
    <row r="352" ht="16.149999999999999" customHeight="1"/>
    <row r="353" ht="16.149999999999999" customHeight="1"/>
    <row r="354" ht="16.149999999999999" customHeight="1"/>
    <row r="355" ht="16.149999999999999" customHeight="1"/>
    <row r="356" ht="16.149999999999999" customHeight="1"/>
    <row r="357" ht="16.149999999999999" customHeight="1"/>
    <row r="358" ht="16.149999999999999" customHeight="1"/>
    <row r="359" ht="16.149999999999999" customHeight="1"/>
    <row r="360" ht="16.149999999999999" customHeight="1"/>
    <row r="361" ht="16.149999999999999" customHeight="1"/>
    <row r="362" ht="16.149999999999999" customHeight="1"/>
    <row r="363" ht="16.149999999999999" customHeight="1"/>
    <row r="364" ht="16.149999999999999" customHeight="1"/>
    <row r="365" ht="16.149999999999999" customHeight="1"/>
    <row r="366" ht="16.149999999999999" customHeight="1"/>
    <row r="367" ht="16.149999999999999" customHeight="1"/>
    <row r="368" ht="16.149999999999999" customHeight="1"/>
    <row r="369" ht="16.149999999999999" customHeight="1"/>
    <row r="370" ht="16.149999999999999" customHeight="1"/>
    <row r="371" ht="16.149999999999999" customHeight="1"/>
    <row r="372" ht="16.149999999999999" customHeight="1"/>
    <row r="373" ht="16.149999999999999" customHeight="1"/>
    <row r="374" ht="16.149999999999999" customHeight="1"/>
    <row r="375" ht="16.149999999999999" customHeight="1"/>
    <row r="376" ht="16.149999999999999" customHeight="1"/>
    <row r="377" ht="16.149999999999999" customHeight="1"/>
    <row r="378" ht="16.149999999999999" customHeight="1"/>
    <row r="379" ht="16.149999999999999" customHeight="1"/>
    <row r="380" ht="16.149999999999999" customHeight="1"/>
    <row r="381" ht="16.149999999999999" customHeight="1"/>
    <row r="382" ht="16.149999999999999" customHeight="1"/>
    <row r="383" ht="16.149999999999999" customHeight="1"/>
    <row r="384" ht="16.149999999999999" customHeight="1"/>
    <row r="385" ht="16.149999999999999" customHeight="1"/>
    <row r="386" ht="16.149999999999999" customHeight="1"/>
    <row r="387" ht="16.149999999999999" customHeight="1"/>
    <row r="388" ht="16.149999999999999" customHeight="1"/>
    <row r="389" ht="16.149999999999999" customHeight="1"/>
    <row r="390" ht="16.149999999999999" customHeight="1"/>
    <row r="391" ht="16.149999999999999" customHeight="1"/>
    <row r="392" ht="16.149999999999999" customHeight="1"/>
    <row r="393" ht="16.149999999999999" customHeight="1"/>
    <row r="394" ht="16.149999999999999" customHeight="1"/>
    <row r="395" ht="16.149999999999999" customHeight="1"/>
    <row r="396" ht="16.149999999999999" customHeight="1"/>
    <row r="397" ht="16.149999999999999" customHeight="1"/>
    <row r="398" ht="16.149999999999999" customHeight="1"/>
    <row r="399" ht="16.149999999999999" customHeight="1"/>
    <row r="400" ht="16.149999999999999" customHeight="1"/>
    <row r="401" ht="16.149999999999999" customHeight="1"/>
    <row r="402" ht="16.149999999999999" customHeight="1"/>
    <row r="403" ht="16.149999999999999" customHeight="1"/>
    <row r="404" ht="16.149999999999999" customHeight="1"/>
    <row r="405" ht="16.149999999999999" customHeight="1"/>
    <row r="406" ht="16.149999999999999" customHeight="1"/>
    <row r="407" ht="16.149999999999999" customHeight="1"/>
    <row r="408" ht="16.149999999999999" customHeight="1"/>
    <row r="409" ht="16.149999999999999" customHeight="1"/>
    <row r="410" ht="16.149999999999999" customHeight="1"/>
    <row r="411" ht="16.149999999999999" customHeight="1"/>
    <row r="412" ht="16.149999999999999" customHeight="1"/>
    <row r="413" ht="16.149999999999999" customHeight="1"/>
    <row r="414" ht="16.149999999999999" customHeight="1"/>
    <row r="415" ht="16.149999999999999" customHeight="1"/>
    <row r="416" ht="16.149999999999999" customHeight="1"/>
    <row r="417" ht="16.149999999999999" customHeight="1"/>
    <row r="418" ht="16.149999999999999" customHeight="1"/>
    <row r="419" ht="16.149999999999999" customHeight="1"/>
    <row r="420" ht="16.149999999999999" customHeight="1"/>
    <row r="421" ht="16.149999999999999" customHeight="1"/>
    <row r="422" ht="16.149999999999999" customHeight="1"/>
    <row r="423" ht="16.149999999999999" customHeight="1"/>
    <row r="424" ht="16.149999999999999" customHeight="1"/>
    <row r="425" ht="16.149999999999999" customHeight="1"/>
    <row r="426" ht="16.149999999999999" customHeight="1"/>
    <row r="427" ht="16.149999999999999" customHeight="1"/>
    <row r="428" ht="16.149999999999999" customHeight="1"/>
    <row r="429" ht="16.149999999999999" customHeight="1"/>
    <row r="430" ht="16.149999999999999" customHeight="1"/>
    <row r="431" ht="16.149999999999999" customHeight="1"/>
    <row r="432" ht="16.149999999999999" customHeight="1"/>
    <row r="433" ht="16.149999999999999" customHeight="1"/>
    <row r="434" ht="16.149999999999999" customHeight="1"/>
    <row r="435" ht="16.149999999999999" customHeight="1"/>
    <row r="436" ht="16.149999999999999" customHeight="1"/>
    <row r="437" ht="16.149999999999999" customHeight="1"/>
    <row r="438" ht="16.149999999999999" customHeight="1"/>
    <row r="439" ht="16.149999999999999" customHeight="1"/>
    <row r="440" ht="16.149999999999999" customHeight="1"/>
    <row r="441" ht="16.149999999999999" customHeight="1"/>
    <row r="442" ht="16.149999999999999" customHeight="1"/>
    <row r="443" ht="16.149999999999999" customHeight="1"/>
    <row r="444" ht="16.149999999999999" customHeight="1"/>
    <row r="445" ht="16.149999999999999" customHeight="1"/>
    <row r="446" ht="16.149999999999999" customHeight="1"/>
    <row r="447" ht="16.149999999999999" customHeight="1"/>
    <row r="448" ht="16.149999999999999" customHeight="1"/>
    <row r="449" ht="16.149999999999999" customHeight="1"/>
    <row r="450" ht="16.149999999999999" customHeight="1"/>
    <row r="451" ht="16.149999999999999" customHeight="1"/>
    <row r="452" ht="16.149999999999999" customHeight="1"/>
    <row r="453" ht="16.149999999999999" customHeight="1"/>
    <row r="454" ht="16.149999999999999" customHeight="1"/>
    <row r="455" ht="16.149999999999999" customHeight="1"/>
    <row r="456" ht="16.149999999999999" customHeight="1"/>
    <row r="457" ht="16.149999999999999" customHeight="1"/>
    <row r="458" ht="16.149999999999999" customHeight="1"/>
    <row r="459" ht="16.149999999999999" customHeight="1"/>
    <row r="460" ht="16.149999999999999" customHeight="1"/>
    <row r="461" ht="16.149999999999999" customHeight="1"/>
    <row r="462" ht="16.149999999999999" customHeight="1"/>
    <row r="463" ht="16.149999999999999" customHeight="1"/>
    <row r="464" ht="16.149999999999999" customHeight="1"/>
    <row r="465" ht="16.149999999999999" customHeight="1"/>
    <row r="466" ht="16.149999999999999" customHeight="1"/>
    <row r="467" ht="16.149999999999999" customHeight="1"/>
    <row r="468" ht="16.149999999999999" customHeight="1"/>
    <row r="469" ht="16.149999999999999" customHeight="1"/>
    <row r="470" ht="16.149999999999999" customHeight="1"/>
    <row r="471" ht="16.149999999999999" customHeight="1"/>
    <row r="472" ht="16.149999999999999" customHeight="1"/>
    <row r="473" ht="16.149999999999999" customHeight="1"/>
    <row r="474" ht="16.149999999999999" customHeight="1"/>
    <row r="475" ht="16.149999999999999" customHeight="1"/>
    <row r="476" ht="16.149999999999999" customHeight="1"/>
    <row r="477" ht="16.149999999999999" customHeight="1"/>
    <row r="478" ht="16.149999999999999" customHeight="1"/>
    <row r="479" ht="16.149999999999999" customHeight="1"/>
    <row r="480" ht="16.149999999999999" customHeight="1"/>
    <row r="481" ht="16.149999999999999" customHeight="1"/>
    <row r="482" ht="16.149999999999999" customHeight="1"/>
    <row r="483" ht="16.149999999999999" customHeight="1"/>
    <row r="484" ht="16.149999999999999" customHeight="1"/>
    <row r="485" ht="16.149999999999999" customHeight="1"/>
    <row r="486" ht="16.149999999999999" customHeight="1"/>
    <row r="487" ht="16.149999999999999" customHeight="1"/>
    <row r="488" ht="16.149999999999999" customHeight="1"/>
    <row r="489" ht="16.149999999999999" customHeight="1"/>
    <row r="490" ht="16.149999999999999" customHeight="1"/>
    <row r="491" ht="16.149999999999999" customHeight="1"/>
    <row r="492" ht="16.149999999999999" customHeight="1"/>
    <row r="493" ht="16.149999999999999" customHeight="1"/>
    <row r="494" ht="16.149999999999999" customHeight="1"/>
    <row r="495" ht="16.149999999999999" customHeight="1"/>
    <row r="496" ht="16.149999999999999" customHeight="1"/>
    <row r="497" ht="16.149999999999999" customHeight="1"/>
    <row r="498" ht="16.149999999999999" customHeight="1"/>
    <row r="499" ht="16.149999999999999" customHeight="1"/>
    <row r="500" ht="16.149999999999999" customHeight="1"/>
    <row r="501" ht="16.149999999999999" customHeight="1"/>
    <row r="502" ht="16.149999999999999" customHeight="1"/>
    <row r="503" ht="16.149999999999999" customHeight="1"/>
    <row r="504" ht="16.149999999999999" customHeight="1"/>
    <row r="505" ht="16.149999999999999" customHeight="1"/>
    <row r="506" ht="16.149999999999999" customHeight="1"/>
    <row r="507" ht="16.149999999999999" customHeight="1"/>
    <row r="508" ht="16.149999999999999" customHeight="1"/>
    <row r="509" ht="16.149999999999999" customHeight="1"/>
    <row r="510" ht="16.149999999999999" customHeight="1"/>
    <row r="511" ht="16.149999999999999" customHeight="1"/>
    <row r="512" ht="16.149999999999999" customHeight="1"/>
    <row r="513" ht="16.149999999999999" customHeight="1"/>
    <row r="514" ht="16.149999999999999" customHeight="1"/>
    <row r="515" ht="16.149999999999999" customHeight="1"/>
    <row r="516" ht="16.149999999999999" customHeight="1"/>
    <row r="517" ht="16.149999999999999" customHeight="1"/>
    <row r="518" ht="16.149999999999999" customHeight="1"/>
    <row r="519" ht="16.149999999999999" customHeight="1"/>
    <row r="520" ht="16.149999999999999" customHeight="1"/>
    <row r="521" ht="16.149999999999999" customHeight="1"/>
    <row r="522" ht="16.149999999999999" customHeight="1"/>
    <row r="523" ht="16.149999999999999" customHeight="1"/>
    <row r="524" ht="16.149999999999999" customHeight="1"/>
    <row r="525" ht="16.149999999999999" customHeight="1"/>
    <row r="526" ht="16.149999999999999" customHeight="1"/>
    <row r="527" ht="16.149999999999999" customHeight="1"/>
    <row r="528" ht="16.149999999999999" customHeight="1"/>
    <row r="529" ht="16.149999999999999" customHeight="1"/>
    <row r="530" ht="16.149999999999999" customHeight="1"/>
    <row r="531" ht="16.149999999999999" customHeight="1"/>
    <row r="532" ht="16.149999999999999" customHeight="1"/>
    <row r="533" ht="16.149999999999999" customHeight="1"/>
    <row r="534" ht="16.149999999999999" customHeight="1"/>
    <row r="535" ht="16.149999999999999" customHeight="1"/>
    <row r="536" ht="16.149999999999999" customHeight="1"/>
    <row r="537" ht="16.149999999999999" customHeight="1"/>
    <row r="538" ht="16.149999999999999" customHeight="1"/>
    <row r="539" ht="16.149999999999999" customHeight="1"/>
    <row r="540" ht="16.149999999999999" customHeight="1"/>
    <row r="541" ht="16.149999999999999" customHeight="1"/>
    <row r="542" ht="16.149999999999999" customHeight="1"/>
    <row r="543" ht="16.149999999999999" customHeight="1"/>
    <row r="544" ht="16.149999999999999" customHeight="1"/>
    <row r="545" ht="16.149999999999999" customHeight="1"/>
    <row r="546" ht="16.149999999999999" customHeight="1"/>
    <row r="547" ht="16.149999999999999" customHeight="1"/>
    <row r="548" ht="16.149999999999999" customHeight="1"/>
    <row r="549" ht="16.149999999999999" customHeight="1"/>
    <row r="550" ht="16.149999999999999" customHeight="1"/>
    <row r="551" ht="16.149999999999999" customHeight="1"/>
    <row r="552" ht="16.149999999999999" customHeight="1"/>
    <row r="553" ht="16.149999999999999" customHeight="1"/>
    <row r="554" ht="16.149999999999999" customHeight="1"/>
    <row r="555" ht="16.149999999999999" customHeight="1"/>
    <row r="556" ht="16.149999999999999" customHeight="1"/>
    <row r="557" ht="16.149999999999999" customHeight="1"/>
    <row r="558" ht="16.149999999999999" customHeight="1"/>
    <row r="559" ht="16.149999999999999" customHeight="1"/>
    <row r="560" ht="16.149999999999999" customHeight="1"/>
    <row r="561" ht="16.149999999999999" customHeight="1"/>
    <row r="562" ht="16.149999999999999" customHeight="1"/>
    <row r="563" ht="16.149999999999999" customHeight="1"/>
    <row r="564" ht="16.149999999999999" customHeight="1"/>
    <row r="565" ht="16.149999999999999" customHeight="1"/>
    <row r="566" ht="16.149999999999999" customHeight="1"/>
    <row r="567" ht="16.149999999999999" customHeight="1"/>
    <row r="568" ht="16.149999999999999" customHeight="1"/>
    <row r="569" ht="16.149999999999999" customHeight="1"/>
    <row r="570" ht="16.149999999999999" customHeight="1"/>
    <row r="571" ht="16.149999999999999" customHeight="1"/>
    <row r="572" ht="16.149999999999999" customHeight="1"/>
    <row r="573" ht="16.149999999999999" customHeight="1"/>
    <row r="574" ht="16.149999999999999" customHeight="1"/>
    <row r="575" ht="16.149999999999999" customHeight="1"/>
    <row r="576" ht="16.149999999999999" customHeight="1"/>
    <row r="577" ht="16.149999999999999" customHeight="1"/>
    <row r="578" ht="16.149999999999999" customHeight="1"/>
    <row r="579" ht="16.149999999999999" customHeight="1"/>
    <row r="580" ht="16.149999999999999" customHeight="1"/>
    <row r="581" ht="16.149999999999999" customHeight="1"/>
    <row r="582" ht="16.149999999999999" customHeight="1"/>
    <row r="583" ht="16.149999999999999" customHeight="1"/>
    <row r="584" ht="16.149999999999999" customHeight="1"/>
    <row r="585" ht="16.149999999999999" customHeight="1"/>
    <row r="586" ht="16.149999999999999" customHeight="1"/>
    <row r="587" ht="16.149999999999999" customHeight="1"/>
    <row r="588" ht="16.149999999999999" customHeight="1"/>
    <row r="589" ht="16.149999999999999" customHeight="1"/>
    <row r="590" ht="16.149999999999999" customHeight="1"/>
    <row r="591" ht="16.149999999999999" customHeight="1"/>
    <row r="592" ht="16.149999999999999" customHeight="1"/>
    <row r="593" ht="16.149999999999999" customHeight="1"/>
    <row r="594" ht="16.149999999999999" customHeight="1"/>
    <row r="595" ht="16.149999999999999" customHeight="1"/>
    <row r="596" ht="16.149999999999999" customHeight="1"/>
    <row r="597" ht="16.149999999999999" customHeight="1"/>
    <row r="598" ht="16.149999999999999" customHeight="1"/>
    <row r="599" ht="16.149999999999999" customHeight="1"/>
    <row r="600" ht="16.149999999999999" customHeight="1"/>
    <row r="601" ht="16.149999999999999" customHeight="1"/>
    <row r="602" ht="16.149999999999999" customHeight="1"/>
    <row r="603" ht="16.149999999999999" customHeight="1"/>
    <row r="604" ht="16.149999999999999" customHeight="1"/>
    <row r="605" ht="16.149999999999999" customHeight="1"/>
    <row r="606" ht="16.149999999999999" customHeight="1"/>
    <row r="607" ht="16.149999999999999" customHeight="1"/>
    <row r="608" ht="16.149999999999999" customHeight="1"/>
    <row r="609" ht="16.149999999999999" customHeight="1"/>
    <row r="610" ht="16.149999999999999" customHeight="1"/>
    <row r="611" ht="16.149999999999999" customHeight="1"/>
    <row r="612" ht="16.149999999999999" customHeight="1"/>
    <row r="613" ht="16.149999999999999" customHeight="1"/>
    <row r="614" ht="16.149999999999999" customHeight="1"/>
    <row r="615" ht="16.149999999999999" customHeight="1"/>
    <row r="616" ht="16.149999999999999" customHeight="1"/>
    <row r="617" ht="16.149999999999999" customHeight="1"/>
    <row r="618" ht="16.149999999999999" customHeight="1"/>
    <row r="619" ht="16.149999999999999" customHeight="1"/>
    <row r="620" ht="16.149999999999999" customHeight="1"/>
    <row r="621" ht="16.149999999999999" customHeight="1"/>
    <row r="622" ht="16.149999999999999" customHeight="1"/>
    <row r="623" ht="16.149999999999999" customHeight="1"/>
    <row r="624" ht="16.149999999999999" customHeight="1"/>
    <row r="625" ht="16.149999999999999" customHeight="1"/>
    <row r="626" ht="16.149999999999999" customHeight="1"/>
    <row r="627" ht="16.149999999999999" customHeight="1"/>
    <row r="628" ht="16.149999999999999" customHeight="1"/>
    <row r="629" ht="16.149999999999999" customHeight="1"/>
    <row r="630" ht="16.149999999999999" customHeight="1"/>
    <row r="631" ht="16.149999999999999" customHeight="1"/>
    <row r="632" ht="16.149999999999999" customHeight="1"/>
    <row r="633" ht="16.149999999999999" customHeight="1"/>
    <row r="634" ht="16.149999999999999" customHeight="1"/>
    <row r="635" ht="16.149999999999999" customHeight="1"/>
    <row r="636" ht="16.149999999999999" customHeight="1"/>
    <row r="637" ht="16.149999999999999" customHeight="1"/>
    <row r="638" ht="16.149999999999999" customHeight="1"/>
    <row r="639" ht="16.149999999999999" customHeight="1"/>
    <row r="640" ht="16.149999999999999" customHeight="1"/>
    <row r="641" ht="16.149999999999999" customHeight="1"/>
    <row r="642" ht="16.149999999999999" customHeight="1"/>
    <row r="643" ht="16.149999999999999" customHeight="1"/>
    <row r="644" ht="16.149999999999999" customHeight="1"/>
    <row r="645" ht="16.149999999999999" customHeight="1"/>
    <row r="646" ht="16.149999999999999" customHeight="1"/>
    <row r="647" ht="16.149999999999999" customHeight="1"/>
    <row r="648" ht="16.149999999999999" customHeight="1"/>
    <row r="649" ht="16.149999999999999" customHeight="1"/>
    <row r="650" ht="16.149999999999999" customHeight="1"/>
    <row r="651" ht="16.149999999999999" customHeight="1"/>
    <row r="652" ht="16.149999999999999" customHeight="1"/>
    <row r="653" ht="16.149999999999999" customHeight="1"/>
    <row r="654" ht="16.149999999999999" customHeight="1"/>
    <row r="655" ht="16.149999999999999" customHeight="1"/>
    <row r="656" ht="16.149999999999999" customHeight="1"/>
    <row r="657" ht="16.149999999999999" customHeight="1"/>
    <row r="658" ht="16.149999999999999" customHeight="1"/>
    <row r="659" ht="16.149999999999999" customHeight="1"/>
    <row r="660" ht="16.149999999999999" customHeight="1"/>
    <row r="661" ht="16.149999999999999" customHeight="1"/>
    <row r="662" ht="16.149999999999999" customHeight="1"/>
    <row r="663" ht="16.149999999999999" customHeight="1"/>
    <row r="664" ht="16.149999999999999" customHeight="1"/>
    <row r="665" ht="16.149999999999999" customHeight="1"/>
    <row r="666" ht="16.149999999999999" customHeight="1"/>
    <row r="667" ht="16.149999999999999" customHeight="1"/>
    <row r="668" ht="16.149999999999999" customHeight="1"/>
    <row r="669" ht="16.149999999999999" customHeight="1"/>
    <row r="670" ht="16.149999999999999" customHeight="1"/>
    <row r="671" ht="16.149999999999999" customHeight="1"/>
    <row r="672" ht="16.149999999999999" customHeight="1"/>
    <row r="673" ht="16.149999999999999" customHeight="1"/>
    <row r="674" ht="16.149999999999999" customHeight="1"/>
    <row r="675" ht="16.149999999999999" customHeight="1"/>
    <row r="676" ht="16.149999999999999" customHeight="1"/>
    <row r="677" ht="16.149999999999999" customHeight="1"/>
    <row r="678" ht="16.149999999999999" customHeight="1"/>
    <row r="679" ht="16.149999999999999" customHeight="1"/>
    <row r="680" ht="16.149999999999999" customHeight="1"/>
    <row r="681" ht="16.149999999999999" customHeight="1"/>
    <row r="682" ht="16.149999999999999" customHeight="1"/>
    <row r="683" ht="16.149999999999999" customHeight="1"/>
    <row r="684" ht="16.149999999999999" customHeight="1"/>
    <row r="685" ht="16.149999999999999" customHeight="1"/>
    <row r="686" ht="16.149999999999999" customHeight="1"/>
    <row r="687" ht="16.149999999999999" customHeight="1"/>
    <row r="688" ht="16.149999999999999" customHeight="1"/>
    <row r="689" ht="16.149999999999999" customHeight="1"/>
    <row r="690" ht="16.149999999999999" customHeight="1"/>
    <row r="691" ht="16.149999999999999" customHeight="1"/>
    <row r="692" ht="16.149999999999999" customHeight="1"/>
    <row r="693" ht="16.149999999999999" customHeight="1"/>
    <row r="694" ht="16.149999999999999" customHeight="1"/>
    <row r="695" ht="16.149999999999999" customHeight="1"/>
    <row r="696" ht="16.149999999999999" customHeight="1"/>
    <row r="697" ht="16.149999999999999" customHeight="1"/>
    <row r="698" ht="16.149999999999999" customHeight="1"/>
    <row r="699" ht="16.149999999999999" customHeight="1"/>
    <row r="700" ht="16.149999999999999" customHeight="1"/>
    <row r="701" ht="16.149999999999999" customHeight="1"/>
    <row r="702" ht="16.149999999999999" customHeight="1"/>
    <row r="703" ht="16.149999999999999" customHeight="1"/>
    <row r="704" ht="16.149999999999999" customHeight="1"/>
    <row r="705" ht="16.149999999999999" customHeight="1"/>
    <row r="706" ht="16.149999999999999" customHeight="1"/>
    <row r="707" ht="16.149999999999999" customHeight="1"/>
    <row r="708" ht="16.149999999999999" customHeight="1"/>
    <row r="709" ht="16.149999999999999" customHeight="1"/>
    <row r="710" ht="16.149999999999999" customHeight="1"/>
    <row r="711" ht="16.149999999999999" customHeight="1"/>
    <row r="712" ht="16.149999999999999" customHeight="1"/>
    <row r="713" ht="16.149999999999999" customHeight="1"/>
    <row r="714" ht="16.149999999999999" customHeight="1"/>
    <row r="715" ht="16.149999999999999" customHeight="1"/>
    <row r="716" ht="16.149999999999999" customHeight="1"/>
    <row r="717" ht="16.149999999999999" customHeight="1"/>
    <row r="718" ht="16.149999999999999" customHeight="1"/>
    <row r="719" ht="16.149999999999999" customHeight="1"/>
    <row r="720" ht="16.149999999999999" customHeight="1"/>
    <row r="721" ht="16.149999999999999" customHeight="1"/>
    <row r="722" ht="16.149999999999999" customHeight="1"/>
    <row r="723" ht="16.149999999999999" customHeight="1"/>
    <row r="724" ht="16.149999999999999" customHeight="1"/>
    <row r="725" ht="16.149999999999999" customHeight="1"/>
    <row r="726" ht="16.149999999999999" customHeight="1"/>
    <row r="727" ht="16.149999999999999" customHeight="1"/>
    <row r="728" ht="16.149999999999999" customHeight="1"/>
    <row r="729" ht="16.149999999999999" customHeight="1"/>
    <row r="730" ht="16.149999999999999" customHeight="1"/>
    <row r="731" ht="16.149999999999999" customHeight="1"/>
    <row r="732" ht="16.149999999999999" customHeight="1"/>
    <row r="733" ht="16.149999999999999" customHeight="1"/>
    <row r="734" ht="16.149999999999999" customHeight="1"/>
    <row r="735" ht="16.149999999999999" customHeight="1"/>
    <row r="736" ht="16.149999999999999" customHeight="1"/>
    <row r="737" ht="16.149999999999999" customHeight="1"/>
    <row r="738" ht="16.149999999999999" customHeight="1"/>
    <row r="739" ht="16.149999999999999" customHeight="1"/>
    <row r="740" ht="16.149999999999999" customHeight="1"/>
    <row r="741" ht="16.149999999999999" customHeight="1"/>
    <row r="742" ht="16.149999999999999" customHeight="1"/>
    <row r="743" ht="16.149999999999999" customHeight="1"/>
    <row r="744" ht="16.149999999999999" customHeight="1"/>
    <row r="745" ht="16.149999999999999" customHeight="1"/>
    <row r="746" ht="16.149999999999999" customHeight="1"/>
    <row r="747" ht="16.149999999999999" customHeight="1"/>
    <row r="748" ht="16.149999999999999" customHeight="1"/>
    <row r="749" ht="16.149999999999999" customHeight="1"/>
    <row r="750" ht="16.149999999999999" customHeight="1"/>
    <row r="751" ht="16.149999999999999" customHeight="1"/>
    <row r="752" ht="16.149999999999999" customHeight="1"/>
    <row r="753" ht="16.149999999999999" customHeight="1"/>
    <row r="754" ht="16.149999999999999" customHeight="1"/>
    <row r="755" ht="16.149999999999999" customHeight="1"/>
    <row r="756" ht="16.149999999999999" customHeight="1"/>
    <row r="757" ht="16.149999999999999" customHeight="1"/>
    <row r="758" ht="16.149999999999999" customHeight="1"/>
    <row r="759" ht="16.149999999999999" customHeight="1"/>
    <row r="760" ht="16.149999999999999" customHeight="1"/>
    <row r="761" ht="16.149999999999999" customHeight="1"/>
    <row r="762" ht="16.149999999999999" customHeight="1"/>
    <row r="763" ht="16.149999999999999" customHeight="1"/>
    <row r="764" ht="16.149999999999999" customHeight="1"/>
    <row r="765" ht="16.149999999999999" customHeight="1"/>
    <row r="766" ht="16.149999999999999" customHeight="1"/>
    <row r="767" ht="16.149999999999999" customHeight="1"/>
    <row r="768" ht="16.149999999999999" customHeight="1"/>
    <row r="769" ht="16.149999999999999" customHeight="1"/>
    <row r="770" ht="16.149999999999999" customHeight="1"/>
    <row r="771" ht="16.149999999999999" customHeight="1"/>
    <row r="772" ht="16.149999999999999" customHeight="1"/>
    <row r="773" ht="16.149999999999999" customHeight="1"/>
    <row r="774" ht="16.149999999999999" customHeight="1"/>
    <row r="775" ht="16.149999999999999" customHeight="1"/>
    <row r="776" ht="16.149999999999999" customHeight="1"/>
    <row r="777" ht="16.149999999999999" customHeight="1"/>
    <row r="778" ht="16.149999999999999" customHeight="1"/>
    <row r="779" ht="16.149999999999999" customHeight="1"/>
    <row r="780" ht="16.149999999999999" customHeight="1"/>
    <row r="781" ht="16.149999999999999" customHeight="1"/>
    <row r="782" ht="16.149999999999999" customHeight="1"/>
    <row r="783" ht="16.149999999999999" customHeight="1"/>
    <row r="784" ht="16.149999999999999" customHeight="1"/>
    <row r="785" ht="16.149999999999999" customHeight="1"/>
    <row r="786" ht="16.149999999999999" customHeight="1"/>
    <row r="787" ht="16.149999999999999" customHeight="1"/>
    <row r="788" ht="16.149999999999999" customHeight="1"/>
    <row r="789" ht="16.149999999999999" customHeight="1"/>
    <row r="790" ht="16.149999999999999" customHeight="1"/>
    <row r="791" ht="16.149999999999999" customHeight="1"/>
    <row r="792" ht="16.149999999999999" customHeight="1"/>
    <row r="793" ht="16.149999999999999" customHeight="1"/>
    <row r="794" ht="16.149999999999999" customHeight="1"/>
    <row r="795" ht="16.149999999999999" customHeight="1"/>
    <row r="796" ht="16.149999999999999" customHeight="1"/>
    <row r="797" ht="16.149999999999999" customHeight="1"/>
    <row r="798" ht="16.149999999999999" customHeight="1"/>
    <row r="799" ht="16.149999999999999" customHeight="1"/>
    <row r="800" ht="16.149999999999999" customHeight="1"/>
    <row r="801" ht="16.149999999999999" customHeight="1"/>
    <row r="802" ht="16.149999999999999" customHeight="1"/>
    <row r="803" ht="16.149999999999999" customHeight="1"/>
    <row r="804" ht="16.149999999999999" customHeight="1"/>
    <row r="805" ht="16.149999999999999" customHeight="1"/>
    <row r="806" ht="16.149999999999999" customHeight="1"/>
    <row r="807" ht="16.149999999999999" customHeight="1"/>
    <row r="808" ht="16.149999999999999" customHeight="1"/>
    <row r="809" ht="16.149999999999999" customHeight="1"/>
    <row r="810" ht="16.149999999999999" customHeight="1"/>
    <row r="811" ht="16.149999999999999" customHeight="1"/>
    <row r="812" ht="16.149999999999999" customHeight="1"/>
    <row r="813" ht="16.149999999999999" customHeight="1"/>
    <row r="814" ht="16.149999999999999" customHeight="1"/>
    <row r="815" ht="16.149999999999999" customHeight="1"/>
    <row r="816" ht="16.149999999999999" customHeight="1"/>
    <row r="817" ht="16.149999999999999" customHeight="1"/>
    <row r="818" ht="16.149999999999999" customHeight="1"/>
    <row r="819" ht="16.149999999999999" customHeight="1"/>
    <row r="820" ht="16.149999999999999" customHeight="1"/>
    <row r="821" ht="16.149999999999999" customHeight="1"/>
    <row r="822" ht="16.149999999999999" customHeight="1"/>
    <row r="823" ht="16.149999999999999" customHeight="1"/>
    <row r="824" ht="16.149999999999999" customHeight="1"/>
    <row r="825" ht="16.149999999999999" customHeight="1"/>
    <row r="826" ht="16.149999999999999" customHeight="1"/>
    <row r="827" ht="16.149999999999999" customHeight="1"/>
    <row r="828" ht="16.149999999999999" customHeight="1"/>
    <row r="829" ht="16.149999999999999" customHeight="1"/>
    <row r="830" ht="16.149999999999999" customHeight="1"/>
    <row r="831" ht="16.149999999999999" customHeight="1"/>
    <row r="832" ht="16.149999999999999" customHeight="1"/>
    <row r="833" ht="16.149999999999999" customHeight="1"/>
    <row r="834" ht="16.149999999999999" customHeight="1"/>
    <row r="835" ht="16.149999999999999" customHeight="1"/>
    <row r="836" ht="16.149999999999999" customHeight="1"/>
    <row r="837" ht="16.149999999999999" customHeight="1"/>
    <row r="838" ht="16.149999999999999" customHeight="1"/>
    <row r="839" ht="16.149999999999999" customHeight="1"/>
    <row r="840" ht="16.149999999999999" customHeight="1"/>
    <row r="841" ht="16.149999999999999" customHeight="1"/>
    <row r="842" ht="16.149999999999999" customHeight="1"/>
    <row r="843" ht="16.149999999999999" customHeight="1"/>
    <row r="844" ht="16.149999999999999" customHeight="1"/>
    <row r="845" ht="16.149999999999999" customHeight="1"/>
    <row r="846" ht="16.149999999999999" customHeight="1"/>
    <row r="847" ht="16.149999999999999" customHeight="1"/>
    <row r="848" ht="16.149999999999999" customHeight="1"/>
    <row r="849" ht="16.149999999999999" customHeight="1"/>
    <row r="850" ht="16.149999999999999" customHeight="1"/>
    <row r="851" ht="16.149999999999999" customHeight="1"/>
    <row r="852" ht="16.149999999999999" customHeight="1"/>
    <row r="853" ht="16.149999999999999" customHeight="1"/>
    <row r="854" ht="16.149999999999999" customHeight="1"/>
    <row r="855" ht="16.149999999999999" customHeight="1"/>
    <row r="856" ht="16.149999999999999" customHeight="1"/>
    <row r="857" ht="16.149999999999999" customHeight="1"/>
    <row r="858" ht="16.149999999999999" customHeight="1"/>
    <row r="859" ht="16.149999999999999" customHeight="1"/>
    <row r="860" ht="16.149999999999999" customHeight="1"/>
    <row r="861" ht="16.149999999999999" customHeight="1"/>
    <row r="862" ht="16.149999999999999" customHeight="1"/>
    <row r="863" ht="16.149999999999999" customHeight="1"/>
    <row r="864" ht="16.149999999999999" customHeight="1"/>
    <row r="865" ht="16.149999999999999" customHeight="1"/>
    <row r="866" ht="16.149999999999999" customHeight="1"/>
    <row r="867" ht="16.149999999999999" customHeight="1"/>
    <row r="868" ht="16.149999999999999" customHeight="1"/>
    <row r="869" ht="16.149999999999999" customHeight="1"/>
    <row r="870" ht="16.149999999999999" customHeight="1"/>
    <row r="871" ht="16.149999999999999" customHeight="1"/>
    <row r="872" ht="16.149999999999999" customHeight="1"/>
    <row r="873" ht="16.149999999999999" customHeight="1"/>
    <row r="874" ht="16.149999999999999" customHeight="1"/>
    <row r="875" ht="16.149999999999999" customHeight="1"/>
    <row r="876" ht="16.149999999999999" customHeight="1"/>
    <row r="877" ht="16.149999999999999" customHeight="1"/>
    <row r="878" ht="16.149999999999999" customHeight="1"/>
    <row r="879" ht="16.149999999999999" customHeight="1"/>
    <row r="880" ht="16.149999999999999" customHeight="1"/>
    <row r="881" ht="16.149999999999999" customHeight="1"/>
    <row r="882" ht="16.149999999999999" customHeight="1"/>
    <row r="883" ht="16.149999999999999" customHeight="1"/>
    <row r="884" ht="16.149999999999999" customHeight="1"/>
    <row r="885" ht="16.149999999999999" customHeight="1"/>
    <row r="886" ht="16.149999999999999" customHeight="1"/>
    <row r="887" ht="16.149999999999999" customHeight="1"/>
    <row r="888" ht="16.149999999999999" customHeight="1"/>
    <row r="889" ht="16.149999999999999" customHeight="1"/>
    <row r="890" ht="16.149999999999999" customHeight="1"/>
    <row r="891" ht="16.149999999999999" customHeight="1"/>
    <row r="892" ht="16.149999999999999" customHeight="1"/>
    <row r="893" ht="16.149999999999999" customHeight="1"/>
    <row r="894" ht="16.149999999999999" customHeight="1"/>
    <row r="895" ht="16.149999999999999" customHeight="1"/>
    <row r="896" ht="16.149999999999999" customHeight="1"/>
    <row r="897" ht="16.149999999999999" customHeight="1"/>
    <row r="898" ht="16.149999999999999" customHeight="1"/>
    <row r="899" ht="16.149999999999999" customHeight="1"/>
    <row r="900" ht="16.149999999999999" customHeight="1"/>
    <row r="901" ht="16.149999999999999" customHeight="1"/>
    <row r="902" ht="16.149999999999999" customHeight="1"/>
    <row r="903" ht="16.149999999999999" customHeight="1"/>
    <row r="904" ht="16.149999999999999" customHeight="1"/>
    <row r="905" ht="16.149999999999999" customHeight="1"/>
    <row r="906" ht="16.149999999999999" customHeight="1"/>
    <row r="907" ht="16.149999999999999" customHeight="1"/>
    <row r="908" ht="16.149999999999999" customHeight="1"/>
    <row r="909" ht="16.149999999999999" customHeight="1"/>
    <row r="910" ht="16.149999999999999" customHeight="1"/>
    <row r="911" ht="16.149999999999999" customHeight="1"/>
    <row r="912" ht="16.149999999999999" customHeight="1"/>
    <row r="913" ht="16.149999999999999" customHeight="1"/>
    <row r="914" ht="16.149999999999999" customHeight="1"/>
    <row r="915" ht="16.149999999999999" customHeight="1"/>
    <row r="916" ht="16.149999999999999" customHeight="1"/>
    <row r="917" ht="16.149999999999999" customHeight="1"/>
    <row r="918" ht="16.149999999999999" customHeight="1"/>
    <row r="919" ht="16.149999999999999" customHeight="1"/>
    <row r="920" ht="16.149999999999999" customHeight="1"/>
    <row r="921" ht="16.149999999999999" customHeight="1"/>
    <row r="922" ht="16.149999999999999" customHeight="1"/>
    <row r="923" ht="16.149999999999999" customHeight="1"/>
    <row r="924" ht="16.149999999999999" customHeight="1"/>
    <row r="925" ht="16.149999999999999" customHeight="1"/>
    <row r="926" ht="16.149999999999999" customHeight="1"/>
    <row r="927" ht="16.149999999999999" customHeight="1"/>
    <row r="928" ht="16.149999999999999" customHeight="1"/>
    <row r="929" ht="16.149999999999999" customHeight="1"/>
    <row r="930" ht="16.149999999999999" customHeight="1"/>
    <row r="931" ht="16.149999999999999" customHeight="1"/>
    <row r="932" ht="16.149999999999999" customHeight="1"/>
    <row r="933" ht="16.149999999999999" customHeight="1"/>
    <row r="934" ht="16.149999999999999" customHeight="1"/>
    <row r="935" ht="16.149999999999999" customHeight="1"/>
    <row r="936" ht="16.149999999999999" customHeight="1"/>
    <row r="937" ht="16.149999999999999" customHeight="1"/>
    <row r="938" ht="16.149999999999999" customHeight="1"/>
    <row r="939" ht="16.149999999999999" customHeight="1"/>
    <row r="940" ht="16.149999999999999" customHeight="1"/>
    <row r="941" ht="16.149999999999999" customHeight="1"/>
    <row r="942" ht="16.149999999999999" customHeight="1"/>
    <row r="943" ht="16.149999999999999" customHeight="1"/>
    <row r="944" ht="16.149999999999999" customHeight="1"/>
    <row r="945" ht="16.149999999999999" customHeight="1"/>
    <row r="946" ht="16.149999999999999" customHeight="1"/>
    <row r="947" ht="16.149999999999999" customHeight="1"/>
    <row r="948" ht="16.149999999999999" customHeight="1"/>
    <row r="949" ht="16.149999999999999" customHeight="1"/>
    <row r="950" ht="16.149999999999999" customHeight="1"/>
    <row r="951" ht="16.149999999999999" customHeight="1"/>
    <row r="952" ht="16.149999999999999" customHeight="1"/>
    <row r="953" ht="16.149999999999999" customHeight="1"/>
    <row r="954" ht="16.149999999999999" customHeight="1"/>
    <row r="955" ht="16.149999999999999" customHeight="1"/>
    <row r="956" ht="16.149999999999999" customHeight="1"/>
    <row r="957" ht="16.149999999999999" customHeight="1"/>
    <row r="958" ht="16.149999999999999" customHeight="1"/>
    <row r="959" ht="16.149999999999999" customHeight="1"/>
    <row r="960" ht="16.149999999999999" customHeight="1"/>
    <row r="961" ht="16.149999999999999" customHeight="1"/>
    <row r="962" ht="16.149999999999999" customHeight="1"/>
    <row r="963" ht="16.149999999999999" customHeight="1"/>
    <row r="964" ht="16.149999999999999" customHeight="1"/>
    <row r="965" ht="16.149999999999999" customHeight="1"/>
    <row r="966" ht="16.149999999999999" customHeight="1"/>
    <row r="967" ht="16.149999999999999" customHeight="1"/>
    <row r="968" ht="16.149999999999999" customHeight="1"/>
    <row r="969" ht="16.149999999999999" customHeight="1"/>
    <row r="970" ht="16.149999999999999" customHeight="1"/>
    <row r="971" ht="16.149999999999999" customHeight="1"/>
    <row r="972" ht="16.149999999999999" customHeight="1"/>
    <row r="973" ht="16.149999999999999" customHeight="1"/>
    <row r="974" ht="16.149999999999999" customHeight="1"/>
    <row r="975" ht="16.149999999999999" customHeight="1"/>
    <row r="976" ht="16.149999999999999" customHeight="1"/>
    <row r="977" ht="16.149999999999999" customHeight="1"/>
    <row r="978" ht="16.149999999999999" customHeight="1"/>
    <row r="979" ht="16.149999999999999" customHeight="1"/>
    <row r="980" ht="16.149999999999999" customHeight="1"/>
    <row r="981" ht="16.149999999999999" customHeight="1"/>
    <row r="982" ht="16.149999999999999" customHeight="1"/>
    <row r="983" ht="16.149999999999999" customHeight="1"/>
    <row r="984" ht="16.149999999999999" customHeight="1"/>
    <row r="985" ht="16.149999999999999" customHeight="1"/>
    <row r="986" ht="16.149999999999999" customHeight="1"/>
    <row r="987" ht="16.149999999999999" customHeight="1"/>
    <row r="988" ht="16.149999999999999" customHeight="1"/>
    <row r="989" ht="16.149999999999999" customHeight="1"/>
    <row r="990" ht="16.149999999999999" customHeight="1"/>
    <row r="991" ht="16.149999999999999" customHeight="1"/>
    <row r="992" ht="16.149999999999999" customHeight="1"/>
    <row r="993" ht="16.149999999999999" customHeight="1"/>
    <row r="994" ht="16.149999999999999" customHeight="1"/>
    <row r="995" ht="16.149999999999999" customHeight="1"/>
    <row r="996" ht="16.149999999999999" customHeight="1"/>
    <row r="997" ht="16.149999999999999" customHeight="1"/>
    <row r="998" ht="16.149999999999999" customHeight="1"/>
    <row r="999" ht="16.149999999999999" customHeight="1"/>
    <row r="1000" ht="16.149999999999999" customHeight="1"/>
    <row r="1001" ht="16.149999999999999" customHeight="1"/>
    <row r="1002" ht="16.149999999999999" customHeight="1"/>
    <row r="1003" ht="16.149999999999999" customHeight="1"/>
    <row r="1004" ht="16.149999999999999" customHeight="1"/>
    <row r="1005" ht="16.149999999999999" customHeight="1"/>
    <row r="1006" ht="16.149999999999999" customHeight="1"/>
    <row r="1007" ht="16.149999999999999" customHeight="1"/>
    <row r="1008" ht="16.149999999999999" customHeight="1"/>
    <row r="1009" ht="16.149999999999999" customHeight="1"/>
    <row r="1010" ht="16.149999999999999" customHeight="1"/>
    <row r="1011" ht="16.149999999999999" customHeight="1"/>
    <row r="1012" ht="16.149999999999999" customHeight="1"/>
    <row r="1013" ht="16.149999999999999" customHeight="1"/>
    <row r="1014" ht="16.149999999999999" customHeight="1"/>
    <row r="1015" ht="16.149999999999999" customHeight="1"/>
    <row r="1016" ht="16.149999999999999" customHeight="1"/>
    <row r="1017" ht="16.149999999999999" customHeight="1"/>
    <row r="1018" ht="16.149999999999999" customHeight="1"/>
    <row r="1019" ht="16.149999999999999" customHeight="1"/>
    <row r="1020" ht="16.149999999999999" customHeight="1"/>
    <row r="1021" ht="16.149999999999999" customHeight="1"/>
    <row r="1022" ht="16.149999999999999" customHeight="1"/>
    <row r="1023" ht="16.149999999999999" customHeight="1"/>
    <row r="1024" ht="16.149999999999999" customHeight="1"/>
    <row r="1025" ht="16.149999999999999" customHeight="1"/>
    <row r="1026" ht="16.149999999999999" customHeight="1"/>
    <row r="1027" ht="16.149999999999999" customHeight="1"/>
    <row r="1028" ht="16.149999999999999" customHeight="1"/>
    <row r="1029" ht="16.149999999999999" customHeight="1"/>
    <row r="1030" ht="16.149999999999999" customHeight="1"/>
    <row r="1031" ht="16.149999999999999" customHeight="1"/>
    <row r="1032" ht="16.149999999999999" customHeight="1"/>
    <row r="1033" ht="16.149999999999999" customHeight="1"/>
    <row r="1034" ht="16.149999999999999" customHeight="1"/>
    <row r="1035" ht="16.149999999999999" customHeight="1"/>
    <row r="1036" ht="16.149999999999999" customHeight="1"/>
    <row r="1037" ht="16.149999999999999" customHeight="1"/>
    <row r="1038" ht="16.149999999999999" customHeight="1"/>
    <row r="1039" ht="16.149999999999999" customHeight="1"/>
    <row r="1040" ht="16.149999999999999" customHeight="1"/>
    <row r="1041" ht="16.149999999999999" customHeight="1"/>
    <row r="1042" ht="16.149999999999999" customHeight="1"/>
    <row r="1043" ht="16.149999999999999" customHeight="1"/>
    <row r="1044" ht="16.149999999999999" customHeight="1"/>
    <row r="1045" ht="16.149999999999999" customHeight="1"/>
    <row r="1046" ht="16.149999999999999" customHeight="1"/>
    <row r="1047" ht="16.149999999999999" customHeight="1"/>
    <row r="1048" ht="16.149999999999999" customHeight="1"/>
    <row r="1049" ht="16.149999999999999" customHeight="1"/>
    <row r="1050" ht="16.149999999999999" customHeight="1"/>
    <row r="1051" ht="16.149999999999999" customHeight="1"/>
    <row r="1052" ht="16.149999999999999" customHeight="1"/>
    <row r="1053" ht="16.149999999999999" customHeight="1"/>
    <row r="1054" ht="16.149999999999999" customHeight="1"/>
    <row r="1055" ht="16.149999999999999" customHeight="1"/>
    <row r="1056" ht="16.149999999999999" customHeight="1"/>
    <row r="1057" ht="16.149999999999999" customHeight="1"/>
    <row r="1058" ht="16.149999999999999" customHeight="1"/>
    <row r="1059" ht="16.149999999999999" customHeight="1"/>
    <row r="1060" ht="16.149999999999999" customHeight="1"/>
    <row r="1061" ht="16.149999999999999" customHeight="1"/>
    <row r="1062" ht="16.149999999999999" customHeight="1"/>
    <row r="1063" ht="16.149999999999999" customHeight="1"/>
    <row r="1064" ht="16.149999999999999" customHeight="1"/>
    <row r="1065" ht="16.149999999999999" customHeight="1"/>
    <row r="1066" ht="16.149999999999999" customHeight="1"/>
    <row r="1067" ht="16.149999999999999" customHeight="1"/>
    <row r="1068" ht="16.149999999999999" customHeight="1"/>
    <row r="1069" ht="16.149999999999999" customHeight="1"/>
    <row r="1070" ht="16.149999999999999" customHeight="1"/>
    <row r="1071" ht="16.149999999999999" customHeight="1"/>
    <row r="1072" ht="16.149999999999999" customHeight="1"/>
    <row r="1073" ht="16.149999999999999" customHeight="1"/>
    <row r="1074" ht="16.149999999999999" customHeight="1"/>
    <row r="1075" ht="16.149999999999999" customHeight="1"/>
    <row r="1076" ht="16.149999999999999" customHeight="1"/>
    <row r="1077" ht="16.149999999999999" customHeight="1"/>
    <row r="1078" ht="16.149999999999999" customHeight="1"/>
    <row r="1079" ht="16.149999999999999" customHeight="1"/>
    <row r="1080" ht="16.149999999999999" customHeight="1"/>
    <row r="1081" ht="16.149999999999999" customHeight="1"/>
    <row r="1082" ht="16.149999999999999" customHeight="1"/>
    <row r="1083" ht="16.149999999999999" customHeight="1"/>
    <row r="1084" ht="16.149999999999999" customHeight="1"/>
    <row r="1085" ht="16.149999999999999" customHeight="1"/>
    <row r="1086" ht="16.149999999999999" customHeight="1"/>
    <row r="1087" ht="16.149999999999999" customHeight="1"/>
    <row r="1088" ht="16.149999999999999" customHeight="1"/>
    <row r="1089" ht="16.149999999999999" customHeight="1"/>
    <row r="1090" ht="16.149999999999999" customHeight="1"/>
    <row r="1091" ht="16.149999999999999" customHeight="1"/>
    <row r="1092" ht="16.149999999999999" customHeight="1"/>
    <row r="1093" ht="16.149999999999999" customHeight="1"/>
    <row r="1094" ht="16.149999999999999" customHeight="1"/>
    <row r="1095" ht="16.149999999999999" customHeight="1"/>
    <row r="1096" ht="16.149999999999999" customHeight="1"/>
    <row r="1097" ht="16.149999999999999" customHeight="1"/>
    <row r="1098" ht="16.149999999999999" customHeight="1"/>
    <row r="1099" ht="16.149999999999999" customHeight="1"/>
    <row r="1100" ht="16.149999999999999" customHeight="1"/>
    <row r="1101" ht="16.149999999999999" customHeight="1"/>
    <row r="1102" ht="16.149999999999999" customHeight="1"/>
    <row r="1103" ht="16.149999999999999" customHeight="1"/>
    <row r="1104" ht="16.149999999999999" customHeight="1"/>
    <row r="1105" ht="16.149999999999999" customHeight="1"/>
    <row r="1106" ht="16.149999999999999" customHeight="1"/>
    <row r="1107" ht="16.149999999999999" customHeight="1"/>
    <row r="1108" ht="16.149999999999999" customHeight="1"/>
    <row r="1109" ht="16.149999999999999" customHeight="1"/>
    <row r="1110" ht="16.149999999999999" customHeight="1"/>
    <row r="1111" ht="16.149999999999999" customHeight="1"/>
    <row r="1112" ht="16.149999999999999" customHeight="1"/>
    <row r="1113" ht="16.149999999999999" customHeight="1"/>
    <row r="1114" ht="16.149999999999999" customHeight="1"/>
    <row r="1115" ht="16.149999999999999" customHeight="1"/>
    <row r="1116" ht="16.149999999999999" customHeight="1"/>
    <row r="1117" ht="16.149999999999999" customHeight="1"/>
    <row r="1118" ht="16.149999999999999" customHeight="1"/>
    <row r="1119" ht="16.149999999999999" customHeight="1"/>
    <row r="1120" ht="16.149999999999999" customHeight="1"/>
    <row r="1121" ht="16.149999999999999" customHeight="1"/>
    <row r="1122" ht="16.149999999999999" customHeight="1"/>
    <row r="1123" ht="16.149999999999999" customHeight="1"/>
    <row r="1124" ht="16.149999999999999" customHeight="1"/>
    <row r="1125" ht="16.149999999999999" customHeight="1"/>
    <row r="1126" ht="16.149999999999999" customHeight="1"/>
    <row r="1127" ht="16.149999999999999" customHeight="1"/>
    <row r="1128" ht="16.149999999999999" customHeight="1"/>
    <row r="1129" ht="16.149999999999999" customHeight="1"/>
    <row r="1130" ht="16.149999999999999" customHeight="1"/>
    <row r="1131" ht="16.149999999999999" customHeight="1"/>
    <row r="1132" ht="16.149999999999999" customHeight="1"/>
    <row r="1133" ht="16.149999999999999" customHeight="1"/>
    <row r="1134" ht="16.149999999999999" customHeight="1"/>
    <row r="1135" ht="16.149999999999999" customHeight="1"/>
    <row r="1136" ht="16.149999999999999" customHeight="1"/>
    <row r="1137" ht="16.149999999999999" customHeight="1"/>
    <row r="1138" ht="16.149999999999999" customHeight="1"/>
    <row r="1139" ht="16.149999999999999" customHeight="1"/>
    <row r="1140" ht="16.149999999999999" customHeight="1"/>
    <row r="1141" ht="16.149999999999999" customHeight="1"/>
    <row r="1142" ht="16.149999999999999" customHeight="1"/>
    <row r="1143" ht="16.149999999999999" customHeight="1"/>
    <row r="1144" ht="16.149999999999999" customHeight="1"/>
    <row r="1145" ht="16.149999999999999" customHeight="1"/>
    <row r="1146" ht="16.149999999999999" customHeight="1"/>
    <row r="1147" ht="16.149999999999999" customHeight="1"/>
    <row r="1148" ht="16.149999999999999" customHeight="1"/>
    <row r="1149" ht="16.149999999999999" customHeight="1"/>
    <row r="1150" ht="16.149999999999999" customHeight="1"/>
    <row r="1151" ht="16.149999999999999" customHeight="1"/>
    <row r="1152" ht="16.149999999999999" customHeight="1"/>
    <row r="1153" ht="16.149999999999999" customHeight="1"/>
    <row r="1154" ht="16.149999999999999" customHeight="1"/>
    <row r="1155" ht="16.149999999999999" customHeight="1"/>
    <row r="1156" ht="16.149999999999999" customHeight="1"/>
    <row r="1157" ht="16.149999999999999" customHeight="1"/>
    <row r="1158" ht="16.149999999999999" customHeight="1"/>
    <row r="1159" ht="16.149999999999999" customHeight="1"/>
    <row r="1160" ht="16.149999999999999" customHeight="1"/>
    <row r="1161" ht="16.149999999999999" customHeight="1"/>
    <row r="1162" ht="16.149999999999999" customHeight="1"/>
    <row r="1163" ht="16.149999999999999" customHeight="1"/>
    <row r="1164" ht="16.149999999999999" customHeight="1"/>
    <row r="1165" ht="16.149999999999999" customHeight="1"/>
    <row r="1166" ht="16.149999999999999" customHeight="1"/>
    <row r="1167" ht="16.149999999999999" customHeight="1"/>
    <row r="1168" ht="16.149999999999999" customHeight="1"/>
    <row r="1169" ht="16.149999999999999" customHeight="1"/>
    <row r="1170" ht="16.149999999999999" customHeight="1"/>
    <row r="1171" ht="16.149999999999999" customHeight="1"/>
    <row r="1172" ht="16.149999999999999" customHeight="1"/>
    <row r="1173" ht="16.149999999999999" customHeight="1"/>
    <row r="1174" ht="16.149999999999999" customHeight="1"/>
    <row r="1175" ht="16.149999999999999" customHeight="1"/>
    <row r="1176" ht="16.149999999999999" customHeight="1"/>
    <row r="1177" ht="16.149999999999999" customHeight="1"/>
    <row r="1178" ht="16.149999999999999" customHeight="1"/>
    <row r="1179" ht="16.149999999999999" customHeight="1"/>
    <row r="1180" ht="16.149999999999999" customHeight="1"/>
    <row r="1181" ht="16.149999999999999" customHeight="1"/>
    <row r="1182" ht="16.149999999999999" customHeight="1"/>
    <row r="1183" ht="16.149999999999999" customHeight="1"/>
    <row r="1184" ht="16.149999999999999" customHeight="1"/>
    <row r="1185" ht="16.149999999999999" customHeight="1"/>
    <row r="1186" ht="16.149999999999999" customHeight="1"/>
    <row r="1187" ht="16.149999999999999" customHeight="1"/>
    <row r="1188" ht="16.149999999999999" customHeight="1"/>
    <row r="1189" ht="16.149999999999999" customHeight="1"/>
    <row r="1190" ht="16.149999999999999" customHeight="1"/>
    <row r="1191" ht="16.149999999999999" customHeight="1"/>
    <row r="1192" ht="16.149999999999999" customHeight="1"/>
    <row r="1193" ht="16.149999999999999" customHeight="1"/>
    <row r="1194" ht="16.149999999999999" customHeight="1"/>
    <row r="1195" ht="16.149999999999999" customHeight="1"/>
    <row r="1196" ht="16.149999999999999" customHeight="1"/>
    <row r="1197" ht="16.149999999999999" customHeight="1"/>
    <row r="1198" ht="16.149999999999999" customHeight="1"/>
    <row r="1199" ht="16.149999999999999" customHeight="1"/>
    <row r="1200" ht="16.149999999999999" customHeight="1"/>
    <row r="1201" ht="16.149999999999999" customHeight="1"/>
    <row r="1202" ht="16.149999999999999" customHeight="1"/>
    <row r="1203" ht="16.149999999999999" customHeight="1"/>
    <row r="1204" ht="16.149999999999999" customHeight="1"/>
    <row r="1205" ht="16.149999999999999" customHeight="1"/>
    <row r="1206" ht="16.149999999999999" customHeight="1"/>
    <row r="1207" ht="16.149999999999999" customHeight="1"/>
    <row r="1208" ht="16.149999999999999" customHeight="1"/>
    <row r="1209" ht="16.149999999999999" customHeight="1"/>
    <row r="1210" ht="16.149999999999999" customHeight="1"/>
    <row r="1211" ht="16.149999999999999" customHeight="1"/>
    <row r="1212" ht="16.149999999999999" customHeight="1"/>
    <row r="1213" ht="16.149999999999999" customHeight="1"/>
    <row r="1214" ht="16.149999999999999" customHeight="1"/>
    <row r="1215" ht="16.149999999999999" customHeight="1"/>
    <row r="1216" ht="16.149999999999999" customHeight="1"/>
    <row r="1217" ht="16.149999999999999" customHeight="1"/>
    <row r="1218" ht="16.149999999999999" customHeight="1"/>
    <row r="1219" ht="16.149999999999999" customHeight="1"/>
    <row r="1220" ht="16.149999999999999" customHeight="1"/>
    <row r="1221" ht="16.149999999999999" customHeight="1"/>
    <row r="1222" ht="16.149999999999999" customHeight="1"/>
    <row r="1223" ht="16.149999999999999" customHeight="1"/>
    <row r="1224" ht="16.149999999999999" customHeight="1"/>
    <row r="1225" ht="16.149999999999999" customHeight="1"/>
    <row r="1226" ht="16.149999999999999" customHeight="1"/>
    <row r="1227" ht="16.149999999999999" customHeight="1"/>
    <row r="1228" ht="16.149999999999999" customHeight="1"/>
    <row r="1229" ht="16.149999999999999" customHeight="1"/>
    <row r="1230" ht="16.149999999999999" customHeight="1"/>
    <row r="1231" ht="16.149999999999999" customHeight="1"/>
    <row r="1232" ht="16.149999999999999" customHeight="1"/>
    <row r="1233" ht="16.149999999999999" customHeight="1"/>
    <row r="1234" ht="16.149999999999999" customHeight="1"/>
    <row r="1235" ht="16.149999999999999" customHeight="1"/>
    <row r="1236" ht="16.149999999999999" customHeight="1"/>
    <row r="1237" ht="16.149999999999999" customHeight="1"/>
    <row r="1238" ht="16.149999999999999" customHeight="1"/>
    <row r="1239" ht="16.149999999999999" customHeight="1"/>
    <row r="1240" ht="16.149999999999999" customHeight="1"/>
    <row r="1241" ht="16.149999999999999" customHeight="1"/>
    <row r="1242" ht="16.149999999999999" customHeight="1"/>
    <row r="1243" ht="16.149999999999999" customHeight="1"/>
    <row r="1244" ht="16.149999999999999" customHeight="1"/>
    <row r="1245" ht="16.149999999999999" customHeight="1"/>
    <row r="1246" ht="16.149999999999999" customHeight="1"/>
    <row r="1247" ht="16.149999999999999" customHeight="1"/>
    <row r="1248" ht="16.149999999999999" customHeight="1"/>
    <row r="1249" ht="16.149999999999999" customHeight="1"/>
    <row r="1250" ht="16.149999999999999" customHeight="1"/>
    <row r="1251" ht="16.149999999999999" customHeight="1"/>
    <row r="1252" ht="16.149999999999999" customHeight="1"/>
    <row r="1253" ht="16.149999999999999" customHeight="1"/>
    <row r="1254" ht="16.149999999999999" customHeight="1"/>
    <row r="1255" ht="16.149999999999999" customHeight="1"/>
    <row r="1256" ht="16.149999999999999" customHeight="1"/>
    <row r="1257" ht="16.149999999999999" customHeight="1"/>
    <row r="1258" ht="16.149999999999999" customHeight="1"/>
    <row r="1259" ht="16.149999999999999" customHeight="1"/>
    <row r="1260" ht="16.149999999999999" customHeight="1"/>
    <row r="1261" ht="16.149999999999999" customHeight="1"/>
    <row r="1262" ht="16.149999999999999" customHeight="1"/>
    <row r="1263" ht="16.149999999999999" customHeight="1"/>
    <row r="1264" ht="16.149999999999999" customHeight="1"/>
    <row r="1265" ht="16.149999999999999" customHeight="1"/>
    <row r="1266" ht="16.149999999999999" customHeight="1"/>
    <row r="1267" ht="16.149999999999999" customHeight="1"/>
    <row r="1268" ht="16.149999999999999" customHeight="1"/>
    <row r="1269" ht="16.149999999999999" customHeight="1"/>
    <row r="1270" ht="16.149999999999999" customHeight="1"/>
    <row r="1271" ht="16.149999999999999" customHeight="1"/>
    <row r="1272" ht="16.149999999999999" customHeight="1"/>
    <row r="1273" ht="16.149999999999999" customHeight="1"/>
    <row r="1274" ht="16.149999999999999" customHeight="1"/>
    <row r="1275" ht="16.149999999999999" customHeight="1"/>
    <row r="1276" ht="16.149999999999999" customHeight="1"/>
    <row r="1277" ht="16.149999999999999" customHeight="1"/>
    <row r="1278" ht="16.149999999999999" customHeight="1"/>
    <row r="1279" ht="16.149999999999999" customHeight="1"/>
    <row r="1280" ht="16.149999999999999" customHeight="1"/>
    <row r="1281" ht="16.149999999999999" customHeight="1"/>
    <row r="1282" ht="16.149999999999999" customHeight="1"/>
    <row r="1283" ht="16.149999999999999" customHeight="1"/>
    <row r="1284" ht="16.149999999999999" customHeight="1"/>
    <row r="1285" ht="16.149999999999999" customHeight="1"/>
    <row r="1286" ht="16.149999999999999" customHeight="1"/>
    <row r="1287" ht="16.149999999999999" customHeight="1"/>
    <row r="1288" ht="16.149999999999999" customHeight="1"/>
    <row r="1289" ht="16.149999999999999" customHeight="1"/>
    <row r="1290" ht="16.149999999999999" customHeight="1"/>
    <row r="1291" ht="16.149999999999999" customHeight="1"/>
    <row r="1292" ht="16.149999999999999" customHeight="1"/>
    <row r="1293" ht="16.149999999999999" customHeight="1"/>
    <row r="1294" ht="16.149999999999999" customHeight="1"/>
    <row r="1295" ht="16.149999999999999" customHeight="1"/>
    <row r="1296" ht="16.149999999999999" customHeight="1"/>
    <row r="1297" ht="16.149999999999999" customHeight="1"/>
    <row r="1298" ht="16.149999999999999" customHeight="1"/>
    <row r="1299" ht="16.149999999999999" customHeight="1"/>
    <row r="1300" ht="16.149999999999999" customHeight="1"/>
    <row r="1301" ht="16.149999999999999" customHeight="1"/>
    <row r="1302" ht="16.149999999999999" customHeight="1"/>
    <row r="1303" ht="16.149999999999999" customHeight="1"/>
    <row r="1304" ht="16.149999999999999" customHeight="1"/>
    <row r="1305" ht="16.149999999999999" customHeight="1"/>
    <row r="1306" ht="16.149999999999999" customHeight="1"/>
    <row r="1307" ht="16.149999999999999" customHeight="1"/>
    <row r="1308" ht="16.149999999999999" customHeight="1"/>
    <row r="1309" ht="16.149999999999999" customHeight="1"/>
    <row r="1310" ht="16.149999999999999" customHeight="1"/>
    <row r="1311" ht="16.149999999999999" customHeight="1"/>
    <row r="1312" ht="16.149999999999999" customHeight="1"/>
    <row r="1313" ht="16.149999999999999" customHeight="1"/>
    <row r="1314" ht="16.149999999999999" customHeight="1"/>
    <row r="1315" ht="16.149999999999999" customHeight="1"/>
    <row r="1316" ht="16.149999999999999" customHeight="1"/>
    <row r="1317" ht="16.149999999999999" customHeight="1"/>
    <row r="1318" ht="16.149999999999999" customHeight="1"/>
    <row r="1319" ht="16.149999999999999" customHeight="1"/>
    <row r="1320" ht="16.149999999999999" customHeight="1"/>
    <row r="1321" ht="16.149999999999999" customHeight="1"/>
    <row r="1322" ht="16.149999999999999" customHeight="1"/>
    <row r="1323" ht="16.149999999999999" customHeight="1"/>
    <row r="1324" ht="16.149999999999999" customHeight="1"/>
    <row r="1325" ht="16.149999999999999" customHeight="1"/>
    <row r="1326" ht="16.149999999999999" customHeight="1"/>
    <row r="1327" ht="16.149999999999999" customHeight="1"/>
    <row r="1328" ht="16.149999999999999" customHeight="1"/>
    <row r="1329" ht="16.149999999999999" customHeight="1"/>
    <row r="1330" ht="16.149999999999999" customHeight="1"/>
    <row r="1331" ht="16.149999999999999" customHeight="1"/>
    <row r="1332" ht="16.149999999999999" customHeight="1"/>
    <row r="1333" ht="16.149999999999999" customHeight="1"/>
    <row r="1334" ht="16.149999999999999" customHeight="1"/>
    <row r="1335" ht="16.149999999999999" customHeight="1"/>
    <row r="1336" ht="16.149999999999999" customHeight="1"/>
    <row r="1337" ht="16.149999999999999" customHeight="1"/>
    <row r="1338" ht="16.149999999999999" customHeight="1"/>
    <row r="1339" ht="16.149999999999999" customHeight="1"/>
    <row r="1340" ht="16.149999999999999" customHeight="1"/>
    <row r="1341" ht="16.149999999999999" customHeight="1"/>
    <row r="1342" ht="16.149999999999999" customHeight="1"/>
    <row r="1343" ht="16.149999999999999" customHeight="1"/>
    <row r="1344" ht="16.149999999999999" customHeight="1"/>
    <row r="1345" ht="16.149999999999999" customHeight="1"/>
    <row r="1346" ht="16.149999999999999" customHeight="1"/>
    <row r="1347" ht="16.149999999999999" customHeight="1"/>
    <row r="1348" ht="16.149999999999999" customHeight="1"/>
    <row r="1349" ht="16.149999999999999" customHeight="1"/>
    <row r="1350" ht="16.149999999999999" customHeight="1"/>
    <row r="1351" ht="16.149999999999999" customHeight="1"/>
    <row r="1352" ht="16.149999999999999" customHeight="1"/>
    <row r="1353" ht="16.149999999999999" customHeight="1"/>
    <row r="1354" ht="16.149999999999999" customHeight="1"/>
    <row r="1355" ht="16.149999999999999" customHeight="1"/>
    <row r="1356" ht="16.149999999999999" customHeight="1"/>
    <row r="1357" ht="16.149999999999999" customHeight="1"/>
    <row r="1358" ht="16.149999999999999" customHeight="1"/>
    <row r="1359" ht="16.149999999999999" customHeight="1"/>
    <row r="1360" ht="16.149999999999999" customHeight="1"/>
    <row r="1361" ht="16.149999999999999" customHeight="1"/>
    <row r="1362" ht="16.149999999999999" customHeight="1"/>
    <row r="1363" ht="16.149999999999999" customHeight="1"/>
    <row r="1364" ht="16.149999999999999" customHeight="1"/>
    <row r="1365" ht="16.149999999999999" customHeight="1"/>
    <row r="1366" ht="16.149999999999999" customHeight="1"/>
    <row r="1367" ht="16.149999999999999" customHeight="1"/>
    <row r="1368" ht="16.149999999999999" customHeight="1"/>
    <row r="1369" ht="16.149999999999999" customHeight="1"/>
    <row r="1370" ht="16.149999999999999" customHeight="1"/>
    <row r="1371" ht="16.149999999999999" customHeight="1"/>
    <row r="1372" ht="16.149999999999999" customHeight="1"/>
    <row r="1373" ht="16.149999999999999" customHeight="1"/>
    <row r="1374" ht="16.149999999999999" customHeight="1"/>
    <row r="1375" ht="16.149999999999999" customHeight="1"/>
    <row r="1376" ht="16.149999999999999" customHeight="1"/>
    <row r="1377" ht="16.149999999999999" customHeight="1"/>
    <row r="1378" ht="16.149999999999999" customHeight="1"/>
    <row r="1379" ht="16.149999999999999" customHeight="1"/>
    <row r="1380" ht="16.149999999999999" customHeight="1"/>
    <row r="1381" ht="16.149999999999999" customHeight="1"/>
    <row r="1382" ht="16.149999999999999" customHeight="1"/>
    <row r="1383" ht="16.149999999999999" customHeight="1"/>
    <row r="1384" ht="16.149999999999999" customHeight="1"/>
    <row r="1385" ht="16.149999999999999" customHeight="1"/>
    <row r="1386" ht="16.149999999999999" customHeight="1"/>
    <row r="1387" ht="16.149999999999999" customHeight="1"/>
    <row r="1388" ht="16.149999999999999" customHeight="1"/>
    <row r="1389" ht="16.149999999999999" customHeight="1"/>
    <row r="1390" ht="16.149999999999999" customHeight="1"/>
    <row r="1391" ht="16.149999999999999" customHeight="1"/>
    <row r="1392" ht="16.149999999999999" customHeight="1"/>
    <row r="1393" ht="16.149999999999999" customHeight="1"/>
    <row r="1394" ht="16.149999999999999" customHeight="1"/>
    <row r="1395" ht="16.149999999999999" customHeight="1"/>
    <row r="1396" ht="16.149999999999999" customHeight="1"/>
    <row r="1397" ht="16.149999999999999" customHeight="1"/>
    <row r="1398" ht="16.149999999999999" customHeight="1"/>
    <row r="1399" ht="16.149999999999999" customHeight="1"/>
    <row r="1400" ht="16.149999999999999" customHeight="1"/>
    <row r="1401" ht="16.149999999999999" customHeight="1"/>
    <row r="1402" ht="16.149999999999999" customHeight="1"/>
    <row r="1403" ht="16.149999999999999" customHeight="1"/>
    <row r="1404" ht="16.149999999999999" customHeight="1"/>
    <row r="1405" ht="16.149999999999999" customHeight="1"/>
    <row r="1406" ht="16.149999999999999" customHeight="1"/>
    <row r="1407" ht="16.149999999999999" customHeight="1"/>
    <row r="1408" ht="16.149999999999999" customHeight="1"/>
    <row r="1409" ht="16.149999999999999" customHeight="1"/>
    <row r="1410" ht="16.149999999999999" customHeight="1"/>
    <row r="1411" ht="16.149999999999999" customHeight="1"/>
    <row r="1412" ht="16.149999999999999" customHeight="1"/>
    <row r="1413" ht="16.149999999999999" customHeight="1"/>
    <row r="1414" ht="16.149999999999999" customHeight="1"/>
    <row r="1415" ht="16.149999999999999" customHeight="1"/>
    <row r="1416" ht="16.149999999999999" customHeight="1"/>
    <row r="1417" ht="16.149999999999999" customHeight="1"/>
    <row r="1418" ht="16.149999999999999" customHeight="1"/>
    <row r="1419" ht="16.149999999999999" customHeight="1"/>
    <row r="1420" ht="16.149999999999999" customHeight="1"/>
    <row r="1421" ht="16.149999999999999" customHeight="1"/>
    <row r="1422" ht="16.149999999999999" customHeight="1"/>
    <row r="1423" ht="16.149999999999999" customHeight="1"/>
    <row r="1424" ht="16.149999999999999" customHeight="1"/>
    <row r="1425" ht="16.149999999999999" customHeight="1"/>
    <row r="1426" ht="16.149999999999999" customHeight="1"/>
    <row r="1427" ht="16.149999999999999" customHeight="1"/>
    <row r="1428" ht="16.149999999999999" customHeight="1"/>
    <row r="1429" ht="16.149999999999999" customHeight="1"/>
    <row r="1430" ht="16.149999999999999" customHeight="1"/>
    <row r="1431" ht="16.149999999999999" customHeight="1"/>
    <row r="1432" ht="16.149999999999999" customHeight="1"/>
    <row r="1433" ht="16.149999999999999" customHeight="1"/>
    <row r="1434" ht="16.149999999999999" customHeight="1"/>
    <row r="1435" ht="16.149999999999999" customHeight="1"/>
    <row r="1436" ht="16.149999999999999" customHeight="1"/>
    <row r="1437" ht="16.149999999999999" customHeight="1"/>
    <row r="1438" ht="16.149999999999999" customHeight="1"/>
    <row r="1439" ht="16.149999999999999" customHeight="1"/>
    <row r="1440" ht="16.149999999999999" customHeight="1"/>
    <row r="1441" ht="16.149999999999999" customHeight="1"/>
    <row r="1442" ht="16.149999999999999" customHeight="1"/>
    <row r="1443" ht="16.149999999999999" customHeight="1"/>
    <row r="1444" ht="16.149999999999999" customHeight="1"/>
    <row r="1445" ht="16.149999999999999" customHeight="1"/>
    <row r="1446" ht="16.149999999999999" customHeight="1"/>
    <row r="1447" ht="16.149999999999999" customHeight="1"/>
    <row r="1448" ht="16.149999999999999" customHeight="1"/>
    <row r="1449" ht="16.149999999999999" customHeight="1"/>
    <row r="1450" ht="16.149999999999999" customHeight="1"/>
    <row r="1451" ht="16.149999999999999" customHeight="1"/>
    <row r="1452" ht="16.149999999999999" customHeight="1"/>
    <row r="1453" ht="16.149999999999999" customHeight="1"/>
    <row r="1454" ht="16.149999999999999" customHeight="1"/>
    <row r="1455" ht="16.149999999999999" customHeight="1"/>
    <row r="1456" ht="16.149999999999999" customHeight="1"/>
    <row r="1457" ht="16.149999999999999" customHeight="1"/>
    <row r="1458" ht="16.149999999999999" customHeight="1"/>
    <row r="1459" ht="16.149999999999999" customHeight="1"/>
    <row r="1460" ht="16.149999999999999" customHeight="1"/>
    <row r="1461" ht="16.149999999999999" customHeight="1"/>
    <row r="1462" ht="16.149999999999999" customHeight="1"/>
    <row r="1463" ht="16.149999999999999" customHeight="1"/>
    <row r="1464" ht="16.149999999999999" customHeight="1"/>
    <row r="1465" ht="16.149999999999999" customHeight="1"/>
    <row r="1466" ht="16.149999999999999" customHeight="1"/>
    <row r="1467" ht="16.149999999999999" customHeight="1"/>
    <row r="1468" ht="16.149999999999999" customHeight="1"/>
    <row r="1469" ht="16.149999999999999" customHeight="1"/>
    <row r="1470" ht="16.149999999999999" customHeight="1"/>
    <row r="1471" ht="16.149999999999999" customHeight="1"/>
    <row r="1472" ht="16.149999999999999" customHeight="1"/>
    <row r="1473" ht="16.149999999999999" customHeight="1"/>
    <row r="1474" ht="16.149999999999999" customHeight="1"/>
    <row r="1475" ht="16.149999999999999" customHeight="1"/>
    <row r="1476" ht="16.149999999999999" customHeight="1"/>
    <row r="1477" ht="16.149999999999999" customHeight="1"/>
    <row r="1478" ht="16.149999999999999" customHeight="1"/>
    <row r="1479" ht="16.149999999999999" customHeight="1"/>
    <row r="1480" ht="16.149999999999999" customHeight="1"/>
    <row r="1481" ht="16.149999999999999" customHeight="1"/>
    <row r="1482" ht="16.149999999999999" customHeight="1"/>
    <row r="1483" ht="16.149999999999999" customHeight="1"/>
    <row r="1484" ht="16.149999999999999" customHeight="1"/>
    <row r="1485" ht="16.149999999999999" customHeight="1"/>
    <row r="1486" ht="16.149999999999999" customHeight="1"/>
    <row r="1487" ht="16.149999999999999" customHeight="1"/>
    <row r="1488" ht="16.149999999999999" customHeight="1"/>
    <row r="1489" ht="16.149999999999999" customHeight="1"/>
    <row r="1490" ht="16.149999999999999" customHeight="1"/>
    <row r="1491" ht="16.149999999999999" customHeight="1"/>
    <row r="1492" ht="16.149999999999999" customHeight="1"/>
    <row r="1493" ht="16.149999999999999" customHeight="1"/>
    <row r="1494" ht="16.149999999999999" customHeight="1"/>
    <row r="1495" ht="16.149999999999999" customHeight="1"/>
    <row r="1496" ht="16.149999999999999" customHeight="1"/>
    <row r="1497" ht="16.149999999999999" customHeight="1"/>
    <row r="1498" ht="16.149999999999999" customHeight="1"/>
    <row r="1499" ht="16.149999999999999" customHeight="1"/>
    <row r="1500" ht="16.149999999999999" customHeight="1"/>
    <row r="1501" ht="16.149999999999999" customHeight="1"/>
    <row r="1502" ht="16.149999999999999" customHeight="1"/>
    <row r="1503" ht="16.149999999999999" customHeight="1"/>
    <row r="1504" ht="16.149999999999999" customHeight="1"/>
    <row r="1505" ht="16.149999999999999" customHeight="1"/>
    <row r="1506" ht="16.149999999999999" customHeight="1"/>
    <row r="1507" ht="16.149999999999999" customHeight="1"/>
    <row r="1508" ht="16.149999999999999" customHeight="1"/>
    <row r="1509" ht="16.149999999999999" customHeight="1"/>
    <row r="1510" ht="16.149999999999999" customHeight="1"/>
    <row r="1511" ht="16.149999999999999" customHeight="1"/>
    <row r="1512" ht="16.149999999999999" customHeight="1"/>
    <row r="1513" ht="16.149999999999999" customHeight="1"/>
    <row r="1514" ht="16.149999999999999" customHeight="1"/>
    <row r="1515" ht="16.149999999999999" customHeight="1"/>
    <row r="1516" ht="16.149999999999999" customHeight="1"/>
    <row r="1517" ht="16.149999999999999" customHeight="1"/>
    <row r="1518" ht="16.149999999999999" customHeight="1"/>
    <row r="1519" ht="16.149999999999999" customHeight="1"/>
    <row r="1520" ht="16.149999999999999" customHeight="1"/>
    <row r="1521" ht="16.149999999999999" customHeight="1"/>
    <row r="1522" ht="16.149999999999999" customHeight="1"/>
    <row r="1523" ht="16.149999999999999" customHeight="1"/>
    <row r="1524" ht="16.149999999999999" customHeight="1"/>
    <row r="1525" ht="16.149999999999999" customHeight="1"/>
    <row r="1526" ht="16.149999999999999" customHeight="1"/>
    <row r="1527" ht="16.149999999999999" customHeight="1"/>
    <row r="1528" ht="16.149999999999999" customHeight="1"/>
    <row r="1529" ht="16.149999999999999" customHeight="1"/>
    <row r="1530" ht="16.149999999999999" customHeight="1"/>
    <row r="1531" ht="16.149999999999999" customHeight="1"/>
    <row r="1532" ht="16.149999999999999" customHeight="1"/>
    <row r="1533" ht="16.149999999999999" customHeight="1"/>
    <row r="1534" ht="16.149999999999999" customHeight="1"/>
    <row r="1535" ht="16.149999999999999" customHeight="1"/>
    <row r="1536" ht="16.149999999999999" customHeight="1"/>
    <row r="1537" ht="16.149999999999999" customHeight="1"/>
    <row r="1538" ht="16.149999999999999" customHeight="1"/>
    <row r="1539" ht="16.149999999999999" customHeight="1"/>
    <row r="1540" ht="16.149999999999999" customHeight="1"/>
    <row r="1541" ht="16.149999999999999" customHeight="1"/>
    <row r="1542" ht="16.149999999999999" customHeight="1"/>
    <row r="1543" ht="16.149999999999999" customHeight="1"/>
    <row r="1544" ht="16.149999999999999" customHeight="1"/>
    <row r="1545" ht="16.149999999999999" customHeight="1"/>
    <row r="1546" ht="16.149999999999999" customHeight="1"/>
    <row r="1547" ht="16.149999999999999" customHeight="1"/>
    <row r="1548" ht="16.149999999999999" customHeight="1"/>
    <row r="1549" ht="16.149999999999999" customHeight="1"/>
    <row r="1550" ht="16.149999999999999" customHeight="1"/>
    <row r="1551" ht="16.149999999999999" customHeight="1"/>
    <row r="1552" ht="16.149999999999999" customHeight="1"/>
    <row r="1553" ht="16.149999999999999" customHeight="1"/>
    <row r="1554" ht="16.149999999999999" customHeight="1"/>
    <row r="1555" ht="16.149999999999999" customHeight="1"/>
    <row r="1556" ht="16.149999999999999" customHeight="1"/>
    <row r="1557" ht="16.149999999999999" customHeight="1"/>
    <row r="1558" ht="16.149999999999999" customHeight="1"/>
    <row r="1559" ht="16.149999999999999" customHeight="1"/>
    <row r="1560" ht="16.149999999999999" customHeight="1"/>
    <row r="1561" ht="16.149999999999999" customHeight="1"/>
    <row r="1562" ht="16.149999999999999" customHeight="1"/>
    <row r="1563" ht="16.149999999999999" customHeight="1"/>
    <row r="1564" ht="16.149999999999999" customHeight="1"/>
    <row r="1565" ht="16.149999999999999" customHeight="1"/>
    <row r="1566" ht="16.149999999999999" customHeight="1"/>
    <row r="1567" ht="16.149999999999999" customHeight="1"/>
    <row r="1568" ht="16.149999999999999" customHeight="1"/>
    <row r="1569" ht="16.149999999999999" customHeight="1"/>
    <row r="1570" ht="16.149999999999999" customHeight="1"/>
    <row r="1571" ht="16.149999999999999" customHeight="1"/>
    <row r="1572" ht="16.149999999999999" customHeight="1"/>
    <row r="1573" ht="16.149999999999999" customHeight="1"/>
    <row r="1574" ht="16.149999999999999" customHeight="1"/>
    <row r="1575" ht="16.149999999999999" customHeight="1"/>
    <row r="1576" ht="16.149999999999999" customHeight="1"/>
    <row r="1577" ht="16.149999999999999" customHeight="1"/>
    <row r="1578" ht="16.149999999999999" customHeight="1"/>
    <row r="1579" ht="16.149999999999999" customHeight="1"/>
    <row r="1580" ht="16.149999999999999" customHeight="1"/>
    <row r="1581" ht="16.149999999999999" customHeight="1"/>
    <row r="1582" ht="16.149999999999999" customHeight="1"/>
    <row r="1583" ht="16.149999999999999" customHeight="1"/>
    <row r="1584" ht="16.149999999999999" customHeight="1"/>
    <row r="1585" ht="16.149999999999999" customHeight="1"/>
    <row r="1586" ht="16.149999999999999" customHeight="1"/>
    <row r="1587" ht="16.149999999999999" customHeight="1"/>
    <row r="1588" ht="16.149999999999999" customHeight="1"/>
    <row r="1589" ht="16.149999999999999" customHeight="1"/>
    <row r="1590" ht="16.149999999999999" customHeight="1"/>
    <row r="1591" ht="16.149999999999999" customHeight="1"/>
    <row r="1592" ht="16.149999999999999" customHeight="1"/>
    <row r="1593" ht="16.149999999999999" customHeight="1"/>
    <row r="1594" ht="16.149999999999999" customHeight="1"/>
    <row r="1595" ht="16.149999999999999" customHeight="1"/>
    <row r="1596" ht="16.149999999999999" customHeight="1"/>
    <row r="1597" ht="16.149999999999999" customHeight="1"/>
    <row r="1598" ht="16.149999999999999" customHeight="1"/>
    <row r="1599" ht="16.149999999999999" customHeight="1"/>
    <row r="1600" ht="16.149999999999999" customHeight="1"/>
    <row r="1601" ht="16.149999999999999" customHeight="1"/>
    <row r="1602" ht="16.149999999999999" customHeight="1"/>
    <row r="1603" ht="16.149999999999999" customHeight="1"/>
    <row r="1604" ht="16.149999999999999" customHeight="1"/>
    <row r="1605" ht="16.149999999999999" customHeight="1"/>
    <row r="1606" ht="16.149999999999999" customHeight="1"/>
    <row r="1607" ht="16.149999999999999" customHeight="1"/>
    <row r="1608" ht="16.149999999999999" customHeight="1"/>
    <row r="1609" ht="16.149999999999999" customHeight="1"/>
    <row r="1610" ht="16.149999999999999" customHeight="1"/>
    <row r="1611" ht="16.149999999999999" customHeight="1"/>
    <row r="1612" ht="16.149999999999999" customHeight="1"/>
    <row r="1613" ht="16.149999999999999" customHeight="1"/>
    <row r="1614" ht="16.149999999999999" customHeight="1"/>
    <row r="1615" ht="16.149999999999999" customHeight="1"/>
    <row r="1616" ht="16.149999999999999" customHeight="1"/>
    <row r="1617" ht="16.149999999999999" customHeight="1"/>
    <row r="1618" ht="16.149999999999999" customHeight="1"/>
    <row r="1619" ht="16.149999999999999" customHeight="1"/>
    <row r="1620" ht="16.149999999999999" customHeight="1"/>
    <row r="1621" ht="16.149999999999999" customHeight="1"/>
    <row r="1622" ht="16.149999999999999" customHeight="1"/>
    <row r="1623" ht="16.149999999999999" customHeight="1"/>
    <row r="1624" ht="16.149999999999999" customHeight="1"/>
    <row r="1625" ht="16.149999999999999" customHeight="1"/>
    <row r="1626" ht="16.149999999999999" customHeight="1"/>
    <row r="1627" ht="16.149999999999999" customHeight="1"/>
    <row r="1628" ht="16.149999999999999" customHeight="1"/>
    <row r="1629" ht="16.149999999999999" customHeight="1"/>
    <row r="1630" ht="16.149999999999999" customHeight="1"/>
    <row r="1631" ht="16.149999999999999" customHeight="1"/>
    <row r="1632" ht="16.149999999999999" customHeight="1"/>
    <row r="1633" ht="16.149999999999999" customHeight="1"/>
    <row r="1634" ht="16.149999999999999" customHeight="1"/>
    <row r="1635" ht="16.149999999999999" customHeight="1"/>
    <row r="1636" ht="16.149999999999999" customHeight="1"/>
    <row r="1637" ht="16.149999999999999" customHeight="1"/>
    <row r="1638" ht="16.149999999999999" customHeight="1"/>
    <row r="1639" ht="16.149999999999999" customHeight="1"/>
    <row r="1640" ht="16.149999999999999" customHeight="1"/>
    <row r="1641" ht="16.149999999999999" customHeight="1"/>
    <row r="1642" ht="16.149999999999999" customHeight="1"/>
    <row r="1643" ht="16.149999999999999" customHeight="1"/>
    <row r="1644" ht="16.149999999999999" customHeight="1"/>
    <row r="1645" ht="16.149999999999999" customHeight="1"/>
    <row r="1646" ht="16.149999999999999" customHeight="1"/>
    <row r="1647" ht="16.149999999999999" customHeight="1"/>
    <row r="1648" ht="16.149999999999999" customHeight="1"/>
    <row r="1649" ht="16.149999999999999" customHeight="1"/>
    <row r="1650" ht="16.149999999999999" customHeight="1"/>
    <row r="1651" ht="16.149999999999999" customHeight="1"/>
    <row r="1652" ht="16.149999999999999" customHeight="1"/>
    <row r="1653" ht="16.149999999999999" customHeight="1"/>
    <row r="1654" ht="16.149999999999999" customHeight="1"/>
    <row r="1655" ht="16.149999999999999" customHeight="1"/>
    <row r="1656" ht="16.149999999999999" customHeight="1"/>
    <row r="1657" ht="16.149999999999999" customHeight="1"/>
    <row r="1658" ht="16.149999999999999" customHeight="1"/>
    <row r="1659" ht="16.149999999999999" customHeight="1"/>
    <row r="1660" ht="16.149999999999999" customHeight="1"/>
    <row r="1661" ht="16.149999999999999" customHeight="1"/>
    <row r="1662" ht="16.149999999999999" customHeight="1"/>
    <row r="1663" ht="16.149999999999999" customHeight="1"/>
    <row r="1664" ht="16.149999999999999" customHeight="1"/>
    <row r="1665" ht="16.149999999999999" customHeight="1"/>
    <row r="1666" ht="16.149999999999999" customHeight="1"/>
    <row r="1667" ht="16.149999999999999" customHeight="1"/>
    <row r="1668" ht="16.149999999999999" customHeight="1"/>
    <row r="1669" ht="16.149999999999999" customHeight="1"/>
    <row r="1670" ht="16.149999999999999" customHeight="1"/>
    <row r="1671" ht="16.149999999999999" customHeight="1"/>
    <row r="1672" ht="16.149999999999999" customHeight="1"/>
    <row r="1673" ht="16.149999999999999" customHeight="1"/>
    <row r="1674" ht="16.149999999999999" customHeight="1"/>
    <row r="1675" ht="16.149999999999999" customHeight="1"/>
    <row r="1676" ht="16.149999999999999" customHeight="1"/>
    <row r="1677" ht="16.149999999999999" customHeight="1"/>
    <row r="1678" ht="16.149999999999999" customHeight="1"/>
    <row r="1679" ht="16.149999999999999" customHeight="1"/>
    <row r="1680" ht="16.149999999999999" customHeight="1"/>
    <row r="1681" ht="16.149999999999999" customHeight="1"/>
    <row r="1682" ht="16.149999999999999" customHeight="1"/>
    <row r="1683" ht="16.149999999999999" customHeight="1"/>
    <row r="1684" ht="16.149999999999999" customHeight="1"/>
    <row r="1685" ht="16.149999999999999" customHeight="1"/>
    <row r="1686" ht="16.149999999999999" customHeight="1"/>
    <row r="1687" ht="16.149999999999999" customHeight="1"/>
    <row r="1688" ht="16.149999999999999" customHeight="1"/>
    <row r="1689" ht="16.149999999999999" customHeight="1"/>
    <row r="1690" ht="16.149999999999999" customHeight="1"/>
    <row r="1691" ht="16.149999999999999" customHeight="1"/>
    <row r="1692" ht="16.149999999999999" customHeight="1"/>
    <row r="1693" ht="16.149999999999999" customHeight="1"/>
    <row r="1694" ht="16.149999999999999" customHeight="1"/>
    <row r="1695" ht="16.149999999999999" customHeight="1"/>
    <row r="1696" ht="16.149999999999999" customHeight="1"/>
    <row r="1697" ht="16.149999999999999" customHeight="1"/>
    <row r="1698" ht="16.149999999999999" customHeight="1"/>
    <row r="1699" ht="16.149999999999999" customHeight="1"/>
    <row r="1700" ht="16.149999999999999" customHeight="1"/>
    <row r="1701" ht="16.149999999999999" customHeight="1"/>
    <row r="1702" ht="16.149999999999999" customHeight="1"/>
    <row r="1703" ht="16.149999999999999" customHeight="1"/>
    <row r="1704" ht="16.149999999999999" customHeight="1"/>
    <row r="1705" ht="16.149999999999999" customHeight="1"/>
    <row r="1706" ht="16.149999999999999" customHeight="1"/>
    <row r="1707" ht="16.149999999999999" customHeight="1"/>
    <row r="1708" ht="16.149999999999999" customHeight="1"/>
    <row r="1709" ht="16.149999999999999" customHeight="1"/>
    <row r="1710" ht="16.149999999999999" customHeight="1"/>
    <row r="1711" ht="16.149999999999999" customHeight="1"/>
    <row r="1712" ht="16.149999999999999" customHeight="1"/>
    <row r="1713" ht="16.149999999999999" customHeight="1"/>
    <row r="1714" ht="16.149999999999999" customHeight="1"/>
    <row r="1715" ht="16.149999999999999" customHeight="1"/>
    <row r="1716" ht="16.149999999999999" customHeight="1"/>
    <row r="1717" ht="16.149999999999999" customHeight="1"/>
    <row r="1718" ht="16.149999999999999" customHeight="1"/>
    <row r="1719" ht="16.149999999999999" customHeight="1"/>
    <row r="1720" ht="16.149999999999999" customHeight="1"/>
    <row r="1721" ht="16.149999999999999" customHeight="1"/>
    <row r="1722" ht="16.149999999999999" customHeight="1"/>
    <row r="1723" ht="16.149999999999999" customHeight="1"/>
    <row r="1724" ht="16.149999999999999" customHeight="1"/>
    <row r="1725" ht="16.149999999999999" customHeight="1"/>
    <row r="1726" ht="16.149999999999999" customHeight="1"/>
    <row r="1727" ht="16.149999999999999" customHeight="1"/>
    <row r="1728" ht="16.149999999999999" customHeight="1"/>
    <row r="1729" ht="16.149999999999999" customHeight="1"/>
    <row r="1730" ht="16.149999999999999" customHeight="1"/>
    <row r="1731" ht="16.149999999999999" customHeight="1"/>
    <row r="1732" ht="16.149999999999999" customHeight="1"/>
    <row r="1733" ht="16.149999999999999" customHeight="1"/>
    <row r="1734" ht="16.149999999999999" customHeight="1"/>
    <row r="1735" ht="16.149999999999999" customHeight="1"/>
    <row r="1736" ht="16.149999999999999" customHeight="1"/>
    <row r="1737" ht="16.149999999999999" customHeight="1"/>
    <row r="1738" ht="16.149999999999999" customHeight="1"/>
    <row r="1739" ht="16.149999999999999" customHeight="1"/>
    <row r="1740" ht="16.149999999999999" customHeight="1"/>
    <row r="1741" ht="16.149999999999999" customHeight="1"/>
    <row r="1742" ht="16.149999999999999" customHeight="1"/>
    <row r="1743" ht="16.149999999999999" customHeight="1"/>
    <row r="1744" ht="16.149999999999999" customHeight="1"/>
    <row r="1745" ht="16.149999999999999" customHeight="1"/>
    <row r="1746" ht="16.149999999999999" customHeight="1"/>
    <row r="1747" ht="16.149999999999999" customHeight="1"/>
    <row r="1748" ht="16.149999999999999" customHeight="1"/>
    <row r="1749" ht="16.149999999999999" customHeight="1"/>
    <row r="1750" ht="16.149999999999999" customHeight="1"/>
    <row r="1751" ht="16.149999999999999" customHeight="1"/>
    <row r="1752" ht="16.149999999999999" customHeight="1"/>
    <row r="1753" ht="16.149999999999999" customHeight="1"/>
    <row r="1754" ht="16.149999999999999" customHeight="1"/>
    <row r="1755" ht="16.149999999999999" customHeight="1"/>
    <row r="1756" ht="16.149999999999999" customHeight="1"/>
    <row r="1757" ht="16.149999999999999" customHeight="1"/>
    <row r="1758" ht="16.149999999999999" customHeight="1"/>
    <row r="1759" ht="16.149999999999999" customHeight="1"/>
    <row r="1760" ht="16.149999999999999" customHeight="1"/>
    <row r="1761" ht="16.149999999999999" customHeight="1"/>
    <row r="1762" ht="16.149999999999999" customHeight="1"/>
    <row r="1763" ht="16.149999999999999" customHeight="1"/>
    <row r="1764" ht="16.149999999999999" customHeight="1"/>
    <row r="1765" ht="16.149999999999999" customHeight="1"/>
    <row r="1766" ht="16.149999999999999" customHeight="1"/>
    <row r="1767" ht="16.149999999999999" customHeight="1"/>
    <row r="1768" ht="16.149999999999999" customHeight="1"/>
    <row r="1769" ht="16.149999999999999" customHeight="1"/>
    <row r="1770" ht="16.149999999999999" customHeight="1"/>
    <row r="1771" ht="16.149999999999999" customHeight="1"/>
    <row r="1772" ht="16.149999999999999" customHeight="1"/>
    <row r="1773" ht="16.149999999999999" customHeight="1"/>
    <row r="1774" ht="16.149999999999999" customHeight="1"/>
    <row r="1775" ht="16.149999999999999" customHeight="1"/>
    <row r="1776" ht="16.149999999999999" customHeight="1"/>
    <row r="1777" ht="16.149999999999999" customHeight="1"/>
    <row r="1778" ht="16.149999999999999" customHeight="1"/>
    <row r="1779" ht="16.149999999999999" customHeight="1"/>
    <row r="1780" ht="16.149999999999999" customHeight="1"/>
    <row r="1781" ht="16.149999999999999" customHeight="1"/>
    <row r="1782" ht="16.149999999999999" customHeight="1"/>
    <row r="1783" ht="16.149999999999999" customHeight="1"/>
    <row r="1784" ht="16.149999999999999" customHeight="1"/>
    <row r="1785" ht="16.149999999999999" customHeight="1"/>
    <row r="1786" ht="16.149999999999999" customHeight="1"/>
    <row r="1787" ht="16.149999999999999" customHeight="1"/>
    <row r="1788" ht="16.149999999999999" customHeight="1"/>
    <row r="1789" ht="16.149999999999999" customHeight="1"/>
    <row r="1790" ht="16.149999999999999" customHeight="1"/>
    <row r="1791" ht="16.149999999999999" customHeight="1"/>
    <row r="1792" ht="16.149999999999999" customHeight="1"/>
    <row r="1793" ht="16.149999999999999" customHeight="1"/>
    <row r="1794" ht="16.149999999999999" customHeight="1"/>
    <row r="1795" ht="16.149999999999999" customHeight="1"/>
    <row r="1796" ht="16.149999999999999" customHeight="1"/>
    <row r="1797" ht="16.149999999999999" customHeight="1"/>
    <row r="1798" ht="16.149999999999999" customHeight="1"/>
    <row r="1799" ht="16.149999999999999" customHeight="1"/>
    <row r="1800" ht="16.149999999999999" customHeight="1"/>
    <row r="1801" ht="16.149999999999999" customHeight="1"/>
    <row r="1802" ht="16.149999999999999" customHeight="1"/>
    <row r="1803" ht="16.149999999999999" customHeight="1"/>
    <row r="1804" ht="16.149999999999999" customHeight="1"/>
    <row r="1805" ht="16.149999999999999" customHeight="1"/>
    <row r="1806" ht="16.149999999999999" customHeight="1"/>
    <row r="1807" ht="16.149999999999999" customHeight="1"/>
    <row r="1808" ht="16.149999999999999" customHeight="1"/>
    <row r="1809" ht="16.149999999999999" customHeight="1"/>
    <row r="1810" ht="16.149999999999999" customHeight="1"/>
    <row r="1811" ht="16.149999999999999" customHeight="1"/>
    <row r="1812" ht="16.149999999999999" customHeight="1"/>
    <row r="1813" ht="16.149999999999999" customHeight="1"/>
    <row r="1814" ht="16.149999999999999" customHeight="1"/>
    <row r="1815" ht="16.149999999999999" customHeight="1"/>
    <row r="1816" ht="16.149999999999999" customHeight="1"/>
    <row r="1817" ht="16.149999999999999" customHeight="1"/>
    <row r="1818" ht="16.149999999999999" customHeight="1"/>
    <row r="1819" ht="16.149999999999999" customHeight="1"/>
    <row r="1820" ht="16.149999999999999" customHeight="1"/>
    <row r="1821" ht="16.149999999999999" customHeight="1"/>
    <row r="1822" ht="16.149999999999999" customHeight="1"/>
    <row r="1823" ht="16.149999999999999" customHeight="1"/>
    <row r="1824" ht="16.149999999999999" customHeight="1"/>
    <row r="1825" ht="16.149999999999999" customHeight="1"/>
    <row r="1826" ht="16.149999999999999" customHeight="1"/>
    <row r="1827" ht="16.149999999999999" customHeight="1"/>
    <row r="1828" ht="16.149999999999999" customHeight="1"/>
    <row r="1829" ht="16.149999999999999" customHeight="1"/>
    <row r="1830" ht="16.149999999999999" customHeight="1"/>
    <row r="1831" ht="16.149999999999999" customHeight="1"/>
    <row r="1832" ht="16.149999999999999" customHeight="1"/>
    <row r="1833" ht="16.149999999999999" customHeight="1"/>
    <row r="1834" ht="16.149999999999999" customHeight="1"/>
    <row r="1835" ht="16.149999999999999" customHeight="1"/>
    <row r="1836" ht="16.149999999999999" customHeight="1"/>
    <row r="1837" ht="16.149999999999999" customHeight="1"/>
    <row r="1838" ht="16.149999999999999" customHeight="1"/>
    <row r="1839" ht="16.149999999999999" customHeight="1"/>
    <row r="1840" ht="16.149999999999999" customHeight="1"/>
    <row r="1841" ht="16.149999999999999" customHeight="1"/>
    <row r="1842" ht="16.149999999999999" customHeight="1"/>
    <row r="1843" ht="16.149999999999999" customHeight="1"/>
    <row r="1844" ht="16.149999999999999" customHeight="1"/>
    <row r="1845" ht="16.149999999999999" customHeight="1"/>
    <row r="1846" ht="16.149999999999999" customHeight="1"/>
    <row r="1847" ht="16.149999999999999" customHeight="1"/>
    <row r="1848" ht="16.149999999999999" customHeight="1"/>
    <row r="1849" ht="16.149999999999999" customHeight="1"/>
    <row r="1850" ht="16.149999999999999" customHeight="1"/>
    <row r="1851" ht="16.149999999999999" customHeight="1"/>
    <row r="1852" ht="16.149999999999999" customHeight="1"/>
    <row r="1853" ht="16.149999999999999" customHeight="1"/>
    <row r="1854" ht="16.149999999999999" customHeight="1"/>
    <row r="1855" ht="16.149999999999999" customHeight="1"/>
    <row r="1856" ht="16.149999999999999" customHeight="1"/>
    <row r="1857" ht="16.149999999999999" customHeight="1"/>
    <row r="1858" ht="16.149999999999999" customHeight="1"/>
    <row r="1859" ht="16.149999999999999" customHeight="1"/>
    <row r="1860" ht="16.149999999999999" customHeight="1"/>
    <row r="1861" ht="16.149999999999999" customHeight="1"/>
    <row r="1862" ht="16.149999999999999" customHeight="1"/>
    <row r="1863" ht="16.149999999999999" customHeight="1"/>
    <row r="1864" ht="16.149999999999999" customHeight="1"/>
    <row r="1865" ht="16.149999999999999" customHeight="1"/>
    <row r="1866" ht="16.149999999999999" customHeight="1"/>
    <row r="1867" ht="16.149999999999999" customHeight="1"/>
    <row r="1868" ht="16.149999999999999" customHeight="1"/>
    <row r="1869" ht="16.149999999999999" customHeight="1"/>
    <row r="1870" ht="16.149999999999999" customHeight="1"/>
    <row r="1871" ht="16.149999999999999" customHeight="1"/>
    <row r="1872" ht="16.149999999999999" customHeight="1"/>
    <row r="1873" ht="16.149999999999999" customHeight="1"/>
    <row r="1874" ht="16.149999999999999" customHeight="1"/>
    <row r="1875" ht="16.149999999999999" customHeight="1"/>
    <row r="1876" ht="16.149999999999999" customHeight="1"/>
    <row r="1877" ht="16.149999999999999" customHeight="1"/>
    <row r="1878" ht="16.149999999999999" customHeight="1"/>
    <row r="1879" ht="16.149999999999999" customHeight="1"/>
    <row r="1880" ht="16.149999999999999" customHeight="1"/>
    <row r="1881" ht="16.149999999999999" customHeight="1"/>
    <row r="1882" ht="16.149999999999999" customHeight="1"/>
    <row r="1883" ht="16.149999999999999" customHeight="1"/>
    <row r="1884" ht="16.149999999999999" customHeight="1"/>
    <row r="1885" ht="16.149999999999999" customHeight="1"/>
    <row r="1886" ht="16.149999999999999" customHeight="1"/>
    <row r="1887" ht="16.149999999999999" customHeight="1"/>
    <row r="1888" ht="16.149999999999999" customHeight="1"/>
    <row r="1889" ht="16.149999999999999" customHeight="1"/>
    <row r="1890" ht="16.149999999999999" customHeight="1"/>
    <row r="1891" ht="16.149999999999999" customHeight="1"/>
    <row r="1892" ht="16.149999999999999" customHeight="1"/>
    <row r="1893" ht="16.149999999999999" customHeight="1"/>
    <row r="1894" ht="16.149999999999999" customHeight="1"/>
    <row r="1895" ht="16.149999999999999" customHeight="1"/>
    <row r="1896" ht="16.149999999999999" customHeight="1"/>
    <row r="1897" ht="16.149999999999999" customHeight="1"/>
    <row r="1898" ht="16.149999999999999" customHeight="1"/>
    <row r="1899" ht="16.149999999999999" customHeight="1"/>
    <row r="1900" ht="16.149999999999999" customHeight="1"/>
    <row r="1901" ht="16.149999999999999" customHeight="1"/>
    <row r="1902" ht="16.149999999999999" customHeight="1"/>
    <row r="1903" ht="16.149999999999999" customHeight="1"/>
    <row r="1904" ht="16.149999999999999" customHeight="1"/>
    <row r="1905" ht="16.149999999999999" customHeight="1"/>
    <row r="1906" ht="16.149999999999999" customHeight="1"/>
    <row r="1907" ht="16.149999999999999" customHeight="1"/>
    <row r="1908" ht="16.149999999999999" customHeight="1"/>
    <row r="1909" ht="16.149999999999999" customHeight="1"/>
    <row r="1910" ht="16.149999999999999" customHeight="1"/>
    <row r="1911" ht="16.149999999999999" customHeight="1"/>
    <row r="1912" ht="16.149999999999999" customHeight="1"/>
    <row r="1913" ht="16.149999999999999" customHeight="1"/>
    <row r="1914" ht="16.149999999999999" customHeight="1"/>
    <row r="1915" ht="16.149999999999999" customHeight="1"/>
    <row r="1916" ht="16.149999999999999" customHeight="1"/>
    <row r="1917" ht="16.149999999999999" customHeight="1"/>
    <row r="1918" ht="16.149999999999999" customHeight="1"/>
    <row r="1919" ht="16.149999999999999" customHeight="1"/>
    <row r="1920" ht="16.149999999999999" customHeight="1"/>
    <row r="1921" ht="16.149999999999999" customHeight="1"/>
    <row r="1922" ht="16.149999999999999" customHeight="1"/>
    <row r="1923" ht="16.149999999999999" customHeight="1"/>
    <row r="1924" ht="16.149999999999999" customHeight="1"/>
    <row r="1925" ht="16.149999999999999" customHeight="1"/>
    <row r="1926" ht="16.149999999999999" customHeight="1"/>
    <row r="1927" ht="16.149999999999999" customHeight="1"/>
    <row r="1928" ht="16.149999999999999" customHeight="1"/>
    <row r="1929" ht="16.149999999999999" customHeight="1"/>
    <row r="1930" ht="16.149999999999999" customHeight="1"/>
    <row r="1931" ht="16.149999999999999" customHeight="1"/>
    <row r="1932" ht="16.149999999999999" customHeight="1"/>
    <row r="1933" ht="16.149999999999999" customHeight="1"/>
    <row r="1934" ht="16.149999999999999" customHeight="1"/>
    <row r="1935" ht="16.149999999999999" customHeight="1"/>
    <row r="1936" ht="16.149999999999999" customHeight="1"/>
    <row r="1937" ht="16.149999999999999" customHeight="1"/>
    <row r="1938" ht="16.149999999999999" customHeight="1"/>
    <row r="1939" ht="16.149999999999999" customHeight="1"/>
    <row r="1940" ht="16.149999999999999" customHeight="1"/>
    <row r="1941" ht="16.149999999999999" customHeight="1"/>
    <row r="1942" ht="16.149999999999999" customHeight="1"/>
    <row r="1943" ht="16.149999999999999" customHeight="1"/>
    <row r="1944" ht="16.149999999999999" customHeight="1"/>
    <row r="1945" ht="16.149999999999999" customHeight="1"/>
    <row r="1946" ht="16.149999999999999" customHeight="1"/>
    <row r="1947" ht="16.149999999999999" customHeight="1"/>
    <row r="1948" ht="16.149999999999999" customHeight="1"/>
    <row r="1949" ht="16.149999999999999" customHeight="1"/>
    <row r="1950" ht="16.149999999999999" customHeight="1"/>
    <row r="1951" ht="16.149999999999999" customHeight="1"/>
    <row r="1952" ht="16.149999999999999" customHeight="1"/>
    <row r="1953" ht="16.149999999999999" customHeight="1"/>
    <row r="1954" ht="16.149999999999999" customHeight="1"/>
    <row r="1955" ht="16.149999999999999" customHeight="1"/>
    <row r="1956" ht="16.149999999999999" customHeight="1"/>
    <row r="1957" ht="16.149999999999999" customHeight="1"/>
    <row r="1958" ht="16.149999999999999" customHeight="1"/>
    <row r="1959" ht="16.149999999999999" customHeight="1"/>
    <row r="1960" ht="16.149999999999999" customHeight="1"/>
    <row r="1961" ht="16.149999999999999" customHeight="1"/>
    <row r="1962" ht="16.149999999999999" customHeight="1"/>
    <row r="1963" ht="16.149999999999999" customHeight="1"/>
    <row r="1964" ht="16.149999999999999" customHeight="1"/>
    <row r="1965" ht="16.149999999999999" customHeight="1"/>
    <row r="1966" ht="16.149999999999999" customHeight="1"/>
    <row r="1967" ht="16.149999999999999" customHeight="1"/>
    <row r="1968" ht="16.149999999999999" customHeight="1"/>
    <row r="1969" ht="16.149999999999999" customHeight="1"/>
    <row r="1970" ht="16.149999999999999" customHeight="1"/>
    <row r="1971" ht="16.149999999999999" customHeight="1"/>
    <row r="1972" ht="16.149999999999999" customHeight="1"/>
    <row r="1973" ht="16.149999999999999" customHeight="1"/>
    <row r="1974" ht="16.149999999999999" customHeight="1"/>
    <row r="1975" ht="16.149999999999999" customHeight="1"/>
    <row r="1976" ht="16.149999999999999" customHeight="1"/>
    <row r="1977" ht="16.149999999999999" customHeight="1"/>
    <row r="1978" ht="16.149999999999999" customHeight="1"/>
    <row r="1979" ht="16.149999999999999" customHeight="1"/>
    <row r="1980" ht="16.149999999999999" customHeight="1"/>
    <row r="1981" ht="16.149999999999999" customHeight="1"/>
    <row r="1982" ht="16.149999999999999" customHeight="1"/>
    <row r="1983" ht="16.149999999999999" customHeight="1"/>
    <row r="1984" ht="16.149999999999999" customHeight="1"/>
    <row r="1985" ht="16.149999999999999" customHeight="1"/>
    <row r="1986" ht="16.149999999999999" customHeight="1"/>
    <row r="1987" ht="16.149999999999999" customHeight="1"/>
    <row r="1988" ht="16.149999999999999" customHeight="1"/>
    <row r="1989" ht="16.149999999999999" customHeight="1"/>
    <row r="1990" ht="16.149999999999999" customHeight="1"/>
    <row r="1991" ht="16.149999999999999" customHeight="1"/>
    <row r="1992" ht="16.149999999999999" customHeight="1"/>
    <row r="1993" ht="16.149999999999999" customHeight="1"/>
    <row r="1994" ht="16.149999999999999" customHeight="1"/>
    <row r="1995" ht="16.149999999999999" customHeight="1"/>
    <row r="1996" ht="16.149999999999999" customHeight="1"/>
    <row r="1997" ht="16.149999999999999" customHeight="1"/>
    <row r="1998" ht="16.149999999999999" customHeight="1"/>
    <row r="1999" ht="16.149999999999999" customHeight="1"/>
    <row r="2000" ht="16.149999999999999" customHeight="1"/>
    <row r="2001" ht="16.149999999999999" customHeight="1"/>
    <row r="2002" ht="16.149999999999999" customHeight="1"/>
    <row r="2003" ht="16.149999999999999" customHeight="1"/>
    <row r="2004" ht="16.149999999999999" customHeight="1"/>
    <row r="2005" ht="16.149999999999999" customHeight="1"/>
    <row r="2006" ht="16.149999999999999" customHeight="1"/>
    <row r="2007" ht="16.149999999999999" customHeight="1"/>
    <row r="2008" ht="16.149999999999999" customHeight="1"/>
    <row r="2009" ht="16.149999999999999" customHeight="1"/>
    <row r="2010" ht="16.149999999999999" customHeight="1"/>
    <row r="2011" ht="16.149999999999999" customHeight="1"/>
    <row r="2012" ht="16.149999999999999" customHeight="1"/>
    <row r="2013" ht="16.149999999999999" customHeight="1"/>
    <row r="2014" ht="16.149999999999999" customHeight="1"/>
    <row r="2015" ht="16.149999999999999" customHeight="1"/>
    <row r="2016" ht="16.149999999999999" customHeight="1"/>
    <row r="2017" ht="16.149999999999999" customHeight="1"/>
    <row r="2018" ht="16.149999999999999" customHeight="1"/>
    <row r="2019" ht="16.149999999999999" customHeight="1"/>
    <row r="2020" ht="16.149999999999999" customHeight="1"/>
    <row r="2021" ht="16.149999999999999" customHeight="1"/>
    <row r="2022" ht="16.149999999999999" customHeight="1"/>
    <row r="2023" ht="16.149999999999999" customHeight="1"/>
    <row r="2024" ht="16.149999999999999" customHeight="1"/>
    <row r="2025" ht="16.149999999999999" customHeight="1"/>
    <row r="2026" ht="16.149999999999999" customHeight="1"/>
    <row r="2027" ht="16.149999999999999" customHeight="1"/>
    <row r="2028" ht="16.149999999999999" customHeight="1"/>
    <row r="2029" ht="16.149999999999999" customHeight="1"/>
    <row r="2030" ht="16.149999999999999" customHeight="1"/>
    <row r="2031" ht="16.149999999999999" customHeight="1"/>
    <row r="2032" ht="16.149999999999999" customHeight="1"/>
    <row r="2033" ht="16.149999999999999" customHeight="1"/>
    <row r="2034" ht="16.149999999999999" customHeight="1"/>
    <row r="2035" ht="16.149999999999999" customHeight="1"/>
    <row r="2036" ht="16.149999999999999" customHeight="1"/>
    <row r="2037" ht="16.149999999999999" customHeight="1"/>
    <row r="2038" ht="16.149999999999999" customHeight="1"/>
    <row r="2039" ht="16.149999999999999" customHeight="1"/>
    <row r="2040" ht="16.149999999999999" customHeight="1"/>
    <row r="2041" ht="16.149999999999999" customHeight="1"/>
    <row r="2042" ht="16.149999999999999" customHeight="1"/>
    <row r="2043" ht="16.149999999999999" customHeight="1"/>
    <row r="2044" ht="16.149999999999999" customHeight="1"/>
    <row r="2045" ht="16.149999999999999" customHeight="1"/>
    <row r="2046" ht="16.149999999999999" customHeight="1"/>
    <row r="2047" ht="16.149999999999999" customHeight="1"/>
    <row r="2048" ht="16.149999999999999" customHeight="1"/>
    <row r="2049" ht="16.149999999999999" customHeight="1"/>
    <row r="2050" ht="16.149999999999999" customHeight="1"/>
    <row r="2051" ht="16.149999999999999" customHeight="1"/>
    <row r="2052" ht="16.149999999999999" customHeight="1"/>
    <row r="2053" ht="16.149999999999999" customHeight="1"/>
    <row r="2054" ht="16.149999999999999" customHeight="1"/>
    <row r="2055" ht="16.149999999999999" customHeight="1"/>
    <row r="2056" ht="16.149999999999999" customHeight="1"/>
    <row r="2057" ht="16.149999999999999" customHeight="1"/>
    <row r="2058" ht="16.149999999999999" customHeight="1"/>
    <row r="2059" ht="16.149999999999999" customHeight="1"/>
    <row r="2060" ht="16.149999999999999" customHeight="1"/>
    <row r="2061" ht="16.149999999999999" customHeight="1"/>
    <row r="2062" ht="16.149999999999999" customHeight="1"/>
    <row r="2063" ht="16.149999999999999" customHeight="1"/>
    <row r="2064" ht="16.149999999999999" customHeight="1"/>
    <row r="2065" ht="16.149999999999999" customHeight="1"/>
    <row r="2066" ht="16.149999999999999" customHeight="1"/>
    <row r="2067" ht="16.149999999999999" customHeight="1"/>
    <row r="2068" ht="16.149999999999999" customHeight="1"/>
    <row r="2069" ht="16.149999999999999" customHeight="1"/>
    <row r="2070" ht="16.149999999999999" customHeight="1"/>
    <row r="2071" ht="16.149999999999999" customHeight="1"/>
    <row r="2072" ht="16.149999999999999" customHeight="1"/>
    <row r="2073" ht="16.149999999999999" customHeight="1"/>
    <row r="2074" ht="16.149999999999999" customHeight="1"/>
    <row r="2075" ht="16.149999999999999" customHeight="1"/>
    <row r="2076" ht="16.149999999999999" customHeight="1"/>
    <row r="2077" ht="16.149999999999999" customHeight="1"/>
    <row r="2078" ht="16.149999999999999" customHeight="1"/>
    <row r="2079" ht="16.149999999999999" customHeight="1"/>
    <row r="2080" ht="16.149999999999999" customHeight="1"/>
    <row r="2081" ht="16.149999999999999" customHeight="1"/>
    <row r="2082" ht="16.149999999999999" customHeight="1"/>
    <row r="2083" ht="16.149999999999999" customHeight="1"/>
    <row r="2084" ht="16.149999999999999" customHeight="1"/>
    <row r="2085" ht="16.149999999999999" customHeight="1"/>
    <row r="2086" ht="16.149999999999999" customHeight="1"/>
    <row r="2087" ht="16.149999999999999" customHeight="1"/>
    <row r="2088" ht="16.149999999999999" customHeight="1"/>
    <row r="2089" ht="16.149999999999999" customHeight="1"/>
    <row r="2090" ht="16.149999999999999" customHeight="1"/>
    <row r="2091" ht="16.149999999999999" customHeight="1"/>
    <row r="2092" ht="16.149999999999999" customHeight="1"/>
    <row r="2093" ht="16.149999999999999" customHeight="1"/>
    <row r="2094" ht="16.149999999999999" customHeight="1"/>
    <row r="2095" ht="16.149999999999999" customHeight="1"/>
    <row r="2096" ht="16.149999999999999" customHeight="1"/>
    <row r="2097" ht="16.149999999999999" customHeight="1"/>
    <row r="2098" ht="16.149999999999999" customHeight="1"/>
    <row r="2099" ht="16.149999999999999" customHeight="1"/>
    <row r="2100" ht="16.149999999999999" customHeight="1"/>
    <row r="2101" ht="16.149999999999999" customHeight="1"/>
    <row r="2102" ht="16.149999999999999" customHeight="1"/>
    <row r="2103" ht="16.149999999999999" customHeight="1"/>
    <row r="2104" ht="16.149999999999999" customHeight="1"/>
    <row r="2105" ht="16.149999999999999" customHeight="1"/>
    <row r="2106" ht="16.149999999999999" customHeight="1"/>
    <row r="2107" ht="16.149999999999999" customHeight="1"/>
    <row r="2108" ht="16.149999999999999" customHeight="1"/>
    <row r="2109" ht="16.149999999999999" customHeight="1"/>
    <row r="2110" ht="16.149999999999999" customHeight="1"/>
    <row r="2111" ht="16.149999999999999" customHeight="1"/>
    <row r="2112" ht="16.149999999999999" customHeight="1"/>
    <row r="2113" ht="16.149999999999999" customHeight="1"/>
    <row r="2114" ht="16.149999999999999" customHeight="1"/>
    <row r="2115" ht="16.149999999999999" customHeight="1"/>
    <row r="2116" ht="16.149999999999999" customHeight="1"/>
    <row r="2117" ht="16.149999999999999" customHeight="1"/>
    <row r="2118" ht="16.149999999999999" customHeight="1"/>
    <row r="2119" ht="16.149999999999999" customHeight="1"/>
    <row r="2120" ht="16.149999999999999" customHeight="1"/>
    <row r="2121" ht="16.149999999999999" customHeight="1"/>
    <row r="2122" ht="16.149999999999999" customHeight="1"/>
    <row r="2123" ht="16.149999999999999" customHeight="1"/>
    <row r="2124" ht="16.149999999999999" customHeight="1"/>
    <row r="2125" ht="16.149999999999999" customHeight="1"/>
    <row r="2126" ht="16.149999999999999" customHeight="1"/>
    <row r="2127" ht="16.149999999999999" customHeight="1"/>
    <row r="2128" ht="16.149999999999999" customHeight="1"/>
    <row r="2129" ht="16.149999999999999" customHeight="1"/>
    <row r="2130" ht="16.149999999999999" customHeight="1"/>
    <row r="2131" ht="16.149999999999999" customHeight="1"/>
    <row r="2132" ht="16.149999999999999" customHeight="1"/>
    <row r="2133" ht="16.149999999999999" customHeight="1"/>
    <row r="2134" ht="16.149999999999999" customHeight="1"/>
    <row r="2135" ht="16.149999999999999" customHeight="1"/>
    <row r="2136" ht="16.149999999999999" customHeight="1"/>
    <row r="2137" ht="16.149999999999999" customHeight="1"/>
    <row r="2138" ht="16.149999999999999" customHeight="1"/>
    <row r="2139" ht="16.149999999999999" customHeight="1"/>
    <row r="2140" ht="16.149999999999999" customHeight="1"/>
    <row r="2141" ht="16.149999999999999" customHeight="1"/>
    <row r="2142" ht="16.149999999999999" customHeight="1"/>
    <row r="2143" ht="16.149999999999999" customHeight="1"/>
    <row r="2144" ht="16.149999999999999" customHeight="1"/>
    <row r="2145" ht="16.149999999999999" customHeight="1"/>
    <row r="2146" ht="16.149999999999999" customHeight="1"/>
    <row r="2147" ht="16.149999999999999" customHeight="1"/>
    <row r="2148" ht="16.149999999999999" customHeight="1"/>
    <row r="2149" ht="16.149999999999999" customHeight="1"/>
    <row r="2150" ht="16.149999999999999" customHeight="1"/>
    <row r="2151" ht="16.149999999999999" customHeight="1"/>
    <row r="2152" ht="16.149999999999999" customHeight="1"/>
    <row r="2153" ht="16.149999999999999" customHeight="1"/>
    <row r="2154" ht="16.149999999999999" customHeight="1"/>
    <row r="2155" ht="16.149999999999999" customHeight="1"/>
    <row r="2156" ht="16.149999999999999" customHeight="1"/>
    <row r="2157" ht="16.149999999999999" customHeight="1"/>
    <row r="2158" ht="16.149999999999999" customHeight="1"/>
    <row r="2159" ht="16.149999999999999" customHeight="1"/>
    <row r="2160" ht="16.149999999999999" customHeight="1"/>
    <row r="2161" ht="16.149999999999999" customHeight="1"/>
    <row r="2162" ht="16.149999999999999" customHeight="1"/>
    <row r="2163" ht="16.149999999999999" customHeight="1"/>
    <row r="2164" ht="16.149999999999999" customHeight="1"/>
    <row r="2165" ht="16.149999999999999" customHeight="1"/>
    <row r="2166" ht="16.149999999999999" customHeight="1"/>
    <row r="2167" ht="16.149999999999999" customHeight="1"/>
    <row r="2168" ht="16.149999999999999" customHeight="1"/>
    <row r="2169" ht="16.149999999999999" customHeight="1"/>
    <row r="2170" ht="16.149999999999999" customHeight="1"/>
    <row r="2171" ht="16.149999999999999" customHeight="1"/>
    <row r="2172" ht="16.149999999999999" customHeight="1"/>
    <row r="2173" ht="16.149999999999999" customHeight="1"/>
    <row r="2174" ht="16.149999999999999" customHeight="1"/>
    <row r="2175" ht="16.149999999999999" customHeight="1"/>
    <row r="2176" ht="16.149999999999999" customHeight="1"/>
    <row r="2177" ht="16.149999999999999" customHeight="1"/>
    <row r="2178" ht="16.149999999999999" customHeight="1"/>
    <row r="2179" ht="16.149999999999999" customHeight="1"/>
    <row r="2180" ht="16.149999999999999" customHeight="1"/>
    <row r="2181" ht="16.149999999999999" customHeight="1"/>
    <row r="2182" ht="16.149999999999999" customHeight="1"/>
    <row r="2183" ht="16.149999999999999" customHeight="1"/>
    <row r="2184" ht="16.149999999999999" customHeight="1"/>
    <row r="2185" ht="16.149999999999999" customHeight="1"/>
    <row r="2186" ht="16.149999999999999" customHeight="1"/>
    <row r="2187" ht="16.149999999999999" customHeight="1"/>
    <row r="2188" ht="16.149999999999999" customHeight="1"/>
    <row r="2189" ht="16.149999999999999" customHeight="1"/>
    <row r="2190" ht="16.149999999999999" customHeight="1"/>
    <row r="2191" ht="16.149999999999999" customHeight="1"/>
    <row r="2192" ht="16.149999999999999" customHeight="1"/>
    <row r="2193" ht="16.149999999999999" customHeight="1"/>
    <row r="2194" ht="16.149999999999999" customHeight="1"/>
    <row r="2195" ht="16.149999999999999" customHeight="1"/>
    <row r="2196" ht="16.149999999999999" customHeight="1"/>
    <row r="2197" ht="16.149999999999999" customHeight="1"/>
    <row r="2198" ht="16.149999999999999" customHeight="1"/>
    <row r="2199" ht="16.149999999999999" customHeight="1"/>
    <row r="2200" ht="16.149999999999999" customHeight="1"/>
    <row r="2201" ht="16.149999999999999" customHeight="1"/>
    <row r="2202" ht="16.149999999999999" customHeight="1"/>
    <row r="2203" ht="16.149999999999999" customHeight="1"/>
    <row r="2204" ht="16.149999999999999" customHeight="1"/>
    <row r="2205" ht="16.149999999999999" customHeight="1"/>
    <row r="2206" ht="16.149999999999999" customHeight="1"/>
    <row r="2207" ht="16.149999999999999" customHeight="1"/>
    <row r="2208" ht="16.149999999999999" customHeight="1"/>
    <row r="2209" ht="16.149999999999999" customHeight="1"/>
    <row r="2210" ht="16.149999999999999" customHeight="1"/>
    <row r="2211" ht="16.149999999999999" customHeight="1"/>
    <row r="2212" ht="16.149999999999999" customHeight="1"/>
    <row r="2213" ht="16.149999999999999" customHeight="1"/>
    <row r="2214" ht="16.149999999999999" customHeight="1"/>
    <row r="2215" ht="16.149999999999999" customHeight="1"/>
    <row r="2216" ht="16.149999999999999" customHeight="1"/>
    <row r="2217" ht="16.149999999999999" customHeight="1"/>
    <row r="2218" ht="16.149999999999999" customHeight="1"/>
    <row r="2219" ht="16.149999999999999" customHeight="1"/>
    <row r="2220" ht="16.149999999999999" customHeight="1"/>
    <row r="2221" ht="16.149999999999999" customHeight="1"/>
    <row r="2222" ht="16.149999999999999" customHeight="1"/>
    <row r="2223" ht="16.149999999999999" customHeight="1"/>
    <row r="2224" ht="16.149999999999999" customHeight="1"/>
    <row r="2225" ht="16.149999999999999" customHeight="1"/>
    <row r="2226" ht="16.149999999999999" customHeight="1"/>
    <row r="2227" ht="16.149999999999999" customHeight="1"/>
    <row r="2228" ht="16.149999999999999" customHeight="1"/>
    <row r="2229" ht="16.149999999999999" customHeight="1"/>
    <row r="2230" ht="16.149999999999999" customHeight="1"/>
    <row r="2231" ht="16.149999999999999" customHeight="1"/>
    <row r="2232" ht="16.149999999999999" customHeight="1"/>
    <row r="2233" ht="16.149999999999999" customHeight="1"/>
    <row r="2234" ht="16.149999999999999" customHeight="1"/>
    <row r="2235" ht="16.149999999999999" customHeight="1"/>
    <row r="2236" ht="16.149999999999999" customHeight="1"/>
    <row r="2237" ht="16.149999999999999" customHeight="1"/>
    <row r="2238" ht="16.149999999999999" customHeight="1"/>
    <row r="2239" ht="16.149999999999999" customHeight="1"/>
    <row r="2240" ht="16.149999999999999" customHeight="1"/>
    <row r="2241" ht="16.149999999999999" customHeight="1"/>
    <row r="2242" ht="16.149999999999999" customHeight="1"/>
    <row r="2243" ht="16.149999999999999" customHeight="1"/>
    <row r="2244" ht="16.149999999999999" customHeight="1"/>
    <row r="2245" ht="16.149999999999999" customHeight="1"/>
    <row r="2246" ht="16.149999999999999" customHeight="1"/>
    <row r="2247" ht="16.149999999999999" customHeight="1"/>
    <row r="2248" ht="16.149999999999999" customHeight="1"/>
    <row r="2249" ht="16.149999999999999" customHeight="1"/>
    <row r="2250" ht="16.149999999999999" customHeight="1"/>
    <row r="2251" ht="16.149999999999999" customHeight="1"/>
    <row r="2252" ht="16.149999999999999" customHeight="1"/>
    <row r="2253" ht="16.149999999999999" customHeight="1"/>
    <row r="2254" ht="16.149999999999999" customHeight="1"/>
    <row r="2255" ht="16.149999999999999" customHeight="1"/>
    <row r="2256" ht="16.149999999999999" customHeight="1"/>
    <row r="2257" ht="16.149999999999999" customHeight="1"/>
    <row r="2258" ht="16.149999999999999" customHeight="1"/>
    <row r="2259" ht="16.149999999999999" customHeight="1"/>
    <row r="2260" ht="16.149999999999999" customHeight="1"/>
    <row r="2261" ht="16.149999999999999" customHeight="1"/>
    <row r="2262" ht="16.149999999999999" customHeight="1"/>
    <row r="2263" ht="16.149999999999999" customHeight="1"/>
    <row r="2264" ht="16.149999999999999" customHeight="1"/>
    <row r="2265" ht="16.149999999999999" customHeight="1"/>
    <row r="2266" ht="16.149999999999999" customHeight="1"/>
    <row r="2267" ht="16.149999999999999" customHeight="1"/>
    <row r="2268" ht="16.149999999999999" customHeight="1"/>
    <row r="2269" ht="16.149999999999999" customHeight="1"/>
    <row r="2270" ht="16.149999999999999" customHeight="1"/>
    <row r="2271" ht="16.149999999999999" customHeight="1"/>
    <row r="2272" ht="16.149999999999999" customHeight="1"/>
    <row r="2273" ht="16.149999999999999" customHeight="1"/>
    <row r="2274" ht="16.149999999999999" customHeight="1"/>
    <row r="2275" ht="16.149999999999999" customHeight="1"/>
    <row r="2276" ht="16.149999999999999" customHeight="1"/>
    <row r="2277" ht="16.149999999999999" customHeight="1"/>
    <row r="2278" ht="16.149999999999999" customHeight="1"/>
    <row r="2279" ht="16.149999999999999" customHeight="1"/>
    <row r="2280" ht="16.149999999999999" customHeight="1"/>
    <row r="2281" ht="16.149999999999999" customHeight="1"/>
    <row r="2282" ht="16.149999999999999" customHeight="1"/>
    <row r="2283" ht="16.149999999999999" customHeight="1"/>
    <row r="2284" ht="16.149999999999999" customHeight="1"/>
    <row r="2285" ht="16.149999999999999" customHeight="1"/>
    <row r="2286" ht="16.149999999999999" customHeight="1"/>
    <row r="2287" ht="16.149999999999999" customHeight="1"/>
    <row r="2288" ht="16.149999999999999" customHeight="1"/>
    <row r="2289" ht="16.149999999999999" customHeight="1"/>
    <row r="2290" ht="16.149999999999999" customHeight="1"/>
    <row r="2291" ht="16.149999999999999" customHeight="1"/>
    <row r="2292" ht="16.149999999999999" customHeight="1"/>
    <row r="2293" ht="16.149999999999999" customHeight="1"/>
    <row r="2294" ht="16.149999999999999" customHeight="1"/>
    <row r="2295" ht="16.149999999999999" customHeight="1"/>
    <row r="2296" ht="16.149999999999999" customHeight="1"/>
    <row r="2297" ht="16.149999999999999" customHeight="1"/>
    <row r="2298" ht="16.149999999999999" customHeight="1"/>
    <row r="2299" ht="16.149999999999999" customHeight="1"/>
    <row r="2300" ht="16.149999999999999" customHeight="1"/>
    <row r="2301" ht="16.149999999999999" customHeight="1"/>
    <row r="2302" ht="16.149999999999999" customHeight="1"/>
    <row r="2303" ht="16.149999999999999" customHeight="1"/>
    <row r="2304" ht="16.149999999999999" customHeight="1"/>
    <row r="2305" ht="16.149999999999999" customHeight="1"/>
    <row r="2306" ht="16.149999999999999" customHeight="1"/>
    <row r="2307" ht="16.149999999999999" customHeight="1"/>
    <row r="2308" ht="16.149999999999999" customHeight="1"/>
    <row r="2309" ht="16.149999999999999" customHeight="1"/>
    <row r="2310" ht="16.149999999999999" customHeight="1"/>
    <row r="2311" ht="16.149999999999999" customHeight="1"/>
    <row r="2312" ht="16.149999999999999" customHeight="1"/>
    <row r="2313" ht="16.149999999999999" customHeight="1"/>
    <row r="2314" ht="16.149999999999999" customHeight="1"/>
    <row r="2315" ht="16.149999999999999" customHeight="1"/>
    <row r="2316" ht="16.149999999999999" customHeight="1"/>
    <row r="2317" ht="16.149999999999999" customHeight="1"/>
    <row r="2318" ht="16.149999999999999" customHeight="1"/>
    <row r="2319" ht="16.149999999999999" customHeight="1"/>
    <row r="2320" ht="16.149999999999999" customHeight="1"/>
    <row r="2321" ht="16.149999999999999" customHeight="1"/>
    <row r="2322" ht="16.149999999999999" customHeight="1"/>
    <row r="2323" ht="16.149999999999999" customHeight="1"/>
    <row r="2324" ht="16.149999999999999" customHeight="1"/>
    <row r="2325" ht="16.149999999999999" customHeight="1"/>
    <row r="2326" ht="16.149999999999999" customHeight="1"/>
    <row r="2327" ht="16.149999999999999" customHeight="1"/>
    <row r="2328" ht="16.149999999999999" customHeight="1"/>
    <row r="2329" ht="16.149999999999999" customHeight="1"/>
    <row r="2330" ht="16.149999999999999" customHeight="1"/>
    <row r="2331" ht="16.149999999999999" customHeight="1"/>
    <row r="2332" ht="16.149999999999999" customHeight="1"/>
    <row r="2333" ht="16.149999999999999" customHeight="1"/>
    <row r="2334" ht="16.149999999999999" customHeight="1"/>
    <row r="2335" ht="16.149999999999999" customHeight="1"/>
    <row r="2336" ht="16.149999999999999" customHeight="1"/>
    <row r="2337" ht="16.149999999999999" customHeight="1"/>
    <row r="2338" ht="16.149999999999999" customHeight="1"/>
    <row r="2339" ht="16.149999999999999" customHeight="1"/>
    <row r="2340" ht="16.149999999999999" customHeight="1"/>
    <row r="2341" ht="16.149999999999999" customHeight="1"/>
    <row r="2342" ht="16.149999999999999" customHeight="1"/>
    <row r="2343" ht="16.149999999999999" customHeight="1"/>
    <row r="2344" ht="16.149999999999999" customHeight="1"/>
    <row r="2345" ht="16.149999999999999" customHeight="1"/>
    <row r="2346" ht="16.149999999999999" customHeight="1"/>
    <row r="2347" ht="16.149999999999999" customHeight="1"/>
    <row r="2348" ht="16.149999999999999" customHeight="1"/>
    <row r="2349" ht="16.149999999999999" customHeight="1"/>
    <row r="2350" ht="16.149999999999999" customHeight="1"/>
    <row r="2351" ht="16.149999999999999" customHeight="1"/>
    <row r="2352" ht="16.149999999999999" customHeight="1"/>
    <row r="2353" ht="16.149999999999999" customHeight="1"/>
    <row r="2354" ht="16.149999999999999" customHeight="1"/>
    <row r="2355" ht="16.149999999999999" customHeight="1"/>
    <row r="2356" ht="16.149999999999999" customHeight="1"/>
    <row r="2357" ht="16.149999999999999" customHeight="1"/>
    <row r="2358" ht="16.149999999999999" customHeight="1"/>
    <row r="2359" ht="16.149999999999999" customHeight="1"/>
    <row r="2360" ht="16.149999999999999" customHeight="1"/>
    <row r="2361" ht="16.149999999999999" customHeight="1"/>
    <row r="2362" ht="16.149999999999999" customHeight="1"/>
    <row r="2363" ht="16.149999999999999" customHeight="1"/>
    <row r="2364" ht="16.149999999999999" customHeight="1"/>
    <row r="2365" ht="16.149999999999999" customHeight="1"/>
    <row r="2366" ht="16.149999999999999" customHeight="1"/>
    <row r="2367" ht="16.149999999999999" customHeight="1"/>
    <row r="2368" ht="16.149999999999999" customHeight="1"/>
    <row r="2369" ht="16.149999999999999" customHeight="1"/>
    <row r="2370" ht="16.149999999999999" customHeight="1"/>
    <row r="2371" ht="16.149999999999999" customHeight="1"/>
    <row r="2372" ht="16.149999999999999" customHeight="1"/>
    <row r="2373" ht="16.149999999999999" customHeight="1"/>
    <row r="2374" ht="16.149999999999999" customHeight="1"/>
    <row r="2375" ht="16.149999999999999" customHeight="1"/>
    <row r="2376" ht="16.149999999999999" customHeight="1"/>
    <row r="2377" ht="16.149999999999999" customHeight="1"/>
    <row r="2378" ht="16.149999999999999" customHeight="1"/>
    <row r="2379" ht="16.149999999999999" customHeight="1"/>
    <row r="2380" ht="16.149999999999999" customHeight="1"/>
    <row r="2381" ht="16.149999999999999" customHeight="1"/>
    <row r="2382" ht="16.149999999999999" customHeight="1"/>
    <row r="2383" ht="16.149999999999999" customHeight="1"/>
    <row r="2384" ht="16.149999999999999" customHeight="1"/>
    <row r="2385" ht="16.149999999999999" customHeight="1"/>
    <row r="2386" ht="16.149999999999999" customHeight="1"/>
    <row r="2387" ht="16.149999999999999" customHeight="1"/>
    <row r="2388" ht="16.149999999999999" customHeight="1"/>
    <row r="2389" ht="16.149999999999999" customHeight="1"/>
    <row r="2390" ht="16.149999999999999" customHeight="1"/>
    <row r="2391" ht="16.149999999999999" customHeight="1"/>
    <row r="2392" ht="16.149999999999999" customHeight="1"/>
    <row r="2393" ht="16.149999999999999" customHeight="1"/>
    <row r="2394" ht="16.149999999999999" customHeight="1"/>
    <row r="2395" ht="16.149999999999999" customHeight="1"/>
    <row r="2396" ht="16.149999999999999" customHeight="1"/>
    <row r="2397" ht="16.149999999999999" customHeight="1"/>
    <row r="2398" ht="16.149999999999999" customHeight="1"/>
    <row r="2399" ht="16.149999999999999" customHeight="1"/>
    <row r="2400" ht="16.149999999999999" customHeight="1"/>
    <row r="2401" ht="16.149999999999999" customHeight="1"/>
    <row r="2402" ht="16.149999999999999" customHeight="1"/>
    <row r="2403" ht="16.149999999999999" customHeight="1"/>
    <row r="2404" ht="16.149999999999999" customHeight="1"/>
    <row r="2405" ht="16.149999999999999" customHeight="1"/>
    <row r="2406" ht="16.149999999999999" customHeight="1"/>
    <row r="2407" ht="16.149999999999999" customHeight="1"/>
    <row r="2408" ht="16.149999999999999" customHeight="1"/>
    <row r="2409" ht="16.149999999999999" customHeight="1"/>
    <row r="2410" ht="16.149999999999999" customHeight="1"/>
    <row r="2411" ht="16.149999999999999" customHeight="1"/>
    <row r="2412" ht="16.149999999999999" customHeight="1"/>
    <row r="2413" ht="16.149999999999999" customHeight="1"/>
    <row r="2414" ht="16.149999999999999" customHeight="1"/>
    <row r="2415" ht="16.149999999999999" customHeight="1"/>
    <row r="2416" ht="16.149999999999999" customHeight="1"/>
    <row r="2417" ht="16.149999999999999" customHeight="1"/>
    <row r="2418" ht="16.149999999999999" customHeight="1"/>
    <row r="2419" ht="16.149999999999999" customHeight="1"/>
    <row r="2420" ht="16.149999999999999" customHeight="1"/>
    <row r="2421" ht="16.149999999999999" customHeight="1"/>
    <row r="2422" ht="16.149999999999999" customHeight="1"/>
    <row r="2423" ht="16.149999999999999" customHeight="1"/>
    <row r="2424" ht="16.149999999999999" customHeight="1"/>
    <row r="2425" ht="16.149999999999999" customHeight="1"/>
    <row r="2426" ht="16.149999999999999" customHeight="1"/>
    <row r="2427" ht="16.149999999999999" customHeight="1"/>
    <row r="2428" ht="16.149999999999999" customHeight="1"/>
    <row r="2429" ht="16.149999999999999" customHeight="1"/>
    <row r="2430" ht="16.149999999999999" customHeight="1"/>
    <row r="2431" ht="16.149999999999999" customHeight="1"/>
    <row r="2432" ht="16.149999999999999" customHeight="1"/>
    <row r="2433" ht="16.149999999999999" customHeight="1"/>
    <row r="2434" ht="16.149999999999999" customHeight="1"/>
    <row r="2435" ht="16.149999999999999" customHeight="1"/>
    <row r="2436" ht="16.149999999999999" customHeight="1"/>
    <row r="2437" ht="16.149999999999999" customHeight="1"/>
    <row r="2438" ht="16.149999999999999" customHeight="1"/>
    <row r="2439" ht="16.149999999999999" customHeight="1"/>
    <row r="2440" ht="16.149999999999999" customHeight="1"/>
    <row r="2441" ht="16.149999999999999" customHeight="1"/>
    <row r="2442" ht="16.149999999999999" customHeight="1"/>
    <row r="2443" ht="16.149999999999999" customHeight="1"/>
    <row r="2444" ht="16.149999999999999" customHeight="1"/>
    <row r="2445" ht="16.149999999999999" customHeight="1"/>
    <row r="2446" ht="16.149999999999999" customHeight="1"/>
    <row r="2447" ht="16.149999999999999" customHeight="1"/>
    <row r="2448" ht="16.149999999999999" customHeight="1"/>
    <row r="2449" ht="16.149999999999999" customHeight="1"/>
    <row r="2450" ht="16.149999999999999" customHeight="1"/>
    <row r="2451" ht="16.149999999999999" customHeight="1"/>
    <row r="2452" ht="16.149999999999999" customHeight="1"/>
    <row r="2453" ht="16.149999999999999" customHeight="1"/>
    <row r="2454" ht="16.149999999999999" customHeight="1"/>
    <row r="2455" ht="16.149999999999999" customHeight="1"/>
    <row r="2456" ht="16.149999999999999" customHeight="1"/>
    <row r="2457" ht="16.149999999999999" customHeight="1"/>
    <row r="2458" ht="16.149999999999999" customHeight="1"/>
    <row r="2459" ht="16.149999999999999" customHeight="1"/>
    <row r="2460" ht="16.149999999999999" customHeight="1"/>
    <row r="2461" ht="16.149999999999999" customHeight="1"/>
    <row r="2462" ht="16.149999999999999" customHeight="1"/>
    <row r="2463" ht="16.149999999999999" customHeight="1"/>
    <row r="2464" ht="16.149999999999999" customHeight="1"/>
    <row r="2465" ht="16.149999999999999" customHeight="1"/>
    <row r="2466" ht="16.149999999999999" customHeight="1"/>
    <row r="2467" ht="16.149999999999999" customHeight="1"/>
    <row r="2468" ht="16.149999999999999" customHeight="1"/>
    <row r="2469" ht="16.149999999999999" customHeight="1"/>
    <row r="2470" ht="16.149999999999999" customHeight="1"/>
    <row r="2471" ht="16.149999999999999" customHeight="1"/>
    <row r="2472" ht="16.149999999999999" customHeight="1"/>
    <row r="2473" ht="16.149999999999999" customHeight="1"/>
    <row r="2474" ht="16.149999999999999" customHeight="1"/>
    <row r="2475" ht="16.149999999999999" customHeight="1"/>
    <row r="2476" ht="16.149999999999999" customHeight="1"/>
    <row r="2477" ht="16.149999999999999" customHeight="1"/>
    <row r="2478" ht="16.149999999999999" customHeight="1"/>
    <row r="2479" ht="16.149999999999999" customHeight="1"/>
    <row r="2480" ht="16.149999999999999" customHeight="1"/>
    <row r="2481" ht="16.149999999999999" customHeight="1"/>
    <row r="2482" ht="16.149999999999999" customHeight="1"/>
    <row r="2483" ht="16.149999999999999" customHeight="1"/>
    <row r="2484" ht="16.149999999999999" customHeight="1"/>
    <row r="2485" ht="16.149999999999999" customHeight="1"/>
    <row r="2486" ht="16.149999999999999" customHeight="1"/>
    <row r="2487" ht="16.149999999999999" customHeight="1"/>
    <row r="2488" ht="16.149999999999999" customHeight="1"/>
    <row r="2489" ht="16.149999999999999" customHeight="1"/>
    <row r="2490" ht="16.149999999999999" customHeight="1"/>
    <row r="2491" ht="16.149999999999999" customHeight="1"/>
    <row r="2492" ht="16.149999999999999" customHeight="1"/>
    <row r="2493" ht="16.149999999999999" customHeight="1"/>
    <row r="2494" ht="16.149999999999999" customHeight="1"/>
    <row r="2495" ht="16.149999999999999" customHeight="1"/>
    <row r="2496" ht="16.149999999999999" customHeight="1"/>
    <row r="2497" ht="16.149999999999999" customHeight="1"/>
    <row r="2498" ht="16.149999999999999" customHeight="1"/>
    <row r="2499" ht="16.149999999999999" customHeight="1"/>
    <row r="2500" ht="16.149999999999999" customHeight="1"/>
    <row r="2501" ht="16.149999999999999" customHeight="1"/>
    <row r="2502" ht="16.149999999999999" customHeight="1"/>
    <row r="2503" ht="16.149999999999999" customHeight="1"/>
    <row r="2504" ht="16.149999999999999" customHeight="1"/>
    <row r="2505" ht="16.149999999999999" customHeight="1"/>
    <row r="2506" ht="16.149999999999999" customHeight="1"/>
    <row r="2507" ht="16.149999999999999" customHeight="1"/>
    <row r="2508" ht="16.149999999999999" customHeight="1"/>
    <row r="2509" ht="16.149999999999999" customHeight="1"/>
    <row r="2510" ht="16.149999999999999" customHeight="1"/>
    <row r="2511" ht="16.149999999999999" customHeight="1"/>
    <row r="2512" ht="16.149999999999999" customHeight="1"/>
    <row r="2513" ht="16.149999999999999" customHeight="1"/>
    <row r="2514" ht="16.149999999999999" customHeight="1"/>
    <row r="2515" ht="16.149999999999999" customHeight="1"/>
    <row r="2516" ht="16.149999999999999" customHeight="1"/>
    <row r="2517" ht="16.149999999999999" customHeight="1"/>
    <row r="2518" ht="16.149999999999999" customHeight="1"/>
    <row r="2519" ht="16.149999999999999" customHeight="1"/>
    <row r="2520" ht="16.149999999999999" customHeight="1"/>
    <row r="2521" ht="16.149999999999999" customHeight="1"/>
    <row r="2522" ht="16.149999999999999" customHeight="1"/>
    <row r="2523" ht="16.149999999999999" customHeight="1"/>
    <row r="2524" ht="16.149999999999999" customHeight="1"/>
    <row r="2525" ht="16.149999999999999" customHeight="1"/>
    <row r="2526" ht="16.149999999999999" customHeight="1"/>
    <row r="2527" ht="16.149999999999999" customHeight="1"/>
    <row r="2528" ht="16.149999999999999" customHeight="1"/>
    <row r="2529" ht="16.149999999999999" customHeight="1"/>
    <row r="2530" ht="16.149999999999999" customHeight="1"/>
    <row r="2531" ht="16.149999999999999" customHeight="1"/>
    <row r="2532" ht="16.149999999999999" customHeight="1"/>
    <row r="2533" ht="16.149999999999999" customHeight="1"/>
    <row r="2534" ht="16.149999999999999" customHeight="1"/>
    <row r="2535" ht="16.149999999999999" customHeight="1"/>
    <row r="2536" ht="16.149999999999999" customHeight="1"/>
    <row r="2537" ht="16.149999999999999" customHeight="1"/>
    <row r="2538" ht="16.149999999999999" customHeight="1"/>
    <row r="2539" ht="16.149999999999999" customHeight="1"/>
    <row r="2540" ht="16.149999999999999" customHeight="1"/>
    <row r="2541" ht="16.149999999999999" customHeight="1"/>
    <row r="2542" ht="16.149999999999999" customHeight="1"/>
    <row r="2543" ht="16.149999999999999" customHeight="1"/>
    <row r="2544" ht="16.149999999999999" customHeight="1"/>
    <row r="2545" ht="16.149999999999999" customHeight="1"/>
    <row r="2546" ht="16.149999999999999" customHeight="1"/>
    <row r="2547" ht="16.149999999999999" customHeight="1"/>
    <row r="2548" ht="16.149999999999999" customHeight="1"/>
    <row r="2549" ht="16.149999999999999" customHeight="1"/>
    <row r="2550" ht="16.149999999999999" customHeight="1"/>
    <row r="2551" ht="16.149999999999999" customHeight="1"/>
    <row r="2552" ht="16.149999999999999" customHeight="1"/>
    <row r="2553" ht="16.149999999999999" customHeight="1"/>
    <row r="2554" ht="16.149999999999999" customHeight="1"/>
    <row r="2555" ht="16.149999999999999" customHeight="1"/>
    <row r="2556" ht="16.149999999999999" customHeight="1"/>
    <row r="2557" ht="16.149999999999999" customHeight="1"/>
    <row r="2558" ht="16.149999999999999" customHeight="1"/>
    <row r="2559" ht="16.149999999999999" customHeight="1"/>
    <row r="2560" ht="16.149999999999999" customHeight="1"/>
    <row r="2561" ht="16.149999999999999" customHeight="1"/>
    <row r="2562" ht="16.149999999999999" customHeight="1"/>
    <row r="2563" ht="16.149999999999999" customHeight="1"/>
    <row r="2564" ht="16.149999999999999" customHeight="1"/>
    <row r="2565" ht="16.149999999999999" customHeight="1"/>
    <row r="2566" ht="16.149999999999999" customHeight="1"/>
    <row r="2567" ht="16.149999999999999" customHeight="1"/>
    <row r="2568" ht="16.149999999999999" customHeight="1"/>
    <row r="2569" ht="16.149999999999999" customHeight="1"/>
    <row r="2570" ht="16.149999999999999" customHeight="1"/>
    <row r="2571" ht="16.149999999999999" customHeight="1"/>
    <row r="2572" ht="16.149999999999999" customHeight="1"/>
    <row r="2573" ht="16.149999999999999" customHeight="1"/>
    <row r="2574" ht="16.149999999999999" customHeight="1"/>
    <row r="2575" ht="16.149999999999999" customHeight="1"/>
    <row r="2576" ht="16.149999999999999" customHeight="1"/>
    <row r="2577" ht="16.149999999999999" customHeight="1"/>
    <row r="2578" ht="16.149999999999999" customHeight="1"/>
    <row r="2579" ht="16.149999999999999" customHeight="1"/>
    <row r="2580" ht="16.149999999999999" customHeight="1"/>
    <row r="2581" ht="16.149999999999999" customHeight="1"/>
    <row r="2582" ht="16.149999999999999" customHeight="1"/>
    <row r="2583" ht="16.149999999999999" customHeight="1"/>
    <row r="2584" ht="16.149999999999999" customHeight="1"/>
    <row r="2585" ht="16.149999999999999" customHeight="1"/>
    <row r="2586" ht="16.149999999999999" customHeight="1"/>
    <row r="2587" ht="16.149999999999999" customHeight="1"/>
    <row r="2588" ht="16.149999999999999" customHeight="1"/>
    <row r="2589" ht="16.149999999999999" customHeight="1"/>
    <row r="2590" ht="16.149999999999999" customHeight="1"/>
    <row r="2591" ht="16.149999999999999" customHeight="1"/>
    <row r="2592" ht="16.149999999999999" customHeight="1"/>
    <row r="2593" ht="16.149999999999999" customHeight="1"/>
    <row r="2594" ht="16.149999999999999" customHeight="1"/>
    <row r="2595" ht="16.149999999999999" customHeight="1"/>
    <row r="2596" ht="16.149999999999999" customHeight="1"/>
    <row r="2597" ht="16.149999999999999" customHeight="1"/>
    <row r="2598" ht="16.149999999999999" customHeight="1"/>
    <row r="2599" ht="16.149999999999999" customHeight="1"/>
    <row r="2600" ht="16.149999999999999" customHeight="1"/>
    <row r="2601" ht="16.149999999999999" customHeight="1"/>
    <row r="2602" ht="16.149999999999999" customHeight="1"/>
    <row r="2603" ht="16.149999999999999" customHeight="1"/>
    <row r="2604" ht="16.149999999999999" customHeight="1"/>
    <row r="2605" ht="16.149999999999999" customHeight="1"/>
    <row r="2606" ht="16.149999999999999" customHeight="1"/>
    <row r="2607" ht="16.149999999999999" customHeight="1"/>
    <row r="2608" ht="16.149999999999999" customHeight="1"/>
    <row r="2609" ht="16.149999999999999" customHeight="1"/>
    <row r="2610" ht="16.149999999999999" customHeight="1"/>
    <row r="2611" ht="16.149999999999999" customHeight="1"/>
    <row r="2612" ht="16.149999999999999" customHeight="1"/>
    <row r="2613" ht="16.149999999999999" customHeight="1"/>
    <row r="2614" ht="16.149999999999999" customHeight="1"/>
    <row r="2615" ht="16.149999999999999" customHeight="1"/>
    <row r="2616" ht="16.149999999999999" customHeight="1"/>
    <row r="2617" ht="16.149999999999999" customHeight="1"/>
    <row r="2618" ht="16.149999999999999" customHeight="1"/>
    <row r="2619" ht="16.149999999999999" customHeight="1"/>
    <row r="2620" ht="16.149999999999999" customHeight="1"/>
    <row r="2621" ht="16.149999999999999" customHeight="1"/>
    <row r="2622" ht="16.149999999999999" customHeight="1"/>
    <row r="2623" ht="16.149999999999999" customHeight="1"/>
    <row r="2624" ht="16.149999999999999" customHeight="1"/>
    <row r="2625" ht="16.149999999999999" customHeight="1"/>
    <row r="2626" ht="16.149999999999999" customHeight="1"/>
    <row r="2627" ht="16.149999999999999" customHeight="1"/>
    <row r="2628" ht="16.149999999999999" customHeight="1"/>
    <row r="2629" ht="16.149999999999999" customHeight="1"/>
    <row r="2630" ht="16.149999999999999" customHeight="1"/>
    <row r="2631" ht="16.149999999999999" customHeight="1"/>
    <row r="2632" ht="16.149999999999999" customHeight="1"/>
    <row r="2633" ht="16.149999999999999" customHeight="1"/>
    <row r="2634" ht="16.149999999999999" customHeight="1"/>
    <row r="2635" ht="16.149999999999999" customHeight="1"/>
    <row r="2636" ht="16.149999999999999" customHeight="1"/>
    <row r="2637" ht="16.149999999999999" customHeight="1"/>
    <row r="2638" ht="16.149999999999999" customHeight="1"/>
    <row r="2639" ht="16.149999999999999" customHeight="1"/>
    <row r="2640" ht="16.149999999999999" customHeight="1"/>
    <row r="2641" ht="16.149999999999999" customHeight="1"/>
    <row r="2642" ht="16.149999999999999" customHeight="1"/>
    <row r="2643" ht="16.149999999999999" customHeight="1"/>
    <row r="2644" ht="16.149999999999999" customHeight="1"/>
    <row r="2645" ht="16.149999999999999" customHeight="1"/>
    <row r="2646" ht="16.149999999999999" customHeight="1"/>
    <row r="2647" ht="16.149999999999999" customHeight="1"/>
    <row r="2648" ht="16.149999999999999" customHeight="1"/>
    <row r="2649" ht="16.149999999999999" customHeight="1"/>
    <row r="2650" ht="16.149999999999999" customHeight="1"/>
    <row r="2651" ht="16.149999999999999" customHeight="1"/>
    <row r="2652" ht="16.149999999999999" customHeight="1"/>
    <row r="2653" ht="16.149999999999999" customHeight="1"/>
    <row r="2654" ht="16.149999999999999" customHeight="1"/>
    <row r="2655" ht="16.149999999999999" customHeight="1"/>
    <row r="2656" ht="16.149999999999999" customHeight="1"/>
    <row r="2657" ht="16.149999999999999" customHeight="1"/>
    <row r="2658" ht="16.149999999999999" customHeight="1"/>
    <row r="2659" ht="16.149999999999999" customHeight="1"/>
    <row r="2660" ht="16.149999999999999" customHeight="1"/>
    <row r="2661" ht="16.149999999999999" customHeight="1"/>
    <row r="2662" ht="16.149999999999999" customHeight="1"/>
    <row r="2663" ht="16.149999999999999" customHeight="1"/>
    <row r="2664" ht="16.149999999999999" customHeight="1"/>
    <row r="2665" ht="16.149999999999999" customHeight="1"/>
    <row r="2666" ht="16.149999999999999" customHeight="1"/>
    <row r="2667" ht="16.149999999999999" customHeight="1"/>
    <row r="2668" ht="16.149999999999999" customHeight="1"/>
    <row r="2669" ht="16.149999999999999" customHeight="1"/>
    <row r="2670" ht="16.149999999999999" customHeight="1"/>
    <row r="2671" ht="16.149999999999999" customHeight="1"/>
    <row r="2672" ht="16.149999999999999" customHeight="1"/>
    <row r="2673" ht="16.149999999999999" customHeight="1"/>
    <row r="2674" ht="16.149999999999999" customHeight="1"/>
    <row r="2675" ht="16.149999999999999" customHeight="1"/>
    <row r="2676" ht="16.149999999999999" customHeight="1"/>
    <row r="2677" ht="16.149999999999999" customHeight="1"/>
    <row r="2678" ht="16.149999999999999" customHeight="1"/>
    <row r="2679" ht="16.149999999999999" customHeight="1"/>
    <row r="2680" ht="16.149999999999999" customHeight="1"/>
    <row r="2681" ht="16.149999999999999" customHeight="1"/>
    <row r="2682" ht="16.149999999999999" customHeight="1"/>
    <row r="2683" ht="16.149999999999999" customHeight="1"/>
    <row r="2684" ht="16.149999999999999" customHeight="1"/>
    <row r="2685" ht="16.149999999999999" customHeight="1"/>
    <row r="2686" ht="16.149999999999999" customHeight="1"/>
    <row r="2687" ht="16.149999999999999" customHeight="1"/>
    <row r="2688" ht="16.149999999999999" customHeight="1"/>
    <row r="2689" ht="16.149999999999999" customHeight="1"/>
    <row r="2690" ht="16.149999999999999" customHeight="1"/>
    <row r="2691" ht="16.149999999999999" customHeight="1"/>
    <row r="2692" ht="16.149999999999999" customHeight="1"/>
    <row r="2693" ht="16.149999999999999" customHeight="1"/>
    <row r="2694" ht="16.149999999999999" customHeight="1"/>
    <row r="2695" ht="16.149999999999999" customHeight="1"/>
    <row r="2696" ht="16.149999999999999" customHeight="1"/>
    <row r="2697" ht="16.149999999999999" customHeight="1"/>
    <row r="2698" ht="16.149999999999999" customHeight="1"/>
    <row r="2699" ht="16.149999999999999" customHeight="1"/>
    <row r="2700" ht="16.149999999999999" customHeight="1"/>
    <row r="2701" ht="16.149999999999999" customHeight="1"/>
    <row r="2702" ht="16.149999999999999" customHeight="1"/>
    <row r="2703" ht="16.149999999999999" customHeight="1"/>
    <row r="2704" ht="16.149999999999999" customHeight="1"/>
    <row r="2705" ht="16.149999999999999" customHeight="1"/>
    <row r="2706" ht="16.149999999999999" customHeight="1"/>
    <row r="2707" ht="16.149999999999999" customHeight="1"/>
    <row r="2708" ht="16.149999999999999" customHeight="1"/>
    <row r="2709" ht="16.149999999999999" customHeight="1"/>
    <row r="2710" ht="16.149999999999999" customHeight="1"/>
    <row r="2711" ht="16.149999999999999" customHeight="1"/>
    <row r="2712" ht="16.149999999999999" customHeight="1"/>
    <row r="2713" ht="16.149999999999999" customHeight="1"/>
    <row r="2714" ht="16.149999999999999" customHeight="1"/>
    <row r="2715" ht="16.149999999999999" customHeight="1"/>
    <row r="2716" ht="16.149999999999999" customHeight="1"/>
    <row r="2717" ht="16.149999999999999" customHeight="1"/>
    <row r="2718" ht="16.149999999999999" customHeight="1"/>
    <row r="2719" ht="16.149999999999999" customHeight="1"/>
    <row r="2720" ht="16.149999999999999" customHeight="1"/>
    <row r="2721" ht="16.149999999999999" customHeight="1"/>
    <row r="2722" ht="16.149999999999999" customHeight="1"/>
    <row r="2723" ht="16.149999999999999" customHeight="1"/>
    <row r="2724" ht="16.149999999999999" customHeight="1"/>
    <row r="2725" ht="16.149999999999999" customHeight="1"/>
    <row r="2726" ht="16.149999999999999" customHeight="1"/>
    <row r="2727" ht="16.149999999999999" customHeight="1"/>
    <row r="2728" ht="16.149999999999999" customHeight="1"/>
    <row r="2729" ht="16.149999999999999" customHeight="1"/>
    <row r="2730" ht="16.149999999999999" customHeight="1"/>
    <row r="2731" ht="16.149999999999999" customHeight="1"/>
    <row r="2732" ht="16.149999999999999" customHeight="1"/>
    <row r="2733" ht="16.149999999999999" customHeight="1"/>
    <row r="2734" ht="16.149999999999999" customHeight="1"/>
    <row r="2735" ht="16.149999999999999" customHeight="1"/>
    <row r="2736" ht="16.149999999999999" customHeight="1"/>
    <row r="2737" ht="16.149999999999999" customHeight="1"/>
    <row r="2738" ht="16.149999999999999" customHeight="1"/>
    <row r="2739" ht="16.149999999999999" customHeight="1"/>
    <row r="2740" ht="16.149999999999999" customHeight="1"/>
    <row r="2741" ht="16.149999999999999" customHeight="1"/>
    <row r="2742" ht="16.149999999999999" customHeight="1"/>
    <row r="2743" ht="16.149999999999999" customHeight="1"/>
    <row r="2744" ht="16.149999999999999" customHeight="1"/>
    <row r="2745" ht="16.149999999999999" customHeight="1"/>
    <row r="2746" ht="16.149999999999999" customHeight="1"/>
    <row r="2747" ht="16.149999999999999" customHeight="1"/>
    <row r="2748" ht="16.149999999999999" customHeight="1"/>
    <row r="2749" ht="16.149999999999999" customHeight="1"/>
    <row r="2750" ht="16.149999999999999" customHeight="1"/>
    <row r="2751" ht="16.149999999999999" customHeight="1"/>
    <row r="2752" ht="16.149999999999999" customHeight="1"/>
    <row r="2753" ht="16.149999999999999" customHeight="1"/>
    <row r="2754" ht="16.149999999999999" customHeight="1"/>
    <row r="2755" ht="16.149999999999999" customHeight="1"/>
    <row r="2756" ht="16.149999999999999" customHeight="1"/>
    <row r="2757" ht="16.149999999999999" customHeight="1"/>
    <row r="2758" ht="16.149999999999999" customHeight="1"/>
    <row r="2759" ht="16.149999999999999" customHeight="1"/>
    <row r="2760" ht="16.149999999999999" customHeight="1"/>
    <row r="2761" ht="16.149999999999999" customHeight="1"/>
    <row r="2762" ht="16.149999999999999" customHeight="1"/>
    <row r="2763" ht="16.149999999999999" customHeight="1"/>
    <row r="2764" ht="16.149999999999999" customHeight="1"/>
    <row r="2765" ht="16.149999999999999" customHeight="1"/>
    <row r="2766" ht="16.149999999999999" customHeight="1"/>
    <row r="2767" ht="16.149999999999999" customHeight="1"/>
    <row r="2768" ht="16.149999999999999" customHeight="1"/>
    <row r="2769" ht="16.149999999999999" customHeight="1"/>
    <row r="2770" ht="16.149999999999999" customHeight="1"/>
    <row r="2771" ht="16.149999999999999" customHeight="1"/>
    <row r="2772" ht="16.149999999999999" customHeight="1"/>
    <row r="2773" ht="16.149999999999999" customHeight="1"/>
    <row r="2774" ht="16.149999999999999" customHeight="1"/>
    <row r="2775" ht="16.149999999999999" customHeight="1"/>
    <row r="2776" ht="16.149999999999999" customHeight="1"/>
    <row r="2777" ht="16.149999999999999" customHeight="1"/>
    <row r="2778" ht="16.149999999999999" customHeight="1"/>
    <row r="2779" ht="16.149999999999999" customHeight="1"/>
    <row r="2780" ht="16.149999999999999" customHeight="1"/>
    <row r="2781" ht="16.149999999999999" customHeight="1"/>
    <row r="2782" ht="16.149999999999999" customHeight="1"/>
    <row r="2783" ht="16.149999999999999" customHeight="1"/>
    <row r="2784" ht="16.149999999999999" customHeight="1"/>
    <row r="2785" ht="16.149999999999999" customHeight="1"/>
    <row r="2786" ht="16.149999999999999" customHeight="1"/>
    <row r="2787" ht="16.149999999999999" customHeight="1"/>
    <row r="2788" ht="16.149999999999999" customHeight="1"/>
    <row r="2789" ht="16.149999999999999" customHeight="1"/>
    <row r="2790" ht="16.149999999999999" customHeight="1"/>
    <row r="2791" ht="16.149999999999999" customHeight="1"/>
    <row r="2792" ht="16.149999999999999" customHeight="1"/>
    <row r="2793" ht="16.149999999999999" customHeight="1"/>
    <row r="2794" ht="16.149999999999999" customHeight="1"/>
    <row r="2795" ht="16.149999999999999" customHeight="1"/>
    <row r="2796" ht="16.149999999999999" customHeight="1"/>
    <row r="2797" ht="16.149999999999999" customHeight="1"/>
    <row r="2798" ht="16.149999999999999" customHeight="1"/>
    <row r="2799" ht="16.149999999999999" customHeight="1"/>
    <row r="2800" ht="16.149999999999999" customHeight="1"/>
    <row r="2801" ht="16.149999999999999" customHeight="1"/>
    <row r="2802" ht="16.149999999999999" customHeight="1"/>
    <row r="2803" ht="16.149999999999999" customHeight="1"/>
    <row r="2804" ht="16.149999999999999" customHeight="1"/>
    <row r="2805" ht="16.149999999999999" customHeight="1"/>
    <row r="2806" ht="16.149999999999999" customHeight="1"/>
    <row r="2807" ht="16.149999999999999" customHeight="1"/>
    <row r="2808" ht="16.149999999999999" customHeight="1"/>
    <row r="2809" ht="16.149999999999999" customHeight="1"/>
    <row r="2810" ht="16.149999999999999" customHeight="1"/>
    <row r="2811" ht="16.149999999999999" customHeight="1"/>
    <row r="2812" ht="16.149999999999999" customHeight="1"/>
    <row r="2813" ht="16.149999999999999" customHeight="1"/>
    <row r="2814" ht="16.149999999999999" customHeight="1"/>
    <row r="2815" ht="16.149999999999999" customHeight="1"/>
    <row r="2816" ht="16.149999999999999" customHeight="1"/>
    <row r="2817" ht="16.149999999999999" customHeight="1"/>
    <row r="2818" ht="16.149999999999999" customHeight="1"/>
    <row r="2819" ht="16.149999999999999" customHeight="1"/>
    <row r="2820" ht="16.149999999999999" customHeight="1"/>
    <row r="2821" ht="16.149999999999999" customHeight="1"/>
    <row r="2822" ht="16.149999999999999" customHeight="1"/>
    <row r="2823" ht="16.149999999999999" customHeight="1"/>
    <row r="2824" ht="16.149999999999999" customHeight="1"/>
    <row r="2825" ht="16.149999999999999" customHeight="1"/>
    <row r="2826" ht="16.149999999999999" customHeight="1"/>
    <row r="2827" ht="16.149999999999999" customHeight="1"/>
    <row r="2828" ht="16.149999999999999" customHeight="1"/>
    <row r="2829" ht="16.149999999999999" customHeight="1"/>
    <row r="2830" ht="16.149999999999999" customHeight="1"/>
    <row r="2831" ht="16.149999999999999" customHeight="1"/>
    <row r="2832" ht="16.149999999999999" customHeight="1"/>
    <row r="2833" ht="16.149999999999999" customHeight="1"/>
    <row r="2834" ht="16.149999999999999" customHeight="1"/>
    <row r="2835" ht="16.149999999999999" customHeight="1"/>
    <row r="2836" ht="16.149999999999999" customHeight="1"/>
    <row r="2837" ht="16.149999999999999" customHeight="1"/>
    <row r="2838" ht="16.149999999999999" customHeight="1"/>
    <row r="2839" ht="16.149999999999999" customHeight="1"/>
    <row r="2840" ht="16.149999999999999" customHeight="1"/>
    <row r="2841" ht="16.149999999999999" customHeight="1"/>
    <row r="2842" ht="16.149999999999999" customHeight="1"/>
    <row r="2843" ht="16.149999999999999" customHeight="1"/>
    <row r="2844" ht="16.149999999999999" customHeight="1"/>
    <row r="2845" ht="16.149999999999999" customHeight="1"/>
    <row r="2846" ht="16.149999999999999" customHeight="1"/>
    <row r="2847" ht="16.149999999999999" customHeight="1"/>
    <row r="2848" ht="16.149999999999999" customHeight="1"/>
    <row r="2849" ht="16.149999999999999" customHeight="1"/>
    <row r="2850" ht="16.149999999999999" customHeight="1"/>
    <row r="2851" ht="16.149999999999999" customHeight="1"/>
    <row r="2852" ht="16.149999999999999" customHeight="1"/>
    <row r="2853" ht="16.149999999999999" customHeight="1"/>
    <row r="2854" ht="16.149999999999999" customHeight="1"/>
    <row r="2855" ht="16.149999999999999" customHeight="1"/>
    <row r="2856" ht="16.149999999999999" customHeight="1"/>
    <row r="2857" ht="16.149999999999999" customHeight="1"/>
    <row r="2858" ht="16.149999999999999" customHeight="1"/>
    <row r="2859" ht="16.149999999999999" customHeight="1"/>
    <row r="2860" ht="16.149999999999999" customHeight="1"/>
    <row r="2861" ht="16.149999999999999" customHeight="1"/>
    <row r="2862" ht="16.149999999999999" customHeight="1"/>
    <row r="2863" ht="16.149999999999999" customHeight="1"/>
    <row r="2864" ht="16.149999999999999" customHeight="1"/>
    <row r="2865" ht="16.149999999999999" customHeight="1"/>
    <row r="2866" ht="16.149999999999999" customHeight="1"/>
    <row r="2867" ht="16.149999999999999" customHeight="1"/>
    <row r="2868" ht="16.149999999999999" customHeight="1"/>
    <row r="2869" ht="16.149999999999999" customHeight="1"/>
    <row r="2870" ht="16.149999999999999" customHeight="1"/>
    <row r="2871" ht="16.149999999999999" customHeight="1"/>
    <row r="2872" ht="16.149999999999999" customHeight="1"/>
    <row r="2873" ht="16.149999999999999" customHeight="1"/>
    <row r="2874" ht="16.149999999999999" customHeight="1"/>
    <row r="2875" ht="16.149999999999999" customHeight="1"/>
    <row r="2876" ht="16.149999999999999" customHeight="1"/>
    <row r="2877" ht="16.149999999999999" customHeight="1"/>
    <row r="2878" ht="16.149999999999999" customHeight="1"/>
    <row r="2879" ht="16.149999999999999" customHeight="1"/>
    <row r="2880" ht="16.149999999999999" customHeight="1"/>
    <row r="2881" ht="16.149999999999999" customHeight="1"/>
    <row r="2882" ht="16.149999999999999" customHeight="1"/>
    <row r="2883" ht="16.149999999999999" customHeight="1"/>
    <row r="2884" ht="16.149999999999999" customHeight="1"/>
    <row r="2885" ht="16.149999999999999" customHeight="1"/>
    <row r="2886" ht="16.149999999999999" customHeight="1"/>
    <row r="2887" ht="16.149999999999999" customHeight="1"/>
    <row r="2888" ht="16.149999999999999" customHeight="1"/>
    <row r="2889" ht="16.149999999999999" customHeight="1"/>
    <row r="2890" ht="16.149999999999999" customHeight="1"/>
    <row r="2891" ht="16.149999999999999" customHeight="1"/>
    <row r="2892" ht="16.149999999999999" customHeight="1"/>
    <row r="2893" ht="16.149999999999999" customHeight="1"/>
    <row r="2894" ht="16.149999999999999" customHeight="1"/>
    <row r="2895" ht="16.149999999999999" customHeight="1"/>
    <row r="2896" ht="16.149999999999999" customHeight="1"/>
    <row r="2897" ht="16.149999999999999" customHeight="1"/>
    <row r="2898" ht="16.149999999999999" customHeight="1"/>
    <row r="2899" ht="16.149999999999999" customHeight="1"/>
    <row r="2900" ht="16.149999999999999" customHeight="1"/>
    <row r="2901" ht="16.149999999999999" customHeight="1"/>
    <row r="2902" ht="16.149999999999999" customHeight="1"/>
    <row r="2903" ht="16.149999999999999" customHeight="1"/>
    <row r="2904" ht="16.149999999999999" customHeight="1"/>
    <row r="2905" ht="16.149999999999999" customHeight="1"/>
    <row r="2906" ht="16.149999999999999" customHeight="1"/>
    <row r="2907" ht="16.149999999999999" customHeight="1"/>
    <row r="2908" ht="16.149999999999999" customHeight="1"/>
    <row r="2909" ht="16.149999999999999" customHeight="1"/>
    <row r="2910" ht="16.149999999999999" customHeight="1"/>
    <row r="2911" ht="16.149999999999999" customHeight="1"/>
    <row r="2912" ht="16.149999999999999" customHeight="1"/>
    <row r="2913" ht="16.149999999999999" customHeight="1"/>
    <row r="2914" ht="16.149999999999999" customHeight="1"/>
    <row r="2915" ht="16.149999999999999" customHeight="1"/>
    <row r="2916" ht="16.149999999999999" customHeight="1"/>
    <row r="2917" ht="16.149999999999999" customHeight="1"/>
    <row r="2918" ht="16.149999999999999" customHeight="1"/>
    <row r="2919" ht="16.149999999999999" customHeight="1"/>
    <row r="2920" ht="16.149999999999999" customHeight="1"/>
    <row r="2921" ht="16.149999999999999" customHeight="1"/>
    <row r="2922" ht="16.149999999999999" customHeight="1"/>
    <row r="2923" ht="16.149999999999999" customHeight="1"/>
    <row r="2924" ht="16.149999999999999" customHeight="1"/>
    <row r="2925" ht="16.149999999999999" customHeight="1"/>
    <row r="2926" ht="16.149999999999999" customHeight="1"/>
    <row r="2927" ht="16.149999999999999" customHeight="1"/>
    <row r="2928" ht="16.149999999999999" customHeight="1"/>
    <row r="2929" ht="16.149999999999999" customHeight="1"/>
    <row r="2930" ht="16.149999999999999" customHeight="1"/>
    <row r="2931" ht="16.149999999999999" customHeight="1"/>
    <row r="2932" ht="16.149999999999999" customHeight="1"/>
    <row r="2933" ht="16.149999999999999" customHeight="1"/>
    <row r="2934" ht="16.149999999999999" customHeight="1"/>
    <row r="2935" ht="16.149999999999999" customHeight="1"/>
    <row r="2936" ht="16.149999999999999" customHeight="1"/>
    <row r="2937" ht="16.149999999999999" customHeight="1"/>
    <row r="2938" ht="16.149999999999999" customHeight="1"/>
    <row r="2939" ht="16.149999999999999" customHeight="1"/>
    <row r="2940" ht="16.149999999999999" customHeight="1"/>
    <row r="2941" ht="16.149999999999999" customHeight="1"/>
    <row r="2942" ht="16.149999999999999" customHeight="1"/>
    <row r="2943" ht="16.149999999999999" customHeight="1"/>
    <row r="2944" ht="16.149999999999999" customHeight="1"/>
    <row r="2945" ht="16.149999999999999" customHeight="1"/>
    <row r="2946" ht="16.149999999999999" customHeight="1"/>
    <row r="2947" ht="16.149999999999999" customHeight="1"/>
    <row r="2948" ht="16.149999999999999" customHeight="1"/>
    <row r="2949" ht="16.149999999999999" customHeight="1"/>
    <row r="2950" ht="16.149999999999999" customHeight="1"/>
    <row r="2951" ht="16.149999999999999" customHeight="1"/>
    <row r="2952" ht="16.149999999999999" customHeight="1"/>
    <row r="2953" ht="16.149999999999999" customHeight="1"/>
    <row r="2954" ht="16.149999999999999" customHeight="1"/>
    <row r="2955" ht="16.149999999999999" customHeight="1"/>
    <row r="2956" ht="16.149999999999999" customHeight="1"/>
    <row r="2957" ht="16.149999999999999" customHeight="1"/>
    <row r="2958" ht="16.149999999999999" customHeight="1"/>
    <row r="2959" ht="16.149999999999999" customHeight="1"/>
    <row r="2960" ht="16.149999999999999" customHeight="1"/>
    <row r="2961" ht="16.149999999999999" customHeight="1"/>
    <row r="2962" ht="16.149999999999999" customHeight="1"/>
    <row r="2963" ht="16.149999999999999" customHeight="1"/>
    <row r="2964" ht="16.149999999999999" customHeight="1"/>
    <row r="2965" ht="16.149999999999999" customHeight="1"/>
    <row r="2966" ht="16.149999999999999" customHeight="1"/>
    <row r="2967" ht="16.149999999999999" customHeight="1"/>
    <row r="2968" ht="16.149999999999999" customHeight="1"/>
    <row r="2969" ht="16.149999999999999" customHeight="1"/>
    <row r="2970" ht="16.149999999999999" customHeight="1"/>
    <row r="2971" ht="16.149999999999999" customHeight="1"/>
    <row r="2972" ht="16.149999999999999" customHeight="1"/>
    <row r="2973" ht="16.149999999999999" customHeight="1"/>
    <row r="2974" ht="16.149999999999999" customHeight="1"/>
    <row r="2975" ht="16.149999999999999" customHeight="1"/>
    <row r="2976" ht="16.149999999999999" customHeight="1"/>
    <row r="2977" ht="16.149999999999999" customHeight="1"/>
    <row r="2978" ht="16.149999999999999" customHeight="1"/>
    <row r="2979" ht="16.149999999999999" customHeight="1"/>
    <row r="2980" ht="16.149999999999999" customHeight="1"/>
    <row r="2981" ht="16.149999999999999" customHeight="1"/>
    <row r="2982" ht="16.149999999999999" customHeight="1"/>
    <row r="2983" ht="16.149999999999999" customHeight="1"/>
    <row r="2984" ht="16.149999999999999" customHeight="1"/>
    <row r="2985" ht="16.149999999999999" customHeight="1"/>
    <row r="2986" ht="16.149999999999999" customHeight="1"/>
    <row r="2987" ht="16.149999999999999" customHeight="1"/>
    <row r="2988" ht="16.149999999999999" customHeight="1"/>
    <row r="2989" ht="16.149999999999999" customHeight="1"/>
    <row r="2990" ht="16.149999999999999" customHeight="1"/>
    <row r="2991" ht="16.149999999999999" customHeight="1"/>
    <row r="2992" ht="16.149999999999999" customHeight="1"/>
    <row r="2993" ht="16.149999999999999" customHeight="1"/>
    <row r="2994" ht="16.149999999999999" customHeight="1"/>
    <row r="2995" ht="16.149999999999999" customHeight="1"/>
    <row r="2996" ht="16.149999999999999" customHeight="1"/>
    <row r="2997" ht="16.149999999999999" customHeight="1"/>
    <row r="2998" ht="16.149999999999999" customHeight="1"/>
    <row r="2999" ht="16.149999999999999" customHeight="1"/>
    <row r="3000" ht="16.149999999999999" customHeight="1"/>
    <row r="3001" ht="16.149999999999999" customHeight="1"/>
    <row r="3002" ht="16.149999999999999" customHeight="1"/>
    <row r="3003" ht="16.149999999999999" customHeight="1"/>
    <row r="3004" ht="16.149999999999999" customHeight="1"/>
    <row r="3005" ht="16.149999999999999" customHeight="1"/>
    <row r="3006" ht="16.149999999999999" customHeight="1"/>
    <row r="3007" ht="16.149999999999999" customHeight="1"/>
    <row r="3008" ht="16.149999999999999" customHeight="1"/>
    <row r="3009" ht="16.149999999999999" customHeight="1"/>
    <row r="3010" ht="16.149999999999999" customHeight="1"/>
    <row r="3011" ht="16.149999999999999" customHeight="1"/>
    <row r="3012" ht="16.149999999999999" customHeight="1"/>
    <row r="3013" ht="16.149999999999999" customHeight="1"/>
    <row r="3014" ht="16.149999999999999" customHeight="1"/>
    <row r="3015" ht="16.149999999999999" customHeight="1"/>
    <row r="3016" ht="16.149999999999999" customHeight="1"/>
    <row r="3017" ht="16.149999999999999" customHeight="1"/>
    <row r="3018" ht="16.149999999999999" customHeight="1"/>
    <row r="3019" ht="16.149999999999999" customHeight="1"/>
    <row r="3020" ht="16.149999999999999" customHeight="1"/>
    <row r="3021" ht="16.149999999999999" customHeight="1"/>
    <row r="3022" ht="16.149999999999999" customHeight="1"/>
    <row r="3023" ht="16.149999999999999" customHeight="1"/>
    <row r="3024" ht="16.149999999999999" customHeight="1"/>
    <row r="3025" ht="16.149999999999999" customHeight="1"/>
    <row r="3026" ht="16.149999999999999" customHeight="1"/>
    <row r="3027" ht="16.149999999999999" customHeight="1"/>
    <row r="3028" ht="16.149999999999999" customHeight="1"/>
    <row r="3029" ht="16.149999999999999" customHeight="1"/>
    <row r="3030" ht="16.149999999999999" customHeight="1"/>
    <row r="3031" ht="16.149999999999999" customHeight="1"/>
    <row r="3032" ht="16.149999999999999" customHeight="1"/>
    <row r="3033" ht="16.149999999999999" customHeight="1"/>
    <row r="3034" ht="16.149999999999999" customHeight="1"/>
    <row r="3035" ht="16.149999999999999" customHeight="1"/>
    <row r="3036" ht="16.149999999999999" customHeight="1"/>
    <row r="3037" ht="16.149999999999999" customHeight="1"/>
    <row r="3038" ht="16.149999999999999" customHeight="1"/>
    <row r="3039" ht="16.149999999999999" customHeight="1"/>
    <row r="3040" ht="16.149999999999999" customHeight="1"/>
  </sheetData>
  <sheetProtection algorithmName="SHA-512" hashValue="gqF8OguTcfLVBWEF4YP1jA/b/Xw4I8m4yJ+y6BOcbuGMVXyxvIw3vkfcN+2n7tRiLtrMQJoHwJjMx/MIe4haFQ==" saltValue="AoGtVEQrqTb2AOvlK9Vwvw==" spinCount="100000" sheet="1" formatRows="0"/>
  <mergeCells count="18">
    <mergeCell ref="L7:L8"/>
    <mergeCell ref="M7:M8"/>
    <mergeCell ref="L31:L32"/>
    <mergeCell ref="M31:M32"/>
    <mergeCell ref="A2:I2"/>
    <mergeCell ref="A3:I3"/>
    <mergeCell ref="A4:I4"/>
    <mergeCell ref="D19:F19"/>
    <mergeCell ref="D24:F24"/>
    <mergeCell ref="C48:F48"/>
    <mergeCell ref="A27:F28"/>
    <mergeCell ref="G27:I27"/>
    <mergeCell ref="G28:I28"/>
    <mergeCell ref="A30:F32"/>
    <mergeCell ref="C44:F44"/>
    <mergeCell ref="C45:F45"/>
    <mergeCell ref="C46:F46"/>
    <mergeCell ref="C47:F47"/>
  </mergeCells>
  <conditionalFormatting sqref="C44">
    <cfRule type="expression" dxfId="26" priority="6">
      <formula>$G$44&gt;0</formula>
    </cfRule>
  </conditionalFormatting>
  <conditionalFormatting sqref="C45">
    <cfRule type="expression" dxfId="25" priority="5">
      <formula>$G$45&gt;0</formula>
    </cfRule>
  </conditionalFormatting>
  <conditionalFormatting sqref="C46">
    <cfRule type="expression" dxfId="24" priority="4">
      <formula>$G$46&gt;0</formula>
    </cfRule>
  </conditionalFormatting>
  <conditionalFormatting sqref="C47">
    <cfRule type="expression" dxfId="23" priority="3">
      <formula>$G$47&gt;0</formula>
    </cfRule>
  </conditionalFormatting>
  <conditionalFormatting sqref="C48">
    <cfRule type="expression" dxfId="22" priority="2">
      <formula>$G$48&gt;0</formula>
    </cfRule>
  </conditionalFormatting>
  <conditionalFormatting sqref="D19">
    <cfRule type="expression" dxfId="21" priority="7">
      <formula>$G$19&gt;0</formula>
    </cfRule>
  </conditionalFormatting>
  <conditionalFormatting sqref="D24">
    <cfRule type="expression" dxfId="20" priority="8">
      <formula>$G$24&gt;0</formula>
    </cfRule>
  </conditionalFormatting>
  <conditionalFormatting sqref="F12">
    <cfRule type="expression" dxfId="19" priority="1">
      <formula>G12&gt;0</formula>
    </cfRule>
    <cfRule type="cellIs" dxfId="18" priority="9" operator="equal">
      <formula>"Select One"</formula>
    </cfRule>
  </conditionalFormatting>
  <conditionalFormatting sqref="G27:I27">
    <cfRule type="cellIs" dxfId="17" priority="10" operator="equal">
      <formula>"Error!  Cell H33 must agree with cell H17 in Operations Tab"</formula>
    </cfRule>
  </conditionalFormatting>
  <conditionalFormatting sqref="G27:I29">
    <cfRule type="cellIs" dxfId="16" priority="11" operator="equal">
      <formula>"Error!  Cell I32 must agree with cell I17 in Operations Tab"</formula>
    </cfRule>
  </conditionalFormatting>
  <conditionalFormatting sqref="G28:I29">
    <cfRule type="cellIs" dxfId="15" priority="12" operator="equal">
      <formula>"Error!  Cell I33 must agree with cell I17 in Operations Tab"</formula>
    </cfRule>
  </conditionalFormatting>
  <conditionalFormatting sqref="G68:I68">
    <cfRule type="containsText" dxfId="14" priority="14" operator="containsText" text="Out of Balance">
      <formula>NOT(ISERROR(SEARCH("Out of Balance",G68)))</formula>
    </cfRule>
  </conditionalFormatting>
  <dataValidations count="1">
    <dataValidation type="list" allowBlank="1" showInputMessage="1" showErrorMessage="1" sqref="F12" xr:uid="{00000000-0002-0000-0500-000000000000}">
      <formula1>$B$53:$B$56</formula1>
    </dataValidation>
  </dataValidations>
  <printOptions horizontalCentered="1"/>
  <pageMargins left="0.51181102362204722" right="0.51181102362204722" top="0.70866141732283472" bottom="0.70866141732283472" header="0.31496062992125984" footer="0.31496062992125984"/>
  <pageSetup scale="55" orientation="portrait" blackAndWhite="1" r:id="rId1"/>
  <headerFooter>
    <oddFooter>&amp;LClassification: Protected A&amp;CPage 5 of 10</oddFoot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pageSetUpPr fitToPage="1"/>
  </sheetPr>
  <dimension ref="A1:Q104"/>
  <sheetViews>
    <sheetView topLeftCell="A21" zoomScaleNormal="100" workbookViewId="0">
      <selection activeCell="F15" sqref="F15"/>
    </sheetView>
  </sheetViews>
  <sheetFormatPr defaultColWidth="20.28515625" defaultRowHeight="23.25" outlineLevelCol="1"/>
  <cols>
    <col min="1" max="1" width="64.7109375" style="819" customWidth="1"/>
    <col min="2" max="8" width="17.28515625" style="819" customWidth="1"/>
    <col min="9" max="9" width="12.7109375" style="819" customWidth="1"/>
    <col min="10" max="10" width="4" style="496" customWidth="1"/>
    <col min="11" max="15" width="16.7109375" style="819" hidden="1" customWidth="1" outlineLevel="1"/>
    <col min="16" max="16" width="40.7109375" style="819" hidden="1" customWidth="1" outlineLevel="1"/>
    <col min="17" max="17" width="4" style="496" customWidth="1" collapsed="1"/>
    <col min="18" max="16384" width="20.28515625" style="819"/>
  </cols>
  <sheetData>
    <row r="1" spans="1:17" ht="24" thickBot="1">
      <c r="A1" s="21"/>
      <c r="B1" s="22"/>
      <c r="C1" s="22"/>
      <c r="D1" s="22"/>
      <c r="E1" s="23"/>
      <c r="F1" s="21"/>
      <c r="G1" s="23" t="s">
        <v>5</v>
      </c>
      <c r="H1" s="92">
        <f>Coversht!H2</f>
        <v>224</v>
      </c>
    </row>
    <row r="2" spans="1:17" ht="3.4" customHeight="1">
      <c r="A2" s="21"/>
      <c r="B2" s="22"/>
      <c r="C2" s="22"/>
      <c r="D2" s="22"/>
      <c r="E2" s="24"/>
      <c r="F2" s="24"/>
      <c r="G2" s="24"/>
      <c r="H2" s="25"/>
      <c r="J2" s="503"/>
      <c r="Q2" s="503"/>
    </row>
    <row r="3" spans="1:17" ht="25.5">
      <c r="A3" s="1216" t="s">
        <v>156</v>
      </c>
      <c r="B3" s="1216"/>
      <c r="C3" s="1216"/>
      <c r="D3" s="1216"/>
      <c r="E3" s="1216"/>
      <c r="F3" s="1216"/>
      <c r="G3" s="1216"/>
      <c r="H3" s="1216"/>
      <c r="J3" s="503"/>
      <c r="Q3" s="503"/>
    </row>
    <row r="4" spans="1:17" ht="25.5">
      <c r="A4" s="1216" t="str">
        <f>Operations!A3:I3</f>
        <v>for the Year Ending August 31</v>
      </c>
      <c r="B4" s="1216"/>
      <c r="C4" s="1216"/>
      <c r="D4" s="1216"/>
      <c r="E4" s="1216"/>
      <c r="F4" s="1216"/>
      <c r="G4" s="1216"/>
      <c r="H4" s="1216"/>
      <c r="J4" s="503"/>
      <c r="Q4" s="503"/>
    </row>
    <row r="5" spans="1:17" ht="1.9" customHeight="1">
      <c r="A5" s="26"/>
      <c r="B5" s="26"/>
      <c r="C5" s="26"/>
      <c r="D5" s="26"/>
      <c r="E5" s="26"/>
      <c r="F5" s="26"/>
      <c r="G5" s="26"/>
      <c r="H5" s="26"/>
    </row>
    <row r="6" spans="1:17" ht="15">
      <c r="A6" s="24"/>
      <c r="B6" s="27" t="s">
        <v>20</v>
      </c>
      <c r="C6" s="27" t="s">
        <v>21</v>
      </c>
      <c r="D6" s="27" t="s">
        <v>22</v>
      </c>
      <c r="E6" s="27" t="s">
        <v>23</v>
      </c>
      <c r="F6" s="27" t="s">
        <v>24</v>
      </c>
      <c r="G6" s="27" t="s">
        <v>25</v>
      </c>
      <c r="H6" s="27" t="s">
        <v>142</v>
      </c>
      <c r="J6" s="495"/>
      <c r="Q6" s="495"/>
    </row>
    <row r="7" spans="1:17" s="820" customFormat="1" ht="15">
      <c r="A7" s="77"/>
      <c r="B7" s="78" t="s">
        <v>3</v>
      </c>
      <c r="C7" s="79" t="s">
        <v>35</v>
      </c>
      <c r="D7" s="80"/>
      <c r="E7" s="81" t="s">
        <v>3</v>
      </c>
      <c r="F7" s="80"/>
      <c r="G7" s="1217" t="s">
        <v>61</v>
      </c>
      <c r="H7" s="1218"/>
      <c r="J7" s="495"/>
      <c r="Q7" s="495"/>
    </row>
    <row r="8" spans="1:17" s="820" customFormat="1" ht="15">
      <c r="A8" s="77"/>
      <c r="B8" s="82" t="s">
        <v>0</v>
      </c>
      <c r="C8" s="83" t="s">
        <v>150</v>
      </c>
      <c r="D8" s="82" t="s">
        <v>141</v>
      </c>
      <c r="E8" s="83" t="s">
        <v>139</v>
      </c>
      <c r="F8" s="84" t="s">
        <v>36</v>
      </c>
      <c r="G8" s="1219"/>
      <c r="H8" s="1220"/>
      <c r="I8" s="821"/>
      <c r="J8" s="495"/>
      <c r="K8" s="1214" t="s">
        <v>1003</v>
      </c>
      <c r="L8" s="1214"/>
      <c r="M8" s="1214"/>
      <c r="N8" s="1214"/>
      <c r="O8" s="1214"/>
      <c r="P8" s="1214"/>
      <c r="Q8" s="495"/>
    </row>
    <row r="9" spans="1:17" s="820" customFormat="1" ht="15">
      <c r="A9" s="77"/>
      <c r="B9" s="82" t="s">
        <v>903</v>
      </c>
      <c r="C9" s="83" t="s">
        <v>2</v>
      </c>
      <c r="D9" s="82"/>
      <c r="E9" s="83" t="s">
        <v>140</v>
      </c>
      <c r="F9" s="85" t="s">
        <v>4</v>
      </c>
      <c r="G9" s="86" t="s">
        <v>0</v>
      </c>
      <c r="H9" s="86" t="s">
        <v>2</v>
      </c>
      <c r="I9" s="821"/>
      <c r="J9" s="495"/>
      <c r="K9" s="406"/>
      <c r="L9" s="406" t="s">
        <v>1004</v>
      </c>
      <c r="M9" s="406"/>
      <c r="N9" s="406" t="s">
        <v>1005</v>
      </c>
      <c r="O9" s="406" t="s">
        <v>0</v>
      </c>
      <c r="P9" s="406" t="s">
        <v>2</v>
      </c>
      <c r="Q9" s="495"/>
    </row>
    <row r="10" spans="1:17" s="820" customFormat="1" ht="18">
      <c r="A10" s="87"/>
      <c r="B10" s="88" t="s">
        <v>143</v>
      </c>
      <c r="C10" s="83" t="s">
        <v>34</v>
      </c>
      <c r="D10" s="89"/>
      <c r="E10" s="90" t="s">
        <v>144</v>
      </c>
      <c r="F10" s="91"/>
      <c r="G10" s="93" t="s">
        <v>1</v>
      </c>
      <c r="H10" s="93" t="s">
        <v>1</v>
      </c>
      <c r="I10" s="822"/>
      <c r="J10" s="495"/>
      <c r="K10" s="407" t="s">
        <v>1006</v>
      </c>
      <c r="L10" s="407" t="s">
        <v>1007</v>
      </c>
      <c r="M10" s="407" t="s">
        <v>1008</v>
      </c>
      <c r="N10" s="407" t="s">
        <v>1009</v>
      </c>
      <c r="O10" s="407" t="s">
        <v>1</v>
      </c>
      <c r="P10" s="407" t="s">
        <v>1</v>
      </c>
      <c r="Q10" s="495"/>
    </row>
    <row r="11" spans="1:17" ht="16.149999999999999" customHeight="1">
      <c r="A11" s="53" t="s">
        <v>1496</v>
      </c>
      <c r="B11" s="54">
        <f>C11+D11+E11+H11</f>
        <v>263363.9699999998</v>
      </c>
      <c r="C11" s="55">
        <f>VLOOKUP($H$1,'Datasheet AFS'!B:JT,138,FALSE)</f>
        <v>72842.710000000006</v>
      </c>
      <c r="D11" s="55">
        <f>VLOOKUP($H$1,'Datasheet AFS'!B:JT,139,FALSE)</f>
        <v>0</v>
      </c>
      <c r="E11" s="56">
        <f>F11+G11</f>
        <v>190521.25999999981</v>
      </c>
      <c r="F11" s="55">
        <f>VLOOKUP($H$1,'Datasheet AFS'!B:JT,140,FALSE)</f>
        <v>190521.25999999981</v>
      </c>
      <c r="G11" s="55">
        <f>VLOOKUP($H$1,'Datasheet AFS'!B:JT,141,FALSE)</f>
        <v>0</v>
      </c>
      <c r="H11" s="55">
        <f>VLOOKUP($H$1,'Datasheet AFS'!B:JT,142,FALSE)</f>
        <v>0</v>
      </c>
      <c r="J11" s="625"/>
      <c r="K11" s="408">
        <f>IFERROR(B11/$B11,0)</f>
        <v>1</v>
      </c>
      <c r="L11" s="408">
        <f>IFERROR(C11/$B11,0)</f>
        <v>0.27658570760457502</v>
      </c>
      <c r="M11" s="408">
        <f>IFERROR(D11/$B11,0)</f>
        <v>0</v>
      </c>
      <c r="N11" s="408">
        <f>IFERROR(F11/$B11,0)</f>
        <v>0.7234142923954251</v>
      </c>
      <c r="O11" s="408">
        <f>IFERROR(G11/$B11,0)</f>
        <v>0</v>
      </c>
      <c r="P11" s="408">
        <f>IFERROR(H11/$B11,0)</f>
        <v>0</v>
      </c>
      <c r="Q11" s="625"/>
    </row>
    <row r="12" spans="1:17" ht="16.149999999999999" customHeight="1">
      <c r="A12" s="57" t="s">
        <v>1497</v>
      </c>
      <c r="B12" s="58"/>
      <c r="C12" s="58"/>
      <c r="D12" s="58"/>
      <c r="E12" s="59"/>
      <c r="F12" s="58"/>
      <c r="G12" s="58"/>
      <c r="H12" s="60"/>
      <c r="J12" s="625"/>
      <c r="Q12" s="625"/>
    </row>
    <row r="13" spans="1:17" ht="16.149999999999999" customHeight="1">
      <c r="A13" s="100" t="s">
        <v>257</v>
      </c>
      <c r="B13" s="61">
        <f>C13+D13+E13+H13</f>
        <v>0</v>
      </c>
      <c r="C13" s="881">
        <v>0</v>
      </c>
      <c r="D13" s="880">
        <v>0</v>
      </c>
      <c r="E13" s="62">
        <f>+F13+G13</f>
        <v>0</v>
      </c>
      <c r="F13" s="880">
        <v>0</v>
      </c>
      <c r="G13" s="881">
        <v>0</v>
      </c>
      <c r="H13" s="880">
        <v>0</v>
      </c>
      <c r="J13" s="625"/>
      <c r="Q13" s="625"/>
    </row>
    <row r="14" spans="1:17" ht="16.149999999999999" customHeight="1">
      <c r="A14" s="100" t="s">
        <v>62</v>
      </c>
      <c r="B14" s="63">
        <f>+F14</f>
        <v>40000</v>
      </c>
      <c r="C14" s="64"/>
      <c r="D14" s="65"/>
      <c r="E14" s="66">
        <f>+F14</f>
        <v>40000</v>
      </c>
      <c r="F14" s="70">
        <v>40000</v>
      </c>
      <c r="G14" s="67"/>
      <c r="H14" s="68"/>
      <c r="J14" s="495"/>
      <c r="Q14" s="495"/>
    </row>
    <row r="15" spans="1:17" ht="16.149999999999999" customHeight="1">
      <c r="A15" s="100" t="s">
        <v>376</v>
      </c>
      <c r="B15" s="65"/>
      <c r="C15" s="873">
        <f>-F15-G15-H15</f>
        <v>0</v>
      </c>
      <c r="D15" s="65"/>
      <c r="E15" s="66">
        <f>+F15+G15</f>
        <v>0</v>
      </c>
      <c r="F15" s="70">
        <v>0</v>
      </c>
      <c r="G15" s="69">
        <v>0</v>
      </c>
      <c r="H15" s="70">
        <v>0</v>
      </c>
      <c r="J15" s="495"/>
      <c r="Q15" s="495"/>
    </row>
    <row r="16" spans="1:17" ht="16.149999999999999" customHeight="1">
      <c r="A16" s="100" t="s">
        <v>907</v>
      </c>
      <c r="B16" s="65"/>
      <c r="C16" s="66">
        <f>-F16-G16-H16</f>
        <v>0</v>
      </c>
      <c r="D16" s="65"/>
      <c r="E16" s="66">
        <f>+F16+G16</f>
        <v>0</v>
      </c>
      <c r="F16" s="70">
        <v>0</v>
      </c>
      <c r="G16" s="882">
        <v>0</v>
      </c>
      <c r="H16" s="883">
        <v>0</v>
      </c>
      <c r="J16" s="495"/>
      <c r="Q16" s="495"/>
    </row>
    <row r="17" spans="1:17" ht="16.149999999999999" customHeight="1">
      <c r="A17" s="100" t="s">
        <v>377</v>
      </c>
      <c r="B17" s="63">
        <f>C17+E17+H17</f>
        <v>0</v>
      </c>
      <c r="C17" s="69">
        <v>0</v>
      </c>
      <c r="D17" s="65"/>
      <c r="E17" s="66">
        <f t="shared" ref="E17:E28" si="0">+F17</f>
        <v>0</v>
      </c>
      <c r="F17" s="70">
        <v>0</v>
      </c>
      <c r="G17" s="67"/>
      <c r="H17" s="70">
        <v>0</v>
      </c>
      <c r="J17" s="495"/>
      <c r="Q17" s="495"/>
    </row>
    <row r="18" spans="1:17" ht="16.149999999999999" customHeight="1">
      <c r="A18" s="100" t="s">
        <v>908</v>
      </c>
      <c r="B18" s="63">
        <f>C18+E18+H18</f>
        <v>0</v>
      </c>
      <c r="C18" s="69">
        <v>0</v>
      </c>
      <c r="D18" s="65"/>
      <c r="E18" s="66">
        <f>+F18</f>
        <v>0</v>
      </c>
      <c r="F18" s="70">
        <v>0</v>
      </c>
      <c r="G18" s="67"/>
      <c r="H18" s="883">
        <v>0</v>
      </c>
      <c r="J18" s="495"/>
      <c r="Q18" s="495"/>
    </row>
    <row r="19" spans="1:17" ht="16.149999999999999" customHeight="1">
      <c r="A19" s="100" t="s">
        <v>147</v>
      </c>
      <c r="B19" s="65"/>
      <c r="C19" s="66">
        <f>-F19</f>
        <v>0</v>
      </c>
      <c r="D19" s="65"/>
      <c r="E19" s="66">
        <f t="shared" si="0"/>
        <v>0</v>
      </c>
      <c r="F19" s="70">
        <v>0</v>
      </c>
      <c r="G19" s="67"/>
      <c r="H19" s="68"/>
      <c r="J19" s="495"/>
      <c r="Q19" s="495"/>
    </row>
    <row r="20" spans="1:17" ht="16.149999999999999" customHeight="1">
      <c r="A20" s="100" t="s">
        <v>1790</v>
      </c>
      <c r="B20" s="65"/>
      <c r="C20" s="66">
        <f>-F20</f>
        <v>0</v>
      </c>
      <c r="D20" s="65"/>
      <c r="E20" s="66">
        <f t="shared" si="0"/>
        <v>0</v>
      </c>
      <c r="F20" s="70">
        <v>0</v>
      </c>
      <c r="G20" s="67"/>
      <c r="H20" s="68"/>
      <c r="J20" s="495"/>
      <c r="Q20" s="495"/>
    </row>
    <row r="21" spans="1:17" ht="16.149999999999999" customHeight="1">
      <c r="A21" s="100" t="s">
        <v>638</v>
      </c>
      <c r="B21" s="65"/>
      <c r="C21" s="66">
        <f t="shared" ref="C21:C23" si="1">-F21</f>
        <v>0</v>
      </c>
      <c r="D21" s="65"/>
      <c r="E21" s="66">
        <f t="shared" si="0"/>
        <v>0</v>
      </c>
      <c r="F21" s="70">
        <v>0</v>
      </c>
      <c r="G21" s="67"/>
      <c r="H21" s="68"/>
      <c r="J21" s="495"/>
      <c r="Q21" s="495"/>
    </row>
    <row r="22" spans="1:17" ht="16.149999999999999" customHeight="1">
      <c r="A22" s="100" t="s">
        <v>145</v>
      </c>
      <c r="B22" s="65"/>
      <c r="C22" s="66">
        <f t="shared" si="1"/>
        <v>0</v>
      </c>
      <c r="D22" s="65"/>
      <c r="E22" s="66">
        <f t="shared" si="0"/>
        <v>0</v>
      </c>
      <c r="F22" s="70">
        <v>0</v>
      </c>
      <c r="G22" s="67"/>
      <c r="H22" s="68"/>
      <c r="J22" s="495"/>
      <c r="Q22" s="495"/>
    </row>
    <row r="23" spans="1:17" ht="16.149999999999999" customHeight="1">
      <c r="A23" s="100" t="s">
        <v>146</v>
      </c>
      <c r="B23" s="65"/>
      <c r="C23" s="66">
        <f t="shared" si="1"/>
        <v>0</v>
      </c>
      <c r="D23" s="65"/>
      <c r="E23" s="66">
        <f t="shared" si="0"/>
        <v>0</v>
      </c>
      <c r="F23" s="70">
        <v>0</v>
      </c>
      <c r="G23" s="67"/>
      <c r="H23" s="68"/>
      <c r="J23" s="495"/>
      <c r="K23" s="1224" t="s">
        <v>1490</v>
      </c>
      <c r="L23" s="1224"/>
      <c r="M23" s="1224"/>
      <c r="N23" s="1224"/>
      <c r="Q23" s="495"/>
    </row>
    <row r="24" spans="1:17" ht="16.149999999999999" customHeight="1">
      <c r="A24" s="100" t="s">
        <v>910</v>
      </c>
      <c r="B24" s="65"/>
      <c r="C24" s="66">
        <f>-F24</f>
        <v>0</v>
      </c>
      <c r="D24" s="65"/>
      <c r="E24" s="66">
        <f>+F24</f>
        <v>0</v>
      </c>
      <c r="F24" s="70">
        <v>0</v>
      </c>
      <c r="G24" s="67"/>
      <c r="H24" s="68"/>
      <c r="I24" s="823"/>
      <c r="J24" s="495"/>
      <c r="K24" s="948" t="s">
        <v>1098</v>
      </c>
      <c r="L24" s="948" t="s">
        <v>1100</v>
      </c>
      <c r="M24" s="948" t="s">
        <v>1099</v>
      </c>
      <c r="N24" s="948" t="s">
        <v>1101</v>
      </c>
      <c r="Q24" s="495"/>
    </row>
    <row r="25" spans="1:17" ht="16.149999999999999" customHeight="1">
      <c r="A25" s="100" t="s">
        <v>1800</v>
      </c>
      <c r="B25" s="65"/>
      <c r="C25" s="66">
        <f>-F25</f>
        <v>0</v>
      </c>
      <c r="D25" s="65"/>
      <c r="E25" s="66">
        <f>+F25</f>
        <v>0</v>
      </c>
      <c r="F25" s="70">
        <v>0</v>
      </c>
      <c r="G25" s="67"/>
      <c r="H25" s="68"/>
      <c r="J25" s="495"/>
      <c r="K25" s="826">
        <f>E32</f>
        <v>230521.25999999981</v>
      </c>
      <c r="L25" s="826">
        <f t="shared" ref="L25:M25" si="2">F32</f>
        <v>230521.25999999981</v>
      </c>
      <c r="M25" s="826">
        <f t="shared" si="2"/>
        <v>0</v>
      </c>
      <c r="N25" s="826">
        <f>H32</f>
        <v>0</v>
      </c>
      <c r="O25" s="819" t="s">
        <v>1492</v>
      </c>
      <c r="Q25" s="495"/>
    </row>
    <row r="26" spans="1:17" ht="16.149999999999999" customHeight="1">
      <c r="A26" s="100" t="s">
        <v>897</v>
      </c>
      <c r="B26" s="65"/>
      <c r="C26" s="66">
        <f t="shared" ref="C26:C27" si="3">-F26</f>
        <v>0</v>
      </c>
      <c r="D26" s="65"/>
      <c r="E26" s="66">
        <f t="shared" ref="E26:E27" si="4">+F26</f>
        <v>0</v>
      </c>
      <c r="F26" s="70">
        <v>0</v>
      </c>
      <c r="G26" s="67"/>
      <c r="H26" s="68"/>
      <c r="I26" s="824"/>
      <c r="J26" s="495"/>
      <c r="K26" s="949">
        <f>L26+M26</f>
        <v>75091.210000000006</v>
      </c>
      <c r="L26" s="949">
        <f>VLOOKUP($H$1,'Datasheet BUDGET'!B:HD,74,0)</f>
        <v>75091.210000000006</v>
      </c>
      <c r="M26" s="949">
        <f>VLOOKUP($H$1,'Datasheet BUDGET'!B:HD,73,0)</f>
        <v>0</v>
      </c>
      <c r="N26" s="949">
        <f>VLOOKUP($H$1,'Datasheet BUDGET'!B:HD,72,0)</f>
        <v>0</v>
      </c>
      <c r="O26" s="899" t="s">
        <v>1493</v>
      </c>
      <c r="Q26" s="495"/>
    </row>
    <row r="27" spans="1:17" ht="16.149999999999999" customHeight="1">
      <c r="A27" s="100" t="s">
        <v>898</v>
      </c>
      <c r="B27" s="65"/>
      <c r="C27" s="66">
        <f t="shared" si="3"/>
        <v>0</v>
      </c>
      <c r="D27" s="65"/>
      <c r="E27" s="66">
        <f t="shared" si="4"/>
        <v>0</v>
      </c>
      <c r="F27" s="70">
        <v>0</v>
      </c>
      <c r="G27" s="67"/>
      <c r="H27" s="68"/>
      <c r="I27" s="823"/>
      <c r="J27" s="495"/>
      <c r="K27" s="826">
        <f>K25-K26</f>
        <v>155430.04999999981</v>
      </c>
      <c r="L27" s="826">
        <f>L25-L26</f>
        <v>155430.04999999981</v>
      </c>
      <c r="M27" s="826">
        <f>M25-M26</f>
        <v>0</v>
      </c>
      <c r="N27" s="826">
        <f>N25-N26</f>
        <v>0</v>
      </c>
      <c r="O27" s="819" t="s">
        <v>1102</v>
      </c>
      <c r="Q27" s="495"/>
    </row>
    <row r="28" spans="1:17" ht="16.149999999999999" customHeight="1">
      <c r="A28" s="100" t="s">
        <v>158</v>
      </c>
      <c r="B28" s="63">
        <f>C28+D28+E28+H28</f>
        <v>0</v>
      </c>
      <c r="C28" s="64"/>
      <c r="D28" s="883">
        <v>0</v>
      </c>
      <c r="E28" s="72">
        <f t="shared" si="0"/>
        <v>0</v>
      </c>
      <c r="F28" s="63">
        <f>-D28</f>
        <v>0</v>
      </c>
      <c r="G28" s="67"/>
      <c r="H28" s="68"/>
      <c r="J28" s="495"/>
      <c r="K28" s="950">
        <f>IFERROR(K27/K26,0)</f>
        <v>2.0698834124526666</v>
      </c>
      <c r="L28" s="950">
        <f t="shared" ref="L28:M28" si="5">IFERROR(L27/L26,0)</f>
        <v>2.0698834124526666</v>
      </c>
      <c r="M28" s="950">
        <f t="shared" si="5"/>
        <v>0</v>
      </c>
      <c r="N28" s="950">
        <f>IFERROR(N27/N26,0)</f>
        <v>0</v>
      </c>
      <c r="O28" s="819" t="s">
        <v>1103</v>
      </c>
      <c r="Q28" s="495"/>
    </row>
    <row r="29" spans="1:17" ht="16.149999999999999" customHeight="1">
      <c r="A29" s="100" t="s">
        <v>378</v>
      </c>
      <c r="B29" s="65"/>
      <c r="C29" s="66">
        <f>(F29)*-1</f>
        <v>0</v>
      </c>
      <c r="D29" s="65"/>
      <c r="E29" s="72">
        <f>+F29</f>
        <v>0</v>
      </c>
      <c r="F29" s="70">
        <v>0</v>
      </c>
      <c r="G29" s="69">
        <v>0</v>
      </c>
      <c r="H29" s="70">
        <v>0</v>
      </c>
      <c r="J29" s="495"/>
      <c r="Q29" s="495"/>
    </row>
    <row r="30" spans="1:17" ht="16.149999999999999" customHeight="1">
      <c r="A30" s="100" t="s">
        <v>1078</v>
      </c>
      <c r="B30" s="65"/>
      <c r="C30" s="64"/>
      <c r="D30" s="65"/>
      <c r="E30" s="72">
        <f>+F30+G30</f>
        <v>0</v>
      </c>
      <c r="F30" s="63">
        <f>(G30+H30)*-1</f>
        <v>0</v>
      </c>
      <c r="G30" s="69">
        <v>0</v>
      </c>
      <c r="H30" s="70">
        <v>0</v>
      </c>
      <c r="I30" s="825"/>
      <c r="J30" s="495"/>
      <c r="Q30" s="495"/>
    </row>
    <row r="31" spans="1:17" ht="16.149999999999999" customHeight="1">
      <c r="A31" s="828" t="s">
        <v>764</v>
      </c>
      <c r="B31" s="73">
        <f>C31+D31+E31+H31</f>
        <v>0</v>
      </c>
      <c r="C31" s="884">
        <v>0</v>
      </c>
      <c r="D31" s="885">
        <v>0</v>
      </c>
      <c r="E31" s="74">
        <f>F31+G31</f>
        <v>0</v>
      </c>
      <c r="F31" s="885">
        <v>0</v>
      </c>
      <c r="G31" s="884">
        <v>0</v>
      </c>
      <c r="H31" s="885">
        <v>0</v>
      </c>
      <c r="J31" s="495"/>
      <c r="K31" s="1214" t="s">
        <v>1491</v>
      </c>
      <c r="L31" s="1214"/>
      <c r="M31" s="1214"/>
      <c r="N31" s="1214"/>
      <c r="O31" s="1214"/>
      <c r="P31" s="1214"/>
      <c r="Q31" s="495"/>
    </row>
    <row r="32" spans="1:17" ht="16.149999999999999" customHeight="1" thickBot="1">
      <c r="A32" s="75" t="s">
        <v>1498</v>
      </c>
      <c r="B32" s="76">
        <f>C32+D32+E32+H32</f>
        <v>303363.9699999998</v>
      </c>
      <c r="C32" s="76">
        <f>SUM(C11:C31)</f>
        <v>72842.710000000006</v>
      </c>
      <c r="D32" s="76">
        <f>SUM(D11:D31)</f>
        <v>0</v>
      </c>
      <c r="E32" s="76">
        <f>F32+G32</f>
        <v>230521.25999999981</v>
      </c>
      <c r="F32" s="76">
        <f>SUM(F11:F31)</f>
        <v>230521.25999999981</v>
      </c>
      <c r="G32" s="76">
        <f>SUM(G11:G31)</f>
        <v>0</v>
      </c>
      <c r="H32" s="76">
        <f>SUM(H11:H31)</f>
        <v>0</v>
      </c>
      <c r="J32" s="495"/>
      <c r="K32" s="409">
        <f>B32-B11</f>
        <v>40000</v>
      </c>
      <c r="L32" s="409">
        <f>C32-C11</f>
        <v>0</v>
      </c>
      <c r="M32" s="409">
        <f>D32-D11</f>
        <v>0</v>
      </c>
      <c r="N32" s="409">
        <f>F32-F11</f>
        <v>40000</v>
      </c>
      <c r="O32" s="409">
        <f>G32-G11</f>
        <v>0</v>
      </c>
      <c r="P32" s="409">
        <f>H32-H11</f>
        <v>0</v>
      </c>
      <c r="Q32" s="495"/>
    </row>
    <row r="33" spans="1:17" ht="16.149999999999999" customHeight="1">
      <c r="A33" s="95" t="s">
        <v>1499</v>
      </c>
      <c r="B33" s="96"/>
      <c r="C33" s="96"/>
      <c r="D33" s="96"/>
      <c r="E33" s="97"/>
      <c r="F33" s="96"/>
      <c r="G33" s="96"/>
      <c r="H33" s="98"/>
      <c r="J33" s="495"/>
      <c r="K33" s="408">
        <f>B32/$B$32</f>
        <v>1</v>
      </c>
      <c r="L33" s="408">
        <f>C32/$B$32</f>
        <v>0.24011655042620933</v>
      </c>
      <c r="M33" s="408">
        <f>D32/$B$32</f>
        <v>0</v>
      </c>
      <c r="N33" s="408">
        <f>F32/$B$32</f>
        <v>0.75988344957379073</v>
      </c>
      <c r="O33" s="408">
        <f>G32/$B$32</f>
        <v>0</v>
      </c>
      <c r="P33" s="408">
        <f>H32/$B$32</f>
        <v>0</v>
      </c>
      <c r="Q33" s="495"/>
    </row>
    <row r="34" spans="1:17" ht="16.149999999999999" customHeight="1">
      <c r="A34" s="99" t="s">
        <v>265</v>
      </c>
      <c r="B34" s="102">
        <f>+F34</f>
        <v>-38619</v>
      </c>
      <c r="C34" s="103"/>
      <c r="D34" s="103"/>
      <c r="E34" s="102">
        <f>+F34</f>
        <v>-38619</v>
      </c>
      <c r="F34" s="886">
        <f>+Operations!G28</f>
        <v>-38619</v>
      </c>
      <c r="G34" s="104"/>
      <c r="H34" s="104"/>
      <c r="J34" s="495"/>
      <c r="Q34" s="495"/>
    </row>
    <row r="35" spans="1:17" ht="16.149999999999999" customHeight="1">
      <c r="A35" s="100" t="s">
        <v>906</v>
      </c>
      <c r="B35" s="105"/>
      <c r="C35" s="106">
        <f>-F35-G35-H35</f>
        <v>0</v>
      </c>
      <c r="D35" s="105"/>
      <c r="E35" s="106">
        <f>+F35+G35</f>
        <v>0</v>
      </c>
      <c r="F35" s="70">
        <v>0</v>
      </c>
      <c r="G35" s="69">
        <v>0</v>
      </c>
      <c r="H35" s="70">
        <v>0</v>
      </c>
      <c r="J35" s="495"/>
      <c r="Q35" s="495"/>
    </row>
    <row r="36" spans="1:17" ht="16.149999999999999" customHeight="1">
      <c r="A36" s="100" t="s">
        <v>907</v>
      </c>
      <c r="B36" s="105"/>
      <c r="C36" s="106">
        <f>-F36-G36-H36</f>
        <v>0</v>
      </c>
      <c r="D36" s="105"/>
      <c r="E36" s="106">
        <f>+F36+G36</f>
        <v>0</v>
      </c>
      <c r="F36" s="70">
        <v>0</v>
      </c>
      <c r="G36" s="107">
        <v>0</v>
      </c>
      <c r="H36" s="107">
        <v>0</v>
      </c>
      <c r="Q36" s="495"/>
    </row>
    <row r="37" spans="1:17" ht="16.149999999999999" customHeight="1">
      <c r="A37" s="100" t="s">
        <v>379</v>
      </c>
      <c r="B37" s="106">
        <f>C37+E37+H37</f>
        <v>0</v>
      </c>
      <c r="C37" s="107">
        <v>0</v>
      </c>
      <c r="D37" s="105"/>
      <c r="E37" s="106">
        <f>+F37</f>
        <v>0</v>
      </c>
      <c r="F37" s="70">
        <v>0</v>
      </c>
      <c r="G37" s="108"/>
      <c r="H37" s="70">
        <v>0</v>
      </c>
      <c r="Q37" s="495"/>
    </row>
    <row r="38" spans="1:17" ht="16.149999999999999" customHeight="1">
      <c r="A38" s="100" t="s">
        <v>908</v>
      </c>
      <c r="B38" s="106">
        <f>C38+E38+H38</f>
        <v>0</v>
      </c>
      <c r="C38" s="107">
        <v>0</v>
      </c>
      <c r="D38" s="105"/>
      <c r="E38" s="106">
        <f>+F38</f>
        <v>0</v>
      </c>
      <c r="F38" s="107">
        <v>0</v>
      </c>
      <c r="G38" s="108"/>
      <c r="H38" s="107">
        <v>0</v>
      </c>
      <c r="K38" s="1224" t="s">
        <v>1363</v>
      </c>
      <c r="L38" s="1224"/>
      <c r="M38" s="1224"/>
      <c r="N38" s="1224"/>
      <c r="Q38" s="495"/>
    </row>
    <row r="39" spans="1:17" ht="16.149999999999999" customHeight="1">
      <c r="A39" s="100" t="s">
        <v>380</v>
      </c>
      <c r="B39" s="105"/>
      <c r="C39" s="106">
        <f>-F39</f>
        <v>-36000</v>
      </c>
      <c r="D39" s="105"/>
      <c r="E39" s="106">
        <f t="shared" ref="E39:E42" si="6">+F39</f>
        <v>36000</v>
      </c>
      <c r="F39" s="109">
        <f>'Program Operations'!K35+'Program Operations'!K36</f>
        <v>36000</v>
      </c>
      <c r="G39" s="108"/>
      <c r="H39" s="108" t="s">
        <v>57</v>
      </c>
      <c r="K39" s="948" t="s">
        <v>1098</v>
      </c>
      <c r="L39" s="948" t="s">
        <v>1100</v>
      </c>
      <c r="M39" s="948" t="s">
        <v>1099</v>
      </c>
      <c r="N39" s="948" t="s">
        <v>1101</v>
      </c>
      <c r="Q39" s="495"/>
    </row>
    <row r="40" spans="1:17" ht="16.149999999999999" customHeight="1">
      <c r="A40" s="100" t="s">
        <v>1791</v>
      </c>
      <c r="B40" s="105"/>
      <c r="C40" s="106">
        <f t="shared" ref="C40:C43" si="7">-F40</f>
        <v>0</v>
      </c>
      <c r="D40" s="105"/>
      <c r="E40" s="106">
        <f>+F40</f>
        <v>0</v>
      </c>
      <c r="F40" s="70">
        <v>0</v>
      </c>
      <c r="G40" s="108"/>
      <c r="H40" s="108"/>
      <c r="J40" s="495"/>
      <c r="K40" s="826">
        <f>E32</f>
        <v>230521.25999999981</v>
      </c>
      <c r="L40" s="826">
        <f>F32</f>
        <v>230521.25999999981</v>
      </c>
      <c r="M40" s="826">
        <f t="shared" ref="M40:N40" si="8">G32</f>
        <v>0</v>
      </c>
      <c r="N40" s="826">
        <f t="shared" si="8"/>
        <v>0</v>
      </c>
      <c r="O40" s="819" t="s">
        <v>1494</v>
      </c>
      <c r="Q40" s="495"/>
    </row>
    <row r="41" spans="1:17" ht="16.149999999999999" customHeight="1">
      <c r="A41" s="100" t="s">
        <v>599</v>
      </c>
      <c r="B41" s="105"/>
      <c r="C41" s="106">
        <f t="shared" si="7"/>
        <v>0</v>
      </c>
      <c r="D41" s="105"/>
      <c r="E41" s="106">
        <f t="shared" si="6"/>
        <v>0</v>
      </c>
      <c r="F41" s="107">
        <v>0</v>
      </c>
      <c r="G41" s="108"/>
      <c r="H41" s="108"/>
      <c r="J41" s="495"/>
      <c r="K41" s="949">
        <f>E52</f>
        <v>191902.25999999981</v>
      </c>
      <c r="L41" s="949">
        <f>F52</f>
        <v>191902.25999999981</v>
      </c>
      <c r="M41" s="949">
        <f t="shared" ref="M41:N41" si="9">G52</f>
        <v>0</v>
      </c>
      <c r="N41" s="949">
        <f t="shared" si="9"/>
        <v>0</v>
      </c>
      <c r="O41" s="819" t="s">
        <v>1495</v>
      </c>
      <c r="Q41" s="495"/>
    </row>
    <row r="42" spans="1:17" ht="16.149999999999999" customHeight="1">
      <c r="A42" s="100" t="s">
        <v>148</v>
      </c>
      <c r="B42" s="105"/>
      <c r="C42" s="106">
        <f t="shared" si="7"/>
        <v>0</v>
      </c>
      <c r="D42" s="105"/>
      <c r="E42" s="106">
        <f t="shared" si="6"/>
        <v>0</v>
      </c>
      <c r="F42" s="70">
        <v>0</v>
      </c>
      <c r="G42" s="108"/>
      <c r="H42" s="108"/>
      <c r="I42" s="824">
        <f>ROUND(-(F40+F41+F42+F43),0)</f>
        <v>36000</v>
      </c>
      <c r="J42" s="495"/>
      <c r="K42" s="826">
        <f>K41-K40</f>
        <v>-38619</v>
      </c>
      <c r="L42" s="826">
        <f t="shared" ref="L42:N42" si="10">L41-L40</f>
        <v>-38619</v>
      </c>
      <c r="M42" s="826">
        <f t="shared" si="10"/>
        <v>0</v>
      </c>
      <c r="N42" s="826">
        <f t="shared" si="10"/>
        <v>0</v>
      </c>
      <c r="O42" s="819" t="s">
        <v>1102</v>
      </c>
      <c r="Q42" s="495"/>
    </row>
    <row r="43" spans="1:17" ht="16.149999999999999" customHeight="1">
      <c r="A43" s="100" t="s">
        <v>149</v>
      </c>
      <c r="B43" s="105"/>
      <c r="C43" s="106">
        <f t="shared" si="7"/>
        <v>36000</v>
      </c>
      <c r="D43" s="105"/>
      <c r="E43" s="106">
        <f>+F43</f>
        <v>-36000</v>
      </c>
      <c r="F43" s="70">
        <v>-36000</v>
      </c>
      <c r="G43" s="108"/>
      <c r="H43" s="108"/>
      <c r="I43" s="823" t="str">
        <f>IF(I42&lt;&gt;'Program Operations'!K35+'Program Operations'!K37,"OUT OF BALANCE"," ")</f>
        <v xml:space="preserve"> </v>
      </c>
      <c r="J43" s="495"/>
      <c r="K43" s="950">
        <f>IFERROR(K42/K40,0)</f>
        <v>-0.16752901662952924</v>
      </c>
      <c r="L43" s="950">
        <f t="shared" ref="L43:M43" si="11">IFERROR(L42/L40,0)</f>
        <v>-0.16752901662952924</v>
      </c>
      <c r="M43" s="950">
        <f t="shared" si="11"/>
        <v>0</v>
      </c>
      <c r="N43" s="950">
        <f>IFERROR(N42/N40,0)</f>
        <v>0</v>
      </c>
      <c r="O43" s="819" t="s">
        <v>1103</v>
      </c>
      <c r="Q43" s="495"/>
    </row>
    <row r="44" spans="1:17" ht="16.149999999999999" customHeight="1">
      <c r="A44" s="100" t="s">
        <v>910</v>
      </c>
      <c r="B44" s="105"/>
      <c r="C44" s="106">
        <f>-F44</f>
        <v>0</v>
      </c>
      <c r="D44" s="105"/>
      <c r="E44" s="106">
        <f>+F44</f>
        <v>0</v>
      </c>
      <c r="F44" s="109">
        <f>'Program Operations'!K37+'Program Operations'!K38</f>
        <v>0</v>
      </c>
      <c r="G44" s="108"/>
      <c r="H44" s="108"/>
      <c r="I44" s="823"/>
      <c r="J44" s="495"/>
      <c r="Q44" s="495"/>
    </row>
    <row r="45" spans="1:17" ht="16.149999999999999" customHeight="1">
      <c r="A45" s="100" t="s">
        <v>1799</v>
      </c>
      <c r="B45" s="105"/>
      <c r="C45" s="106">
        <f>-F45</f>
        <v>0</v>
      </c>
      <c r="D45" s="105"/>
      <c r="E45" s="106">
        <f>+F45</f>
        <v>0</v>
      </c>
      <c r="F45" s="106">
        <f>-'Program Operations'!K37</f>
        <v>0</v>
      </c>
      <c r="G45" s="108"/>
      <c r="H45" s="108"/>
      <c r="J45" s="715"/>
      <c r="Q45" s="715"/>
    </row>
    <row r="46" spans="1:17" ht="16.149999999999999" customHeight="1">
      <c r="A46" s="100" t="s">
        <v>897</v>
      </c>
      <c r="B46" s="105"/>
      <c r="C46" s="106">
        <f t="shared" ref="C46:C47" si="12">-F46</f>
        <v>0</v>
      </c>
      <c r="D46" s="105"/>
      <c r="E46" s="106">
        <f t="shared" ref="E46:E47" si="13">+F46</f>
        <v>0</v>
      </c>
      <c r="F46" s="70">
        <v>0</v>
      </c>
      <c r="G46" s="108"/>
      <c r="H46" s="108"/>
      <c r="I46" s="824"/>
      <c r="J46" s="715"/>
      <c r="Q46" s="715"/>
    </row>
    <row r="47" spans="1:17" ht="16.149999999999999" customHeight="1">
      <c r="A47" s="100" t="s">
        <v>898</v>
      </c>
      <c r="B47" s="105"/>
      <c r="C47" s="106">
        <f t="shared" si="12"/>
        <v>0</v>
      </c>
      <c r="D47" s="105"/>
      <c r="E47" s="106">
        <f t="shared" si="13"/>
        <v>0</v>
      </c>
      <c r="F47" s="70">
        <v>0</v>
      </c>
      <c r="G47" s="108"/>
      <c r="H47" s="108"/>
      <c r="I47" s="823"/>
      <c r="J47" s="715"/>
      <c r="Q47" s="715"/>
    </row>
    <row r="48" spans="1:17" ht="16.149999999999999" customHeight="1">
      <c r="A48" s="100" t="s">
        <v>157</v>
      </c>
      <c r="B48" s="106">
        <f>C48+D48+E48+H48</f>
        <v>0</v>
      </c>
      <c r="C48" s="105"/>
      <c r="D48" s="107">
        <v>0</v>
      </c>
      <c r="E48" s="106">
        <f>+F48</f>
        <v>0</v>
      </c>
      <c r="F48" s="106">
        <f>-D48</f>
        <v>0</v>
      </c>
      <c r="G48" s="108"/>
      <c r="H48" s="108"/>
      <c r="J48" s="815"/>
      <c r="Q48" s="815"/>
    </row>
    <row r="49" spans="1:17" ht="16.149999999999999" customHeight="1">
      <c r="A49" s="101" t="s">
        <v>381</v>
      </c>
      <c r="B49" s="105"/>
      <c r="C49" s="106">
        <f>(F49)*-1</f>
        <v>0</v>
      </c>
      <c r="D49" s="108"/>
      <c r="E49" s="110">
        <f>+F49</f>
        <v>0</v>
      </c>
      <c r="F49" s="70">
        <v>0</v>
      </c>
      <c r="G49" s="108"/>
      <c r="H49" s="108"/>
      <c r="J49" s="815"/>
      <c r="Q49" s="815"/>
    </row>
    <row r="50" spans="1:17" ht="16.149999999999999" customHeight="1">
      <c r="A50" s="101" t="s">
        <v>1079</v>
      </c>
      <c r="B50" s="105"/>
      <c r="C50" s="105"/>
      <c r="D50" s="105"/>
      <c r="E50" s="110">
        <f>+F50+G50</f>
        <v>0</v>
      </c>
      <c r="F50" s="106">
        <f>(G50+H50)*-1</f>
        <v>0</v>
      </c>
      <c r="G50" s="107">
        <v>0</v>
      </c>
      <c r="H50" s="70">
        <v>0</v>
      </c>
      <c r="I50" s="825"/>
      <c r="J50" s="815"/>
      <c r="Q50" s="815"/>
    </row>
    <row r="51" spans="1:17" ht="16.149999999999999" customHeight="1">
      <c r="A51" s="827" t="s">
        <v>765</v>
      </c>
      <c r="B51" s="111">
        <f>C51+D51+E51+H51</f>
        <v>0</v>
      </c>
      <c r="C51" s="112">
        <v>0</v>
      </c>
      <c r="D51" s="112">
        <v>0</v>
      </c>
      <c r="E51" s="113">
        <f>F51+G51</f>
        <v>0</v>
      </c>
      <c r="F51" s="112">
        <v>0</v>
      </c>
      <c r="G51" s="112">
        <v>0</v>
      </c>
      <c r="H51" s="112">
        <v>0</v>
      </c>
      <c r="J51" s="715"/>
      <c r="K51" s="1214" t="s">
        <v>1501</v>
      </c>
      <c r="L51" s="1214"/>
      <c r="M51" s="1214"/>
      <c r="N51" s="1214"/>
      <c r="O51" s="1214"/>
      <c r="P51" s="1214"/>
      <c r="Q51" s="715"/>
    </row>
    <row r="52" spans="1:17" ht="16.149999999999999" customHeight="1" thickBot="1">
      <c r="A52" s="961" t="s">
        <v>1500</v>
      </c>
      <c r="B52" s="114">
        <f>C52+D52+E52+H52</f>
        <v>264744.9699999998</v>
      </c>
      <c r="C52" s="114">
        <f>SUM(C32:C51)</f>
        <v>72842.710000000006</v>
      </c>
      <c r="D52" s="114">
        <f>SUM(D32:D51)</f>
        <v>0</v>
      </c>
      <c r="E52" s="115">
        <f>+F52+G52</f>
        <v>191902.25999999981</v>
      </c>
      <c r="F52" s="114">
        <f>SUM(F32:F51)</f>
        <v>191902.25999999981</v>
      </c>
      <c r="G52" s="114">
        <f>SUM(G32:G51)</f>
        <v>0</v>
      </c>
      <c r="H52" s="114">
        <f>SUM(H32:H51)</f>
        <v>0</v>
      </c>
      <c r="J52" s="715"/>
      <c r="K52" s="409">
        <f>B52-B32</f>
        <v>-38619</v>
      </c>
      <c r="L52" s="409">
        <f t="shared" ref="L52:M52" si="14">C52-C32</f>
        <v>0</v>
      </c>
      <c r="M52" s="409">
        <f t="shared" si="14"/>
        <v>0</v>
      </c>
      <c r="N52" s="409">
        <f>F52-F32</f>
        <v>-38619</v>
      </c>
      <c r="O52" s="409">
        <f>G52-G32</f>
        <v>0</v>
      </c>
      <c r="P52" s="409">
        <f>H52-H32</f>
        <v>0</v>
      </c>
      <c r="Q52" s="715"/>
    </row>
    <row r="53" spans="1:17" ht="16.149999999999999" customHeight="1">
      <c r="A53" s="94"/>
      <c r="B53" s="1221"/>
      <c r="C53" s="1221"/>
      <c r="D53" s="1221"/>
      <c r="E53" s="1221"/>
      <c r="F53" s="1221"/>
      <c r="G53" s="1221"/>
      <c r="H53" s="1221"/>
      <c r="I53" s="826"/>
      <c r="J53" s="495"/>
      <c r="K53" s="408">
        <f>B52/$B$52</f>
        <v>1</v>
      </c>
      <c r="L53" s="408">
        <f>C52/$B$52</f>
        <v>0.27514294228139657</v>
      </c>
      <c r="M53" s="408">
        <f>D52/$B$52</f>
        <v>0</v>
      </c>
      <c r="N53" s="408">
        <f>F52/$B$52</f>
        <v>0.72485705771860354</v>
      </c>
      <c r="O53" s="408">
        <f>G52/$B$52</f>
        <v>0</v>
      </c>
      <c r="P53" s="408">
        <f>H52/$B$52</f>
        <v>0</v>
      </c>
      <c r="Q53" s="495"/>
    </row>
    <row r="54" spans="1:17" ht="15">
      <c r="A54" s="1215"/>
      <c r="B54" s="1215"/>
      <c r="C54" s="1215"/>
      <c r="D54" s="1215"/>
      <c r="E54" s="1215"/>
      <c r="F54" s="1215"/>
      <c r="G54" s="1215"/>
      <c r="H54" s="1215"/>
      <c r="J54" s="495"/>
      <c r="K54" s="844" t="s">
        <v>1044</v>
      </c>
      <c r="L54" s="844" t="s">
        <v>1045</v>
      </c>
      <c r="M54" s="1222" t="s">
        <v>1104</v>
      </c>
      <c r="N54" s="1223"/>
      <c r="O54" s="1222" t="s">
        <v>1365</v>
      </c>
      <c r="P54" s="1223"/>
      <c r="Q54" s="495"/>
    </row>
    <row r="55" spans="1:17" ht="15">
      <c r="A55" s="28"/>
      <c r="B55" s="28"/>
      <c r="C55" s="28"/>
      <c r="D55" s="28"/>
      <c r="E55" s="28"/>
      <c r="F55" s="28"/>
      <c r="G55" s="28"/>
      <c r="H55" s="28"/>
      <c r="J55" s="495"/>
      <c r="K55" s="845">
        <f>IFERROR(E52/(Operations!G26/250),0)</f>
        <v>24.225189355685693</v>
      </c>
      <c r="L55" s="845">
        <f>IFERROR(E52/(Operations!G26/200),0)</f>
        <v>19.380151484548556</v>
      </c>
      <c r="M55" s="1212">
        <f>IFERROR(E52/Operations!G26,0)</f>
        <v>9.6900757422742775E-2</v>
      </c>
      <c r="N55" s="1213"/>
      <c r="O55" s="1212">
        <f>IFERROR(E11/Operations!G26,0)</f>
        <v>9.6203423550797723E-2</v>
      </c>
      <c r="P55" s="1213"/>
      <c r="Q55" s="495"/>
    </row>
    <row r="56" spans="1:17" ht="15">
      <c r="A56" s="29"/>
      <c r="B56" s="21"/>
      <c r="C56" s="21"/>
      <c r="D56" s="21"/>
      <c r="J56" s="495"/>
      <c r="Q56" s="495"/>
    </row>
    <row r="57" spans="1:17" ht="15">
      <c r="J57" s="495"/>
      <c r="Q57" s="495"/>
    </row>
    <row r="58" spans="1:17" ht="15">
      <c r="J58" s="495"/>
      <c r="Q58" s="495"/>
    </row>
    <row r="59" spans="1:17" ht="15">
      <c r="J59" s="495"/>
      <c r="Q59" s="495"/>
    </row>
    <row r="60" spans="1:17" ht="15">
      <c r="J60" s="495"/>
      <c r="Q60" s="495"/>
    </row>
    <row r="61" spans="1:17" ht="15">
      <c r="A61" s="898"/>
      <c r="J61" s="495"/>
      <c r="Q61" s="495"/>
    </row>
    <row r="62" spans="1:17" ht="15">
      <c r="A62" s="899"/>
      <c r="J62" s="495"/>
      <c r="Q62" s="495"/>
    </row>
    <row r="63" spans="1:17" ht="15">
      <c r="J63" s="495"/>
      <c r="Q63" s="495"/>
    </row>
    <row r="64" spans="1:17" ht="15">
      <c r="J64" s="495"/>
      <c r="Q64" s="495"/>
    </row>
    <row r="65" spans="1:17" ht="19.899999999999999" customHeight="1">
      <c r="J65" s="495"/>
      <c r="Q65" s="495"/>
    </row>
    <row r="66" spans="1:17" ht="21.4" customHeight="1">
      <c r="A66" s="899"/>
      <c r="J66" s="495"/>
      <c r="Q66" s="495"/>
    </row>
    <row r="67" spans="1:17" ht="15" customHeight="1">
      <c r="A67" s="898"/>
      <c r="J67" s="495"/>
      <c r="Q67" s="495"/>
    </row>
    <row r="68" spans="1:17" ht="15" hidden="1">
      <c r="J68" s="495"/>
      <c r="Q68" s="495"/>
    </row>
    <row r="69" spans="1:17" ht="15" hidden="1">
      <c r="J69" s="495"/>
      <c r="Q69" s="495"/>
    </row>
    <row r="70" spans="1:17" ht="15" hidden="1">
      <c r="J70" s="495"/>
      <c r="Q70" s="495"/>
    </row>
    <row r="71" spans="1:17" ht="12.4" hidden="1" customHeight="1">
      <c r="J71" s="495"/>
      <c r="Q71" s="495"/>
    </row>
    <row r="72" spans="1:17" ht="15" hidden="1">
      <c r="A72" s="898"/>
      <c r="J72" s="495"/>
      <c r="Q72" s="495"/>
    </row>
    <row r="73" spans="1:17" ht="15" hidden="1">
      <c r="A73" s="899"/>
      <c r="B73" s="899"/>
      <c r="C73" s="899"/>
      <c r="D73" s="899"/>
      <c r="E73" s="899"/>
      <c r="F73" s="899"/>
      <c r="G73" s="899"/>
      <c r="H73" s="899"/>
      <c r="J73" s="495"/>
      <c r="Q73" s="495"/>
    </row>
    <row r="74" spans="1:17" ht="15" hidden="1">
      <c r="A74" s="899"/>
      <c r="B74" s="899"/>
      <c r="C74" s="899"/>
      <c r="D74" s="899"/>
      <c r="E74" s="899"/>
      <c r="F74" s="899"/>
      <c r="G74" s="899"/>
      <c r="H74" s="899"/>
      <c r="J74" s="495"/>
      <c r="Q74" s="495"/>
    </row>
    <row r="75" spans="1:17" ht="15" hidden="1">
      <c r="A75" s="899"/>
      <c r="B75" s="899"/>
      <c r="C75" s="899"/>
      <c r="D75" s="899"/>
      <c r="E75" s="899"/>
      <c r="F75" s="899"/>
      <c r="G75" s="899"/>
      <c r="H75" s="899"/>
      <c r="J75" s="495"/>
      <c r="Q75" s="495"/>
    </row>
    <row r="76" spans="1:17" ht="15" hidden="1">
      <c r="A76" s="899"/>
      <c r="B76" s="899"/>
      <c r="C76" s="899"/>
      <c r="D76" s="899"/>
      <c r="E76" s="899"/>
      <c r="F76" s="899"/>
      <c r="G76" s="899"/>
      <c r="H76" s="899"/>
      <c r="J76" s="495"/>
      <c r="Q76" s="495"/>
    </row>
    <row r="77" spans="1:17" ht="15" hidden="1">
      <c r="A77" s="899"/>
      <c r="B77" s="899"/>
      <c r="C77" s="899"/>
      <c r="D77" s="899"/>
      <c r="E77" s="899"/>
      <c r="F77" s="899"/>
      <c r="G77" s="899"/>
      <c r="H77" s="899"/>
      <c r="J77" s="495"/>
      <c r="Q77" s="495"/>
    </row>
    <row r="78" spans="1:17" ht="15">
      <c r="J78" s="495"/>
      <c r="Q78" s="495"/>
    </row>
    <row r="79" spans="1:17" ht="15">
      <c r="J79" s="495"/>
      <c r="Q79" s="495"/>
    </row>
    <row r="80" spans="1:17" ht="15">
      <c r="J80" s="495"/>
      <c r="Q80" s="495"/>
    </row>
    <row r="81" spans="10:17" ht="15">
      <c r="J81" s="495"/>
      <c r="Q81" s="495"/>
    </row>
    <row r="82" spans="10:17" ht="15">
      <c r="J82" s="495"/>
      <c r="Q82" s="495"/>
    </row>
    <row r="83" spans="10:17" ht="15">
      <c r="J83" s="495"/>
      <c r="Q83" s="495"/>
    </row>
    <row r="84" spans="10:17" ht="15">
      <c r="J84" s="495"/>
      <c r="Q84" s="495"/>
    </row>
    <row r="85" spans="10:17" ht="15">
      <c r="J85" s="495"/>
      <c r="Q85" s="495"/>
    </row>
    <row r="86" spans="10:17" ht="15">
      <c r="J86" s="495"/>
      <c r="Q86" s="495"/>
    </row>
    <row r="87" spans="10:17" ht="15">
      <c r="J87" s="495"/>
      <c r="Q87" s="495"/>
    </row>
    <row r="88" spans="10:17" ht="15">
      <c r="J88" s="495"/>
      <c r="Q88" s="495"/>
    </row>
    <row r="89" spans="10:17" ht="15">
      <c r="J89" s="495"/>
      <c r="Q89" s="495"/>
    </row>
    <row r="90" spans="10:17" ht="15">
      <c r="J90" s="495"/>
      <c r="Q90" s="495"/>
    </row>
    <row r="91" spans="10:17" ht="15">
      <c r="J91" s="495"/>
      <c r="Q91" s="495"/>
    </row>
    <row r="92" spans="10:17" ht="15">
      <c r="J92" s="495"/>
      <c r="Q92" s="495"/>
    </row>
    <row r="93" spans="10:17" ht="15">
      <c r="J93" s="495"/>
      <c r="Q93" s="495"/>
    </row>
    <row r="94" spans="10:17" ht="15">
      <c r="J94" s="495"/>
      <c r="Q94" s="495"/>
    </row>
    <row r="95" spans="10:17" ht="15">
      <c r="J95" s="495"/>
      <c r="Q95" s="495"/>
    </row>
    <row r="96" spans="10:17" ht="15">
      <c r="J96" s="495"/>
      <c r="Q96" s="495"/>
    </row>
    <row r="97" spans="10:17" ht="15">
      <c r="J97" s="495"/>
      <c r="Q97" s="495"/>
    </row>
    <row r="98" spans="10:17" ht="15">
      <c r="J98" s="495"/>
      <c r="Q98" s="495"/>
    </row>
    <row r="99" spans="10:17" ht="15">
      <c r="J99" s="495"/>
      <c r="Q99" s="495"/>
    </row>
    <row r="100" spans="10:17" ht="15">
      <c r="J100" s="495"/>
      <c r="Q100" s="495"/>
    </row>
    <row r="101" spans="10:17" ht="15">
      <c r="J101" s="495"/>
      <c r="Q101" s="495"/>
    </row>
    <row r="102" spans="10:17" ht="15">
      <c r="J102" s="495"/>
      <c r="Q102" s="495"/>
    </row>
    <row r="103" spans="10:17" ht="15">
      <c r="J103" s="495"/>
      <c r="Q103" s="495"/>
    </row>
    <row r="104" spans="10:17" ht="15">
      <c r="J104" s="495"/>
      <c r="Q104" s="495"/>
    </row>
  </sheetData>
  <sheetProtection algorithmName="SHA-512" hashValue="W6FXQdT+SKEyLqgxgU61UXxV75+cKy/fBfufixMEkJdjv9lpoB1onlgIG/BRXUZG6sQ5WDmguCtVFtWHmuH1sg==" saltValue="uNNghGesdV8hoSnfxeWGRg==" spinCount="100000" sheet="1" formatRows="0"/>
  <mergeCells count="14">
    <mergeCell ref="M55:N55"/>
    <mergeCell ref="O55:P55"/>
    <mergeCell ref="K8:P8"/>
    <mergeCell ref="A54:H54"/>
    <mergeCell ref="A3:H3"/>
    <mergeCell ref="A4:H4"/>
    <mergeCell ref="G7:H8"/>
    <mergeCell ref="B53:H53"/>
    <mergeCell ref="M54:N54"/>
    <mergeCell ref="O54:P54"/>
    <mergeCell ref="K23:N23"/>
    <mergeCell ref="K31:P31"/>
    <mergeCell ref="K51:P51"/>
    <mergeCell ref="K38:N38"/>
  </mergeCells>
  <phoneticPr fontId="0" type="noConversion"/>
  <conditionalFormatting sqref="I53">
    <cfRule type="cellIs" dxfId="13" priority="2" operator="lessThan">
      <formula>0</formula>
    </cfRule>
  </conditionalFormatting>
  <dataValidations count="9">
    <dataValidation allowBlank="1" showInputMessage="1" showErrorMessage="1" prompt="A gain on disposition is shown as a negative value. _x000a_A loss on disposition is shown as a positive value." sqref="F17 F37" xr:uid="{00000000-0002-0000-0600-000000000000}"/>
    <dataValidation allowBlank="1" showInputMessage="1" showErrorMessage="1" prompt="The cost of ARO additions is normally negative. Please provide an explanation along with your submission if you enter a positive value here. " sqref="F16 F36" xr:uid="{00000000-0002-0000-0600-000001000000}"/>
    <dataValidation allowBlank="1" showInputMessage="1" showErrorMessage="1" prompt="The use of unrestricted surplus for board funded capital asset additions is normally negative. Please provide an explanation along with your submission if you enter a positive value here. " sqref="F15 F35" xr:uid="{00000000-0002-0000-0600-000002000000}"/>
    <dataValidation allowBlank="1" showInputMessage="1" showErrorMessage="1" prompt="This value is normally negative. Please provide an explanation along with your submission if you enter a positive value here. " sqref="F20 F22:F23 F27 F29 F49 F47 F42:F43 F40" xr:uid="{00000000-0002-0000-0600-000003000000}"/>
    <dataValidation allowBlank="1" showInputMessage="1" showErrorMessage="1" prompt="This value is normally positive. If you enter a negative, please provide an explanation along with your submission." sqref="F26 H17 H37 F46 F19" xr:uid="{00000000-0002-0000-0600-000004000000}"/>
    <dataValidation allowBlank="1" showInputMessage="1" showErrorMessage="1" prompt="The use of capital reserves for board funded capital asset additions is normally negative. Please provide an explanation along with your submission if you enter a positive value here. " sqref="H15 H35" xr:uid="{00000000-0002-0000-0600-000005000000}"/>
    <dataValidation allowBlank="1" showInputMessage="1" showErrorMessage="1" prompt="The use of operating reserves for board funded capital asset additions is normally negative. Please provide an explanation along with your submission if you enter a positive value here. " sqref="G15 G35" xr:uid="{00000000-0002-0000-0600-000006000000}"/>
    <dataValidation allowBlank="1" showInputMessage="1" showErrorMessage="1" prompt="Ministerial approval is required for transfers from operating to capital reserves." sqref="H30 H50" xr:uid="{00000000-0002-0000-0600-000007000000}"/>
    <dataValidation allowBlank="1" showInputMessage="1" showErrorMessage="1" prompt="Net book value of disposed asset should be entered as NEGATIVE. If you have correctly entered a positive value, provide an explanation along with your submission." sqref="C37" xr:uid="{00000000-0002-0000-0600-000008000000}"/>
  </dataValidations>
  <printOptions horizontalCentered="1"/>
  <pageMargins left="0.51181102362204722" right="0.51181102362204722" top="0.70866141732283472" bottom="0.70866141732283472" header="0.31496062992125984" footer="0.31496062992125984"/>
  <pageSetup scale="60" orientation="landscape" blackAndWhite="1" r:id="rId1"/>
  <headerFooter>
    <oddFooter>&amp;LClassification: Protected A&amp;CPage 6 of 10</oddFooter>
  </headerFooter>
  <customProperties>
    <customPr name="_pios_id" r:id="rId2"/>
  </customProperties>
</worksheet>
</file>

<file path=docMetadata/LabelInfo.xml><?xml version="1.0" encoding="utf-8"?>
<clbl:labelList xmlns:clbl="http://schemas.microsoft.com/office/2020/mipLabelMetadata">
  <clbl:label id="{abf2ea38-542c-4b75-bd7d-582ec36a519f}" enabled="1" method="Standard" siteId="{2bb51c06-af9b-42c5-8bf5-3c3b7b10850b}"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13</vt:i4>
      </vt:variant>
    </vt:vector>
  </HeadingPairs>
  <TitlesOfParts>
    <vt:vector size="30" baseType="lpstr">
      <vt:lpstr>Changes 2027</vt:lpstr>
      <vt:lpstr>Datasheet AFS</vt:lpstr>
      <vt:lpstr>Datasheet BUDGET</vt:lpstr>
      <vt:lpstr>Coversht</vt:lpstr>
      <vt:lpstr>Contents</vt:lpstr>
      <vt:lpstr>Operations</vt:lpstr>
      <vt:lpstr>Program Operations</vt:lpstr>
      <vt:lpstr>Fees</vt:lpstr>
      <vt:lpstr>AOS</vt:lpstr>
      <vt:lpstr>AOS2</vt:lpstr>
      <vt:lpstr>Reserve Details</vt:lpstr>
      <vt:lpstr>Student STATS</vt:lpstr>
      <vt:lpstr>Staff STATS</vt:lpstr>
      <vt:lpstr>SA Limit</vt:lpstr>
      <vt:lpstr>Email Listing</vt:lpstr>
      <vt:lpstr>System Admin</vt:lpstr>
      <vt:lpstr>SGF</vt:lpstr>
      <vt:lpstr>AOS!Print_Area</vt:lpstr>
      <vt:lpstr>'AOS2'!Print_Area</vt:lpstr>
      <vt:lpstr>Contents!Print_Area</vt:lpstr>
      <vt:lpstr>Coversht!Print_Area</vt:lpstr>
      <vt:lpstr>Fees!Print_Area</vt:lpstr>
      <vt:lpstr>Operations!Print_Area</vt:lpstr>
      <vt:lpstr>'Program Operations'!Print_Area</vt:lpstr>
      <vt:lpstr>'Reserve Details'!Print_Area</vt:lpstr>
      <vt:lpstr>'SA Limit'!Print_Area</vt:lpstr>
      <vt:lpstr>SGF!Print_Area</vt:lpstr>
      <vt:lpstr>'Staff STATS'!Print_Area</vt:lpstr>
      <vt:lpstr>'Student STATS'!Print_Area</vt:lpstr>
      <vt:lpstr>SGF!Print_Titles</vt:lpstr>
    </vt:vector>
  </TitlesOfParts>
  <Manager>Dick Meanwell</Manager>
  <Company>Alberta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Draft of 2008/09 Budget Report</dc:title>
  <dc:subject>Scheduled for IRC presentation May 16/08</dc:subject>
  <dc:creator>Cindy Jarry</dc:creator>
  <dc:description>DRAFT - not yet approved by the Information Reporting Committee</dc:description>
  <cp:lastModifiedBy>Jacqueline Peters</cp:lastModifiedBy>
  <cp:lastPrinted>2026-04-14T20:17:41Z</cp:lastPrinted>
  <dcterms:created xsi:type="dcterms:W3CDTF">2000-04-07T19:59:24Z</dcterms:created>
  <dcterms:modified xsi:type="dcterms:W3CDTF">2026-05-27T15:26:42Z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bf2ea38-542c-4b75-bd7d-582ec36a519f_Enabled">
    <vt:lpwstr>true</vt:lpwstr>
  </property>
  <property fmtid="{D5CDD505-2E9C-101B-9397-08002B2CF9AE}" pid="3" name="MSIP_Label_abf2ea38-542c-4b75-bd7d-582ec36a519f_SetDate">
    <vt:lpwstr>2024-05-31T17:27:05Z</vt:lpwstr>
  </property>
  <property fmtid="{D5CDD505-2E9C-101B-9397-08002B2CF9AE}" pid="4" name="MSIP_Label_abf2ea38-542c-4b75-bd7d-582ec36a519f_Method">
    <vt:lpwstr>Standard</vt:lpwstr>
  </property>
  <property fmtid="{D5CDD505-2E9C-101B-9397-08002B2CF9AE}" pid="5" name="MSIP_Label_abf2ea38-542c-4b75-bd7d-582ec36a519f_Name">
    <vt:lpwstr>Protected A</vt:lpwstr>
  </property>
  <property fmtid="{D5CDD505-2E9C-101B-9397-08002B2CF9AE}" pid="6" name="MSIP_Label_abf2ea38-542c-4b75-bd7d-582ec36a519f_SiteId">
    <vt:lpwstr>2bb51c06-af9b-42c5-8bf5-3c3b7b10850b</vt:lpwstr>
  </property>
  <property fmtid="{D5CDD505-2E9C-101B-9397-08002B2CF9AE}" pid="7" name="MSIP_Label_abf2ea38-542c-4b75-bd7d-582ec36a519f_ActionId">
    <vt:lpwstr>9ffe147e-c1de-41ff-82bd-19168f16e193</vt:lpwstr>
  </property>
  <property fmtid="{D5CDD505-2E9C-101B-9397-08002B2CF9AE}" pid="8" name="MSIP_Label_abf2ea38-542c-4b75-bd7d-582ec36a519f_ContentBits">
    <vt:lpwstr>2</vt:lpwstr>
  </property>
</Properties>
</file>